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ФХД'!$AM$66</definedName>
    <definedName name="B_FHD_CHECK_INDEX_2">'Показатели ФХД'!$AM$68</definedName>
    <definedName name="B_FHD_COSTS_INDEX_1">'Показатели ФХД'!$H$65:$AK$65</definedName>
    <definedName name="B_FHD_COSTS_INDEX_2">'Показатели ФХД'!$H$67:$AK$67</definedName>
    <definedName name="B_FHD_DATA_TOP80_ACTIVITY">'Показатели ФХД'!$H$95:$AK$95</definedName>
    <definedName name="B_FHD_diff_1">'Показатели ФХД'!$I$25:$I$27</definedName>
    <definedName name="B_FHD_FLAG_DIFFERENTIATION">'Показатели ФХД'!$H$24:$AK$24</definedName>
    <definedName name="B_FHD_FLAG_INDEX_1">'Показатели ФХД'!$H$66:$AK$66</definedName>
    <definedName name="B_FHD_FLAG_INDEX_2">'Показатели ФХД'!$H$68:$AK$68</definedName>
    <definedName name="B_FHD_TKO_DATA_TOP80_ACTIVITY">'ТКО. Показатели ФХД'!$H$45:$AK$45</definedName>
    <definedName name="B_FHD_TKO_diff_1">'ТКО. Показатели ФХД'!$I$10:$I$12</definedName>
    <definedName name="B_FHD_TKO_FLAG_DIFFERENTIATION">'ТКО. Показатели ФХД'!$H$9:$AK$9</definedName>
    <definedName name="B_FHD_TKO_TRANS_DATA_TOP80_ACTIVITY">'ТКО. Транс. Показатели ФХД'!$H$36:$AK$36</definedName>
    <definedName name="B_FHD_TKO_TRANS_diff_1">'ТКО. Транс. Показатели ФХД'!$I$10:$I$12</definedName>
    <definedName name="B_FHD_TKO_TRANS_FLAG_DIFFERENTIATION">'ТКО. Транс. Показатели ФХД'!$H$9:$AK$9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&gt;20%'!$D$13:$S$270</definedName>
    <definedName name="B_FHD20_COSTS_OPS_diff_1">'Показатели ФХД &gt;20%'!$Q$17</definedName>
    <definedName name="B_FHD20_COSTS_PH_diff_1">'Показатели ФХД &gt;20%'!$Q$24</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&gt;20%'!$V$11:$V$270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ОТЭП'!$L$9:$AP$9</definedName>
    <definedName name="B_OTEP_HEAT_DATA_TOP80_ACTIVITY">'Показатели ОТЭП'!$L$15:$AP$15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&gt;20%'!$24:$26</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территорий'!$E$78:$I$78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Дифференциация!$I$12:$I$61</definedName>
    <definedName name="DIFFERENTIATION_AREA_ID">Дифференциация!$U$11:$U$62</definedName>
    <definedName name="DIFFERENTIATION_CheckC">Дифференциация!$D$12:$M$61</definedName>
    <definedName name="DIFFERENTIATION_fieldMarker">Дифференциация!$W$12:$W$61</definedName>
    <definedName name="DIFFERENTIATION_ID">TEHSHEET!$E$57</definedName>
    <definedName name="DIFFERENTIATION_ID_DIFF">Дифференциация!$O$12:$O$61</definedName>
    <definedName name="DIFFERENTIATION_SYSTEM">Дифференциация!$M$12:$M$61</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Дифференциация!$Q$12:$Q$61</definedName>
    <definedName name="DIFFERENTIATION_UNMERGE_SYSTEM">Дифференциация!$R$12:$R$61</definedName>
    <definedName name="DIFFERENTIATION_UNMERGE_VD">Дифференциация!$P$12:$P$61</definedName>
    <definedName name="DIFFERENTIATION_VD">Дифференциация!$E$12:$E$61</definedName>
    <definedName name="DIFFERENTIATION_VD_ID">Дифференциация!$V$11:$V$62</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Ограничения!$F$36:$BM$36</definedName>
    <definedName name="flag_Q_LIMIT_p4">Ограничения!$F$38:$BM$38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Детализация'!$A$895:$A$895</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Дифференциация!$G$12:$G$61</definedName>
    <definedName name="pDel_DIFFERENTIATION_SYSTEM">Дифференциация!$K$12:$K$61</definedName>
    <definedName name="pDel_DIFFERENTIATION_VD">Дифференциация!$C$12:$C$61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территорий'!$C$12:$C$78</definedName>
    <definedName name="pDel_LT_MO">'Список территорий'!$D$11:$D$78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ФХД'!$AK$24</definedName>
    <definedName name="pIns_B_FHD_TKO_2">'ТКО. Показатели ФХД'!$F$34</definedName>
    <definedName name="pIns_B_FHD_TKO_DIFFERENTIATION">'ТКО. Показатели ФХД'!$AK$9</definedName>
    <definedName name="pIns_B_FHD_TKO_TRANS_2">'ТКО. Транс. Показатели ФХД'!$F$29</definedName>
    <definedName name="pIns_B_FHD_TKO_TRANS_DIFFERENTIATION">'ТКО. Транс. Показатели ФХД'!$AK$9</definedName>
    <definedName name="pIns_B_FHD20_DIFFERENTIATION">'Показатели ФХД &gt;20%'!$D$270</definedName>
    <definedName name="pIns_B_KNE_DIFFERENTIATION">'Показатели КНЭ'!$BM$6</definedName>
    <definedName name="pIns_B_OTEP_2">'Показатели ОТЭП'!$J$18</definedName>
    <definedName name="pIns_B_OTEP_DIFFERENTIATION">'Показатели ОТЭП'!$AO$9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Детализация'!$F$895</definedName>
    <definedName name="pIns_IP_FIN_PLAN">'ИП. Финансовый план'!$V$8</definedName>
    <definedName name="pIns_IP_MAIN">ИП!$G$15</definedName>
    <definedName name="pIns_IP_QRE">'ИП. КНЭ'!$F$24</definedName>
    <definedName name="pIns_List07">'Сведения об изменении'!$E$13</definedName>
    <definedName name="pIns_LT_AREA">'Список территорий'!$G$78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Ограничения!$BM$25</definedName>
    <definedName name="pIns_Q_PH_DIFFERENTIATION">'Потребительские характеристики'!$BM$8</definedName>
    <definedName name="pIns_Q_TP_1">ТП!$E$22</definedName>
    <definedName name="pIns_Q_TP_DIFFERENTIATION">ТП!$AJ$8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Ограничения!$BM$26</definedName>
    <definedName name="pNote_Q_PH">'Потребительские характеристики'!$BM$9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Ограничения!$E$32:$BM$39</definedName>
    <definedName name="Q_LIMIT_diff_1">Ограничения!$I$26:$J$28</definedName>
    <definedName name="Q_LIMIT_p3">Ограничения!$F$36:$BM$37</definedName>
    <definedName name="Q_LIMIT_p4">Ограничения!$F$38:$BM$39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ФХД'!$AK$145</definedName>
    <definedName name="tblEnd_1_B_FHD_TKO">'ТКО. Показатели ФХД'!$AK$49</definedName>
    <definedName name="tblEnd_1_B_FHD_TKO_TRANS">'ТКО. Транс. Показатели ФХД'!$AK$43</definedName>
    <definedName name="tblEnd_1_B_KNE">'Показатели КНЭ'!$J$101</definedName>
    <definedName name="tblEnd_1_B_OTEP">'Показатели ОТЭП'!$AO$34</definedName>
    <definedName name="tblEnd_1_B_STANDARTS">'Стандарты качества'!$L$13</definedName>
    <definedName name="tblEnd_1_CHANGE_INFO">'Сведения об изменении'!$E$14</definedName>
    <definedName name="tblEnd_1_DIFFERENTIATION">Дифференциация!$M$62</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Детализация'!$AH$895</definedName>
    <definedName name="tblEnd_1_IP_FIN_PLAN">'ИП. Финансовый план'!$V$58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Ограничения!$BM$40</definedName>
    <definedName name="tblEnd_1_Q_PH">'Потребительские характеристики'!$BM$21</definedName>
    <definedName name="tblEnd_1_Q_TP">ТП!$AJ$23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территорий'!$I$79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территорий'!$E$11:$I$78</definedName>
    <definedName name="TERRITORY_ID">TEHSHEET!$E$56</definedName>
    <definedName name="TERRITORY_LIST_ID">'Список территорий'!$F$11:$F$78</definedName>
    <definedName name="TERRITORY_MO_LIST">'Список территорий'!$H$11:$H$78</definedName>
    <definedName name="TERRITORY_MR_LIST">'Список территорий'!$G$11:$G$78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Дифференциация!$F$12:$F$61</definedName>
    <definedName name="Y_N_DIFFERENTIATION_SYSTEM">Дифференциация!$J$12:$J$61</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et_B_FHD20_1">et_union_hor!$115:$123</definedName>
    <definedName name="ter_1">'Список территорий'!$G$13:$I$43</definedName>
    <definedName name="ter_5">'Список территорий'!$G$46:$I$46</definedName>
    <definedName name="ter_51">'Список территорий'!$G$49:$I$49</definedName>
    <definedName name="ter_511">'Список территорий'!$G$52:$I$52</definedName>
    <definedName name="ter_5111">'Список территорий'!$G$55:$I$55</definedName>
    <definedName name="ter_51111">'Список территорий'!$G$58:$I$58</definedName>
    <definedName name="ter_511111">'Список территорий'!$G$61:$I$61</definedName>
    <definedName name="ter_5111111">'Список территорий'!$G$64:$I$64</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&gt;20%'!$H$27:$R$29</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&gt;20%'!$H$36:$R$38</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1">'Потребительские характеристики'!$O$9:$P$11</definedName>
    <definedName name="Q_TP_diff_5111">ТП!$K$9:$K$11</definedName>
    <definedName name="Q_Limit_diff_5111">Ограничения!$O$26:$P$28</definedName>
    <definedName name="B_FHD_diff_5111">'Показатели ФХД'!$L$25:$L$27</definedName>
    <definedName name="B_OTEP_diff_5111">'Показатели ОТЭП'!$P$10:$P$12</definedName>
    <definedName name="B_FHD20_diff_5111">'Показатели ФХД &gt;20%'!$H$45:$R$47</definedName>
    <definedName name="B_KNE_diff_5111">'Показатели КНЭ'!$O$7:$P$9</definedName>
    <definedName name="B_FHD_TKO_diff_5111">'ТКО. Показатели ФХД'!$L$10:$L$12</definedName>
    <definedName name="B_FHD_TKO_TRANS_diff_5111">'ТКО. Транс. Показатели ФХД'!$L$10:$L$12</definedName>
    <definedName name="Q_PH_diff_51111">'Потребительские характеристики'!$Q$9:$R$11</definedName>
    <definedName name="Q_TP_diff_51111">ТП!$L$9:$L$11</definedName>
    <definedName name="Q_Limit_diff_51111">Ограничения!$Q$26:$R$28</definedName>
    <definedName name="B_FHD_diff_51111">'Показатели ФХД'!$M$25:$M$27</definedName>
    <definedName name="B_OTEP_diff_51111">'Показатели ОТЭП'!$Q$10:$Q$12</definedName>
    <definedName name="B_FHD20_diff_51111">'Показатели ФХД &gt;20%'!$H$54:$R$56</definedName>
    <definedName name="B_KNE_diff_51111">'Показатели КНЭ'!$Q$7:$R$9</definedName>
    <definedName name="B_FHD_TKO_diff_51111">'ТКО. Показатели ФХД'!$M$10:$M$12</definedName>
    <definedName name="B_FHD_TKO_TRANS_diff_51111">'ТКО. Транс. Показатели ФХД'!$M$10:$M$12</definedName>
    <definedName name="Q_PH_diff_511111">'Потребительские характеристики'!$S$9:$T$11</definedName>
    <definedName name="Q_TP_diff_511111">ТП!$M$9:$M$11</definedName>
    <definedName name="Q_Limit_diff_511111">Ограничения!$S$26:$T$28</definedName>
    <definedName name="B_FHD_diff_511111">'Показатели ФХД'!$N$25:$N$27</definedName>
    <definedName name="B_OTEP_diff_511111">'Показатели ОТЭП'!$R$10:$R$12</definedName>
    <definedName name="B_FHD20_diff_511111">'Показатели ФХД &gt;20%'!$H$63:$R$65</definedName>
    <definedName name="B_KNE_diff_511111">'Показатели КНЭ'!$S$7:$T$9</definedName>
    <definedName name="B_FHD_TKO_diff_511111">'ТКО. Показатели ФХД'!$N$10:$N$12</definedName>
    <definedName name="B_FHD_TKO_TRANS_diff_511111">'ТКО. Транс. Показатели ФХД'!$N$10:$N$12</definedName>
    <definedName name="Q_PH_diff_5111111">'Потребительские характеристики'!$U$9:$V$11</definedName>
    <definedName name="Q_TP_diff_5111111">ТП!$N$9:$N$11</definedName>
    <definedName name="Q_Limit_diff_5111111">Ограничения!$U$26:$V$28</definedName>
    <definedName name="B_FHD_diff_5111111">'Показатели ФХД'!$O$25:$O$27</definedName>
    <definedName name="B_OTEP_diff_5111111">'Показатели ОТЭП'!$S$10:$S$12</definedName>
    <definedName name="B_FHD20_diff_5111111">'Показатели ФХД &gt;20%'!$H$72:$R$74</definedName>
    <definedName name="B_KNE_diff_5111111">'Показатели КНЭ'!$U$7:$V$9</definedName>
    <definedName name="B_FHD_TKO_diff_5111111">'ТКО. Показатели ФХД'!$O$10:$O$12</definedName>
    <definedName name="B_FHD_TKO_TRANS_diff_5111111">'ТКО. Транс. Показатели ФХД'!$O$10:$O$12</definedName>
    <definedName name="Q_PH_diff_51111111">'Потребительские характеристики'!$W$9:$X$11</definedName>
    <definedName name="Q_TP_diff_51111111">ТП!$O$9:$O$11</definedName>
    <definedName name="Q_Limit_diff_51111111">Ограничения!$W$26:$X$28</definedName>
    <definedName name="B_FHD_diff_51111111">'Показатели ФХД'!$P$25:$P$27</definedName>
    <definedName name="B_OTEP_diff_51111111">'Показатели ОТЭП'!$T$10:$T$12</definedName>
    <definedName name="B_FHD20_diff_51111111">'Показатели ФХД &gt;20%'!$H$81:$R$83</definedName>
    <definedName name="B_KNE_diff_51111111">'Показатели КНЭ'!$W$7:$X$9</definedName>
    <definedName name="B_FHD_TKO_diff_51111111">'ТКО. Показатели ФХД'!$P$10:$P$12</definedName>
    <definedName name="B_FHD_TKO_TRANS_diff_51111111">'ТКО. Транс. Показатели ФХД'!$P$10:$P$12</definedName>
    <definedName name="Q_PH_diff_511111111">'Потребительские характеристики'!$Y$9:$Z$11</definedName>
    <definedName name="Q_TP_diff_511111111">ТП!$P$9:$P$11</definedName>
    <definedName name="Q_Limit_diff_511111111">Ограничения!$Y$26:$Z$28</definedName>
    <definedName name="B_FHD_diff_511111111">'Показатели ФХД'!$Q$25:$Q$27</definedName>
    <definedName name="B_OTEP_diff_511111111">'Показатели ОТЭП'!$U$10:$U$12</definedName>
    <definedName name="B_FHD20_diff_511111111">'Показатели ФХД &gt;20%'!$H$90:$R$92</definedName>
    <definedName name="B_KNE_diff_511111111">'Показатели КНЭ'!$Y$7:$Z$9</definedName>
    <definedName name="B_FHD_TKO_diff_511111111">'ТКО. Показатели ФХД'!$Q$10:$Q$12</definedName>
    <definedName name="B_FHD_TKO_TRANS_diff_511111111">'ТКО. Транс. Показатели ФХД'!$Q$10:$Q$12</definedName>
    <definedName name="Q_PH_diff_5111111111">'Потребительские характеристики'!$AA$9:$AB$11</definedName>
    <definedName name="Q_TP_diff_5111111111">ТП!$Q$9:$Q$11</definedName>
    <definedName name="Q_Limit_diff_5111111111">Ограничения!$AA$26:$AB$28</definedName>
    <definedName name="B_FHD_diff_5111111111">'Показатели ФХД'!$R$25:$R$27</definedName>
    <definedName name="B_OTEP_diff_5111111111">'Показатели ОТЭП'!$V$10:$V$12</definedName>
    <definedName name="B_FHD20_diff_5111111111">'Показатели ФХД &gt;20%'!$H$99:$R$101</definedName>
    <definedName name="B_KNE_diff_5111111111">'Показатели КНЭ'!$AA$7:$AB$9</definedName>
    <definedName name="B_FHD_TKO_diff_5111111111">'ТКО. Показатели ФХД'!$R$10:$R$12</definedName>
    <definedName name="B_FHD_TKO_TRANS_diff_5111111111">'ТКО. Транс. Показатели ФХД'!$R$10:$R$12</definedName>
    <definedName name="Q_PH_diff_511111111111">'Потребительские характеристики'!$AC$9:$AD$11</definedName>
    <definedName name="Q_TP_diff_511111111111">ТП!$R$9:$R$11</definedName>
    <definedName name="Q_Limit_diff_511111111111">Ограничения!$AC$26:$AD$28</definedName>
    <definedName name="B_FHD_diff_511111111111">'Показатели ФХД'!$S$25:$S$27</definedName>
    <definedName name="B_OTEP_diff_511111111111">'Показатели ОТЭП'!$W$10:$W$12</definedName>
    <definedName name="B_FHD20_diff_511111111111">'Показатели ФХД &gt;20%'!$H$108:$R$110</definedName>
    <definedName name="B_KNE_diff_511111111111">'Показатели КНЭ'!$AC$7:$AD$9</definedName>
    <definedName name="B_FHD_TKO_diff_511111111111">'ТКО. Показатели ФХД'!$S$10:$S$12</definedName>
    <definedName name="B_FHD_TKO_TRANS_diff_511111111111">'ТКО. Транс. Показатели ФХД'!$S$10:$S$12</definedName>
    <definedName name="Q_PH_diff_5111111111111">'Потребительские характеристики'!$AE$9:$AF$11</definedName>
    <definedName name="Q_TP_diff_5111111111111">ТП!$S$9:$S$11</definedName>
    <definedName name="Q_Limit_diff_5111111111111">Ограничения!$AE$26:$AF$28</definedName>
    <definedName name="B_FHD_diff_5111111111111">'Показатели ФХД'!$T$25:$T$27</definedName>
    <definedName name="B_OTEP_diff_5111111111111">'Показатели ОТЭП'!$X$10:$X$12</definedName>
    <definedName name="B_FHD20_diff_5111111111111">'Показатели ФХД &gt;20%'!$H$117:$R$119</definedName>
    <definedName name="B_KNE_diff_5111111111111">'Показатели КНЭ'!$AE$7:$AF$9</definedName>
    <definedName name="B_FHD_TKO_diff_5111111111111">'ТКО. Показатели ФХД'!$T$10:$T$12</definedName>
    <definedName name="B_FHD_TKO_TRANS_diff_5111111111111">'ТКО. Транс. Показатели ФХД'!$T$10:$T$12</definedName>
    <definedName name="Q_PH_diff_51111111111111">'Потребительские характеристики'!$AG$9:$AH$11</definedName>
    <definedName name="Q_TP_diff_51111111111111">ТП!$T$9:$T$11</definedName>
    <definedName name="Q_Limit_diff_51111111111111">Ограничения!$AG$26:$AH$28</definedName>
    <definedName name="B_FHD_diff_51111111111111">'Показатели ФХД'!$U$25:$U$27</definedName>
    <definedName name="B_OTEP_diff_51111111111111">'Показатели ОТЭП'!$Y$10:$Y$12</definedName>
    <definedName name="B_FHD20_diff_51111111111111">'Показатели ФХД &gt;20%'!$H$126:$R$128</definedName>
    <definedName name="B_KNE_diff_51111111111111">'Показатели КНЭ'!$AG$7:$AH$9</definedName>
    <definedName name="B_FHD_TKO_diff_51111111111111">'ТКО. Показатели ФХД'!$U$10:$U$12</definedName>
    <definedName name="B_FHD_TKO_TRANS_diff_51111111111111">'ТКО. Транс. Показатели ФХД'!$U$10:$U$12</definedName>
    <definedName name="ter_51111111">'Список территорий'!$G$67:$I$67</definedName>
    <definedName name="Q_PH_diff_511111111111111">'Потребительские характеристики'!$AI$9:$AJ$11</definedName>
    <definedName name="Q_TP_diff_511111111111111">ТП!$U$9:$U$11</definedName>
    <definedName name="Q_Limit_diff_511111111111111">Ограничения!$AI$26:$AJ$28</definedName>
    <definedName name="B_FHD_diff_511111111111111">'Показатели ФХД'!$V$25:$V$27</definedName>
    <definedName name="B_OTEP_diff_511111111111111">'Показатели ОТЭП'!$Z$10:$Z$12</definedName>
    <definedName name="B_FHD20_diff_511111111111111">'Показатели ФХД &gt;20%'!$H$135:$R$137</definedName>
    <definedName name="B_KNE_diff_511111111111111">'Показатели КНЭ'!$AI$7:$AJ$9</definedName>
    <definedName name="B_FHD_TKO_diff_511111111111111">'ТКО. Показатели ФХД'!$V$10:$V$12</definedName>
    <definedName name="B_FHD_TKO_TRANS_diff_511111111111111">'ТКО. Транс. Показатели ФХД'!$V$10:$V$12</definedName>
    <definedName name="ter_511111111">'Список территорий'!$G$70:$I$70</definedName>
    <definedName name="Q_PH_diff_5111111111111111">'Потребительские характеристики'!$AK$9:$AL$11</definedName>
    <definedName name="Q_TP_diff_5111111111111111">ТП!$V$9:$V$11</definedName>
    <definedName name="Q_Limit_diff_5111111111111111">Ограничения!$AK$26:$AL$28</definedName>
    <definedName name="B_FHD_diff_5111111111111111">'Показатели ФХД'!$W$25:$W$27</definedName>
    <definedName name="B_OTEP_diff_5111111111111111">'Показатели ОТЭП'!$AA$10:$AA$12</definedName>
    <definedName name="B_FHD20_diff_5111111111111111">'Показатели ФХД &gt;20%'!$H$144:$R$146</definedName>
    <definedName name="B_KNE_diff_5111111111111111">'Показатели КНЭ'!$AK$7:$AL$9</definedName>
    <definedName name="B_FHD_TKO_diff_5111111111111111">'ТКО. Показатели ФХД'!$W$10:$W$12</definedName>
    <definedName name="B_FHD_TKO_TRANS_diff_5111111111111111">'ТКО. Транс. Показатели ФХД'!$W$10:$W$12</definedName>
    <definedName name="Q_PH_diff_51111111111111111">'Потребительские характеристики'!$AM$9:$AN$11</definedName>
    <definedName name="Q_TP_diff_51111111111111111">ТП!$W$9:$W$11</definedName>
    <definedName name="Q_Limit_diff_51111111111111111">Ограничения!$AM$26:$AN$28</definedName>
    <definedName name="B_FHD_diff_51111111111111111">'Показатели ФХД'!$X$25:$X$27</definedName>
    <definedName name="B_OTEP_diff_51111111111111111">'Показатели ОТЭП'!$AB$10:$AB$12</definedName>
    <definedName name="B_FHD20_diff_51111111111111111">'Показатели ФХД &gt;20%'!$H$153:$R$155</definedName>
    <definedName name="B_KNE_diff_51111111111111111">'Показатели КНЭ'!$AM$7:$AN$9</definedName>
    <definedName name="B_FHD_TKO_diff_51111111111111111">'ТКО. Показатели ФХД'!$X$10:$X$12</definedName>
    <definedName name="B_FHD_TKO_TRANS_diff_51111111111111111">'ТКО. Транс. Показатели ФХД'!$X$10:$X$12</definedName>
    <definedName name="Q_PH_diff_511111111111111111">'Потребительские характеристики'!$AO$9:$AP$11</definedName>
    <definedName name="Q_TP_diff_511111111111111111">ТП!$X$9:$X$11</definedName>
    <definedName name="Q_Limit_diff_511111111111111111">Ограничения!$AO$26:$AP$28</definedName>
    <definedName name="B_FHD_diff_511111111111111111">'Показатели ФХД'!$Y$25:$Y$27</definedName>
    <definedName name="B_OTEP_diff_511111111111111111">'Показатели ОТЭП'!$AC$10:$AC$12</definedName>
    <definedName name="B_FHD20_diff_511111111111111111">'Показатели ФХД &gt;20%'!$H$162:$R$164</definedName>
    <definedName name="B_KNE_diff_511111111111111111">'Показатели КНЭ'!$AO$7:$AP$9</definedName>
    <definedName name="B_FHD_TKO_diff_511111111111111111">'ТКО. Показатели ФХД'!$Y$10:$Y$12</definedName>
    <definedName name="B_FHD_TKO_TRANS_diff_511111111111111111">'ТКО. Транс. Показатели ФХД'!$Y$10:$Y$12</definedName>
    <definedName name="Q_PH_diff_5111111111111111111">'Потребительские характеристики'!$AQ$9:$AR$11</definedName>
    <definedName name="Q_TP_diff_5111111111111111111">ТП!$Y$9:$Y$11</definedName>
    <definedName name="Q_Limit_diff_5111111111111111111">Ограничения!$AQ$26:$AR$28</definedName>
    <definedName name="B_FHD_diff_5111111111111111111">'Показатели ФХД'!$Z$25:$Z$27</definedName>
    <definedName name="B_OTEP_diff_5111111111111111111">'Показатели ОТЭП'!$AD$10:$AD$12</definedName>
    <definedName name="B_FHD20_diff_5111111111111111111">'Показатели ФХД &gt;20%'!$H$171:$R$173</definedName>
    <definedName name="B_KNE_diff_5111111111111111111">'Показатели КНЭ'!$AQ$7:$AR$9</definedName>
    <definedName name="B_FHD_TKO_diff_5111111111111111111">'ТКО. Показатели ФХД'!$Z$10:$Z$12</definedName>
    <definedName name="B_FHD_TKO_TRANS_diff_5111111111111111111">'ТКО. Транс. Показатели ФХД'!$Z$10:$Z$12</definedName>
    <definedName name="Q_PH_diff_51111111111111111111">'Потребительские характеристики'!$AS$9:$AT$11</definedName>
    <definedName name="Q_TP_diff_51111111111111111111">ТП!$Z$9:$Z$11</definedName>
    <definedName name="Q_Limit_diff_51111111111111111111">Ограничения!$AS$26:$AT$28</definedName>
    <definedName name="B_FHD_diff_51111111111111111111">'Показатели ФХД'!$AA$25:$AA$27</definedName>
    <definedName name="B_OTEP_diff_51111111111111111111">'Показатели ОТЭП'!$AE$10:$AE$12</definedName>
    <definedName name="B_FHD20_diff_51111111111111111111">'Показатели ФХД &gt;20%'!$H$180:$R$182</definedName>
    <definedName name="B_KNE_diff_51111111111111111111">'Показатели КНЭ'!$AS$7:$AT$9</definedName>
    <definedName name="B_FHD_TKO_diff_51111111111111111111">'ТКО. Показатели ФХД'!$AA$10:$AA$12</definedName>
    <definedName name="B_FHD_TKO_TRANS_diff_51111111111111111111">'ТКО. Транс. Показатели ФХД'!$AA$10:$AA$12</definedName>
    <definedName name="Q_PH_diff_511111111111111111111">'Потребительские характеристики'!$AU$9:$AV$11</definedName>
    <definedName name="Q_TP_diff_511111111111111111111">ТП!$AA$9:$AA$11</definedName>
    <definedName name="Q_Limit_diff_511111111111111111111">Ограничения!$AU$26:$AV$28</definedName>
    <definedName name="B_FHD_diff_511111111111111111111">'Показатели ФХД'!$AB$25:$AB$27</definedName>
    <definedName name="B_OTEP_diff_511111111111111111111">'Показатели ОТЭП'!$AF$10:$AF$12</definedName>
    <definedName name="B_FHD20_diff_511111111111111111111">'Показатели ФХД &gt;20%'!$H$189:$R$191</definedName>
    <definedName name="B_KNE_diff_511111111111111111111">'Показатели КНЭ'!$AU$7:$AV$9</definedName>
    <definedName name="B_FHD_TKO_diff_511111111111111111111">'ТКО. Показатели ФХД'!$AB$10:$AB$12</definedName>
    <definedName name="B_FHD_TKO_TRANS_diff_511111111111111111111">'ТКО. Транс. Показатели ФХД'!$AB$10:$AB$12</definedName>
    <definedName name="Q_PH_diff_5111111111111111111111">'Потребительские характеристики'!$AW$9:$AX$11</definedName>
    <definedName name="Q_TP_diff_5111111111111111111111">ТП!$AB$9:$AB$11</definedName>
    <definedName name="Q_Limit_diff_5111111111111111111111">Ограничения!$AW$26:$AX$28</definedName>
    <definedName name="B_FHD_diff_5111111111111111111111">'Показатели ФХД'!$AC$25:$AC$27</definedName>
    <definedName name="B_OTEP_diff_5111111111111111111111">'Показатели ОТЭП'!$AG$10:$AG$12</definedName>
    <definedName name="B_FHD20_diff_5111111111111111111111">'Показатели ФХД &gt;20%'!$H$198:$R$200</definedName>
    <definedName name="B_KNE_diff_5111111111111111111111">'Показатели КНЭ'!$AW$7:$AX$9</definedName>
    <definedName name="B_FHD_TKO_diff_5111111111111111111111">'ТКО. Показатели ФХД'!$AC$10:$AC$12</definedName>
    <definedName name="B_FHD_TKO_TRANS_diff_5111111111111111111111">'ТКО. Транс. Показатели ФХД'!$AC$10:$AC$12</definedName>
    <definedName name="Q_PH_diff_51111111111111111111111">'Потребительские характеристики'!$AY$9:$AZ$11</definedName>
    <definedName name="Q_TP_diff_51111111111111111111111">ТП!$AC$9:$AC$11</definedName>
    <definedName name="Q_Limit_diff_51111111111111111111111">Ограничения!$AY$26:$AZ$28</definedName>
    <definedName name="B_FHD_diff_51111111111111111111111">'Показатели ФХД'!$AD$25:$AD$27</definedName>
    <definedName name="B_OTEP_diff_51111111111111111111111">'Показатели ОТЭП'!$AH$10:$AH$12</definedName>
    <definedName name="B_FHD20_diff_51111111111111111111111">'Показатели ФХД &gt;20%'!$H$207:$R$209</definedName>
    <definedName name="B_KNE_diff_51111111111111111111111">'Показатели КНЭ'!$AY$7:$AZ$9</definedName>
    <definedName name="B_FHD_TKO_diff_51111111111111111111111">'ТКО. Показатели ФХД'!$AD$10:$AD$12</definedName>
    <definedName name="B_FHD_TKO_TRANS_diff_51111111111111111111111">'ТКО. Транс. Показатели ФХД'!$AD$10:$AD$12</definedName>
    <definedName name="Q_PH_diff_511111111111111111111111">'Потребительские характеристики'!$BA$9:$BB$11</definedName>
    <definedName name="Q_TP_diff_511111111111111111111111">ТП!$AD$9:$AD$11</definedName>
    <definedName name="Q_Limit_diff_511111111111111111111111">Ограничения!$BA$26:$BB$28</definedName>
    <definedName name="B_FHD_diff_511111111111111111111111">'Показатели ФХД'!$AE$25:$AE$27</definedName>
    <definedName name="B_OTEP_diff_511111111111111111111111">'Показатели ОТЭП'!$AI$10:$AI$12</definedName>
    <definedName name="B_FHD20_diff_511111111111111111111111">'Показатели ФХД &gt;20%'!$H$216:$R$218</definedName>
    <definedName name="B_KNE_diff_511111111111111111111111">'Показатели КНЭ'!$BA$7:$BB$9</definedName>
    <definedName name="B_FHD_TKO_diff_511111111111111111111111">'ТКО. Показатели ФХД'!$AE$10:$AE$12</definedName>
    <definedName name="B_FHD_TKO_TRANS_diff_511111111111111111111111">'ТКО. Транс. Показатели ФХД'!$AE$10:$AE$12</definedName>
    <definedName name="Q_PH_diff_5111111111111111111111111">'Потребительские характеристики'!$BC$9:$BD$11</definedName>
    <definedName name="Q_TP_diff_5111111111111111111111111">ТП!$AE$9:$AE$11</definedName>
    <definedName name="Q_Limit_diff_5111111111111111111111111">Ограничения!$BC$26:$BD$28</definedName>
    <definedName name="B_FHD_diff_5111111111111111111111111">'Показатели ФХД'!$AF$25:$AF$27</definedName>
    <definedName name="B_OTEP_diff_5111111111111111111111111">'Показатели ОТЭП'!$AJ$10:$AJ$12</definedName>
    <definedName name="B_FHD20_diff_5111111111111111111111111">'Показатели ФХД &gt;20%'!$H$225:$R$227</definedName>
    <definedName name="B_KNE_diff_5111111111111111111111111">'Показатели КНЭ'!$BC$7:$BD$9</definedName>
    <definedName name="B_FHD_TKO_diff_5111111111111111111111111">'ТКО. Показатели ФХД'!$AF$10:$AF$12</definedName>
    <definedName name="B_FHD_TKO_TRANS_diff_5111111111111111111111111">'ТКО. Транс. Показатели ФХД'!$AF$10:$AF$12</definedName>
    <definedName name="Q_PH_diff_51111111111111111111111111">'Потребительские характеристики'!$BE$9:$BF$11</definedName>
    <definedName name="Q_TP_diff_51111111111111111111111111">ТП!$AF$9:$AF$11</definedName>
    <definedName name="Q_Limit_diff_51111111111111111111111111">Ограничения!$BE$26:$BF$28</definedName>
    <definedName name="B_FHD_diff_51111111111111111111111111">'Показатели ФХД'!$AG$25:$AG$27</definedName>
    <definedName name="B_OTEP_diff_51111111111111111111111111">'Показатели ОТЭП'!$AK$10:$AK$12</definedName>
    <definedName name="B_FHD20_diff_51111111111111111111111111">'Показатели ФХД &gt;20%'!$H$234:$R$236</definedName>
    <definedName name="B_KNE_diff_51111111111111111111111111">'Показатели КНЭ'!$BE$7:$BF$9</definedName>
    <definedName name="B_FHD_TKO_diff_51111111111111111111111111">'ТКО. Показатели ФХД'!$AG$10:$AG$12</definedName>
    <definedName name="B_FHD_TKO_TRANS_diff_51111111111111111111111111">'ТКО. Транс. Показатели ФХД'!$AG$10:$AG$12</definedName>
    <definedName name="ter_5111111111">'Список территорий'!$G$73:$I$73</definedName>
    <definedName name="Q_PH_diff_511111111111111111111111111">'Потребительские характеристики'!$BG$9:$BH$11</definedName>
    <definedName name="Q_TP_diff_511111111111111111111111111">ТП!$AG$9:$AG$11</definedName>
    <definedName name="Q_Limit_diff_511111111111111111111111111">Ограничения!$BG$26:$BH$28</definedName>
    <definedName name="B_FHD_diff_511111111111111111111111111">'Показатели ФХД'!$AH$25:$AH$27</definedName>
    <definedName name="B_OTEP_diff_511111111111111111111111111">'Показатели ОТЭП'!$AL$10:$AL$12</definedName>
    <definedName name="B_FHD20_diff_511111111111111111111111111">'Показатели ФХД &gt;20%'!$H$243:$R$245</definedName>
    <definedName name="B_KNE_diff_511111111111111111111111111">'Показатели КНЭ'!$BG$7:$BH$9</definedName>
    <definedName name="B_FHD_TKO_diff_511111111111111111111111111">'ТКО. Показатели ФХД'!$AH$10:$AH$12</definedName>
    <definedName name="B_FHD_TKO_TRANS_diff_511111111111111111111111111">'ТКО. Транс. Показатели ФХД'!$AH$10:$AH$12</definedName>
    <definedName name="Q_PH_diff_5111111111111111111111111111">'Потребительские характеристики'!$BI$9:$BJ$11</definedName>
    <definedName name="Q_TP_diff_5111111111111111111111111111">ТП!$AH$9:$AH$11</definedName>
    <definedName name="Q_Limit_diff_5111111111111111111111111111">Ограничения!$BI$26:$BJ$28</definedName>
    <definedName name="B_FHD_diff_5111111111111111111111111111">'Показатели ФХД'!$AI$25:$AI$27</definedName>
    <definedName name="B_OTEP_diff_5111111111111111111111111111">'Показатели ОТЭП'!$AM$10:$AM$12</definedName>
    <definedName name="B_FHD20_diff_5111111111111111111111111111">'Показатели ФХД &gt;20%'!$H$252:$R$254</definedName>
    <definedName name="B_KNE_diff_5111111111111111111111111111">'Показатели КНЭ'!$BI$7:$BJ$9</definedName>
    <definedName name="B_FHD_TKO_diff_5111111111111111111111111111">'ТКО. Показатели ФХД'!$AI$10:$AI$12</definedName>
    <definedName name="B_FHD_TKO_TRANS_diff_5111111111111111111111111111">'ТКО. Транс. Показатели ФХД'!$AI$10:$AI$12</definedName>
    <definedName name="Q_PH_diff_51111111111111111111111111111">'Потребительские характеристики'!$BK$9:$BL$11</definedName>
    <definedName name="Q_TP_diff_51111111111111111111111111111">ТП!$AI$9:$AI$11</definedName>
    <definedName name="Q_Limit_diff_51111111111111111111111111111">Ограничения!$BK$26:$BL$28</definedName>
    <definedName name="B_FHD_diff_51111111111111111111111111111">'Показатели ФХД'!$AJ$25:$AJ$27</definedName>
    <definedName name="B_OTEP_diff_51111111111111111111111111111">'Показатели ОТЭП'!$AN$10:$AN$12</definedName>
    <definedName name="B_FHD20_diff_51111111111111111111111111111">'Показатели ФХД &gt;20%'!$H$261:$R$263</definedName>
    <definedName name="B_KNE_diff_51111111111111111111111111111">'Показатели КНЭ'!$BK$7:$BL$9</definedName>
    <definedName name="B_FHD_TKO_diff_51111111111111111111111111111">'ТКО. Показатели ФХД'!$AJ$10:$AJ$12</definedName>
    <definedName name="B_FHD_TKO_TRANS_diff_51111111111111111111111111111">'ТКО. Транс. Показатели ФХД'!$AJ$10:$AJ$12</definedName>
    <definedName name="ter_51111111111">'Список территорий'!$G$76:$I$76</definedName>
    <definedName name="DESCRIPTION_TERRITORY">REESTR_DS!$B$2:$B$13</definedName>
    <definedName name="IP_MAIN_ip_5">ИП!$13:$14</definedName>
    <definedName name="IP_QRE_ip_5">'ИП. КНЭ'!$21:$23</definedName>
    <definedName name="IP_DETAILED_ip_5">'ИП. Детализация'!$14:$894</definedName>
    <definedName name="IP_FIN_PLAN_ip_5">'ИП. Финансовый план'!$K$11:$U$11</definedName>
    <definedName name="REESTR_INFR_RANGE">REESTR_OBJ_INFR!$A$2:$AK$3932</definedName>
    <definedName name="VD_LIST">REESTR_VED!$A$2:$B$8</definedName>
    <definedName name="VD_ID_LIST">REESTR_VED!$A$2:$A$8</definedName>
    <definedName name="VD_NAME_LIST">REESTR_VED!$B$2:$B$8</definedName>
    <definedName name="REESTR_IP_RANGE">REESTR_IP!$A$2:$I$3</definedName>
    <definedName name="_xlnm._FilterDatabase" localSheetId="59">Проверка!$B$4:$E$5</definedName>
    <definedName name="_xlnm.Print_Area" localSheetId="32">'Показатели ФХД'!$B$2:$BH$318</definedName>
    <definedName name="_xlnm.Print_Titles" localSheetId="32">'Показатели ФХД'!$2:$2</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<sst xmlns="http://schemas.openxmlformats.org/spreadsheetml/2006/main" count="165773" uniqueCount="10387">
  <si>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</si>
  <si>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</si>
  <si>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</si>
  <si>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</si>
  <si>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</si>
  <si>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</si>
  <si>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</si>
  <si>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</si>
  <si>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</si>
  <si>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</si>
  <si>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</si>
  <si>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</si>
  <si>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</si>
  <si>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</si>
  <si>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</si>
  <si>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</si>
  <si>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</si>
  <si>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</si>
  <si>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</si>
  <si>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</si>
  <si>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</si>
  <si>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</si>
  <si>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</si>
  <si>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</si>
  <si>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</si>
  <si>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</si>
  <si>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</si>
  <si>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</si>
  <si>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</si>
  <si>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</si>
  <si>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</si>
  <si>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</si>
  <si>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</si>
  <si>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</si>
  <si>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</si>
  <si>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</si>
  <si>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</si>
  <si>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</si>
  <si>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</si>
  <si>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</si>
  <si>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</si>
  <si>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</si>
  <si>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</si>
  <si>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</si>
  <si>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</si>
  <si>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</si>
  <si>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</si>
  <si>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</si>
  <si>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</si>
  <si>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</si>
  <si>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</si>
  <si>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</si>
  <si>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</si>
  <si>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</si>
  <si>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</si>
  <si>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</si>
  <si>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</si>
  <si>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</si>
  <si>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</si>
  <si>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</si>
  <si>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</si>
  <si>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</si>
  <si>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</si>
  <si>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</si>
  <si>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</si>
  <si>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</si>
  <si>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</si>
  <si>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</si>
  <si>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</si>
  <si>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</si>
  <si>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</si>
  <si>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</si>
  <si>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</si>
  <si>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</si>
  <si>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</si>
  <si>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</si>
  <si>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</si>
  <si>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</si>
  <si>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</si>
  <si>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</si>
  <si>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</si>
  <si>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</si>
  <si>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</si>
  <si>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</si>
  <si>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</si>
  <si>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</si>
  <si>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</si>
  <si>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</si>
  <si>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</si>
  <si>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</si>
  <si>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</si>
  <si>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</si>
  <si>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</si>
  <si>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</si>
  <si>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</si>
  <si>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</si>
  <si>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</si>
  <si>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</si>
  <si>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t>
  </si>
  <si>
    <t>Александровский муниципальный округ</t>
  </si>
  <si>
    <t>07502000</t>
  </si>
  <si>
    <t>2</t>
  </si>
  <si>
    <t>×</t>
  </si>
  <si>
    <t>Андроповский муниципальный округ</t>
  </si>
  <si>
    <t>07503000</t>
  </si>
  <si>
    <t>Апанасенковский муниципальный округ</t>
  </si>
  <si>
    <t>07505000</t>
  </si>
  <si>
    <t>Арзгирский муниципальный округ</t>
  </si>
  <si>
    <t>07507000</t>
  </si>
  <si>
    <t>5</t>
  </si>
  <si>
    <t>Благодарненский муниципальный округ</t>
  </si>
  <si>
    <t>07510000</t>
  </si>
  <si>
    <t>Будённовский муниципальный округ</t>
  </si>
  <si>
    <t>07512000</t>
  </si>
  <si>
    <t>9</t>
  </si>
  <si>
    <t>Георгиевский муниципальный округ</t>
  </si>
  <si>
    <t>07515000</t>
  </si>
  <si>
    <t>8</t>
  </si>
  <si>
    <t>10</t>
  </si>
  <si>
    <t>Город Лермонтов</t>
  </si>
  <si>
    <t>07718000</t>
  </si>
  <si>
    <t>13</t>
  </si>
  <si>
    <t>Город-курорт Ессентуки</t>
  </si>
  <si>
    <t>07710000</t>
  </si>
  <si>
    <t>14</t>
  </si>
  <si>
    <t>Город-курорт Железноводск</t>
  </si>
  <si>
    <t>07712000</t>
  </si>
  <si>
    <t>11</t>
  </si>
  <si>
    <t>15</t>
  </si>
  <si>
    <t>Город-курорт Кисловодск</t>
  </si>
  <si>
    <t>07715000</t>
  </si>
  <si>
    <t>12</t>
  </si>
  <si>
    <t>16</t>
  </si>
  <si>
    <t>Город-курорт Пятигорск</t>
  </si>
  <si>
    <t>07727000</t>
  </si>
  <si>
    <t>17</t>
  </si>
  <si>
    <t>Грачёвский муниципальный округ</t>
  </si>
  <si>
    <t>07517000</t>
  </si>
  <si>
    <t>19</t>
  </si>
  <si>
    <t>Изобильненский муниципальный округ</t>
  </si>
  <si>
    <t>07520000</t>
  </si>
  <si>
    <t>21</t>
  </si>
  <si>
    <t>Ипатовский муниципальный округ</t>
  </si>
  <si>
    <t>07522000</t>
  </si>
  <si>
    <t>23</t>
  </si>
  <si>
    <t>Кировский муниципальный округ</t>
  </si>
  <si>
    <t>07525000</t>
  </si>
  <si>
    <t>24</t>
  </si>
  <si>
    <t>Кочубеевский муниципальный округ</t>
  </si>
  <si>
    <t>07528000</t>
  </si>
  <si>
    <t>18</t>
  </si>
  <si>
    <t>25</t>
  </si>
  <si>
    <t>Красногвардейский муниципальный округ</t>
  </si>
  <si>
    <t>07530000</t>
  </si>
  <si>
    <t>26</t>
  </si>
  <si>
    <t>Курский муниципальный округ</t>
  </si>
  <si>
    <t>07533000</t>
  </si>
  <si>
    <t>20</t>
  </si>
  <si>
    <t>27</t>
  </si>
  <si>
    <t>Левокумский муниципальный округ</t>
  </si>
  <si>
    <t>07536000</t>
  </si>
  <si>
    <t>29</t>
  </si>
  <si>
    <t>Минераловодский муниципальный округ</t>
  </si>
  <si>
    <t>07539000</t>
  </si>
  <si>
    <t>22</t>
  </si>
  <si>
    <t>31</t>
  </si>
  <si>
    <t>Нефтекумский муниципальный округ</t>
  </si>
  <si>
    <t>07541000</t>
  </si>
  <si>
    <t>33</t>
  </si>
  <si>
    <t>Новоалександровский муниципальный округ</t>
  </si>
  <si>
    <t>07543000</t>
  </si>
  <si>
    <t>34</t>
  </si>
  <si>
    <t>Новоселицкий муниципальный округ</t>
  </si>
  <si>
    <t>07544000</t>
  </si>
  <si>
    <t>36</t>
  </si>
  <si>
    <t>Петровский муниципальный округ</t>
  </si>
  <si>
    <t>07546000</t>
  </si>
  <si>
    <t>37</t>
  </si>
  <si>
    <t>Предгорный муниципальный округ</t>
  </si>
  <si>
    <t>07548000</t>
  </si>
  <si>
    <t>39</t>
  </si>
  <si>
    <t>Советский муниципальный округ</t>
  </si>
  <si>
    <t>07550000</t>
  </si>
  <si>
    <t>28</t>
  </si>
  <si>
    <t>40</t>
  </si>
  <si>
    <t>Степновский муниципальный округ</t>
  </si>
  <si>
    <t>07552000</t>
  </si>
  <si>
    <t>41</t>
  </si>
  <si>
    <t>Труновский муниципальный округ</t>
  </si>
  <si>
    <t>07554000</t>
  </si>
  <si>
    <t>30</t>
  </si>
  <si>
    <t>42</t>
  </si>
  <si>
    <t>Туркменский муниципальный округ</t>
  </si>
  <si>
    <t>07556000</t>
  </si>
  <si>
    <t>43</t>
  </si>
  <si>
    <t>Шпаковский муниципальный округ</t>
  </si>
  <si>
    <t>07558000</t>
  </si>
  <si>
    <t>Добавить МО</t>
  </si>
  <si>
    <t>ter_5</t>
  </si>
  <si>
    <t>ter_51</t>
  </si>
  <si>
    <t>ter_511</t>
  </si>
  <si>
    <t>ter_5111</t>
  </si>
  <si>
    <t>ter_51111</t>
  </si>
  <si>
    <t>ter_511111</t>
  </si>
  <si>
    <t>ter_5111111</t>
  </si>
  <si>
    <t>ter_51111111</t>
  </si>
  <si>
    <t>ter_511111111</t>
  </si>
  <si>
    <t>ter_5111111111</t>
  </si>
  <si>
    <t>ter_51111111111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</si>
  <si>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</si>
  <si>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</si>
  <si>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</si>
  <si>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</si>
  <si>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</si>
  <si>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</si>
  <si>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ID_DIFF</t>
  </si>
  <si>
    <t>VD</t>
  </si>
  <si>
    <t>AREA</t>
  </si>
  <si>
    <t>SYSTEM</t>
  </si>
  <si>
    <t>Потребители Ставропольского края</t>
  </si>
  <si>
    <t>diff_1</t>
  </si>
  <si>
    <t>4189671</t>
  </si>
  <si>
    <t>a</t>
  </si>
  <si>
    <t>Добавить централизованную систему</t>
  </si>
  <si>
    <t>Добавить описание территории</t>
  </si>
  <si>
    <t>Потребители, присоединенные к централизованной системе технического водоснабжения города Буденновска Буденновского МО</t>
  </si>
  <si>
    <t>diff_5</t>
  </si>
  <si>
    <t>4189672</t>
  </si>
  <si>
    <t>Потребители, присоединенные к централизованной системе технического водоснабжения села Стародубского Буденновского МО</t>
  </si>
  <si>
    <t>diff_51</t>
  </si>
  <si>
    <t>Потребители, присоединенные к централизованной системе технического водоснабжения города Нефтекумска Нефтекумского МО</t>
  </si>
  <si>
    <t>diff_5111</t>
  </si>
  <si>
    <t>Потребители, присоединенные к централизованной системе технического водоснабжения Изобильненского МО</t>
  </si>
  <si>
    <t>diff_51111</t>
  </si>
  <si>
    <t>Потребители, присоединенные к централизованной системе технического водоснабжения поселка Новоспицевского Грачевского МО</t>
  </si>
  <si>
    <t>diff_511111</t>
  </si>
  <si>
    <t>Потребители, присоединенные к централизованной системе технического водоснабжения хутора Привольного Курского МО</t>
  </si>
  <si>
    <t>diff_5111111</t>
  </si>
  <si>
    <t>Потребители, присоединенные к централизованной системе технического водоснабжения поселка Рощино Курского МО</t>
  </si>
  <si>
    <t>diff_51111111</t>
  </si>
  <si>
    <t>Потребители, присоединенные к централизованной системе технического водоснабжения села Гофицкого Петровского МО</t>
  </si>
  <si>
    <t>diff_511111111</t>
  </si>
  <si>
    <t>Потребители, присоединенные к централизованной системе технического водоснабжения села Левокумского Левокумского МО</t>
  </si>
  <si>
    <t>diff_5111111111</t>
  </si>
  <si>
    <t>Подключение к централизованным системам водоснабжения ГУП СК "Ставрополькрайводоканал"</t>
  </si>
  <si>
    <t>diff_511111111111</t>
  </si>
  <si>
    <t>4189677</t>
  </si>
  <si>
    <t>Потребители станицы Рождественской Изобильненского МО</t>
  </si>
  <si>
    <t>diff_5111111111111</t>
  </si>
  <si>
    <t>4189673</t>
  </si>
  <si>
    <t>Потребители поселка Левоберезовского</t>
  </si>
  <si>
    <t>diff_51111111111111</t>
  </si>
  <si>
    <t>Потребители станицы Георгиевской Кочубеевского МО</t>
  </si>
  <si>
    <t>diff_511111111111111</t>
  </si>
  <si>
    <t>Потребители села Ивановского Кочубеевского МО</t>
  </si>
  <si>
    <t>diff_5111111111111111</t>
  </si>
  <si>
    <t>Потребители хутора Калиновского Кочубеевского МО</t>
  </si>
  <si>
    <t>diff_51111111111111111</t>
  </si>
  <si>
    <t>Потребители села Кочубеевского Кочубеевского МО</t>
  </si>
  <si>
    <t>diff_511111111111111111</t>
  </si>
  <si>
    <t>Потребители хутора Мищенского Кочубеевского МО</t>
  </si>
  <si>
    <t>diff_5111111111111111111</t>
  </si>
  <si>
    <t>Потребители хутора Рощинского Кочубеевского МО</t>
  </si>
  <si>
    <t>diff_51111111111111111111</t>
  </si>
  <si>
    <t>Потребители хутора Степного Кочубеевского МО</t>
  </si>
  <si>
    <t>diff_511111111111111111111</t>
  </si>
  <si>
    <t>Потребители села Цветного Кочубеевского МО</t>
  </si>
  <si>
    <t>diff_5111111111111111111111</t>
  </si>
  <si>
    <t>Потребители хутора Новоиванского Курского МО</t>
  </si>
  <si>
    <t>diff_51111111111111111111111</t>
  </si>
  <si>
    <t>Потребители хутора Привольного Курского МО</t>
  </si>
  <si>
    <t>diff_511111111111111111111111</t>
  </si>
  <si>
    <t>Потребители села Ачикулак Нефтекумского МО</t>
  </si>
  <si>
    <t>diff_5111111111111111111111111</t>
  </si>
  <si>
    <t>Потребители хутора Верблюдогорка Предгорного МО</t>
  </si>
  <si>
    <t>diff_51111111111111111111111111</t>
  </si>
  <si>
    <t>Потребители поселка Подкумок Предгорного МО</t>
  </si>
  <si>
    <t>diff_511111111111111111111111111</t>
  </si>
  <si>
    <t>Потребители поселка Ясная Поляна Предгорного МО</t>
  </si>
  <si>
    <t>diff_5111111111111111111111111111</t>
  </si>
  <si>
    <t>Потребители города Михайловска Шпаковского МО</t>
  </si>
  <si>
    <t>diff_51111111111111111111111111111</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</si>
  <si>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</si>
  <si>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</si>
  <si>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</si>
  <si>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</si>
  <si>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</si>
  <si>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</si>
  <si>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</si>
  <si>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</si>
  <si>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</si>
  <si>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</si>
  <si>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</si>
  <si>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</si>
  <si>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</si>
  <si>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</si>
  <si>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</si>
  <si>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</si>
  <si>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</si>
  <si>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</si>
  <si>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</si>
  <si>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</si>
  <si>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</si>
  <si>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</si>
  <si>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</si>
  <si>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</si>
  <si>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</si>
  <si>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</si>
  <si>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</si>
  <si>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</si>
  <si>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</si>
  <si>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</si>
  <si>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</si>
  <si>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</si>
  <si>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</si>
  <si>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</si>
  <si>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</si>
  <si>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</si>
  <si>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</si>
  <si>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</si>
  <si>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</si>
  <si>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</si>
  <si>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</si>
  <si>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</si>
  <si>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</si>
  <si>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</si>
  <si>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</si>
  <si>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</si>
  <si>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</si>
  <si>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</si>
  <si>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</si>
  <si>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</si>
  <si>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</si>
  <si>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</si>
  <si>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</si>
  <si>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</si>
  <si>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</si>
  <si>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</si>
  <si>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</si>
  <si>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</si>
  <si>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</si>
  <si>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</si>
  <si>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</si>
  <si>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</si>
  <si>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</si>
  <si>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</si>
  <si>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</si>
  <si>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</si>
  <si>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</si>
  <si>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</si>
  <si>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</si>
  <si>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</si>
  <si>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</si>
  <si>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</si>
  <si>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</si>
  <si>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</si>
  <si>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</si>
  <si>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</si>
  <si>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</si>
  <si>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</si>
  <si>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</si>
  <si>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</si>
  <si>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</si>
  <si>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</si>
  <si>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</si>
  <si>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</si>
  <si>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</si>
  <si>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</si>
  <si>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</si>
  <si>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</si>
  <si>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</si>
  <si>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</si>
  <si>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</si>
  <si>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</si>
  <si>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</si>
  <si>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</si>
  <si>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</si>
  <si>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</si>
  <si>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</si>
  <si>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</si>
  <si>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</si>
  <si>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</si>
  <si>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</si>
  <si>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</si>
  <si>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</si>
  <si>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</si>
  <si>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</si>
  <si>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</si>
  <si>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</si>
  <si>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</si>
  <si>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</si>
  <si>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</si>
  <si>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</si>
  <si>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</si>
  <si>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</si>
  <si>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</si>
  <si>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</si>
  <si>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</si>
  <si>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</si>
  <si>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</si>
  <si>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</si>
  <si>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</si>
  <si>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</si>
  <si>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</si>
  <si>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</si>
  <si>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</si>
  <si>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</si>
  <si>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</si>
  <si>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</si>
  <si>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</si>
  <si>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</si>
  <si>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</si>
  <si>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</si>
  <si>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</si>
  <si>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</si>
  <si>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</si>
  <si>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</si>
  <si>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</si>
  <si>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</si>
  <si>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</si>
  <si>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</si>
  <si>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</si>
  <si>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</si>
  <si>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</si>
  <si>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</si>
  <si>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</si>
  <si>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</si>
  <si>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</si>
  <si>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</si>
  <si>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</si>
  <si>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</si>
  <si>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</si>
  <si>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</si>
  <si>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</si>
  <si>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</si>
  <si>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</si>
  <si>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</si>
  <si>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</si>
  <si>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</si>
  <si>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</si>
  <si>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</si>
  <si>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</si>
  <si>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</si>
  <si>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</si>
  <si>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</si>
  <si>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</si>
  <si>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</si>
  <si>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</si>
  <si>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</si>
  <si>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</si>
  <si>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</si>
  <si>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</si>
  <si>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</si>
  <si>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</si>
  <si>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</si>
  <si>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</si>
  <si>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</si>
  <si>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</si>
  <si>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</si>
  <si>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</si>
  <si>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</si>
  <si>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</si>
  <si>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</si>
  <si>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</si>
  <si>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</si>
  <si>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</si>
  <si>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</si>
  <si>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</si>
  <si>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</si>
  <si>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</si>
  <si>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</si>
  <si>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</si>
  <si>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</si>
  <si>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</si>
  <si>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</si>
  <si>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</si>
  <si>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</si>
  <si>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</si>
  <si>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</si>
  <si>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</si>
  <si>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</si>
  <si>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</si>
  <si>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</si>
  <si>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</si>
  <si>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</si>
  <si>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</si>
  <si>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</si>
  <si>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</si>
  <si>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</si>
  <si>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</si>
  <si>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</si>
  <si>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</si>
  <si>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</si>
  <si>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</si>
  <si>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</si>
  <si>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</si>
  <si>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</si>
  <si>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</si>
  <si>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</si>
  <si>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</si>
  <si>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</si>
  <si>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</si>
  <si>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</si>
  <si>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</si>
  <si>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</si>
  <si>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</si>
  <si>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</si>
  <si>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</si>
  <si>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</si>
  <si>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</si>
  <si>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</si>
  <si>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</si>
  <si>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</si>
  <si>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</si>
  <si>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</si>
  <si>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</si>
  <si>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</si>
  <si>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</si>
  <si>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</si>
  <si>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</si>
  <si>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</si>
  <si>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</si>
  <si>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</si>
  <si>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</si>
  <si>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</si>
  <si>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</si>
  <si>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</si>
  <si>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</si>
  <si>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</si>
  <si>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</si>
  <si>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</si>
  <si>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</si>
  <si>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</si>
  <si>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</si>
  <si>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</si>
  <si>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</si>
  <si>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</si>
  <si>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</si>
  <si>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</si>
  <si>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</si>
  <si>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</si>
  <si>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</si>
  <si>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</si>
  <si>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</si>
  <si>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</si>
  <si>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</si>
  <si>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</si>
  <si>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</si>
  <si>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</si>
  <si>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</si>
  <si>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</si>
  <si>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</si>
  <si>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</si>
  <si>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</si>
  <si>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</si>
  <si>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</si>
  <si>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</si>
  <si>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</si>
  <si>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</si>
  <si>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</si>
  <si>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</si>
  <si>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</si>
  <si>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</si>
  <si>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</si>
  <si>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</si>
  <si>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</si>
  <si>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</si>
  <si>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</si>
  <si>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</si>
  <si>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</si>
  <si>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</si>
  <si>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</si>
  <si>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</si>
  <si>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</si>
  <si>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</si>
  <si>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</si>
  <si>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</si>
  <si>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</si>
  <si>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</si>
  <si>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</si>
  <si>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</si>
  <si>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</si>
  <si>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</si>
  <si>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</si>
  <si>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</si>
  <si>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</si>
  <si>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</si>
  <si>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</si>
  <si>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</si>
  <si>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</si>
  <si>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</si>
  <si>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</si>
  <si>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</si>
  <si>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</si>
  <si>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</si>
  <si>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</si>
  <si>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</si>
  <si>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</si>
  <si>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</si>
  <si>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</si>
  <si>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</si>
  <si>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</si>
  <si>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</si>
  <si>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</si>
  <si>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</si>
  <si>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</si>
  <si>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</si>
  <si>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</si>
  <si>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</si>
  <si>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</si>
  <si>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</si>
  <si>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</si>
  <si>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</si>
  <si>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</si>
  <si>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</si>
  <si>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</si>
  <si>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</si>
  <si>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</si>
  <si>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</si>
  <si>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</si>
  <si>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</si>
  <si>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</si>
  <si>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</si>
  <si>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</si>
  <si>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</si>
  <si>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</si>
  <si>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</si>
  <si>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</si>
  <si>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</si>
  <si>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</si>
  <si>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</si>
  <si>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</si>
  <si>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</si>
  <si>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</si>
  <si>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</si>
  <si>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</si>
  <si>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</si>
  <si>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</si>
  <si>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</si>
  <si>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</si>
  <si>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</si>
  <si>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</si>
  <si>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</si>
  <si>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</si>
  <si>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</si>
  <si>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</si>
  <si>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</si>
  <si>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</si>
  <si>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</si>
  <si>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</si>
  <si>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</si>
  <si>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</si>
  <si>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</si>
  <si>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</si>
  <si>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</si>
  <si>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</si>
  <si>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</si>
  <si>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</si>
  <si>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</si>
  <si>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</si>
  <si>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</si>
  <si>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</si>
  <si>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</si>
  <si>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</si>
  <si>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</si>
  <si>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</si>
  <si>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</si>
  <si>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</si>
  <si>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</si>
  <si>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</si>
  <si>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</si>
  <si>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</si>
  <si>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</si>
  <si>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</si>
  <si>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</si>
  <si>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</si>
  <si>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</si>
  <si>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</si>
  <si>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</si>
  <si>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</si>
  <si>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</si>
  <si>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</si>
  <si>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</si>
  <si>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</si>
  <si>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</si>
  <si>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</si>
  <si>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</si>
  <si>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</si>
  <si>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</si>
  <si>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</si>
  <si>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</si>
  <si>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</si>
  <si>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</si>
  <si>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</si>
  <si>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</si>
  <si>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</si>
  <si>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</si>
  <si>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</si>
  <si>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</si>
  <si>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</si>
  <si>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</si>
  <si>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</si>
  <si>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</si>
  <si>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</si>
  <si>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</si>
  <si>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</si>
  <si>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</si>
  <si>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</si>
  <si>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</si>
  <si>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</si>
  <si>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</si>
  <si>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</si>
  <si>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</si>
  <si>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</si>
  <si>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</si>
  <si>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</si>
  <si>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</si>
  <si>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</si>
  <si>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</si>
  <si>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</si>
  <si>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</si>
  <si>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</si>
  <si>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</si>
  <si>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</si>
  <si>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</si>
  <si>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</si>
  <si>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</si>
  <si>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</si>
  <si>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</si>
  <si>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есть</t>
  </si>
  <si>
    <t>NOT_HEAT_P1</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</si>
  <si>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</si>
  <si>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</si>
  <si>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</si>
  <si>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</si>
  <si>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</si>
  <si>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</si>
  <si>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</si>
  <si>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</si>
  <si>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</si>
  <si>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</si>
  <si>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</si>
  <si>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</si>
  <si>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</si>
  <si>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</si>
  <si>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</si>
  <si>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</si>
  <si>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</si>
  <si>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</si>
  <si>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</si>
  <si>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</si>
  <si>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</si>
  <si>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</si>
  <si>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</si>
  <si>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</si>
  <si>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</si>
  <si>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</si>
  <si>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</si>
  <si>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</si>
  <si>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</si>
  <si>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</si>
  <si>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</si>
  <si>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</si>
  <si>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</si>
  <si>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</si>
  <si>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</si>
  <si>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</si>
  <si>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</si>
  <si>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</si>
  <si>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</si>
  <si>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</si>
  <si>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</si>
  <si>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</si>
  <si>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</si>
  <si>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</si>
  <si>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</si>
  <si>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</si>
  <si>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</si>
  <si>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</si>
  <si>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</si>
  <si>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</si>
  <si>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</si>
  <si>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"Инженерные коммуникации МСК"</t>
  </si>
  <si>
    <t>Итого по поставщику, в том числе</t>
  </si>
  <si>
    <t>1.1</t>
  </si>
  <si>
    <t>Торги/аукционы</t>
  </si>
  <si>
    <t>№ 3199 от 13.05.2024</t>
  </si>
  <si>
    <t>Труба полиэтиленовая</t>
  </si>
  <si>
    <t>метр</t>
  </si>
  <si>
    <t>Добавить товар/услугу</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</si>
  <si>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</si>
  <si>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</si>
  <si>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</si>
  <si>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</si>
  <si>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111</t>
  </si>
  <si>
    <t>1111</t>
  </si>
  <si>
    <t>11111</t>
  </si>
  <si>
    <t>111111</t>
  </si>
  <si>
    <t>1111111</t>
  </si>
  <si>
    <t>11111111</t>
  </si>
  <si>
    <t>111111111</t>
  </si>
  <si>
    <t>1111111111</t>
  </si>
  <si>
    <t>11111111111</t>
  </si>
  <si>
    <t>111111111111</t>
  </si>
  <si>
    <t>1111111111111</t>
  </si>
  <si>
    <t>11111111111111</t>
  </si>
  <si>
    <t>111111111111111</t>
  </si>
  <si>
    <t>1111111111111111</t>
  </si>
  <si>
    <t>11111111111111111</t>
  </si>
  <si>
    <t>111111111111111111</t>
  </si>
  <si>
    <t>1111111111111111111</t>
  </si>
  <si>
    <t>11111111111111111111</t>
  </si>
  <si>
    <t>111111111111111111111</t>
  </si>
  <si>
    <t>1111111111111111111111</t>
  </si>
  <si>
    <t>11111111111111111111111</t>
  </si>
  <si>
    <t>111111111111111111111111</t>
  </si>
  <si>
    <t>1111111111111111111111111</t>
  </si>
  <si>
    <t>11111111111111111111111111</t>
  </si>
  <si>
    <t>111111111111111111111111111</t>
  </si>
  <si>
    <t>1111111111111111111111111111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</si>
  <si>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</si>
  <si>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</si>
  <si>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</si>
  <si>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</si>
  <si>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</si>
  <si>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</si>
  <si>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</si>
  <si>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</si>
  <si>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</si>
  <si>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</si>
  <si>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</si>
  <si>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</si>
  <si>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</si>
  <si>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</si>
  <si>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</si>
  <si>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</si>
  <si>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</si>
  <si>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</si>
  <si>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</si>
  <si>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</si>
  <si>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</si>
  <si>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</si>
  <si>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</si>
  <si>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</si>
  <si>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</si>
  <si>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</si>
  <si>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</si>
  <si>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</si>
  <si>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</si>
  <si>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</si>
  <si>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</si>
  <si>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</si>
  <si>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</si>
  <si>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</si>
  <si>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</si>
  <si>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</si>
  <si>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</si>
  <si>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</si>
  <si>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</si>
  <si>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</si>
  <si>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</si>
  <si>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</si>
  <si>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</si>
  <si>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</si>
  <si>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</si>
  <si>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</si>
  <si>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</si>
  <si>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</si>
  <si>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</si>
  <si>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</si>
  <si>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</si>
  <si>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</si>
  <si>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</si>
  <si>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</si>
  <si>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</si>
  <si>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</si>
  <si>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</si>
  <si>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</si>
  <si>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</si>
  <si>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</si>
  <si>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</si>
  <si>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</si>
  <si>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</si>
  <si>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</si>
  <si>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</si>
  <si>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</si>
  <si>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</si>
  <si>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</si>
  <si>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</si>
  <si>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</si>
  <si>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</si>
  <si>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</si>
  <si>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</si>
  <si>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</si>
  <si>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</si>
  <si>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</si>
  <si>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</si>
  <si>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</si>
  <si>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</si>
  <si>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</si>
  <si>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</si>
  <si>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</si>
  <si>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</si>
  <si>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</si>
  <si>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</si>
  <si>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</si>
  <si>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</si>
  <si>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</si>
  <si>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</si>
  <si>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</si>
  <si>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</si>
  <si>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</si>
  <si>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</si>
  <si>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</si>
  <si>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</si>
  <si>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</si>
  <si>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</si>
  <si>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</si>
  <si>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</si>
  <si>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</si>
  <si>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</si>
  <si>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</si>
  <si>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</si>
  <si>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</si>
  <si>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</si>
  <si>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</si>
  <si>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</si>
  <si>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</si>
  <si>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</si>
  <si>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</si>
  <si>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</si>
  <si>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</si>
  <si>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</si>
  <si>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</si>
  <si>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</si>
  <si>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</si>
  <si>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</si>
  <si>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</si>
  <si>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</si>
  <si>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</si>
  <si>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</si>
  <si>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</si>
  <si>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</si>
  <si>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</si>
  <si>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</si>
  <si>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</si>
  <si>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</si>
  <si>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</si>
  <si>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</si>
  <si>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</si>
  <si>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</si>
  <si>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</si>
  <si>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</si>
  <si>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</si>
  <si>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</si>
  <si>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</si>
  <si>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</si>
  <si>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</si>
  <si>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</si>
  <si>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</si>
  <si>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</si>
  <si>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</si>
  <si>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</si>
  <si>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</si>
  <si>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</si>
  <si>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</si>
  <si>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</si>
  <si>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</si>
  <si>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</si>
  <si>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</si>
  <si>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</si>
  <si>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</si>
  <si>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</si>
  <si>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</si>
  <si>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</si>
  <si>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</si>
  <si>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</si>
  <si>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</si>
  <si>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</si>
  <si>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</si>
  <si>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</si>
  <si>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</si>
  <si>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</si>
  <si>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</si>
  <si>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</si>
  <si>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</si>
  <si>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</si>
  <si>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</si>
  <si>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</si>
  <si>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</si>
  <si>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</si>
  <si>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</si>
  <si>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</si>
  <si>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</si>
  <si>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</si>
  <si>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</si>
  <si>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</si>
  <si>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</si>
  <si>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</si>
  <si>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</si>
  <si>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</si>
  <si>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</si>
  <si>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</si>
  <si>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</si>
  <si>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</si>
  <si>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</si>
  <si>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</si>
  <si>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</si>
  <si>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</si>
  <si>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</si>
  <si>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</si>
  <si>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</si>
  <si>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</si>
  <si>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</si>
  <si>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</si>
  <si>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</si>
  <si>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</si>
  <si>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</si>
  <si>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</si>
  <si>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</si>
  <si>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</si>
  <si>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</si>
  <si>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</si>
  <si>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</si>
  <si>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</si>
  <si>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</si>
  <si>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</si>
  <si>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</si>
  <si>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</si>
  <si>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</si>
  <si>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</si>
  <si>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</si>
  <si>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</si>
  <si>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</si>
  <si>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</si>
  <si>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</si>
  <si>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</si>
  <si>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</si>
  <si>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</si>
  <si>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</si>
  <si>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</si>
  <si>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</si>
  <si>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</si>
  <si>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</si>
  <si>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</si>
  <si>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</si>
  <si>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</si>
  <si>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</si>
  <si>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</si>
  <si>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</si>
  <si>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</si>
  <si>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</si>
  <si>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</si>
  <si>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</si>
  <si>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</si>
  <si>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</si>
  <si>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</si>
  <si>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</si>
  <si>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</si>
  <si>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</si>
  <si>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</si>
  <si>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</si>
  <si>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</si>
  <si>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</si>
  <si>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</si>
  <si>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</si>
  <si>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</si>
  <si>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</si>
  <si>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</si>
  <si>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</si>
  <si>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</si>
  <si>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</si>
  <si>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</si>
  <si>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</si>
  <si>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</si>
  <si>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</si>
  <si>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</si>
  <si>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</si>
  <si>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</si>
  <si>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</si>
  <si>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</si>
  <si>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</si>
  <si>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</si>
  <si>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</si>
  <si>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</si>
  <si>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</si>
  <si>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</si>
  <si>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</si>
  <si>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</si>
  <si>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</si>
  <si>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</si>
  <si>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</si>
  <si>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</si>
  <si>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</si>
  <si>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</si>
  <si>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</si>
  <si>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</si>
  <si>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</si>
  <si>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</si>
  <si>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</si>
  <si>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</si>
  <si>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</si>
  <si>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</si>
  <si>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</si>
  <si>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</si>
  <si>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</si>
  <si>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</si>
  <si>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</si>
  <si>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</si>
  <si>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</si>
  <si>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</si>
  <si>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</si>
  <si>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</si>
  <si>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</si>
  <si>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</si>
  <si>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</si>
  <si>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</si>
  <si>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</si>
  <si>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</si>
  <si>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</si>
  <si>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</si>
  <si>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</si>
  <si>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</si>
  <si>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</si>
  <si>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</si>
  <si>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</si>
  <si>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</si>
  <si>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</si>
  <si>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</si>
  <si>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</si>
  <si>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</si>
  <si>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</si>
  <si>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</si>
  <si>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</si>
  <si>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</si>
  <si>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</si>
  <si>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</si>
  <si>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</si>
  <si>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</si>
  <si>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</si>
  <si>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</si>
  <si>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</si>
  <si>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</si>
  <si>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</si>
  <si>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</si>
  <si>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</si>
  <si>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</si>
  <si>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</si>
  <si>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</si>
  <si>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</si>
  <si>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</si>
  <si>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</si>
  <si>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</si>
  <si>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</si>
  <si>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</si>
  <si>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</si>
  <si>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</si>
  <si>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</si>
  <si>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</si>
  <si>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</si>
  <si>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</si>
  <si>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</si>
  <si>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</si>
  <si>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</si>
  <si>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</si>
  <si>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</si>
  <si>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</si>
  <si>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</si>
  <si>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</si>
  <si>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</si>
  <si>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</si>
  <si>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</si>
  <si>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</si>
  <si>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</si>
  <si>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</si>
  <si>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</si>
  <si>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</si>
  <si>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</si>
  <si>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</si>
  <si>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</si>
  <si>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</si>
  <si>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</si>
  <si>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</si>
  <si>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</si>
  <si>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</si>
  <si>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</si>
  <si>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</si>
  <si>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</si>
  <si>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</si>
  <si>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</si>
  <si>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</si>
  <si>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</si>
  <si>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</si>
  <si>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</si>
  <si>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</si>
  <si>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</si>
  <si>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</si>
  <si>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</si>
  <si>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</si>
  <si>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</si>
  <si>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</si>
  <si>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</si>
  <si>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</si>
  <si>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</si>
  <si>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</si>
  <si>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</si>
  <si>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</si>
  <si>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</si>
  <si>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t>
  </si>
  <si>
    <t>прочее</t>
  </si>
  <si>
    <t>Министерство жилищно-коммунального хозяйства Ставропольского края</t>
  </si>
  <si>
    <t>01.01.2020</t>
  </si>
  <si>
    <t>31.12.2028</t>
  </si>
  <si>
    <t>Приказ министерства жилищно-коммунального хозяйства Ставропольского края от 28.12.2019 N 358  "Об утверждении инвестиционной программы ГУП СК "Ставрополькрайводоканал" в сфере холодного водоснабжения и водоотведения на 2020 - 2023 годы"</t>
  </si>
  <si>
    <t>приказ</t>
  </si>
  <si>
    <t>358</t>
  </si>
  <si>
    <t>28.12.2019</t>
  </si>
  <si>
    <t>Приказ министерства жилищно-коммунального хозяйства Ставропольского края от 03.12.2024 N 873  "О корректировке инвестиционной программы ГУП СК "Ставрополькрайводоканал" в сфере холодного водоснабжения и водоотведения на 2020 - 2028 годы", утвержденной приказом министерства жилищно-коммунального хозяйства Ставропольского края от 28.12.2019 г. № 358</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</si>
  <si>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</si>
  <si>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</si>
  <si>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</si>
  <si>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</si>
  <si>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</si>
  <si>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</si>
  <si>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</si>
  <si>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</si>
  <si>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</si>
  <si>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</si>
  <si>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</si>
  <si>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</si>
  <si>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</si>
  <si>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</si>
  <si>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</si>
  <si>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</si>
  <si>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</si>
  <si>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</si>
  <si>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</si>
  <si>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</si>
  <si>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</si>
  <si>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</si>
  <si>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</si>
  <si>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</si>
  <si>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</si>
  <si>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</si>
  <si>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</si>
  <si>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</si>
  <si>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</si>
  <si>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</si>
  <si>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</si>
  <si>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</si>
  <si>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VSNA_IP_EVENT_SUBGROUP_3_LIST</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</si>
  <si>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</si>
  <si>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сетей водоснабжения</t>
  </si>
  <si>
    <t>№ 4.1. Реконструкция участка существующей водопроводной сети из стальных труб Д=57 мм (внешний диаметр) со 100% износом на ПЭ трубы Д=63 мм (внешний диаметр), протяженностью 110 метров в с. Труновском, по пл. Трунова от № 11 до № 1, с целью снижения уровня износа</t>
  </si>
  <si>
    <t>Декабрь</t>
  </si>
  <si>
    <t>2020</t>
  </si>
  <si>
    <t>Разводящая сеть [Филиал ГУП СК "Ставрополькрайводоканал" - Труновский "Межрайводоканал"],,.,.,…</t>
  </si>
  <si>
    <t>сеть</t>
  </si>
  <si>
    <t>с Труновское</t>
  </si>
  <si>
    <t>07554000166</t>
  </si>
  <si>
    <t>с.Труновское</t>
  </si>
  <si>
    <t>б/н</t>
  </si>
  <si>
    <t xml:space="preserve">     Прочие амортизационные отчисления</t>
  </si>
  <si>
    <t>Добавить источник финансирования</t>
  </si>
  <si>
    <t>Добавить объект инфраструктуры</t>
  </si>
  <si>
    <t>реконструкция или модернизация существующих объектов водоснабжения, за исключением сетей водоснабжения</t>
  </si>
  <si>
    <t>№ 9.1.Устройство ограждения в соответствии с нормативными и современными требованиями насосной станции водопровода "Медовая" и резервуаров 2*2000м3 по адресу: г. Железноводск, садовое товарищество "Заря"</t>
  </si>
  <si>
    <t>2025</t>
  </si>
  <si>
    <t>Насосная станция "Медовая" [Филиал ГУП СК "Ставрополькрайводоканал" - Предгорный "Межрайводоканал" ПТП Железноводское]</t>
  </si>
  <si>
    <t>НС</t>
  </si>
  <si>
    <t>г Железноводск</t>
  </si>
  <si>
    <t>07712000001</t>
  </si>
  <si>
    <t xml:space="preserve">  Прибыль направляемая на инвестиции</t>
  </si>
  <si>
    <t>Мероприятия, направленные на повышение энергоэффективности в сфере водоснабжения</t>
  </si>
  <si>
    <t>№ 5.21. Проектирование оснащения объектов филиала ГУП СК "Ставрополькрайводоканал" - "Южный" ПТП "Андроповское резервными источниками электроснабжения (ДГУ) на территории Курсавского сельсовета Андроповского района Ставропольского края</t>
  </si>
  <si>
    <t>№ 21.1. Реконструкция участка подающего водопровода Д-200 мм чугун протяженностью 1400 м. на полиэтиленовую трубу Д-225мм на объекте: " Водопровод Бештаугорец" ИНВ № 734 ИНОН 040108415192</t>
  </si>
  <si>
    <t>Водопроводная сеть [Филиал ГУП СК "Ставрополькрайводоканал" - Предгорный "Межрайводоканал" ПТП Ессентукское]</t>
  </si>
  <si>
    <t>с Винсады</t>
  </si>
  <si>
    <t>07548000141</t>
  </si>
  <si>
    <t>с. Вин-Сады</t>
  </si>
  <si>
    <t>VSNA_IP_EVENT_SUBGROUP_1_LIST</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</si>
  <si>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</si>
  <si>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увеличение пропускной способности существующих сетей водоснабжения в целях подключения потребителей</t>
  </si>
  <si>
    <t>№ 9.10.п Реконструкция участка существующего водовода из стальных труб диаметром 500 мм на стальные трубы диаметром 500 мм, протяженностью 720 м, в г. Железноводске по ул. Оранжерейная от садового товарищества «Ясная поляна» до ул. Оранжерейная, № 20 с увеличением пропускной способности на 3865,92 м3/сутки</t>
  </si>
  <si>
    <t>Водопроводные сети [Филиал ГУП СК "Ставрополькрайводоканал" - Предгорный "Межрайводоканал" ПТП Железноводское]</t>
  </si>
  <si>
    <t xml:space="preserve">  Прочие собственные средства</t>
  </si>
  <si>
    <t>№ 9.11.п Реконструкция участка существующего водовода из чугунных труб диаметром 200 мм на полиэтиленовые трубы диаметром 225 мм, протяженностью 1400 метров, по маршруту   г. Железноводск - пос. Иноземцево - ул. Пролетарская (от АЗС "Лукойл" до ул. Шоссейная) , с увеличением пропускной способности на 1922,16 м3/сутки.</t>
  </si>
  <si>
    <t>№ 34.5.п Реконструкция участка существующих водопроводных сетей из стальных труб диаметром 600мм на стальные трубы диаметром 630(600)мм, протяженностью 5500 м, от распределительного узла Гора-Кольцо в п. Мирный Предгорного района по ул. Шоссейная, 15 до НС "Осипенко" по ул. Осипенко 1 в г. Кисловодск,  с увеличением пропускной способности на 11346,04 м3/сутки</t>
  </si>
  <si>
    <t>Водовод ст. д-530мм "Подача Кубанской воды" 2008г. [Филиал ГУП СК "Ставрополькрайводоканал" - Предгорный "Межрайводоканал" ПТП Кисловодское ]</t>
  </si>
  <si>
    <t>г Кисловодск</t>
  </si>
  <si>
    <t>07715000001</t>
  </si>
  <si>
    <t>ул. Чапаева</t>
  </si>
  <si>
    <t>87</t>
  </si>
  <si>
    <t>№ 27.7. Дооборудование ограждения периметра насосной станции "Бештау" колючей проволокой "Егоза" - 50 метров.</t>
  </si>
  <si>
    <t>НС "Бештау" [Филиал ГУП СК "Ставрополькрайводоканал" - "Кавминводоканал" ПТП Пятигорское]</t>
  </si>
  <si>
    <t>г Пятигорск</t>
  </si>
  <si>
    <t>07727000001</t>
  </si>
  <si>
    <t>гора Бештау</t>
  </si>
  <si>
    <t>№ 27.4.п Реконструкция существующего участка водопроводной сети из стальных труб диаметром 100 мм на полиэтиленовые трубы диаметром 160 мм, протяженностью 400 метров по ул. 5-й переулок от ул. Тольятти до ул. Ермолова с увеличением пропускной способности на 814,31 куб. в сутки</t>
  </si>
  <si>
    <t>Октябрь</t>
  </si>
  <si>
    <t>2022</t>
  </si>
  <si>
    <t>Водопроводные сети [Филиал ГУП СК "Ставрополькрайводоканал" - "Кавминводоканал" ПТП Пятигорское]</t>
  </si>
  <si>
    <t>г. Пятигорск</t>
  </si>
  <si>
    <t xml:space="preserve">  Средства, полученные за счет платы за подключение (технологическое присоединение)</t>
  </si>
  <si>
    <t>№ 41.3. Реконструкция участка существующего магистрального водовода из стальных труб диаметром 426 мм на полиэтиленовые трубы диаметром 500 мм, протяженностью 2345 м, в г. Нефтекумске от насосной станции «Промвода» до водопроводного колодца № 8-ПВ по ул. Ленина</t>
  </si>
  <si>
    <t>Дожимная насосная станция [Филиал ГУП СК "Ставрополькрайводоканал" - "Восточный" ПТП Нефтекумское]</t>
  </si>
  <si>
    <t>НС с сетями</t>
  </si>
  <si>
    <t>Нефтекумский</t>
  </si>
  <si>
    <t>07725000</t>
  </si>
  <si>
    <t>г Нефтекумск</t>
  </si>
  <si>
    <t>07725000001</t>
  </si>
  <si>
    <t>г. Нефтекумск</t>
  </si>
  <si>
    <t>№ 41.6.п Реконструкция участка центрального водовода из стальных труб диаметром 200 мм (внешний диаметр) на ПЭ диаметром 225 мм (внешний диаметр), протяженностью 273 метра, закольцовывающим ул. Восточную и ул. Рабочую, г. Нефтекумска, на территории промзоны и в районе новой жилой застройки микрорайона Камыш-Бурун, в целях увеличения пропускной способности на 166,88 м3/сут</t>
  </si>
  <si>
    <t>строительство новых сетей водоснабжения в целях подключения потребителей</t>
  </si>
  <si>
    <t>№ 26.1.п Строительство водопроводной сети из полиэтиленовых труб диаметром 110 мм (внешний диаметр), протяженностью 700 м, в п. Санамер Предгорного района по ул. Спортивной от № 1 до №19 и от № 2 до № 70 с подключением в существующую водопроводную сеть по ул. Лесной, с целью обеспечения возможности подключения объектов капитального строительства в п. Санамер по ул. Спортивной. Пропускная способность 813,89 м?/сутки.</t>
  </si>
  <si>
    <t>№ 24.1.п Строительство водопроводной сети из полиэтиленовых труб диаметром 110мм (внешний диаметр), протяженностью 900 м, в пос. Пятигорский Предгорного района от ул. Садовой № 72 в район проектируемой жилой застройки (в 400м от старого стадиона), с целью обеспечения возможности подключения объектов капитального строительства в пос. Пятигорский по ул. Садовой. Пропускная способность 813,89 м?/сутки.</t>
  </si>
  <si>
    <t>Добавить мероприятие</t>
  </si>
  <si>
    <t>Мероприятия, направленные на повышение экологической эффективности</t>
  </si>
  <si>
    <t>№ 5.11. Реконструкция водоема отстойника объемом 81,5 тыс. м3 очистных сооружений водопровода с. Курсавка Андроповского района Ставропольского края, облицовка берега железобетонными плитами. Место расположения: участок находится примерно в 1540 м по направлению на юго- запад от ориентира жилой дом, расположенного за пределами участка, адрес ориентира: край Ставропольский, р-н Андроповский, с. Курсавка, ул. Привольная, дом 25.</t>
  </si>
  <si>
    <t>2021</t>
  </si>
  <si>
    <t>№ 5.6. Реконструкция бесхозяйных участков разводящих водопроводных сетей (включая МКД) протяженностью 670 метров на территории Курсавского территориального отдела Андроповского округа Ставропольского края:                                                                                               1. Братская от №1 до №17 протяженностью 130 м; 2. ул. Раздольная, протяженностью 150 м; 3. подводящий водопровод к МКД ул. Михайловская 50 - 50 м  подводящий водопровод к МКД ул. Михайловская 54 - 230м 5. подводящий водопровод к МКД ул. Михайловская 52 - 60 м 6. подводящий водопровод к МКД ул. Красная 60 - 50м</t>
  </si>
  <si>
    <t>Невинномысско-Курсавский групповой водопровод Филиал ГУП СК "Ставрополькрайводоканал" - "Южный" ПТП Андроповское</t>
  </si>
  <si>
    <t>с Водораздел</t>
  </si>
  <si>
    <t>07503000126</t>
  </si>
  <si>
    <t>Андроповский муниципальный район</t>
  </si>
  <si>
    <t>Невинномысско-Курсавский групповой водопровод</t>
  </si>
  <si>
    <t>№ 46.1. Реконструкция ОСВ п. Каскадный Андроповского района Ставропольского края</t>
  </si>
  <si>
    <t>ОСВ Невинномысско- Курсавский групповой водопровод Филиал ГУП СК "Ставрополькрайводоканал" - "Южный" ПТП Андроповское</t>
  </si>
  <si>
    <t>ОС</t>
  </si>
  <si>
    <t>п Каскадный</t>
  </si>
  <si>
    <t>07503000146</t>
  </si>
  <si>
    <t>ул. Центральная</t>
  </si>
  <si>
    <t>№ 20.1. Реконструкция участка водопроводной сети (из стальных труб д.57 мм (внешний диаметр)) в г. Буденновск по ул. Красноармейская от жилого дома № 41 до перекрестка с улицей Крестьянская, протяженностью 250 м, на полиэтиленовую трубу диаметром 110мм (внешний диаметр).</t>
  </si>
  <si>
    <t>сети водоснабжения [Филиал ГУП СК "Ставрополькрайводоканал" - "Восточный" ПТП Буденновское]</t>
  </si>
  <si>
    <t>г Буденновск</t>
  </si>
  <si>
    <t>07512000001</t>
  </si>
  <si>
    <t>№ 28.8. Бурение артезианской скважины №20/5 глубиной 263 м диаметром обсадных труб 426 мм и 324 мм, фильтровой колонны 168 мм  в пределах Малкинского водозабора к северу от ст. Старопавловской</t>
  </si>
  <si>
    <t>Водоснабжение ст. Старопавловская  [Филиал ГУП СК "Ставрополькрайводоканал" - "Южный" - Кировское ПТП]</t>
  </si>
  <si>
    <t>Кировский</t>
  </si>
  <si>
    <t>07716000</t>
  </si>
  <si>
    <t>ст-ца Старопавловская</t>
  </si>
  <si>
    <t>07716000206</t>
  </si>
  <si>
    <t>ст. Старопавловская</t>
  </si>
  <si>
    <t>артскважина № 243 "Д"</t>
  </si>
  <si>
    <t>№ 34.6.п Реконструкция участка существующих водопроводных сетей из стальных труб диаметром 600мм (внешний диаметр) на стальные трубы диаметром 630 (600) мм (внешний диаметр), протяженностью 1000 м, проходящего по земельному участку п. Нежинский Предгорного района по направлению на г. Кисловодск, для подачи воды на резервуары "Главный Баязет" по ул. Кутузова, в районе горбольницы г. Кисловодска, с увеличением пропускной способности на 11346,04 м3/сутки</t>
  </si>
  <si>
    <t>№ 31.9. Модернизация насосной станции 1-го подъема Изобильненского группового водопровода с установкой преобразователя частоты Siemens 6SR5502-2FC38-0FF1-Z.Ставропольский край, Изобильненский район, п.Солнечнодольск, микрорайон Пионерный</t>
  </si>
  <si>
    <t>№ 31.10. Модернизация насосной станции 2 подъёма очистных сооружений водопровода ОСВ-50 (Рыздвяненская).(Ставропольский край, Изобильненский район, город Изобильный, Промзона 6 ИНОН 040108410168 инвентарный номер 1142) Необходимо выполнить установку комплектной трансформаторной подстанции с трансформатором ТМГ 400кВА 6/0,4кВ и выполнить установку 2 (двух) насосных агрегатов WILO 200-250 IPB-S-50-4-A-R01  Q=400м3/час H=230м N=400кВт</t>
  </si>
  <si>
    <t>Насосная станция 1142 Рыздвяненская [Филиал ГУП СК "Ставрополькрайводоканал" - Изобильненский "Райводоканал"]</t>
  </si>
  <si>
    <t>Изобильненский</t>
  </si>
  <si>
    <t>07713000</t>
  </si>
  <si>
    <t>г Изобильный</t>
  </si>
  <si>
    <t>07713000001</t>
  </si>
  <si>
    <t>Промзона</t>
  </si>
  <si>
    <t>№ 6.1. Реконструкция участка водопроводной сети   из ПЭ труб (введенных в эксплуатацию в 1981г.) Д= 80мм (внешний диаметр) на полиэтиленовые Д=110мм (внешний диаметр) протяженностью 300 метров по ул. Пионерская от №2а-№10 ст. Барсуковской.</t>
  </si>
  <si>
    <t>2024</t>
  </si>
  <si>
    <t>Водоснабжение жилых домов [Филиал ГУП СК "Ставрополькрайводоканал" - Кочубеевский "Райводоканал"]</t>
  </si>
  <si>
    <t>ст-ца Барсуковская</t>
  </si>
  <si>
    <t>07528000116</t>
  </si>
  <si>
    <t>ст-ца. Барсуковская</t>
  </si>
  <si>
    <t>№ 15.6. Реконструкция электролизной установки УГ-25 для очистных сооружений водоснабжения Заветненского группового водопровода, расположенных: ориентир северо-восточная окраина ст. Барсуковская по направлению на восток 1100 метров.  Кочубеевский район, ст. Барсуковская.</t>
  </si>
  <si>
    <t>2023</t>
  </si>
  <si>
    <t>№ 6.4. Реконструкция электролизной установки установки УГ-7  проточного типа, на очистных сооружениях Барсуковского локального водопровода, расположенные ориентир северо-восточная окраина ст. Барсуковская по направлению на восток 1100 метров. 3 кг/сутки</t>
  </si>
  <si>
    <t>№ 36.1.п Реконструкция напорного водовода № 3 Коммунар-Штурм из асбестоцементных, стальных и чугунных труб диаметром 200-300 мм с заменой 1500 метрового участка с заниженным сечением на полиэтиленовый, диаметром 315 мм, для увеличения пропускной способности на 864,0 м3/сутки. Кадастровый номер земельного участка 26:01:100801:16 853</t>
  </si>
  <si>
    <t>Насосная станция 2 подъема [Филиал ГУП СК "Ставрополькрайводоканал" - Красногвардейский "Райводоканал"]</t>
  </si>
  <si>
    <t>п Коммунар</t>
  </si>
  <si>
    <t>07530000131</t>
  </si>
  <si>
    <t>п. Коммунар</t>
  </si>
  <si>
    <t>строение полузаглубленного типа</t>
  </si>
  <si>
    <t>№ 36.2.п Реконструкция Коммунаровского подземного водозабора с целью увеличения объема добываемой питьевой воды в объеме на 960 м3/сутки. Ориентир насосная станция пос. Зеркальный 850 м на запад юго-запад, равнина, Красногвардейский район. Географические координаты 45° 51? 21? с. ш. 41° 17? 45? в. д.</t>
  </si>
  <si>
    <t>№ 36.3.п Реконструкция насосной станции 2-го подъема в п. Зеркальный, путем установки насосно-силового агрегата ЦНС 180-85, с целью увеличения объема перекачиваемой питьевой воды на 1920 м3/сутки.. Участок находится примерно в 3,0 км от ориентира по направлению на юго-восток. Ориентир -  здание администрации Коммунаровского сельсовета Красногвардейского района Ставропольского края по адресу: п. Коммунар улица Мира №2. Кадастровый номер земельного участка 26:01:080305: 37</t>
  </si>
  <si>
    <t>Май</t>
  </si>
  <si>
    <t>№ 35.1. Реконструкция артезианской скважины № 2262 (16-бис) Красногвардейский подземный водозабор, с. Красногвардейское пойма реки Егорлык, 500 метров на запад от насосной станции с. Красногвардейское.</t>
  </si>
  <si>
    <t>Август</t>
  </si>
  <si>
    <t>Насосная станция I подъема № 2262 (16) [Филиал ГУП СК "Ставрополькрайводоканал" - Красногвардейский "Райводоканал"]</t>
  </si>
  <si>
    <t>с Красногвардейское</t>
  </si>
  <si>
    <t>07530000101</t>
  </si>
  <si>
    <t>с. Красногвардейское</t>
  </si>
  <si>
    <t>строение заглубленного типа</t>
  </si>
  <si>
    <t>№ 42.3. Реконструкция ОСВ г. Новоалександровска Ставропольского края. Местонахождение: Ставропольский край Новоалександровский район, г. Новоалександровск, 3 км южнее Новоалександровского элеватора.</t>
  </si>
  <si>
    <t xml:space="preserve">  Федеральный бюджет</t>
  </si>
  <si>
    <t>№ 9.2. Устройство ограждения в соответствии с нормативными и современными требованиями насосной станции водопровода и резервуаров 2*500м3 жилого района Капельница г. Железноводска.</t>
  </si>
  <si>
    <t>№ 10.1. 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каптажном колодце родника № 1, оснащение железобетонной камерой, установка металлического ограждения на территории Яснополянского сельсовета Предгорного района Ставропольского края</t>
  </si>
  <si>
    <t>резервуар-каптаж [Филиала ГУП СК "Ставрополькрайводоканал" - Предгорный "Межрайводоканал" ПТП Ессентукское город]</t>
  </si>
  <si>
    <t>п Ясная Поляна</t>
  </si>
  <si>
    <t>07548000321</t>
  </si>
  <si>
    <t>территория "Малый Ессентучек"</t>
  </si>
  <si>
    <t>№ 10.2. 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каптажном колодце родника № 2, оснащение железобетонной камерой, установка металлического ограждения на территории Яснополянского сельсовета Предгорного района Ставропольского края.</t>
  </si>
  <si>
    <t>№ 10.3. 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каптажном колодце родника № 3, оснащение железобетонной камерой, установка металлического ограждения на территории Яснополянского сельсовета Предгорного района Ставропольского края.</t>
  </si>
  <si>
    <t>№ 10.4. 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каптажном колодце родника № 4, оснащение железобетонной камерой, установка металлического огражденияна территории Яснополянского сельсовета Предгорного района Ставропольского края.</t>
  </si>
  <si>
    <t>№ 10.5. 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каптажном колодце родника № 5, оснащение железобетонной камерой, установка металлического ограждения на территории Яснополянского сельсовета Предгорного района Ставропольского края.</t>
  </si>
  <si>
    <t>№ 10.6. 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каптажном колодце родника № 6, оснащение железобетонной камерой, установка металлического ограждения на территории Яснополянского сельсовета Предгорного района Ставропольского края.</t>
  </si>
  <si>
    <t>№ 10.7.Обустройство защиты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 на "Хлораторная зона-Ю", оснащение железобетонной камерой, установка металлического ограждения на территории Яснополянского сельсовета Предгорного района Ставропольского края.</t>
  </si>
  <si>
    <t>№ 13.2.п Проектирование и строительство водопроводной сети из полиэтиленовых труб Д=110 мм (внешний диаметр), протяженностью 1500 м., от разводящих сетей с. Садового (существующей водомерной камеры с. Садовое (в районе ул.Колхозная,128)) до водозабора с. Привольное , с целью обеспечения возможности подключения объектов капитального строительства с. Привольное, с пропускной способностью 245,33 м3/сутки</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</si>
  <si>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</si>
  <si>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 23.3. Строительство магистрального водовода из полиэтиленовых труб Д-225мм (внешний диаметр), протяженностью 3000 м.  от колодца №17 по ул. Химическая до ул. Цалкинская ст. Ессентукская</t>
  </si>
  <si>
    <t>№ 25.8. Реконструкция участка существующей сети  Д-50 мм сталь протяженностью 600 м. на полиэтиленовую трубу Д-50мм х. с. Калаборка, ул. Заречная/ул. Подгорная</t>
  </si>
  <si>
    <t>х Калаборка</t>
  </si>
  <si>
    <t>07548000176</t>
  </si>
  <si>
    <t>№ 13.5. Реконструкция насосной станции № 3 Предгорный район с. Юца ("Скважина-колодец, источник "Водопад", инв. № 1506) ИНОН 040108410990</t>
  </si>
  <si>
    <t>Насосная станция №3 Источник "Водопад" [Филиал ГУП СК "Ставрополькрайводоканал" - Предгорный "Межрайводоканал" ПТП Ессентукское]</t>
  </si>
  <si>
    <t>с Юца</t>
  </si>
  <si>
    <t>07548000316</t>
  </si>
  <si>
    <t>ул. Школьная</t>
  </si>
  <si>
    <t>№ 13.6. Реконструкция насосной станции № 4 "Овражный"  Предгорный район с. Юца</t>
  </si>
  <si>
    <t>Насосная станция №4 с резервуаром 20 куб.м (литера А) [Филиал ГУП СК "Ставрополькрайводоканал" - Предгорный "Межрайводоканал" ПТП Ессентукское]</t>
  </si>
  <si>
    <t>ул. Овражная</t>
  </si>
  <si>
    <t>№ 4.2. Реконструкция участка существующей водопроводной сети из стальных труб Д=57 мм (внешний диаметр) со 100% износом на ПЭ трубы Д=63 мм (внешний диаметр) протяженностью 100 метров, в с. Труновском по ул. Ленина от № 21 до № 19 с целью снижения уровня износа</t>
  </si>
  <si>
    <t>Февраль</t>
  </si>
  <si>
    <t>Разводящая сеть [Филиал ГУП СК "Ставрополькрайводоканал" - Труновский "Межрайводоканал"],,,,</t>
  </si>
  <si>
    <t>№ 28.6. Модернизация насосной станции 3-го подъема с установкой высоковольтного преобразователя частоты Siemens 6SR5502-2FB37-0FF1-Z.Ставропольский край, Георгиевский район, поселок Новый, улица Первомайская 75</t>
  </si>
  <si>
    <t>№ 5.3. Реконструкция аварийных участков разводящих водопроводных сетей протяженностью 2720 метров на территории Курсавского сельсовета Андроповского района Ставропольского края: 1. На объекте «Водопровод» от ВК № 100 по ул. Красная №83 до водонапорной башни «Рожновского», расположенной в 2,4 км. на север от ориентира жилой дом с. Курсавка ул. Красная, 85, протяженностью 2260 2. На объекте «Водопровод» по пер. Восточный от дома №58 по ул. Ленина до дома № 35 по ул. Войтика, протяженностью 250 3. Водопровод по пер. Южный (от ул. Ленина №84 до ул. Октябрьская №42).протяженностью 210 м</t>
  </si>
  <si>
    <t>№ 5.4. Реконструкция аварийных участков 1100 метров  разводящих водопроводных сетей на территории Курсавского территориального отделаа Андроповского округа Ставропольского края.:                                                                        1. по ул. Рабочая от перекрестка с ул. Чекменева  до ул. Тверская, №5 и по ул. Промышленной от №15 до №1</t>
  </si>
  <si>
    <t>№ 1.1. Строительство резервуаров и водопроводных сетей в п. Чограйском Арзгирского муниципального района Ставропольского края (Строительство напорно-регулирующих резервуаров - 2 шт. объемом по 500 м3 каждый, пос. Чограйский Арзгирского района Ставропольского края. Ориентир п. Чограйский. Участок находится примерно в 1 920 м от ориентира по направлению на юг.)</t>
  </si>
  <si>
    <t xml:space="preserve">  Бюджет субъекта РФ</t>
  </si>
  <si>
    <t>№ 1.2. Оборудование инженерными средствами защиты - основным и дополнительным ограждением, исключающим бесконтрольный проход людей (животных) и въензд транспортных средств на территроию санитарной (охранной) зоны напорное - регулирующих резервуаров Чограйского локального водопровода Арзгирского группового водопровода, примерно в 3 км. на юг от ориентира п. Чограйский Арзгирского района Ставропольского края</t>
  </si>
  <si>
    <t>Очистные сооружения водоснабжения [Филиал ГУП СК "Ставрополькрайводоканал" - "Восточный" ПТП Арзгирское]</t>
  </si>
  <si>
    <t>ОС с сетями</t>
  </si>
  <si>
    <t>с Арзгир</t>
  </si>
  <si>
    <t>07507000101</t>
  </si>
  <si>
    <t>№ 1.3. Оборудование техническими средствами охраны - системой охранного освещения, а также системой охранной сигнализации, передающей сигнал тревоги сотрудникам объекта водоснабжения при попытке несанкционированного проникновения нарушителя, и системой тревожно вызывной сигнализации, примерно в 3 км на юг от ориентира п. Чограйский Арзгирского района Ставропольского края</t>
  </si>
  <si>
    <t>№ 22.5.п. Реконструкцию участка существующей водопроводной сети из стальных труб диаметром 300мм на полиэтиленовую трубу диаметром 315мм, протяженностью 1100 м от водопроводной камеры в районе ул. Никольская №25 до НС №5 в г. Ессентуки с увеличением пропускной способности на 259,2 м3/сут</t>
  </si>
  <si>
    <t>водопроводные сети [Филиала ГУП СК "Ставрополькрайводоканал" - Предгорный "Межрайводоканал" ПТП Ессентукское город]</t>
  </si>
  <si>
    <t>г Ессентуки</t>
  </si>
  <si>
    <t>07710000001</t>
  </si>
  <si>
    <t>г. Ессентуки</t>
  </si>
  <si>
    <t>№ 34.4.п Реконструкция участка существующих водопроводных сетей из стальных труб диаметром 400мм на стальные трубы диаметром 500мм, протяженностью 4700 м, с увеличением пропускной способности трубопровода на участке от распределительного узла "Гора Кольцо" в п. Мирный Предгорного района по ул. Шоссейная, 15 до резервуаров "Суворовские" по ул. Озерной, 4 в г. Кисловодск, с увеличением пропускной способности на 5614,27  м3/сут</t>
  </si>
  <si>
    <t>Водовод ст. д-500мм "Подача Кубанской воды" 2008г. [Филиал ГУП СК "Ставрополькрайводоканал" - Предгорный "Межрайводоканал" ПТП Кисловодское ]</t>
  </si>
  <si>
    <t>№ 3.2. Реконструкция участка подающего водовода на от очистных сооружений водоснабжения Тоннельненского группового водопровода до с. Надзорного, ул. Северная, д. 45, из асбестоцементных труб Д=300 мм (внешний диаметр) на ПЭ трубы Д=225 (внешний диаметр), протяженностью 3200 м.</t>
  </si>
  <si>
    <t>Участок подготовки воды Тон. Группового водопровода Кочубеевский "Райводоканал" [Филиал ГУП СК "Ставрополькрайводоканал" - Кочубеевский "Райводоканал"]</t>
  </si>
  <si>
    <t>НС с ОС и сетями</t>
  </si>
  <si>
    <t>п Тоннельный</t>
  </si>
  <si>
    <t>07528000321</t>
  </si>
  <si>
    <t>п. Тоннельный</t>
  </si>
  <si>
    <t>№ 3.3. Реконструкция очистных сооружений водопровода Тоннельненского группового водопровода с увеличением мощности электролизной установки в Надзорненском сельсовете Кочубеевского района Ставропольского края. 345,82 м. на северо-запад от входного портала тоннеля Невинномысского канала</t>
  </si>
  <si>
    <t>Март</t>
  </si>
  <si>
    <t>№ 3.1. Реконструкция участка водопроводной сети п. Тоннельный, ул. Королева, № 10-54 из стальных труб Д=90 мм (внешний диаметр) на ПЭ трубы Д=110 мм (внешний диаметр), протяженностью 1500 м.</t>
  </si>
  <si>
    <t>№ 17.2. Реконструкция участка водопроводной сети из ПЭ трубы Д=225 мм (внешний диаметр) на ПЭ Д=225 мм (внешний диаметр) протяженностью 1260 метров с. Казьминского по ул. Красноармейская от ул. Северная, до ул. Революционная</t>
  </si>
  <si>
    <t>Разводящая сеть 2,98км [Филиал ГУП СК "Ставрополькрайводоканал" - Кочубеевский "Райводоканал"]</t>
  </si>
  <si>
    <t>с Казьминское</t>
  </si>
  <si>
    <t>07528000196</t>
  </si>
  <si>
    <t>с. Казьминское</t>
  </si>
  <si>
    <t>№ 6.5. Реконструкция  насосной станции   очистных сооружений Барсуковского локального водопровода, расположенные ориентир северо-восточная окраина ст. Барсуковская по направлению на восток 1100 метров с замной насосного агрегата К-100-65-200; с заменой насосного агрегата К-160/30; с заменой насосного агрегата К-290/30</t>
  </si>
  <si>
    <t>насосная с сетями</t>
  </si>
  <si>
    <t>пер. Балахонова</t>
  </si>
  <si>
    <t>№ 16.11. Реконструкция участка водопроводной сети с. Кочубеевское, ул. Фрунзе из стальных труб Д=57 мм на полиэтиленовые Д=100мм протяженностью 100 м.</t>
  </si>
  <si>
    <t>Разводящая сеть водопровода [Филиал ГУП СК "Ставрополькрайводоканал" - Кочубеевский "Райводоканал"]</t>
  </si>
  <si>
    <t>с Кочубеевское</t>
  </si>
  <si>
    <t>07528000101</t>
  </si>
  <si>
    <t>с. Кочубеевское</t>
  </si>
  <si>
    <t>№ 17.5. Реконструкция участка водопроводной сети из стальной трубы Д=63 мм (внешний диаметр) на ПЭ Д=90 мм (внешний диаметр), протяженностью 410 метров с. Казьминского ул. Первомайская от ул. Октябрьская, до ул. Вокзальная</t>
  </si>
  <si>
    <t>№ 17.6. Реконструкция участка водопроводной сети из стальной трубы Д=89 мм (внешний диаметр) на ПЭ Д=90 мм (внешний диаметр), протяженностью 620 метров с. Казьминского ул. Вокзальная от ул. Первомайская, до ул. Выгонная</t>
  </si>
  <si>
    <t>№ 17.7. Реконструкция участка водопроводной сети из стальной трубы Д=89 мм (внешний диаметр) на ПЭ Д=90 мм (внешний диаметр), протяженностью 540 метров с. Казьминского ул. Пролетарская от ул. Калинина, до ул. Фрунзе</t>
  </si>
  <si>
    <t>№ 17.11. Реконструкция участка водопроводной сети из стальной трубы Д=100 мм (внешний диаметр) на ПЭ Д=110 мм (внешний диаметр), протяженностью 260 метров с. Казьминского, ул. Советская от ул. Вокзальная, до ул. Пролетарская</t>
  </si>
  <si>
    <t>№ 18.4. Реконструкция участка водопроводной сети из А\Ц труб Д=150 мм на полиэтиленовые Д=150мм протяженностью 1600 метров, по  ул. Вишневского от  №1 до № 32\2,  с. Вревское</t>
  </si>
  <si>
    <t>Разводящая сеть [Филиал ГУП СК "Ставрополькрайводоканал" - Кочубеевский "Райводоканал"]</t>
  </si>
  <si>
    <t>с Вревское</t>
  </si>
  <si>
    <t>07528000156</t>
  </si>
  <si>
    <t>с. Вревское</t>
  </si>
  <si>
    <t>№ 6.3. Реконструкция медленных фильтров очистных сооружений Барсуковского локального водопровода, расположенные ориентир северо-восточная окраина ст. Барсуковская по направлению на восток 1100 метров.</t>
  </si>
  <si>
    <t>№ 35.2. Реконструкция артезианской скважины № 12374 Красногвардейский подземный водозабор, с. Красногвардейское ул. Красная 332.</t>
  </si>
  <si>
    <t>Сентябрь</t>
  </si>
  <si>
    <t>Насосная станция I подъема № 12374 [Филиал ГУП СК "Ставрополькрайводоканал" - Красногвардейский "Райводоканал"]</t>
  </si>
  <si>
    <t>ул. Красная</t>
  </si>
  <si>
    <t>строение надземного типа</t>
  </si>
  <si>
    <t>№ 38.1. Реконструкция артезианской скважины  2642, Ставропольский край, Курский р-н, с. Ростовановское, ул. Береговая,  ИНОН не присвоен, инв. № БП-000506</t>
  </si>
  <si>
    <t>Артскважина №2642 [Филиала ГУП СК "Ставрополькрайводоканал" - "Восточный" ПТП Курское]</t>
  </si>
  <si>
    <t>с Ростовановское</t>
  </si>
  <si>
    <t>07533000266</t>
  </si>
  <si>
    <t>ул. Береговая</t>
  </si>
  <si>
    <t>№ 42.1. Реконструкция участка водовода из а/ц труб Д-400мм (внешний диаметр) на полиэтиленовые трубы д 315 мм (внешний диаметр), протяженностью 3000 м от ОСВ ст. Новотроицкая до населенных пунктов п. Краснозоринский, с. Раздольное</t>
  </si>
  <si>
    <t>Ноябрь</t>
  </si>
  <si>
    <t>Насосная станция [Филиал ГУП СК "Ставрополькрайводоканал" - Новоалександровский "Райводоканал"]</t>
  </si>
  <si>
    <t>Новоалександровский</t>
  </si>
  <si>
    <t>07726000</t>
  </si>
  <si>
    <t>с Раздольное</t>
  </si>
  <si>
    <t>07726000246</t>
  </si>
  <si>
    <t>№ 42.5. Реконструкция артезианской скважины № 294  ст. Григорополисская Новоалександровского района Ставропольского края ИНОН 024380409020</t>
  </si>
  <si>
    <t>Артскважина № 294-Д [Филиал ГУП СК "Ставрополькрайводоканал" - Новоалександровский "Райводоканал"]</t>
  </si>
  <si>
    <t>ст-ца Григорополисская</t>
  </si>
  <si>
    <t>07726000146</t>
  </si>
  <si>
    <t>ул. Шмидта</t>
  </si>
  <si>
    <t>№ 42.6. Реконструкция артезианской скважины №2339 п. Темижбекский Новоалександровского района Ставропольского края ИНОН 2438190529</t>
  </si>
  <si>
    <t>Артскважина № 2339 [Филиал ГУП СК "Ставрополькрайводоканал" - Новоалександровский "Райводоканал"]</t>
  </si>
  <si>
    <t>п Темижбекский</t>
  </si>
  <si>
    <t>07726000281</t>
  </si>
  <si>
    <t>ул. Механизаторов</t>
  </si>
  <si>
    <t>№ 42.4. Реконструкция артезианской скважины № 3126 х. Первомайский Новоалександровского района Ставропольского края ИНОН 024380409024</t>
  </si>
  <si>
    <t>Артскважина № 3126-Д [Филиал ГУП СК "Ставрополькрайводоканал" - Новоалександровский "Райводоканал"]</t>
  </si>
  <si>
    <t>х Первомайский</t>
  </si>
  <si>
    <t>07726000221</t>
  </si>
  <si>
    <t>ул. Широкая</t>
  </si>
  <si>
    <t>№ 43.1. Модернизация водоочистной установки контейнерного типа для доочистки воды на территории пос. Новый Маяк по месту расположения водозаборных скважин №3114, №,3105, № 3158 подающих воду жителям с. Новоселицкого</t>
  </si>
  <si>
    <t>№ 7.1. Установка станции водоочистки скважинного водозабора на территории резервуаров с насосной станцией, с целью привидения в соответствие показателей качества предоставляемых услуг в ст. Бекешевская Предгорного района Ставропольского края» Местоположение: в границах земель муниципального образования Бекешевского сельсовета Предгорного района Ставропольского края кадастровый номер 26:29:020129:27</t>
  </si>
  <si>
    <t>№ 13.4.п Строительство водопроводной сети из полиэтиленовых труб Д=160 мм (внешний диаметр), протяженностью 1500 м., от водовода Д-630мм (НС "Техвода - НС "Свободненская") до существующей подводящей линии ПЭ Д-160мм с. Садового (пропускной способностью 1440 м3/сутки), для возможности обеспечения подключения новых абонентов, подключения объектов капитального строительства с. Садовое, с. Привольное</t>
  </si>
  <si>
    <t>строительство иных объектов водоснабжения, за исключением сетей водоснабжения в целях подключения потребителей</t>
  </si>
  <si>
    <t>№ 13.7. п Строительство  насосной станции второго подъема в х.Новопролетарка производительностью 60м3/час. Для возможности увеличения мощности подачи на  1440 м3/сутки.</t>
  </si>
  <si>
    <t>№ 23.4. п. Строительство и реконструкция централизованной системы холодного водоснабжения для обеспечения возможности подключения объекта капитального строительства: «Строительство физкультурно-оздоровительного комплекса с плавательным бассейном на 500 человек/сутки», расположенного по адресу: ст. Ессентукская,  ул. Мира, 70б, с увеличением пропускной способности на 1110,00 м3/сутки</t>
  </si>
  <si>
    <t>№ 40.2. Строительство технологического трубопровода из Пэт  диаметром 110 мм SDR17 протяженностью 600 м от  РЧВ объемом 500 м3 насосной станции № 3 с. Левокумское до артезианской скважины № 1420 №1420 инв. №011-3 ИНОН 40108415083</t>
  </si>
  <si>
    <t>32</t>
  </si>
  <si>
    <t>№ 28.11.п Реконструкция участка существующего водопровода из чугунных труб Д-250 мм на полиэтиленовые трубы Д-315 мм протяженностью 260 м по ул. Чернышевского от дома № 74  до и вдоль железной дороги в г. Георгиевске, с целью подключения объекта "Комплексная застройка жилого микрорайона "Ромашка", с увеличением пропускной способности на 937,261 м3/сутки</t>
  </si>
  <si>
    <t>водопроводные сети город Георгиевск [Филиал ГУП СК "Ставрополькрайводоканал" - "Южный" ПТП Георгиевское]</t>
  </si>
  <si>
    <t>Георгиевский</t>
  </si>
  <si>
    <t>07707000</t>
  </si>
  <si>
    <t>г Георгиевск</t>
  </si>
  <si>
    <t>07707000001</t>
  </si>
  <si>
    <t xml:space="preserve">№ 5.12. Реконструкция медленных фильтров 1-ой очереди в с. Курсавка Андроповского района Ставропольского края. Место расположения: участок находится примерно в 1540 м по направлению на юго- запад от ориентира жилой дом, расположенного за пределами </t>
  </si>
  <si>
    <t>№ 5.2. Реконструкция аварийного участка трубопровода Д-300 мм с. Курсавка протяженностью 600 м по улице Красная на территории Курсавского сельсовета Андроповского района Ставропольского края</t>
  </si>
  <si>
    <t>№ 5.5. Реконструкция аварийных участков 1000 метров  разводящих водопроводных сетей на территории Курсавского территориального отделаа Андроповского округа Ставропольского края.:                                                                                                                            1. от резервуара по улице Буклова  до улицы Транспортная.</t>
  </si>
  <si>
    <t>Нс № 1 Филиал ГУП СК "Ставрополькрайводоканал" - "Южный" ПТП Андроповское</t>
  </si>
  <si>
    <t>с Курсавка</t>
  </si>
  <si>
    <t>07503000101</t>
  </si>
  <si>
    <t>пер. Фестивальный</t>
  </si>
  <si>
    <t>№ 16.3. Реконструкция участка водопроводной сети с. Кочубеевское, ул. Советская, от улицы Восточной до улицы Кубанская из асбестоцементных труб Д=100мм (внешний диаметр) на полиэтиленовые Д=110мм (внешний диаметр) протяженностью 320 м.</t>
  </si>
  <si>
    <t>Водопроводные сети ВКУ [Филиал ГУП СК "Ставрополькрайводоканал" - Кочубеевский "Райводоканал"]</t>
  </si>
  <si>
    <t>№ 18.1. Реконструкция участка водопроводной сети из стальных труб Д=89 мм (внешний диаметр) на полиэтиленовые Д=110мм (внешний диаметр), протяженностью 300 метров, по ул. Коллективная от №1 до № 32\2, с. Вревское.</t>
  </si>
  <si>
    <t>№ 18.3. Реконструкция участка водовода из асбестоцементных труб Д=200мм (внешний диаметр) на полиэтиленовые Д= 225мм (внешний диаметр), протяженностью 500 метров, от НС 5 подъема Заветненского группового водопровода расположенной от южной окраины с. Заветное 799 метров по направлению на юго-запад в сторону НС 6 подъема, осуществляющей водоснабжение Вревского муниципального образования</t>
  </si>
  <si>
    <t>№ 15.3. Реконструкция участка водовода Заветненского группового водопровода из стальной трубы Д=300 мм (внешний диаметр) на ПЭ Д=315 мм (внешний диаметр), протяженностью 50 метров в районе перехода через р. Барсучки, на окраине ст. Барсуковская</t>
  </si>
  <si>
    <t>Разводящие сети с. Заветное</t>
  </si>
  <si>
    <t>с Заветное</t>
  </si>
  <si>
    <t>07528000186</t>
  </si>
  <si>
    <t>ул. Привокзальная</t>
  </si>
  <si>
    <t>от № 1 до №40</t>
  </si>
  <si>
    <t>№ 6.2. Реконструкция участка подающего водовода из стальных и а/ц труб Д=200мм (внешний диаметр) на полиэтиленовые Д=225 мм (внешний диаметр), протяженностью 300 метров на территории очистных сооружений Барсуковского локального водопровода в сторону ст. Барсуковская.</t>
  </si>
  <si>
    <t>№ 17.13. Строительство РЧВ 2шт*100м3 в х. Саратовский, 392,32 м на юго-восток от ул. Мира в х. Саратовский</t>
  </si>
  <si>
    <t>№ 15.7. Строительство РЧВ 2х250м3 для очистных сооружений водоснабжения Заветненского группового водопровода, расположенных: ориентир северо-восточная окраина ст. Барсуковская по направлению на восток 1100 метров.  Кочубеевский район, ст. Барсуковская.</t>
  </si>
  <si>
    <t>№ 16.13. Приобретение электролизных установок УГ-25/54 типа «Хлорэфс» производительностью 54 кг/сут эквивалента активного хлора, для РЭУ и СВ «Межмуниципальный Казьминский групповой водопровод», Ставропольский край, Кочубеевский район, 3-й км от южной окраины с. Кочубеевского по трассе Ставрополь - Черкесск.</t>
  </si>
  <si>
    <t>№ 40.1. Оборудование насосных станций №4 и №3 с. Левокумское  электролизными  установками  "Электрохлор"   производительностью по активному хлору 6 кг/сут  а.х.</t>
  </si>
  <si>
    <t>№ 41.1.п Реконструкция участка центрального водовода по ул. Шоссейная п. Затеречный, стального Д-300 мм на Пэт Д-315 мм протяженностью 650 м инв. № 30268</t>
  </si>
  <si>
    <t>№ 41.2. Строительство участка водопроводных сетей с закольцовкой ул. Радужная и пер Сиреневый для обеспечения бесперебойного качественного водоснабжения питьевой водой микрорайона № 7, г. Нефтекумска, диаметром 160 мм (внешний диаметр) Пэт ул. Радужная (от ул. Майская до ул. Бульварная), пер. Сиреневый (от ул. Абрикосовая до ул. Бульварная), общей протяженностью - 960 м.</t>
  </si>
  <si>
    <t>№ 42.2. Реконструкция участка существующего водопровода из стальных труб Д-100 мм (внешний диаметр) протяженностью 670 м на полиэтиленовые трубы Д-110 мм (внешний диаметр) п. Светлый ул. Тургенева</t>
  </si>
  <si>
    <t>№ 23.1. Реконструкция участка водовода №32 (Ду=600мм), протяженностью 600 метров, с увеличением его диаметра до Ду=700мм и пропускной способности на 7948,8м3/сутки, на объекте: «Кубанский водопровод Ду500-383м, Ду600-371 метр, Ду700-7626м, ИНОН 040108412452, инв№81475</t>
  </si>
  <si>
    <t>№ 23.2. Реконструкция участка водовода №32 (Ду=600мм), протяженностью 100 метров, с увеличением его диаметра до Ду=700мм и пропускной способности на 7948,8м3/сутки, на объекте: «Кубанский водопровод Ду500-383м, Ду600-371 метр, Ду700-7626м, ИНОН 040108412452, инв№81475</t>
  </si>
  <si>
    <t>№ 39.3. Приобретение и установка электролизной установки, производительностью по активному хлору 5 кг/сут.на объект "Участок подготовки воды" село Степное инв.№219</t>
  </si>
  <si>
    <t>№ 4.3. Реконструкция участка существующей водопроводной сети из асбестоцементных труб Д= 100 мм (внешний диаметр) со 100% износом на ПЭ трубы Д= 110 мм (внешний диаметр) протяженностью 140 метров, в с. Труновском по ул. Партизанская от № 59 до № 69, с целью снижения уровня износа</t>
  </si>
  <si>
    <t>№ 4.4. Реконструкция участка существующей водопроводной сети из стальных труб Д=100 мм (внешний диаметр) со 100% износом на ПЭ трубы Д=110 мм (внешний диаметр), протяженностью 200 метров, в с. Труновское, по пер. Дружный от ул. Терновской до № 8 с целью снижения уровня износа.</t>
  </si>
  <si>
    <t>№ 4.5. Реконструкция участка существующей водопроводной сети из стальных труб Д=57 мм (внешний диаметр) со 100% износом на ПЭ трубы Д=63 мм (внешний диаметр), протяженностью 160 метров, в с. Труновском, по пер. Учительский от № 9 до № 11 с целью снижения уровня износа</t>
  </si>
  <si>
    <t>Июль</t>
  </si>
  <si>
    <t>№ 12.2.п Строительство водопроводной сети из ПЭ труб Д=500мм протяженностью 2000 метров в г. Михайловск от сетей МУП "Водоканал" г. Ставрополь ( район ЦРБ ул. Ленина 1 г. Михайловска) вдоль автодороги Ставрополь-Дубовка) до пер. Князевского с целью подключения проектируемого мкр. "Цветочный", с пропускной способностью  7551,53 м3/сут. (1 этап)</t>
  </si>
  <si>
    <t>№ 12.3.п Строительство водопроводной сети из полиэтиленовых труб диаметром 225мм (внешний диаметр), протяженностью 500м, в г. Михайловске по пер.Князевскому от ул.Подлесной до автодороги Ставрополь - Дубовка с подключением к проектируемому водоводу диаметром 500мм (внешний диаметр) от сетей МУП "Водоканал" г. Ставрополя (в районе ЦРБ г. Михайловска, ул. Ленина, 1) до ул. Ишкова, с пропускной способностью 3255,55 м3/сутки</t>
  </si>
  <si>
    <t>№ 12.7. Реконструкция участка существующей водопроводной сети из асбестоцементных труб диаметром 100-150мм (внешний диаметр) по ул. Войкова в г. Михайловске на полиэтиленовую трубу диаметром 225 мм (внешний диаметр), протяженностью 5000 м д. № 224/5  до д.№ 616, с увеличением пропускной способности на 2359 м3/сутки</t>
  </si>
  <si>
    <t>Водопроводные сети г. Михайловск [Филиал ГУП СК "Ставрополькрайводоканал" - Сенгилеевский "Межрайводоканал"]</t>
  </si>
  <si>
    <t>г Михайловск</t>
  </si>
  <si>
    <t>07558000001</t>
  </si>
  <si>
    <t>г. Михайловск</t>
  </si>
  <si>
    <t>№ 49.1. Реконструкция  насосной станции ИНОН  040108412814, расположенной с.Круглолесское Александровского муниципального округа Ставропольского края  с заменой резервуара  объемом 25м3 на резервуар 30 м3.</t>
  </si>
  <si>
    <t>№ 30.2. Реконструкция дюкера из стальной трубы Д-530 мм на полиэтиленовые трубы диаметром 500 мм протяженностью 200 метров (водовод от НС № 1 до ОСВ г. Ипатово) инв. № 20889 ИНОН 40108414080</t>
  </si>
  <si>
    <t>№ 30.3.Реконструкция магистрального водовода из стальной трубы Д-530мм на полиэтиленовую трубу диаметром 400 мм протяженностью 250 метров (переход через р.Калаус), асбестоцементной трубы д-400мм на полиэтиленовую трубу диаметром 400 мм протяженностью 950 метров-общей протяженностью 1200м от НС№2 до НС с.Лиман инв. №30082 ИНОН 040108414115</t>
  </si>
  <si>
    <t>Водопроводные сети Ипатовского группового водопровода и НС №2 [Филиал ГУП СК "Ставрополькрайводоканал" - "Северный" ПТП Ипатовское]</t>
  </si>
  <si>
    <t>Ипатовский</t>
  </si>
  <si>
    <t>07714000</t>
  </si>
  <si>
    <t>г Ипатово</t>
  </si>
  <si>
    <t>07714000001</t>
  </si>
  <si>
    <t>2 км на северо-восток от г. Ипатово</t>
  </si>
  <si>
    <t>№ 20.2. Реконструкция существующего участка водопроводной сети из стальных и а/ц труб  д.50-90 мм на полиэтиленовые трубы д.110 мм протяженностью 270 м по  ул.Пушкинская  от   ул. Лопатина до ул.Крестьянская  г.Буденновска</t>
  </si>
  <si>
    <t>№ 20.5. Реконструкция существующего участка водопроводной сети из стальных труб  д.89мм на полиэтиленовые трубы д.90 мм, протяженностью 450 м  по улице 40 лет Победы от дома № 1 до дома № 77  поселка Виноградный</t>
  </si>
  <si>
    <t>№ 44.3.п. Реконструкция подводящего стального трубопровода Д-150 мм (внутренний диаметр) на полиэтиленовый трубопровод Д-160 мм (внешний диаметр) протяженностью 510 м от насосной стации с.Шведино до РЧВ 2х1000м3</t>
  </si>
  <si>
    <t>Январь</t>
  </si>
  <si>
    <t>Мероприятия по подготовке проектной документации</t>
  </si>
  <si>
    <t>№ 34.11. Подготовительные работы по реконструкции участка существующих водопроводных сетей из стальных труб диаметром 400мм на стальные трубы диаметром 500мм, протяженностью 4700 м, с увеличением пропускной способности трубопровода на участке от распределительного узла "Гора Кольцо" в п. Мирный Предгорного района по ул. Шоссейная, 15 до резервуаров "Суворовские" по ул. Озерной, 4 в г. Кисловодск.</t>
  </si>
  <si>
    <t>Водопроводные сети [Филиал ГУП СК "Ставрополькрайводоканал" - Предгорный "Межрайводоканал" ПТП Кисловодское ]</t>
  </si>
  <si>
    <t>все улицы</t>
  </si>
  <si>
    <t>№ 34.10. Подготовительные работы по реконструкции участка существующих водопроводных сетей из стальных труб диаметром 600мм на стальные трубы диаметром 630(600)мм, протяженностью 5500 м, от распределительного узла Гора-Кольцо в п. Мирный Предгорного района по ул. Шоссейная, 15 до НС "Осипенко" по ул. Осипенко 1 в г. Кисловодск.</t>
  </si>
  <si>
    <t>№ 34.12. Подготовительные работы по реконструкции участка существующих водопроводных сетей из стальных труб диаметром 600мм на стальные трубы диаметром 630(600)мм, протяженностью 1000 м, проходящего по земельному участку п. Нежинский Предгорного района по направлению на г. Кисловодск, для подачи воды на резервуары "Главный Баязет" по ул. Кутузова, в районе горбольницы г. Кисловодска.</t>
  </si>
  <si>
    <t>№ 28.16. Модернизация и наладка системы видеонаблюдения на объекте ОСК ПТП Георгиевское филиала «Южный», расположенном по адресу: Ставропольский край, Георгиевский городской округ, к северу от с. Краснокумское, ул. Шоссейная, 1</t>
  </si>
  <si>
    <t>35</t>
  </si>
  <si>
    <t>№ 25.14. Реконструкции системы видеонаблюдения и охранной сигнализации на территории Кубанских ОСВ п.Октябрьский (инв.№ 81674)</t>
  </si>
  <si>
    <t>№ 19.6.Выполнение работ по монтажу и наладке системы видеонаблюдения на объекте "Очистные сооружения водоснабжения у с. Александрия ПТП Благодарненское филиала ГУП СК "Ставрополькрайводоканал" - "Северный"</t>
  </si>
  <si>
    <t>№ 27.16. Выполнение работ по монтажу и наладке системы видеонаблюдения в административном здании и на дворовой территории по адресу: г. Пятигорск, ул. Дунаевского,7</t>
  </si>
  <si>
    <t>38</t>
  </si>
  <si>
    <t>№ 2.2. Реконструкция участка существующего водовода с. Садовое - с. Арзгир из асбестоцементной трубы Д=300 мм на ПЭ трубу Д=315 мм, протяженностью 3000 метров, от ПК 170+75 до ПК 230+75</t>
  </si>
  <si>
    <t>водопроводные сети</t>
  </si>
  <si>
    <t>ул. Лермонтова</t>
  </si>
  <si>
    <t>№ 3.5. Оборудование техническими средствами охраны - системой охранного освещения, системой видеонаблюдения, объекта водоснабжения с целью не допущения несанкционированного проникновения нарушителя на территорию Тоннельненских ОСВ, Надзорненского сельсовета Кочубеевского района Ставропольского края</t>
  </si>
  <si>
    <t>№ 16.1. Реконструкция участка водопроводной сети с. Кочубеевское, ул. Кочубея, от улицы Партизанской до улицы Крайней, из стальных труб Д=100мм на полиэтиленовые Д=110мм протяженностью 530 м.</t>
  </si>
  <si>
    <t>№ 16.2. Реконструкция участка водопроводной сети по ул. Крестьянская в с. Кочубеевском от улицы Восточной д. №36 до улицы Кубанская д. №49 из стальных труб Д=100мм на полиэтиленовые Д=100мм протяженностью 250 м</t>
  </si>
  <si>
    <t>№ 36.4. Строительство водовода в п. Коммунар Красногвардейский муниципальный район Ставропольского края</t>
  </si>
  <si>
    <t xml:space="preserve">      Займы, предоставленные Фондом ЖКХ за счет средств ФНБ</t>
  </si>
  <si>
    <t>№ 31.8. Реконструкция ОСВ ст. Новотроицкая Изобильненского района Ставропольского края</t>
  </si>
  <si>
    <t>№ 19.5. Строительство водопровода от очистных сооружений с. Александрия до промзоны г. Благодарный Благодарненского городского округа Ставропольского края</t>
  </si>
  <si>
    <t>№ 19.4. Реконструкция медленных фильтров ИНОН 040108414898 инв.№ 153 и ИНОН 040108414903 инв.№ 158 на площадке ОСВ у с. Александрия Благодарненского городского округа Ставропольского края</t>
  </si>
  <si>
    <t>Очистные сооружения водопровода (Медленные фильтры) [Филиал ГУП СК "Ставрополькрайводоканал" - "Северный" ПТП Благодарненское]</t>
  </si>
  <si>
    <t>Благодарненский</t>
  </si>
  <si>
    <t>07705000</t>
  </si>
  <si>
    <t>с Александрия</t>
  </si>
  <si>
    <t>07705000106</t>
  </si>
  <si>
    <t>с.Александрия</t>
  </si>
  <si>
    <t>у с.Александрия</t>
  </si>
  <si>
    <t>№ 44.5. Модернизация и наладка системы видеонаблюдения на объекте ОСВ ПТП Светлоградское филиала «Северный», расположенном по адресу: Ставропольский край, Ипатовский район, к югу от с. Добровольное</t>
  </si>
  <si>
    <t xml:space="preserve">№ 20.29. Монтаж системы наружного видеонаблюдения на территории административного здания и базы филиала "Восточный",  по адресу: Ставропольский край, г. Буденновск, ул. Строительная, 4 </t>
  </si>
  <si>
    <t>№ 27.15. Монтаж системы наружного IP видеонаблюдения на насосной станции "Бештау"</t>
  </si>
  <si>
    <t>№ 45.5. Замена оборудования комплексов кнопок экстренного вызова наряда полиции</t>
  </si>
  <si>
    <t>№ 30.1. Строительство резервуара чистой воды объемом 3000 м3 в г. Ипатово Ставропольского края. Место расположения: Ставропольский край Ипатовский район, примерно в 950 м по направлению на север от ориентира г. Ипатово</t>
  </si>
  <si>
    <t>№ 9.5.п. Реконструкция участка существующего водовода из чугунных труб Д=150 мм (внешний диаметр) на ПЭ трубы Д=160 мм (внешний диаметр), протяженностью 280 метров в г. Железноводске, по ул. Пролетарской от дома № 1Б до резервуара 32-го квартала, расположенного около дома № 1Г ул. Пролетарской пос. Иноземцево, с увеличением пропускной способности на 608,16 м3/сутки</t>
  </si>
  <si>
    <t>№ 9.9.п. Реконструкция участка существующего водовода из чугунных труб диаметром 200 мм на полиэтиленовые трубы диаметром 225 мм, протяженностью 2500 м, в г. Железноводске по ул. Советская- ул. Колхозная - жилой район Капельница (от ул. Озерная до ул. Рабочая) с увеличением пропускной способности на 1922,16 м3/сутки</t>
  </si>
  <si>
    <t>№ 12.4.п. Строительство водопроводной сети из полиэтиленовых труб диаметром 400мм, протяженностью 800 м, в г. Михайловске по ул. Коллективной от ул. Гагарина (в районе железнодорожного переезда) до ул. Войкова, № 2, с пропускной способностью 13022,21 м3/сутки</t>
  </si>
  <si>
    <t>№ 3.6. Реконструкция участка водопроводной сети  из асбестоцементной трубы Д=200 мм на ПЭ Д=225 мм протяженностью 545 метров  п. Тоннельный, от ул. Королева, №1 по направлению к ул. Новая</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</si>
  <si>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</si>
  <si>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29.1. Реконструкция ОСВ с. Дивное Апанасенковского района Ставропольского края</t>
  </si>
  <si>
    <t>№ 30.6. Реконструкция ОСВ г. Ипатово Ставропольского края</t>
  </si>
  <si>
    <t>№ 41.5. Реконструкция ОСВ п. Затеречный Нефтекумского района Ставропольского края</t>
  </si>
  <si>
    <t>№ 14.25.п.Реконструкция магистрального водовода «ГНС-Минеральные Воды № 23» Д-500мм, протяженностью 4100 м от ВК 23-15 до подключения аэропорта Минеральные Воды с заменой на стальной трубопровод Д-600 мм</t>
  </si>
  <si>
    <t>№ 21.2. Реконструкция участка подающего водопровода Д-150 м (внешний диаметр) чугун протяженностью 2380 м. на полиэтиленовую трубу Д-160мм (внешний диаметр) на объекте "Водопровод № 732 ИНОН 040108415192"</t>
  </si>
  <si>
    <t>№ 3.4. Оборудование инженерными средствами защиты - основным и дополнительным ограждением, исключающим бесконтрольный проход людей (животных) и въезд ТС на ОСВ Тоннельненского группового водопровода на территории Надзорненского сельсовета Кочубеевского района Ставропольского края</t>
  </si>
  <si>
    <t>2026</t>
  </si>
  <si>
    <t>№ 9.4. Устройство ограждения в соответствии с нормативными и современными требованиями насосной станции водопровода "Машук" и резервуара 1500м3 по адресу: г. Железноводск, пос. Иноземцево, ул. Шоссейная.</t>
  </si>
  <si>
    <t>Насосная станция "Машук" [Филиал ГУП СК "Ставрополькрайводоканал" - Предгорный "Межрайводоканал" ПТП Железноводское]</t>
  </si>
  <si>
    <t>п Иноземцево</t>
  </si>
  <si>
    <t>07712000056</t>
  </si>
  <si>
    <t>ул. Шоссейная</t>
  </si>
  <si>
    <t>3а</t>
  </si>
  <si>
    <t>№ 17.14. Обустройство санитарных зон резервуаров чистой воды с. Казьминское и х. Саратовский</t>
  </si>
  <si>
    <t>№ 12.1.п Строительство подводящего водопровода из труб ПЭ от пер. Князевский до ул. Ишкова в г. Михайловске (2этап) Д=500, L=6500 метров, с пропускной способностью 17150 м3/сутки</t>
  </si>
  <si>
    <t>№ 45.6. Устройство ограждения</t>
  </si>
  <si>
    <t>2027</t>
  </si>
  <si>
    <t>№ 27.8.п Реконструкция комплекса Кубанских очистных сооружений водоснабжения и Кубанского районного водопровода</t>
  </si>
  <si>
    <t>2028</t>
  </si>
  <si>
    <t>Водовод от ГНС Кубанского водопровода до н/ст Подкачка 10,2км н/ст №1 г.Ессентуки [Филиал ГУП СК "Ставрополькрайводоканал" - "Кавминводоканал" ПТП Кубанские очистные сооружения водоснабжения]</t>
  </si>
  <si>
    <t>с Новоблагодарное</t>
  </si>
  <si>
    <t>07548000206</t>
  </si>
  <si>
    <t>по ул. Энгельса в г.Ессентуки</t>
  </si>
  <si>
    <t>№ 45.1. Разработка и внедрение автоматизированной системы мониторинга объектами системы водоснабжения АСД ВиВ на территории Ставропольского края (1 этап - диспетчеризация; 2этап- установка приборов учета)</t>
  </si>
  <si>
    <t>№ 45.3. Приобретение автотранспорта и оборудования (Экскаватор-погрузчик Cukurova 884,КРАН-АВТОМОБИЛЬНЫЙКМА-150-5 «ГАЛИЧАНИН»на шасси КАМАЗ-43118 (ЕВРО-5) (6 х 6) с задними опорами,Газель NEXT А22R22,ГАЗон NEXT с крано-манипуляторной установкой,АВР ГАЗель NEXT А22R32,УАЗ СГР1 (Фермер),Дизельный винтовой компрессор ЗИФ-ПВ-14/1,0 на шасси или эквивалент, ГНБ, Мобильная лаборатория, Спецприцеп, Самосвал,  оборудование для бурения скважин (трубы бурильные, трубы обсадные), Кран-манипулятор, Седельный тягач, Автокран, Полуприцеп бортовой)</t>
  </si>
  <si>
    <t xml:space="preserve">№ 45.2. Приобретение насосного оборудования в количестве 111 шт. </t>
  </si>
  <si>
    <t xml:space="preserve">№ 15.4. Строительство водоема отстойника на 200,0 тыс. м3 на территории очистных сооружений водоснабжения Заветненского группового водопровода, расположенных: ориентир северо-восточная окраина ст. Барсуковская по направлению на восток 1100 метров. </t>
  </si>
  <si>
    <t>№ 22.1.п Проектирование и строительство водопроводной сети полиэтилен Д 400 мм SDR 9 ПЭ  100 Pn 20 протяженностью 12 км в г. Ессентуки от ГНС "Кубанские ОСВ"  до Насосной станции №5, с пропускной способностью 10835 м3/сут.</t>
  </si>
  <si>
    <t>№ 22.8.п. Проектирование и строительство насосной станции подкачки г. Ессентуки с резервуарами чистой воды 2х2000 м3, на территории Насосной станции №5 ст. Золотушка (для проектируемого водовода полиэтилен  Д 400 мм SDR 9 ПЭ  100 Pn 20 протяженностью 12 км в г. Ессентуки от ГНС "Кубанские ОСВ" до Насосной станции №5)</t>
  </si>
  <si>
    <t>№ 41.7.п Строительство водопроводной линии д-110 мм Пэт, протяженностью 670 м разводящей сети по  ул. Егорова г. Нефтекумск</t>
  </si>
  <si>
    <t>№ 8.1. Модернизация водоочистной установки контейнерного типа для доочистки воды на территории очистных сооружений водопровода села Чернолесского Новоселицкого района Ставропольского края</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</si>
  <si>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</si>
  <si>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</si>
  <si>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</si>
  <si>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</si>
  <si>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</si>
  <si>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</si>
  <si>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</si>
  <si>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</si>
  <si>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</si>
  <si>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</si>
  <si>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</si>
  <si>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</si>
  <si>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</si>
  <si>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</si>
  <si>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</si>
  <si>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</si>
  <si>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</si>
  <si>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</si>
  <si>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</si>
  <si>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</si>
  <si>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</si>
  <si>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</si>
  <si>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</si>
  <si>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</si>
  <si>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</si>
  <si>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</si>
  <si>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</si>
  <si>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</si>
  <si>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</si>
  <si>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</si>
  <si>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</si>
  <si>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</si>
  <si>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</si>
  <si>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</si>
  <si>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</si>
  <si>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</si>
  <si>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</si>
  <si>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</si>
  <si>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</si>
  <si>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</si>
  <si>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</si>
  <si>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</si>
  <si>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</si>
  <si>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</si>
  <si>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</si>
  <si>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</si>
  <si>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</si>
  <si>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</si>
  <si>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</si>
  <si>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</si>
  <si>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</si>
  <si>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</si>
  <si>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</si>
  <si>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</si>
  <si>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</si>
  <si>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</si>
  <si>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</si>
  <si>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</si>
  <si>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</si>
  <si>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</si>
  <si>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</si>
  <si>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</si>
  <si>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</si>
  <si>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</si>
  <si>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</si>
  <si>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</si>
  <si>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</si>
  <si>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</si>
  <si>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</si>
  <si>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</si>
  <si>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</si>
  <si>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</si>
  <si>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</si>
  <si>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</si>
  <si>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</si>
  <si>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</si>
  <si>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</si>
  <si>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</si>
  <si>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</si>
  <si>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</si>
  <si>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</si>
  <si>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</si>
  <si>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</si>
  <si>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</si>
  <si>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</si>
  <si>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</si>
  <si>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</si>
  <si>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</si>
  <si>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</si>
  <si>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</si>
  <si>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</si>
  <si>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</si>
  <si>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</si>
  <si>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</si>
  <si>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</si>
  <si>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</si>
  <si>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</si>
  <si>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</si>
  <si>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</si>
  <si>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</si>
  <si>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</si>
  <si>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</si>
  <si>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</si>
  <si>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</si>
  <si>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</si>
  <si>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</si>
  <si>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</si>
  <si>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</si>
  <si>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</si>
  <si>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</si>
  <si>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</si>
  <si>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</si>
  <si>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</si>
  <si>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</si>
  <si>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</si>
  <si>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</si>
  <si>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</si>
  <si>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</si>
  <si>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</si>
  <si>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</si>
  <si>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</si>
  <si>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</si>
  <si>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</si>
  <si>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</si>
  <si>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</si>
  <si>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</si>
  <si>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</si>
  <si>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</si>
  <si>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</si>
  <si>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</si>
  <si>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</si>
  <si>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</si>
  <si>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</si>
  <si>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</si>
  <si>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</si>
  <si>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</si>
  <si>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</si>
  <si>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</si>
  <si>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</si>
  <si>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</si>
  <si>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</si>
  <si>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</si>
  <si>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</si>
  <si>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</si>
  <si>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</si>
  <si>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</si>
  <si>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</si>
  <si>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</si>
  <si>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</si>
  <si>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</si>
  <si>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</si>
  <si>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</si>
  <si>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</si>
  <si>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</si>
  <si>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</si>
  <si>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</si>
  <si>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</si>
  <si>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</si>
  <si>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</si>
  <si>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</si>
  <si>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</si>
  <si>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</si>
  <si>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</si>
  <si>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</si>
  <si>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</si>
  <si>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</si>
  <si>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</si>
  <si>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</si>
  <si>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</si>
  <si>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</si>
  <si>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</si>
  <si>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</si>
  <si>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</si>
  <si>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</si>
  <si>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</si>
  <si>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</si>
  <si>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</si>
  <si>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</si>
  <si>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</si>
  <si>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</si>
  <si>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</si>
  <si>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</si>
  <si>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</si>
  <si>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</si>
  <si>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</si>
  <si>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</si>
  <si>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</si>
  <si>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</si>
  <si>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</si>
  <si>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</si>
  <si>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</si>
  <si>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</si>
  <si>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</si>
  <si>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</si>
  <si>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</si>
  <si>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</si>
  <si>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</si>
  <si>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</si>
  <si>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</si>
  <si>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</si>
  <si>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</si>
  <si>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</si>
  <si>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</si>
  <si>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</si>
  <si>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</si>
  <si>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</si>
  <si>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</si>
  <si>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</si>
  <si>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</si>
  <si>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</si>
  <si>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</si>
  <si>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</si>
  <si>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</si>
  <si>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</si>
  <si>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</si>
  <si>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</si>
  <si>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</si>
  <si>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</si>
  <si>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</si>
  <si>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</si>
  <si>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</si>
  <si>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</si>
  <si>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</si>
  <si>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</si>
  <si>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</si>
  <si>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</si>
  <si>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</si>
  <si>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</si>
  <si>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</si>
  <si>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</si>
  <si>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</si>
  <si>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</si>
  <si>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</si>
  <si>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</si>
  <si>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</si>
  <si>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</si>
  <si>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</si>
  <si>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</si>
  <si>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</si>
  <si>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</si>
  <si>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</si>
  <si>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</si>
  <si>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</si>
  <si>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</si>
  <si>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</si>
  <si>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</si>
  <si>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</si>
  <si>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</si>
  <si>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</si>
  <si>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</si>
  <si>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</si>
  <si>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</si>
  <si>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</si>
  <si>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</si>
  <si>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</si>
  <si>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</si>
  <si>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</si>
  <si>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</si>
  <si>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</si>
  <si>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</si>
  <si>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</si>
  <si>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</si>
  <si>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</si>
  <si>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</si>
  <si>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</si>
  <si>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</si>
  <si>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</si>
  <si>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</si>
  <si>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</si>
  <si>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</si>
  <si>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</si>
  <si>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</si>
  <si>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</si>
  <si>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</si>
  <si>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</si>
  <si>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</si>
  <si>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</si>
  <si>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</si>
  <si>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</si>
  <si>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</si>
  <si>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</si>
  <si>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</si>
  <si>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</si>
  <si>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</si>
  <si>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</si>
  <si>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</si>
  <si>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</si>
  <si>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</si>
  <si>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</si>
  <si>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</si>
  <si>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</si>
  <si>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</si>
  <si>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</si>
  <si>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</si>
  <si>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</si>
  <si>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</si>
  <si>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</si>
  <si>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</si>
  <si>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</si>
  <si>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</si>
  <si>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</si>
  <si>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</si>
  <si>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</si>
  <si>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</si>
  <si>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</si>
  <si>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</si>
  <si>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</si>
  <si>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</si>
  <si>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</si>
  <si>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</si>
  <si>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</si>
  <si>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</si>
  <si>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</si>
  <si>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</si>
  <si>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</si>
  <si>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</si>
  <si>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</si>
  <si>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</si>
  <si>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</si>
  <si>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</si>
  <si>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</si>
  <si>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</si>
  <si>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</si>
  <si>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</si>
  <si>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</si>
  <si>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</si>
  <si>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</si>
  <si>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</si>
  <si>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</si>
  <si>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</si>
  <si>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</si>
  <si>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</si>
  <si>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</si>
  <si>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</si>
  <si>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</si>
  <si>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</si>
  <si>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</si>
  <si>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</si>
  <si>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</si>
  <si>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</si>
  <si>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</si>
  <si>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</si>
  <si>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</si>
  <si>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</si>
  <si>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</si>
  <si>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</si>
  <si>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</si>
  <si>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</si>
  <si>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</si>
  <si>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</si>
  <si>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</si>
  <si>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</si>
  <si>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</si>
  <si>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</si>
  <si>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</si>
  <si>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</si>
  <si>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</si>
  <si>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</si>
  <si>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</si>
  <si>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</si>
  <si>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</si>
  <si>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</si>
  <si>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</si>
  <si>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</si>
  <si>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</si>
  <si>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</si>
  <si>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</si>
  <si>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</si>
  <si>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</si>
  <si>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</si>
  <si>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</si>
  <si>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</si>
  <si>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</si>
  <si>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</si>
  <si>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</si>
  <si>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</si>
  <si>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</si>
  <si>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</si>
  <si>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</si>
  <si>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</si>
  <si>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</si>
  <si>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</si>
  <si>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</si>
  <si>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</si>
  <si>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</si>
  <si>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</si>
  <si>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</si>
  <si>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</si>
  <si>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</si>
  <si>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</si>
  <si>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 xml:space="preserve">  За счет платы за технологическое присоединение</t>
  </si>
  <si>
    <t>Воронежская область</t>
  </si>
  <si>
    <t>октябрь</t>
  </si>
  <si>
    <t>тариф указан без НДС для плательщиков НДС</t>
  </si>
  <si>
    <t>тариф не утверждался</t>
  </si>
  <si>
    <t>кВт*ч</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</si>
  <si>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</si>
  <si>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</si>
  <si>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</si>
  <si>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</si>
  <si>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</si>
  <si>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</si>
  <si>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</si>
  <si>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</si>
  <si>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</si>
  <si>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</si>
  <si>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</si>
  <si>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</si>
  <si>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</si>
  <si>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 xml:space="preserve">      Экономия расходов в результате реализации мероприятий инвестиционной программы</t>
  </si>
  <si>
    <t>[ Бюджетное финансирование ]</t>
  </si>
  <si>
    <t>г. Москва</t>
  </si>
  <si>
    <t>декабрь</t>
  </si>
  <si>
    <t>дрова</t>
  </si>
  <si>
    <t>м3</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</si>
  <si>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</si>
  <si>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</si>
  <si>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</si>
  <si>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</si>
  <si>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</si>
  <si>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</si>
  <si>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</si>
  <si>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</si>
  <si>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</si>
  <si>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</si>
  <si>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</si>
  <si>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</si>
  <si>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</si>
  <si>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</si>
  <si>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</si>
  <si>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</si>
  <si>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</si>
  <si>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</si>
  <si>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</si>
  <si>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</si>
  <si>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</si>
  <si>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</si>
  <si>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</si>
  <si>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</si>
  <si>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</si>
  <si>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</si>
  <si>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</si>
  <si>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</si>
  <si>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</si>
  <si>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</si>
  <si>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</si>
  <si>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</si>
  <si>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</si>
  <si>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</si>
  <si>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</si>
  <si>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</si>
  <si>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</si>
  <si>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</si>
  <si>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</si>
  <si>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</si>
  <si>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</si>
  <si>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</si>
  <si>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</si>
  <si>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</si>
  <si>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</si>
  <si>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</si>
  <si>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</si>
  <si>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</si>
  <si>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</si>
  <si>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</si>
  <si>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</si>
  <si>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</si>
  <si>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</si>
  <si>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</si>
  <si>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</si>
  <si>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</si>
  <si>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</si>
  <si>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</si>
  <si>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</si>
  <si>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</si>
  <si>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</si>
  <si>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</si>
  <si>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</si>
  <si>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</si>
  <si>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</si>
  <si>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</si>
  <si>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</si>
  <si>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</si>
  <si>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</si>
  <si>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</si>
  <si>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</si>
  <si>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</si>
  <si>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</si>
  <si>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</si>
  <si>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</si>
  <si>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</si>
  <si>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</si>
  <si>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</si>
  <si>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</si>
  <si>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</si>
  <si>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</si>
  <si>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</si>
  <si>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</si>
  <si>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</si>
  <si>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</si>
  <si>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</si>
  <si>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</si>
  <si>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</si>
  <si>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</si>
  <si>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</si>
  <si>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</si>
  <si>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</si>
  <si>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</si>
  <si>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</si>
  <si>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</si>
  <si>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</si>
  <si>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</si>
  <si>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</si>
  <si>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</si>
  <si>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</si>
  <si>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</si>
  <si>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</si>
  <si>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</si>
  <si>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</si>
  <si>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</si>
  <si>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</si>
  <si>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</si>
  <si>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</si>
  <si>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</si>
  <si>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</si>
  <si>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</si>
  <si>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</si>
  <si>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</si>
  <si>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</si>
  <si>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</si>
  <si>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</si>
  <si>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население</t>
  </si>
  <si>
    <t xml:space="preserve">  Иные бюджетные средства</t>
  </si>
  <si>
    <t>Курганская область</t>
  </si>
  <si>
    <t>Виды деятельности</t>
  </si>
  <si>
    <t>https://appsrv.regportal-tariff.ru/procwsxls/</t>
  </si>
  <si>
    <t>Курская область</t>
  </si>
  <si>
    <t>Ленинградская область</t>
  </si>
  <si>
    <t>Липецкая область</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</si>
  <si>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</si>
  <si>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</si>
  <si>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</si>
  <si>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</si>
  <si>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</si>
  <si>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</si>
  <si>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</si>
  <si>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</si>
  <si>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</si>
  <si>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</si>
  <si>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</si>
  <si>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</si>
  <si>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</si>
  <si>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</si>
  <si>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</si>
  <si>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</si>
  <si>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</si>
  <si>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</si>
  <si>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</si>
  <si>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</si>
  <si>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</si>
  <si>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</si>
  <si>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</si>
  <si>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</si>
  <si>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</si>
  <si>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</si>
  <si>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</si>
  <si>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</si>
  <si>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</si>
  <si>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</si>
  <si>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</si>
  <si>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</si>
  <si>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</si>
  <si>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</si>
  <si>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</si>
  <si>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</si>
  <si>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</si>
  <si>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</si>
  <si>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</si>
  <si>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</si>
  <si>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</si>
  <si>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</si>
  <si>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</si>
  <si>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</si>
  <si>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</si>
  <si>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</si>
  <si>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</si>
  <si>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</si>
  <si>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</si>
  <si>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</si>
  <si>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</si>
  <si>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</si>
  <si>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</si>
  <si>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</si>
  <si>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</si>
  <si>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</si>
  <si>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</si>
  <si>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</si>
  <si>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</si>
  <si>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</si>
  <si>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</si>
  <si>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</si>
  <si>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</si>
  <si>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</si>
  <si>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</si>
  <si>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</si>
  <si>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</si>
  <si>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</si>
  <si>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</si>
  <si>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</si>
  <si>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</si>
  <si>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</si>
  <si>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</si>
  <si>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</si>
  <si>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</si>
  <si>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</si>
  <si>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</si>
  <si>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</si>
  <si>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</si>
  <si>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</si>
  <si>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</si>
  <si>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</si>
  <si>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</si>
  <si>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</si>
  <si>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</si>
  <si>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</si>
  <si>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</si>
  <si>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</si>
  <si>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511111111111</t>
  </si>
  <si>
    <t>начинать только с 2, остальное по умолчанию</t>
  </si>
  <si>
    <t>54</t>
  </si>
  <si>
    <t>Республика Калмыкия</t>
  </si>
  <si>
    <t>DIFFERENTIATION_ID</t>
  </si>
  <si>
    <t>511111111111111111111111111111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</si>
  <si>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</si>
  <si>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</si>
  <si>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</si>
  <si>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</si>
  <si>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</si>
  <si>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</si>
  <si>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</si>
  <si>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</si>
  <si>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</si>
  <si>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</si>
  <si>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</si>
  <si>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</si>
  <si>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</si>
  <si>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</si>
  <si>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</si>
  <si>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</si>
  <si>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</si>
  <si>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</si>
  <si>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</si>
  <si>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</si>
  <si>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</si>
  <si>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</si>
  <si>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</si>
  <si>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</si>
  <si>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</si>
  <si>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</si>
  <si>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</si>
  <si>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</si>
  <si>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</si>
  <si>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</si>
  <si>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</si>
  <si>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</si>
  <si>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</si>
  <si>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</si>
  <si>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</si>
  <si>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</si>
  <si>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</si>
  <si>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</si>
  <si>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</si>
  <si>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</si>
  <si>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</si>
  <si>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</si>
  <si>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</si>
  <si>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</si>
  <si>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</si>
  <si>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</si>
  <si>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</si>
  <si>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</si>
  <si>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</si>
  <si>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</si>
  <si>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</si>
  <si>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</si>
  <si>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</si>
  <si>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</si>
  <si>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</si>
  <si>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</si>
  <si>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</si>
  <si>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</si>
  <si>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</si>
  <si>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</si>
  <si>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</si>
  <si>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</si>
  <si>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</si>
  <si>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</si>
  <si>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</si>
  <si>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</si>
  <si>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</si>
  <si>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</si>
  <si>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</si>
  <si>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</si>
  <si>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</si>
  <si>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</si>
  <si>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</si>
  <si>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</si>
  <si>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</si>
  <si>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</si>
  <si>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</si>
  <si>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</si>
  <si>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</si>
  <si>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</si>
  <si>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</si>
  <si>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</si>
  <si>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</si>
  <si>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</si>
  <si>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</si>
  <si>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</si>
  <si>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</si>
  <si>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</si>
  <si>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</si>
  <si>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</si>
  <si>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</si>
  <si>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</si>
  <si>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</si>
  <si>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</si>
  <si>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</si>
  <si>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</si>
  <si>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</si>
  <si>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</si>
  <si>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</si>
  <si>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</si>
  <si>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</si>
  <si>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</si>
  <si>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</si>
  <si>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</si>
  <si>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</si>
  <si>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</si>
  <si>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</si>
  <si>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</si>
  <si>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</si>
  <si>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</si>
  <si>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</si>
  <si>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</si>
  <si>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</si>
  <si>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</si>
  <si>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</si>
  <si>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</si>
  <si>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</si>
  <si>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</si>
  <si>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</si>
  <si>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</si>
  <si>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</si>
  <si>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</si>
  <si>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</si>
  <si>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</si>
  <si>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</si>
  <si>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</si>
  <si>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</si>
  <si>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</si>
  <si>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</si>
  <si>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</si>
  <si>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</si>
  <si>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</si>
  <si>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</si>
  <si>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</si>
  <si>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</si>
  <si>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</si>
  <si>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</si>
  <si>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</si>
  <si>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</si>
  <si>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</si>
  <si>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</si>
  <si>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</si>
  <si>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</si>
  <si>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</si>
  <si>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</si>
  <si>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</si>
  <si>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</si>
  <si>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</si>
  <si>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</si>
  <si>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</si>
  <si>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</si>
  <si>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</si>
  <si>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</si>
  <si>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</si>
  <si>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</si>
  <si>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</si>
  <si>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</si>
  <si>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</si>
  <si>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</si>
  <si>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</si>
  <si>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</si>
  <si>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</si>
  <si>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</si>
  <si>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</si>
  <si>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</si>
  <si>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</si>
  <si>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</si>
  <si>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</si>
  <si>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</si>
  <si>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</si>
  <si>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</si>
  <si>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</si>
  <si>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</si>
  <si>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</si>
  <si>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</si>
  <si>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</si>
  <si>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</si>
  <si>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</si>
  <si>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</si>
  <si>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</si>
  <si>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</si>
  <si>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</si>
  <si>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</si>
  <si>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</si>
  <si>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</si>
  <si>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</si>
  <si>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</si>
  <si>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</si>
  <si>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</si>
  <si>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</si>
  <si>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</si>
  <si>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</si>
  <si>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</si>
  <si>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</si>
  <si>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</si>
  <si>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</si>
  <si>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</si>
  <si>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</si>
  <si>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</si>
  <si>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</si>
  <si>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</si>
  <si>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</si>
  <si>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</si>
  <si>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</si>
  <si>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</si>
  <si>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</si>
  <si>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</si>
  <si>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</si>
  <si>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</si>
  <si>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</si>
  <si>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</si>
  <si>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</si>
  <si>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</si>
  <si>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</si>
  <si>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</si>
  <si>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</si>
  <si>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</si>
  <si>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</si>
  <si>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</si>
  <si>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</si>
  <si>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</si>
  <si>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</si>
  <si>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</si>
  <si>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</si>
  <si>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</si>
  <si>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</si>
  <si>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</si>
  <si>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</si>
  <si>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</si>
  <si>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</si>
  <si>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</si>
  <si>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</si>
  <si>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</si>
  <si>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</si>
  <si>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</si>
  <si>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</si>
  <si>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</si>
  <si>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</si>
  <si>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</si>
  <si>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</si>
  <si>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</si>
  <si>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</si>
  <si>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</si>
  <si>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</si>
  <si>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</si>
  <si>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</si>
  <si>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</si>
  <si>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</si>
  <si>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</si>
  <si>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</si>
  <si>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</si>
  <si>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</si>
  <si>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</si>
  <si>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</si>
  <si>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</si>
  <si>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</si>
  <si>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</si>
  <si>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</si>
  <si>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</si>
  <si>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</si>
  <si>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</si>
  <si>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</si>
  <si>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</si>
  <si>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</si>
  <si>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</si>
  <si>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</si>
  <si>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</si>
  <si>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</si>
  <si>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</si>
  <si>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</si>
  <si>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</si>
  <si>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</si>
  <si>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</si>
  <si>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</si>
  <si>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</si>
  <si>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</si>
  <si>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</si>
  <si>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</si>
  <si>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</si>
  <si>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</si>
  <si>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</si>
  <si>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</si>
  <si>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</si>
  <si>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</si>
  <si>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</si>
  <si>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</si>
  <si>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</si>
  <si>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</si>
  <si>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</si>
  <si>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</si>
  <si>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</si>
  <si>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</si>
  <si>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</si>
  <si>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</si>
  <si>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</si>
  <si>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</si>
  <si>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</si>
  <si>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</si>
  <si>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</si>
  <si>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</si>
  <si>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</si>
  <si>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</si>
  <si>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</si>
  <si>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</si>
  <si>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</si>
  <si>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</si>
  <si>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</si>
  <si>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</si>
  <si>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</si>
  <si>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</si>
  <si>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</si>
  <si>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</si>
  <si>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</si>
  <si>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</si>
  <si>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</si>
  <si>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</si>
  <si>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</si>
  <si>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</si>
  <si>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</si>
  <si>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</si>
  <si>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</si>
  <si>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</si>
  <si>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</si>
  <si>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</si>
  <si>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</si>
  <si>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</si>
  <si>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</si>
  <si>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</si>
  <si>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</si>
  <si>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</si>
  <si>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</si>
  <si>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</si>
  <si>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</si>
  <si>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</si>
  <si>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</si>
  <si>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</si>
  <si>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</si>
  <si>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</si>
  <si>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</si>
  <si>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</si>
  <si>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</si>
  <si>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</si>
  <si>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</si>
  <si>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</si>
  <si>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</si>
  <si>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</si>
  <si>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</si>
  <si>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</si>
  <si>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</si>
  <si>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</si>
  <si>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</si>
  <si>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</si>
  <si>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</si>
  <si>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</si>
  <si>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</si>
  <si>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</si>
  <si>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</si>
  <si>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</si>
  <si>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</si>
  <si>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</si>
  <si>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</si>
  <si>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</si>
  <si>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</si>
  <si>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</si>
  <si>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</si>
  <si>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</si>
  <si>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</si>
  <si>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</si>
  <si>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</si>
  <si>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</si>
  <si>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</si>
  <si>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</si>
  <si>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</si>
  <si>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</si>
  <si>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</si>
  <si>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</si>
  <si>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</si>
  <si>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</si>
  <si>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</si>
  <si>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</si>
  <si>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</si>
  <si>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</si>
  <si>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</si>
  <si>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</si>
  <si>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</si>
  <si>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</si>
  <si>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</si>
  <si>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</si>
  <si>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</si>
  <si>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</si>
  <si>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</si>
  <si>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</si>
  <si>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</si>
  <si>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</si>
  <si>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</si>
  <si>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</si>
  <si>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</si>
  <si>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</si>
  <si>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</si>
  <si>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</si>
  <si>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</si>
  <si>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</si>
  <si>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</si>
  <si>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</si>
  <si>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</si>
  <si>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</si>
  <si>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</si>
  <si>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</si>
  <si>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</si>
  <si>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</si>
  <si>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</si>
  <si>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</si>
  <si>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</si>
  <si>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</si>
  <si>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</si>
  <si>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</si>
  <si>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</si>
  <si>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</si>
  <si>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</si>
  <si>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</si>
  <si>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</si>
  <si>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</si>
  <si>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</si>
  <si>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</si>
  <si>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</si>
  <si>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</si>
  <si>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</si>
  <si>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</si>
  <si>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</si>
  <si>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</si>
  <si>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</si>
  <si>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</si>
  <si>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</si>
  <si>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</si>
  <si>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</si>
  <si>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</si>
  <si>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</si>
  <si>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</si>
  <si>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</si>
  <si>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</si>
  <si>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</si>
  <si>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</si>
  <si>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</si>
  <si>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</si>
  <si>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</si>
  <si>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</si>
  <si>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</si>
  <si>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</si>
  <si>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</si>
  <si>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</si>
  <si>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</si>
  <si>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</si>
  <si>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</si>
  <si>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</si>
  <si>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</si>
  <si>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</si>
  <si>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</si>
  <si>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</si>
  <si>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</si>
  <si>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</si>
  <si>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</si>
  <si>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</si>
  <si>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</si>
  <si>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</si>
  <si>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</si>
  <si>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</si>
  <si>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</si>
  <si>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</si>
  <si>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</si>
  <si>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</si>
  <si>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</si>
  <si>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</si>
  <si>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</si>
  <si>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</si>
  <si>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</si>
  <si>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</si>
  <si>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</si>
  <si>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</si>
  <si>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</si>
  <si>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</si>
  <si>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</si>
  <si>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</si>
  <si>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</si>
  <si>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</si>
  <si>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</si>
  <si>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</si>
  <si>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</si>
  <si>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</si>
  <si>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</si>
  <si>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</si>
  <si>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</si>
  <si>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</si>
  <si>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</si>
  <si>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</si>
  <si>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</si>
  <si>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</si>
  <si>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</si>
  <si>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</si>
  <si>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</si>
  <si>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</si>
  <si>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</si>
  <si>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</si>
  <si>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</si>
  <si>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</si>
  <si>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</si>
  <si>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</si>
  <si>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</si>
  <si>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</si>
  <si>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</si>
  <si>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</si>
  <si>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</si>
  <si>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</si>
  <si>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</si>
  <si>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</si>
  <si>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</si>
  <si>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</si>
  <si>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</si>
  <si>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</si>
  <si>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</si>
  <si>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</si>
  <si>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</si>
  <si>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</si>
  <si>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</si>
  <si>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</si>
  <si>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</si>
  <si>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</si>
  <si>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</si>
  <si>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</si>
  <si>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</si>
  <si>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</si>
  <si>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</si>
  <si>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</si>
  <si>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</si>
  <si>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</si>
  <si>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</si>
  <si>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</si>
  <si>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</si>
  <si>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</si>
  <si>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</si>
  <si>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26355197</t>
  </si>
  <si>
    <t>АО "Квант-Энергия"</t>
  </si>
  <si>
    <t>2631002155</t>
  </si>
  <si>
    <t>263101001</t>
  </si>
  <si>
    <t>13-12-1994 00:00:00</t>
  </si>
  <si>
    <t>08-10-2024 00:00:00</t>
  </si>
  <si>
    <t>26419409</t>
  </si>
  <si>
    <t>АО "Невинномысский Азот"</t>
  </si>
  <si>
    <t>2631015563</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</si>
  <si>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</si>
  <si>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</si>
  <si>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</si>
  <si>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</si>
  <si>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</si>
  <si>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</si>
  <si>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</si>
  <si>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</si>
  <si>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</si>
  <si>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</si>
  <si>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</si>
  <si>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</si>
  <si>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</si>
  <si>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</si>
  <si>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</si>
  <si>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</si>
  <si>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</si>
  <si>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</si>
  <si>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</si>
  <si>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</si>
  <si>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</si>
  <si>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</si>
  <si>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</si>
  <si>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</si>
  <si>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</si>
  <si>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</si>
  <si>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</si>
  <si>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</si>
  <si>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</si>
  <si>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</si>
  <si>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</si>
  <si>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</si>
  <si>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</si>
  <si>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</si>
  <si>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</si>
  <si>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</si>
  <si>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</si>
  <si>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</si>
  <si>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</si>
  <si>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</si>
  <si>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</si>
  <si>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</si>
  <si>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</si>
  <si>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</si>
  <si>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</si>
  <si>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</si>
  <si>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</si>
  <si>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</si>
  <si>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</si>
  <si>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</si>
  <si>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</si>
  <si>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</si>
  <si>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</si>
  <si>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</si>
  <si>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</si>
  <si>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</si>
  <si>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</si>
  <si>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</si>
  <si>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</si>
  <si>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</si>
  <si>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</si>
  <si>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</si>
  <si>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</si>
  <si>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</si>
  <si>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</si>
  <si>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</si>
  <si>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</si>
  <si>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</si>
  <si>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</si>
  <si>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</si>
  <si>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</si>
  <si>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</si>
  <si>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</si>
  <si>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</si>
  <si>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</si>
  <si>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</si>
  <si>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</si>
  <si>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</si>
  <si>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</si>
  <si>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</si>
  <si>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</si>
  <si>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</si>
  <si>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</si>
  <si>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</si>
  <si>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</si>
  <si>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</si>
  <si>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</si>
  <si>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</si>
  <si>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</si>
  <si>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</si>
  <si>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</si>
  <si>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</si>
  <si>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</si>
  <si>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</si>
  <si>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</si>
  <si>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</si>
  <si>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</si>
  <si>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</si>
  <si>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</si>
  <si>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</si>
  <si>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</si>
  <si>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</si>
  <si>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</si>
  <si>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</si>
  <si>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</si>
  <si>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</si>
  <si>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</si>
  <si>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</si>
  <si>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</si>
  <si>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</si>
  <si>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</si>
  <si>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</si>
  <si>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</si>
  <si>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</si>
  <si>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</si>
  <si>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</si>
  <si>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</si>
  <si>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</si>
  <si>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</si>
  <si>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</si>
  <si>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</si>
  <si>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</si>
  <si>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</si>
  <si>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26-05-2025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</si>
  <si>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</si>
  <si>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</si>
  <si>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</si>
  <si>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</si>
  <si>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</si>
  <si>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</si>
  <si>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</si>
  <si>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</si>
  <si>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</si>
  <si>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</si>
  <si>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31589489</t>
  </si>
  <si>
    <t>МУП КМО СК "ЖКХ Кочубеевское"</t>
  </si>
  <si>
    <t>2610801118</t>
  </si>
  <si>
    <t>19-03-2014 00:00:00</t>
  </si>
  <si>
    <t>25-11-2024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</si>
  <si>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</si>
  <si>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</si>
  <si>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</si>
  <si>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</si>
  <si>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</si>
  <si>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</si>
  <si>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</si>
  <si>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</si>
  <si>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</si>
  <si>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</si>
  <si>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</si>
  <si>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</si>
  <si>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</si>
  <si>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</si>
  <si>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</si>
  <si>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</si>
  <si>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</si>
  <si>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</si>
  <si>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</si>
  <si>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</si>
  <si>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</si>
  <si>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</si>
  <si>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</si>
  <si>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</si>
  <si>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</si>
  <si>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</si>
  <si>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</si>
  <si>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</si>
  <si>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</si>
  <si>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</si>
  <si>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</si>
  <si>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</si>
  <si>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</si>
  <si>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</si>
  <si>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</si>
  <si>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</si>
  <si>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</si>
  <si>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</si>
  <si>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</si>
  <si>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</si>
  <si>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</si>
  <si>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</si>
  <si>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</si>
  <si>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</si>
  <si>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</si>
  <si>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</si>
  <si>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</si>
  <si>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</si>
  <si>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</si>
  <si>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</si>
  <si>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</si>
  <si>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</si>
  <si>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</si>
  <si>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</si>
  <si>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</si>
  <si>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</si>
  <si>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</si>
  <si>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</si>
  <si>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</si>
  <si>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</si>
  <si>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</si>
  <si>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</si>
  <si>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</si>
  <si>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</si>
  <si>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</si>
  <si>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</si>
  <si>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</si>
  <si>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</si>
  <si>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</si>
  <si>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</si>
  <si>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</si>
  <si>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</si>
  <si>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</si>
  <si>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</si>
  <si>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</si>
  <si>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</si>
  <si>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</si>
  <si>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</si>
  <si>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</si>
  <si>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</si>
  <si>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</si>
  <si>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</si>
  <si>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</si>
  <si>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</si>
  <si>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</si>
  <si>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</si>
  <si>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</si>
  <si>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</si>
  <si>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</si>
  <si>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</si>
  <si>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</si>
  <si>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</si>
  <si>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</si>
  <si>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</si>
  <si>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</si>
  <si>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</si>
  <si>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</si>
  <si>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</si>
  <si>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</si>
  <si>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</si>
  <si>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</si>
  <si>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</si>
  <si>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</si>
  <si>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</si>
  <si>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</si>
  <si>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</si>
  <si>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</si>
  <si>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</si>
  <si>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</si>
  <si>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</si>
  <si>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</si>
  <si>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</si>
  <si>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</si>
  <si>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</si>
  <si>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</si>
  <si>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</si>
  <si>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</si>
  <si>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</si>
  <si>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</si>
  <si>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</si>
  <si>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</si>
  <si>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</si>
  <si>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</si>
  <si>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</si>
  <si>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</si>
  <si>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</si>
  <si>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</si>
  <si>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</si>
  <si>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</si>
  <si>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</si>
  <si>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</si>
  <si>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</si>
  <si>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</si>
  <si>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</si>
  <si>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</si>
  <si>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</si>
  <si>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</si>
  <si>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</si>
  <si>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</si>
  <si>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</si>
  <si>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</si>
  <si>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</si>
  <si>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</si>
  <si>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</si>
  <si>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</si>
  <si>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</si>
  <si>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</si>
  <si>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</si>
  <si>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</si>
  <si>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</si>
  <si>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</si>
  <si>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</si>
  <si>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</si>
  <si>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</si>
  <si>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</si>
  <si>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</si>
  <si>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</si>
  <si>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</si>
  <si>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</si>
  <si>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</si>
  <si>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</si>
  <si>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</si>
  <si>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</si>
  <si>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</si>
  <si>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</si>
  <si>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</si>
  <si>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</si>
  <si>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</si>
  <si>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</si>
  <si>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</si>
  <si>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</si>
  <si>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</si>
  <si>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</si>
  <si>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</si>
  <si>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</si>
  <si>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</si>
  <si>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</si>
  <si>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</si>
  <si>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</si>
  <si>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</si>
  <si>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</si>
  <si>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</si>
  <si>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</si>
  <si>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</si>
  <si>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26371496</t>
  </si>
  <si>
    <t>ГУП СК "Верхнерусское КХ"</t>
  </si>
  <si>
    <t>2623012008</t>
  </si>
  <si>
    <t>262301001</t>
  </si>
  <si>
    <t>21-09-1998 00:00:00</t>
  </si>
  <si>
    <t>26355180</t>
  </si>
  <si>
    <t>ГУП СК "ЖКХ Советского района"</t>
  </si>
  <si>
    <t>2619001525</t>
  </si>
  <si>
    <t>261901001</t>
  </si>
  <si>
    <t>01-06-1993 00:00:00</t>
  </si>
  <si>
    <t>26371493</t>
  </si>
  <si>
    <t>ГУП СК "Зеленокумский водоканал"</t>
  </si>
  <si>
    <t>2619011227</t>
  </si>
  <si>
    <t>27-09-2005 00:00:00</t>
  </si>
  <si>
    <t>26371497</t>
  </si>
  <si>
    <t>ГУП СК "Коммунальник"</t>
  </si>
  <si>
    <t>2623015288</t>
  </si>
  <si>
    <t>28-03-2001 00:00:00</t>
  </si>
  <si>
    <t>30855619</t>
  </si>
  <si>
    <t>ГУП СК "Корпорация развития Ставропольского края"</t>
  </si>
  <si>
    <t>2634088104</t>
  </si>
  <si>
    <t>29-12-2009 00:00:00</t>
  </si>
  <si>
    <t>08-06-2025 00:00:00</t>
  </si>
  <si>
    <t>30854760</t>
  </si>
  <si>
    <t>ЗАО "Доброжеланный"</t>
  </si>
  <si>
    <t>2624000830</t>
  </si>
  <si>
    <t>12-10-1999 00:00:00</t>
  </si>
  <si>
    <t>26412185</t>
  </si>
  <si>
    <t>ЗАО "Пятигорская птицефабрика"</t>
  </si>
  <si>
    <t>2618016913</t>
  </si>
  <si>
    <t>06-12-2004 00:00:00</t>
  </si>
  <si>
    <t>29-01-2024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</si>
  <si>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</si>
  <si>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</si>
  <si>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</si>
  <si>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</si>
  <si>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</si>
  <si>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</si>
  <si>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</si>
  <si>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</si>
  <si>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</si>
  <si>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</si>
  <si>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</si>
  <si>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</si>
  <si>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</si>
  <si>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</si>
  <si>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</si>
  <si>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</si>
  <si>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</si>
  <si>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</si>
  <si>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</si>
  <si>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</si>
  <si>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</si>
  <si>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</si>
  <si>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</si>
  <si>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</si>
  <si>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</si>
  <si>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</si>
  <si>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</si>
  <si>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</si>
  <si>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</si>
  <si>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</si>
  <si>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</si>
  <si>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</si>
  <si>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</si>
  <si>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</si>
  <si>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</si>
  <si>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28176846</t>
  </si>
  <si>
    <t>МУП "Водоканал-Т"</t>
  </si>
  <si>
    <t>2623802302</t>
  </si>
  <si>
    <t>26-02-2013 00:00:00</t>
  </si>
  <si>
    <t>19-07-2024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</si>
  <si>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</si>
  <si>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</si>
  <si>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</si>
  <si>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</si>
  <si>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</si>
  <si>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</si>
  <si>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</si>
  <si>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</si>
  <si>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</si>
  <si>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</si>
  <si>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</si>
  <si>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</si>
  <si>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</si>
  <si>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</si>
  <si>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</si>
  <si>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</si>
  <si>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</si>
  <si>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</si>
  <si>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</si>
  <si>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</si>
  <si>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</si>
  <si>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</si>
  <si>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</si>
  <si>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</si>
  <si>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</si>
  <si>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</si>
  <si>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</si>
  <si>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</si>
  <si>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</si>
  <si>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</si>
  <si>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</si>
  <si>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</si>
  <si>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</si>
  <si>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</si>
  <si>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</si>
  <si>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</si>
  <si>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</si>
  <si>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</si>
  <si>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</si>
  <si>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</si>
  <si>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</si>
  <si>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</si>
  <si>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</si>
  <si>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</si>
  <si>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</si>
  <si>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</si>
  <si>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</si>
  <si>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</si>
  <si>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</si>
  <si>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</si>
  <si>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</si>
  <si>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</si>
  <si>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</si>
  <si>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</si>
  <si>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</si>
  <si>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</si>
  <si>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</si>
  <si>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</si>
  <si>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</si>
  <si>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</si>
  <si>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</si>
  <si>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</si>
  <si>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</si>
  <si>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</si>
  <si>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</si>
  <si>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27564249</t>
  </si>
  <si>
    <t>ООО "Исток"</t>
  </si>
  <si>
    <t>0702007920</t>
  </si>
  <si>
    <t>31-12-2024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</si>
  <si>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</si>
  <si>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</si>
  <si>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</si>
  <si>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</si>
  <si>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</si>
  <si>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</si>
  <si>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</si>
  <si>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</si>
  <si>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</si>
  <si>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</si>
  <si>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</si>
  <si>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</si>
  <si>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</si>
  <si>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</si>
  <si>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</si>
  <si>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</si>
  <si>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</si>
  <si>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</si>
  <si>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</si>
  <si>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</si>
  <si>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</si>
  <si>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</si>
  <si>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</si>
  <si>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</si>
  <si>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</si>
  <si>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</si>
  <si>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</si>
  <si>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</si>
  <si>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</si>
  <si>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</si>
  <si>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</si>
  <si>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</si>
  <si>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</si>
  <si>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</si>
  <si>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</si>
  <si>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</si>
  <si>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</si>
  <si>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</si>
  <si>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</si>
  <si>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</si>
  <si>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</si>
  <si>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</si>
  <si>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</si>
  <si>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</si>
  <si>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</si>
  <si>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</si>
  <si>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</si>
  <si>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</si>
  <si>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</si>
  <si>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</si>
  <si>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</si>
  <si>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</si>
  <si>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</si>
  <si>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</si>
  <si>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</si>
  <si>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</si>
  <si>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</si>
  <si>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</si>
  <si>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</si>
  <si>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</si>
  <si>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</si>
  <si>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</si>
  <si>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</si>
  <si>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</si>
  <si>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</si>
  <si>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</si>
  <si>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</si>
  <si>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</si>
  <si>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</si>
  <si>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</si>
  <si>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</si>
  <si>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</si>
  <si>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</si>
  <si>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</si>
  <si>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</si>
  <si>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</si>
  <si>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</si>
  <si>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</si>
  <si>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</si>
  <si>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</si>
  <si>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</si>
  <si>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</si>
  <si>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</si>
  <si>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</si>
  <si>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</si>
  <si>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</si>
  <si>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</si>
  <si>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</si>
  <si>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</si>
  <si>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</si>
  <si>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</si>
  <si>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</si>
  <si>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</si>
  <si>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</si>
  <si>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</si>
  <si>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</si>
  <si>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</si>
  <si>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</si>
  <si>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</si>
  <si>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</si>
  <si>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</si>
  <si>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</si>
  <si>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</si>
  <si>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</si>
  <si>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</si>
  <si>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</si>
  <si>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</si>
  <si>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</si>
  <si>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</si>
  <si>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</si>
  <si>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</si>
  <si>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</si>
  <si>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</si>
  <si>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</si>
  <si>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</si>
  <si>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</si>
  <si>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</si>
  <si>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</si>
  <si>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</si>
  <si>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</si>
  <si>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</si>
  <si>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</si>
  <si>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</si>
  <si>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</si>
  <si>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</si>
  <si>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</si>
  <si>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</si>
  <si>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</si>
  <si>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</si>
  <si>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30835825</t>
  </si>
  <si>
    <t>МУП "ЖКХ" Ипатовского района</t>
  </si>
  <si>
    <t>2608007701</t>
  </si>
  <si>
    <t>260801001</t>
  </si>
  <si>
    <t>10-06-1998 00:00:00</t>
  </si>
  <si>
    <t>26-12-2024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</si>
  <si>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</si>
  <si>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</si>
  <si>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</si>
  <si>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</si>
  <si>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</si>
  <si>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</si>
  <si>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</si>
  <si>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</si>
  <si>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</si>
  <si>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</si>
  <si>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</si>
  <si>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</si>
  <si>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</si>
  <si>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</si>
  <si>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</si>
  <si>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</si>
  <si>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</si>
  <si>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</si>
  <si>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</si>
  <si>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</si>
  <si>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</si>
  <si>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</si>
  <si>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</si>
  <si>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</si>
  <si>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</si>
  <si>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</si>
  <si>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</si>
  <si>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</si>
  <si>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</si>
  <si>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</si>
  <si>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</si>
  <si>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</si>
  <si>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</si>
  <si>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</si>
  <si>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</si>
  <si>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</si>
  <si>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</si>
  <si>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</si>
  <si>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</si>
  <si>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</si>
  <si>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</si>
  <si>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</si>
  <si>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</si>
  <si>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</si>
  <si>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</si>
  <si>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</si>
  <si>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</si>
  <si>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</si>
  <si>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</si>
  <si>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</si>
  <si>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</si>
  <si>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</si>
  <si>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</si>
  <si>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</si>
  <si>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</si>
  <si>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</si>
  <si>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</si>
  <si>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</si>
  <si>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</si>
  <si>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</si>
  <si>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</si>
  <si>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</si>
  <si>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</si>
  <si>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</si>
  <si>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</si>
  <si>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</si>
  <si>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</si>
  <si>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</si>
  <si>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</si>
  <si>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</si>
  <si>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</si>
  <si>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</si>
  <si>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</si>
  <si>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</si>
  <si>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</si>
  <si>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</si>
  <si>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</si>
  <si>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</si>
  <si>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</si>
  <si>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</si>
  <si>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</si>
  <si>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</si>
  <si>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</si>
  <si>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</si>
  <si>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</si>
  <si>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</si>
  <si>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</si>
  <si>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</si>
  <si>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</si>
  <si>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</si>
  <si>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</si>
  <si>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</si>
  <si>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</si>
  <si>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</si>
  <si>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</si>
  <si>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</si>
  <si>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</si>
  <si>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</si>
  <si>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</si>
  <si>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</si>
  <si>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</si>
  <si>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</si>
  <si>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</si>
  <si>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</si>
  <si>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</si>
  <si>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</si>
  <si>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</si>
  <si>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</si>
  <si>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</si>
  <si>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</si>
  <si>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</si>
  <si>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</si>
  <si>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</si>
  <si>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</si>
  <si>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</si>
  <si>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</si>
  <si>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</si>
  <si>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</si>
  <si>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</si>
  <si>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</si>
  <si>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</si>
  <si>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</si>
  <si>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</si>
  <si>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</si>
  <si>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</si>
  <si>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</si>
  <si>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</si>
  <si>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</si>
  <si>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</si>
  <si>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</si>
  <si>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</si>
  <si>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</si>
  <si>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</si>
  <si>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</si>
  <si>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</si>
  <si>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</si>
  <si>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муниципальный округ</t>
  </si>
  <si>
    <t>городской округ</t>
  </si>
  <si>
    <t>Город Невинномысск</t>
  </si>
  <si>
    <t>07724000</t>
  </si>
  <si>
    <t>Город Ставрополь</t>
  </si>
  <si>
    <t>07701000</t>
  </si>
  <si>
    <t>Минераловодский</t>
  </si>
  <si>
    <t>07721000</t>
  </si>
  <si>
    <t>Петровский</t>
  </si>
  <si>
    <t>07731000</t>
  </si>
  <si>
    <t>Советский</t>
  </si>
  <si>
    <t>07735000</t>
  </si>
  <si>
    <t>NUMBER_POINT</t>
  </si>
  <si>
    <t>INVP_NAME</t>
  </si>
  <si>
    <t>INVP_ID</t>
  </si>
  <si>
    <t>L_START_DATE</t>
  </si>
  <si>
    <t>L_END_DATE</t>
  </si>
  <si>
    <t>L_DECISION_NAME</t>
  </si>
  <si>
    <t>L_DECISION_TYPE</t>
  </si>
  <si>
    <t>L_DECISION_NMBR</t>
  </si>
  <si>
    <t>L_DECISION_DATE</t>
  </si>
  <si>
    <t>6961114996</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</si>
  <si>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</si>
  <si>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</si>
  <si>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</si>
  <si>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</si>
  <si>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</si>
  <si>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</si>
  <si>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</si>
  <si>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</si>
  <si>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</si>
  <si>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</si>
  <si>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</si>
  <si>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</si>
  <si>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</si>
  <si>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</si>
  <si>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</si>
  <si>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</si>
  <si>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</si>
  <si>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</si>
  <si>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</si>
  <si>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</si>
  <si>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</si>
  <si>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</si>
  <si>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</si>
  <si>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</si>
  <si>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</si>
  <si>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</si>
  <si>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L_SERVICE_CLEANING</t>
  </si>
  <si>
    <t>L_SERVICE_TRANSMISSION</t>
  </si>
  <si>
    <t>L_PR_IC</t>
  </si>
  <si>
    <t>L_PR_CL</t>
  </si>
  <si>
    <t>L_CLN_IC</t>
  </si>
  <si>
    <t>L_CLN_CL</t>
  </si>
  <si>
    <t>L_TR_IC</t>
  </si>
  <si>
    <t>L_TR_CL</t>
  </si>
  <si>
    <t>10330 Очистная станция водопровода [Филиал ГУП СК "Ставрополькрайводоканал" - Изобильненский "Райводоканал"]</t>
  </si>
  <si>
    <t>п Солнечнодольск</t>
  </si>
  <si>
    <t>07713000061</t>
  </si>
  <si>
    <t>мкр. микрорайон Пионерный</t>
  </si>
  <si>
    <t>13 | Собственность субъектов Российской Федерации</t>
  </si>
  <si>
    <t>хозяйственное ведение</t>
  </si>
  <si>
    <t>https://portal.eias.ru/Portal/DownloadPage.aspx?type=12&amp;guid=4128d940-ce97-4fe6-8a44-e2e9285fe795</t>
  </si>
  <si>
    <t>эксплуатируется</t>
  </si>
  <si>
    <t>балансовая справка</t>
  </si>
  <si>
    <t>10330</t>
  </si>
  <si>
    <t>01.12.1976</t>
  </si>
  <si>
    <t>https://portal.eias.ru/Portal/DownloadPage.aspx?type=12&amp;guid=ddc26236-b961-42b5-b422-5502c15d5782</t>
  </si>
  <si>
    <t>520</t>
  </si>
  <si>
    <t>450</t>
  </si>
  <si>
    <t>07520000061</t>
  </si>
  <si>
    <t>1312 Водопровод 1972 г. Чибрик ст.Рождественская труба чугунная, Д= 100мм, длина 2500м [Филиал ГУП СК "Ставрополькрайводоканал" - Изобильненский "Райводоканал"]</t>
  </si>
  <si>
    <t>ст-ца Рождественская</t>
  </si>
  <si>
    <t>07713000176</t>
  </si>
  <si>
    <t>1310</t>
  </si>
  <si>
    <t>01.06.1996</t>
  </si>
  <si>
    <t>https://portal.eias.ru/Portal/DownloadPage.aspx?type=12&amp;guid=5263b9a4-7a3d-44ff-924d-f466a93aad9b</t>
  </si>
  <si>
    <t>6.25</t>
  </si>
  <si>
    <t>.1</t>
  </si>
  <si>
    <t>07520000176</t>
  </si>
  <si>
    <t>1414 Насосная станция [Филиал ГУП СК "Ставрополькрайводоканал" - Изобильненский "Райводоканал"]</t>
  </si>
  <si>
    <t>ст-ца Новотроицкая</t>
  </si>
  <si>
    <t>07713000156</t>
  </si>
  <si>
    <t>1414</t>
  </si>
  <si>
    <t>01.01.1986</t>
  </si>
  <si>
    <t>https://portal.eias.ru/Portal/DownloadPage.aspx?type=12&amp;guid=d9638da4-16ea-438d-a96e-9c44ac5e3b12</t>
  </si>
  <si>
    <t>600</t>
  </si>
  <si>
    <t>07520000156</t>
  </si>
  <si>
    <t>1415 Насосная станция [Филиал ГУП СК "Ставрополькрайводоканал" - Изобильненский "Райводоканал"]</t>
  </si>
  <si>
    <t>1415</t>
  </si>
  <si>
    <t>https://portal.eias.ru/Portal/DownloadPage.aspx?type=12&amp;guid=bdd5c9fd-2d25-46ee-9ec9-9e37fe1a5c80</t>
  </si>
  <si>
    <t>570</t>
  </si>
  <si>
    <t>1471 Водонапорная башня [Филиал ГУП СК "Ставрополькрайводоканал" - Изобильненский "Райводоканал"]</t>
  </si>
  <si>
    <t>п Рыздвяный</t>
  </si>
  <si>
    <t>07713000056</t>
  </si>
  <si>
    <t>1471</t>
  </si>
  <si>
    <t>01.04.2001</t>
  </si>
  <si>
    <t>https://portal.eias.ru/Portal/DownloadPage.aspx?type=12&amp;guid=4cc7ecc5-c9ec-47eb-afc4-f375dc2a4960</t>
  </si>
  <si>
    <t>110</t>
  </si>
  <si>
    <t>07520000056</t>
  </si>
  <si>
    <t>1629 Насосная станция №17 (литера А) [Филиал ГУП СК "Ставрополькрайводоканал" - Изобильненский "Райводоканал"]</t>
  </si>
  <si>
    <t>ст-ца Каменнобродская</t>
  </si>
  <si>
    <t>07713000121</t>
  </si>
  <si>
    <t>ул. Мира</t>
  </si>
  <si>
    <t>https://portal.eias.ru/Portal/DownloadPage.aspx?type=12&amp;guid=b6fe0f48-46b7-43ba-9892-a8ec6d3cb654</t>
  </si>
  <si>
    <t>000000496</t>
  </si>
  <si>
    <t>01.01.1977</t>
  </si>
  <si>
    <t>https://portal.eias.ru/Portal/DownloadPage.aspx?type=12&amp;guid=a2ed97b0-4cb7-4e3e-b218-6c5e3d0eef1f</t>
  </si>
  <si>
    <t>07520000121</t>
  </si>
  <si>
    <t>1941 Насосная станция №6 3-го подьема (литера А) [Филиал ГУП СК "Ставрополькрайводоканал" - Изобильненский "Райводоканал"]</t>
  </si>
  <si>
    <t>х Спорный</t>
  </si>
  <si>
    <t>07713000186</t>
  </si>
  <si>
    <t>установлено относительно ориентира Изобильненский район, в 1 км от х. Спорного по направлению на юг, расположенного в границах участка</t>
  </si>
  <si>
    <t>https://portal.eias.ru/Portal/DownloadPage.aspx?type=12&amp;guid=d789f33e-64e1-4caf-9e3d-0e6034f050d6</t>
  </si>
  <si>
    <t>1941</t>
  </si>
  <si>
    <t>31.12.2003</t>
  </si>
  <si>
    <t>https://portal.eias.ru/Portal/DownloadPage.aspx?type=12&amp;guid=6c165f7c-d6ba-4cd8-8a5b-63f2fc3d5921</t>
  </si>
  <si>
    <t>07520000186</t>
  </si>
  <si>
    <t>2356А Обустройство каптажа"Богатый" (литера 1) объемом 50,0 куб.м., 2356А [Филиал ГУП СК "Ставрополькрайводоканал" - Изобильненский "Райводоканал"]</t>
  </si>
  <si>
    <t>с Московское</t>
  </si>
  <si>
    <t>07713000141</t>
  </si>
  <si>
    <t>https://portal.eias.ru/Portal/DownloadPage.aspx?type=12&amp;guid=d0c1fedb-7b4a-4fcc-82ca-957f183e1855</t>
  </si>
  <si>
    <t>2356А</t>
  </si>
  <si>
    <t>30.05.2005</t>
  </si>
  <si>
    <t>https://portal.eias.ru/Portal/DownloadPage.aspx?type=12&amp;guid=c9cc7c60-438b-4da9-9b4b-1d533a70c7c9</t>
  </si>
  <si>
    <t>07520000141</t>
  </si>
  <si>
    <t>8 объектов, из них -водовод исходной воды, водовод чистой воды, ОСВ-НС 3-го подъемас.Балахоновское, подземный переход через р.Кубань</t>
  </si>
  <si>
    <t>с Балахоновское</t>
  </si>
  <si>
    <t>07528000111</t>
  </si>
  <si>
    <t>000000464</t>
  </si>
  <si>
    <t>28.11.2003</t>
  </si>
  <si>
    <t>https://portal.eias.ru/Portal/DownloadPage.aspx?type=12&amp;guid=3c8af2c6-e8b2-4264-accf-d44532b3567a</t>
  </si>
  <si>
    <t>175</t>
  </si>
  <si>
    <t>819 Здание реагентного корпуса (литера В) , 819 [Филиал ГУП СК "Ставрополькрайводоканал" - Изобильненский "Райводоканал"]</t>
  </si>
  <si>
    <t>819</t>
  </si>
  <si>
    <t>https://portal.eias.ru/Portal/DownloadPage.aspx?type=12&amp;guid=b702b7af-344b-4e04-94b5-5cc70d830330</t>
  </si>
  <si>
    <t>2083.33</t>
  </si>
  <si>
    <t>п Новоизобильный</t>
  </si>
  <si>
    <t>07713000151</t>
  </si>
  <si>
    <t>ст-ца Староизобильная</t>
  </si>
  <si>
    <t>07713000191</t>
  </si>
  <si>
    <t>х Сухой</t>
  </si>
  <si>
    <t>07713000196</t>
  </si>
  <si>
    <t>х Широбоков</t>
  </si>
  <si>
    <t>07713000211</t>
  </si>
  <si>
    <t>07520000001</t>
  </si>
  <si>
    <t>07520000151</t>
  </si>
  <si>
    <t>ст-ца Гаевская</t>
  </si>
  <si>
    <t>07520000116</t>
  </si>
  <si>
    <t>07520000196</t>
  </si>
  <si>
    <t>07520000211</t>
  </si>
  <si>
    <t>AC1778Артскважина № 41РЭ [Филиала ГУП СК "Ставрополькрайводоканал" - "Восточный" ПТП Курское]</t>
  </si>
  <si>
    <t>с Русское</t>
  </si>
  <si>
    <t>07533000276</t>
  </si>
  <si>
    <t>с. Русское</t>
  </si>
  <si>
    <t>https://portal.eias.ru/Portal/DownloadPage.aspx?type=12&amp;guid=d3da71db-2d78-4994-8b91-3ea640e91776</t>
  </si>
  <si>
    <t>распоряжение</t>
  </si>
  <si>
    <t>733</t>
  </si>
  <si>
    <t>15.09.2020</t>
  </si>
  <si>
    <t>https://portal.eias.ru/Portal/DownloadPage.aspx?type=12&amp;guid=1e6e9d4d-62c3-4979-b90a-511a76a861a2</t>
  </si>
  <si>
    <t>Ёмкость для сбора воды 30 м3 (ГУП СК Коммунальник)</t>
  </si>
  <si>
    <t>с Пелагиада</t>
  </si>
  <si>
    <t>07558000226</t>
  </si>
  <si>
    <t>собственное имущество</t>
  </si>
  <si>
    <t>https://portal.eias.ru/Portal/DownloadPage.aspx?type=12&amp;guid=4e74dfef-727e-4eb1-bb04-a4f3ef42ee8b</t>
  </si>
  <si>
    <t>857</t>
  </si>
  <si>
    <t>27.09.2024</t>
  </si>
  <si>
    <t>https://portal.eias.ru/Portal/DownloadPage.aspx?type=12&amp;guid=f4a901dc-0296-4bf7-b65a-612651af1ed1</t>
  </si>
  <si>
    <t>100</t>
  </si>
  <si>
    <t>98</t>
  </si>
  <si>
    <t>Ёмкость для сбора воды 40 м3 (ГУП СК Коммунальник)</t>
  </si>
  <si>
    <t>Ёмкость металлическая-склад
(ГУП СК Зеленокумск)</t>
  </si>
  <si>
    <t>г Зеленокумск</t>
  </si>
  <si>
    <t>07550000001</t>
  </si>
  <si>
    <t>https://portal.eias.ru/Portal/DownloadPage.aspx?type=12&amp;guid=7265caca-836d-430d-9769-16a171602a86</t>
  </si>
  <si>
    <t>856</t>
  </si>
  <si>
    <t>https://portal.eias.ru/Portal/DownloadPage.aspx?type=12&amp;guid=c0b94e2f-ad5b-4718-a5c1-97034621d012</t>
  </si>
  <si>
    <t>.05</t>
  </si>
  <si>
    <t>«Водоснабжение и канализация с. Канглы Минераловодского района» II пусковой комплекс (Водонапорная башня), объем 35 кв.м. Кадастровый номер 26:23:130219:146</t>
  </si>
  <si>
    <t>с Канглы</t>
  </si>
  <si>
    <t>07721000176</t>
  </si>
  <si>
    <t>ул. Восточная</t>
  </si>
  <si>
    <t>Отсутствует</t>
  </si>
  <si>
    <t>410</t>
  </si>
  <si>
    <t>28.07.2017</t>
  </si>
  <si>
    <t>https://portal.eias.ru/Portal/DownloadPage.aspx?type=12&amp;guid=a6e85e00-5fe8-41a9-9d71-ed94d7439189</t>
  </si>
  <si>
    <t>07539000176</t>
  </si>
  <si>
    <t>«Водоснабжение и канализация с. Канглы Минераловодского района» II пусковой комплекс (Водопроводная сеть), протяженность 2389 м., Кадастровый номер 26:23:000000:4047</t>
  </si>
  <si>
    <t>8 а</t>
  </si>
  <si>
    <t>бесхозяйный объект</t>
  </si>
  <si>
    <t>https://portal.eias.ru/Portal/DownloadPage.aspx?type=12&amp;guid=ff42fea2-4085-44c6-9842-970c5916bdca</t>
  </si>
  <si>
    <t>Арскважина № 205Д [Филиала ГУП СК "Ставрополькрайводоканал" - "Восточный" ПТП Курское]</t>
  </si>
  <si>
    <t>ул. Пионерская</t>
  </si>
  <si>
    <t>муниципальное имущество</t>
  </si>
  <si>
    <t>передаточный акт</t>
  </si>
  <si>
    <t>https://portal.eias.ru/Portal/DownloadPage.aspx?type=12&amp;guid=5f606132-9def-4550-aef2-b8577abef515</t>
  </si>
  <si>
    <t>386</t>
  </si>
  <si>
    <t>05.06.2020</t>
  </si>
  <si>
    <t>https://portal.eias.ru/Portal/DownloadPage.aspx?type=12&amp;guid=a9531d19-c3e8-440d-8dec-2123ed24962d</t>
  </si>
  <si>
    <t>Арт. Сважина №2823 [Филиал ГУП СК "Ставрополькрайводоканал" - "Восточный" ПТП Степновское]</t>
  </si>
  <si>
    <t>с Степное</t>
  </si>
  <si>
    <t>07552000101</t>
  </si>
  <si>
    <t>сухая падина</t>
  </si>
  <si>
    <t>000000241</t>
  </si>
  <si>
    <t>24.09.2014</t>
  </si>
  <si>
    <t>https://portal.eias.ru/Portal/DownloadPage.aspx?type=12&amp;guid=9da9b35f-a10c-4142-97b0-842a8f029809</t>
  </si>
  <si>
    <t>Арт. Скважина №1043/2 [Филиал ГУП СК "Ставрополькрайводоканал" - "Восточный" ПТП Степновское]</t>
  </si>
  <si>
    <t>с Иргаклы</t>
  </si>
  <si>
    <t>07552000131</t>
  </si>
  <si>
    <t>ул. Садовая-хуторок</t>
  </si>
  <si>
    <t>акт приёма-передачи</t>
  </si>
  <si>
    <t>23.12.2014</t>
  </si>
  <si>
    <t>https://portal.eias.ru/Portal/DownloadPage.aspx?type=12&amp;guid=d9070d92-138b-482a-bc79-5d76ead7adbd</t>
  </si>
  <si>
    <t>Арт. Скважина №1044/10 [Филиал ГУП СК "Ставрополькрайводоканал" - "Восточный" ПТП Степновское]</t>
  </si>
  <si>
    <t>х Согулякин</t>
  </si>
  <si>
    <t>07552000186</t>
  </si>
  <si>
    <t>х. Согулякин</t>
  </si>
  <si>
    <t>Арт. Скважина №1054 [Филиал ГУП СК "Ставрополькрайводоканал" - "Восточный" ПТП Степновское]</t>
  </si>
  <si>
    <t>х Ровный</t>
  </si>
  <si>
    <t>07552000171</t>
  </si>
  <si>
    <t>х. Ровный</t>
  </si>
  <si>
    <t>128</t>
  </si>
  <si>
    <t>01.01.1962</t>
  </si>
  <si>
    <t>https://portal.eias.ru/Portal/DownloadPage.aspx?type=12&amp;guid=84123332-afea-4780-8ef4-0b53b2683fd9</t>
  </si>
  <si>
    <t>6.5</t>
  </si>
  <si>
    <t>Арт. Скважина №1189 [Филиал ГУП СК "Ставрополькрайводоканал" - "Восточный" ПТП Степновское]</t>
  </si>
  <si>
    <t>с Ольгино</t>
  </si>
  <si>
    <t>07552000166</t>
  </si>
  <si>
    <t>с. Ольгино</t>
  </si>
  <si>
    <t>01.01.1964</t>
  </si>
  <si>
    <t>https://portal.eias.ru/Portal/DownloadPage.aspx?type=12&amp;guid=cf76552b-3b2d-4d19-8f0f-fd1ac25f87f3</t>
  </si>
  <si>
    <t>Арт. Скважина №1279 [Филиал ГУП СК "Ставрополькрайводоканал" - "Восточный" ПТП Степновское]</t>
  </si>
  <si>
    <t>ул. Виноградная</t>
  </si>
  <si>
    <t>01.01.1965</t>
  </si>
  <si>
    <t>https://portal.eias.ru/Portal/DownloadPage.aspx?type=12&amp;guid=3b547757-5bf0-4193-b341-cbef2ec73112</t>
  </si>
  <si>
    <t>Арт. Скважина №1294 [Филиал ГУП СК "Ставрополькрайводоканал" - "Восточный" ПТП Степновское]</t>
  </si>
  <si>
    <t>п Новоиргаклинский</t>
  </si>
  <si>
    <t>07552000151</t>
  </si>
  <si>
    <t>п. Новоиргаклинский</t>
  </si>
  <si>
    <t>142</t>
  </si>
  <si>
    <t>https://portal.eias.ru/Portal/DownloadPage.aspx?type=12&amp;guid=48add31c-01d7-418d-85d8-eaa5c901ab43</t>
  </si>
  <si>
    <t>Арт. Скважина №13795 [Филиал ГУП СК "Ставрополькрайводоканал" - "Восточный" ПТП Степновское]</t>
  </si>
  <si>
    <t>с Соломенское</t>
  </si>
  <si>
    <t>07552000191</t>
  </si>
  <si>
    <t>Западная часть села</t>
  </si>
  <si>
    <t>166</t>
  </si>
  <si>
    <t>01.01.1967</t>
  </si>
  <si>
    <t>https://portal.eias.ru/Portal/DownloadPage.aspx?type=12&amp;guid=850ae0ef-470b-4264-bfca-0f5c07fe6a05</t>
  </si>
  <si>
    <t>Арт. Скважина №143Д [Филиал ГУП СК "Ставрополькрайводоканал" - "Восточный" ПТП Степновское]</t>
  </si>
  <si>
    <t>с Богдановка</t>
  </si>
  <si>
    <t>07552000106</t>
  </si>
  <si>
    <t>с. Богдановка</t>
  </si>
  <si>
    <t>01.01.1998</t>
  </si>
  <si>
    <t>https://portal.eias.ru/Portal/DownloadPage.aspx?type=12&amp;guid=d875b5b3-010b-4d76-ade6-742f70b22a45</t>
  </si>
  <si>
    <t>Арт. Скважина №1460 [Филиал ГУП СК "Ставрополькрайводоканал" - "Восточный" ПТП Степновское]</t>
  </si>
  <si>
    <t>с Озерное</t>
  </si>
  <si>
    <t>07552000161</t>
  </si>
  <si>
    <t>с. Озерное</t>
  </si>
  <si>
    <t>130</t>
  </si>
  <si>
    <t>https://portal.eias.ru/Portal/DownloadPage.aspx?type=12&amp;guid=363a34cf-56f0-4c89-8d51-014e9e6812e6</t>
  </si>
  <si>
    <t>Арт. Скважина №1471 [Филиал ГУП СК "Ставрополькрайводоканал" - "Восточный" ПТП Степновское]</t>
  </si>
  <si>
    <t>с Зеленая Роща</t>
  </si>
  <si>
    <t>07552000126</t>
  </si>
  <si>
    <t>с. Зеленая Роща</t>
  </si>
  <si>
    <t>договор</t>
  </si>
  <si>
    <t>2421-ю</t>
  </si>
  <si>
    <t>12.10.2009</t>
  </si>
  <si>
    <t>https://portal.eias.ru/Portal/DownloadPage.aspx?type=12&amp;guid=79b233bb-e4f9-4239-9216-c7f2c24edf62</t>
  </si>
  <si>
    <t>28.8</t>
  </si>
  <si>
    <t>Арт. Скважина №1494 [Филиал ГУП СК "Ставрополькрайводоканал" - "Восточный" ПТП Степновское]</t>
  </si>
  <si>
    <t>с Варениковское</t>
  </si>
  <si>
    <t>07552000111</t>
  </si>
  <si>
    <t>ул. Луговая</t>
  </si>
  <si>
    <t>https://portal.eias.ru/Portal/DownloadPage.aspx?type=12&amp;guid=72c3fff7-f23d-4a1f-badf-67865d74d6c4</t>
  </si>
  <si>
    <t>74</t>
  </si>
  <si>
    <t>01.01.1987</t>
  </si>
  <si>
    <t>https://portal.eias.ru/Portal/DownloadPage.aspx?type=12&amp;guid=b1f830bc-fefa-42b1-969d-497a7cd7e874</t>
  </si>
  <si>
    <t>Арт. Скважина №1688 [Филиал ГУП СК "Ставрополькрайводоканал" - "Восточный" ПТП Степновское]</t>
  </si>
  <si>
    <t>с.Богдановка</t>
  </si>
  <si>
    <t>01.01.1968</t>
  </si>
  <si>
    <t>https://portal.eias.ru/Portal/DownloadPage.aspx?type=12&amp;guid=66b3a902-6c3d-4559-8b5a-6d028e8a5279</t>
  </si>
  <si>
    <t>Арт. Скважина №1С/2501 [Филиал ГУП СК "Ставрополькрайводоканал" - "Восточный" ПТП Степновское]</t>
  </si>
  <si>
    <t>Степновский РЭС</t>
  </si>
  <si>
    <t>114</t>
  </si>
  <si>
    <t>01.01.2002</t>
  </si>
  <si>
    <t>https://portal.eias.ru/Portal/DownloadPage.aspx?type=12&amp;guid=a502f5b9-c446-4186-a1d6-3e091a9137b1</t>
  </si>
  <si>
    <t>Арт. Скважина №2/253Д [Филиал ГУП СК "Ставрополькрайводоканал" - "Восточный" ПТП Степновское]</t>
  </si>
  <si>
    <t>Северная окрайна ПМК-57</t>
  </si>
  <si>
    <t>113</t>
  </si>
  <si>
    <t>01.01.2003</t>
  </si>
  <si>
    <t>https://portal.eias.ru/Portal/DownloadPage.aspx?type=12&amp;guid=d49128a8-5f59-45f5-bea9-c56e9b946450</t>
  </si>
  <si>
    <t>Арт. Скважина №2153 [Филиал ГУП СК "Ставрополькрайводоканал" - "Восточный" ПТП Степновское]</t>
  </si>
  <si>
    <t>х Сунженский</t>
  </si>
  <si>
    <t>07552000196</t>
  </si>
  <si>
    <t>х. Сунженский</t>
  </si>
  <si>
    <t>01.01.1972</t>
  </si>
  <si>
    <t>https://portal.eias.ru/Portal/DownloadPage.aspx?type=12&amp;guid=64d337d4-2b86-4da4-bb0f-3651e5a591c5</t>
  </si>
  <si>
    <t>Арт. Скважина №2208 [Филиал ГУП СК "Ставрополькрайводоканал" - "Восточный" ПТП Степновское]</t>
  </si>
  <si>
    <t>Юго Восточн</t>
  </si>
  <si>
    <t>https://portal.eias.ru/Portal/DownloadPage.aspx?type=12&amp;guid=0735c11b-9694-4e23-a17d-d1adf88dabbe</t>
  </si>
  <si>
    <t>83</t>
  </si>
  <si>
    <t>01.01.1973</t>
  </si>
  <si>
    <t>https://portal.eias.ru/Portal/DownloadPage.aspx?type=12&amp;guid=0c4f2734-48b4-42b1-aabf-d94d8845eea0</t>
  </si>
  <si>
    <t>Арт. Скважина №223Д [Филиал ГУП СК "Ставрополькрайводоканал" - "Восточный" ПТП Степновское]</t>
  </si>
  <si>
    <t>Бригада №2</t>
  </si>
  <si>
    <t>165</t>
  </si>
  <si>
    <t>01.01.1993</t>
  </si>
  <si>
    <t>https://portal.eias.ru/Portal/DownloadPage.aspx?type=12&amp;guid=5f585e74-7f14-412f-ba0c-91e6043134ac</t>
  </si>
  <si>
    <t>Арт. Скважина №2299 [Филиал ГУП СК "Ставрополькрайводоканал" - "Восточный" ПТП Степновское]</t>
  </si>
  <si>
    <t>п Верхнестепной</t>
  </si>
  <si>
    <t>07552000116</t>
  </si>
  <si>
    <t>ул. Советская</t>
  </si>
  <si>
    <t>127</t>
  </si>
  <si>
    <t>01.01.1974</t>
  </si>
  <si>
    <t>https://portal.eias.ru/Portal/DownloadPage.aspx?type=12&amp;guid=63a79caa-56ce-4de5-8ce8-87f667f8d1fb</t>
  </si>
  <si>
    <t>Арт. Скважина №2306 [Филиал ГУП СК "Ставрополькрайводоканал" - "Восточный" ПТП Степновское]</t>
  </si>
  <si>
    <t>ул. Додонова</t>
  </si>
  <si>
    <t>соглашение</t>
  </si>
  <si>
    <t>https://portal.eias.ru/Portal/DownloadPage.aspx?type=12&amp;guid=d57e01af-46be-43c6-bbae-31870130a0bd</t>
  </si>
  <si>
    <t>Арт. Скважина №233Д [Филиал ГУП СК "Ставрополькрайводоканал" - "Восточный" ПТП Степновское]</t>
  </si>
  <si>
    <t>ул. Тополевая</t>
  </si>
  <si>
    <t>69</t>
  </si>
  <si>
    <t>01.01.2000</t>
  </si>
  <si>
    <t>https://portal.eias.ru/Portal/DownloadPage.aspx?type=12&amp;guid=c05a0bba-d9a8-439d-ba19-02dbe918a26b</t>
  </si>
  <si>
    <t>Арт. Скважина №2397 [Филиал ГУП СК "Ставрополькрайводоканал" - "Восточный" ПТП Степновское]</t>
  </si>
  <si>
    <t>Кирпичный завод</t>
  </si>
  <si>
    <t>163</t>
  </si>
  <si>
    <t>https://portal.eias.ru/Portal/DownloadPage.aspx?type=12&amp;guid=b73403ca-6c88-4dd6-ac15-4855a097c4c3</t>
  </si>
  <si>
    <t>Арт. Скважина №2446 [Филиал ГУП СК "Ставрополькрайводоканал" - "Восточный" ПТП Степновское]</t>
  </si>
  <si>
    <t>ул. Новоколхозная</t>
  </si>
  <si>
    <t>https://portal.eias.ru/Portal/DownloadPage.aspx?type=12&amp;guid=ee3d17b0-1408-456b-8351-c3b5910649e9</t>
  </si>
  <si>
    <t>Арт. Скважина №2469 [Филиал ГУП СК "Ставрополькрайводоканал" - "Восточный" ПТП Степновское]</t>
  </si>
  <si>
    <t>х Левопадинский</t>
  </si>
  <si>
    <t>07552000141</t>
  </si>
  <si>
    <t>х. Левопадинский</t>
  </si>
  <si>
    <t>64</t>
  </si>
  <si>
    <t>01.01.1978</t>
  </si>
  <si>
    <t>https://portal.eias.ru/Portal/DownloadPage.aspx?type=12&amp;guid=45b7195d-3e0b-4eb5-8a86-53c119fccfdd</t>
  </si>
  <si>
    <t>Арт. Скважина №246д [Филиал ГУП СК "Ставрополькрайводоканал" - "Восточный" ПТП Степновское]</t>
  </si>
  <si>
    <t>20201</t>
  </si>
  <si>
    <t>15.12.2016</t>
  </si>
  <si>
    <t>https://portal.eias.ru/Portal/DownloadPage.aspx?type=12&amp;guid=129699cf-a1dd-4011-b731-0b7844c31476</t>
  </si>
  <si>
    <t>Арт. Скважина №249Д [Филиал ГУП СК "Ставрополькрайводоканал" - "Восточный" ПТП Степновское]</t>
  </si>
  <si>
    <t>Гран завод</t>
  </si>
  <si>
    <t>162</t>
  </si>
  <si>
    <t>01.01.1994</t>
  </si>
  <si>
    <t>https://portal.eias.ru/Portal/DownloadPage.aspx?type=12&amp;guid=055ccf34-c221-47ee-b648-75dac3ed4466</t>
  </si>
  <si>
    <t>Арт. Скважина №2504 [Филиал ГУП СК "Ставрополькрайводоканал" - "Восточный" ПТП Степновское]</t>
  </si>
  <si>
    <t>Центр села (парк)</t>
  </si>
  <si>
    <t>Арт. Скважина №254Д [Филиал ГУП СК "Ставрополькрайводоканал" - "Восточный" ПТП Степновское]</t>
  </si>
  <si>
    <t>Больница</t>
  </si>
  <si>
    <t>282</t>
  </si>
  <si>
    <t>01.01.1997</t>
  </si>
  <si>
    <t>https://portal.eias.ru/Portal/DownloadPage.aspx?type=12&amp;guid=5ece9f29-f3d8-48ae-91e4-4b0ca04dec3b</t>
  </si>
  <si>
    <t>Арт. Скважина №2619 [Филиал ГУП СК "Ставрополькрайводоканал" - "Восточный" ПТП Степновское]</t>
  </si>
  <si>
    <t>х Северный</t>
  </si>
  <si>
    <t>07552000181</t>
  </si>
  <si>
    <t>х. Северный</t>
  </si>
  <si>
    <t>131</t>
  </si>
  <si>
    <t>01.01.1982</t>
  </si>
  <si>
    <t>https://portal.eias.ru/Portal/DownloadPage.aspx?type=12&amp;guid=b6b4df33-4df0-48b5-a9c9-3eccaf8a9d46</t>
  </si>
  <si>
    <t>Арт. Скважина №2688 [Филиал ГУП СК "Ставрополькрайводоканал" - "Восточный" ПТП Степновское]</t>
  </si>
  <si>
    <t>https://portal.eias.ru/Portal/DownloadPage.aspx?type=12&amp;guid=606f2db8-8572-4616-9a57-b8fccf50c8c9</t>
  </si>
  <si>
    <t>73</t>
  </si>
  <si>
    <t>01.01.1984</t>
  </si>
  <si>
    <t>https://portal.eias.ru/Portal/DownloadPage.aspx?type=12&amp;guid=902faa78-5124-4825-8575-fa9c84c418e3</t>
  </si>
  <si>
    <t>Арт. Скважина №2689 [Филиал ГУП СК "Ставрополькрайводоканал" - "Восточный" ПТП Степновское]</t>
  </si>
  <si>
    <t>с. Варениковское</t>
  </si>
  <si>
    <t>https://portal.eias.ru/Portal/DownloadPage.aspx?type=12&amp;guid=26bc67e4-96c8-471e-a6a6-fc7e6730a959</t>
  </si>
  <si>
    <t>77</t>
  </si>
  <si>
    <t>https://portal.eias.ru/Portal/DownloadPage.aspx?type=12&amp;guid=7681c3d7-201d-4932-93d6-7e0ad4a3b8d3</t>
  </si>
  <si>
    <t>Арт. Скважина №2704 [Филиал ГУП СК "Ставрополькрайводоканал" - "Восточный" ПТП Степновское]</t>
  </si>
  <si>
    <t>23.8</t>
  </si>
  <si>
    <t>Арт. Скважина №271Д [Филиал ГУП СК "Ставрополькрайводоканал" - "Восточный" ПТП Степновское]</t>
  </si>
  <si>
    <t>https://portal.eias.ru/Portal/DownloadPage.aspx?type=12&amp;guid=ffccb1b3-5a45-4563-8cf3-5b027b3fe68c</t>
  </si>
  <si>
    <t>Арт. Скважина №274Д [Филиал ГУП СК "Ставрополькрайводоканал" - "Восточный" ПТП Степновское]</t>
  </si>
  <si>
    <t>ул. Кирова</t>
  </si>
  <si>
    <t>01.01.2001</t>
  </si>
  <si>
    <t>https://portal.eias.ru/Portal/DownloadPage.aspx?type=12&amp;guid=4d88cdb7-18bf-48dc-b3d2-548fe03eaea5</t>
  </si>
  <si>
    <t>Арт. Скважина №275Д [Филиал ГУП СК "Ставрополькрайводоканал" - "Восточный" ПТП Степновское]</t>
  </si>
  <si>
    <t>https://portal.eias.ru/Portal/DownloadPage.aspx?type=12&amp;guid=016c4792-50d1-4d12-a149-fa99b5f4e2c0</t>
  </si>
  <si>
    <t>Арт. Скважина №2764 [Филиал ГУП СК "Ставрополькрайводоканал" - "Восточный" ПТП Степновское]</t>
  </si>
  <si>
    <t>х Восточный</t>
  </si>
  <si>
    <t>07552000121</t>
  </si>
  <si>
    <t>123</t>
  </si>
  <si>
    <t>https://portal.eias.ru/Portal/DownloadPage.aspx?type=12&amp;guid=8e2aa3dd-ae16-4b7c-8c60-efc42d080f64</t>
  </si>
  <si>
    <t>Арт. Скважина №2795 [Филиал ГУП СК "Ставрополькрайводоканал" - "Восточный" ПТП Степновское]</t>
  </si>
  <si>
    <t>145</t>
  </si>
  <si>
    <t>https://portal.eias.ru/Portal/DownloadPage.aspx?type=12&amp;guid=5a617637-7e1e-4490-8fd1-d415356d4f30</t>
  </si>
  <si>
    <t>Арт. Скважина №2799 [Филиал ГУП СК "Ставрополькрайводоканал" - "Восточный" ПТП Степновское]</t>
  </si>
  <si>
    <t>х Новоникольский</t>
  </si>
  <si>
    <t>07552000156</t>
  </si>
  <si>
    <t>х. Новоникольский</t>
  </si>
  <si>
    <t>31.12.2009</t>
  </si>
  <si>
    <t>https://portal.eias.ru/Portal/DownloadPage.aspx?type=12&amp;guid=b724a0dd-6098-4c71-b198-52037b6b7665</t>
  </si>
  <si>
    <t>Арт. Скважина №2817 [Филиал ГУП СК "Ставрополькрайводоканал" - "Восточный" ПТП Степновское]</t>
  </si>
  <si>
    <t>000000242</t>
  </si>
  <si>
    <t>https://portal.eias.ru/Portal/DownloadPage.aspx?type=12&amp;guid=0c41d142-43b8-4d88-a1f9-17fe0a18bb6e</t>
  </si>
  <si>
    <t>Арт. Скважина №2820 [Филиал ГУП СК "Ставрополькрайводоканал" - "Восточный" ПТП Степновское]</t>
  </si>
  <si>
    <t>000000240</t>
  </si>
  <si>
    <t>https://portal.eias.ru/Portal/DownloadPage.aspx?type=12&amp;guid=55bd8f11-b8d0-44fc-900a-db3a8e76f8ea</t>
  </si>
  <si>
    <t>Арт. Скважина №2836 [Филиал ГУП СК "Ставрополькрайводоканал" - "Восточный" ПТП Степновское]</t>
  </si>
  <si>
    <t>ул. Южная</t>
  </si>
  <si>
    <t>Арт. Скважина №2840 [Филиал ГУП СК "Ставрополькрайводоканал" - "Восточный" ПТП Степновское]</t>
  </si>
  <si>
    <t>https://portal.eias.ru/Portal/DownloadPage.aspx?type=12&amp;guid=ea8ddd56-220b-4272-8f83-3f881740e825</t>
  </si>
  <si>
    <t>Арт. Скважина №2869 [Филиал ГУП СК "Ставрополькрайводоканал" - "Восточный" ПТП Степновское]</t>
  </si>
  <si>
    <t>126</t>
  </si>
  <si>
    <t>01.01.2005</t>
  </si>
  <si>
    <t>https://portal.eias.ru/Portal/DownloadPage.aspx?type=12&amp;guid=9bf22ed9-61f9-4c74-8520-20cc90824953</t>
  </si>
  <si>
    <t>Арт. Скважина №2875 [Филиал ГУП СК "Ставрополькрайводоканал" - "Восточный" ПТП Степновское]</t>
  </si>
  <si>
    <t>Мастерская</t>
  </si>
  <si>
    <t>132</t>
  </si>
  <si>
    <t>https://portal.eias.ru/Portal/DownloadPage.aspx?type=12&amp;guid=002147ab-dfa9-430b-92ef-10903e6021c4</t>
  </si>
  <si>
    <t>Арт. Скважина №2880 [Филиал ГУП СК "Ставрополькрайводоканал" - "Восточный" ПТП Степновское]</t>
  </si>
  <si>
    <t>ул. Садовая</t>
  </si>
  <si>
    <t>https://portal.eias.ru/Portal/DownloadPage.aspx?type=12&amp;guid=3b915802-f866-46d2-a88b-5a31511859ab</t>
  </si>
  <si>
    <t>78</t>
  </si>
  <si>
    <t>01.01.1988</t>
  </si>
  <si>
    <t>https://portal.eias.ru/Portal/DownloadPage.aspx?type=12&amp;guid=4ce5b5f6-c2ff-4604-becd-34a8c850f1ea</t>
  </si>
  <si>
    <t>Арт. Скважина №2928 [Филиал ГУП СК "Ставрополькрайводоканал" - "Восточный" ПТП Степновское]</t>
  </si>
  <si>
    <t>129</t>
  </si>
  <si>
    <t>01.01.1989</t>
  </si>
  <si>
    <t>https://portal.eias.ru/Portal/DownloadPage.aspx?type=12&amp;guid=ff3c4359-2188-450a-9e59-7449e4727ed9</t>
  </si>
  <si>
    <t>Арт. Скважина №2935 [Филиал ГУП СК "Ставрополькрайводоканал" - "Восточный" ПТП Степновское]</t>
  </si>
  <si>
    <t>https://portal.eias.ru/Portal/DownloadPage.aspx?type=12&amp;guid=3f9a9cf1-2f34-4c77-a70f-188dbded2f9e</t>
  </si>
  <si>
    <t>Арт. Скважина №2980 [Филиал ГУП СК "Ставрополькрайводоканал" - "Восточный" ПТП Степновское]</t>
  </si>
  <si>
    <t>Восточная часть села</t>
  </si>
  <si>
    <t>164</t>
  </si>
  <si>
    <t>01.01.1990</t>
  </si>
  <si>
    <t>https://portal.eias.ru/Portal/DownloadPage.aspx?type=12&amp;guid=770dd72f-1adb-4e8c-ac59-15fb88f4254b</t>
  </si>
  <si>
    <t>Арт. Скважина №2981 [Филиал ГУП СК "Ставрополькрайводоканал" - "Восточный" ПТП Степновское]</t>
  </si>
  <si>
    <t>https://portal.eias.ru/Portal/DownloadPage.aspx?type=12&amp;guid=8115fe8b-6ce7-4cbe-804c-61207a7f14a4</t>
  </si>
  <si>
    <t>75</t>
  </si>
  <si>
    <t>https://portal.eias.ru/Portal/DownloadPage.aspx?type=12&amp;guid=06972b0b-e5e4-4347-9340-310617eb05fd</t>
  </si>
  <si>
    <t>Арт. Скважина №3018 [Филиал ГУП СК "Ставрополькрайводоканал" - "Восточный" ПТП Степновское]</t>
  </si>
  <si>
    <t>https://portal.eias.ru/Portal/DownloadPage.aspx?type=12&amp;guid=dbafc748-0286-4294-9521-f62b20f286d5</t>
  </si>
  <si>
    <t>124</t>
  </si>
  <si>
    <t>01.01.1981</t>
  </si>
  <si>
    <t>https://portal.eias.ru/Portal/DownloadPage.aspx?type=12&amp;guid=d8d9f96e-b8e4-42c6-b2bc-46f16386b1ed</t>
  </si>
  <si>
    <t>Арт. Скважина №3098 [Филиал ГУП СК "Ставрополькрайводоканал" - "Восточный" ПТП Степновское]</t>
  </si>
  <si>
    <t>с Никольское</t>
  </si>
  <si>
    <t>07552000146</t>
  </si>
  <si>
    <t>с. Никольское</t>
  </si>
  <si>
    <t>86</t>
  </si>
  <si>
    <t>01.01.1991</t>
  </si>
  <si>
    <t>https://portal.eias.ru/Portal/DownloadPage.aspx?type=12&amp;guid=927b563d-50c9-4c4c-bd6d-e2bf6e2b4177</t>
  </si>
  <si>
    <t>Арт. Скважина №4326/9 [Филиал ГУП СК "Ставрополькрайводоканал" - "Восточный" ПТП Степновское]</t>
  </si>
  <si>
    <t>ул. Молодежная</t>
  </si>
  <si>
    <t>Арт. Скважина №450 [Филиал ГУП СК "Ставрополькрайводоканал" - "Восточный" ПТП Степновское]</t>
  </si>
  <si>
    <t>https://portal.eias.ru/Portal/DownloadPage.aspx?type=12&amp;guid=7a917f9c-4726-491d-91bc-a4307384258a</t>
  </si>
  <si>
    <t>85</t>
  </si>
  <si>
    <t>01.01.1956</t>
  </si>
  <si>
    <t>https://portal.eias.ru/Portal/DownloadPage.aspx?type=12&amp;guid=ce5c9621-2df3-49fa-9388-362523e9fff0</t>
  </si>
  <si>
    <t>Арт. Скважина №450СТП [Филиал ГУП СК "Ставрополькрайводоканал" - "Восточный" ПТП Степновское]</t>
  </si>
  <si>
    <t>771</t>
  </si>
  <si>
    <t>25.08.03</t>
  </si>
  <si>
    <t>Арт. Скважина №55Д [Филиал ГУП СК "Ставрополькрайводоканал" - "Восточный" ПТП Степновское]</t>
  </si>
  <si>
    <t>6Б</t>
  </si>
  <si>
    <t>01.01.1975</t>
  </si>
  <si>
    <t>https://portal.eias.ru/Portal/DownloadPage.aspx?type=12&amp;guid=c55d521a-9132-4a76-8511-0c68fac3cc42</t>
  </si>
  <si>
    <t>Арт. Скважина №587 [Филиал ГУП СК "Ставрополькрайводоканал" - "Восточный" ПТП Степновское]</t>
  </si>
  <si>
    <t>14.8</t>
  </si>
  <si>
    <t>Арт. Скважина №7130/3 [Филиал ГУП СК "Ставрополькрайводоканал" - "Восточный" ПТП Степновское]</t>
  </si>
  <si>
    <t>с. Иргаклы</t>
  </si>
  <si>
    <t>Арт. Скважина №891 [Филиал ГУП СК "Ставрополькрайводоканал" - "Восточный" ПТП Степновское]</t>
  </si>
  <si>
    <t>ул. Калинина</t>
  </si>
  <si>
    <t>https://portal.eias.ru/Portal/DownloadPage.aspx?type=12&amp;guid=986639cb-e8e8-42cb-b4d6-f9637481b81b</t>
  </si>
  <si>
    <t>Арт. Скважина №б/н [Филиал ГУП СК "Ставрополькрайводоканал" - "Восточный" ПТП Степновское]</t>
  </si>
  <si>
    <t>ул. Ленина</t>
  </si>
  <si>
    <t>115</t>
  </si>
  <si>
    <t>31.12.2011</t>
  </si>
  <si>
    <t>https://portal.eias.ru/Portal/DownloadPage.aspx?type=12&amp;guid=f45bd8d5-bce9-4056-a0ea-5a5600eb4b71</t>
  </si>
  <si>
    <t>17.2</t>
  </si>
  <si>
    <t>Арт.Скважина №56Д [Филиал ГУП СК "Ставрополькрайводоканал" - "Восточный" ПТП Степновское]</t>
  </si>
  <si>
    <t>https://portal.eias.ru/Portal/DownloadPage.aspx?type=12&amp;guid=63d8d398-8ec9-45ea-8f4b-46a7038e621a</t>
  </si>
  <si>
    <t>Артезианская скаважина № 2809</t>
  </si>
  <si>
    <t>с Каново</t>
  </si>
  <si>
    <t>07533000176</t>
  </si>
  <si>
    <t>151</t>
  </si>
  <si>
    <t>17.02.2022</t>
  </si>
  <si>
    <t>https://portal.eias.ru/Portal/DownloadPage.aspx?type=12&amp;guid=1b6892e2-5948-45fa-8330-3782da93996b</t>
  </si>
  <si>
    <t>Артезианская скважина  № 1 "Левокумская" [Филиал ГУП СК "Ставрополькрайводоканал" - "Восточный" ПТП Левокумское]</t>
  </si>
  <si>
    <t>с Левокумское</t>
  </si>
  <si>
    <t>07536000101</t>
  </si>
  <si>
    <t>ул. Первомайская</t>
  </si>
  <si>
    <t>25г</t>
  </si>
  <si>
    <t>230</t>
  </si>
  <si>
    <t>https://portal.eias.ru/Portal/DownloadPage.aspx?type=12&amp;guid=fa46da66-bf5d-424c-8906-67f781b4cfda</t>
  </si>
  <si>
    <t>Артезианская скважина  № 1228 [Филиал ГУП СК "Ставрополькрайводоканал" - "Восточный" ПТП Левокумское]</t>
  </si>
  <si>
    <t>пер. Солнечный</t>
  </si>
  <si>
    <t>092</t>
  </si>
  <si>
    <t>01.01.1960</t>
  </si>
  <si>
    <t>https://portal.eias.ru/Portal/DownloadPage.aspx?type=12&amp;guid=45edaa07-c017-43ea-a70b-8376a410e2ba</t>
  </si>
  <si>
    <t>Артезианская скважина  № 1285 [Филиал ГУП СК "Ставрополькрайводоканал" - "Восточный" ПТП Левокумское]</t>
  </si>
  <si>
    <t>091</t>
  </si>
  <si>
    <t>01.06.1965</t>
  </si>
  <si>
    <t>https://portal.eias.ru/Portal/DownloadPage.aspx?type=12&amp;guid=ac119c3d-d1f9-4aee-a2ed-861bf248b2bf</t>
  </si>
  <si>
    <t>Артезианская скважина  № 1420 [Филиал ГУП СК "Ставрополькрайводоканал" - "Восточный" ПТП Левокумское]</t>
  </si>
  <si>
    <t>ул. Гагарина</t>
  </si>
  <si>
    <t>1а</t>
  </si>
  <si>
    <t>011-3</t>
  </si>
  <si>
    <t>01.01.1966</t>
  </si>
  <si>
    <t>https://portal.eias.ru/Portal/DownloadPage.aspx?type=12&amp;guid=7b98267f-180b-4960-9106-5c32c3706c27</t>
  </si>
  <si>
    <t>Артезианская скважина  № 1775 [Филиал ГУП СК "Ставрополькрайводоканал" - "Восточный" ПТП Левокумское]</t>
  </si>
  <si>
    <t>011-2</t>
  </si>
  <si>
    <t>03.06.1998</t>
  </si>
  <si>
    <t>https://portal.eias.ru/Portal/DownloadPage.aspx?type=12&amp;guid=e120a04f-afb7-4284-a0f9-d6ebba6b5564</t>
  </si>
  <si>
    <t>Артезианская скважина  № 1784 [Филиал ГУП СК "Ставрополькрайводоканал" - "Восточный" ПТП Левокумское]</t>
  </si>
  <si>
    <t>с. Левокумское</t>
  </si>
  <si>
    <t>011-1</t>
  </si>
  <si>
    <t>30.06.1969</t>
  </si>
  <si>
    <t>https://portal.eias.ru/Portal/DownloadPage.aspx?type=12&amp;guid=c0c8496f-c4d4-4751-bf51-8b45ad639184</t>
  </si>
  <si>
    <t>Артезианская скважина  № 2097 [Филиал ГУП СК "Ставрополькрайводоканал" - "Восточный" ПТП Левокумское]</t>
  </si>
  <si>
    <t>с Урожайное</t>
  </si>
  <si>
    <t>07536000201</t>
  </si>
  <si>
    <t>пл. Красных Партизан</t>
  </si>
  <si>
    <t>12а</t>
  </si>
  <si>
    <t>094</t>
  </si>
  <si>
    <t>01.01.1992</t>
  </si>
  <si>
    <t>https://portal.eias.ru/Portal/DownloadPage.aspx?type=12&amp;guid=c41d0835-4dc9-4d43-912a-f97b966c7b46</t>
  </si>
  <si>
    <t>Артезианская скважина  № 2118 [Филиал ГУП СК "Ставрополькрайводоканал" - "Восточный" ПТП Левокумское]</t>
  </si>
  <si>
    <t>с Правокумское</t>
  </si>
  <si>
    <t>07536000176</t>
  </si>
  <si>
    <t>17а</t>
  </si>
  <si>
    <t>051в</t>
  </si>
  <si>
    <t>01.06.1975</t>
  </si>
  <si>
    <t>https://portal.eias.ru/Portal/DownloadPage.aspx?type=12&amp;guid=6f672ff4-dc97-4fab-a3de-cf59213b7b08</t>
  </si>
  <si>
    <t>Артезианская скважина  № 2133 [Филиал ГУП СК "Ставрополькрайводоканал" - "Восточный" ПТП Левокумское]</t>
  </si>
  <si>
    <t>ул. Канальная</t>
  </si>
  <si>
    <t>051а</t>
  </si>
  <si>
    <t>https://portal.eias.ru/Portal/DownloadPage.aspx?type=12&amp;guid=e8dc69ee-a6e6-43a5-9a2b-4842f4c5dec7</t>
  </si>
  <si>
    <t>Артезианская скважина  № 2441 [Филиал ГУП СК "Ставрополькрайводоканал" - "Восточный" ПТП Левокумское]</t>
  </si>
  <si>
    <t>013-5</t>
  </si>
  <si>
    <t>https://portal.eias.ru/Portal/DownloadPage.aspx?type=12&amp;guid=6e31148f-4dab-4336-bd86-992e470dbf80</t>
  </si>
  <si>
    <t>Артезианская скважина  № 2479 [Филиал ГУП СК "Ставрополькрайводоканал" - "Восточный" ПТП Левокумское]</t>
  </si>
  <si>
    <t>ул. Речная</t>
  </si>
  <si>
    <t>8а</t>
  </si>
  <si>
    <t>097</t>
  </si>
  <si>
    <t>https://portal.eias.ru/Portal/DownloadPage.aspx?type=12&amp;guid=bc50b7a8-dc74-4b78-85f7-2c693a369104</t>
  </si>
  <si>
    <t>Артезианская скважина  № 2505 [Филиал ГУП СК "Ставрополькрайводоканал" - "Восточный" ПТП Левокумское]</t>
  </si>
  <si>
    <t>ул. Гулая</t>
  </si>
  <si>
    <t>069</t>
  </si>
  <si>
    <t>https://portal.eias.ru/Portal/DownloadPage.aspx?type=12&amp;guid=485b8b88-ba73-4f3a-a76c-4f5ddf55c8d5</t>
  </si>
  <si>
    <t>Артезианская скважина  № 2505-1 [Филиал ГУП СК "Ставрополькрайводоканал" - "Восточный" ПТП Левокумское]</t>
  </si>
  <si>
    <t>068</t>
  </si>
  <si>
    <t>https://portal.eias.ru/Portal/DownloadPage.aspx?type=12&amp;guid=23dd135e-05a3-4276-ae9e-8527e65bd871</t>
  </si>
  <si>
    <t>Артезианская скважина  № 2628 [Филиал ГУП СК "Ставрополькрайводоканал" - "Восточный" ПТП Левокумское]</t>
  </si>
  <si>
    <t>ул. Пролетарская</t>
  </si>
  <si>
    <t>https://portal.eias.ru/Portal/DownloadPage.aspx?type=12&amp;guid=da79fec5-2150-44ce-89a8-632eb61bb74c</t>
  </si>
  <si>
    <t>372</t>
  </si>
  <si>
    <t>https://portal.eias.ru/Portal/DownloadPage.aspx?type=12&amp;guid=f442868d-1b57-48b9-8dc1-9aca6847ded3</t>
  </si>
  <si>
    <t>Артезианская скважина  № 2671 [Филиал ГУП СК "Ставрополькрайводоканал" - "Восточный" ПТП Левокумское]</t>
  </si>
  <si>
    <t>ул. Степная</t>
  </si>
  <si>
    <t>051б</t>
  </si>
  <si>
    <t>01.01.1983</t>
  </si>
  <si>
    <t>https://portal.eias.ru/Portal/DownloadPage.aspx?type=12&amp;guid=dbd3821d-c0ae-40df-8a42-77d7a14c299f</t>
  </si>
  <si>
    <t>Артезианская скважина  № 2705 [Филиал ГУП СК "Ставрополькрайводоканал" - "Восточный" ПТП Левокумское]</t>
  </si>
  <si>
    <t>3б</t>
  </si>
  <si>
    <t>095</t>
  </si>
  <si>
    <t>https://portal.eias.ru/Portal/DownloadPage.aspx?type=12&amp;guid=2c1b29db-d6ca-4c70-80c9-6fba31476981</t>
  </si>
  <si>
    <t>Артезианская скважина  № 2716 [Филиал ГУП СК "Ставрополькрайводоканал" - "Восточный" ПТП Левокумское]</t>
  </si>
  <si>
    <t>019-6</t>
  </si>
  <si>
    <t>01.01.1985</t>
  </si>
  <si>
    <t>https://portal.eias.ru/Portal/DownloadPage.aspx?type=12&amp;guid=21230070-da97-4dbc-8843-a54368591489</t>
  </si>
  <si>
    <t>Артезианская скважина  № 2739 [Филиал ГУП СК "Ставрополькрайводоканал" - "Восточный" ПТП Левокумское]</t>
  </si>
  <si>
    <t>019-5</t>
  </si>
  <si>
    <t>https://portal.eias.ru/Portal/DownloadPage.aspx?type=12&amp;guid=1efae7a0-83e6-475c-83ed-a1aca8449862</t>
  </si>
  <si>
    <t>Артезианская скважина  № 2745 [Филиал ГУП СК "Ставрополькрайводоканал" - "Восточный" ПТП Левокумское]</t>
  </si>
  <si>
    <t>019-4</t>
  </si>
  <si>
    <t>31.10.2001</t>
  </si>
  <si>
    <t>https://portal.eias.ru/Portal/DownloadPage.aspx?type=12&amp;guid=0eb2b1f4-6078-4e8a-872e-b5f39f4c1fd8</t>
  </si>
  <si>
    <t>Артезианская скважина  № 2750 [Филиал ГУП СК "Ставрополькрайводоканал" - "Восточный" ПТП Левокумское]</t>
  </si>
  <si>
    <t>019-3</t>
  </si>
  <si>
    <t>https://portal.eias.ru/Portal/DownloadPage.aspx?type=12&amp;guid=5f433b7c-97f8-477c-a3cc-ac6b65184686</t>
  </si>
  <si>
    <t>Артезианская скважина  № 2989 [Филиал ГУП СК "Ставрополькрайводоканал" - "Восточный" ПТП Левокумское]</t>
  </si>
  <si>
    <t>ул. Пухова</t>
  </si>
  <si>
    <t>49г</t>
  </si>
  <si>
    <t>252</t>
  </si>
  <si>
    <t>https://portal.eias.ru/Portal/DownloadPage.aspx?type=12&amp;guid=d69d30eb-0395-4758-998a-b44907c5388b</t>
  </si>
  <si>
    <t>Артезианская скважина  № 2990 [Филиал ГУП СК "Ставрополькрайводоканал" - "Восточный" ПТП Левокумское]</t>
  </si>
  <si>
    <t>49в</t>
  </si>
  <si>
    <t>253</t>
  </si>
  <si>
    <t>https://portal.eias.ru/Portal/DownloadPage.aspx?type=12&amp;guid=748653f8-f4a2-4bbd-8236-6a295a9c669f</t>
  </si>
  <si>
    <t>Артезианская скважина  № 3036 [Филиал ГУП СК "Ставрополькрайводоканал" - "Восточный" ПТП Левокумское]</t>
  </si>
  <si>
    <t>https://portal.eias.ru/Portal/DownloadPage.aspx?type=12&amp;guid=399c04f7-c1ab-48b7-92f2-ca7125656f97</t>
  </si>
  <si>
    <t>свидетельство</t>
  </si>
  <si>
    <t>373</t>
  </si>
  <si>
    <t>https://portal.eias.ru/Portal/DownloadPage.aspx?type=12&amp;guid=252b05b5-5e07-4276-9d4b-9b57ecd59c9e</t>
  </si>
  <si>
    <t>Артезианская скважина  № 3051 [Филиал ГУП СК "Ставрополькрайводоканал" - "Восточный" ПТП Левокумское]</t>
  </si>
  <si>
    <t>49б</t>
  </si>
  <si>
    <t>251</t>
  </si>
  <si>
    <t>https://portal.eias.ru/Portal/DownloadPage.aspx?type=12&amp;guid=67bcf690-e7a3-4688-9418-7164dd32feb6</t>
  </si>
  <si>
    <t>Артезианская скважина  № 3061 [Филиал ГУП СК "Ставрополькрайводоканал" - "Восточный" ПТП Левокумское]</t>
  </si>
  <si>
    <t>019-2</t>
  </si>
  <si>
    <t>https://portal.eias.ru/Portal/DownloadPage.aspx?type=12&amp;guid=a28dd223-aad2-4808-9311-4300fc1dc1f1</t>
  </si>
  <si>
    <t>Артезианская скважина  № 3102 [Филиал ГУП СК "Ставрополькрайводоканал" - "Восточный" ПТП Левокумское]</t>
  </si>
  <si>
    <t>ул. Комарова</t>
  </si>
  <si>
    <t>249</t>
  </si>
  <si>
    <t>https://portal.eias.ru/Portal/DownloadPage.aspx?type=12&amp;guid=2807373c-17aa-4775-ab57-e28c3424c67d</t>
  </si>
  <si>
    <t>Артезианская скважина  № 3113 [Филиал ГУП СК "Ставрополькрайводоканал" - "Восточный" ПТП Левокумское]</t>
  </si>
  <si>
    <t>ул. Карла Маркса</t>
  </si>
  <si>
    <t>29б</t>
  </si>
  <si>
    <t>013-2</t>
  </si>
  <si>
    <t>https://portal.eias.ru/Portal/DownloadPage.aspx?type=12&amp;guid=16f3e2b1-9ea4-4408-82a3-404f006b769b</t>
  </si>
  <si>
    <t>Артезианская скважина  № 3122 [Филиал ГУП СК "Ставрополькрайводоканал" - "Восточный" ПТП Левокумское]</t>
  </si>
  <si>
    <t>019-1</t>
  </si>
  <si>
    <t>01.12.2000</t>
  </si>
  <si>
    <t>https://portal.eias.ru/Portal/DownloadPage.aspx?type=12&amp;guid=d33d925c-b817-4dc5-8208-ed40e551759c</t>
  </si>
  <si>
    <t>Артезианская скважина  № 3124 [Филиал ГУП СК "Ставрополькрайводоканал" - "Восточный" ПТП Левокумское]</t>
  </si>
  <si>
    <t>ул. Бульварная</t>
  </si>
  <si>
    <t>065</t>
  </si>
  <si>
    <t>https://portal.eias.ru/Portal/DownloadPage.aspx?type=12&amp;guid=57985c02-7cdc-43bf-aee5-8eacb57adf11</t>
  </si>
  <si>
    <t>Артезианская скважина  № 4234 [Филиал ГУП СК "Ставрополькрайводоканал" - "Восточный" ПТП Левокумское]</t>
  </si>
  <si>
    <t>ул. Борцов Революции</t>
  </si>
  <si>
    <t>250</t>
  </si>
  <si>
    <t>https://portal.eias.ru/Portal/DownloadPage.aspx?type=12&amp;guid=26100a01-d58d-40e5-b730-4200bf35f909</t>
  </si>
  <si>
    <t>Артезианская скважина  № 643 [Филиал ГУП СК "Ставрополькрайводоканал" - "Восточный" ПТП Левокумское]</t>
  </si>
  <si>
    <t>013-1</t>
  </si>
  <si>
    <t>01.01.1958</t>
  </si>
  <si>
    <t>https://portal.eias.ru/Portal/DownloadPage.aspx?type=12&amp;guid=5e028450-5e3d-4c3e-a2c5-287cf6ebcfb3</t>
  </si>
  <si>
    <t>Артезианская скважина  № 7956 [Филиал ГУП СК "Ставрополькрайводоканал" - "Восточный" ПТП Левокумское]</t>
  </si>
  <si>
    <t>пл. 40 лет Октября</t>
  </si>
  <si>
    <t>12б</t>
  </si>
  <si>
    <t>096</t>
  </si>
  <si>
    <t>https://portal.eias.ru/Portal/DownloadPage.aspx?type=12&amp;guid=09bc1aaf-31f4-4840-8196-19a7f8a95f6a</t>
  </si>
  <si>
    <t>Артезианская скважина [Филиала ГУП СК "Ставрополькрайводоканал" - "Восточный" ПТП Курское]</t>
  </si>
  <si>
    <t>ст-ца Галюгаевская</t>
  </si>
  <si>
    <t>07533000146</t>
  </si>
  <si>
    <t>ул. Пенькозаводская</t>
  </si>
  <si>
    <t>279</t>
  </si>
  <si>
    <t>07.04.2021</t>
  </si>
  <si>
    <t>https://portal.eias.ru/Portal/DownloadPage.aspx?type=12&amp;guid=fa3b160b-3105-4d0b-b1e5-8155b45ab2c7</t>
  </si>
  <si>
    <t>00000092</t>
  </si>
  <si>
    <t>25.11.1980</t>
  </si>
  <si>
    <t>https://portal.eias.ru/Portal/DownloadPage.aspx?type=12&amp;guid=aa841120-a039-4f86-a97c-158dcc0546f5</t>
  </si>
  <si>
    <t>Артезианская скважина № 1372 (РЖД)</t>
  </si>
  <si>
    <t>г Новоалександровск</t>
  </si>
  <si>
    <t>07726000001</t>
  </si>
  <si>
    <t>ст.Расшеватка</t>
  </si>
  <si>
    <t>государственное имущество</t>
  </si>
  <si>
    <t>https://portal.eias.ru/Portal/DownloadPage.aspx?type=12&amp;guid=e359adf4-fccd-4444-a481-14ac403b9cc2</t>
  </si>
  <si>
    <t>258</t>
  </si>
  <si>
    <t>14.04.2020</t>
  </si>
  <si>
    <t>https://portal.eias.ru/Portal/DownloadPage.aspx?type=12&amp;guid=7164c490-a933-4742-bd86-46230223308c</t>
  </si>
  <si>
    <t>ст-ца Расшеватская</t>
  </si>
  <si>
    <t>07543000256</t>
  </si>
  <si>
    <t>Артезианская скважина № 2252/199</t>
  </si>
  <si>
    <t>п Кумская Долина</t>
  </si>
  <si>
    <t>07536000141</t>
  </si>
  <si>
    <t>ул. Кочубея</t>
  </si>
  <si>
    <t>№10</t>
  </si>
  <si>
    <t>не эксплуатируется</t>
  </si>
  <si>
    <t>19.08.2019</t>
  </si>
  <si>
    <t>https://portal.eias.ru/Portal/DownloadPage.aspx?type=12&amp;guid=e6135981-254f-4b38-afd9-66474e46e7aa</t>
  </si>
  <si>
    <t>Артезианская скважина № 2276/293</t>
  </si>
  <si>
    <t>п Правокумский</t>
  </si>
  <si>
    <t>07536000171</t>
  </si>
  <si>
    <t>п. Правокумский</t>
  </si>
  <si>
    <t>бесхозное имущество</t>
  </si>
  <si>
    <t>96</t>
  </si>
  <si>
    <t>10.02.2020</t>
  </si>
  <si>
    <t>https://portal.eias.ru/Portal/DownloadPage.aspx?type=12&amp;guid=74795b98-246b-4e69-bc6a-5f3c64da909a</t>
  </si>
  <si>
    <t>9.5</t>
  </si>
  <si>
    <t>Артезианская скважина № 2532 [Филиала ГУП СК "Ставрополькрайводоканал" - "Восточный" ПТП Курское]</t>
  </si>
  <si>
    <t>https://portal.eias.ru/Portal/DownloadPage.aspx?type=12&amp;guid=d0738542-ac05-4888-926d-d2c930b13a27</t>
  </si>
  <si>
    <t>Артезианская скважина № 2631</t>
  </si>
  <si>
    <t>Артезианская скважина № 2638</t>
  </si>
  <si>
    <t>Артезианская скважина № 2867</t>
  </si>
  <si>
    <t>с Бургун-Маджары</t>
  </si>
  <si>
    <t>07536000111</t>
  </si>
  <si>
    <t>ул. Подгорная №43/а</t>
  </si>
  <si>
    <t>396</t>
  </si>
  <si>
    <t>03.07.2019</t>
  </si>
  <si>
    <t>https://portal.eias.ru/Portal/DownloadPage.aspx?type=12&amp;guid=a63cb380-94eb-4715-94a3-9622a8d123f3</t>
  </si>
  <si>
    <t>Артезианская скважина № 3100</t>
  </si>
  <si>
    <t>500 метров на север от п. Кумская долина относительно ориентира, расположенного за пределами участка. Ориентир точки пересечения автодороги Кочубей - Зеленокумск- Мин-Воды и " Подъезд к п. Кумская Долина"</t>
  </si>
  <si>
    <t>21.6</t>
  </si>
  <si>
    <t>Артезианская скважина № 343 со станц,упр-я (в-д чуг,474м, ч,94м, ст,761м )х,Фёдоровск 
(ГУП СК Зеленокумск)</t>
  </si>
  <si>
    <t>х Федоровский</t>
  </si>
  <si>
    <t>07550000221</t>
  </si>
  <si>
    <t>.3</t>
  </si>
  <si>
    <t>.25</t>
  </si>
  <si>
    <t>Артезианская скважина № 4172/384</t>
  </si>
  <si>
    <t>№1а</t>
  </si>
  <si>
    <t>10.8</t>
  </si>
  <si>
    <t>Артезианская скважина № 5863/6/б-4а</t>
  </si>
  <si>
    <t>2-е отделение</t>
  </si>
  <si>
    <t>4.32</t>
  </si>
  <si>
    <t>Артезианская скважина № 5К (литер С) [Филиала ГУП СК "Ставрополькрайводоканал" - "Восточный" ПТП Курское]</t>
  </si>
  <si>
    <t>с Эдиссия</t>
  </si>
  <si>
    <t>07533000326</t>
  </si>
  <si>
    <t>ул. Абовяна</t>
  </si>
  <si>
    <t>19 Б</t>
  </si>
  <si>
    <t>https://portal.eias.ru/Portal/DownloadPage.aspx?type=12&amp;guid=62664acf-5a09-4cbf-861e-4a58e05ba26f</t>
  </si>
  <si>
    <t>00000280</t>
  </si>
  <si>
    <t>22.04.2003</t>
  </si>
  <si>
    <t>https://portal.eias.ru/Portal/DownloadPage.aspx?type=12&amp;guid=f74f234f-1788-4d02-8432-caa0764ec197</t>
  </si>
  <si>
    <t>Артезианская скважина № 79/Д</t>
  </si>
  <si>
    <t>п Малосадовый</t>
  </si>
  <si>
    <t>07536000151</t>
  </si>
  <si>
    <t>ул. Мичурина</t>
  </si>
  <si>
    <t>№1/а</t>
  </si>
  <si>
    <t>14.04</t>
  </si>
  <si>
    <t>Артезианская скважина №1 п. Дружба Новоалександровский МО (Распоряжение №370 от 14.04.2023)</t>
  </si>
  <si>
    <t>п Горьковский</t>
  </si>
  <si>
    <t>07726000141</t>
  </si>
  <si>
    <t>370</t>
  </si>
  <si>
    <t>14.04.2023</t>
  </si>
  <si>
    <t>https://portal.eias.ru/Portal/DownloadPage.aspx?type=12&amp;guid=50293cde-d47c-48c4-9741-f31acd2f88a3</t>
  </si>
  <si>
    <t>Артезианская скважина №1 п. Дружба Новоалександровский МО (Распоряжение №370 от 14.04.2024)</t>
  </si>
  <si>
    <t>07543000141</t>
  </si>
  <si>
    <t>Артезианская скважина №111-В [Филиала ГУП СК "Ставрополькрайводоканал" - "Восточный" ПТП Курское]</t>
  </si>
  <si>
    <t>ул. Моздокская</t>
  </si>
  <si>
    <t>20352</t>
  </si>
  <si>
    <t>13.05.2021</t>
  </si>
  <si>
    <t>https://portal.eias.ru/Portal/DownloadPage.aspx?type=12&amp;guid=2333250e-260a-4d65-9755-8868ee6f3383</t>
  </si>
  <si>
    <t>Артезианская скважина №1165</t>
  </si>
  <si>
    <t>Артезианская скважина №2 п. Дружба Новоалександровский МО (Распоряжение №370 от 14.04.2023)</t>
  </si>
  <si>
    <t>Артезианская скважина №2 п. Дружба Новоалександровский МО (Распоряжение №370 от 14.04.2024)</t>
  </si>
  <si>
    <t>Артезианская скважина №2438, 1977г, глубина 175м (х,Тихомировка)
(ГУП СК Зеленокумск)</t>
  </si>
  <si>
    <t>х Тихомировка</t>
  </si>
  <si>
    <t>07550000216</t>
  </si>
  <si>
    <t>9.72</t>
  </si>
  <si>
    <t>Артезианская скважина №2868, 1988г,глубина-175м (х,Тихомировка) 
(ГУП СК Зеленокумск)</t>
  </si>
  <si>
    <t>Артезианская скважина №2910</t>
  </si>
  <si>
    <t>ул. Кузьмина</t>
  </si>
  <si>
    <t>№2/б</t>
  </si>
  <si>
    <t>Артезианская скважина №2919</t>
  </si>
  <si>
    <t>№2/а</t>
  </si>
  <si>
    <t>Артезианская скважина №2941 [Филиала ГУП СК "Ставрополькрайводоканал" - "Восточный" ПТП Курское]</t>
  </si>
  <si>
    <t>ст-ца Курская</t>
  </si>
  <si>
    <t>07533000101</t>
  </si>
  <si>
    <t>ул.Гагарина, дом 126</t>
  </si>
  <si>
    <t>https://portal.eias.ru/Portal/DownloadPage.aspx?type=12&amp;guid=772b41c7-6bc8-437e-ad5d-3e989fc46f65</t>
  </si>
  <si>
    <t>00000474</t>
  </si>
  <si>
    <t>10.02.2014</t>
  </si>
  <si>
    <t>https://portal.eias.ru/Portal/DownloadPage.aspx?type=12&amp;guid=dd378b79-33cd-44dc-8c53-80f8cfada3a5</t>
  </si>
  <si>
    <t>Артезианская скважина №3145 [Филиал ГУП СК "Ставрополькрайводоканал" - "Восточный" ПТП Нефтекумское]</t>
  </si>
  <si>
    <t>п Зимняя Ставка</t>
  </si>
  <si>
    <t>07725000181</t>
  </si>
  <si>
    <t>ул. Подъездная</t>
  </si>
  <si>
    <t>20222</t>
  </si>
  <si>
    <t>https://portal.eias.ru/Portal/DownloadPage.aspx?type=12&amp;guid=31276822-506b-4b81-b150-0281f4b9e4bd</t>
  </si>
  <si>
    <t>07541000181</t>
  </si>
  <si>
    <t>Артезианская скважина №3148 [Филиал ГУП СК "Ставрополькрайводоканал" - "Восточный" ПТП Нефтекумское]</t>
  </si>
  <si>
    <t>20221</t>
  </si>
  <si>
    <t>https://portal.eias.ru/Portal/DownloadPage.aspx?type=12&amp;guid=676510cc-e7d9-4c60-a302-95da7ebc67e7</t>
  </si>
  <si>
    <t>Артезианская скважина №4171/432</t>
  </si>
  <si>
    <t>восточная окраина с. Бургун-Маджары (МТФ)</t>
  </si>
  <si>
    <t>Артезианская скважина №5867/13967</t>
  </si>
  <si>
    <t>№8/б</t>
  </si>
  <si>
    <t>Артезианская скважина п. Дружба Новоалександровский МО (Распоряжение №370 от 14.04.2023)</t>
  </si>
  <si>
    <t>п Дружба</t>
  </si>
  <si>
    <t>07726000151</t>
  </si>
  <si>
    <t>.9</t>
  </si>
  <si>
    <t>Артезианская скважина п. Дружба Новоалександровский МО (Распоряжение №370 от 14.04.2024)</t>
  </si>
  <si>
    <t>07543000151</t>
  </si>
  <si>
    <t>Артезианская скважина п. Заречный Новоалександровский МО (Распоряжение №370 от 14.04.2023)</t>
  </si>
  <si>
    <t>2.25</t>
  </si>
  <si>
    <t>Артезианская скважина п. Заречный Новоалександровский МО (Распоряжение №370 от 14.04.2024)</t>
  </si>
  <si>
    <t>Артскважина (26:27:000000:2129) п,Селивановка (ГУП СК Зеленокумск)</t>
  </si>
  <si>
    <t>п Селивановка</t>
  </si>
  <si>
    <t>07550000201</t>
  </si>
  <si>
    <t>улица Ленина</t>
  </si>
  <si>
    <t>Артскважина (26:27:000000:4449) х,Андреевский (ГУП СК Зеленокумск)</t>
  </si>
  <si>
    <t>х Андреевский</t>
  </si>
  <si>
    <t>07550000106</t>
  </si>
  <si>
    <t>Артскважина 2129 [Филиала ГУП СК "Ставрополькрайводоканал" - "Восточный" ПТП Курское]</t>
  </si>
  <si>
    <t>00000036</t>
  </si>
  <si>
    <t>06.05.1972</t>
  </si>
  <si>
    <t>https://portal.eias.ru/Portal/DownloadPage.aspx?type=12&amp;guid=0f05f34a-80ed-4292-8497-eed9819164e8</t>
  </si>
  <si>
    <t>Артскважина 2402 [Филиал ГУП СК "Ставрополькрайводоканал" - "Восточный" ПТП Арзгирское]</t>
  </si>
  <si>
    <t>с Петропавловское</t>
  </si>
  <si>
    <t>07507000126</t>
  </si>
  <si>
    <t>с. Петропавловское</t>
  </si>
  <si>
    <t>000000162</t>
  </si>
  <si>
    <t>15.10.1976</t>
  </si>
  <si>
    <t>https://portal.eias.ru/Portal/DownloadPage.aspx?type=12&amp;guid=24a85a5d-862a-4c0d-9b71-0628a5faf3eb</t>
  </si>
  <si>
    <t>Артскважина 276Д [Филиала ГУП СК "Ставрополькрайводоканал" - "Восточный" ПТП Курское]</t>
  </si>
  <si>
    <t>ул. Миронова</t>
  </si>
  <si>
    <t>31А</t>
  </si>
  <si>
    <t>https://portal.eias.ru/Portal/DownloadPage.aspx?type=12&amp;guid=e940b1bc-88ef-4061-a48d-a18928a352ef</t>
  </si>
  <si>
    <t>00000228</t>
  </si>
  <si>
    <t>28.12.2001</t>
  </si>
  <si>
    <t>https://portal.eias.ru/Portal/DownloadPage.aspx?type=12&amp;guid=1e2cc547-2d93-4ea1-8cf5-f926e964820b</t>
  </si>
  <si>
    <t>Артскважина № "Центральная 2" [Филиал ГУП СК "Ставрополькрайводоканал" - Новоалександровский "Райводоканал"]</t>
  </si>
  <si>
    <t>https://portal.eias.ru/Portal/DownloadPage.aspx?type=12&amp;guid=efb2cb8a-8ab7-42c6-8413-ad5f902c954a</t>
  </si>
  <si>
    <t>безвозмездное пользование</t>
  </si>
  <si>
    <t>2279-Ю</t>
  </si>
  <si>
    <t>01.06.2009</t>
  </si>
  <si>
    <t>https://portal.eias.ru/Portal/DownloadPage.aspx?type=12&amp;guid=05ecf2a2-bef1-4ec8-8b5b-2e8508e96344</t>
  </si>
  <si>
    <t>07543000146</t>
  </si>
  <si>
    <t>Артскважина № 12-НА "Камчатка" [Филиал ГУП СК "Ставрополькрайводоканал" - Новоалександровский "Райводоканал"]</t>
  </si>
  <si>
    <t>ул.Северная</t>
  </si>
  <si>
    <t>район "Камчатка"</t>
  </si>
  <si>
    <t>аренда</t>
  </si>
  <si>
    <t>https://portal.eias.ru/Portal/DownloadPage.aspx?type=12&amp;guid=6b2ffe0d-3069-4144-8a93-8cf7b0afc6a6</t>
  </si>
  <si>
    <t>БП-000014</t>
  </si>
  <si>
    <t>https://portal.eias.ru/Portal/DownloadPage.aspx?type=12&amp;guid=4d1c8f7c-ba17-4d54-9edf-8094626e475c</t>
  </si>
  <si>
    <t>07543000001</t>
  </si>
  <si>
    <t>Артскважина № 124-Д [Филиал ГУП СК "Ставрополькрайводоканал" - Новоалександровский "Райводоканал"]</t>
  </si>
  <si>
    <t>ул.Расшеватская</t>
  </si>
  <si>
    <t>кинотеатр "Маяк"</t>
  </si>
  <si>
    <t>https://portal.eias.ru/Portal/DownloadPage.aspx?type=12&amp;guid=c6ce6dd8-44bb-4f3d-a2e8-a40c5ece55e1</t>
  </si>
  <si>
    <t>Артскважина № 1254 [Филиала ГУП СК "Ставрополькрайводоканал" - "Восточный" ПТП Курское]</t>
  </si>
  <si>
    <t>х Широкий Камыш</t>
  </si>
  <si>
    <t>07533000321</t>
  </si>
  <si>
    <t>ул. Кооперативная</t>
  </si>
  <si>
    <t>Артскважина № 13 (бесхоз)</t>
  </si>
  <si>
    <t>с Солдато-Александровское</t>
  </si>
  <si>
    <t>07550000211</t>
  </si>
  <si>
    <t>09.11.2021</t>
  </si>
  <si>
    <t>https://portal.eias.ru/Portal/DownloadPage.aspx?type=12&amp;guid=878a2b05-f6e7-4d2c-a7cd-edfad3bc3278</t>
  </si>
  <si>
    <t>9.4</t>
  </si>
  <si>
    <t>Артскважина № 149Д [Филиала ГУП СК "Ставрополькрайводоканал" - "Восточный" ПТП Курское]</t>
  </si>
  <si>
    <t>ул. Северная</t>
  </si>
  <si>
    <t>30А</t>
  </si>
  <si>
    <t>00000040</t>
  </si>
  <si>
    <t>https://portal.eias.ru/Portal/DownloadPage.aspx?type=12&amp;guid=2296a7c6-c3c8-4288-9202-b55e433f8c14</t>
  </si>
  <si>
    <t>Артскважина № 157Д [Филиала ГУП СК "Ставрополькрайводоканал" - "Восточный" ПТП Курское]</t>
  </si>
  <si>
    <t>п Балтийский</t>
  </si>
  <si>
    <t>07533000116</t>
  </si>
  <si>
    <t>пер. Никулиной</t>
  </si>
  <si>
    <t>6А</t>
  </si>
  <si>
    <t>00000144</t>
  </si>
  <si>
    <t>15.05.1990</t>
  </si>
  <si>
    <t>https://portal.eias.ru/Portal/DownloadPage.aspx?type=12&amp;guid=7ddf2f57-a6f9-40c0-ba4c-857af1dccfc1</t>
  </si>
  <si>
    <t>Артскважина № 158Д [Филиала ГУП СК "Ставрополькрайводоканал" - "Восточный" ПТП Курское]</t>
  </si>
  <si>
    <t>п Правобережный</t>
  </si>
  <si>
    <t>07533000241</t>
  </si>
  <si>
    <t>ул. Смирнова</t>
  </si>
  <si>
    <t>1А</t>
  </si>
  <si>
    <t>00000151</t>
  </si>
  <si>
    <t>06.07.1990</t>
  </si>
  <si>
    <t>https://portal.eias.ru/Portal/DownloadPage.aspx?type=12&amp;guid=f97d43d1-8c81-4fb7-a934-8bf605aaff66</t>
  </si>
  <si>
    <t>Артскважина № 17 [Филиал ГУП СК "Ставрополькрайводоканал" - Новоалександровский "Райводоканал"]</t>
  </si>
  <si>
    <t>ул. Железнодорожная</t>
  </si>
  <si>
    <t>168</t>
  </si>
  <si>
    <t>https://portal.eias.ru/Portal/DownloadPage.aspx?type=12&amp;guid=26c60b47-9045-44b8-a902-104cfa713f0f</t>
  </si>
  <si>
    <t>07543000281</t>
  </si>
  <si>
    <t>Артскважина № 181Д [Филиала ГУП СК "Ставрополькрайводоканал" - "Восточный" ПТП Курское]</t>
  </si>
  <si>
    <t>п Трудовой</t>
  </si>
  <si>
    <t>07533000311</t>
  </si>
  <si>
    <t>ул. Петровых</t>
  </si>
  <si>
    <t>21А</t>
  </si>
  <si>
    <t>00000149</t>
  </si>
  <si>
    <t>25.09.1991</t>
  </si>
  <si>
    <t>https://portal.eias.ru/Portal/DownloadPage.aspx?type=12&amp;guid=b86b3bb2-0c6a-41d2-a343-73d93fd35a9a</t>
  </si>
  <si>
    <t>Артскважина № 182Д [Филиала ГУП СК "Ставрополькрайводоканал" - "Восточный" ПТП Курское]</t>
  </si>
  <si>
    <t>ул. Правобережная</t>
  </si>
  <si>
    <t>26А</t>
  </si>
  <si>
    <t>00000140</t>
  </si>
  <si>
    <t>11.10.1991</t>
  </si>
  <si>
    <t>https://portal.eias.ru/Portal/DownloadPage.aspx?type=12&amp;guid=abb394bd-3c63-47f4-9f91-f23db7cb52f0</t>
  </si>
  <si>
    <t>Артскважина № 183Д [Филиала ГУП СК "Ставрополькрайводоканал" - "Восточный" ПТП Курское]</t>
  </si>
  <si>
    <t>ул. Черемушки</t>
  </si>
  <si>
    <t>7А</t>
  </si>
  <si>
    <t>00000143</t>
  </si>
  <si>
    <t>09.11.1991</t>
  </si>
  <si>
    <t>https://portal.eias.ru/Portal/DownloadPage.aspx?type=12&amp;guid=aa9cfce5-95ca-4fa4-a31d-5f15e310be12</t>
  </si>
  <si>
    <t>Артскважина № 1859 [Филиал ГУП СК "Ставрополькрайводоканал" - Новоалександровский "Райводоканал"]</t>
  </si>
  <si>
    <t>х Керамик</t>
  </si>
  <si>
    <t>07726000171</t>
  </si>
  <si>
    <t>07543000171</t>
  </si>
  <si>
    <t>Артскважина № 1895 [Филиал ГУП СК "Ставрополькрайводоканал" - Новоалександровский "Райводоканал"]</t>
  </si>
  <si>
    <t>ул. Буденного</t>
  </si>
  <si>
    <t>Бывший кирпичный завод</t>
  </si>
  <si>
    <t>Артскважина № 1923 [Филиал ГУП СК "Ставрополькрайводоканал" - Новоалександровский "Райводоканал"]</t>
  </si>
  <si>
    <t>Новый микрорайон</t>
  </si>
  <si>
    <t>Артскважина № 1П [Филиал ГУП СК "Ставрополькрайводоканал" - Новоалександровский "Райводоканал"]</t>
  </si>
  <si>
    <t>п Светлый</t>
  </si>
  <si>
    <t>07726000271</t>
  </si>
  <si>
    <t>п. Светлый</t>
  </si>
  <si>
    <t>https://portal.eias.ru/Portal/DownloadPage.aspx?type=12&amp;guid=415d751c-147f-4e7d-90d8-a207beefd6ca</t>
  </si>
  <si>
    <t>2281-Ю</t>
  </si>
  <si>
    <t>https://portal.eias.ru/Portal/DownloadPage.aspx?type=12&amp;guid=0c936b51-7d54-470b-a0c4-4f6d74e72568</t>
  </si>
  <si>
    <t>07543000271</t>
  </si>
  <si>
    <t>Артскважина № 2 [Филиал ГУП СК "Ставрополькрайводоканал" - Новоалександровский "Райводоканал"]</t>
  </si>
  <si>
    <t>п Озерный</t>
  </si>
  <si>
    <t>07726000216</t>
  </si>
  <si>
    <t>п. Озерный</t>
  </si>
  <si>
    <t>07543000216</t>
  </si>
  <si>
    <t>Артскважина № 2016 [Филиал ГУП СК "Ставрополькрайводоканал" - Новоалександровский "Райводоканал"]</t>
  </si>
  <si>
    <t>п Курганный</t>
  </si>
  <si>
    <t>07726000201</t>
  </si>
  <si>
    <t>ул. Социалистическая</t>
  </si>
  <si>
    <t>1б</t>
  </si>
  <si>
    <t>000001551</t>
  </si>
  <si>
    <t>01.01.1696</t>
  </si>
  <si>
    <t>https://portal.eias.ru/Portal/DownloadPage.aspx?type=12&amp;guid=74fd960c-55bf-46dc-81ce-3a43a3c33643</t>
  </si>
  <si>
    <t>07543000201</t>
  </si>
  <si>
    <t>Артскважина № 2029 [Филиал ГУП СК "Ставрополькрайводоканал" - Новоалександровский "Райводоканал"]</t>
  </si>
  <si>
    <t>ул.Горная</t>
  </si>
  <si>
    <t>Артскважина № 213д [Филиала ГУП СК "Ставрополькрайводоканал" - "Восточный" ПТП Курское]</t>
  </si>
  <si>
    <t>Артскважина № 2159 [Филиал ГУП СК "Ставрополькрайводоканал" - Новоалександровский "Райводоканал"]</t>
  </si>
  <si>
    <t>Артскважина № 2161 [Филиал ГУП СК "Ставрополькрайводоканал" - Новоалександровский "Райводоканал"]</t>
  </si>
  <si>
    <t>п Восточный</t>
  </si>
  <si>
    <t>07726000126</t>
  </si>
  <si>
    <t>п. Восточный</t>
  </si>
  <si>
    <t>07543000126</t>
  </si>
  <si>
    <t>Артскважина № 2162 [Филиал ГУП СК "Ставрополькрайводоканал" - Новоалександровский "Райводоканал"]</t>
  </si>
  <si>
    <t>п Южный</t>
  </si>
  <si>
    <t>07726000301</t>
  </si>
  <si>
    <t>х Чапцев</t>
  </si>
  <si>
    <t>07543000296</t>
  </si>
  <si>
    <t>Артскважина № 2196 [Филиал ГУП СК "Ставрополькрайводоканал" - Новоалександровский "Райводоканал"]</t>
  </si>
  <si>
    <t>пер.Западный</t>
  </si>
  <si>
    <t>Артскважина № 2201 [Филиал ГУП СК "Ставрополькрайводоканал" - Новоалександровский "Райводоканал"]</t>
  </si>
  <si>
    <t>п Славенский</t>
  </si>
  <si>
    <t>07726000276</t>
  </si>
  <si>
    <t>2282-Ю</t>
  </si>
  <si>
    <t>https://portal.eias.ru/Portal/DownloadPage.aspx?type=12&amp;guid=7d5d78b6-ff70-40a4-b122-57ed02f40ce7</t>
  </si>
  <si>
    <t>07543000276</t>
  </si>
  <si>
    <t>Артскважина № 2203 [Филиал ГУП СК "Ставрополькрайводоканал" - Новоалександровский "Райводоканал"]</t>
  </si>
  <si>
    <t>Артскважина № 2218 [Филиал ГУП СК "Ставрополькрайводоканал" - Новоалександровский "Райводоканал"]</t>
  </si>
  <si>
    <t>х Воровский</t>
  </si>
  <si>
    <t>07726000116</t>
  </si>
  <si>
    <t>7.5</t>
  </si>
  <si>
    <t>07543000116</t>
  </si>
  <si>
    <t>Артскважина № 2254 [Филиал ГУП СК "Ставрополькрайводоканал" - Новоалександровский "Райводоканал"]</t>
  </si>
  <si>
    <t>Артскважина № 2263 [Филиала ГУП СК "Ставрополькрайводоканал" - "Восточный" ПТП Курское]</t>
  </si>
  <si>
    <t>25А</t>
  </si>
  <si>
    <t>00000142</t>
  </si>
  <si>
    <t>https://portal.eias.ru/Portal/DownloadPage.aspx?type=12&amp;guid=ed61889d-4a43-42f1-9f35-5be2335c77c8</t>
  </si>
  <si>
    <t>Артскважина № 2292 [Филиал ГУП СК "Ставрополькрайводоканал" - Новоалександровский "Райводоканал"]</t>
  </si>
  <si>
    <t>п Ударный</t>
  </si>
  <si>
    <t>07726000286</t>
  </si>
  <si>
    <t>п. Ударный</t>
  </si>
  <si>
    <t>https://portal.eias.ru/Portal/DownloadPage.aspx?type=12&amp;guid=4f6a9ff0-19ff-46dc-8007-f66ca0312d9f</t>
  </si>
  <si>
    <t>07543000286</t>
  </si>
  <si>
    <t>Артскважина № 2293 [Филиал ГУП СК "Ставрополькрайводоканал" - Новоалександровский "Райводоканал"]</t>
  </si>
  <si>
    <t>ул.Мясокомбинатовская</t>
  </si>
  <si>
    <t>район мясокомбината</t>
  </si>
  <si>
    <t>Артскважина № 2299 [Филиал ГУП СК "Ставрополькрайводоканал" - Новоалександровский "Райводоканал"]</t>
  </si>
  <si>
    <t>ул.Гражданская</t>
  </si>
  <si>
    <t>Западная окраина</t>
  </si>
  <si>
    <t>Артскважина № 2302 [Филиал ГУП СК "Ставрополькрайводоканал" - Новоалександровский "Райводоканал"]</t>
  </si>
  <si>
    <t>Артскважина № 2305 "Степная" [Филиал ГУП СК "Ставрополькрайводоканал" - Новоалександровский "Райводоканал"]</t>
  </si>
  <si>
    <t>ул.Степная</t>
  </si>
  <si>
    <t>Артскважина № 2316 [Филиал ГУП СК "Ставрополькрайводоканал" - Новоалександровский "Райводоканал"]</t>
  </si>
  <si>
    <t>п Краснокубанский</t>
  </si>
  <si>
    <t>07726000186</t>
  </si>
  <si>
    <t>07543000186</t>
  </si>
  <si>
    <t>Артскважина № 2349 [Филиал ГУП СК "Ставрополькрайводоканал" - Новоалександровский "Райводоканал"]</t>
  </si>
  <si>
    <t>Артскважина № 2350 [Филиал ГУП СК "Ставрополькрайводоканал" - Новоалександровский "Райводоканал"]</t>
  </si>
  <si>
    <t>Артскважина № 2351 [Филиал ГУП СК "Ставрополькрайводоканал" - Новоалександровский "Райводоканал"]</t>
  </si>
  <si>
    <t>Артскважина № 2541 [Филиала ГУП СК "Ставрополькрайводоканал" - "Восточный" ПТП Курское]</t>
  </si>
  <si>
    <t>15А</t>
  </si>
  <si>
    <t>00000145</t>
  </si>
  <si>
    <t>05.06.1980</t>
  </si>
  <si>
    <t>https://portal.eias.ru/Portal/DownloadPage.aspx?type=12&amp;guid=0afb3387-2138-479f-97fb-1eb0f621d4ed</t>
  </si>
  <si>
    <t>Артскважина № 2548 [Филиала ГУП СК "Ставрополькрайводоканал" - "Восточный" ПТП Курское]</t>
  </si>
  <si>
    <t>ул. Зеленая</t>
  </si>
  <si>
    <t>00000146</t>
  </si>
  <si>
    <t>25.07.1980</t>
  </si>
  <si>
    <t>https://portal.eias.ru/Portal/DownloadPage.aspx?type=12&amp;guid=29c858c6-7fa9-49f2-a729-9d13d1455b3f</t>
  </si>
  <si>
    <t>Артскважина № 258-Д [Филиал ГУП СК "Ставрополькрайводоканал" - Новоалександровский "Райводоканал"]</t>
  </si>
  <si>
    <t>ул.Короткая</t>
  </si>
  <si>
    <t>Артскважина № 2638 [Филиала ГУП СК "Ставрополькрайводоканал" - "Восточный" ПТП Курское]</t>
  </si>
  <si>
    <t>собственность</t>
  </si>
  <si>
    <t>https://portal.eias.ru/Portal/DownloadPage.aspx?type=12&amp;guid=96287ff6-30e7-4b47-8062-bc0525c86d9e</t>
  </si>
  <si>
    <t>Артскважина № 277 д [Филиала ГУП СК "Ставрополькрайводоканал" - "Восточный" ПТП Курское]</t>
  </si>
  <si>
    <t>2Б</t>
  </si>
  <si>
    <t>https://portal.eias.ru/Portal/DownloadPage.aspx?type=12&amp;guid=65b7fc6e-715d-437f-929f-62dcadca4340</t>
  </si>
  <si>
    <t>Артскважина № 2807 [Филиала ГУП СК "Ставрополькрайводоканал" - "Восточный" ПТП Курское]</t>
  </si>
  <si>
    <t>п Мирный</t>
  </si>
  <si>
    <t>07533000201</t>
  </si>
  <si>
    <t>ул. Новая</t>
  </si>
  <si>
    <t>000000115</t>
  </si>
  <si>
    <t>10.04.1987</t>
  </si>
  <si>
    <t>https://portal.eias.ru/Portal/DownloadPage.aspx?type=12&amp;guid=5868cd02-9252-4aab-9dbc-e8d7d62f332b</t>
  </si>
  <si>
    <t>Артскважина № 284-Д [Филиал ГУП СК "Ставрополькрайводоканал" - Новоалександровский "Райводоканал"]</t>
  </si>
  <si>
    <t>СШ№18</t>
  </si>
  <si>
    <t>Артскважина № 2853 [Филиала ГУП СК "Ставрополькрайводоканал" - "Восточный" ПТП Курское]</t>
  </si>
  <si>
    <t>ул. Ессентукская</t>
  </si>
  <si>
    <t>00000139</t>
  </si>
  <si>
    <t>16.04.1988</t>
  </si>
  <si>
    <t>https://portal.eias.ru/Portal/DownloadPage.aspx?type=12&amp;guid=e1364e42-2b97-4d96-a5c8-76b84f64186e</t>
  </si>
  <si>
    <t>Артскважина № 290-Д [Филиал ГУП СК "Ставрополькрайводоканал" - Новоалександровский "Райводоканал"]</t>
  </si>
  <si>
    <t>ул. Тимирязева</t>
  </si>
  <si>
    <t>Артскважина № 291-Д [Филиал ГУП СК "Ставрополькрайводоканал" - Новоалександровский "Райводоканал"]</t>
  </si>
  <si>
    <t>Артскважина № 292-Д [Филиал ГУП СК "Ставрополькрайводоканал" - Новоалександровский "Райводоканал"]</t>
  </si>
  <si>
    <t>Артскважина № 293-Д [Филиал ГУП СК "Ставрополькрайводоканал" - Новоалександровский "Райводоканал"]</t>
  </si>
  <si>
    <t>Артскважина № 295-Д [Филиал ГУП СК "Ставрополькрайводоканал" - Новоалександровский "Райводоканал"]</t>
  </si>
  <si>
    <t>Газовый участок</t>
  </si>
  <si>
    <t>Артскважина № 2П [Филиал ГУП СК "Ставрополькрайводоканал" - Новоалександровский "Райводоканал"]</t>
  </si>
  <si>
    <t>Артскважина № 304-Д [Филиал ГУП СК "Ставрополькрайводоканал" - Новоалександровский "Райводоканал"]</t>
  </si>
  <si>
    <t>СШ №2</t>
  </si>
  <si>
    <t>Артскважина № 305-Д [Филиал ГУП СК "Ставрополькрайводоканал" - Новоалександровский "Райводоканал"]</t>
  </si>
  <si>
    <t>ул. Чичерина</t>
  </si>
  <si>
    <t>Артскважина № 3096 [Филиал ГУП СК "Ставрополькрайводоканал" - "Восточный" ПТП Арзгирское]</t>
  </si>
  <si>
    <t>п Довсун</t>
  </si>
  <si>
    <t>07507000111</t>
  </si>
  <si>
    <t>п. Довсун</t>
  </si>
  <si>
    <t>492а</t>
  </si>
  <si>
    <t>31.10.1996</t>
  </si>
  <si>
    <t>https://portal.eias.ru/Portal/DownloadPage.aspx?type=12&amp;guid=6fa46b0c-09a8-42e7-89b2-220a44d78587</t>
  </si>
  <si>
    <t>2279-ю</t>
  </si>
  <si>
    <t>https://portal.eias.ru/Portal/DownloadPage.aspx?type=12&amp;guid=3af26a94-b85f-452d-8dc2-76a007f7a962</t>
  </si>
  <si>
    <t>07543000221</t>
  </si>
  <si>
    <t>Артскважина № 3185 [Филиал ГУП СК "Ставрополькрайводоканал" - Новоалександровский "Райводоканал"]</t>
  </si>
  <si>
    <t>п Встречный</t>
  </si>
  <si>
    <t>07726000131</t>
  </si>
  <si>
    <t>п. Встречный</t>
  </si>
  <si>
    <t>07543000131</t>
  </si>
  <si>
    <t>Артскважина № 3190 [Филиал ГУП СК "Ставрополькрайводоканал" - Новоалександровский "Райводоканал"]</t>
  </si>
  <si>
    <t>х Мокрая Балка</t>
  </si>
  <si>
    <t>07726000211</t>
  </si>
  <si>
    <t>х. Мокрая Балка</t>
  </si>
  <si>
    <t>07543000211</t>
  </si>
  <si>
    <t>Артскважина № 4 [Филиал ГУП СК "Ставрополькрайводоканал" - Новоалександровский "Райводоканал"]</t>
  </si>
  <si>
    <t>ул. 8 Марта</t>
  </si>
  <si>
    <t>Артскважина № 8к [Филиала ГУП СК "Ставрополькрайводоканал" - "Восточный" ПТП Курское]</t>
  </si>
  <si>
    <t>00000279</t>
  </si>
  <si>
    <t>23.06.2003</t>
  </si>
  <si>
    <t>https://portal.eias.ru/Portal/DownloadPage.aspx?type=12&amp;guid=c3a44b30-6c04-4eb8-bca3-12c1b76fd52a</t>
  </si>
  <si>
    <t>Артскважина №1165 [Филиала ГУП СК "Ставрополькрайводоканал" - "Восточный" ПТП Курское]</t>
  </si>
  <si>
    <t>х Зайцев</t>
  </si>
  <si>
    <t>07533000171</t>
  </si>
  <si>
    <t>х. Зайцев</t>
  </si>
  <si>
    <t>Артскважина №1242 [Филиала ГУП СК "Ставрополькрайводоканал" - "Восточный" ПТП Курское]</t>
  </si>
  <si>
    <t>с. Ростовановское</t>
  </si>
  <si>
    <t>Артскважина №1325-а [Филиал ГУП СК "Ставрополькрайводоканал" - "Восточный" ПТП Арзгирское]</t>
  </si>
  <si>
    <t>29.12.2012</t>
  </si>
  <si>
    <t>https://portal.eias.ru/Portal/DownloadPage.aspx?type=12&amp;guid=a9be5b53-5ac1-48a6-93f1-55aa2f11a2e6</t>
  </si>
  <si>
    <t>14.4</t>
  </si>
  <si>
    <t>Артскважина №1383 [Филиал ГУП СК "Ставрополькрайводоканал" - "Восточный" ПТП Арзгирское]</t>
  </si>
  <si>
    <t>с Садовое</t>
  </si>
  <si>
    <t>07507000136</t>
  </si>
  <si>
    <t>с. Садовое</t>
  </si>
  <si>
    <t>ч104</t>
  </si>
  <si>
    <t>14.04.1966</t>
  </si>
  <si>
    <t>https://portal.eias.ru/Portal/DownloadPage.aspx?type=12&amp;guid=6ef003f7-1139-435a-a6f9-7431b35db57e</t>
  </si>
  <si>
    <t>Артскважина №1522 [Филиал ГУП СК "Ставрополькрайводоканал" - "Восточный" ПТП Арзгирское]</t>
  </si>
  <si>
    <t>8.3</t>
  </si>
  <si>
    <t>Артскважина №154 Д [Филиала ГУП СК "Ставрополькрайводоканал" - "Восточный" ПТП Курское]</t>
  </si>
  <si>
    <t>ул. Промышленная</t>
  </si>
  <si>
    <t>00000035</t>
  </si>
  <si>
    <t>03.02.1990</t>
  </si>
  <si>
    <t>https://portal.eias.ru/Portal/DownloadPage.aspx?type=12&amp;guid=c0963efa-126d-4db2-9a1d-0f6947b33306</t>
  </si>
  <si>
    <t>Артскважина №157-а [Филиал ГУП СК "Ставрополькрайводоканал" - "Восточный" ПТП Арзгирское]</t>
  </si>
  <si>
    <t>6.8</t>
  </si>
  <si>
    <t>Артскважина №1608 [Филиала ГУП СК "Ставрополькрайводоканал" - "Восточный" ПТП Курское]</t>
  </si>
  <si>
    <t>х Пролетарский</t>
  </si>
  <si>
    <t>07533000256</t>
  </si>
  <si>
    <t>Артскважина №1660 [Филиала ГУП СК "Ставрополькрайводоканал" - "Восточный" ПТП Курское]</t>
  </si>
  <si>
    <t>190</t>
  </si>
  <si>
    <t>00000046</t>
  </si>
  <si>
    <t>10.01.1984</t>
  </si>
  <si>
    <t>https://portal.eias.ru/Portal/DownloadPage.aspx?type=12&amp;guid=9624acfb-757a-445b-8946-cd6f2d48d25b</t>
  </si>
  <si>
    <t>Артскважина №185 Д (26:27:000000:816) с,Горькая Балка (ГУП СК Зеленокумск)</t>
  </si>
  <si>
    <t>с Горькая Балка</t>
  </si>
  <si>
    <t>07550000126</t>
  </si>
  <si>
    <t>Артскважина №1873 [Филиал ГУП СК "Ставрополькрайводоканал" - "Восточный" ПТП Арзгирское]</t>
  </si>
  <si>
    <t>Артскважина №1993 [Филиал ГУП СК "Ставрополькрайводоканал" - "Восточный" ПТП Арзгирское]</t>
  </si>
  <si>
    <t>с Новоромановское</t>
  </si>
  <si>
    <t>07507000121</t>
  </si>
  <si>
    <t>с. Новоромановское</t>
  </si>
  <si>
    <t>https://portal.eias.ru/Portal/DownloadPage.aspx?type=12&amp;guid=993cce1a-db38-463a-b83a-319c42ec1313</t>
  </si>
  <si>
    <t>Артскважина №1994 [Филиал ГУП СК "Ставрополькрайводоканал" - "Восточный" ПТП Арзгирское]</t>
  </si>
  <si>
    <t>Артскважина №204Д [Филиала ГУП СК "Ставрополькрайводоканал" - "Восточный" ПТП Курское]</t>
  </si>
  <si>
    <t>Артскважина №2070 [Филиала ГУП СК "Ставрополькрайводоканал" - "Восточный" ПТП Курское]</t>
  </si>
  <si>
    <t>х Новотаврический</t>
  </si>
  <si>
    <t>07533000226</t>
  </si>
  <si>
    <t>х. Новотаврический</t>
  </si>
  <si>
    <t>00000048</t>
  </si>
  <si>
    <t>03.04.1968</t>
  </si>
  <si>
    <t>https://portal.eias.ru/Portal/DownloadPage.aspx?type=12&amp;guid=66047822-4b43-421b-a6a7-e0b4d8a0d126</t>
  </si>
  <si>
    <t>Артскважина №2075 [Филиал ГУП СК "Ставрополькрайводоканал" - Новоалександровский "Райводоканал"]</t>
  </si>
  <si>
    <t>Артскважина №2170 [Филиал ГУП СК "Ставрополькрайводоканал" - Новоалександровский "Райводоканал"]</t>
  </si>
  <si>
    <t>ул.Мичурина</t>
  </si>
  <si>
    <t>Артскважина №2267 [Филиала ГУП СК "Ставрополькрайводоканал" - "Восточный" ПТП Курское]</t>
  </si>
  <si>
    <t>ул. Наурская</t>
  </si>
  <si>
    <t>08.09.2014</t>
  </si>
  <si>
    <t>https://portal.eias.ru/Portal/DownloadPage.aspx?type=12&amp;guid=d729c437-01b4-4862-9cb1-4c783636fdbd</t>
  </si>
  <si>
    <t>Артскважина №2288 [Филиал ГУП СК "Ставрополькрайводоканал" - "Восточный" ПТП Арзгирское]</t>
  </si>
  <si>
    <t>Артскважина №2296 [Филиал ГУП СК "Ставрополькрайводоканал" - Новоалександровский "Райводоканал"]</t>
  </si>
  <si>
    <t>п Присадовый</t>
  </si>
  <si>
    <t>07726000231</t>
  </si>
  <si>
    <t>https://portal.eias.ru/Portal/DownloadPage.aspx?type=12&amp;guid=2a25ee5d-460a-441d-b82a-e39ca766b196</t>
  </si>
  <si>
    <t>07543000231</t>
  </si>
  <si>
    <t>Артскважина №2314 [Филиал ГУП СК "Ставрополькрайводоканал" - "Восточный" ПТП Арзгирское]</t>
  </si>
  <si>
    <t>ч103</t>
  </si>
  <si>
    <t>https://portal.eias.ru/Portal/DownloadPage.aspx?type=12&amp;guid=ece79f8b-0d54-48e5-a43e-6c3d78f799cf</t>
  </si>
  <si>
    <t>Артскважина №2346 лит 1 (26:27:111010:99) с,Солдато-Александровское (ГУП СК Зеленокумск)</t>
  </si>
  <si>
    <t>пер.Мирный</t>
  </si>
  <si>
    <t>1Г</t>
  </si>
  <si>
    <t>19.44</t>
  </si>
  <si>
    <t>Артскважина №24 (26:27:090802:9) с,Горькая Балка (ГУП СК Зеленокумск)</t>
  </si>
  <si>
    <t>Артскважина №2435 [Филиал ГУП СК "Ставрополькрайводоканал" - "Восточный" ПТП Арзгирское]</t>
  </si>
  <si>
    <t>Артскважина №2529 [Филиала ГУП СК "Ставрополькрайводоканал" - "Восточный" ПТП Курское]</t>
  </si>
  <si>
    <t>Приозерный</t>
  </si>
  <si>
    <t>https://portal.eias.ru/Portal/DownloadPage.aspx?type=12&amp;guid=eb0acc23-cfe8-44a6-8934-62bfb6b4138e</t>
  </si>
  <si>
    <t>00000472</t>
  </si>
  <si>
    <t>https://portal.eias.ru/Portal/DownloadPage.aspx?type=12&amp;guid=8c54068f-cd9d-4aa4-9680-973b3cb6379e</t>
  </si>
  <si>
    <t>Артскважина №2535 [Филиала ГУП СК "Ставрополькрайводоканал" - "Восточный" ПТП Курское]</t>
  </si>
  <si>
    <t>00000031</t>
  </si>
  <si>
    <t>29.03.1980</t>
  </si>
  <si>
    <t>https://portal.eias.ru/Portal/DownloadPage.aspx?type=12&amp;guid=19178cf6-61ac-403b-ad54-49bbb16bdf38</t>
  </si>
  <si>
    <t>Артскважина №2539 Лит, III (26:27:080824:6) с,Отказное (ГУП СК Зеленокумск)</t>
  </si>
  <si>
    <t>с Отказное</t>
  </si>
  <si>
    <t>07550000171</t>
  </si>
  <si>
    <t>59в</t>
  </si>
  <si>
    <t>25.2</t>
  </si>
  <si>
    <t>Артскважина №2626 [Филиала ГУП СК "Ставрополькрайводоканал" - "Восточный" ПТП Курское]</t>
  </si>
  <si>
    <t>00000041</t>
  </si>
  <si>
    <t>https://portal.eias.ru/Portal/DownloadPage.aspx?type=12&amp;guid=6ae2bf51-2754-43f6-86af-c9aae0028d42</t>
  </si>
  <si>
    <t>Артскважина №2648 [Филиала ГУП СК "Ставрополькрайводоканал" - "Восточный" ПТП Курское]</t>
  </si>
  <si>
    <t>х Межевой</t>
  </si>
  <si>
    <t>07533000196</t>
  </si>
  <si>
    <t>Артскважина №268 [Филиала ГУП СК "Ставрополькрайводоканал" - "Восточный" ПТП Курское]</t>
  </si>
  <si>
    <t>ул. Парковая</t>
  </si>
  <si>
    <t>00000050</t>
  </si>
  <si>
    <t>https://portal.eias.ru/Portal/DownloadPage.aspx?type=12&amp;guid=a90b7ace-01c0-4829-9dca-1d2111c9c642</t>
  </si>
  <si>
    <t>Артскважина №2690 [Филиал ГУП СК "Ставрополькрайводоканал" - "Восточный" ПТП Арзгирское]</t>
  </si>
  <si>
    <t>Артскважина №2717
(ГУП СК Зеленокумск)</t>
  </si>
  <si>
    <t>х Ковганский</t>
  </si>
  <si>
    <t>07550000141</t>
  </si>
  <si>
    <t>Артскважина №28 (26:27:000000:662) с,Горькая Балка (ГУП СК Зеленокумск)</t>
  </si>
  <si>
    <t>12.24</t>
  </si>
  <si>
    <t>Артскважина №2809 [Филиала ГУП СК "Ставрополькрайводоканал" - "Восточный" ПТП Курское]</t>
  </si>
  <si>
    <t>с. Каново</t>
  </si>
  <si>
    <t>Артскважина №2811 [Филиала ГУП СК "Ставрополькрайводоканал" - "Восточный" ПТП Курское]</t>
  </si>
  <si>
    <t>Артскважина №2815 [Филиала ГУП СК "Ставрополькрайводоканал" - "Восточный" ПТП Курское]</t>
  </si>
  <si>
    <t>х Моздокский</t>
  </si>
  <si>
    <t>07533000206</t>
  </si>
  <si>
    <t>ул. Грейдерная</t>
  </si>
  <si>
    <t>00000200</t>
  </si>
  <si>
    <t>29.06.1987</t>
  </si>
  <si>
    <t>https://portal.eias.ru/Portal/DownloadPage.aspx?type=12&amp;guid=77377608-d146-47dc-aff3-91cc66c0d01c</t>
  </si>
  <si>
    <t>Артскважина №2827 [Филиала ГУП СК "Ставрополькрайводоканал" - "Восточный" ПТП Курское]</t>
  </si>
  <si>
    <t>12А</t>
  </si>
  <si>
    <t>00000141</t>
  </si>
  <si>
    <t>30.09.1987</t>
  </si>
  <si>
    <t>https://portal.eias.ru/Portal/DownloadPage.aspx?type=12&amp;guid=f75ab32c-4cd0-4d87-b236-7ae3e282f7b4</t>
  </si>
  <si>
    <t>Артскважина №2838 [Филиала ГУП СК "Ставрополькрайводоканал" - "Восточный" ПТП Курское]</t>
  </si>
  <si>
    <t>ул. Кисловодская</t>
  </si>
  <si>
    <t>Артскважина №2879 [Филиал ГУП СК "Ставрополькрайводоканал" - "Восточный" ПТП Арзгирское]</t>
  </si>
  <si>
    <t>Артскважина №2885 [Филиала ГУП СК "Ставрополькрайводоканал" - "Восточный" ПТП Курское]</t>
  </si>
  <si>
    <t>Артскважина №2958 [Филиал ГУП СК "Ставрополькрайводоканал" - "Восточный" ПТП Арзгирское]</t>
  </si>
  <si>
    <t>427а</t>
  </si>
  <si>
    <t>09.04.1990</t>
  </si>
  <si>
    <t>https://portal.eias.ru/Portal/DownloadPage.aspx?type=12&amp;guid=d7298a36-23bc-4f33-ba18-6017e1f7c112</t>
  </si>
  <si>
    <t>Артскважина №2963-а [Филиал ГУП СК "Ставрополькрайводоканал" - "Восточный" ПТП Арзгирское]</t>
  </si>
  <si>
    <t>Артскважина №3042 [Филиал ГУП СК "Ставрополькрайводоканал" - "Восточный" ПТП Арзгирское]</t>
  </si>
  <si>
    <t>Артскважина №3049 [Филиал ГУП СК "Ставрополькрайводоканал" - "Восточный" ПТП Арзгирское]</t>
  </si>
  <si>
    <t>Артскважина №31-Д (26:27:120201:57) х,Андреевский (ГУП СК Зеленокумск)</t>
  </si>
  <si>
    <t>12.6</t>
  </si>
  <si>
    <t>.21</t>
  </si>
  <si>
    <t>Артскважина №4387 (26:27:000000:4510) с,Горькая Балка (ГУП СК Зеленокумск)</t>
  </si>
  <si>
    <t>25.92</t>
  </si>
  <si>
    <t>Артскважина №4388 (26:27:000000:786) с,Горькая Балка (ГУП СК Зеленокумск)</t>
  </si>
  <si>
    <t>Артскважина №43Д [Филиала ГУП СК "Ставрополькрайводоканал" - "Восточный" ПТП Курское]</t>
  </si>
  <si>
    <t>ул.Гагарина дом 126</t>
  </si>
  <si>
    <t>https://portal.eias.ru/Portal/DownloadPage.aspx?type=12&amp;guid=ff8f1738-99ba-4bf5-b0ec-6e2e711152ea</t>
  </si>
  <si>
    <t>00000473</t>
  </si>
  <si>
    <t>https://portal.eias.ru/Portal/DownloadPage.aspx?type=12&amp;guid=699e41d3-072f-496d-92ef-4e77032be2db</t>
  </si>
  <si>
    <t>Артскважина №49РЭ [Филиала ГУП СК "Ставрополькрайводоканал" - "Восточный" ПТП Курское]</t>
  </si>
  <si>
    <t>Артскважина №5 [Филиал ГУП СК "Ставрополькрайводоканал" - Новоалександровский "Райводоканал"]</t>
  </si>
  <si>
    <t>ул.Красная</t>
  </si>
  <si>
    <t>Артскважина №583/6243 (26:27:000000:744) х,Петровский (ГУП СК Зеленокумск)</t>
  </si>
  <si>
    <t>х Петровский</t>
  </si>
  <si>
    <t>07550000176</t>
  </si>
  <si>
    <t>6.7</t>
  </si>
  <si>
    <t>Артскважина №6013/1608 [Филиала ГУП СК "Ставрополькрайводоканал" - "Восточный" ПТП Курское]</t>
  </si>
  <si>
    <t>Артскважина №6284/2491 х,Восточный</t>
  </si>
  <si>
    <t>07550000116</t>
  </si>
  <si>
    <t>Артскважина №6290/2467 х,Примерный</t>
  </si>
  <si>
    <t>х Примерный</t>
  </si>
  <si>
    <t>07550000191</t>
  </si>
  <si>
    <t>ул. Артезианская</t>
  </si>
  <si>
    <t>Артскважина №8412/15-Э (26:27:000000:2130) п,Селивановка (ГУП СК Зеленокумск)</t>
  </si>
  <si>
    <t>улица Приозерная</t>
  </si>
  <si>
    <t>Артскважина №8413/3 (26:27:000000:2128) п,Селивановка</t>
  </si>
  <si>
    <t>10.08</t>
  </si>
  <si>
    <t>Артскважина №8417/2597 х,Восточный</t>
  </si>
  <si>
    <t>ул. Комсомольская</t>
  </si>
  <si>
    <t>Артскважина №8419/2668 х,Примерный</t>
  </si>
  <si>
    <t>23.4</t>
  </si>
  <si>
    <t>Артскважина №8423/2931 х,Кононов</t>
  </si>
  <si>
    <t>х Кононов</t>
  </si>
  <si>
    <t>07550000156</t>
  </si>
  <si>
    <t>Артскважина №8424/2975 х,Кавказский</t>
  </si>
  <si>
    <t>х Кавказский</t>
  </si>
  <si>
    <t>07550000136</t>
  </si>
  <si>
    <t>Артскважина №8425/2528 х,Восточный</t>
  </si>
  <si>
    <t>Артскважина №8426/3015 х,Восточный</t>
  </si>
  <si>
    <t>8.8</t>
  </si>
  <si>
    <t>Артскважина №8427/3034 х,Восточный</t>
  </si>
  <si>
    <t>Артскважина №8428/2 х,Восточный</t>
  </si>
  <si>
    <t>ул. Культурная</t>
  </si>
  <si>
    <t>Артскважина №859 [Филиала ГУП СК "Ставрополькрайводоканал" - "Восточный" ПТП Курское]</t>
  </si>
  <si>
    <t>х Веденяпин</t>
  </si>
  <si>
    <t>07533000136</t>
  </si>
  <si>
    <t>ул. Урожайная</t>
  </si>
  <si>
    <t>Артскважина №941 [Филиала ГУП СК "Ставрополькрайводоканал" - "Восточный" ПТП Курское]</t>
  </si>
  <si>
    <t>Артскважина №993 [Филиал ГУП СК "Ставрополькрайводоканал" - "Восточный" ПТП Арзгирское]</t>
  </si>
  <si>
    <t>Артскважина №б/н (1) [Филиала ГУП СК "Ставрополькрайводоканал" - "Восточный" ПТП Курское]</t>
  </si>
  <si>
    <t>ул. Октябрьская</t>
  </si>
  <si>
    <t>Артскважина №б/н (2) [Филиала ГУП СК "Ставрополькрайводоканал" - "Восточный" ПТП Курское]</t>
  </si>
  <si>
    <t>пер. Почтовый</t>
  </si>
  <si>
    <t>Артскважина №б/н (3) [Филиала ГУП СК "Ставрополькрайводоканал" - "Восточный" ПТП Курское]</t>
  </si>
  <si>
    <t>Артскважина микрорайон "Южный" 7к СКВК [Филиала ГУП СК "Ставрополькрайводоканал" - "Восточный" ПТП Курское]</t>
  </si>
  <si>
    <t>https://portal.eias.ru/Portal/DownloadPage.aspx?type=12&amp;guid=d9f820a4-1e09-4e07-9192-b96dbfaed988</t>
  </si>
  <si>
    <t>00000414</t>
  </si>
  <si>
    <t>18.06.2012</t>
  </si>
  <si>
    <t>https://portal.eias.ru/Portal/DownloadPage.aspx?type=12&amp;guid=876b0dc4-d4ee-426e-8603-aa486b4cfbc0</t>
  </si>
  <si>
    <t>Артскважина№156Д [Филиала ГУП СК "Ставрополькрайводоканал" - "Восточный" ПТП Курское]</t>
  </si>
  <si>
    <t>п Ага-Батыр</t>
  </si>
  <si>
    <t>07533000106</t>
  </si>
  <si>
    <t>50А</t>
  </si>
  <si>
    <t>00000340</t>
  </si>
  <si>
    <t>19.04.1990</t>
  </si>
  <si>
    <t>https://portal.eias.ru/Portal/DownloadPage.aspx?type=12&amp;guid=f518a2d5-17fe-4afb-8185-4d705b4c8a91</t>
  </si>
  <si>
    <t>Артскважина№166Д [Филиала ГУП СК "Ставрополькрайводоканал" - "Восточный" ПТП Курское]</t>
  </si>
  <si>
    <t>8А</t>
  </si>
  <si>
    <t>00000341</t>
  </si>
  <si>
    <t>09.01.1991</t>
  </si>
  <si>
    <t>https://portal.eias.ru/Portal/DownloadPage.aspx?type=12&amp;guid=5a77c8b1-72b4-4d40-a990-40ed8194aeff</t>
  </si>
  <si>
    <t>Артскважина№192Д [Филиала ГУП СК "Ставрополькрайводоканал" - "Восточный" ПТП Курское]</t>
  </si>
  <si>
    <t>ул. Карьерная</t>
  </si>
  <si>
    <t>00000342</t>
  </si>
  <si>
    <t>05.02.1992</t>
  </si>
  <si>
    <t>https://portal.eias.ru/Portal/DownloadPage.aspx?type=12&amp;guid=6d2c0817-ecdc-41f8-b916-c86fafc64dd8</t>
  </si>
  <si>
    <t>Артскважина№210Д [Филиала ГУП СК "Ставрополькрайводоканал" - "Восточный" ПТП Курское]</t>
  </si>
  <si>
    <t>х Кировский</t>
  </si>
  <si>
    <t>07533000181</t>
  </si>
  <si>
    <t>х. Кировский</t>
  </si>
  <si>
    <t>00000385</t>
  </si>
  <si>
    <t>26.10.1992</t>
  </si>
  <si>
    <t>https://portal.eias.ru/Portal/DownloadPage.aspx?type=12&amp;guid=0258a4f9-80ec-40d9-94f6-1b5771acebb3</t>
  </si>
  <si>
    <t>Артскважина№2119 [Филиала ГУП СК "Ставрополькрайводоканал" - "Восточный" ПТП Курское]</t>
  </si>
  <si>
    <t>с Полтавское</t>
  </si>
  <si>
    <t>07533000236</t>
  </si>
  <si>
    <t>00000196</t>
  </si>
  <si>
    <t>12.04.1972</t>
  </si>
  <si>
    <t>https://portal.eias.ru/Portal/DownloadPage.aspx?type=12&amp;guid=6f2dc4e5-de6d-4597-8bf0-950a2ca54b7c</t>
  </si>
  <si>
    <t>Артскважина№2710 [Филиала ГУП СК "Ставрополькрайводоканал" - "Восточный" ПТП Курское]</t>
  </si>
  <si>
    <t>х Новоивановский</t>
  </si>
  <si>
    <t>07533000221</t>
  </si>
  <si>
    <t>х. Новоивановский</t>
  </si>
  <si>
    <t>00000361</t>
  </si>
  <si>
    <t>https://portal.eias.ru/Portal/DownloadPage.aspx?type=12&amp;guid=a5747085-910a-494a-b5d7-ec03f6d991fe</t>
  </si>
  <si>
    <t>Артскважина№2818 [Филиала ГУП СК "Ставрополькрайводоканал" - "Восточный" ПТП Курское]</t>
  </si>
  <si>
    <t>ул. Свободная</t>
  </si>
  <si>
    <t>00000205</t>
  </si>
  <si>
    <t>31.07.1987</t>
  </si>
  <si>
    <t>https://portal.eias.ru/Portal/DownloadPage.aspx?type=12&amp;guid=d40feace-0fc8-4925-82fb-fd5278338238</t>
  </si>
  <si>
    <t>Артскважина№2822 [Филиала ГУП СК "Ставрополькрайводоканал" - "Восточный" ПТП Курское]</t>
  </si>
  <si>
    <t>00000195</t>
  </si>
  <si>
    <t>31.08.1987</t>
  </si>
  <si>
    <t>https://portal.eias.ru/Portal/DownloadPage.aspx?type=12&amp;guid=c943c504-4bd9-4eed-a0fb-b7185869d847</t>
  </si>
  <si>
    <t>Артскважина№2Д [Филиала ГУП СК "Ставрополькрайводоканал" - "Восточный" ПТП Курское]</t>
  </si>
  <si>
    <t>ул. Гаврилова</t>
  </si>
  <si>
    <t>00000094</t>
  </si>
  <si>
    <t>10.06.1987</t>
  </si>
  <si>
    <t>https://portal.eias.ru/Portal/DownloadPage.aspx?type=12&amp;guid=f74d51e2-f951-4f09-a282-c8d6fe963765</t>
  </si>
  <si>
    <t>Артскважина№872 [Филиала ГУП СК "Ставрополькрайводоканал" - "Восточный" ПТП Курское]</t>
  </si>
  <si>
    <t>00000197</t>
  </si>
  <si>
    <t>31.08.1960</t>
  </si>
  <si>
    <t>https://portal.eias.ru/Portal/DownloadPage.aspx?type=12&amp;guid=7b9427a2-add7-479b-b5e9-40e47e03cb9c</t>
  </si>
  <si>
    <t>Артскважины №1606 [Филиала ГУП СК "Ставрополькрайводоканал" - "Восточный" ПТП Курское]</t>
  </si>
  <si>
    <t>с Добровольное</t>
  </si>
  <si>
    <t>07533000156</t>
  </si>
  <si>
    <t>ул. Миропольская</t>
  </si>
  <si>
    <t>00000043</t>
  </si>
  <si>
    <t>30.04.1968</t>
  </si>
  <si>
    <t>https://portal.eias.ru/Portal/DownloadPage.aspx?type=12&amp;guid=4d290ff8-56df-412e-8165-777339daa2d2</t>
  </si>
  <si>
    <t>Артскважины №2962 [Филиал ГУП СК "Ставрополькрайводоканал" - "Восточный" ПТП Арзгирское]</t>
  </si>
  <si>
    <t>427</t>
  </si>
  <si>
    <t>https://portal.eias.ru/Portal/DownloadPage.aspx?type=12&amp;guid=002aa930-4865-4a3a-9dd6-a5df48f018b5</t>
  </si>
  <si>
    <t>Атрезианская скважина № 8395/1, Хутор Рог,
(ГУП СК Зеленокумск)</t>
  </si>
  <si>
    <t>х Рог</t>
  </si>
  <si>
    <t>07550000196</t>
  </si>
  <si>
    <t>БСВ "Водовод от регулирующего резервуара пос. Таврический в сторону БСВ (литер В) протяж. 2227 п/м. Осн. склад [Филиал ГУП СК "Ставрополькрайводоканал" - "Северный" ПТП Благодарненское] https://portal.eias.ru/Portal/DownloadPage.aspx?type=12&amp;guid=328a445b-8077-459d-a267-ba96283929e6</t>
  </si>
  <si>
    <t>п Таврический</t>
  </si>
  <si>
    <t>07556000201</t>
  </si>
  <si>
    <t>п. Таврический</t>
  </si>
  <si>
    <t>1972</t>
  </si>
  <si>
    <t>08.10.2013</t>
  </si>
  <si>
    <t>https://portal.eias.ru/Portal/DownloadPage.aspx?type=12&amp;guid=c528c140-2299-410d-99df-428098531956</t>
  </si>
  <si>
    <t>БСВ "Водовод участок  № 2/1 с.Спасское - п.Искра (литер В) протяж. 6636 п/м. Основной склад  [Филиал ГУП СК "Ставрополькрайводоканал" - "Северный" ПТП Благодарненское] https://portal.eias.ru/Portal/DownloadPage.aspx?type=12&amp;guid=6df7a2d3-2454-4904-b8d9-be1e7e04f293</t>
  </si>
  <si>
    <t>с Спасское</t>
  </si>
  <si>
    <t>07705000201</t>
  </si>
  <si>
    <t>участок 2/1</t>
  </si>
  <si>
    <t>07510000201</t>
  </si>
  <si>
    <t>БСВ "Разводящая водопроводная сеть аул Куликовы Копани ул. 70 лет Октября (литер В) протяж. 304 п/м [Филиал ГУП СК "Ставрополькрайводоканал" - "Северный" ПТП Благодарненское] https://portal.eias.ru/Portal/DownloadPage.aspx?type=12&amp;guid=592089a8-a1c3-40a8-850e-c3186e5796fe</t>
  </si>
  <si>
    <t>аул Куликовы Копани</t>
  </si>
  <si>
    <t>07556000146</t>
  </si>
  <si>
    <t>ул. 70 лет Октября</t>
  </si>
  <si>
    <t>БСВ "Разводящая водопроводная сеть с. Малые Ягуры ул. Верхняя, ул. Каменная, ул. Малиновского (литер В), протяж. 1227 п/м [Филиал ГУП СК "Ставрополькрайводоканал" - "Северный" ПТП Благодарненское] https://portal.eias.ru/Portal/DownloadPage.aspx?type=12&amp;guid=62d4ef0c-a42e-4020-9665-706789b32f73</t>
  </si>
  <si>
    <t>с Малые Ягуры</t>
  </si>
  <si>
    <t>07556000156</t>
  </si>
  <si>
    <t>ул. Верхняя,
ул. Каменная,
ул. Малиновского</t>
  </si>
  <si>
    <t>БСВ "Разводящая водопроводная сеть с. Мирное, ул. Красная, ул. Пролетарская (литер В) протяж. 442 п/м. Осн. склад [Филиал ГУП СК "Ставрополькрайводоканал" - "Северный" ПТП Благодарненское] https://portal.eias.ru/Portal/DownloadPage.aspx?type=12&amp;guid=4beda00c-b1a2-4cf7-bc95-9cb868c60137</t>
  </si>
  <si>
    <t>с Мирное</t>
  </si>
  <si>
    <t>07705000176</t>
  </si>
  <si>
    <t>ул. Красная
ул. Пролетарская</t>
  </si>
  <si>
    <t>07510000176</t>
  </si>
  <si>
    <t>БСВ "Разводящая водопроводная сеть с. Серафимовское, ул. Серегина, ул. Пятигорская (литер В), протяж. 877 п/м [Филиал ГУП СК "Ставрополькрайводоканал" - "Северный" ПТП Благодарненское] https://portal.eias.ru/Portal/DownloadPage.aspx?type=12&amp;guid=773f95d1-1bcb-415f-aab4-a9c75856f5ce</t>
  </si>
  <si>
    <t>с Серафимовское</t>
  </si>
  <si>
    <t>07507000146</t>
  </si>
  <si>
    <t>ул. Серегина,
ул. Пятигорская</t>
  </si>
  <si>
    <t>Башня Рожновского
(ГУП СК Зеленокумск)</t>
  </si>
  <si>
    <t>х Средний Лес</t>
  </si>
  <si>
    <t>07550000206</t>
  </si>
  <si>
    <t>Башня Рожновского, Хутор Рог, 
(ГУП СК Зеленокумск)</t>
  </si>
  <si>
    <t>Бесхозяйнве водопроводные сети г. Изобильный [Филиал ГУП СК "Ставрополькрайводоканал" - Изобильненский "Райводоканал"]</t>
  </si>
  <si>
    <t>г. Изобильный</t>
  </si>
  <si>
    <t>29.06.2022</t>
  </si>
  <si>
    <t>https://portal.eias.ru/Portal/DownloadPage.aspx?type=12&amp;guid=fc936ecd-7168-4a2e-9e50-8d6f5df8b575</t>
  </si>
  <si>
    <t>Бесхозяйные водопрводные сети к зданию ДК в пос. Селивановка</t>
  </si>
  <si>
    <t>.0704</t>
  </si>
  <si>
    <t>.07</t>
  </si>
  <si>
    <t>Бесхозяйные водопроводные сети [Филиал ГУП СК "Ставрополькрайводоканал" - "Восточный" ПТП Степновское]</t>
  </si>
  <si>
    <t>Степновский муниципальный район</t>
  </si>
  <si>
    <t>23.12.2004</t>
  </si>
  <si>
    <t>https://portal.eias.ru/Portal/DownloadPage.aspx?type=12&amp;guid=dc338e96-11b7-466c-97cd-3a0dbb9cffc3</t>
  </si>
  <si>
    <t>Бесхозяйные водопроводные сети [Филиал ГУП СК "Ставрополькрайводоканал" - "Кавминводоканал" ПТП Пятигорское]</t>
  </si>
  <si>
    <t>https://portal.eias.ru/Portal/DownloadPage.aspx?type=12&amp;guid=afbae8f8-c83d-4d34-80bd-c5f4ee67d5c1</t>
  </si>
  <si>
    <t>15.11.2022</t>
  </si>
  <si>
    <t>https://portal.eias.ru/Portal/DownloadPage.aspx?type=12&amp;guid=a374c54e-2085-477e-90b4-aa9c3c0bbbb1</t>
  </si>
  <si>
    <t>13938.22</t>
  </si>
  <si>
    <t>4609.66</t>
  </si>
  <si>
    <t>Бесхозяйные водопроводные сети [Филиал ГУП СК "Ставрополькрайводоканал" - Предгорный "Межрайводоканал" ПТП Железноводское]</t>
  </si>
  <si>
    <t>https://portal.eias.ru/Portal/DownloadPage.aspx?type=12&amp;guid=71d30878-c21e-453d-814f-f4287807967a</t>
  </si>
  <si>
    <t>11.10.2022</t>
  </si>
  <si>
    <t>https://portal.eias.ru/Portal/DownloadPage.aspx?type=12&amp;guid=f9a2145d-43cf-4448-8670-583d06730351</t>
  </si>
  <si>
    <t>Бесхозяйные водопроводные сети в с. Горькая Балка</t>
  </si>
  <si>
    <t>ул.Октябрьская, ул.Чехова, ул. Чкалова, Толстого, Некрасова, Мира, Шоссейная, Ленина, Достоевского, Горького, Ломоносова, Маяковского, Гагарина, Зеленая, Кочубея, Новая, Гоголя, Тургенева, Фурманова, Молодежная, Шебалкова, ул. 8 Марта, Пушкина, Первомайская, Подгорная, пер.Северный, ул.Школьная</t>
  </si>
  <si>
    <t>28.76</t>
  </si>
  <si>
    <t>Бесхозяйные водопроводные сети на территории с. Отказное Советского МО</t>
  </si>
  <si>
    <t>ул.Степная, Мира, Крупской, Лермонтова</t>
  </si>
  <si>
    <t>1.236</t>
  </si>
  <si>
    <t>Бесхозяйные водопроводные сети п. Зеленый Предгорный муниципальный округ</t>
  </si>
  <si>
    <t>п Зеленый</t>
  </si>
  <si>
    <t>07548000171</t>
  </si>
  <si>
    <t>в районе развилки на въезде в посёлок - напротив жилого дома №7 по ул. Этокская</t>
  </si>
  <si>
    <t>03.05.2023</t>
  </si>
  <si>
    <t>https://portal.eias.ru/Portal/DownloadPage.aspx?type=12&amp;guid=be54009a-1a88-4ab0-9511-04d6af079d36</t>
  </si>
  <si>
    <t>Бесхозяйные водопроводные сети п. Пятигорский Предгорный муниципальный округ 21,89 км</t>
  </si>
  <si>
    <t>п Пятигорский</t>
  </si>
  <si>
    <t>07548000236</t>
  </si>
  <si>
    <t>31.012.2024</t>
  </si>
  <si>
    <t>https://portal.eias.ru/Portal/DownloadPage.aspx?type=12&amp;guid=ad0f85a5-72c4-4831-902d-6a5d3e7938d2</t>
  </si>
  <si>
    <t>.5</t>
  </si>
  <si>
    <t>Бесхозяйные водопроводные сети с.Ульяновка</t>
  </si>
  <si>
    <t>с Ульяновка</t>
  </si>
  <si>
    <t>07721000341</t>
  </si>
  <si>
    <t>27.11.2019</t>
  </si>
  <si>
    <t>https://portal.eias.ru/Portal/DownloadPage.aspx?type=12&amp;guid=2e255182-5d6b-4b5f-a731-23ca5c76f345</t>
  </si>
  <si>
    <t>07539000341</t>
  </si>
  <si>
    <t>Бесхозяйные водопроводные сети ст. Зольская Кировский МО 2,0 км</t>
  </si>
  <si>
    <t>ст-ца Зольская</t>
  </si>
  <si>
    <t>07525000131</t>
  </si>
  <si>
    <t>15.02.2024</t>
  </si>
  <si>
    <t>https://portal.eias.ru/Portal/DownloadPage.aspx?type=12&amp;guid=94613444-dade-4dbc-8a2a-c522cd257f51</t>
  </si>
  <si>
    <t>Бесхозяйные водопроводные сети ст. Зольская Кировский МО 2,5 км</t>
  </si>
  <si>
    <t>Бесхозяйные сети (по решению суда) Филиал ГУП СК "Ставрополькрайводоканал" - "Южный" ПТП Андроповское</t>
  </si>
  <si>
    <t>с Крымгиреевское</t>
  </si>
  <si>
    <t>07503000171</t>
  </si>
  <si>
    <t>с. Крымгиреевское, по ул. Школьной</t>
  </si>
  <si>
    <t>https://portal.eias.ru/Portal/DownloadPage.aspx?type=12&amp;guid=3cf6b245-f755-4684-a7f1-8bf423ce150c</t>
  </si>
  <si>
    <t>16.12.2015</t>
  </si>
  <si>
    <t>https://portal.eias.ru/Portal/DownloadPage.aspx?type=12&amp;guid=7022e5cb-ed5f-40b8-aa80-518255ea52dc</t>
  </si>
  <si>
    <t>1130.42</t>
  </si>
  <si>
    <t>586</t>
  </si>
  <si>
    <t>с Солуно-Дмитриевское</t>
  </si>
  <si>
    <t>07503000221</t>
  </si>
  <si>
    <t>с. Солуно-Дмитриевское</t>
  </si>
  <si>
    <t>https://portal.eias.ru/Portal/DownloadPage.aspx?type=12&amp;guid=2aae050d-364b-48a4-a772-e75df2005d41</t>
  </si>
  <si>
    <t>03.08.2016</t>
  </si>
  <si>
    <t>https://portal.eias.ru/Portal/DownloadPage.aspx?type=12&amp;guid=dc972cbb-5784-41c6-be9a-dbc16c962cf3</t>
  </si>
  <si>
    <t>с Султан</t>
  </si>
  <si>
    <t>07503000226</t>
  </si>
  <si>
    <t>с. Султан</t>
  </si>
  <si>
    <t>https://portal.eias.ru/Portal/DownloadPage.aspx?type=12&amp;guid=8fad4dc1-f6eb-42ec-9e91-9106b80307e4</t>
  </si>
  <si>
    <t>14.03.2016</t>
  </si>
  <si>
    <t>https://portal.eias.ru/Portal/DownloadPage.aspx?type=12&amp;guid=9f0c9190-3b2a-4b5e-97e5-f4497095ddcf</t>
  </si>
  <si>
    <t>Бесхозяйные сети на территории г. Зеленокумск</t>
  </si>
  <si>
    <t>ул.Мира, Восточная, Юбилейная,Ленина, Ардинцева, пр. Ардинцева, ул.Хуторская, Малиновая, Кашпарова, пер. Партизанский, пер. Владикавказский, пер. Грозненский, пер.Промысловый, ул.Молодежная, пр.Садовый № 3, 4,5,6, ул. Дружбы, пер.Георгиевский, ул.Речная, ул.Комсомольская, ул. Победы, ул.Первомайская, Заводская, Кумская, Гражданская, Р.Люксембург, Л.Толстого, Пугачева, Заводская, пер. Кооперативный, ул. Ессентукская, Свечкарева, Восточная, Садовая, Подгорная, Островского, Партизанская, Гагарина, Горького, пер.ДАльный, пер.Межевой, ул.Мира,</t>
  </si>
  <si>
    <t>104.3436</t>
  </si>
  <si>
    <t>Блок медленных фильтров 1421, 1422, 1423 [Филиал ГУП СК "Ставрополькрайводоканал" - Изобильненский "Райводоканал"]</t>
  </si>
  <si>
    <t>1421</t>
  </si>
  <si>
    <t>https://portal.eias.ru/Portal/DownloadPage.aspx?type=12&amp;guid=a6e5db23-3365-4a19-bd25-485bcd1d3ef8</t>
  </si>
  <si>
    <t>475</t>
  </si>
  <si>
    <t>Блок медленных фильтров [Филиал ГУП СК "Ставрополькрайводоканал" - Труновский "Межрайводоканал"]</t>
  </si>
  <si>
    <t>Участок находится примерно в 3 км по направлению на северо-восток от ориентира с. Труновское, возле водоема отстойника, расположенного за пределами участка, адрес ориентира: Труновский район с. Труновское.</t>
  </si>
  <si>
    <t>https://portal.eias.ru/Portal/DownloadPage.aspx?type=12&amp;guid=e3743c5d-7e7b-4921-a37e-caeb31e58193</t>
  </si>
  <si>
    <t>704</t>
  </si>
  <si>
    <t>404</t>
  </si>
  <si>
    <t>Блок медленных фильтров, Литер 7 [Филиал ГУП СК "Ставрополькрайводоканал" - Новоалександровский "Райводоканал"]</t>
  </si>
  <si>
    <t>г. Новоалександровск</t>
  </si>
  <si>
    <t>г.Новоалександровск</t>
  </si>
  <si>
    <t>https://portal.eias.ru/Portal/DownloadPage.aspx?type=12&amp;guid=a02f8881-dc9e-4e33-b892-3d61eeaca7de</t>
  </si>
  <si>
    <t>820</t>
  </si>
  <si>
    <t>24.10.2019</t>
  </si>
  <si>
    <t>750</t>
  </si>
  <si>
    <t>703</t>
  </si>
  <si>
    <t>Блок служебных помещений, Литер Г [Филиал ГУП СК "Ставрополькрайводоканал" - Новоалександровский "Райводоканал"]</t>
  </si>
  <si>
    <t>1200</t>
  </si>
  <si>
    <t>1120</t>
  </si>
  <si>
    <t>Блок фильтровальной станции объекта " Промвода" [Филиал ГУП СК "Ставрополькрайводоканал" - "Восточный" ПТП Нефтекумское]</t>
  </si>
  <si>
    <t>https://portal.eias.ru/Portal/DownloadPage.aspx?type=12&amp;guid=c6370150-e3db-421e-b9bf-36bca2bb4b1e</t>
  </si>
  <si>
    <t>10014</t>
  </si>
  <si>
    <t>13.02.2012</t>
  </si>
  <si>
    <t>https://portal.eias.ru/Portal/DownloadPage.aspx?type=12&amp;guid=64ee7abc-f3a0-41f5-a571-8b8e811a8296</t>
  </si>
  <si>
    <t>225</t>
  </si>
  <si>
    <t>07541000001</t>
  </si>
  <si>
    <t>Буйволинский водопровод п. Рогатая Балка [Филиал ГУП СК "Ставрополькрайводоканал" - "Северный" ПТП Светлоградское]</t>
  </si>
  <si>
    <t>п Рогатая Балка</t>
  </si>
  <si>
    <t>07731000196</t>
  </si>
  <si>
    <t>133</t>
  </si>
  <si>
    <t>09.12.1983</t>
  </si>
  <si>
    <t>https://portal.eias.ru/Portal/DownloadPage.aspx?type=12&amp;guid=2d58d39b-57ea-439d-9507-12a4a211c047</t>
  </si>
  <si>
    <t>07546000196</t>
  </si>
  <si>
    <t>В/С насел пукт М- Колодцевского сельсовета (х.Веселый, х.Старотарский, х.Безывановка), 00000840 [Филиал ГУП СК "Ставрополькрайводоканал" - "Южный" ПТП Минераловодское п. Широкий]</t>
  </si>
  <si>
    <t>х Веселый</t>
  </si>
  <si>
    <t>07721000126</t>
  </si>
  <si>
    <t>х. Веселый</t>
  </si>
  <si>
    <t>х Безивановка</t>
  </si>
  <si>
    <t>07721000111</t>
  </si>
  <si>
    <t>00000840</t>
  </si>
  <si>
    <t>https://portal.eias.ru/Portal/DownloadPage.aspx?type=12&amp;guid=d71806b5-3eed-42f1-ac90-ace914379c8d</t>
  </si>
  <si>
    <t>х Старотарский</t>
  </si>
  <si>
    <t>07721000321</t>
  </si>
  <si>
    <t>07539000126</t>
  </si>
  <si>
    <t>07539000111</t>
  </si>
  <si>
    <t>07539000321</t>
  </si>
  <si>
    <t>В/С насел пункт М-Кодоцевского сельсовета ( х.Сухая Падина), 00000837 [Филиал ГУП СК "Ставрополькрайводоканал" - "Южный" ПТП Минераловодское п. Широкий]</t>
  </si>
  <si>
    <t>х Сухая Падина</t>
  </si>
  <si>
    <t>07721000331</t>
  </si>
  <si>
    <t>все (за искл. б/х сетей)</t>
  </si>
  <si>
    <t>00000837</t>
  </si>
  <si>
    <t>https://portal.eias.ru/Portal/DownloadPage.aspx?type=12&amp;guid=920bd1aa-10a6-4374-8e57-fe4e048c218b</t>
  </si>
  <si>
    <t>07539000331</t>
  </si>
  <si>
    <t>В/С насел пункт М-Колодцевского сельсовета (с.Марьины Колодцы, х.Утренняя Долина), 00000836 [Филиал ГУП СК "Ставрополькрайводоканал" - "Южный" ПТП Минераловодское п. Широкий]</t>
  </si>
  <si>
    <t>с Марьины Колодцы</t>
  </si>
  <si>
    <t>07721000221</t>
  </si>
  <si>
    <t>00000836</t>
  </si>
  <si>
    <t>https://portal.eias.ru/Portal/DownloadPage.aspx?type=12&amp;guid=5d732a3d-2fb0-47e4-b66c-f506b031e276</t>
  </si>
  <si>
    <t>х Утренняя Долина</t>
  </si>
  <si>
    <t>07721000351</t>
  </si>
  <si>
    <t>07539000221</t>
  </si>
  <si>
    <t>07539000351</t>
  </si>
  <si>
    <t>В/С населенных пунктов Прикумского сельсовета [Филиал ГУП СК "Ставрополькрайводоканал" - "Южный" ПТП Минераловодское - прилигающие тер.]</t>
  </si>
  <si>
    <t>с Прикумское</t>
  </si>
  <si>
    <t>07721000296</t>
  </si>
  <si>
    <t>Прикумский сельсовет</t>
  </si>
  <si>
    <t>07721000226</t>
  </si>
  <si>
    <t>00001051</t>
  </si>
  <si>
    <t>01.03.2001</t>
  </si>
  <si>
    <t>https://portal.eias.ru/Portal/DownloadPage.aspx?type=12&amp;guid=97d54e40-198b-4115-83cd-7e164127239b</t>
  </si>
  <si>
    <t>с Долина</t>
  </si>
  <si>
    <t>07721000146</t>
  </si>
  <si>
    <t>с Дунаевка</t>
  </si>
  <si>
    <t>07721000151</t>
  </si>
  <si>
    <t>с Еруслановка</t>
  </si>
  <si>
    <t>07721000156</t>
  </si>
  <si>
    <t>с Орбельяновка</t>
  </si>
  <si>
    <t>07721000271</t>
  </si>
  <si>
    <t>с Успеновка</t>
  </si>
  <si>
    <t>07721000346</t>
  </si>
  <si>
    <t>07539000296</t>
  </si>
  <si>
    <t>В/С п .Нижне- Балковский, 109 [Филиал ГУП СК "Ставрополькрайводоканал" - "Южный" ПТП Минераловодское - прилигающие тер.]</t>
  </si>
  <si>
    <t>п Нижнебалковский</t>
  </si>
  <si>
    <t>07721000236</t>
  </si>
  <si>
    <t>109</t>
  </si>
  <si>
    <t>28.12.2006</t>
  </si>
  <si>
    <t>https://portal.eias.ru/Portal/DownloadPage.aspx?type=12&amp;guid=200c1b2d-1a97-44b5-8572-af62b3619357</t>
  </si>
  <si>
    <t>07539000236</t>
  </si>
  <si>
    <t>В/С п.Фруктовый, 107 [Филиал ГУП СК "Ставрополькрайводоканал" - "Южный" ПТП Минераловодское - прилигающие тер.]</t>
  </si>
  <si>
    <t>п Фруктовый</t>
  </si>
  <si>
    <t>07721000356</t>
  </si>
  <si>
    <t>107</t>
  </si>
  <si>
    <t>31.03.2004</t>
  </si>
  <si>
    <t>https://portal.eias.ru/Portal/DownloadPage.aspx?type=12&amp;guid=bced2f69-d03d-43e5-9185-ce5e81a915a0</t>
  </si>
  <si>
    <t>07539000356</t>
  </si>
  <si>
    <t>В/С с .Сунжа, пер.Шумный, пер.Цветочный, пер.Крайний [Филиал ГУП СК "Ставрополькрайводоканал" - "Южный" ПТП Минераловодское - прилигающие тер.]</t>
  </si>
  <si>
    <t>с Сунжа</t>
  </si>
  <si>
    <t>07721000326</t>
  </si>
  <si>
    <t>00001045</t>
  </si>
  <si>
    <t>https://portal.eias.ru/Portal/DownloadPage.aspx?type=12&amp;guid=2e0b3233-1189-4726-8f5a-fe2e18d4a904</t>
  </si>
  <si>
    <t>07539000326</t>
  </si>
  <si>
    <t>В/С с .Сунжа, ул.Тракторная (подводящий водовод) [Филиал ГУП СК "Ставрополькрайводоканал" - "Южный" ПТП Минераловодское - прилигающие тер.]</t>
  </si>
  <si>
    <t>00001044</t>
  </si>
  <si>
    <t>https://portal.eias.ru/Portal/DownloadPage.aspx?type=12&amp;guid=4bc65867-0a0a-4e26-b43a-a6a42c5a8677</t>
  </si>
  <si>
    <t>В/С с. Гражданское [Филиал ГУП СК "Ставрополькрайводоканал" - "Южный" ПТП Минераловодское - прилигающие тер.]</t>
  </si>
  <si>
    <t>с Гражданское</t>
  </si>
  <si>
    <t>07721000136</t>
  </si>
  <si>
    <t>00001042</t>
  </si>
  <si>
    <t>https://portal.eias.ru/Portal/DownloadPage.aspx?type=12&amp;guid=fc9493c2-c7f4-4fbb-a2f1-0c1345e4f069</t>
  </si>
  <si>
    <t>07539000136</t>
  </si>
  <si>
    <t>В/С с. Сунжа, 00001046 [Филиал ГУП СК "Ставрополькрайводоканал" - "Южный" ПТП Минераловодское - прилигающие тер.]</t>
  </si>
  <si>
    <t>00001046</t>
  </si>
  <si>
    <t>https://portal.eias.ru/Portal/DownloadPage.aspx?type=12&amp;guid=c668e9b6-0b71-48f8-b682-04aa2ff8a388</t>
  </si>
  <si>
    <t>В/С с.Греческое (ул.Карла-Маркса, пер.Мельничный, ул.Мира, ул.Новая, пер.Школьный, ул.Виноградная, пер. от ж.д. 17- тупик, пер. от ж.д. 4- тупик), 00000841 [Филиал ГУП СК "Ставрополькрайводоканал" - "Южный" ПТП Минераловодское п. Широкий]</t>
  </si>
  <si>
    <t>с Греческое</t>
  </si>
  <si>
    <t>07721000141</t>
  </si>
  <si>
    <t>б/а</t>
  </si>
  <si>
    <t>00000841</t>
  </si>
  <si>
    <t>26.12.2006</t>
  </si>
  <si>
    <t>https://portal.eias.ru/Portal/DownloadPage.aspx?type=12&amp;guid=2056578f-dd64-4d69-8998-320dcb726913</t>
  </si>
  <si>
    <t>07539000141</t>
  </si>
  <si>
    <t>В/С с.Долина [Филиал ГУП СК "Ставрополькрайводоканал" - "Южный" ПТП Минераловодское - прилигающие тер.]</t>
  </si>
  <si>
    <t>000100</t>
  </si>
  <si>
    <t>https://portal.eias.ru/Portal/DownloadPage.aspx?type=12&amp;guid=cf538af1-eba7-44af-8582-e72e56a98989</t>
  </si>
  <si>
    <t>07539000146</t>
  </si>
  <si>
    <t>В/С с.Нагутское [Филиал ГУП СК "Ставрополькрайводоканал" - "Южный" ПТП Минераловодское п. Широкий]</t>
  </si>
  <si>
    <t>с Нагутское</t>
  </si>
  <si>
    <t>07721000231</t>
  </si>
  <si>
    <t>00000865</t>
  </si>
  <si>
    <t>01.01.1971</t>
  </si>
  <si>
    <t>https://portal.eias.ru/Portal/DownloadPage.aspx?type=12&amp;guid=d143cda4-981a-4f1b-bff1-c58a5010e751</t>
  </si>
  <si>
    <t>07539000231</t>
  </si>
  <si>
    <t>В/С с.Нижняя Александровка, х.Новомирский, х.Западный Карамык, 00000862 [Филиал ГУП СК "Ставрополькрайводоканал" - "Южный" ПТП Минераловодское п. Широкий]</t>
  </si>
  <si>
    <t>с Нижняя Александровка</t>
  </si>
  <si>
    <t>07721000241</t>
  </si>
  <si>
    <t>00000862</t>
  </si>
  <si>
    <t>27.12.2006</t>
  </si>
  <si>
    <t>https://portal.eias.ru/Portal/DownloadPage.aspx?type=12&amp;guid=d9242ce3-9e23-4e52-b2d1-614486a09a52</t>
  </si>
  <si>
    <t>х Западный Карамык</t>
  </si>
  <si>
    <t>07721000166</t>
  </si>
  <si>
    <t>х Новомирский</t>
  </si>
  <si>
    <t>07721000261</t>
  </si>
  <si>
    <t>07539000241</t>
  </si>
  <si>
    <t>07539000166</t>
  </si>
  <si>
    <t>07539000261</t>
  </si>
  <si>
    <t>В/С с.Побегайловка [Филиал ГУП СК "Ставрополькрайводоканал" - "Южный" ПТП Минераловодское - прилигающие тер.]</t>
  </si>
  <si>
    <t>с Побегайловка</t>
  </si>
  <si>
    <t>07721000286</t>
  </si>
  <si>
    <t>00000392</t>
  </si>
  <si>
    <t>https://portal.eias.ru/Portal/DownloadPage.aspx?type=12&amp;guid=ca10d854-6e8f-4811-9392-43b8010139da</t>
  </si>
  <si>
    <t>07539000286</t>
  </si>
  <si>
    <t>В/С с.Ульяновка (ул.Степная, ул.Советская, ул.Заречная, пер.Железнодорожный, пер.Клубный, ул.Ленина, ул.60 лет Октября, ул.Зеленая, ул.Строителей), 00000838 [Филиал ГУП СК "Ставрополькрайводоканал" - "Южный" ПТП Минераловодское п. Широкий]</t>
  </si>
  <si>
    <t>00000838</t>
  </si>
  <si>
    <t>https://portal.eias.ru/Portal/DownloadPage.aspx?type=12&amp;guid=1cd575d4-e4e2-4cba-8bb9-256f399b1d4d</t>
  </si>
  <si>
    <t>х Николаевская Степь</t>
  </si>
  <si>
    <t>07721000246</t>
  </si>
  <si>
    <t>07539000246</t>
  </si>
  <si>
    <t>В/С х. Перевальный, 00000866 [Филиал ГУП СК "Ставрополькрайводоканал" - "Южный" ПТП Минераловодское п. Широкий]</t>
  </si>
  <si>
    <t>х Перевальный</t>
  </si>
  <si>
    <t>07721000281</t>
  </si>
  <si>
    <t>все (за искл. б/х)</t>
  </si>
  <si>
    <t>00000866</t>
  </si>
  <si>
    <t>01.01.1970</t>
  </si>
  <si>
    <t>https://portal.eias.ru/Portal/DownloadPage.aspx?type=12&amp;guid=b3d9a666-17f1-4a2f-9c6d-1091355948eb</t>
  </si>
  <si>
    <t>07539000281</t>
  </si>
  <si>
    <t>В/С х.Апанасенко, х.Свободный труд, с.Розовка, 00000844 [Филиал ГУП СК "Ставрополькрайводоканал" - "Южный" ПТП Минераловодское п. Широкий]</t>
  </si>
  <si>
    <t>с Розовка</t>
  </si>
  <si>
    <t>07721000301</t>
  </si>
  <si>
    <t>00000844</t>
  </si>
  <si>
    <t>https://portal.eias.ru/Portal/DownloadPage.aspx?type=12&amp;guid=254f0654-b67c-4904-8eff-f6854b4ae30c</t>
  </si>
  <si>
    <t>х Апанасенко</t>
  </si>
  <si>
    <t>07721000106</t>
  </si>
  <si>
    <t>х Свободный Труд</t>
  </si>
  <si>
    <t>07721000311</t>
  </si>
  <si>
    <t>07539000301</t>
  </si>
  <si>
    <t>07539000106</t>
  </si>
  <si>
    <t>07539000311</t>
  </si>
  <si>
    <t>В/С х.Лысогорский, х.Любительский, 00000867 [Филиал ГУП СК "Ставрополькрайводоканал" - "Южный" ПТП Минераловодское п. Широкий]</t>
  </si>
  <si>
    <t>х Лысогорский</t>
  </si>
  <si>
    <t>07721000211</t>
  </si>
  <si>
    <t>00000867</t>
  </si>
  <si>
    <t>https://portal.eias.ru/Portal/DownloadPage.aspx?type=12&amp;guid=ad1ee13e-e09e-4e0e-8f08-4cb75d7af9d3</t>
  </si>
  <si>
    <t>х Любительский</t>
  </si>
  <si>
    <t>07721000216</t>
  </si>
  <si>
    <t>07539000211</t>
  </si>
  <si>
    <t>07539000216</t>
  </si>
  <si>
    <t>В/д Магистральные водоводы Северного ВКХ , 00000856 [Филиал ГУП СК "Ставрополькрайводоканал" - "Южный" ПТП Минераловодское п. Широкий]</t>
  </si>
  <si>
    <t>Нижнеалександровский сельсовет</t>
  </si>
  <si>
    <t>00000858</t>
  </si>
  <si>
    <t>https://portal.eias.ru/Portal/DownloadPage.aspx?type=12&amp;guid=6db29356-9a43-4a37-ae61-05b0d6073e03</t>
  </si>
  <si>
    <t>В/д Магистральные водоводы Северного ВКХ, 00000822 [Филиал ГУП СК "Ставрополькрайводоканал" - "Южный" ПТП Минераловодское п. Широкий]</t>
  </si>
  <si>
    <t>г Минеральные Воды</t>
  </si>
  <si>
    <t>07721000001</t>
  </si>
  <si>
    <t>Минераловодский муниципальный район</t>
  </si>
  <si>
    <t>00000822</t>
  </si>
  <si>
    <t>https://portal.eias.ru/Portal/DownloadPage.aspx?type=12&amp;guid=25199aa0-fc61-4e1b-9b52-7dcde5cc779f</t>
  </si>
  <si>
    <t>п Кумагорск</t>
  </si>
  <si>
    <t>07721000191</t>
  </si>
  <si>
    <t>х Славянский</t>
  </si>
  <si>
    <t>07721000316</t>
  </si>
  <si>
    <t>07539000001</t>
  </si>
  <si>
    <t>В/д Магистральные водоводы Северного ВКХ, 00000823 [Филиал ГУП СК "Ставрополькрайводоканал" - "Южный" ПТП Минераловодское п. Широкий]</t>
  </si>
  <si>
    <t>00000823</t>
  </si>
  <si>
    <t>https://portal.eias.ru/Portal/DownloadPage.aspx?type=12&amp;guid=118930bd-b649-4625-9596-b341630ab19a</t>
  </si>
  <si>
    <t>07539000191</t>
  </si>
  <si>
    <t>07539000316</t>
  </si>
  <si>
    <t>В/д Магистральные водоводы Северного ВКХ, 00000842 [Филиал ГУП СК "Ставрополькрайводоканал" - "Южный" ПТП Минераловодское п. Широкий]</t>
  </si>
  <si>
    <t>00000842</t>
  </si>
  <si>
    <t>https://portal.eias.ru/Portal/DownloadPage.aspx?type=12&amp;guid=8b5b2dd4-091b-44ee-b9ad-107022ec1eab</t>
  </si>
  <si>
    <t>В/д Магистральные водоводы Северного ВКХ, 00000855 [Филиал ГУП СК "Ставрополькрайводоканал" - "Южный" ПТП Минераловодское п. Широкий]</t>
  </si>
  <si>
    <t>Перевальненский сельсовет</t>
  </si>
  <si>
    <t>00000855</t>
  </si>
  <si>
    <t>https://portal.eias.ru/Portal/DownloadPage.aspx?type=12&amp;guid=c6d9c6d2-df9e-4533-b9f2-3d98ec9d06d1</t>
  </si>
  <si>
    <t>В/д Магистральные водоводы Северного ВКХ, 00000860 [Филиал ГУП СК "Ставрополькрайводоканал" - "Южный" ПТП Минераловодское п. Широкий]</t>
  </si>
  <si>
    <t>00000860</t>
  </si>
  <si>
    <t>https://portal.eias.ru/Portal/DownloadPage.aspx?type=12&amp;guid=6060bad1-a42a-47d2-b3a6-860c34f869d3</t>
  </si>
  <si>
    <t>В/д Магистральные водоводы Северного ВКХ, 00000861 [Филиал ГУП СК "Ставрополькрайводоканал" - "Южный" ПТП Минераловодское п. Широкий]</t>
  </si>
  <si>
    <t>00000861</t>
  </si>
  <si>
    <t>https://portal.eias.ru/Portal/DownloadPage.aspx?type=12&amp;guid=bd4207cf-e25c-4146-b2c9-1c252d319656</t>
  </si>
  <si>
    <t>В/д Магистральные водоводы Северного ВКХ, 00000863 [Филиал ГУП СК "Ставрополькрайводоканал" - "Южный" ПТП Минераловодское п. Широкий]</t>
  </si>
  <si>
    <t>Марьино-Колодцевский сельсовет</t>
  </si>
  <si>
    <t>00000863</t>
  </si>
  <si>
    <t>https://portal.eias.ru/Portal/DownloadPage.aspx?type=12&amp;guid=1327adf9-c181-4b8a-be34-e91f3bec5e68</t>
  </si>
  <si>
    <t>В/д Магистральные водоводы Северного ВКХ, 00000868 [Филиал ГУП СК "Ставрополькрайводоканал" - "Южный" ПТП Минераловодское п. Широкий]</t>
  </si>
  <si>
    <t>00000868</t>
  </si>
  <si>
    <t>01.10.1995</t>
  </si>
  <si>
    <t>https://portal.eias.ru/Portal/DownloadPage.aspx?type=12&amp;guid=f4c049df-5ae3-4d67-84cd-7748b9c98e85</t>
  </si>
  <si>
    <t>В/д Магистральные водоводы Северного ВКХ, 911 [Филиал ГУП СК "Ставрополькрайводоканал" - "Южный" ПТП Минераловодское п. Широкий]</t>
  </si>
  <si>
    <t>911</t>
  </si>
  <si>
    <t>https://portal.eias.ru/Portal/DownloadPage.aspx?type=12&amp;guid=df2b26c3-a8ac-4f7c-9874-981ba82359e2</t>
  </si>
  <si>
    <t>В/д Магитральные водоводы Северного ВКХ, 00000824 [Филиал ГУП СК "Ставрополькрайводоканал" - "Южный" ПТП Минераловодское п. Широкий]</t>
  </si>
  <si>
    <t>00000824</t>
  </si>
  <si>
    <t>31.03.2000</t>
  </si>
  <si>
    <t>https://portal.eias.ru/Portal/DownloadPage.aspx?type=12&amp;guid=e647b384-db41-426d-adfb-9066e6037c02</t>
  </si>
  <si>
    <t>В/д Прикумского ВКХ (старый магистр. водовод), [Филиал ГУП СК "Ставрополькрайводоканал" - "Южный" ПТП Минераловодское - прилигающие тер.]</t>
  </si>
  <si>
    <t>00001052</t>
  </si>
  <si>
    <t>https://portal.eias.ru/Portal/DownloadPage.aspx?type=12&amp;guid=1a7f8005-a0c2-45ee-b871-c44a1f92800f</t>
  </si>
  <si>
    <t>В/д с.Гражданское,с.Сунжа,п.Н.Балковский,п.Фруктов [Филиал ГУП СК "Ставрополькрайводоканал" - "Южный" ПТП Минераловодское - прилигающие тер.]</t>
  </si>
  <si>
    <t>Гражданский сельсовет</t>
  </si>
  <si>
    <t>https://portal.eias.ru/Portal/DownloadPage.aspx?type=12&amp;guid=c2ec547a-af08-4aec-887d-f735d6dd8da2</t>
  </si>
  <si>
    <t>В/д с.Побегайловка (подводящий водовод) [Филиал ГУП СК "Ставрополькрайводоканал" - "Южный" ПТП Минераловодское - прилигающие тер.]</t>
  </si>
  <si>
    <t>00000391</t>
  </si>
  <si>
    <t>https://portal.eias.ru/Portal/DownloadPage.aspx?type=12&amp;guid=31425622-d92a-46cb-aea2-6f41505d0ead</t>
  </si>
  <si>
    <t>ВНС № 3 Минераловодский район, с. Ульяновка, 0000600 [Филиал ГУП СК "Ставрополькрайводоканал" - "Южный" ПТП Минераловодское п. Широкий]</t>
  </si>
  <si>
    <t>в 775 м на северо-запад от жилого дома №7</t>
  </si>
  <si>
    <t>00000600</t>
  </si>
  <si>
    <t>https://portal.eias.ru/Portal/DownloadPage.aspx?type=12&amp;guid=37e1f182-87fe-45e9-b176-6f09ae7290bf</t>
  </si>
  <si>
    <t>ВНС №12 ул.Анджиевского ,140, 0000801 [Филиал ГУП СК "Ставрополькрайводоканал" - "Южный" ПТП Минераловодское]</t>
  </si>
  <si>
    <t>ул. Анджиевского</t>
  </si>
  <si>
    <t>140</t>
  </si>
  <si>
    <t>0000801</t>
  </si>
  <si>
    <t>https://portal.eias.ru/Portal/DownloadPage.aspx?type=12&amp;guid=5677f73d-f12c-48f5-b267-c1184ebb392a</t>
  </si>
  <si>
    <t>Внеплощад.сети в-да ул.З.Космод,Дзер,Межевой,1960 (ГУП СК Зеленокумск)</t>
  </si>
  <si>
    <t>ул.З.Космод,Дзер,Межевой</t>
  </si>
  <si>
    <t>1.96</t>
  </si>
  <si>
    <t>Внеплощадочное водоснабжение с/хоз коледжа №41 с.Цветное [Филиал ГУП СК "Ставрополькрайводоканал" - Кочубеевский "Райводоканал"]</t>
  </si>
  <si>
    <t>с Цветное</t>
  </si>
  <si>
    <t>07528000346</t>
  </si>
  <si>
    <t>с. Цветное</t>
  </si>
  <si>
    <t>000000384</t>
  </si>
  <si>
    <t>16.05.2005</t>
  </si>
  <si>
    <t>https://portal.eias.ru/Portal/DownloadPage.aspx?type=12&amp;guid=3cca93f9-6dea-44f4-b13c-c8eb24654640</t>
  </si>
  <si>
    <t>Внеплощадочный водопровод к площадке ОСК (ГУП СК Зеленокумск)</t>
  </si>
  <si>
    <t>Внутренние сети водозабора, Д300, 300 п/м (ГУП СК Зеленокумск)</t>
  </si>
  <si>
    <t>Внутриплощадочные сети водоснабжения первой очереди строительства [Филиал ГУП СК "Ставрополькрайводоканал" - Сенгилеевский "Межрайводоканал"]</t>
  </si>
  <si>
    <t>район "Михайловский квартал"</t>
  </si>
  <si>
    <t>https://portal.eias.ru/Portal/DownloadPage.aspx?type=12&amp;guid=99b39481-d0c7-4bed-9733-e5b420f01ae3</t>
  </si>
  <si>
    <t>выписка из ЕГРН</t>
  </si>
  <si>
    <t>25.05.2018</t>
  </si>
  <si>
    <t>https://portal.eias.ru/Portal/DownloadPage.aspx?type=12&amp;guid=e723fd94-3dc6-4cbe-897c-96accac29693</t>
  </si>
  <si>
    <t>Внутриплощадочные сети жилого района "Гармония" [Филиал ГУП СК "Ставрополькрайводоканал" - Сенгилеевский "Межрайводоканал"]</t>
  </si>
  <si>
    <t>ЖК "Гармония"</t>
  </si>
  <si>
    <t>№3869-ю</t>
  </si>
  <si>
    <t>15.12.2014</t>
  </si>
  <si>
    <t>https://portal.eias.ru/Portal/DownloadPage.aspx?type=12&amp;guid=48b9175c-4946-455c-a9da-9925c3bc1b2e</t>
  </si>
  <si>
    <t>Внутрипоселковый водовод п. Зимняя Ставка [Филиал ГУП СК "Ставрополькрайводоканал" - "Восточный" ПТП Нефтекумское]</t>
  </si>
  <si>
    <t>https://portal.eias.ru/Portal/DownloadPage.aspx?type=12&amp;guid=5eaee19e-51c0-4868-b5bf-14e8b9171c54</t>
  </si>
  <si>
    <t>Вод сети Подводящий водовод от кафе "Лесок" - х. Нижнерусский 8,747
(ГУП СК Верхнерусское)</t>
  </si>
  <si>
    <t>х Нижнерусский</t>
  </si>
  <si>
    <t>07558000206</t>
  </si>
  <si>
    <t>ул.1,2,4,5,6</t>
  </si>
  <si>
    <t>https://portal.eias.ru/Portal/DownloadPage.aspx?type=12&amp;guid=e1d953b1-6c3c-424e-9ed7-3ec4db5e0458</t>
  </si>
  <si>
    <t>858</t>
  </si>
  <si>
    <t>https://portal.eias.ru/Portal/DownloadPage.aspx?type=12&amp;guid=7b284aa3-644f-44c0-9759-cc48eadfe8b8</t>
  </si>
  <si>
    <t>416</t>
  </si>
  <si>
    <t>415</t>
  </si>
  <si>
    <t>Вод-д напорный ул.Ессентукс-Горького,Д400,а /ц,2400 (ГУП СК Зеленокумск)</t>
  </si>
  <si>
    <t>ул.Ессентукс-Горького</t>
  </si>
  <si>
    <t>Вод-д разветвл. сетей между контрез-ми Д300,500п/м (ГУП СК Зеленокумск)</t>
  </si>
  <si>
    <t>Вод-д ул.50 лет Октября-Первомайская,Д400,2800п/м (ГУП СК Зеленокумск)</t>
  </si>
  <si>
    <t>ул.50 лет Октября-Первомайская</t>
  </si>
  <si>
    <t>Вод.сети Внеплощадные сети ул.1,2,4,5,6 х.Нижнерусский -0,575 (ГУП СК Верхнерусское КХ)</t>
  </si>
  <si>
    <t>.575</t>
  </si>
  <si>
    <t>Вод.сети Внеплощадные сети ул.1,2,4,5,6 х.Нижнерусский -1,454 (ГУП СК Верхнерусское)</t>
  </si>
  <si>
    <t>Вод.сети с Верхнерусское з-д Юбилейный Протяженность - 0,5 км (ГУП СК Верхнерусское)</t>
  </si>
  <si>
    <t>с Верхнерусское</t>
  </si>
  <si>
    <t>07558000126</t>
  </si>
  <si>
    <t>з-д Юбилейный</t>
  </si>
  <si>
    <t>Вод.сети с Верхнерусское ул. Юбилейная Протяженность - 0,9 км (ГУП СК Верхнерусское)</t>
  </si>
  <si>
    <t>ул. Юбилейная</t>
  </si>
  <si>
    <t>Вод.сети с.Верхерусское ул.Подгорная ст.300-1,7 км (ГУП СК Верхнерусское)</t>
  </si>
  <si>
    <t>ул.Подгорная</t>
  </si>
  <si>
    <t>500</t>
  </si>
  <si>
    <t>480</t>
  </si>
  <si>
    <t>Вод.сети с.Верхнерусское з-д Прудовый Протяженность -0,3 км
(ГУП СК Верхнерусское)</t>
  </si>
  <si>
    <t>Вод.сети с.Верхнерусское пер.Совхозный Протяженность- 1 км (ГУП СК Верхнерусское)</t>
  </si>
  <si>
    <t>пер.Совхозный</t>
  </si>
  <si>
    <t>Вод.сети с.Верхнерусское ул. Батайская Протяженность- 1,5 км  (ГУП СК Верхнерусское)</t>
  </si>
  <si>
    <t>ул. Батайская</t>
  </si>
  <si>
    <t>Вод.сети с.Верхнерусское ул. Батурлина Протяженность- 0,20 км (ГУП СК Верхнерусское)</t>
  </si>
  <si>
    <t>ул. Батурлина</t>
  </si>
  <si>
    <t>.2</t>
  </si>
  <si>
    <t>Вод.сети с.Верхнерусское ул. Батурлина- Подгорная -3,7 км. (ГУП СК Верхнерусское)</t>
  </si>
  <si>
    <t>ул. Батурлина- Подгорная</t>
  </si>
  <si>
    <t>Вод.сети с.Верхнерусское ул. Заречная Протяженность- 0,26 км (ГУП СК Верхнерусское)</t>
  </si>
  <si>
    <t>ул. Заречная</t>
  </si>
  <si>
    <t>.26</t>
  </si>
  <si>
    <t>Вод.сети с.Верхнерусское ул. Комсомольская Протяженность - 1,785 км (ГУП СК Верхнерусское)</t>
  </si>
  <si>
    <t>1.785</t>
  </si>
  <si>
    <t>Вод.сети с.Верхнерусское ул. Комсомольская ст.100- 0,65 км (ГУП СК Верхнерусское)</t>
  </si>
  <si>
    <t>Вод.сети с.Верхнерусское ул.50 лет Победы ПВХ 110-1,2 км (ГУП СК Верхнерусское)</t>
  </si>
  <si>
    <t>ул.50 лет Победы</t>
  </si>
  <si>
    <t>Вод.сети с.Верхнерусское ул.50 лет Победы Протяженность-2,722 км. (ГУП СК Верхнерусское)</t>
  </si>
  <si>
    <t>2.722</t>
  </si>
  <si>
    <t>Вод.сети с.Верхнерусское ул.Благополучная Протяженность- 0,744 км (ГУП СК Верхнерусское)</t>
  </si>
  <si>
    <t>ул.Благополучная</t>
  </si>
  <si>
    <t>.744</t>
  </si>
  <si>
    <t>Вод.сети с.Верхнерусское ул.Кочубея-Подлесная 0,4км (Труба ПЭ100 SDR17) (ГУП СК Верхнерусское)</t>
  </si>
  <si>
    <t>ул.Кочубея-Подлесная</t>
  </si>
  <si>
    <t>.4</t>
  </si>
  <si>
    <t>Вод.сети с.Верхнерусское ул.Мира чуг.100-0,5 км (ГУП СК Верхнерусское)</t>
  </si>
  <si>
    <t>ул.Мира</t>
  </si>
  <si>
    <t>Вод.сети с.Верхнерусское ул.Парковая Протяженность -0,3 км (ГУП СК Верхнерусское)</t>
  </si>
  <si>
    <t>ул.Парковая</t>
  </si>
  <si>
    <t>Вод.сети с.Верхнерусское ул.Песчаная Протяженность- 1,9 км (ГУП СК Верхнерусское)</t>
  </si>
  <si>
    <t>ул.Песчаная</t>
  </si>
  <si>
    <t>Вод.сети с.Верхнерусское ул.Подгорная-Юбилейная Протяженность- 0,25 км (ГУП СК Верхнерусское)</t>
  </si>
  <si>
    <t>ул.Подгорная-Юбилейная</t>
  </si>
  <si>
    <t>Вод.сети с.Верхнерусское ул.Подлесная Протяженность- 1,6 км (ГУП СК Верхнерусское)</t>
  </si>
  <si>
    <t>ул.Подлесная</t>
  </si>
  <si>
    <t>Вод.сети с.Верхнерусское ул.Полевая Протяженность- 2,0 км(ГУП СК Верхнерусское)</t>
  </si>
  <si>
    <t>ул.Полевая</t>
  </si>
  <si>
    <t>Вод.сети с.Верхнерусское ул.Привольная Протяженность-0,38 км (ГУП СК Верхнерусское)</t>
  </si>
  <si>
    <t>ул.Привольная</t>
  </si>
  <si>
    <t>.38</t>
  </si>
  <si>
    <t>Вод.сети с.Верхнерусское ул.Современная  Протяженность- 0,48 км (ГУП СК Верхнерусское)</t>
  </si>
  <si>
    <t>ул.Современная</t>
  </si>
  <si>
    <t>.48</t>
  </si>
  <si>
    <t>Вод.сети х.Вязники,ул.Новая Протяженность- 0,3 км(Сталь диаметр 100 мм) (ГУП СК Верхнерусское)</t>
  </si>
  <si>
    <t>-ул.Новая</t>
  </si>
  <si>
    <t>Вод.сети х.Вязники,ул.Первомайская Протяженность - 1,1 км(Сталь диаметр 100 мм) (ГУП СК Верхнерусское)</t>
  </si>
  <si>
    <t>х Вязники</t>
  </si>
  <si>
    <t>07558000136</t>
  </si>
  <si>
    <t>ул.Первомайская</t>
  </si>
  <si>
    <t>Вод.сети х.Вязники-с.Верхнерусское Протяженность- 0,8 км (ГУП СК Верхнерусское)</t>
  </si>
  <si>
    <t>.8</t>
  </si>
  <si>
    <t>Вод.сети х.Нижнерусский пр.Вербовая Протяженность - 1,0 км(ГУП СК Верхнерусское)</t>
  </si>
  <si>
    <t>пр.Вербовая</t>
  </si>
  <si>
    <t>Вод.сети х.Нижнерусский пр.Вербовый-ул.Лесная Протяженность - 0,57 км (ГУП СК Верхнерусское)</t>
  </si>
  <si>
    <t>ул.Лесная</t>
  </si>
  <si>
    <t>.57</t>
  </si>
  <si>
    <t>Вод.сети х.Нижнерусский ул.Лесная - Курильская Протяженность - 1,0 км (ГУП СК Верхнерусское)</t>
  </si>
  <si>
    <t>ул.Лесная - Курильская</t>
  </si>
  <si>
    <t>Вод.сети х.Нижнерусский,3-й км северо-восточнее ст.Новомарьевской  Протяженность - 3,8 км (ГУП СК Верхнерусское)</t>
  </si>
  <si>
    <t>3-й км северо-восточнее ст.Новомарьевской</t>
  </si>
  <si>
    <t>Водовод "Ставрополь-Аэропорт" [Филиал ГУП СК "Ставрополькрайводоканал" - "Центральный" - Сенгилеевский "Межрайводоканал"]</t>
  </si>
  <si>
    <t>533</t>
  </si>
  <si>
    <t>23.07.2020</t>
  </si>
  <si>
    <t>https://portal.eias.ru/Portal/DownloadPage.aspx?type=12&amp;guid=989914f6-ddce-4893-8ca8-4a429836b0f6</t>
  </si>
  <si>
    <t>Водовод 1 очереди d=1000мм чистой воды постройки 1966г. [Филиал ГУП СК "Ставрополькрайводоканал" - "Кавминводоканал" ПТП Кубанские очистные сооружения водоснабжения]</t>
  </si>
  <si>
    <t>30085</t>
  </si>
  <si>
    <t>https://portal.eias.ru/Portal/DownloadPage.aspx?type=12&amp;guid=84a37483-fa3a-42c6-9433-e5a43a83c0e6</t>
  </si>
  <si>
    <t>Водовод 12,1 км Казьминское-Мищенское [Филиал ГУП СК "Ставрополькрайводоканал" - Кочубеевский "Райводоканал"]</t>
  </si>
  <si>
    <t>000000073</t>
  </si>
  <si>
    <t>https://portal.eias.ru/Portal/DownloadPage.aspx?type=12&amp;guid=b71aef2e-3a3e-49f5-9769-2b51256f73d3</t>
  </si>
  <si>
    <t>Водовод 15,5 [Филиал ГУП СК "Ставрополькрайводоканал" - Кочубеевский "Райводоканал"]</t>
  </si>
  <si>
    <t>000000086</t>
  </si>
  <si>
    <t>https://portal.eias.ru/Portal/DownloadPage.aspx?type=12&amp;guid=5d1a46ab-b826-4ad5-96a3-993cc8725dc3</t>
  </si>
  <si>
    <t>Водовод 2-ой очереди d=1000мм чистой воды постройки 1971г. [Филиал ГУП СК "Ставрополькрайводоканал" - "Кавминводоканал" ПТП Кубанские очистные сооружения водоснабжения]</t>
  </si>
  <si>
    <t>30086</t>
  </si>
  <si>
    <t>https://portal.eias.ru/Portal/DownloadPage.aspx?type=12&amp;guid=b10f5627-123c-4a76-9ec9-064588347af2</t>
  </si>
  <si>
    <t>Водовод 27,9 км Кочубеевское-Казьминское [Филиал ГУП СК "Ставрополькрайводоканал" - Кочубеевский "Райводоканал"]</t>
  </si>
  <si>
    <t>000000071</t>
  </si>
  <si>
    <t>https://portal.eias.ru/Portal/DownloadPage.aspx?type=12&amp;guid=1aa49729-f477-4931-b615-d06165cd5c0f</t>
  </si>
  <si>
    <t>Водовод 850 [Филиал ГУП СК "Ставрополькрайводоканал" - Кочубеевский "Райводоканал"]</t>
  </si>
  <si>
    <t>000000085</t>
  </si>
  <si>
    <t>https://portal.eias.ru/Portal/DownloadPage.aspx?type=12&amp;guid=beee1707-a4a3-41e2-80b9-4d146a1ecaf3</t>
  </si>
  <si>
    <t>Водовод [Филиал ГУП СК "Ставрополькрайводоканал" - Кочубеевский "Райводоканал"]</t>
  </si>
  <si>
    <t>с Ивановское</t>
  </si>
  <si>
    <t>07528000191</t>
  </si>
  <si>
    <t>с. Ивановское</t>
  </si>
  <si>
    <t>000000151</t>
  </si>
  <si>
    <t>https://portal.eias.ru/Portal/DownloadPage.aspx?type=12&amp;guid=d91a84e9-9c2e-449d-b4de-029d7c03cffc</t>
  </si>
  <si>
    <t>125</t>
  </si>
  <si>
    <t>000000156</t>
  </si>
  <si>
    <t>https://portal.eias.ru/Portal/DownloadPage.aspx?type=12&amp;guid=e172189e-8754-4d6c-b05e-6b6d6a3a3842</t>
  </si>
  <si>
    <t>Водовод [Филиал ГУП СК "Ставрополькрайводоканал" - Труновский "Межрайводоканал"]</t>
  </si>
  <si>
    <t>с Безопасное</t>
  </si>
  <si>
    <t>07554000106</t>
  </si>
  <si>
    <t>с.Безопасное</t>
  </si>
  <si>
    <t>https://portal.eias.ru/Portal/DownloadPage.aspx?type=12&amp;guid=0522794f-7811-49a1-bb8f-a899c8ef9ef3</t>
  </si>
  <si>
    <t>333</t>
  </si>
  <si>
    <t>с Донское</t>
  </si>
  <si>
    <t>07554000101</t>
  </si>
  <si>
    <t>с.Донское</t>
  </si>
  <si>
    <t>https://portal.eias.ru/Portal/DownloadPage.aspx?type=12&amp;guid=ca61e2ea-9f7d-42ec-ad02-d426c321b348</t>
  </si>
  <si>
    <t>287.5</t>
  </si>
  <si>
    <t>с Ключевское</t>
  </si>
  <si>
    <t>07554000121</t>
  </si>
  <si>
    <t>с.Ключевское</t>
  </si>
  <si>
    <t>182</t>
  </si>
  <si>
    <t>01.01.1999</t>
  </si>
  <si>
    <t>https://portal.eias.ru/Portal/DownloadPage.aspx?type=12&amp;guid=44037d0f-5617-4dd6-a099-fbc52f24d47f</t>
  </si>
  <si>
    <t>245.8</t>
  </si>
  <si>
    <t>Водовод [Филиал ГУП СК "Ставрополькрайводоканал" - Труновский "Межрайводоканал"] с.Безопасное</t>
  </si>
  <si>
    <t>183</t>
  </si>
  <si>
    <t>https://portal.eias.ru/Portal/DownloadPage.aspx?type=12&amp;guid=6e87889d-0dba-45fd-93aa-0320fb4b7970</t>
  </si>
  <si>
    <t>Водовод [Филиал ГУП СК "Ставрополькрайводоканал" - Труновский "Межрайводоканал"],..,</t>
  </si>
  <si>
    <t>https://portal.eias.ru/Portal/DownloadPage.aspx?type=12&amp;guid=402c186a-0a9c-41a5-86e5-90b1f48ac41e</t>
  </si>
  <si>
    <t>Водовод [Филиал ГУП СК "Ставрополькрайводоканал" - Труновский "Межрайводоканал"]….</t>
  </si>
  <si>
    <t>https://portal.eias.ru/Portal/DownloadPage.aspx?type=12&amp;guid=a205ff8b-de4f-46d0-ad14-5bf47b3f373f</t>
  </si>
  <si>
    <t>Водовод [Филиал ГУП СК "Ставрополькрайводоканал" - Труновский "Межрайводоканал"]…..</t>
  </si>
  <si>
    <t>https://portal.eias.ru/Portal/DownloadPage.aspx?type=12&amp;guid=b5baf3b1-5eb0-471c-b6e2-44044236159b</t>
  </si>
  <si>
    <t>Водовод [Филиал ГУП СК "Ставрополькрайводоканал" - Труновский "Межрайводоканал"]с.Безопасное (2)</t>
  </si>
  <si>
    <t>458</t>
  </si>
  <si>
    <t>30.09.2003</t>
  </si>
  <si>
    <t>https://portal.eias.ru/Portal/DownloadPage.aspx?type=12&amp;guid=48e4d6bc-1c69-4eca-88a5-38f723d06539</t>
  </si>
  <si>
    <t>Водовод d=1200 2 нитки от водозабора до ОС с винтовым переходом [Филиал ГУП СК "Ставрополькрайводоканал" - "Кавминводоканал" ПТП Кубанские очистные сооружения водоснабжения]</t>
  </si>
  <si>
    <t>Прикубанский муниципальный район</t>
  </si>
  <si>
    <t>Октябрьское</t>
  </si>
  <si>
    <t>91625435</t>
  </si>
  <si>
    <t>п Октябрьский</t>
  </si>
  <si>
    <t>91625435101</t>
  </si>
  <si>
    <t>Вдоль трассы Черкесск-Лермонтов от п.Кавказский по направлению к  п.Октябрьскому</t>
  </si>
  <si>
    <t>От насосной станции первого подъема  до ОС</t>
  </si>
  <si>
    <t>30119</t>
  </si>
  <si>
    <t>https://portal.eias.ru/Portal/DownloadPage.aspx?type=12&amp;guid=f81e65c0-42f9-4f5f-81fb-4df22b3b784f</t>
  </si>
  <si>
    <t>Водовод Андреевский [Филиал ГУП СК "Ставрополькрайводоканал" - Кочубеевский "Райводоканал"]</t>
  </si>
  <si>
    <t>07528000106</t>
  </si>
  <si>
    <t>х. Андреевский</t>
  </si>
  <si>
    <t>000000155</t>
  </si>
  <si>
    <t>01.01.1996</t>
  </si>
  <si>
    <t>https://portal.eias.ru/Portal/DownloadPage.aspx?type=12&amp;guid=e9d6048f-084c-4c7a-8e52-5f95685096a5</t>
  </si>
  <si>
    <t>Водовод Благодарный-Бурлацкое протяженностью 10500 м [Филиал ГУП СК "Ставрополькрайводоканал" - "Северный" ПТП Благодарненское]</t>
  </si>
  <si>
    <t>г Благодарный</t>
  </si>
  <si>
    <t>07705000001</t>
  </si>
  <si>
    <t>г. Благодарный</t>
  </si>
  <si>
    <t>до с.Бурлацкое</t>
  </si>
  <si>
    <t>210</t>
  </si>
  <si>
    <t>30.12.1978</t>
  </si>
  <si>
    <t>https://portal.eias.ru/Portal/DownloadPage.aspx?type=12&amp;guid=149dc2ab-36a4-4642-a37e-9b5644bb1f5c</t>
  </si>
  <si>
    <t>07510000001</t>
  </si>
  <si>
    <t>Водовод Кубанский д=500мм 22,8км. (№23) [Филиал ГУП СК "Ставрополькрайводоканал" - "Кавминводоканал" ПТП Кубанские очистные сооружения водоснабжения]</t>
  </si>
  <si>
    <t>81494</t>
  </si>
  <si>
    <t>https://portal.eias.ru/Portal/DownloadPage.aspx?type=12&amp;guid=e0666ab1-1c20-4ad5-aeaa-f64256ba13bf</t>
  </si>
  <si>
    <t>Водовод Сев-Благ.от ПК160+00 до ПК210+85 протяженностью 5085 м [Филиал ГУП СК "Ставрополькрайводоканал" - "Северный" ПТП Благодарненское]</t>
  </si>
  <si>
    <t>112</t>
  </si>
  <si>
    <t>30.09.1971</t>
  </si>
  <si>
    <t>https://portal.eias.ru/Portal/DownloadPage.aspx?type=12&amp;guid=73ce6700-45b6-4350-9e24-09047e2c2bb6</t>
  </si>
  <si>
    <t>Водовод а/ц 150 [Филиал ГУП СК "Ставрополькрайводоканал" - Труновский "Межрайводоканал"]</t>
  </si>
  <si>
    <t>п им. Кирова</t>
  </si>
  <si>
    <t>07554000116</t>
  </si>
  <si>
    <t>п. Кирова</t>
  </si>
  <si>
    <t>01.01.1980</t>
  </si>
  <si>
    <t>https://portal.eias.ru/Portal/DownloadPage.aspx?type=12&amp;guid=6b85d69e-b95f-499a-959f-4f16934c43ea</t>
  </si>
  <si>
    <t>208.3</t>
  </si>
  <si>
    <t>Водовод а/ц 300 [Филиал ГУП СК "Ставрополькрайводоканал" - Труновский "Межрайводоканал"]</t>
  </si>
  <si>
    <t>https://portal.eias.ru/Portal/DownloadPage.aspx?type=12&amp;guid=1a18ae82-5bcf-4a38-8d5f-6456438f95fe</t>
  </si>
  <si>
    <t>https://portal.eias.ru/Portal/DownloadPage.aspx?type=12&amp;guid=0eb3861f-bc65-4f95-9198-a26871f856ff</t>
  </si>
  <si>
    <t>Водовод а/ц [Филиал ГУП СК "Ставрополькрайводоканал" - Труновский "Межрайводоканал"]</t>
  </si>
  <si>
    <t>https://portal.eias.ru/Portal/DownloadPage.aspx?type=12&amp;guid=bafd2f14-2a75-4055-aded-56572b68224b</t>
  </si>
  <si>
    <t>Водовод асбестоцементный к резервуару - с.Кугульта [Филиал ГУП СК "Ставрополькрайводоканал" - Сенгилеевский "Межрайводоканал"]</t>
  </si>
  <si>
    <t>с Кугульта</t>
  </si>
  <si>
    <t>07517000131</t>
  </si>
  <si>
    <t>с. Кугульта</t>
  </si>
  <si>
    <t>00000506</t>
  </si>
  <si>
    <t>01.06.1986</t>
  </si>
  <si>
    <t>https://portal.eias.ru/Portal/DownloadPage.aspx?type=12&amp;guid=ead86f96-9547-434b-ad19-eefabaaebc90</t>
  </si>
  <si>
    <t>Водовод асбестоцементный с.Кугульта [Филиал ГУП СК "Ставрополькрайводоканал" - Сенгилеевский "Межрайводоканал"]</t>
  </si>
  <si>
    <t>00000496</t>
  </si>
  <si>
    <t>01.06.1974</t>
  </si>
  <si>
    <t>https://portal.eias.ru/Portal/DownloadPage.aspx?type=12&amp;guid=81d59aa2-030b-4caa-9720-3e1a52f197a7</t>
  </si>
  <si>
    <t>Водовод в 2 нити от Невинн. Очистных [Филиал ГУП СК "Ставрополькрайводоканал" - Кочубеевский "Райводоканал"]</t>
  </si>
  <si>
    <t>с Новая Деревня</t>
  </si>
  <si>
    <t>07528000226</t>
  </si>
  <si>
    <t>с. Новая Деревня</t>
  </si>
  <si>
    <t>https://portal.eias.ru/Portal/DownloadPage.aspx?type=12&amp;guid=e08f6dc3-da47-4e48-b8e0-23a2673616bb</t>
  </si>
  <si>
    <t>Водовод длиной 37,6км [Филиал ГУП СК "Ставрополькрайводоканал" - Труновский "Межрайводоканал"]</t>
  </si>
  <si>
    <t>https://portal.eias.ru/Portal/DownloadPage.aspx?type=12&amp;guid=2a0b63b2-ecd5-4f38-8e1c-aece12c3bad1</t>
  </si>
  <si>
    <t>Водовод для увелич. подачи воды потребителям [Филиал ГУП СК "Ставрополькрайводоканал" - "Северный" ПТП Благодарненское]</t>
  </si>
  <si>
    <t>134</t>
  </si>
  <si>
    <t>31.10.2003</t>
  </si>
  <si>
    <t>https://portal.eias.ru/Portal/DownloadPage.aspx?type=12&amp;guid=aca54c62-28f4-415f-949b-75f871f667b5</t>
  </si>
  <si>
    <t>07510000106</t>
  </si>
  <si>
    <t>Водовод для увеличения подачи воды потребителям БСВ [Филиал ГУП СК "Ставрополькрайводоканал" - "Северный" ПТП Благодарненское]</t>
  </si>
  <si>
    <t>965</t>
  </si>
  <si>
    <t>31.12.2004</t>
  </si>
  <si>
    <t>https://portal.eias.ru/Portal/DownloadPage.aspx?type=12&amp;guid=36a07678-b97a-4457-bd68-1eb82a6a8392</t>
  </si>
  <si>
    <t>Водовод для увеличения подачи воды потребителям Большого Ставропольского водопровода (пусковой комплекс протяженностью 68,9 км) [Филиал ГУП СК "Ставрополькрайводоканал" - "Северный" ПТП Благодарненское]</t>
  </si>
  <si>
    <t>064</t>
  </si>
  <si>
    <t>29.12.2000</t>
  </si>
  <si>
    <t>https://portal.eias.ru/Portal/DownloadPage.aspx?type=12&amp;guid=8661e5ae-87d9-4687-834c-ce50ed06699a</t>
  </si>
  <si>
    <t>Водовод и разводящая сеть [Филиал ГУП СК "Ставрополькрайводоканал" - Кочубеевский "Райводоканал"]</t>
  </si>
  <si>
    <t>с. Балахоновское</t>
  </si>
  <si>
    <t>00000074</t>
  </si>
  <si>
    <t>https://portal.eias.ru/Portal/DownloadPage.aspx?type=12&amp;guid=2047a2e9-ef3b-4ee5-b8e2-9a3cdd0a5554</t>
  </si>
  <si>
    <t>Водовод и разводящая сеть [Филиал ГУП СК "Ставрополькрайводоканал" - Кочубеевский "Райводоканал"],.,.,.</t>
  </si>
  <si>
    <t>00000083</t>
  </si>
  <si>
    <t>https://portal.eias.ru/Portal/DownloadPage.aspx?type=12&amp;guid=8e5c1107-10c4-4ca0-b364-c2c5c19f55de</t>
  </si>
  <si>
    <t>Водовод и разводящие сети [Филиал ГУП СК "Ставрополькрайводоканал" - Кочубеевский "Райводоканал"]</t>
  </si>
  <si>
    <t>с.Балахоновское</t>
  </si>
  <si>
    <t>https://portal.eias.ru/Portal/DownloadPage.aspx?type=12&amp;guid=79e38d24-d7de-4766-a1fc-61e48a9986fe</t>
  </si>
  <si>
    <t>с. Заветное</t>
  </si>
  <si>
    <t>00000076</t>
  </si>
  <si>
    <t>https://portal.eias.ru/Portal/DownloadPage.aspx?type=12&amp;guid=ad7d073e-b247-4976-b181-377af76f230d</t>
  </si>
  <si>
    <t>Водовод на с.Грачевка [Филиал ГУП СК "Ставрополькрайводоканал" - Сенгилеевский "Межрайводоканал"]</t>
  </si>
  <si>
    <t>с Грачевка</t>
  </si>
  <si>
    <t>07517000101</t>
  </si>
  <si>
    <t>с Грачёвка</t>
  </si>
  <si>
    <t>00000507</t>
  </si>
  <si>
    <t>01.06.1978</t>
  </si>
  <si>
    <t>https://portal.eias.ru/Portal/DownloadPage.aspx?type=12&amp;guid=842b8d29-54a6-4168-b80d-6bb26bbce31c</t>
  </si>
  <si>
    <t>Водовод на х.Кизилов [Филиал ГУП СК "Ставрополькрайводоканал" - Сенгилеевский "Межрайводоканал"]</t>
  </si>
  <si>
    <t>х Кизилов</t>
  </si>
  <si>
    <t>07517000121</t>
  </si>
  <si>
    <t>х. Кизилов</t>
  </si>
  <si>
    <t>00000509</t>
  </si>
  <si>
    <t>https://portal.eias.ru/Portal/DownloadPage.aspx?type=12&amp;guid=03aa40a4-5888-4d09-9f4d-b4dadc2628f5</t>
  </si>
  <si>
    <t>Водовод напорный ул.50 лет Октября-Первомайская (старый) бесхоз</t>
  </si>
  <si>
    <t>81471</t>
  </si>
  <si>
    <t>01.05.1966</t>
  </si>
  <si>
    <t>https://portal.eias.ru/Portal/DownloadPage.aspx?type=12&amp;guid=a445285f-07d1-4143-b4cb-20218a7038f1</t>
  </si>
  <si>
    <t>Водовод от ГНС Кубанского водопровода до н/ст Подкачка 9,7км(№57) [Филиал ГУП СК "Ставрополькрайводоканал" - "Кавминводоканал" ПТП Кубанские очистные сооружения водоснабжения]</t>
  </si>
  <si>
    <t>г Лермонтов</t>
  </si>
  <si>
    <t>07718000001</t>
  </si>
  <si>
    <t>81472</t>
  </si>
  <si>
    <t>30.07.2003</t>
  </si>
  <si>
    <t>https://portal.eias.ru/Portal/DownloadPage.aspx?type=12&amp;guid=b171fb81-7eaf-466d-a326-e18ef17af63a</t>
  </si>
  <si>
    <t>Водовод от ГНС, резервуар средней зоны Пятигорска Д=500-700мм (№22) [Филиал ГУП СК "Ставрополькрайводоканал" - "Кавминводоканал" ПТП Кубанские очистные сооружения водоснабжения]</t>
  </si>
  <si>
    <t>81474</t>
  </si>
  <si>
    <t>https://portal.eias.ru/Portal/DownloadPage.aspx?type=12&amp;guid=ae7636fa-a559-4390-84a0-8e5b0e02a57b</t>
  </si>
  <si>
    <t>Водовод от Очистных сооружений до г.Благодарного ПК 0 [Филиал ГУП СК "Ставрополькрайводоканал" - "Северный" ПТП Благодарненское]</t>
  </si>
  <si>
    <t>04.12.2000</t>
  </si>
  <si>
    <t>https://portal.eias.ru/Portal/DownloadPage.aspx?type=12&amp;guid=33f8411c-4efa-4080-9795-0df1cb28d40c</t>
  </si>
  <si>
    <t>Водовод от ПК 0 до ПК279+16 протяженностью 27916 м [Филиал ГУП СК "Ставрополькрайводоканал" - "Северный" ПТП Благодарненское]</t>
  </si>
  <si>
    <t>с. Мирное</t>
  </si>
  <si>
    <t>от г.Благодарного</t>
  </si>
  <si>
    <t>104</t>
  </si>
  <si>
    <t>09.01.1968</t>
  </si>
  <si>
    <t>https://portal.eias.ru/Portal/DownloadPage.aspx?type=12&amp;guid=4cdf1671-eab3-4e87-9e62-2fd46f95e643</t>
  </si>
  <si>
    <t>Водовод от ПК 279 в стор.Эдельб.протяженностью 5083 м [Филиал ГУП СК "Ставрополькрайводоканал" - "Северный" ПТП Благодарненское]</t>
  </si>
  <si>
    <t>аул Эдельбай</t>
  </si>
  <si>
    <t>07705000216</t>
  </si>
  <si>
    <t>аул. Эдельбай</t>
  </si>
  <si>
    <t>105</t>
  </si>
  <si>
    <t>28.09.1968</t>
  </si>
  <si>
    <t>https://portal.eias.ru/Portal/DownloadPage.aspx?type=12&amp;guid=851f4edf-e5d5-463a-9576-7b2ab4db9758</t>
  </si>
  <si>
    <t>07510000216</t>
  </si>
  <si>
    <t>Водовод от ПК 344+60 до ПК 488+60 протяженностью 14400м [Филиал ГУП СК "Ставрополькрайводоканал" - "Северный" ПТП Благодарненское]</t>
  </si>
  <si>
    <t>059</t>
  </si>
  <si>
    <t>30.12.1958</t>
  </si>
  <si>
    <t>https://portal.eias.ru/Portal/DownloadPage.aspx?type=12&amp;guid=88818541-00fa-473e-8f32-9771c93af6ce</t>
  </si>
  <si>
    <t>Водовод от ПК 345+00 до ПК 605+00 протяженностью 26000м [Филиал ГУП СК "Ставрополькрайводоканал" - "Северный" ПТП Благодарненское]</t>
  </si>
  <si>
    <t>061</t>
  </si>
  <si>
    <t>30.12.1960</t>
  </si>
  <si>
    <t>https://portal.eias.ru/Portal/DownloadPage.aspx?type=12&amp;guid=aa1e1934-0572-4667-bde9-494dee677695</t>
  </si>
  <si>
    <t>Водовод от ПК 39+29 до ПК 306 с.Казинка [Филиал ГУП СК "Ставрополькрайводоканал" - Сенгилеевский "Межрайводоканал"]</t>
  </si>
  <si>
    <t>с Казинка</t>
  </si>
  <si>
    <t>07558000176</t>
  </si>
  <si>
    <t>с. Казинка</t>
  </si>
  <si>
    <t>00000510</t>
  </si>
  <si>
    <t>01.06.1966</t>
  </si>
  <si>
    <t>https://portal.eias.ru/Portal/DownloadPage.aspx?type=12&amp;guid=47293b05-f45c-4479-a56b-38ea11695f25</t>
  </si>
  <si>
    <t>Водовод от ПК 488+60 до ПК 605 протяженностью 11640м [Филиал ГУП СК "Ставрополькрайводоканал" - "Северный" ПТП Благодарненское]</t>
  </si>
  <si>
    <t>060</t>
  </si>
  <si>
    <t>31.12.1960</t>
  </si>
  <si>
    <t>https://portal.eias.ru/Portal/DownloadPage.aspx?type=12&amp;guid=70ce3927-0c55-4f7d-8088-7d8061fb19c9</t>
  </si>
  <si>
    <t>Водовод от ПК605 до ПК882+70 протяженностью 27770м [Филиал ГУП СК "Ставрополькрайводоканал" - "Северный" ПТП Благодарненское]</t>
  </si>
  <si>
    <t>211</t>
  </si>
  <si>
    <t>https://portal.eias.ru/Portal/DownloadPage.aspx?type=12&amp;guid=d47c3900-454d-44f6-a6d1-13364ce1752a</t>
  </si>
  <si>
    <t>Водовод от ПК605+00 до ПК682+00 протяженностью 7967м [Филиал ГУП СК "Ставрополькрайводоканал" - "Северный" ПТП Благодарненское]</t>
  </si>
  <si>
    <t>212</t>
  </si>
  <si>
    <t>30.12.1965</t>
  </si>
  <si>
    <t>https://portal.eias.ru/Portal/DownloadPage.aspx?type=12&amp;guid=d203c10e-a179-4664-9a4c-fb62054bca14</t>
  </si>
  <si>
    <t>Водовод от Сев.-Благ.до К.Копани протяженностью 7797м [Филиал ГУП СК "Ставрополькрайводоканал" - "Северный" ПТП Благодарненское]</t>
  </si>
  <si>
    <t>Благодарненский район</t>
  </si>
  <si>
    <t>Туркменский район</t>
  </si>
  <si>
    <t>26.05.1973</t>
  </si>
  <si>
    <t>https://portal.eias.ru/Portal/DownloadPage.aspx?type=12&amp;guid=c1093206-2577-4653-8ad9-831a37f1db81</t>
  </si>
  <si>
    <t>Водовод от арт.скважин на 3 площадке до площадки насосной станции 2 подъема</t>
  </si>
  <si>
    <t>.96</t>
  </si>
  <si>
    <t>Водовод от ввода на с.Бешпагир [Филиал ГУП СК "Ставрополькрайводоканал" - Сенгилеевский "Межрайводоканал"]</t>
  </si>
  <si>
    <t>с Бешпагир</t>
  </si>
  <si>
    <t>07517000111</t>
  </si>
  <si>
    <t>00000511</t>
  </si>
  <si>
    <t>01.06.1970</t>
  </si>
  <si>
    <t>https://portal.eias.ru/Portal/DownloadPage.aspx?type=12&amp;guid=479e9c49-5962-4115-a789-ce20b0d7e892</t>
  </si>
  <si>
    <t>Водовод от водозабора до ОС [Филиал ГУП СК "Ставрополькрайводоканал" - "Кавминводоканал" ПТП Кубанские очистные сооружения водоснабжения]</t>
  </si>
  <si>
    <t>30004</t>
  </si>
  <si>
    <t>https://portal.eias.ru/Portal/DownloadPage.aspx?type=12&amp;guid=283a9c1b-8ee9-41de-8fd5-e0419506a854</t>
  </si>
  <si>
    <t>Водовод от г.Благодарного до НС 1 с соор.,4400м [Филиал ГУП СК "Ставрополькрайводоканал" - "Северный" ПТП Благодарненское]</t>
  </si>
  <si>
    <t>055</t>
  </si>
  <si>
    <t>30.12.1981</t>
  </si>
  <si>
    <t>https://portal.eias.ru/Portal/DownloadPage.aspx?type=12&amp;guid=9d52ed99-95eb-425a-a694-eab64ef0ff3c</t>
  </si>
  <si>
    <t>Водовод от камеры №19 до водовода 32 Д=219мм 67м [Филиал ГУП СК "Ставрополькрайводоканал" - "Кавминводоканал" ПТП Кубанские очистные сооружения водоснабжения]</t>
  </si>
  <si>
    <t>81484</t>
  </si>
  <si>
    <t>01.10.2001</t>
  </si>
  <si>
    <t>https://portal.eias.ru/Portal/DownloadPage.aspx?type=12&amp;guid=2f21796e-afb9-40b8-82e7-9dc016c830db</t>
  </si>
  <si>
    <t>Водовод от напорного резервуара до насосной станции с.Старомарьевка [Филиал ГУП СК "Ставрополькрайводоканал" - Сенгилеевский "Межрайводоканал"]</t>
  </si>
  <si>
    <t>с Старомарьевка</t>
  </si>
  <si>
    <t>07517000166</t>
  </si>
  <si>
    <t>00000512</t>
  </si>
  <si>
    <t>01.06.1976</t>
  </si>
  <si>
    <t>https://portal.eias.ru/Portal/DownloadPage.aspx?type=12&amp;guid=11acee22-894c-463e-8920-0c053fc4514e</t>
  </si>
  <si>
    <t>Водовод от насосной станции 2 подъема до контррезервуара (бесхоз)</t>
  </si>
  <si>
    <t>5.05</t>
  </si>
  <si>
    <t>Водовод от насосной станции до регулирующего резервуара с.Старомарьевка [Филиал ГУП СК "Ставрополькрайводоканал" - Сенгилеевский "Межрайводоканал"]</t>
  </si>
  <si>
    <t>00000515</t>
  </si>
  <si>
    <t>https://portal.eias.ru/Portal/DownloadPage.aspx?type=12&amp;guid=e4563598-896d-454d-874d-a1e0042a5056</t>
  </si>
  <si>
    <t>Водовод от насосной станции с. Старомарьевка до с. Грачевка [Филиал ГУП СК "Ставрополькрайводоканал" - Сенгилеевский "Межрайводоканал"]</t>
  </si>
  <si>
    <t>00000513</t>
  </si>
  <si>
    <t>https://portal.eias.ru/Portal/DownloadPage.aspx?type=12&amp;guid=6cfdd0ca-142f-455f-bfce-33c3bcf5bd60</t>
  </si>
  <si>
    <t>Водовод от очистных сооружений Кубанского районного водопровода до головной насосной станции городе Пятигорске" на участке от ПК 84+60 - ПК 375+46,5</t>
  </si>
  <si>
    <t>927</t>
  </si>
  <si>
    <t>29.09.2022</t>
  </si>
  <si>
    <t>https://portal.eias.ru/Portal/DownloadPage.aspx?type=12&amp;guid=f2e33dbf-4cd3-47ab-83a9-8e37b3e491f6</t>
  </si>
  <si>
    <t>20000</t>
  </si>
  <si>
    <t>Водовод от п. Санамер до ПТФ "Бештаугорец" Д=530мм 10,5км (№53) [Филиал ГУП СК "Ставрополькрайводоканал" - "Кавминводоканал" ПТП Кубанские очистные сооружения водоснабжения]</t>
  </si>
  <si>
    <t>от п. Санамер до ПТФ "Бештаугорец"</t>
  </si>
  <si>
    <t>81470</t>
  </si>
  <si>
    <t>https://portal.eias.ru/Portal/DownloadPage.aspx?type=12&amp;guid=9663e1c6-b6fc-410f-a124-eb235922098a</t>
  </si>
  <si>
    <t>Водовод от родников х.Богатый [Филиал ГУП СК "Ставрополькрайводоканал" - Сенгилеевский "Межрайводоканал"]</t>
  </si>
  <si>
    <t>х Богатый</t>
  </si>
  <si>
    <t>07558000111</t>
  </si>
  <si>
    <t>х. Богатый</t>
  </si>
  <si>
    <t>00000516</t>
  </si>
  <si>
    <t>01.06.1984</t>
  </si>
  <si>
    <t>https://portal.eias.ru/Portal/DownloadPage.aspx?type=12&amp;guid=e9adf1b6-e581-4ccc-b9ff-f83bba6e37dc</t>
  </si>
  <si>
    <t>Водовод от с.Александрия до с.Овощи протяженностью 38800 м [Филиал ГУП СК "Ставрополькрайводоканал" - "Северный" ПТП Благодарненское]</t>
  </si>
  <si>
    <t>до с. Овощи</t>
  </si>
  <si>
    <t>305</t>
  </si>
  <si>
    <t>https://portal.eias.ru/Portal/DownloadPage.aspx?type=12&amp;guid=19e6061b-f814-44df-ad8b-85eb8ed6b3ec</t>
  </si>
  <si>
    <t>Водовод от с.Бурлацкого до пос. Искра протяженностью 14438м [Филиал ГУП СК "Ставрополькрайводоканал" - "Северный" ПТП Благодарненское]</t>
  </si>
  <si>
    <t>Буденновский район</t>
  </si>
  <si>
    <t>217</t>
  </si>
  <si>
    <t>01.12.1978</t>
  </si>
  <si>
    <t>https://portal.eias.ru/Portal/DownloadPage.aspx?type=12&amp;guid=ce92c0f2-267e-4279-a1ff-6a4dae1fbd4c</t>
  </si>
  <si>
    <t>Водовод от с.Бурлацкого до пос.Искра протяженностью 21018м [Филиал ГУП СК "Ставрополькрайводоканал" - "Северный" ПТП Благодарненское]</t>
  </si>
  <si>
    <t>218</t>
  </si>
  <si>
    <t>30.12.1980</t>
  </si>
  <si>
    <t>https://portal.eias.ru/Portal/DownloadPage.aspx?type=12&amp;guid=5d686af3-242a-43e2-8f69-1e45da15b64a</t>
  </si>
  <si>
    <t>Водовод от с.Казгулак до а.М.Барханчак протяженностью 23000 м [Филиал ГУП СК "Ставрополькрайводоканал" - "Северный" ПТП Благодарненское]</t>
  </si>
  <si>
    <t>с Казгулак</t>
  </si>
  <si>
    <t>07556000121</t>
  </si>
  <si>
    <t>с. Казгулак</t>
  </si>
  <si>
    <t>до а.М.Барханчак</t>
  </si>
  <si>
    <t>318</t>
  </si>
  <si>
    <t>30.12.1989</t>
  </si>
  <si>
    <t>https://portal.eias.ru/Portal/DownloadPage.aspx?type=12&amp;guid=26f6de2d-5509-4a50-9df6-2c146f194701</t>
  </si>
  <si>
    <t>Водовод от с.Овощи до с.Казгулак,М.Барханчак протяженностью 19700 м [Филиал ГУП СК "Ставрополькрайводоканал" - "Северный" ПТП Благодарненское]</t>
  </si>
  <si>
    <t>с Овощи</t>
  </si>
  <si>
    <t>07556000176</t>
  </si>
  <si>
    <t>до с.Казгулак</t>
  </si>
  <si>
    <t>320</t>
  </si>
  <si>
    <t>30.12.1988</t>
  </si>
  <si>
    <t>https://portal.eias.ru/Portal/DownloadPage.aspx?type=12&amp;guid=39b34967-2da6-4260-a595-5100e66ce866</t>
  </si>
  <si>
    <t>Водовод от с.Овощи до с.Камбулат и с.М.Ягуры протяженностью 31300 м [Филиал ГУП СК "Ставрополькрайводоканал" - "Северный" ПТП Благодарненское]</t>
  </si>
  <si>
    <t>до с.Малые Ягуры</t>
  </si>
  <si>
    <t>321</t>
  </si>
  <si>
    <t>03.08.1988</t>
  </si>
  <si>
    <t>https://portal.eias.ru/Portal/DownloadPage.aspx?type=12&amp;guid=aee9e681-aa3b-469f-ac78-f2955b950ae0</t>
  </si>
  <si>
    <t>Водовод по ул. Ставропольской с. Грачевка [Филиал ГУП СК "Ставрополькрайводоканал" - Сенгилеевский "Межрайводоканал"]</t>
  </si>
  <si>
    <t>00000517</t>
  </si>
  <si>
    <t>https://portal.eias.ru/Portal/DownloadPage.aspx?type=12&amp;guid=176f5f05-c0a0-430d-9658-279ce70db881</t>
  </si>
  <si>
    <t>Водовод пос. Новый Бешпагир [Филиал ГУП СК "Ставрополькрайводоканал" - Сенгилеевский "Межрайводоканал"]</t>
  </si>
  <si>
    <t>п Новый Бешпагир</t>
  </si>
  <si>
    <t>07558000221</t>
  </si>
  <si>
    <t>п. Новый Бешпагир</t>
  </si>
  <si>
    <t>00000505</t>
  </si>
  <si>
    <t>01.06.2000</t>
  </si>
  <si>
    <t>https://portal.eias.ru/Portal/DownloadPage.aspx?type=12&amp;guid=e7d8c810-2c1d-4356-8a25-0ce6d94e3b05</t>
  </si>
  <si>
    <t>Водовод протяженностью 0,15км [Филиал ГУП СК "Ставрополькрайводоканал" - Труновский "Межрайводоканал"]</t>
  </si>
  <si>
    <t>459</t>
  </si>
  <si>
    <t>https://portal.eias.ru/Portal/DownloadPage.aspx?type=12&amp;guid=c7b5bb5b-d728-4a17-b2db-4bd0512972da</t>
  </si>
  <si>
    <t>Водовод протяженностью 0,504 км [Филиал ГУП СК "Ставрополькрайводоканал" - "Северный" ПТП Благодарненское]</t>
  </si>
  <si>
    <t>с Сотниковское</t>
  </si>
  <si>
    <t>07705000196</t>
  </si>
  <si>
    <t>с. Сотниковское</t>
  </si>
  <si>
    <t>226</t>
  </si>
  <si>
    <t>30.06.2003</t>
  </si>
  <si>
    <t>https://portal.eias.ru/Portal/DownloadPage.aspx?type=12&amp;guid=5acf7c98-b6fc-4253-801d-b804feae6a40</t>
  </si>
  <si>
    <t>07510000196</t>
  </si>
  <si>
    <t>Водовод протяженностью 14750 м [Филиал ГУП СК "Ставрополькрайводоканал" - "Северный" ПТП Благодарненское]</t>
  </si>
  <si>
    <t>п Владимировка</t>
  </si>
  <si>
    <t>07556000111</t>
  </si>
  <si>
    <t>п. Владимировка</t>
  </si>
  <si>
    <t>325</t>
  </si>
  <si>
    <t>25.12.1991</t>
  </si>
  <si>
    <t>https://portal.eias.ru/Portal/DownloadPage.aspx?type=12&amp;guid=c34ff7ad-19d2-4dca-bdf7-d27024c8df13</t>
  </si>
  <si>
    <t>Водовод протяженностью 15254 м [Филиал ГУП СК "Ставрополькрайводоканал" - "Северный" ПТП Благодарненское]</t>
  </si>
  <si>
    <t>с. Серафимовское</t>
  </si>
  <si>
    <t>https://portal.eias.ru/Portal/DownloadPage.aspx?type=12&amp;guid=2ad5a8f9-e6df-4e06-9bd2-1db90eb7c067</t>
  </si>
  <si>
    <t>Водовод протяженностью 15429 м [Филиал ГУП СК "Ставрополькрайводоканал" - "Северный" ПТП Благодарненское]</t>
  </si>
  <si>
    <t>30.12.1969</t>
  </si>
  <si>
    <t>https://portal.eias.ru/Portal/DownloadPage.aspx?type=12&amp;guid=67eec2e5-9d9f-428a-b04b-c1bfc8dfeb6b</t>
  </si>
  <si>
    <t>Водовод протяженностью 1623 м</t>
  </si>
  <si>
    <t>ул. Банная ул. Зеленая ул. Молодежная</t>
  </si>
  <si>
    <t>Водовод протяженностью 1917 м</t>
  </si>
  <si>
    <t>ул. Мичурина ул. Мира ул.Садовая ул. Казачья</t>
  </si>
  <si>
    <t>Водовод протяженностью 4570 м [Филиал ГУП СК "Ставрополькрайводоканал" - "Северный" ПТП Благодарненское]</t>
  </si>
  <si>
    <t>326</t>
  </si>
  <si>
    <t>25.12.1990</t>
  </si>
  <si>
    <t>https://portal.eias.ru/Portal/DownloadPage.aspx?type=12&amp;guid=6fcae9be-f785-4d7c-a78c-e2754e834bec</t>
  </si>
  <si>
    <t>Водовод протяженностью 6720 м [Филиал ГУП СК "Ставрополькрайводоканал" - "Северный" ПТП Благодарненское]</t>
  </si>
  <si>
    <t>311</t>
  </si>
  <si>
    <t>15.12.1990</t>
  </si>
  <si>
    <t>https://portal.eias.ru/Portal/DownloadPage.aspx?type=12&amp;guid=741a393a-f119-4f68-b274-29fe787c365d</t>
  </si>
  <si>
    <t>Водовод протяженностью 7521 м</t>
  </si>
  <si>
    <t>ул. Виноградная ул. Гагарина. Ул. Кочубея. Пер Комсомольский ул. Садовая ул. Подгорная ул. Скокова ул. Некрасова ул. Восточная пер Школьный ул. Подгорная</t>
  </si>
  <si>
    <t>46.8</t>
  </si>
  <si>
    <t>19.5</t>
  </si>
  <si>
    <t>Водовод протяженностью 7670 м [Филиал ГУП СК "Ставрополькрайводоканал" - "Северный" ПТП Благодарненское]</t>
  </si>
  <si>
    <t>аул. Куликовы Копани</t>
  </si>
  <si>
    <t>https://portal.eias.ru/Portal/DownloadPage.aspx?type=12&amp;guid=abb75404-578e-4ac7-bc43-8e105a42c35f</t>
  </si>
  <si>
    <t>Водовод протяженностью 8868 м</t>
  </si>
  <si>
    <t>ул. Калинина                         ул. Ленина                                     пер Школьный пер. Безымянный ул. Ворошилова, ул. Подорогина   ул. Кольцевая. Ул. Кузьмина                                    ул. Гагарина</t>
  </si>
  <si>
    <t>_</t>
  </si>
  <si>
    <t>48.6</t>
  </si>
  <si>
    <t>Водовод с.Александрия-Благодарный протяженностью 14830 м [Филиал ГУП СК "Ставрополькрайводоканал" - "Северный" ПТП Благодарненское]</t>
  </si>
  <si>
    <t>до г.Благодарного</t>
  </si>
  <si>
    <t>062</t>
  </si>
  <si>
    <t>30.12.1976</t>
  </si>
  <si>
    <t>https://portal.eias.ru/Portal/DownloadPage.aspx?type=12&amp;guid=e2520fb0-dacd-4845-8169-e1cc91c485f0</t>
  </si>
  <si>
    <t>Водовод с.Гражданское 1955г. (старый водовод на п.Нижн-Балк. и п.Фруктовый), 00001053 [Филиал ГУП СК "Ставрополькрайводоканал" - "Южный" ПТП Минераловодское - прилигающие тер.]</t>
  </si>
  <si>
    <t>00001053</t>
  </si>
  <si>
    <t>https://portal.eias.ru/Portal/DownloadPage.aspx?type=12&amp;guid=705b9121-c7da-4111-90b5-ec497ed1751e</t>
  </si>
  <si>
    <t>Водовод с.Казинка [Филиал ГУП СК "Ставрополькрайводоканал" - Сенгилеевский "Межрайводоканал"]</t>
  </si>
  <si>
    <t>00000503</t>
  </si>
  <si>
    <t>https://portal.eias.ru/Portal/DownloadPage.aspx?type=12&amp;guid=23cc22b6-e1fe-4e39-8059-248f91d9c8ea</t>
  </si>
  <si>
    <t>Водовод с.Тугулук до с.Кугульта [Филиал ГУП СК "Ставрополькрайводоканал" - Сенгилеевский "Межрайводоканал"]</t>
  </si>
  <si>
    <t>00000514</t>
  </si>
  <si>
    <t>https://portal.eias.ru/Portal/DownloadPage.aspx?type=12&amp;guid=0b279e2b-e26f-41cd-859f-7e9a76f277c9</t>
  </si>
  <si>
    <t>5352</t>
  </si>
  <si>
    <t>19.08.2008</t>
  </si>
  <si>
    <t>https://portal.eias.ru/Portal/DownloadPage.aspx?type=12&amp;guid=7e0be8e3-af63-4faf-9780-29eb842c699c</t>
  </si>
  <si>
    <t>5353</t>
  </si>
  <si>
    <t>https://portal.eias.ru/Portal/DownloadPage.aspx?type=12&amp;guid=bacc15e9-551f-43ff-b769-eb7e4183c8f3</t>
  </si>
  <si>
    <t>Водовод ст.200 [Филиал ГУП СК "Ставрополькрайводоканал" - Труновский "Межрайводоканал"]</t>
  </si>
  <si>
    <t>118</t>
  </si>
  <si>
    <t>https://portal.eias.ru/Portal/DownloadPage.aspx?type=12&amp;guid=c8f00b42-d604-46a0-ae61-efc55b243f76</t>
  </si>
  <si>
    <t>Водовод ст.300 [Филиал ГУП СК "Ставрополькрайводоканал" - Труновский "Межрайводоканал"]</t>
  </si>
  <si>
    <t>117</t>
  </si>
  <si>
    <t>https://portal.eias.ru/Portal/DownloadPage.aspx?type=12&amp;guid=4156195a-8325-4dbb-b018-5ceddc8dd318</t>
  </si>
  <si>
    <t>Водовод ст.400 [Филиал ГУП СК "Ставрополькрайводоканал" - Труновский "Межрайводоканал"]</t>
  </si>
  <si>
    <t>116</t>
  </si>
  <si>
    <t>https://portal.eias.ru/Portal/DownloadPage.aspx?type=12&amp;guid=bb58f128-2e28-4998-bb50-4e915bc4e526</t>
  </si>
  <si>
    <t>Водовод стальной 200 [Филиал ГУП СК "Ставрополькрайводоканал" - Труновский "Межрайводоканал"]</t>
  </si>
  <si>
    <t>https://portal.eias.ru/Portal/DownloadPage.aspx?type=12&amp;guid=816a9c42-a1c9-4b1f-872e-c8eaab2abf67</t>
  </si>
  <si>
    <t>Водовод стальной [Филиал ГУП СК "Ставрополькрайводоканал" - Труновский "Межрайводоканал"]</t>
  </si>
  <si>
    <t>158</t>
  </si>
  <si>
    <t>https://portal.eias.ru/Portal/DownloadPage.aspx?type=12&amp;guid=5e5f2353-e51d-4b4d-a5d6-5902ac17a841</t>
  </si>
  <si>
    <t>Водовод стальной [Филиал ГУП СК "Ставрополькрайводоканал" - Труновский "Межрайводоканал"].</t>
  </si>
  <si>
    <t>159</t>
  </si>
  <si>
    <t>https://portal.eias.ru/Portal/DownloadPage.aspx?type=12&amp;guid=d63900e3-27c4-4568-88ab-4f3824fda70f</t>
  </si>
  <si>
    <t>Водовод стальной [Филиал ГУП СК "Ставрополькрайводоканал" - Труновский "Межрайводоканал"]..</t>
  </si>
  <si>
    <t>161</t>
  </si>
  <si>
    <t>https://portal.eias.ru/Portal/DownloadPage.aspx?type=12&amp;guid=26551715-65d5-4e80-a4f2-6c9e6f21c955</t>
  </si>
  <si>
    <t>Водовод чуг.100 [Филиал ГУП СК "Ставрополькрайводоканал" - Труновский "Межрайводоканал"]</t>
  </si>
  <si>
    <t>119</t>
  </si>
  <si>
    <t>https://portal.eias.ru/Portal/DownloadPage.aspx?type=12&amp;guid=42e349b3-9d63-4b7a-98e5-d3326de3b9e0</t>
  </si>
  <si>
    <t>Водоем -отстойник 124 тыс.м куб.(литера 1) общей площадью дамбы 3714,9 кв.м [Филиал ГУП СК "Ставрополькрайводоканал" - "Южный" ПТП Минераловодское п. Широкий]</t>
  </si>
  <si>
    <t>примерно в 2,3 км по направлению на восток от ориентира ж.д.№47</t>
  </si>
  <si>
    <t>https://portal.eias.ru/Portal/DownloadPage.aspx?type=12&amp;guid=f38e0316-9fc6-4b50-89e1-1318cab1e084</t>
  </si>
  <si>
    <t>09.10.2023</t>
  </si>
  <si>
    <t>https://portal.eias.ru/Portal/DownloadPage.aspx?type=12&amp;guid=77893678-2b4d-4a85-bb93-25906243353f</t>
  </si>
  <si>
    <t>.333</t>
  </si>
  <si>
    <t>Водоем очистн.424 т.м куб., [Филиал ГУП СК "Ставрополькрайводоканал" - "Южный" ПТП Минераловодское п. Широкий]</t>
  </si>
  <si>
    <t>х. Перевальный</t>
  </si>
  <si>
    <t>00000871</t>
  </si>
  <si>
    <t>31.03.2016</t>
  </si>
  <si>
    <t>https://portal.eias.ru/Portal/DownloadPage.aspx?type=12&amp;guid=b45b44a3-2c65-457c-9359-c08c25bcb8ac</t>
  </si>
  <si>
    <t>.33</t>
  </si>
  <si>
    <t>Водозабор Кисличее с насосной станцией [Филиал ГУП СК "Ставрополькрайводоканал" - "Северный" ПТП Светлоградское]</t>
  </si>
  <si>
    <t>г Светлоград</t>
  </si>
  <si>
    <t>07731000001</t>
  </si>
  <si>
    <t>туп. 2-й Кисличанский</t>
  </si>
  <si>
    <t>https://portal.eias.ru/Portal/DownloadPage.aspx?type=12&amp;guid=e949e0b2-c57d-4f37-a776-e6d78b13de0f</t>
  </si>
  <si>
    <t>07546000001</t>
  </si>
  <si>
    <t>Водозабор из распределителя "Широкий" (литера 111) протяженностью 25,30м [Филиал ГУП СК "Ставрополькрайводоканал" - "Южный" ПТП Минераловодское п. Широкий]</t>
  </si>
  <si>
    <t>https://portal.eias.ru/Portal/DownloadPage.aspx?type=12&amp;guid=cee4dda6-3350-4b2d-ac9d-419fa661a82d</t>
  </si>
  <si>
    <t>00000869</t>
  </si>
  <si>
    <t>https://portal.eias.ru/Portal/DownloadPage.aspx?type=12&amp;guid=55950199-7e60-4792-9722-e68487dc9be9</t>
  </si>
  <si>
    <t>Водозабор источник "Юца" [Филиал ГУП СК "Ставрополькрайводоканал" - "Кавминводоканал" ПТП Пятигорское]</t>
  </si>
  <si>
    <t>кл. Школьная</t>
  </si>
  <si>
    <t>1754</t>
  </si>
  <si>
    <t>https://portal.eias.ru/Portal/DownloadPage.aspx?type=12&amp;guid=a866a6c5-3b18-4b7a-9a7d-a13d9bf60dbc</t>
  </si>
  <si>
    <t>Водонапорная башня (26:27:000000:1492) с,Нины (Сложный объект:  в составе скважина № 2677) (ГУП СК Зеленокумск)</t>
  </si>
  <si>
    <t>с Нины</t>
  </si>
  <si>
    <t>07550000166</t>
  </si>
  <si>
    <t>улица Колхозная</t>
  </si>
  <si>
    <t>Водонапорная башня (26:27:000000:1538) с,Нины (Сложный объект:  в составе скважина № 2714) (ГУП СК Зеленокумск)</t>
  </si>
  <si>
    <t>Водонапорная башня (26:27:000000:1539) с,Нины (сложный объект в составе скважина 2368) (ГУП СК Зеленокумск)</t>
  </si>
  <si>
    <t>переулок Кирова</t>
  </si>
  <si>
    <t>Водонапорная башня (26:27:000000:1650) с,Нины (Сложный объект:  в составе скважина № 2675) (ГУП СК Зеленокумск)</t>
  </si>
  <si>
    <t>улица Красноармейская</t>
  </si>
  <si>
    <t>Водонапорная башня (26:27:000000:1741) с,Нины (Сложный объект:  в составе скважина № 1476) (ГУП СК Зеленокумск)</t>
  </si>
  <si>
    <t>улица Кирова</t>
  </si>
  <si>
    <t>Водонапорная башня V-25 м3, х, Фёдоровский,
(ГУП СК Зеленокумск)</t>
  </si>
  <si>
    <t>Водонапорная башня [Филиал ГУП СК "Ставрополькрайводоканал" - Труновский "Межрайводоканал"]</t>
  </si>
  <si>
    <t>00-001438</t>
  </si>
  <si>
    <t>30.11.2019</t>
  </si>
  <si>
    <t>https://portal.eias.ru/Portal/DownloadPage.aspx?type=12&amp;guid=40c8699b-5f81-49ec-a86e-99f1425dcdcc</t>
  </si>
  <si>
    <t>Водонапорная башня Литер I (26:27:080824:5) с,Отказное (ГУП СК Зеленокумск)</t>
  </si>
  <si>
    <t>Водонапорная башня Литер II (26:27:080824:4) с.Отказное (ГУП СК Зеленокумск)</t>
  </si>
  <si>
    <t>Водонапорная башня Рожновского V25м3 (х,Тихомировка)
(ГУП СК Зеленокумск)</t>
  </si>
  <si>
    <t>Водонапорная башня резерв.п.Привольное [Филиал ГУП СК "Ставрополькрайводоканал" - "Кавминводоканал" ПТП Пятигорское]</t>
  </si>
  <si>
    <t>с Привольное</t>
  </si>
  <si>
    <t>07727000121</t>
  </si>
  <si>
    <t>0,9 км к северу от с.Привольное СК</t>
  </si>
  <si>
    <t>1740</t>
  </si>
  <si>
    <t>01.04.1969</t>
  </si>
  <si>
    <t>https://portal.eias.ru/Portal/DownloadPage.aspx?type=12&amp;guid=acf4d2d6-9555-47c1-8cb2-8754ef646a22</t>
  </si>
  <si>
    <t>94.3</t>
  </si>
  <si>
    <t>10.84</t>
  </si>
  <si>
    <t>Водонапорная башня с. Казинка Филиал ГУП СК "Ставрополькрайводоканал" - "Южный" ПТП Андроповское</t>
  </si>
  <si>
    <t>07503000141</t>
  </si>
  <si>
    <t>3552-ю</t>
  </si>
  <si>
    <t>10.07.2014</t>
  </si>
  <si>
    <t>https://portal.eias.ru/Portal/DownloadPage.aspx?type=12&amp;guid=bc08089b-46cc-4bd1-b367-7835467f76ce</t>
  </si>
  <si>
    <t>Водонапорная башня системы "Рожновского"</t>
  </si>
  <si>
    <t>х Барсуковский</t>
  </si>
  <si>
    <t>07528000121</t>
  </si>
  <si>
    <t>х. Барсуковский</t>
  </si>
  <si>
    <t>855</t>
  </si>
  <si>
    <t>02.11.2019</t>
  </si>
  <si>
    <t>https://portal.eias.ru/Portal/DownloadPage.aspx?type=12&amp;guid=265d11a2-65b5-41e2-8001-5d58b6c8e654</t>
  </si>
  <si>
    <t>76</t>
  </si>
  <si>
    <t>Водонасосная станция 1985г.Прикумское [Филиал ГУП СК "Ставрополькрайводоканал" - "Южный" ПТП Минераловодское]</t>
  </si>
  <si>
    <t>https://portal.eias.ru/Portal/DownloadPage.aspx?type=12&amp;guid=2180e9c9-6a48-434c-ab64-facd5a23e804</t>
  </si>
  <si>
    <t>00001049</t>
  </si>
  <si>
    <t>https://portal.eias.ru/Portal/DownloadPage.aspx?type=12&amp;guid=4082d338-d138-4de0-9e50-3dc266e5831a</t>
  </si>
  <si>
    <t>Водопремный колодец совмещенный с насосной станцией (Лит. Б) [Филиал ГУП СК "Ставрополькрайводоканал" - "Кавминводоканал" ПТП Кубанские очистные сооружения водоснабжения]</t>
  </si>
  <si>
    <t>Кавказское</t>
  </si>
  <si>
    <t>91625420</t>
  </si>
  <si>
    <t>п Кавказский</t>
  </si>
  <si>
    <t>91625420101</t>
  </si>
  <si>
    <t>п.Кавказский  примерно 1,5 км. По направлению на юго-восток</t>
  </si>
  <si>
    <t>северный берег Кубанского водохранилища</t>
  </si>
  <si>
    <t>20095</t>
  </si>
  <si>
    <t>https://portal.eias.ru/Portal/DownloadPage.aspx?type=12&amp;guid=5400d1f0-1e9a-44dd-8f68-f02c6c902205</t>
  </si>
  <si>
    <t>9500</t>
  </si>
  <si>
    <t>Водопров.2 очереди "Утр.зори", 00000857 [Филиал ГУП СК "Ставрополькрайводоканал" - "Южный" ПТП Минераловодское п. Широкий]</t>
  </si>
  <si>
    <t>00000857</t>
  </si>
  <si>
    <t>https://portal.eias.ru/Portal/DownloadPage.aspx?type=12&amp;guid=b4f29195-8cf6-493c-afa0-c3c2b1b1dd64</t>
  </si>
  <si>
    <t>Водопровод 28.5 км, 00000835 [Филиал ГУП СК "Ставрополькрайводоканал" - "Южный" ПТП Минераловодское п. Широкий]</t>
  </si>
  <si>
    <t>00000835</t>
  </si>
  <si>
    <t>https://portal.eias.ru/Portal/DownloadPage.aspx?type=12&amp;guid=5d01af9d-6f9e-4e0a-a425-045087e1d5e3</t>
  </si>
  <si>
    <t>Водопровод [Филиал ГУП СК "Ставрополькрайводоканал" - "Северный" ПТП Благодарненское]</t>
  </si>
  <si>
    <t>ул. Вокзальная</t>
  </si>
  <si>
    <t>1001</t>
  </si>
  <si>
    <t>05.12.2019</t>
  </si>
  <si>
    <t>https://portal.eias.ru/Portal/DownloadPage.aspx?type=12&amp;guid=4bac626a-b567-42d8-8cb5-2134e7aaf950</t>
  </si>
  <si>
    <t>https://portal.eias.ru/Portal/DownloadPage.aspx?type=12&amp;guid=c8a5673b-38f5-4a52-8376-8a97a69ce318</t>
  </si>
  <si>
    <t>Водопровод [Филиал ГУП СК "Ставрополькрайводоканал" - Кочубеевский "Райводоканал"]</t>
  </si>
  <si>
    <t>кадастровый паспорт</t>
  </si>
  <si>
    <t>00000072</t>
  </si>
  <si>
    <t>https://portal.eias.ru/Portal/DownloadPage.aspx?type=12&amp;guid=5a1e2fac-84fb-4637-99c7-6c24238f064c</t>
  </si>
  <si>
    <t>65</t>
  </si>
  <si>
    <t>000000145</t>
  </si>
  <si>
    <t>https://portal.eias.ru/Portal/DownloadPage.aspx?type=12&amp;guid=078db09a-88fc-4043-a3ad-53346a51c497</t>
  </si>
  <si>
    <t>Водопровод [Филиала ГУП СК "Ставрополькрайводоканал" - "Восточный" ПТП Курское]</t>
  </si>
  <si>
    <t>п. Ага-Батыр</t>
  </si>
  <si>
    <t>00000203</t>
  </si>
  <si>
    <t>https://portal.eias.ru/Portal/DownloadPage.aspx?type=12&amp;guid=d4561561-7e0a-473e-b06f-1a0c1cb4e368</t>
  </si>
  <si>
    <t>п. Балтийский</t>
  </si>
  <si>
    <t>https://portal.eias.ru/Portal/DownloadPage.aspx?type=12&amp;guid=4e4c5a4b-e417-47f8-a151-04cfdbec0295</t>
  </si>
  <si>
    <t>п. Мирный</t>
  </si>
  <si>
    <t>00000114</t>
  </si>
  <si>
    <t>https://portal.eias.ru/Portal/DownloadPage.aspx?type=12&amp;guid=fa66f969-7170-4f5d-8db0-550090ad3e52</t>
  </si>
  <si>
    <t>п. Правобережный</t>
  </si>
  <si>
    <t>00000156</t>
  </si>
  <si>
    <t>https://portal.eias.ru/Portal/DownloadPage.aspx?type=12&amp;guid=7e9f1960-596a-4ce5-ad7d-8b15ad40b590</t>
  </si>
  <si>
    <t>п Ровный</t>
  </si>
  <si>
    <t>07533000261</t>
  </si>
  <si>
    <t>п. Ровный</t>
  </si>
  <si>
    <t>15.08.2014</t>
  </si>
  <si>
    <t>https://portal.eias.ru/Portal/DownloadPage.aspx?type=12&amp;guid=678aa4c6-d903-40b2-89e9-234ce0b9627e</t>
  </si>
  <si>
    <t>п. Трудовой</t>
  </si>
  <si>
    <t>00000157</t>
  </si>
  <si>
    <t>https://portal.eias.ru/Portal/DownloadPage.aspx?type=12&amp;guid=5124a80f-7d03-411b-b4f1-1d3c6676800b</t>
  </si>
  <si>
    <t>с. Добровольное</t>
  </si>
  <si>
    <t>00000194</t>
  </si>
  <si>
    <t>https://portal.eias.ru/Portal/DownloadPage.aspx?type=12&amp;guid=858b0285-38fe-4b02-9d51-6b8a8c733001</t>
  </si>
  <si>
    <t>с. Эдиссия</t>
  </si>
  <si>
    <t>00000079</t>
  </si>
  <si>
    <t>https://portal.eias.ru/Portal/DownloadPage.aspx?type=12&amp;guid=cb9b13be-5990-4974-842a-7819a55bc48e</t>
  </si>
  <si>
    <t>https://portal.eias.ru/Portal/DownloadPage.aspx?type=12&amp;guid=85f8953b-7265-4280-bd9b-8c1061bcab8c</t>
  </si>
  <si>
    <t>20349</t>
  </si>
  <si>
    <t>01.01.1976</t>
  </si>
  <si>
    <t>https://portal.eias.ru/Portal/DownloadPage.aspx?type=12&amp;guid=cedcadd8-b97b-44ee-83e4-680f642950cd</t>
  </si>
  <si>
    <t>ст.Курская</t>
  </si>
  <si>
    <t>https://portal.eias.ru/Portal/DownloadPage.aspx?type=12&amp;guid=2b6c16ab-d410-416d-96e9-0937622c55bc</t>
  </si>
  <si>
    <t>ст-ца Стодеревская</t>
  </si>
  <si>
    <t>07533000296</t>
  </si>
  <si>
    <t>137</t>
  </si>
  <si>
    <t>20.02.2020</t>
  </si>
  <si>
    <t>https://portal.eias.ru/Portal/DownloadPage.aspx?type=12&amp;guid=671051b7-9615-4212-b0e5-c75d16d0bf6c</t>
  </si>
  <si>
    <t>х. Веденяпин</t>
  </si>
  <si>
    <t>х Дыдымовка</t>
  </si>
  <si>
    <t>07533000166</t>
  </si>
  <si>
    <t>х. Дыдымовка</t>
  </si>
  <si>
    <t>00000208</t>
  </si>
  <si>
    <t>https://portal.eias.ru/Portal/DownloadPage.aspx?type=12&amp;guid=87db3d2a-cfe8-4e3f-8c73-e3f3755a2e6f</t>
  </si>
  <si>
    <t>х. Межевой</t>
  </si>
  <si>
    <t>х. Моздокский</t>
  </si>
  <si>
    <t>00000199</t>
  </si>
  <si>
    <t>https://portal.eias.ru/Portal/DownloadPage.aspx?type=12&amp;guid=1e6d1517-738a-42ae-b41f-3d81d290603c</t>
  </si>
  <si>
    <t>х Новая Деревня</t>
  </si>
  <si>
    <t>07533000211</t>
  </si>
  <si>
    <t>х. Новая Деревня</t>
  </si>
  <si>
    <t>00000066</t>
  </si>
  <si>
    <t>https://portal.eias.ru/Portal/DownloadPage.aspx?type=12&amp;guid=ec3c79bc-243b-490e-aea1-34114f634910</t>
  </si>
  <si>
    <t>00000211</t>
  </si>
  <si>
    <t>https://portal.eias.ru/Portal/DownloadPage.aspx?type=12&amp;guid=a15d68ed-a0ee-453a-8344-cc037108d00c</t>
  </si>
  <si>
    <t>х Прогонный</t>
  </si>
  <si>
    <t>07533000251</t>
  </si>
  <si>
    <t>х. Пролетарский</t>
  </si>
  <si>
    <t>х Труд Земледельца</t>
  </si>
  <si>
    <t>07533000306</t>
  </si>
  <si>
    <t>х. Труд Земледельца</t>
  </si>
  <si>
    <t>х. Широкий Камыш</t>
  </si>
  <si>
    <t>Водопровод [Филиала ГУП СК "Ставрополькрайводоканал" - "Восточный" ПТП Курское],.,.,.,.,.</t>
  </si>
  <si>
    <t>https://portal.eias.ru/Portal/DownloadPage.aspx?type=12&amp;guid=75a84d87-3c11-4457-b859-efb3aab4a84c</t>
  </si>
  <si>
    <t>Водопровод БСВ протяженностью 3800 м [Филиал ГУП СК "Ставрополькрайводоканал" - "Северный" ПТП Благодарненское]</t>
  </si>
  <si>
    <t>058</t>
  </si>
  <si>
    <t>30.12.1990</t>
  </si>
  <si>
    <t>https://portal.eias.ru/Portal/DownloadPage.aspx?type=12&amp;guid=526a45cb-891c-40b0-b1f2-bfe29662af35</t>
  </si>
  <si>
    <t>Водопровод в с. Солдато-Александровское (бесхоз)</t>
  </si>
  <si>
    <t>ул. Крупской</t>
  </si>
  <si>
    <t>.848</t>
  </si>
  <si>
    <t>Водопровод для увелич.подачи воды 0,9км 01,07,200 [Филиал ГУП СК "Ставрополькрайводоканал" - "Северный" ПТП Благодарненское]</t>
  </si>
  <si>
    <t>01.07.2001</t>
  </si>
  <si>
    <t>https://portal.eias.ru/Portal/DownloadPage.aspx?type=12&amp;guid=181137ec-6b47-47f6-978c-1052d946be63</t>
  </si>
  <si>
    <t>Водопровод для увеличения подачи воды потребителям Большого Ставропольского водопровода. Площадка насосной станции №1, Благодарненский район [Филиал ГУП СК "Ставрополькрайводоканал" - "Северный" ПТП Благодарненское]</t>
  </si>
  <si>
    <t>000001108</t>
  </si>
  <si>
    <t>01.10.2008</t>
  </si>
  <si>
    <t>https://portal.eias.ru/Portal/DownloadPage.aspx?type=12&amp;guid=350253e0-5994-4b03-95fc-6c96db989a44</t>
  </si>
  <si>
    <t>Водопровод к-за Путь Ленина протяженностью 43950 м [Филиал ГУП СК "Ставрополькрайводоканал" - "Северный" ПТП Благодарненское]</t>
  </si>
  <si>
    <t>с.Овощи</t>
  </si>
  <si>
    <t>314</t>
  </si>
  <si>
    <t>https://portal.eias.ru/Portal/DownloadPage.aspx?type=12&amp;guid=5b674213-9626-4883-b1d6-64f7d98df67f</t>
  </si>
  <si>
    <t>Водопровод к-за им Чапаева протяженностью 25900 м [Филиал ГУП СК "Ставрополькрайводоканал" - "Северный" ПТП Благодарненское]</t>
  </si>
  <si>
    <t>х Красный Ключ</t>
  </si>
  <si>
    <t>07705000166</t>
  </si>
  <si>
    <t>х. Красный Ключ</t>
  </si>
  <si>
    <t>313</t>
  </si>
  <si>
    <t>30.12.1992</t>
  </si>
  <si>
    <t>https://portal.eias.ru/Portal/DownloadPage.aspx?type=12&amp;guid=a7635530-0766-45ea-8bd9-1ddca6158178</t>
  </si>
  <si>
    <t>07510000166</t>
  </si>
  <si>
    <t>Водопровод низкого давления (26:27:000000:4145) (ГУП СК Зеленокумск)</t>
  </si>
  <si>
    <t>17.35</t>
  </si>
  <si>
    <t>Водопровод от ГНС до камеры 19а Д=720мм протяж. 2275м. [Филиал ГУП СК "Ставрополькрайводоканал" - "Кавминводоканал" ПТП Кубанские очистные сооружения водоснабжения]</t>
  </si>
  <si>
    <t>ст-ца Ессентукская</t>
  </si>
  <si>
    <t>07548000101</t>
  </si>
  <si>
    <t>м-он Северный</t>
  </si>
  <si>
    <t>81481</t>
  </si>
  <si>
    <t>https://portal.eias.ru/Portal/DownloadPage.aspx?type=12&amp;guid=6d43b86b-fc6e-4443-aa06-ab9664eb3766</t>
  </si>
  <si>
    <t>Водопровод п.Прогресс [Филиал ГУП СК "Ставрополькрайводоканал" - Кочубеевский "Райводоканал"]</t>
  </si>
  <si>
    <t>х Прогресс</t>
  </si>
  <si>
    <t>07528000266</t>
  </si>
  <si>
    <t>х. Прогресс</t>
  </si>
  <si>
    <t>000000127</t>
  </si>
  <si>
    <t>https://portal.eias.ru/Portal/DownloadPage.aspx?type=12&amp;guid=58d6b62b-a664-4c10-9b1a-27e520d7c12b</t>
  </si>
  <si>
    <t>Водопровод питьевой воды по ул.Батайская -2 км. (ГУП СК Верхнерусское)</t>
  </si>
  <si>
    <t>ул.Батайская</t>
  </si>
  <si>
    <t>Водопровод протяженностью 4953 м [Филиал ГУП СК "Ставрополькрайводоканал" - "Северный" ПТП Благодарненское]</t>
  </si>
  <si>
    <t>057</t>
  </si>
  <si>
    <t>https://portal.eias.ru/Portal/DownloadPage.aspx?type=12&amp;guid=728e23d8-17eb-48a4-a7ee-ab50c3214bff</t>
  </si>
  <si>
    <t>Водопровод протяженностью 8км [Филиал ГУП СК "Ставрополькрайводоканал" - "Северный" ПТП Благодарненское]</t>
  </si>
  <si>
    <t>бригада № 4</t>
  </si>
  <si>
    <t>https://portal.eias.ru/Portal/DownloadPage.aspx?type=12&amp;guid=5db19799-1e32-4312-b830-058ac384093c</t>
  </si>
  <si>
    <t>30.08.2003</t>
  </si>
  <si>
    <t>https://portal.eias.ru/Portal/DownloadPage.aspx?type=12&amp;guid=996dc7c1-77f5-4659-9b1a-82b6c1915b97</t>
  </si>
  <si>
    <t>Водопровод с. Бешпагир</t>
  </si>
  <si>
    <t>634</t>
  </si>
  <si>
    <t>09.09.2019</t>
  </si>
  <si>
    <t>https://portal.eias.ru/Portal/DownloadPage.aspx?type=12&amp;guid=8684adaa-a51c-4458-bc0a-48352a9788c1</t>
  </si>
  <si>
    <t>от №2 до №12</t>
  </si>
  <si>
    <t>ул.Школьная</t>
  </si>
  <si>
    <t>Водопровод с. Константиновское - с. Кугуты</t>
  </si>
  <si>
    <t>с Константиновское</t>
  </si>
  <si>
    <t>07731000141</t>
  </si>
  <si>
    <t>сети с. Константиновское</t>
  </si>
  <si>
    <t>22.03.2021</t>
  </si>
  <si>
    <t>https://portal.eias.ru/Portal/DownloadPage.aspx?type=12&amp;guid=be497ed2-f3f3-4bd1-a43b-8f61c7911e02</t>
  </si>
  <si>
    <t>14.58</t>
  </si>
  <si>
    <t>7.49</t>
  </si>
  <si>
    <t>07546000141</t>
  </si>
  <si>
    <t>Водопровод с. Просянское</t>
  </si>
  <si>
    <t>с Просянка</t>
  </si>
  <si>
    <t>07731000186</t>
  </si>
  <si>
    <t>сети с. Просянка</t>
  </si>
  <si>
    <t>184</t>
  </si>
  <si>
    <t>https://portal.eias.ru/Portal/DownloadPage.aspx?type=12&amp;guid=982d0ede-154b-4ed4-b173-cdd2de9723f3</t>
  </si>
  <si>
    <t>6.09</t>
  </si>
  <si>
    <t>07546000186</t>
  </si>
  <si>
    <t>Водопровод с. Сенгилеевское</t>
  </si>
  <si>
    <t>с Сенгилеевское</t>
  </si>
  <si>
    <t>07558000266</t>
  </si>
  <si>
    <t>ул. Лермонтова, ул. Лесная, ул. Комсомольская, ул. Пирогова</t>
  </si>
  <si>
    <t>830</t>
  </si>
  <si>
    <t>28.10.2019</t>
  </si>
  <si>
    <t>https://portal.eias.ru/Portal/DownloadPage.aspx?type=12&amp;guid=99fc0c28-71c4-40fd-b8d0-498ecf0a53b6</t>
  </si>
  <si>
    <t>Водопровод с. Спицевка</t>
  </si>
  <si>
    <t>с Спицевка</t>
  </si>
  <si>
    <t>07517000161</t>
  </si>
  <si>
    <t>от №1/1 до №6/1</t>
  </si>
  <si>
    <t>21.08.2019</t>
  </si>
  <si>
    <t>https://portal.eias.ru/Portal/DownloadPage.aspx?type=12&amp;guid=6a312e87-049c-4e7a-bc05-69b31063ab2a</t>
  </si>
  <si>
    <t>от №1/1 до №5/1</t>
  </si>
  <si>
    <t>https://portal.eias.ru/Portal/DownloadPage.aspx?type=12&amp;guid=c985aa6f-18ec-470c-9991-d7102aafaff5</t>
  </si>
  <si>
    <t>Водопровод с. Сухая Буйвола</t>
  </si>
  <si>
    <t>с Сухая Буйвола</t>
  </si>
  <si>
    <t>07731000206</t>
  </si>
  <si>
    <t>с. Сухая Буйвола</t>
  </si>
  <si>
    <t>https://portal.eias.ru/Portal/DownloadPage.aspx?type=12&amp;guid=0faa640f-b70c-45da-aeef-dfbb3d43560a</t>
  </si>
  <si>
    <t>12.5</t>
  </si>
  <si>
    <t>7.27</t>
  </si>
  <si>
    <t>Водопровод с. Тугулук</t>
  </si>
  <si>
    <t>с Тугулук</t>
  </si>
  <si>
    <t>07517000171</t>
  </si>
  <si>
    <t>https://portal.eias.ru/Portal/DownloadPage.aspx?type=12&amp;guid=db938697-eb66-40dd-8925-ecf34b283cc2</t>
  </si>
  <si>
    <t>829</t>
  </si>
  <si>
    <t>https://portal.eias.ru/Portal/DownloadPage.aspx?type=12&amp;guid=f2401a21-45f4-40ba-85cb-1c77e3cbf7e4</t>
  </si>
  <si>
    <t>Водопровод с.Б.Искра 700м 11,87/6.01.30109 [Филиал ГУП СК "Ставрополькрайводоканал" - "Северный" ПТП Благодарненское]</t>
  </si>
  <si>
    <t>п Искра</t>
  </si>
  <si>
    <t>07512000136</t>
  </si>
  <si>
    <t>п. Искра</t>
  </si>
  <si>
    <t>222</t>
  </si>
  <si>
    <t>29.06.2001</t>
  </si>
  <si>
    <t>https://portal.eias.ru/Portal/DownloadPage.aspx?type=12&amp;guid=239bb491-38ab-49ab-9311-ad4d0a6ce4e8</t>
  </si>
  <si>
    <t>Водопровод с.Б.Искра 900м 11.87/6.01.30109 [Филиал ГУП СК "Ставрополькрайводоканал" - "Северный" ПТП Благодарненское]</t>
  </si>
  <si>
    <t>221</t>
  </si>
  <si>
    <t>https://portal.eias.ru/Portal/DownloadPage.aspx?type=12&amp;guid=ae33c4e5-cb11-456f-9b17-1594a86a5692</t>
  </si>
  <si>
    <t>Водопровод ст. Незлобная [Филиал ГУП СК "Ставрополькрайводоканал" - "Южный" ПТП Георгиевское]</t>
  </si>
  <si>
    <t>ст-ца Незлобная</t>
  </si>
  <si>
    <t>07707000141</t>
  </si>
  <si>
    <t>Георгиевский муниципальный район</t>
  </si>
  <si>
    <t>https://portal.eias.ru/Portal/DownloadPage.aspx?type=12&amp;guid=65043fdb-184f-480a-9fa5-1a2caed79d12</t>
  </si>
  <si>
    <t>00904</t>
  </si>
  <si>
    <t>01.12.2004</t>
  </si>
  <si>
    <t>https://portal.eias.ru/Portal/DownloadPage.aspx?type=12&amp;guid=84600198-d84d-4407-81bd-1dea82ddcd79</t>
  </si>
  <si>
    <t>07515000141</t>
  </si>
  <si>
    <t>Водопровод ул.Чепракова [Филиал ГУП СК "Ставрополькрайводоканал" - Кочубеевский "Райводоканал"]</t>
  </si>
  <si>
    <t>ул. Чепракова</t>
  </si>
  <si>
    <t>000000352</t>
  </si>
  <si>
    <t>https://portal.eias.ru/Portal/DownloadPage.aspx?type=12&amp;guid=19575acc-fe5f-4be5-bd44-e49320331fee</t>
  </si>
  <si>
    <t>Водопровод х. Базовый</t>
  </si>
  <si>
    <t>х Базовый</t>
  </si>
  <si>
    <t>07517000106</t>
  </si>
  <si>
    <t>https://portal.eias.ru/Portal/DownloadPage.aspx?type=12&amp;guid=735f1ea7-48cb-4920-b895-691336b90b15</t>
  </si>
  <si>
    <t>828</t>
  </si>
  <si>
    <t>28.11.2019</t>
  </si>
  <si>
    <t>https://portal.eias.ru/Portal/DownloadPage.aspx?type=12&amp;guid=9061fbfa-f479-4b99-ad34-e11bb1822550</t>
  </si>
  <si>
    <t>Водопровод, 1813 п/м (ст.1026м, ст. 755м, пхв.32м). Хутор Рог. (ГУП СК Зеленокумск)</t>
  </si>
  <si>
    <t>1.813</t>
  </si>
  <si>
    <t>Водопровод, пер. Владикавказский, ПЭ, d25, 21 п/м (ГУП СК Зеленокумск)</t>
  </si>
  <si>
    <t>пер. Владикавказский</t>
  </si>
  <si>
    <t>Водопровод, пер. Владикавказский, ПЭ, d40, 69п/м (ГУП СК Зеленокумск)</t>
  </si>
  <si>
    <t>.069</t>
  </si>
  <si>
    <t>Водопровод, пер. Владикавказский, ПЭ, d40; 47,4 п/м (ГУП СК Зеленокумск)</t>
  </si>
  <si>
    <t>Водопровод, пер. Красноармейский, Д200, 250 п/м (ГУП СК Зеленокумск)</t>
  </si>
  <si>
    <t>пер. Красноармейский</t>
  </si>
  <si>
    <t>Водопровод, пер. Кумской, Д 100, а/ц,сталь,500 п/м (ГУП СК Зеленокумск)</t>
  </si>
  <si>
    <t>пер. Кумской</t>
  </si>
  <si>
    <t>Водопровод, пер. Тупой,Д 89,400 п/м (ГУП СК Зеленокумск)</t>
  </si>
  <si>
    <t>пер. Тупой</t>
  </si>
  <si>
    <t>Водопровод, сборный между3-й и 5-й площадками,Д400 (ГУП СК Зеленокумск)</t>
  </si>
  <si>
    <t>Водопровод, ул. 50 лет Октября,сталь,Д150,1000п/м (ГУП СК Зеленокумск)</t>
  </si>
  <si>
    <t>ул. 50 лет Октября</t>
  </si>
  <si>
    <t>Водопровод, ул. Восточная, Д200, а/ц, 720 п/м (ГУП СК Зеленокумск)</t>
  </si>
  <si>
    <t>.72</t>
  </si>
  <si>
    <t>Водопровод, ул. Гайдара-Есенина, Д100,сталь,600п/м (ГУП СК Зеленокумск)</t>
  </si>
  <si>
    <t>ул. Гайдара-Есенина</t>
  </si>
  <si>
    <t>.6</t>
  </si>
  <si>
    <t>Водопровод, ул. Георгиевская, Д50-100,ст,1275 п/м (ГУП СК Зеленокумск)</t>
  </si>
  <si>
    <t>ул. Георгиевская</t>
  </si>
  <si>
    <t>1.275</t>
  </si>
  <si>
    <t>Водопровод, ул. Калинина, Д 200, а/ц, 1500 п/м (ГУП СК Зеленокумск)</t>
  </si>
  <si>
    <t>Водопровод, ул. Кирова, Д200, сталь,650 п/м (ГУП СК Зеленокумск)</t>
  </si>
  <si>
    <t>.65</t>
  </si>
  <si>
    <t>Водопровод, ул. Ленина, Д150, 2000 п/м (ГУП СК Зеленокумск)</t>
  </si>
  <si>
    <t>Водопровод, ул. Ленина, а/ц, Д200, 1000 п/м (ГУП СК Зеленокумск)</t>
  </si>
  <si>
    <t>Водопровод, ул. Лермонтова,Д202,Д100,сталь,400п/м (ГУП СК Зеленокумск)</t>
  </si>
  <si>
    <t>Водопровод, ул. Луначарского, Д100, 400 п/м (ГУП СК Зеленокумск)</t>
  </si>
  <si>
    <t>ул. Луначарского</t>
  </si>
  <si>
    <t>Водопровод, ул. Маяковского, Д100, 400 п/м (ГУП СК Зеленокумск)</t>
  </si>
  <si>
    <t>ул. Маяковского</t>
  </si>
  <si>
    <t>Водопровод, ул. Мельничная, Д200, а/ц,сталь,450п/м (ГУП СК Зеленокумск)</t>
  </si>
  <si>
    <t>ул. Мельничная</t>
  </si>
  <si>
    <t>.45</t>
  </si>
  <si>
    <t>Водопровод, ул. Мира, Д100, сталь, 450 п/м (ГУП СК Зеленокумск)</t>
  </si>
  <si>
    <t>Водопровод, ул. Мира, Д150, 1000 п/м (ГУП СК Зеленокумск)</t>
  </si>
  <si>
    <t>Водопровод, ул. Новая, Д100, сталь, 8 п/м (ГУП СК Зеленокумск)</t>
  </si>
  <si>
    <t>Водопровод, ул. Первомайская, Д200, а/ц, 1200 п/м (ГУП СК Зеленокумск)</t>
  </si>
  <si>
    <t>Водопровод, ул. Первомайская, Д89, 600 п/м (ГУП СК Зеленокумск)</t>
  </si>
  <si>
    <t>Водопровод, ул. Почтовая, Д100, 1000 п/м (ГУП СК Зеленокумск)</t>
  </si>
  <si>
    <t>ул. Почтовая</t>
  </si>
  <si>
    <t>Водопровод, ул. Почтовая, Д50, сталь,300 п/м (ГУП СК Зеленокумск)</t>
  </si>
  <si>
    <t>Водопровод, ул. Урицкого, Д50, 1500 п/м (ГУП СК Зеленокумск)</t>
  </si>
  <si>
    <t>ул. Урицкого</t>
  </si>
  <si>
    <t>Водопровод, ул. Учительсвкая, Д50-100,ст,пхв,1400м (ГУП СК Зеленокумск)</t>
  </si>
  <si>
    <t>ул. Учительсвкая</t>
  </si>
  <si>
    <t>Водопровод, ул. Энгельса, Д100,Д150, 2100 п/м (ГУП СК Зеленокумск)</t>
  </si>
  <si>
    <t>ул. Энгельса</t>
  </si>
  <si>
    <t>Водопровод, ул. Энгельса, сталь, Д100, 41 п/м (ГУП СК Зеленокумск)</t>
  </si>
  <si>
    <t>Водопровод, ул. Юбилейная, Д100, 450 п/м (ГУП СК Зеленокумск)</t>
  </si>
  <si>
    <t>Водопровод, ул.50 лет Октября,Д300, а/ц, 3300 п/м (ГУП СК Зеленокумск)</t>
  </si>
  <si>
    <t>ул.50 лет Октября</t>
  </si>
  <si>
    <t>Водопровод, ул.З.Космодемьянской, а/ц, Д200,1050м (ГУП СК Зеленокумск)</t>
  </si>
  <si>
    <t>ул.З.Космодемьянской</t>
  </si>
  <si>
    <t>1.05</t>
  </si>
  <si>
    <t>Водопровод,ул. Советская,Д300, а/ц,ст,Д100,2800п/м (ГУП СК Зеленокумск)</t>
  </si>
  <si>
    <t>Водопроводная насосная станция</t>
  </si>
  <si>
    <t>х Смыков</t>
  </si>
  <si>
    <t>07713000181</t>
  </si>
  <si>
    <t>568</t>
  </si>
  <si>
    <t>15.06.2022</t>
  </si>
  <si>
    <t>https://portal.eias.ru/Portal/DownloadPage.aspx?type=12&amp;guid=4ad2ab35-7e01-429b-a601-4705bbf585c0</t>
  </si>
  <si>
    <t>07520000181</t>
  </si>
  <si>
    <t>Водопроводная насосная станция .№2 (литера А), 00000886 [Филиал ГУП СК "Ставрополькрайводоканал" - "Южный" ПТП Минераловодское п. Широкий]</t>
  </si>
  <si>
    <t>в 576 м на восток от жилого дома №41</t>
  </si>
  <si>
    <t>https://portal.eias.ru/Portal/DownloadPage.aspx?type=12&amp;guid=edd626f5-2a06-4756-a967-169095565ad9</t>
  </si>
  <si>
    <t>00000886</t>
  </si>
  <si>
    <t>01.12.1989</t>
  </si>
  <si>
    <t>https://portal.eias.ru/Portal/DownloadPage.aspx?type=12&amp;guid=bba1e4e2-3363-4a79-9628-c24c966f6887</t>
  </si>
  <si>
    <t>180</t>
  </si>
  <si>
    <t>120</t>
  </si>
  <si>
    <t>Водопроводная насосная станция [Филиал ГУП СК "Ставрополькрайводоканал" - "Северный" ПТП Благодарненское]</t>
  </si>
  <si>
    <t>https://portal.eias.ru/Portal/DownloadPage.aspx?type=12&amp;guid=7a1e1d48-1dd8-495d-becf-020f6ad703e4</t>
  </si>
  <si>
    <t>Водопроводная насосная станция № 4,, 0000979 [Филиал ГУП СК "Ставрополькрайводоканал" - "Южный" ПТП Минераловодское]</t>
  </si>
  <si>
    <t>ул. Терешковой</t>
  </si>
  <si>
    <t>00000979</t>
  </si>
  <si>
    <t>https://portal.eias.ru/Portal/DownloadPage.aspx?type=12&amp;guid=59a87f67-8dc8-4c51-9c3e-1d1329c5c5f6</t>
  </si>
  <si>
    <t>110.8</t>
  </si>
  <si>
    <t>55.8</t>
  </si>
  <si>
    <t>Водопроводная насосная станция № 8, 0000452 [Филиал ГУП СК "Ставрополькрайводоканал" - "Южный" ПТП Минераловодское]</t>
  </si>
  <si>
    <t>ул. Горская</t>
  </si>
  <si>
    <t>0000452</t>
  </si>
  <si>
    <t>https://portal.eias.ru/Portal/DownloadPage.aspx?type=12&amp;guid=629dad24-4b1e-4102-9595-bcc2907527eb</t>
  </si>
  <si>
    <t>60.8</t>
  </si>
  <si>
    <t>Водопроводная насосная станция №1 (лит.А) [Филиал ГУП СК "Ставрополькрайводоканал" - "Южный" ПТП Минераловодское]</t>
  </si>
  <si>
    <t>0000391</t>
  </si>
  <si>
    <t>https://portal.eias.ru/Portal/DownloadPage.aspx?type=12&amp;guid=557a2eda-4291-4443-93c8-2d547a3da7c0</t>
  </si>
  <si>
    <t>Водопроводная насосная станция №1 (литера А,помещения №6,7 ) [Филиал ГУП СК "Ставрополькрайводоканал" - "Южный" ПТП Минераловодское]</t>
  </si>
  <si>
    <t>п Анджиевский</t>
  </si>
  <si>
    <t>07721000056</t>
  </si>
  <si>
    <t>https://portal.eias.ru/Portal/DownloadPage.aspx?type=12&amp;guid=5a879d78-cc7f-46d5-9b5c-281bd4545790</t>
  </si>
  <si>
    <t>00000523</t>
  </si>
  <si>
    <t>https://portal.eias.ru/Portal/DownloadPage.aspx?type=12&amp;guid=2ed4d329-b4b2-4595-8da9-d644a8a5f850</t>
  </si>
  <si>
    <t>07539000056</t>
  </si>
  <si>
    <t>Водопроводная насосная станция №10, 0000491 [Филиал ГУП СК "Ставрополькрайводоканал" - "Южный" ПТП Минераловодское]</t>
  </si>
  <si>
    <t>0000491</t>
  </si>
  <si>
    <t>https://portal.eias.ru/Portal/DownloadPage.aspx?type=12&amp;guid=c5c0b38d-0026-45a1-8957-420519599e82</t>
  </si>
  <si>
    <t>200.8</t>
  </si>
  <si>
    <t>Водопроводная насосная станция №2 (литера А) [Филиал ГУП СК "Ставрополькрайводоканал" - "Южный" ПТП Минераловодское]</t>
  </si>
  <si>
    <t>ул. Красногвардейская</t>
  </si>
  <si>
    <t>https://portal.eias.ru/Portal/DownloadPage.aspx?type=12&amp;guid=86a70bb3-bf1c-47cf-9d94-34f38aa99eca</t>
  </si>
  <si>
    <t>00001011</t>
  </si>
  <si>
    <t>31.12.2000</t>
  </si>
  <si>
    <t>https://portal.eias.ru/Portal/DownloadPage.aspx?type=12&amp;guid=2a7ae9f8-2ee7-45fc-8a3a-9238e41f0e59</t>
  </si>
  <si>
    <t>90</t>
  </si>
  <si>
    <t>Водопроводная насосная станция №3, 0000425 [Филиал ГУП СК "Ставрополькрайводоканал" - "Южный" ПТП Минераловодское]</t>
  </si>
  <si>
    <t>пр-кт. Карла Маркса</t>
  </si>
  <si>
    <t>0000425</t>
  </si>
  <si>
    <t>https://portal.eias.ru/Portal/DownloadPage.aspx?type=12&amp;guid=586e67ed-bfaf-4d30-8f9b-d95764d30ae2</t>
  </si>
  <si>
    <t>Водопроводная насосная станция №4 (литера А), 00000880 [Филиал ГУП СК "Ставрополькрайводоканал" - "Южный" ПТП Минераловодское п. Широкий]</t>
  </si>
  <si>
    <t>ул. Крайняя</t>
  </si>
  <si>
    <t>в 518 м на запад от жилого дома №3</t>
  </si>
  <si>
    <t>https://portal.eias.ru/Portal/DownloadPage.aspx?type=12&amp;guid=273c552c-1636-4bf8-aba0-a0a2ca0a05a7</t>
  </si>
  <si>
    <t>00000880</t>
  </si>
  <si>
    <t>01.12.1987</t>
  </si>
  <si>
    <t>https://portal.eias.ru/Portal/DownloadPage.aspx?type=12&amp;guid=7d60ea7b-cfae-4769-b9c3-988421f04289</t>
  </si>
  <si>
    <t>Водопроводная насосная станция №5, 0001069 [Филиал ГУП СК "Ставрополькрайводоканал" - "Южный" ПТП Минераловодское]</t>
  </si>
  <si>
    <t>ул. Бештаугорская</t>
  </si>
  <si>
    <t>0001069</t>
  </si>
  <si>
    <t>https://portal.eias.ru/Portal/DownloadPage.aspx?type=12&amp;guid=d9f891ba-dd38-4899-a3a7-d9ff982e0abe</t>
  </si>
  <si>
    <t>154.5</t>
  </si>
  <si>
    <t>Водопроводная насосная станция №6, 0000435 [Филиал ГУП СК "Ставрополькрайводоканал" - "Южный" ПТП Минераловодское]</t>
  </si>
  <si>
    <t>пр-кт. 22 Партсъезда</t>
  </si>
  <si>
    <t>0000435</t>
  </si>
  <si>
    <t>https://portal.eias.ru/Portal/DownloadPage.aspx?type=12&amp;guid=8d7e0081-7f0c-489e-8e2b-9453534643bf</t>
  </si>
  <si>
    <t>Водопроводная насосная станция №9, 0000338 [Филиал ГУП СК "Ставрополькрайводоканал" - "Южный" ПТП Минераловодское]</t>
  </si>
  <si>
    <t>с Левокумка</t>
  </si>
  <si>
    <t>07721000201</t>
  </si>
  <si>
    <t>ул. Мостовая</t>
  </si>
  <si>
    <t>0000338</t>
  </si>
  <si>
    <t>https://portal.eias.ru/Portal/DownloadPage.aspx?type=12&amp;guid=fa7bbd9c-24fa-44b9-9719-784f7549021f</t>
  </si>
  <si>
    <t>07539000201</t>
  </si>
  <si>
    <t>Водопроводная насосная станция пр.22 партсъезда,12/ул.Интернациональная,43 [Филиал ГУП СК "Ставрополькрайводоканал" - "Южный" ПТП Минераловодское бесхозяйные сети]</t>
  </si>
  <si>
    <t>пр.22 партсъезда,12/ул.Интернациональная,43</t>
  </si>
  <si>
    <t>12/43</t>
  </si>
  <si>
    <t>19.12.2014</t>
  </si>
  <si>
    <t>https://portal.eias.ru/Portal/DownloadPage.aspx?type=12&amp;guid=6067323c-b7bc-47a9-a9b7-8e629f526d47</t>
  </si>
  <si>
    <t>Водопроводная насосная станция пр.Карла Маркса,62 [Филиал ГУП СК "Ставрополькрайводоканал" - "Южный" ПТП Минераловодское бесхозяйные сети]</t>
  </si>
  <si>
    <t>62</t>
  </si>
  <si>
    <t>Водопроводная насосная станция ул.Почтовая.13 [Филиал ГУП СК "Ставрополькрайводоканал" - "Южный" ПТП Минераловодское бесхозяйные сети]</t>
  </si>
  <si>
    <t>Водопроводная оболочно-модульная установка ВПУ-БМ-12.01-2013 ПС</t>
  </si>
  <si>
    <t>Водопроводная сеть</t>
  </si>
  <si>
    <t>с Калиновское</t>
  </si>
  <si>
    <t>07502000121</t>
  </si>
  <si>
    <t>ул. Глазкова, ул. Чапаева, ул. Ленинская, ул. Пролетарская,</t>
  </si>
  <si>
    <t>https://portal.eias.ru/Portal/DownloadPage.aspx?type=12&amp;guid=82f1fb59-8380-4cf0-9941-4c9a9e669558</t>
  </si>
  <si>
    <t>729</t>
  </si>
  <si>
    <t>01.10.2019</t>
  </si>
  <si>
    <t>https://portal.eias.ru/Portal/DownloadPage.aspx?type=12&amp;guid=0e1fb8d2-a064-4059-bfc4-52d83d2b1262</t>
  </si>
  <si>
    <t>61.1</t>
  </si>
  <si>
    <t>61</t>
  </si>
  <si>
    <t>с Новая Жизнь</t>
  </si>
  <si>
    <t>07512000166</t>
  </si>
  <si>
    <t>улица Буйволинская</t>
  </si>
  <si>
    <t>https://portal.eias.ru/Portal/DownloadPage.aspx?type=12&amp;guid=1d2cebb3-b31a-4a9d-8635-242fdbb613a4</t>
  </si>
  <si>
    <t>642</t>
  </si>
  <si>
    <t>11.09.2019</t>
  </si>
  <si>
    <t>х Усть-Невинский</t>
  </si>
  <si>
    <t>07528000331</t>
  </si>
  <si>
    <t>х. Усть-Невинский</t>
  </si>
  <si>
    <t>https://portal.eias.ru/Portal/DownloadPage.aspx?type=12&amp;guid=ad187c2c-8a12-485b-beee-96495229ee5a</t>
  </si>
  <si>
    <t>4543-ю</t>
  </si>
  <si>
    <t>01.03.2017</t>
  </si>
  <si>
    <t>https://portal.eias.ru/Portal/DownloadPage.aspx?type=12&amp;guid=8054b818-d5b9-4757-96c1-75984dabcffe</t>
  </si>
  <si>
    <t>аул Абдул-Газы</t>
  </si>
  <si>
    <t>07725000106</t>
  </si>
  <si>
    <t>ул. А.Эюпова-ул. Шатлык</t>
  </si>
  <si>
    <t>257</t>
  </si>
  <si>
    <t>02.04.2021</t>
  </si>
  <si>
    <t>https://portal.eias.ru/Portal/DownloadPage.aspx?type=12&amp;guid=461fb682-0d42-484f-b394-c932e2a0376d</t>
  </si>
  <si>
    <t>ул. Гоголя</t>
  </si>
  <si>
    <t>352</t>
  </si>
  <si>
    <t>пер. Автомобилистов</t>
  </si>
  <si>
    <t>пер. Цветочный</t>
  </si>
  <si>
    <t>ул. Энтузиастов</t>
  </si>
  <si>
    <t>ул. Шевченко</t>
  </si>
  <si>
    <t>02,04,2021</t>
  </si>
  <si>
    <t>ул. Транспортная</t>
  </si>
  <si>
    <t>ул. Чехова</t>
  </si>
  <si>
    <t>ул. Тутаринова</t>
  </si>
  <si>
    <t>ул. Трудовая</t>
  </si>
  <si>
    <t>ул. Толстого</t>
  </si>
  <si>
    <t>п Затеречный</t>
  </si>
  <si>
    <t>07725000056</t>
  </si>
  <si>
    <t>21 | Собственность международных организаций</t>
  </si>
  <si>
    <t>ул. Макаровича</t>
  </si>
  <si>
    <t>п Зункарь</t>
  </si>
  <si>
    <t>07725000186</t>
  </si>
  <si>
    <t>ул. Виноградная, ул. 60 лет СССР, пер. Школьный</t>
  </si>
  <si>
    <t>ул. Набережная</t>
  </si>
  <si>
    <t>ул. Молодежная, ул. Энтузиастов</t>
  </si>
  <si>
    <t>ул. Школьная, ул. Северна, пер. Школьный</t>
  </si>
  <si>
    <t>п Левобалковский</t>
  </si>
  <si>
    <t>07725000191</t>
  </si>
  <si>
    <t>с Кара-Тюбе</t>
  </si>
  <si>
    <t>07725000201</t>
  </si>
  <si>
    <t>х Андрей-Курган</t>
  </si>
  <si>
    <t>07725000216</t>
  </si>
  <si>
    <t>Центральный въезд</t>
  </si>
  <si>
    <t>ул. Западная</t>
  </si>
  <si>
    <t>ул. Железноводская</t>
  </si>
  <si>
    <t>14 | Муниципальная собственность</t>
  </si>
  <si>
    <t>ул. Кольцевая</t>
  </si>
  <si>
    <t>07541000106</t>
  </si>
  <si>
    <t>07541000056</t>
  </si>
  <si>
    <t>07541000186</t>
  </si>
  <si>
    <t>07541000191</t>
  </si>
  <si>
    <t>07541000201</t>
  </si>
  <si>
    <t>07541000216</t>
  </si>
  <si>
    <t>с Благодатное</t>
  </si>
  <si>
    <t>07731000106</t>
  </si>
  <si>
    <t>12.12.1975</t>
  </si>
  <si>
    <t>https://portal.eias.ru/Portal/DownloadPage.aspx?type=12&amp;guid=902b1711-a877-45b7-9f35-c58dbe3a2078</t>
  </si>
  <si>
    <t>.11</t>
  </si>
  <si>
    <t>07546000106</t>
  </si>
  <si>
    <t>Водопроводная сеть (26:27:000000:4231) (ГУП СК Зеленокумск)</t>
  </si>
  <si>
    <t>Водопроводная сеть (26:27:000000:4368) (ГУП СК Зеленокумск)</t>
  </si>
  <si>
    <t>Водопроводная сеть (26:27:030302:26) (ГУП СК Зеленокумск)</t>
  </si>
  <si>
    <t>х Чарыков</t>
  </si>
  <si>
    <t>07550000226</t>
  </si>
  <si>
    <t>Водопроводная сеть (26:27:030305:72) (ГУП СК Зеленокумск)</t>
  </si>
  <si>
    <t>х Глубокий</t>
  </si>
  <si>
    <t>07550000121</t>
  </si>
  <si>
    <t>Водопроводная сеть (РЖД)</t>
  </si>
  <si>
    <t>https://portal.eias.ru/Portal/DownloadPage.aspx?type=12&amp;guid=7d969028-a587-43a0-af9f-ff1fb7c3d639</t>
  </si>
  <si>
    <t>204</t>
  </si>
  <si>
    <t>17.03.2020</t>
  </si>
  <si>
    <t>https://portal.eias.ru/Portal/DownloadPage.aspx?type=12&amp;guid=8da9827e-23ec-4815-82fc-b75574869f74</t>
  </si>
  <si>
    <t>https://portal.eias.ru/Portal/DownloadPage.aspx?type=12&amp;guid=abbe0fe5-e813-483d-8fac-2044d55b9949</t>
  </si>
  <si>
    <t>Водопроводная сеть (водопроводные трубы стальные) аул Эдельбай [Филиал ГУП СК "Ставрополькрайводоканал" - "Северный" ПТП Благодарненское] https://portal.eias.ru/Portal/DownloadPage.aspx?type=12&amp;guid=ad777bcf-ef14-4cdc-85a2-1805ef91a659</t>
  </si>
  <si>
    <t>ул. Новая
ул. Молодежная</t>
  </si>
  <si>
    <t>331</t>
  </si>
  <si>
    <t>20.04.2021</t>
  </si>
  <si>
    <t>https://portal.eias.ru/Portal/DownloadPage.aspx?type=12&amp;guid=1784c670-b67e-49c8-b10f-0c239ac20814</t>
  </si>
  <si>
    <t>Водопроводная сеть (водопроводные трубы стальные) п. Ставропольский [Филиал ГУП СК "Ставрополькрайводоканал" - "Северный" ПТП Благодарненское] https://portal.eias.ru/Portal/DownloadPage.aspx?type=12&amp;guid=93dd6e0b-3140-4d9a-a1e7-d0e83665f9c2</t>
  </si>
  <si>
    <t>п Ставропольский</t>
  </si>
  <si>
    <t>07705000206</t>
  </si>
  <si>
    <t>ул. 8 Марта,
ул. Кошевого,
ул. Асфальтная,
ул. Михаила Сырцова</t>
  </si>
  <si>
    <t>07510000206</t>
  </si>
  <si>
    <t>Водопроводная сеть (водопроводные трубы стальные) с. Спасское [Филиал ГУП СК "Ставрополькрайводоканал" - "Северный" ПТП Благодарненское] https://portal.eias.ru/Portal/DownloadPage.aspx?type=12&amp;guid=f3b950b6-c542-4565-80d3-a8bd1733398e</t>
  </si>
  <si>
    <t>ул. Партизанская,
пер. Почтовый,
ул. 8 Марта,
 ул. Ленина, пер. Клары Назароой,
пер. Победы</t>
  </si>
  <si>
    <t>Водопроводная сеть (водопроводные трубы стальные) х. Гремучий [Филиал ГУП СК "Ставрополькрайводоканал" - "Северный" ПТП Благодарненское] https://portal.eias.ru/Portal/DownloadPage.aspx?type=12&amp;guid=2e51b01c-167b-4bef-bb04-af11cb4fb178</t>
  </si>
  <si>
    <t>х Гремучий</t>
  </si>
  <si>
    <t>07705000141</t>
  </si>
  <si>
    <t>пер. 9 Января</t>
  </si>
  <si>
    <t>07510000141</t>
  </si>
  <si>
    <t>Водопроводная сеть (водопроводные трубы стальные) х. Красный Ключ [Филиал ГУП СК "Ставрополькрайводоканал" - "Северный" ПТП Благодарненское] https://portal.eias.ru/Portal/DownloadPage.aspx?type=12&amp;guid=30be62c5-9942-45d0-90a9-4d316a1b34ef</t>
  </si>
  <si>
    <t>ул. Чапаева,
 ул. Школьная, 
ул. Шолохова,</t>
  </si>
  <si>
    <t>Водопроводная сеть (водопроводные трубы) с. Каменная Балка [Филиал ГУП СК "Ставрополькрайводоканал" - "Северный" ПТП Благодарненское] https://portal.eias.ru/Portal/DownloadPage.aspx?type=12&amp;guid=633f4ecc-50e0-4bb1-b7ae-c3ea6bebf433</t>
  </si>
  <si>
    <t>с Каменная Балка</t>
  </si>
  <si>
    <t>07705000161</t>
  </si>
  <si>
    <t>ул. Октябрьская, 
ул. 8 Марта, 
ул. Киреевав</t>
  </si>
  <si>
    <t>07510000161</t>
  </si>
  <si>
    <t>Водопроводная сеть [Филиал ГУП СК "Ставрополькрайводоканал" - "Северный" ПТП Александровское]</t>
  </si>
  <si>
    <t>п Новокавказский</t>
  </si>
  <si>
    <t>07502000156</t>
  </si>
  <si>
    <t>ул. Полевая</t>
  </si>
  <si>
    <t>01.01.2023</t>
  </si>
  <si>
    <t>https://portal.eias.ru/Portal/DownloadPage.aspx?type=12&amp;guid=0eb2ee2c-b07d-4eaf-898e-f5285b475e34</t>
  </si>
  <si>
    <t>с Саблинское</t>
  </si>
  <si>
    <t>07502000176</t>
  </si>
  <si>
    <t>с. Саблинское</t>
  </si>
  <si>
    <t>01.12.1959</t>
  </si>
  <si>
    <t>https://portal.eias.ru/Portal/DownloadPage.aspx?type=12&amp;guid=9146cf6d-8c6d-4f8d-8462-8231a301c69c</t>
  </si>
  <si>
    <t>10.62</t>
  </si>
  <si>
    <t>х Харьковский</t>
  </si>
  <si>
    <t>07502000196</t>
  </si>
  <si>
    <t>х. Харьковский</t>
  </si>
  <si>
    <t>https://portal.eias.ru/Portal/DownloadPage.aspx?type=12&amp;guid=1f0a0eb3-f989-48c3-a619-244369d6b69a</t>
  </si>
  <si>
    <t>.87</t>
  </si>
  <si>
    <t>х Октябрь</t>
  </si>
  <si>
    <t>07517000151</t>
  </si>
  <si>
    <t>п. Красный Октябрь</t>
  </si>
  <si>
    <t>https://portal.eias.ru/Portal/DownloadPage.aspx?type=12&amp;guid=b84181d7-fbbb-4820-b4ef-aed6401f0cac</t>
  </si>
  <si>
    <t>2.47</t>
  </si>
  <si>
    <t>с Долиновка</t>
  </si>
  <si>
    <t>07544000116</t>
  </si>
  <si>
    <t>с. Долиновка</t>
  </si>
  <si>
    <t>000000652</t>
  </si>
  <si>
    <t>https://portal.eias.ru/Portal/DownloadPage.aspx?type=12&amp;guid=870dd59b-4f4c-4489-983d-909499e5639b</t>
  </si>
  <si>
    <t>с Новоселицкое</t>
  </si>
  <si>
    <t>07544000101</t>
  </si>
  <si>
    <t>с. Новоселицкое</t>
  </si>
  <si>
    <t>28а</t>
  </si>
  <si>
    <t>https://portal.eias.ru/Portal/DownloadPage.aspx?type=12&amp;guid=741b09f7-9894-4217-97f8-55ab88dc70fa</t>
  </si>
  <si>
    <t>Водопроводная сеть [Филиал ГУП СК "Ставрополькрайводоканал" - "Северный" ПТП Благодарненское]</t>
  </si>
  <si>
    <t>1135</t>
  </si>
  <si>
    <t>18.05.2008</t>
  </si>
  <si>
    <t>https://portal.eias.ru/Portal/DownloadPage.aspx?type=12&amp;guid=f1fe0930-bcde-4f85-b881-f113ae62f57a</t>
  </si>
  <si>
    <t>https://portal.eias.ru/Portal/DownloadPage.aspx?type=12&amp;guid=a7879574-30f3-41e1-9759-efa33caf829d</t>
  </si>
  <si>
    <t>пер. Тенистый</t>
  </si>
  <si>
    <t>https://portal.eias.ru/Portal/DownloadPage.aspx?type=12&amp;guid=3d17c16d-8aa4-43b5-baf1-361109e131d9</t>
  </si>
  <si>
    <t>пл. Достоевского</t>
  </si>
  <si>
    <t>https://portal.eias.ru/Portal/DownloadPage.aspx?type=12&amp;guid=9942e775-ebf7-4c76-9a1e-0ee789f380bb</t>
  </si>
  <si>
    <t>https://portal.eias.ru/Portal/DownloadPage.aspx?type=12&amp;guid=6a2328cf-6568-4627-aa53-ab664c7a6355</t>
  </si>
  <si>
    <t>ул. Бедненко</t>
  </si>
  <si>
    <t>https://portal.eias.ru/Portal/DownloadPage.aspx?type=12&amp;guid=ffe61744-64f7-4698-a460-55588c1459ed</t>
  </si>
  <si>
    <t>https://portal.eias.ru/Portal/DownloadPage.aspx?type=12&amp;guid=3adcb652-7830-4c8a-8a99-4b57fbf765a4</t>
  </si>
  <si>
    <t>ул. Горького</t>
  </si>
  <si>
    <t>https://portal.eias.ru/Portal/DownloadPage.aspx?type=12&amp;guid=b1d44422-2940-4896-b474-9c17591e31e0</t>
  </si>
  <si>
    <t>ул. Лесная</t>
  </si>
  <si>
    <t>https://portal.eias.ru/Portal/DownloadPage.aspx?type=12&amp;guid=47dc5d30-420a-4088-a1a0-bda9d2da4993</t>
  </si>
  <si>
    <t>пер. Прудный</t>
  </si>
  <si>
    <t>https://portal.eias.ru/Portal/DownloadPage.aspx?type=12&amp;guid=bcd2fa80-ba70-426c-b913-05c26e584f0b</t>
  </si>
  <si>
    <t>пл. Гайдара</t>
  </si>
  <si>
    <t>https://portal.eias.ru/Portal/DownloadPage.aspx?type=12&amp;guid=4a11dfde-c6f5-40f6-a017-deeacd3c6e40</t>
  </si>
  <si>
    <t>ул. Некрасова</t>
  </si>
  <si>
    <t>https://portal.eias.ru/Portal/DownloadPage.aspx?type=12&amp;guid=9b671241-599c-4857-b7db-a6fe3fc794a2</t>
  </si>
  <si>
    <t>ул. Оболенского</t>
  </si>
  <si>
    <t>https://portal.eias.ru/Portal/DownloadPage.aspx?type=12&amp;guid=b2edf0df-7c7d-42e5-a895-69ef95daa35a</t>
  </si>
  <si>
    <t>ул. Краснознаменская</t>
  </si>
  <si>
    <t>https://portal.eias.ru/Portal/DownloadPage.aspx?type=12&amp;guid=4a7fe204-766c-4275-8d58-9562d34df565</t>
  </si>
  <si>
    <t>https://portal.eias.ru/Portal/DownloadPage.aspx?type=12&amp;guid=4757b0a2-145e-413c-b988-c30df6c029f0</t>
  </si>
  <si>
    <t>https://portal.eias.ru/Portal/DownloadPage.aspx?type=12&amp;guid=f999779b-e013-4e6c-8009-d4085472d323</t>
  </si>
  <si>
    <t>ул. Карбышева</t>
  </si>
  <si>
    <t>https://portal.eias.ru/Portal/DownloadPage.aspx?type=12&amp;guid=2631b638-306f-4eda-bd80-4aeaafe3d902</t>
  </si>
  <si>
    <t>пл. Есенина</t>
  </si>
  <si>
    <t>https://portal.eias.ru/Portal/DownloadPage.aspx?type=12&amp;guid=e2db7745-503c-4a74-af44-bc772bb825df</t>
  </si>
  <si>
    <t>пер. Малый</t>
  </si>
  <si>
    <t>https://portal.eias.ru/Portal/DownloadPage.aspx?type=12&amp;guid=d994838f-a838-4b96-811f-8a369e4360d1</t>
  </si>
  <si>
    <t>пл. Фадеева</t>
  </si>
  <si>
    <t>https://portal.eias.ru/Portal/DownloadPage.aspx?type=12&amp;guid=3be9b05f-e40c-4dd2-a7d6-dde73f40c3e7</t>
  </si>
  <si>
    <t>ул. Петровского</t>
  </si>
  <si>
    <t>https://portal.eias.ru/Portal/DownloadPage.aspx?type=12&amp;guid=d2ec6f27-7e02-4735-839d-295537f8b851</t>
  </si>
  <si>
    <t>ул. Свердлова</t>
  </si>
  <si>
    <t>https://portal.eias.ru/Portal/DownloadPage.aspx?type=12&amp;guid=431fdebd-6638-409d-833e-95e6287bc3e0</t>
  </si>
  <si>
    <t>ул. Жукова</t>
  </si>
  <si>
    <t>https://portal.eias.ru/Portal/DownloadPage.aspx?type=12&amp;guid=d372e15a-4866-43a5-8f7b-24e6f1377518</t>
  </si>
  <si>
    <t>пл. Маяковского</t>
  </si>
  <si>
    <t>https://portal.eias.ru/Portal/DownloadPage.aspx?type=12&amp;guid=ca22737e-ad3b-46f0-aaf9-c4c6567049f4</t>
  </si>
  <si>
    <t>https://portal.eias.ru/Portal/DownloadPage.aspx?type=12&amp;guid=59e425dc-3598-42fb-bae2-dd34a8a8f315</t>
  </si>
  <si>
    <t>ул. 30 лет Победы</t>
  </si>
  <si>
    <t>https://portal.eias.ru/Portal/DownloadPage.aspx?type=12&amp;guid=28a8d6f9-1bb6-445e-bab5-c7fc92600fa0</t>
  </si>
  <si>
    <t>ул. Ставропольская</t>
  </si>
  <si>
    <t>https://portal.eias.ru/Portal/DownloadPage.aspx?type=12&amp;guid=03b8e109-076f-4393-9f5c-17602b6f9cbb</t>
  </si>
  <si>
    <t>https://portal.eias.ru/Portal/DownloadPage.aspx?type=12&amp;guid=4bb2339f-f06f-46e5-a660-d76b0ed5500f</t>
  </si>
  <si>
    <t>пер. Лермонтова</t>
  </si>
  <si>
    <t>https://portal.eias.ru/Portal/DownloadPage.aspx?type=12&amp;guid=6880fe34-fe9f-4349-9fe0-52928a7b3a32</t>
  </si>
  <si>
    <t>ул. Кошевого</t>
  </si>
  <si>
    <t>https://portal.eias.ru/Portal/DownloadPage.aspx?type=12&amp;guid=400cfa78-177f-4cd1-a93e-7c0e0c124ccc</t>
  </si>
  <si>
    <t>https://portal.eias.ru/Portal/DownloadPage.aspx?type=12&amp;guid=a8522722-d096-4416-aac7-0d4a752f3717</t>
  </si>
  <si>
    <t>ул. Ленинградская</t>
  </si>
  <si>
    <t>https://portal.eias.ru/Portal/DownloadPage.aspx?type=12&amp;guid=41ab3d04-57ba-47d0-bc85-c281199c563d</t>
  </si>
  <si>
    <t>ул. Лазо</t>
  </si>
  <si>
    <t>https://portal.eias.ru/Portal/DownloadPage.aspx?type=12&amp;guid=947b804e-6096-414a-a3bf-004eec7c5719</t>
  </si>
  <si>
    <t>https://portal.eias.ru/Portal/DownloadPage.aspx?type=12&amp;guid=3c7755b3-6e55-49ee-bffc-ef2f58688fc0</t>
  </si>
  <si>
    <t>401</t>
  </si>
  <si>
    <t>https://portal.eias.ru/Portal/DownloadPage.aspx?type=12&amp;guid=54b2d907-9d19-4535-90cf-8b02355374fb</t>
  </si>
  <si>
    <t>https://portal.eias.ru/Portal/DownloadPage.aspx?type=12&amp;guid=7386cb38-a69f-4951-8313-10322cf92de8</t>
  </si>
  <si>
    <t>https://portal.eias.ru/Portal/DownloadPage.aspx?type=12&amp;guid=b269b9db-e9c4-4d7e-8a95-f3c672eb0f96</t>
  </si>
  <si>
    <t>ул. Королева</t>
  </si>
  <si>
    <t>https://portal.eias.ru/Portal/DownloadPage.aspx?type=12&amp;guid=39574f25-4785-477e-bb4b-b1018ddf84c3</t>
  </si>
  <si>
    <t>https://portal.eias.ru/Portal/DownloadPage.aspx?type=12&amp;guid=dbd95e1a-b556-405b-b099-2e6a7668ff99</t>
  </si>
  <si>
    <t>ул. Герцена</t>
  </si>
  <si>
    <t>https://portal.eias.ru/Portal/DownloadPage.aspx?type=12&amp;guid=9c6695d5-419e-444d-9668-66f0dffde344</t>
  </si>
  <si>
    <t>https://portal.eias.ru/Portal/DownloadPage.aspx?type=12&amp;guid=fbd1aa6f-27ec-4bcf-bd1a-4572fad3b14d</t>
  </si>
  <si>
    <t>пер. Зерносовхозский</t>
  </si>
  <si>
    <t>ул. Пирогова</t>
  </si>
  <si>
    <t>https://portal.eias.ru/Portal/DownloadPage.aspx?type=12&amp;guid=3763ca62-e435-401d-860b-f72dca2a0b71</t>
  </si>
  <si>
    <t>https://portal.eias.ru/Portal/DownloadPage.aspx?type=12&amp;guid=d28bc134-f6b3-4899-a75d-471450dcd532</t>
  </si>
  <si>
    <t>00-003679</t>
  </si>
  <si>
    <t>22.04.2022</t>
  </si>
  <si>
    <t>https://portal.eias.ru/Portal/DownloadPage.aspx?type=12&amp;guid=8e0fc941-7490-4ae6-a37e-6c626b7ce865</t>
  </si>
  <si>
    <t>п Троицкий</t>
  </si>
  <si>
    <t>07556000206</t>
  </si>
  <si>
    <t>п. Троицкий</t>
  </si>
  <si>
    <t>1082</t>
  </si>
  <si>
    <t>31.12.2012</t>
  </si>
  <si>
    <t>https://portal.eias.ru/Portal/DownloadPage.aspx?type=12&amp;guid=5ce2386f-a1c0-436a-996a-4570ad40421a</t>
  </si>
  <si>
    <t>Водопроводная сеть [Филиал ГУП СК "Ставрополькрайводоканал" - "Северный" ПТП Благодарненское] https://portal.eias.ru/Portal/DownloadPage.aspx?type=12&amp;guid=5a474650-3108-4f7e-bc40-c3bb4b8f5da4</t>
  </si>
  <si>
    <t>пл. Высоцкого</t>
  </si>
  <si>
    <t>https://portal.eias.ru/Portal/DownloadPage.aspx?type=12&amp;guid=076c03f0-9766-4355-9a92-dfd120f530aa</t>
  </si>
  <si>
    <t>Водопроводная сеть [Филиал ГУП СК "Ставрополькрайводоканал" - "Северный" ПТП Благодарненское],,,,,,,,,….</t>
  </si>
  <si>
    <t>403</t>
  </si>
  <si>
    <t>https://portal.eias.ru/Portal/DownloadPage.aspx?type=12&amp;guid=c6ae3963-c180-4642-9ab8-96b9e8d8bcb4</t>
  </si>
  <si>
    <t>Водопроводная сеть [Филиал ГУП СК "Ставрополькрайводоканал" - "Северный" ПТП Благодарненское],,,,,,,,,….,,,,,,,,,</t>
  </si>
  <si>
    <t>407</t>
  </si>
  <si>
    <t>https://portal.eias.ru/Portal/DownloadPage.aspx?type=12&amp;guid=0ea958be-78fd-4a72-903f-22ee27a5956f</t>
  </si>
  <si>
    <t>Водопроводная сеть [Филиал ГУП СК "Ставрополькрайводоканал" - "Северный" ПТП Благодарненское],,,.,,,,…..</t>
  </si>
  <si>
    <t>418</t>
  </si>
  <si>
    <t>https://portal.eias.ru/Portal/DownloadPage.aspx?type=12&amp;guid=bd7ba9ed-bf2e-415a-b067-777564bf245d</t>
  </si>
  <si>
    <t>Водопроводная сеть [Филиал ГУП СК "Ставрополькрайводоканал" - "Северный" ПТП Благодарненское],,,..,,,…,.,,,..</t>
  </si>
  <si>
    <t>417</t>
  </si>
  <si>
    <t>https://portal.eias.ru/Portal/DownloadPage.aspx?type=12&amp;guid=e982f551-2e59-452e-be5b-a654887d72c4</t>
  </si>
  <si>
    <t>Водопроводная сеть [Филиал ГУП СК "Ставрополькрайводоканал" - "Северный" ПТП Благодарненское],,,….</t>
  </si>
  <si>
    <t>419</t>
  </si>
  <si>
    <t>01.01.1995</t>
  </si>
  <si>
    <t>https://portal.eias.ru/Portal/DownloadPage.aspx?type=12&amp;guid=72fbcd61-7c14-458f-bcbb-ed268ad9ea69</t>
  </si>
  <si>
    <t>Водопроводная сеть [Филиал ГУП СК "Ставрополькрайводоканал" - "Северный" ПТП Благодарненское],,,…..,</t>
  </si>
  <si>
    <t>https://portal.eias.ru/Portal/DownloadPage.aspx?type=12&amp;guid=11038e95-effc-496f-bf65-7f02b8a0b0f5</t>
  </si>
  <si>
    <t>Водопроводная сеть [Филиал ГУП СК "Ставрополькрайводоканал" - "Северный" ПТП Благодарненское],,,……</t>
  </si>
  <si>
    <t>https://portal.eias.ru/Portal/DownloadPage.aspx?type=12&amp;guid=fa69a2e0-46bf-44b9-8e4c-68af09d49091</t>
  </si>
  <si>
    <t>Водопроводная сеть [Филиал ГУП СК "Ставрополькрайводоканал" - "Северный" ПТП Благодарненское],,.</t>
  </si>
  <si>
    <t>https://portal.eias.ru/Portal/DownloadPage.aspx?type=12&amp;guid=71fc335b-5315-4996-bb32-a6ae6c4c6eb2</t>
  </si>
  <si>
    <t>Водопроводная сеть [Филиал ГУП СК "Ставрополькрайводоканал" - "Северный" ПТП Благодарненское],,…,,,,,,,,,,…</t>
  </si>
  <si>
    <t>414</t>
  </si>
  <si>
    <t>https://portal.eias.ru/Portal/DownloadPage.aspx?type=12&amp;guid=27ca481d-784b-4812-834b-eddc5006a381</t>
  </si>
  <si>
    <t>Водопроводная сеть [Филиал ГУП СК "Ставрополькрайводоканал" - "Северный" ПТП Благодарненское],.,.,.,.,,,,</t>
  </si>
  <si>
    <t>406</t>
  </si>
  <si>
    <t>https://portal.eias.ru/Portal/DownloadPage.aspx?type=12&amp;guid=7cd9d2f8-6110-470d-bf74-5a124daf751c</t>
  </si>
  <si>
    <t>Водопроводная сеть [Филиал ГУП СК "Ставрополькрайводоканал" - "Северный" ПТП Благодарненское],………,,</t>
  </si>
  <si>
    <t>409</t>
  </si>
  <si>
    <t>https://portal.eias.ru/Portal/DownloadPage.aspx?type=12&amp;guid=d121f781-a6dd-4fa7-a1c2-bb8e075f62ef</t>
  </si>
  <si>
    <t>Водопроводная сеть [Филиал ГУП СК "Ставрополькрайводоканал" - "Северный" ПТП Благодарненское].,.,,,,,…..</t>
  </si>
  <si>
    <t>80</t>
  </si>
  <si>
    <t>08.02.2008</t>
  </si>
  <si>
    <t>https://portal.eias.ru/Portal/DownloadPage.aspx?type=12&amp;guid=0cc2dfb3-1023-4c42-a654-21f8addcfd51</t>
  </si>
  <si>
    <t>Водопроводная сеть [Филиал ГУП СК "Ставрополькрайводоканал" - "Северный" ПТП Благодарненское].,.,.,,.,….</t>
  </si>
  <si>
    <t>412</t>
  </si>
  <si>
    <t>https://portal.eias.ru/Portal/DownloadPage.aspx?type=12&amp;guid=b6284005-f743-46ef-876e-ef56aaf0ff57</t>
  </si>
  <si>
    <t>Водопроводная сеть [Филиал ГУП СК "Ставрополькрайводоканал" - "Северный" ПТП Благодарненское]..,,,.,.</t>
  </si>
  <si>
    <t>https://portal.eias.ru/Portal/DownloadPage.aspx?type=12&amp;guid=5ddd5d64-e211-4331-946d-588a2de3f296</t>
  </si>
  <si>
    <t>Водопроводная сеть [Филиал ГУП СК "Ставрополькрайводоканал" - "Северный" ПТП Благодарненское]…,,,…,,,.</t>
  </si>
  <si>
    <t>https://portal.eias.ru/Portal/DownloadPage.aspx?type=12&amp;guid=091338ce-97b5-4d55-a3a2-260bd1d707dd</t>
  </si>
  <si>
    <t>Водопроводная сеть [Филиал ГУП СК "Ставрополькрайводоканал" - "Северный" ПТП Благодарненское]….,.,.,.,,,,,.</t>
  </si>
  <si>
    <t>411</t>
  </si>
  <si>
    <t>https://portal.eias.ru/Portal/DownloadPage.aspx?type=12&amp;guid=2fe280b2-0d1e-4195-9055-07ed3f8baf7c</t>
  </si>
  <si>
    <t>Водопроводная сеть [Филиал ГУП СК "Ставрополькрайводоканал" - "Северный" ПТП Благодарненское]….,….</t>
  </si>
  <si>
    <t>408</t>
  </si>
  <si>
    <t>https://portal.eias.ru/Portal/DownloadPage.aspx?type=12&amp;guid=d99bdd37-9ac4-4d24-9d80-cf8d22f7f6fb</t>
  </si>
  <si>
    <t>Водопроводная сеть [Филиал ГУП СК "Ставрополькрайводоканал" - "Северный" ПТП Благодарненское]……,,</t>
  </si>
  <si>
    <t>405</t>
  </si>
  <si>
    <t>https://portal.eias.ru/Portal/DownloadPage.aspx?type=12&amp;guid=a41e4312-d3ef-4b74-a530-2e3353972c14</t>
  </si>
  <si>
    <t>Водопроводная сеть [Филиал ГУП СК "Ставрополькрайводоканал" - "Северный" ПТП Благодарненское]………..</t>
  </si>
  <si>
    <t>402</t>
  </si>
  <si>
    <t>https://portal.eias.ru/Portal/DownloadPage.aspx?type=12&amp;guid=22e05f57-7f26-41de-a7e4-84c84a9ea475</t>
  </si>
  <si>
    <t>п Верхнетамбуканский</t>
  </si>
  <si>
    <t>07548000136</t>
  </si>
  <si>
    <t>п. Верхнетамбуканский</t>
  </si>
  <si>
    <t>788</t>
  </si>
  <si>
    <t>https://portal.eias.ru/Portal/DownloadPage.aspx?type=12&amp;guid=bac6c19d-7736-4343-955a-1a40b5bfa61f</t>
  </si>
  <si>
    <t>п Нежинский</t>
  </si>
  <si>
    <t>07548000191</t>
  </si>
  <si>
    <t>пос. Нежинский</t>
  </si>
  <si>
    <t>974</t>
  </si>
  <si>
    <t>https://portal.eias.ru/Portal/DownloadPage.aspx?type=12&amp;guid=c4ac3b76-545f-49c7-b415-21af1ecb20c7</t>
  </si>
  <si>
    <t>п Нижнеэтокский</t>
  </si>
  <si>
    <t>07548000196</t>
  </si>
  <si>
    <t>пос. Нижнеэтокский</t>
  </si>
  <si>
    <t>789</t>
  </si>
  <si>
    <t>https://portal.eias.ru/Portal/DownloadPage.aspx?type=12&amp;guid=22affb8f-f7b8-470c-b43b-0d8e9244189f</t>
  </si>
  <si>
    <t>п Подкумок</t>
  </si>
  <si>
    <t>07548000221</t>
  </si>
  <si>
    <t>пос. Подкумок</t>
  </si>
  <si>
    <t>1425</t>
  </si>
  <si>
    <t>https://portal.eias.ru/Portal/DownloadPage.aspx?type=12&amp;guid=d7283e0b-4956-4f2d-bdab-944ecd9ffbad</t>
  </si>
  <si>
    <t>72</t>
  </si>
  <si>
    <t>00-003706</t>
  </si>
  <si>
    <t>31.05.2022</t>
  </si>
  <si>
    <t>https://portal.eias.ru/Portal/DownloadPage.aspx?type=12&amp;guid=b5b14368-57f4-4501-9587-326edcec7d03</t>
  </si>
  <si>
    <t>п Родниковый</t>
  </si>
  <si>
    <t>07548000241</t>
  </si>
  <si>
    <t>пос. Родниковый</t>
  </si>
  <si>
    <t>787</t>
  </si>
  <si>
    <t>https://portal.eias.ru/Portal/DownloadPage.aspx?type=12&amp;guid=a2e93700-7be4-45e0-a0c7-5c0a20ae5a5b</t>
  </si>
  <si>
    <t>п Санамер</t>
  </si>
  <si>
    <t>07548000256</t>
  </si>
  <si>
    <t>ул. Спортивная</t>
  </si>
  <si>
    <t>https://portal.eias.ru/Portal/DownloadPage.aspx?type=12&amp;guid=e40a0f37-e202-4f1b-9c1d-0c14b8900619</t>
  </si>
  <si>
    <t>п. Ясная Поляна</t>
  </si>
  <si>
    <t>https://portal.eias.ru/Portal/DownloadPage.aspx?type=12&amp;guid=97dd70c9-a53e-4df6-9c58-cf77a54cdfd2</t>
  </si>
  <si>
    <t>203</t>
  </si>
  <si>
    <t>https://portal.eias.ru/Portal/DownloadPage.aspx?type=12&amp;guid=5340bc56-ad33-48da-a978-d721574387e1</t>
  </si>
  <si>
    <t>с. Новоблагодарное</t>
  </si>
  <si>
    <t>500263</t>
  </si>
  <si>
    <t>https://portal.eias.ru/Portal/DownloadPage.aspx?type=12&amp;guid=15fb9340-8eda-4aca-bf14-fa772b6d9cd0</t>
  </si>
  <si>
    <t>с Свобода</t>
  </si>
  <si>
    <t>07548000261</t>
  </si>
  <si>
    <t>с. Свобода</t>
  </si>
  <si>
    <t>https://portal.eias.ru/Portal/DownloadPage.aspx?type=12&amp;guid=f9bb5974-da69-4a17-8be7-bcafb644e311</t>
  </si>
  <si>
    <t>с Сунжа-Ворошиловка</t>
  </si>
  <si>
    <t>07548000271</t>
  </si>
  <si>
    <t>с. Сунжа-Ворошиловка</t>
  </si>
  <si>
    <t>https://portal.eias.ru/Portal/DownloadPage.aspx?type=12&amp;guid=3bd4770c-8fac-4f48-9efc-9b330da04193</t>
  </si>
  <si>
    <t>с. Юца</t>
  </si>
  <si>
    <t>1537</t>
  </si>
  <si>
    <t>https://portal.eias.ru/Portal/DownloadPage.aspx?type=12&amp;guid=e9352721-e098-4d21-b665-ac78eff160e8</t>
  </si>
  <si>
    <t>ст-ца Бекешевская</t>
  </si>
  <si>
    <t>07548000106</t>
  </si>
  <si>
    <t>ст. Бекешевская</t>
  </si>
  <si>
    <t>90420</t>
  </si>
  <si>
    <t>13.11.2009</t>
  </si>
  <si>
    <t>https://portal.eias.ru/Portal/DownloadPage.aspx?type=12&amp;guid=f7a5902f-0dd5-4470-a5c6-fd82ce44b6cf</t>
  </si>
  <si>
    <t>ст-ца Боргустанская</t>
  </si>
  <si>
    <t>07548000111</t>
  </si>
  <si>
    <t>ул. Боргустанская</t>
  </si>
  <si>
    <t>1695</t>
  </si>
  <si>
    <t>https://portal.eias.ru/Portal/DownloadPage.aspx?type=12&amp;guid=1cdf7fb9-2d91-4845-8e08-d089b6460c70</t>
  </si>
  <si>
    <t>пос. Калинина</t>
  </si>
  <si>
    <t>90088-89</t>
  </si>
  <si>
    <t>https://portal.eias.ru/Portal/DownloadPage.aspx?type=12&amp;guid=e2631eea-6cf2-4d37-8a92-45333c729d70</t>
  </si>
  <si>
    <t>ст. Ессентукская</t>
  </si>
  <si>
    <t>90052</t>
  </si>
  <si>
    <t>30.11.2002</t>
  </si>
  <si>
    <t>https://portal.eias.ru/Portal/DownloadPage.aspx?type=12&amp;guid=feafd57d-0677-4f9d-b683-3d5cf6769b1a</t>
  </si>
  <si>
    <t>ст-ца Суворовская</t>
  </si>
  <si>
    <t>07548000266</t>
  </si>
  <si>
    <t>ст. Суворовская</t>
  </si>
  <si>
    <t>https://portal.eias.ru/Portal/DownloadPage.aspx?type=12&amp;guid=d87531a8-6e18-4564-a0d1-79374314d6b5</t>
  </si>
  <si>
    <t>500277</t>
  </si>
  <si>
    <t>01.01.1969</t>
  </si>
  <si>
    <t>https://portal.eias.ru/Portal/DownloadPage.aspx?type=12&amp;guid=6b5afb5b-9dd6-489f-bc98-9d56cc560569</t>
  </si>
  <si>
    <t>х Тамбукан</t>
  </si>
  <si>
    <t>07548000281</t>
  </si>
  <si>
    <t>х. Тамбукан</t>
  </si>
  <si>
    <t>https://portal.eias.ru/Portal/DownloadPage.aspx?type=12&amp;guid=78f8c366-f02d-488f-af27-979456b0cffb</t>
  </si>
  <si>
    <t>Водопроводная сеть Минеральные воды [Филиал ГУП СК "Ставрополькрайводоканал" - "Южный" ПТП Минераловодское - прилигающие тер.]</t>
  </si>
  <si>
    <t>Город Минеральные Воды</t>
  </si>
  <si>
    <t>https://portal.eias.ru/Portal/DownloadPage.aspx?type=12&amp;guid=2d3feb69-6e5a-488f-b10a-d348f3494b46</t>
  </si>
  <si>
    <t>Водопроводная сеть аул Куликовы Копани [Филиал ГУП СК "Ставрополькрайводоканал" - "Северный" ПТП Благодарненское] https://portal.eias.ru/Portal/DownloadPage.aspx?type=12&amp;guid=95afcee3-4a53-4a64-8ec0-dc4dc26a8154</t>
  </si>
  <si>
    <t>ул. Красноармейская, Первомайская, Горького, Школьная, Кирова, Новая, Партизанская, пер.Северный.</t>
  </si>
  <si>
    <t>16.09.2019</t>
  </si>
  <si>
    <t>https://portal.eias.ru/Portal/DownloadPage.aspx?type=12&amp;guid=1e07e1a6-d63c-454c-adb4-7c21bf1ee235</t>
  </si>
  <si>
    <t>Водопроводная сеть г. Благодарный</t>
  </si>
  <si>
    <t>https://portal.eias.ru/Portal/DownloadPage.aspx?type=12&amp;guid=e2b4c047-2ad1-4733-a996-c8c79e7797f3</t>
  </si>
  <si>
    <t>https://portal.eias.ru/Portal/DownloadPage.aspx?type=12&amp;guid=82db6624-4932-43e2-bf70-c58fbfe2cfe4</t>
  </si>
  <si>
    <t>Водопроводная сеть г. Благодарный [Филиал ГУП СК "Ставрополькрайводоканал" - "Северный" ПТП Благодарненское] https://portal.eias.ru/Portal/DownloadPage.aspx?type=12&amp;guid=5a97ce7f-80be-4443-9940-186b52eada5f</t>
  </si>
  <si>
    <t>Водопроводная сеть г. Лермонтов</t>
  </si>
  <si>
    <t>договор безвозмездного пользования</t>
  </si>
  <si>
    <t>https://portal.eias.ru/Portal/DownloadPage.aspx?type=12&amp;guid=95957f2c-5bf9-4c0c-a5ff-d25501b0c2aa</t>
  </si>
  <si>
    <t>27.09.2019</t>
  </si>
  <si>
    <t>https://portal.eias.ru/Portal/DownloadPage.aspx?type=12&amp;guid=9967b159-c6a1-49b4-a0fe-35f0dccf2919</t>
  </si>
  <si>
    <t>Водопроводная сеть п. Анджиевский [Филиал ГУП СК "Ставрополькрайводоканал" - "Южный" ПТП Минераловодское - прилигающие тер.]</t>
  </si>
  <si>
    <t>https://portal.eias.ru/Portal/DownloadPage.aspx?type=12&amp;guid=88c21055-2d1a-4f42-a8a9-68a4234e4953</t>
  </si>
  <si>
    <t>Водопроводная сеть п. Видный</t>
  </si>
  <si>
    <t>п Видный</t>
  </si>
  <si>
    <t>07705000131</t>
  </si>
  <si>
    <t>https://portal.eias.ru/Portal/DownloadPage.aspx?type=12&amp;guid=4d74da2c-b3ff-428f-821d-49f2d1d617e9</t>
  </si>
  <si>
    <t>07510000131</t>
  </si>
  <si>
    <t>Водопроводная сеть п. Горьковский Новоалександровский МО (Распоряжение №370 от 14.04.2023)</t>
  </si>
  <si>
    <t>Водопроводная сеть п. Горьковский Новоалександровский МО (Распоряжение №370 от 14.04.2024)</t>
  </si>
  <si>
    <t>Водопроводная сеть п. Дружба Новоалександровский МО (Распоряжение №370 от 14.04.2023)</t>
  </si>
  <si>
    <t>Водопроводная сеть п. Дружба Новоалександровский МО (Распоряжение №370 от 14.04.2024)</t>
  </si>
  <si>
    <t>Водопроводная сеть п. Заречный Новоалександровский МО (Распоряжение №370 от 14.04.2023)</t>
  </si>
  <si>
    <t>Водопроводная сеть п. Заречный Новоалександровский МО (Распоряжение №370 от 14.04.2024)</t>
  </si>
  <si>
    <t>Водопроводная сеть п. Красный Пахарь [Филиал ГУП СК "Ставрополькрайводоканал" - "Южный" ПТП Минераловодское - прилигающие тер.]</t>
  </si>
  <si>
    <t>х Красный Пахарь</t>
  </si>
  <si>
    <t>07721000186</t>
  </si>
  <si>
    <t>https://portal.eias.ru/Portal/DownloadPage.aspx?type=12&amp;guid=e9a0c608-47f9-48ad-88b8-04d45ffe0aa6</t>
  </si>
  <si>
    <t>07539000186</t>
  </si>
  <si>
    <t>Водопроводная сеть п. Новый Маяк Новоселицкого района [Филиал ГУП СК "Ставрополькрайводоканал" - "Северный" ПТП Александровское]</t>
  </si>
  <si>
    <t>п Новый Маяк</t>
  </si>
  <si>
    <t>07544000136</t>
  </si>
  <si>
    <t>00-001247</t>
  </si>
  <si>
    <t>17.12.2019</t>
  </si>
  <si>
    <t>https://portal.eias.ru/Portal/DownloadPage.aspx?type=12&amp;guid=bb0f51ba-3e5c-43b9-8db3-809409cdf8d6</t>
  </si>
  <si>
    <t>Водопроводная сеть п. Первомайский [Филиал ГУП СК "Ставрополькрайводоканал" - "Южный" ПТП Минераловодское - прилигающие тер.]</t>
  </si>
  <si>
    <t>п Первомайский</t>
  </si>
  <si>
    <t>07721000276</t>
  </si>
  <si>
    <t>https://portal.eias.ru/Portal/DownloadPage.aspx?type=12&amp;guid=dc43fd0a-9813-48d6-8809-eb220221837a</t>
  </si>
  <si>
    <t>07539000276</t>
  </si>
  <si>
    <t>Водопроводная сеть п. Рассвет Новоалександровский МО (Распоряжение №370 от 14.04.2023)</t>
  </si>
  <si>
    <t>п Рассвет</t>
  </si>
  <si>
    <t>07726000251</t>
  </si>
  <si>
    <t>4.07</t>
  </si>
  <si>
    <t>Водопроводная сеть п. Рассвет Новоалександровский МО (Распоряжение №370 от 14.04.2024)</t>
  </si>
  <si>
    <t>07543000251</t>
  </si>
  <si>
    <t>4.065</t>
  </si>
  <si>
    <t>Водопроводная сеть протяженностью 10 м [Филиал ГУП СК "Ставрополькрайводоканал" - "Северный" ПТП Благодарненское]</t>
  </si>
  <si>
    <t>с Летняя Ставка</t>
  </si>
  <si>
    <t>07556000101</t>
  </si>
  <si>
    <t>с.Летняя Ставка</t>
  </si>
  <si>
    <t>349</t>
  </si>
  <si>
    <t>https://portal.eias.ru/Portal/DownloadPage.aspx?type=12&amp;guid=4ee010ba-61c1-4ec6-a99f-1ac2f20e1c54</t>
  </si>
  <si>
    <t>Водопроводная сеть протяженностью 11200 м [Филиал ГУП СК "Ставрополькрайводоканал" - "Северный" ПТП Благодарненское]</t>
  </si>
  <si>
    <t>https://portal.eias.ru/Portal/DownloadPage.aspx?type=12&amp;guid=4a568ee1-0afa-44b1-89c4-95f4671c0e49</t>
  </si>
  <si>
    <t>Водопроводная сеть протяженностью 25 км [Филиал ГУП СК "Ставрополькрайводоканал" - "Северный" ПТП Благодарненское]</t>
  </si>
  <si>
    <t>х Большевик</t>
  </si>
  <si>
    <t>07705000121</t>
  </si>
  <si>
    <t>х.Большевик</t>
  </si>
  <si>
    <t>б.Щелкан</t>
  </si>
  <si>
    <t>01.09.2003</t>
  </si>
  <si>
    <t>https://portal.eias.ru/Portal/DownloadPage.aspx?type=12&amp;guid=4ce34155-23e1-4efc-980f-a7f00f070d4c</t>
  </si>
  <si>
    <t>07510000121</t>
  </si>
  <si>
    <t>Водопроводная сеть протяженностью 2500 м [Филиал ГУП СК "Ставрополькрайводоканал" - "Северный" ПТП Благодарненское]</t>
  </si>
  <si>
    <t>336</t>
  </si>
  <si>
    <t>https://portal.eias.ru/Portal/DownloadPage.aspx?type=12&amp;guid=41296e5d-579a-4edd-845b-9aa446ee2f6f</t>
  </si>
  <si>
    <t>Водопроводная сеть протяженностью 3216м [Филиал ГУП СК "Ставрополькрайводоканал" - "Северный" ПТП Благодарненское]</t>
  </si>
  <si>
    <t>334</t>
  </si>
  <si>
    <t>https://portal.eias.ru/Portal/DownloadPage.aspx?type=12&amp;guid=326bd561-a458-48ae-baff-bae80417dcf1</t>
  </si>
  <si>
    <t>Водопроводная сеть протяженностью 3634 м [Филиал ГУП СК "Ставрополькрайводоканал" - "Северный" ПТП Благодарненское]</t>
  </si>
  <si>
    <t>332</t>
  </si>
  <si>
    <t>https://portal.eias.ru/Portal/DownloadPage.aspx?type=12&amp;guid=04716099-665a-4c76-9580-d6e8952f2076</t>
  </si>
  <si>
    <t>Водопроводная сеть протяженностью 4680 м [Филиал ГУП СК "Ставрополькрайводоканал" - "Северный" ПТП Благодарненское]</t>
  </si>
  <si>
    <t>329</t>
  </si>
  <si>
    <t>https://portal.eias.ru/Portal/DownloadPage.aspx?type=12&amp;guid=7e1048bf-29e6-4d09-b648-7b6b34a86f1d</t>
  </si>
  <si>
    <t>Водопроводная сеть протяженностью 500 м [Филиал ГУП СК "Ставрополькрайводоканал" - "Северный" ПТП Благодарненское]</t>
  </si>
  <si>
    <t>335</t>
  </si>
  <si>
    <t>https://portal.eias.ru/Portal/DownloadPage.aspx?type=12&amp;guid=b341438f-1844-405e-b1dc-97d747cb6c10</t>
  </si>
  <si>
    <t>Водопроводная сеть протяженностью 500 м [Филиал ГУП СК "Ставрополькрайводоканал" - "Северный" ПТП Благодарненское]…</t>
  </si>
  <si>
    <t>346</t>
  </si>
  <si>
    <t>https://portal.eias.ru/Portal/DownloadPage.aspx?type=12&amp;guid=15e17deb-a591-4d51-b536-ac7bbae9b238</t>
  </si>
  <si>
    <t>Водопроводная сеть протяженностью 6656 м [Филиал ГУП СК "Ставрополькрайводоканал" - "Северный" ПТП Благодарненское]</t>
  </si>
  <si>
    <t>https://portal.eias.ru/Portal/DownloadPage.aspx?type=12&amp;guid=d8c3bffa-edbe-44f8-95ef-8506b51a16c6</t>
  </si>
  <si>
    <t>Водопроводная сеть протяженностью 70 м [Филиал ГУП СК "Ставрополькрайводоканал" - "Северный" ПТП Благодарненское]</t>
  </si>
  <si>
    <t>348</t>
  </si>
  <si>
    <t>https://portal.eias.ru/Portal/DownloadPage.aspx?type=12&amp;guid=ccc0bf05-7f44-4698-ba0e-cc7e924759c0</t>
  </si>
  <si>
    <t>Водопроводная сеть протяженностью 700 м [Филиал ГУП СК "Ставрополькрайводоканал" - "Северный" ПТП Благодарненское]</t>
  </si>
  <si>
    <t>345</t>
  </si>
  <si>
    <t>https://portal.eias.ru/Portal/DownloadPage.aspx?type=12&amp;guid=b8f2b763-a912-4f76-a5ad-f1164903bfd4</t>
  </si>
  <si>
    <t>Водопроводная сеть протяженностью 707м [Филиал ГУП СК "Ставрополькрайводоканал" - "Северный" ПТП Благодарненское]</t>
  </si>
  <si>
    <t>341</t>
  </si>
  <si>
    <t>https://portal.eias.ru/Portal/DownloadPage.aspx?type=12&amp;guid=0cedea50-f7fb-41bd-a20c-9884fa478547</t>
  </si>
  <si>
    <t>Водопроводная сеть протяженностью 800м [Филиал ГУП СК "Ставрополькрайводоканал" - "Северный" ПТП Благодарненское]</t>
  </si>
  <si>
    <t>342</t>
  </si>
  <si>
    <t>https://portal.eias.ru/Portal/DownloadPage.aspx?type=12&amp;guid=654e1720-975d-4d59-9336-6569186cfc52</t>
  </si>
  <si>
    <t>Водопроводная сеть пртяженностью 360 м [Филиал ГУП СК "Ставрополькрайводоканал" - "Северный" ПТП Благодарненское]</t>
  </si>
  <si>
    <t>328</t>
  </si>
  <si>
    <t>https://portal.eias.ru/Portal/DownloadPage.aspx?type=12&amp;guid=7625987e-349a-4370-93f8-06e89e2cfd4c</t>
  </si>
  <si>
    <t>Водопроводная сеть с. Бурлацкое</t>
  </si>
  <si>
    <t>с Бурлацкое</t>
  </si>
  <si>
    <t>07705000126</t>
  </si>
  <si>
    <t>https://portal.eias.ru/Portal/DownloadPage.aspx?type=12&amp;guid=f892ee54-367d-4d24-bf1b-0ddb08f31e65</t>
  </si>
  <si>
    <t>07510000126</t>
  </si>
  <si>
    <t>Водопроводная сеть с. Каменная Балка</t>
  </si>
  <si>
    <t>https://portal.eias.ru/Portal/DownloadPage.aspx?type=12&amp;guid=62b3897c-9db6-4677-b8eb-beb652129a85</t>
  </si>
  <si>
    <t>Водопроводная сеть с. Левокумка [Филиал ГУП СК "Ставрополькрайводоканал" - "Южный" ПТП Минераловодское - прилигающие тер.]</t>
  </si>
  <si>
    <t>https://portal.eias.ru/Portal/DownloadPage.aspx?type=12&amp;guid=d9ce6b18-23a0-4f6c-955b-f84bd113e7b1</t>
  </si>
  <si>
    <t>Водопроводная сеть с. Мирное</t>
  </si>
  <si>
    <t>https://portal.eias.ru/Portal/DownloadPage.aspx?type=12&amp;guid=0ff65c4d-feca-4031-8e6c-ae1c467ad0dc</t>
  </si>
  <si>
    <t>Водопроводная сеть с. Подлесное</t>
  </si>
  <si>
    <t>с Подлесное</t>
  </si>
  <si>
    <t>07554000151</t>
  </si>
  <si>
    <t>https://portal.eias.ru/Portal/DownloadPage.aspx?type=12&amp;guid=d321a737-ad80-43ff-9f1e-563af0fc43c9</t>
  </si>
  <si>
    <t>15.01.2019</t>
  </si>
  <si>
    <t>https://portal.eias.ru/Portal/DownloadPage.aspx?type=12&amp;guid=2e48db3b-2fc4-45f1-ace3-b8f51daead59</t>
  </si>
  <si>
    <t>Водопроводная сеть с. Сотниковское</t>
  </si>
  <si>
    <t>https://portal.eias.ru/Portal/DownloadPage.aspx?type=12&amp;guid=d7398cf1-9a81-465b-9f04-d0bf8ee23a2a</t>
  </si>
  <si>
    <t>Водопроводная сеть с. Спасское</t>
  </si>
  <si>
    <t>https://portal.eias.ru/Portal/DownloadPage.aspx?type=12&amp;guid=68dafa9b-0154-43e4-998f-de809efedb13</t>
  </si>
  <si>
    <t>Водопроводная сеть с. Шишкино</t>
  </si>
  <si>
    <t>с Шишкино</t>
  </si>
  <si>
    <t>07705000211</t>
  </si>
  <si>
    <t>https://portal.eias.ru/Portal/DownloadPage.aspx?type=12&amp;guid=91c9b302-52a4-4899-bcc3-cdc646f8b7b6</t>
  </si>
  <si>
    <t>07510000211</t>
  </si>
  <si>
    <t>Водопроводная сеть с. Этока</t>
  </si>
  <si>
    <t>с Этока</t>
  </si>
  <si>
    <t>07548000311</t>
  </si>
  <si>
    <t>https://portal.eias.ru/Portal/DownloadPage.aspx?type=12&amp;guid=e3c8135b-8680-4435-b4fe-3a5cb78f4e8f</t>
  </si>
  <si>
    <t>15.05.2020</t>
  </si>
  <si>
    <t>https://portal.eias.ru/Portal/DownloadPage.aspx?type=12&amp;guid=8f7a855e-914c-4e4a-8379-6ab96cb3f340</t>
  </si>
  <si>
    <t>Водопроводная сеть с.Александрия</t>
  </si>
  <si>
    <t>https://portal.eias.ru/Portal/DownloadPage.aspx?type=12&amp;guid=0495139b-688f-42d1-af66-c57cc9211cd6</t>
  </si>
  <si>
    <t>Водопроводная сеть х. Алтухов</t>
  </si>
  <si>
    <t>х Алтухов</t>
  </si>
  <si>
    <t>07705000116</t>
  </si>
  <si>
    <t>https://portal.eias.ru/Portal/DownloadPage.aspx?type=12&amp;guid=8d3e4e39-4da3-4eae-b953-2e6caf5c78a8</t>
  </si>
  <si>
    <t>07510000116</t>
  </si>
  <si>
    <t>Водопроводная сеть х. Красный ключ</t>
  </si>
  <si>
    <t>https://portal.eias.ru/Portal/DownloadPage.aspx?type=12&amp;guid=e070a3c0-9270-47d8-9392-4fe37a057751</t>
  </si>
  <si>
    <t>Водопроводная сеть х. Привольный</t>
  </si>
  <si>
    <t>х Привольный</t>
  </si>
  <si>
    <t>07533000246</t>
  </si>
  <si>
    <t>https://portal.eias.ru/Portal/DownloadPage.aspx?type=12&amp;guid=1ed1a9db-df83-4d61-a577-01152d306d55</t>
  </si>
  <si>
    <t>09.07.2016</t>
  </si>
  <si>
    <t>https://portal.eias.ru/Portal/DownloadPage.aspx?type=12&amp;guid=8e47ed53-0066-4f82-86c2-263bb40891d2</t>
  </si>
  <si>
    <t>Водопроводная сеть х. Садовый [Филиал ГУП СК "Ставрополькрайводоканал" - "Южный" ПТП Минераловодское - прилигающие тер.]</t>
  </si>
  <si>
    <t>х Садовый</t>
  </si>
  <si>
    <t>07721000306</t>
  </si>
  <si>
    <t>01.01.1979</t>
  </si>
  <si>
    <t>https://portal.eias.ru/Portal/DownloadPage.aspx?type=12&amp;guid=af44d68c-0d03-4b5c-883c-cae013a833af</t>
  </si>
  <si>
    <t>07539000306</t>
  </si>
  <si>
    <t>Водопроводная сеть х. Шести</t>
  </si>
  <si>
    <t>х Шести</t>
  </si>
  <si>
    <t>07548000306</t>
  </si>
  <si>
    <t>https://portal.eias.ru/Portal/DownloadPage.aspx?type=12&amp;guid=7ce91fde-e65f-47f3-90bb-c7741f1d2ea3</t>
  </si>
  <si>
    <t>796/1</t>
  </si>
  <si>
    <t>12.11.2019</t>
  </si>
  <si>
    <t>Водопроводная сеть,  кадастровый номер 26:06:000000:9366, протяженность 128 м.</t>
  </si>
  <si>
    <t>от ул.Комсомольской д,132, по проулку до ул.Кузнечной,3</t>
  </si>
  <si>
    <t>106</t>
  </si>
  <si>
    <t>08.02.2024</t>
  </si>
  <si>
    <t>https://portal.eias.ru/Portal/DownloadPage.aspx?type=12&amp;guid=645435fd-7e0f-4348-b117-d700fc64afaa</t>
  </si>
  <si>
    <t>.128</t>
  </si>
  <si>
    <t>Водопроводная сеть,  пер. 50 лет Октября, 290п/м (ГУП СК Зеленокумск)</t>
  </si>
  <si>
    <t>пер. 50 лет Октября</t>
  </si>
  <si>
    <t>Водопроводная сеть, 3454 п/м. (ГУП СК Зеленокумск)</t>
  </si>
  <si>
    <t>3.454</t>
  </si>
  <si>
    <t>Водопроводная сеть, протяженность 412 м</t>
  </si>
  <si>
    <t>улица Полевая</t>
  </si>
  <si>
    <t>https://portal.eias.ru/Portal/DownloadPage.aspx?type=12&amp;guid=faabc7eb-4381-4cc5-a063-092624ff91fa</t>
  </si>
  <si>
    <t>00-000802</t>
  </si>
  <si>
    <t>12.09.2019</t>
  </si>
  <si>
    <t>https://portal.eias.ru/Portal/DownloadPage.aspx?type=12&amp;guid=bc718055-8dfc-4810-9e7c-40e7af636fe9</t>
  </si>
  <si>
    <t>Водопроводная сеть, протяженностью 1880 м  [Филиал ГУП СК "Ставрополькрайводоканал" - "Северный" ПТП Александровское]</t>
  </si>
  <si>
    <t>х Чепурка</t>
  </si>
  <si>
    <t>07502000201</t>
  </si>
  <si>
    <t>https://portal.eias.ru/Portal/DownloadPage.aspx?type=12&amp;guid=b5be9987-4f85-4397-8f1d-64d6ddbb005e</t>
  </si>
  <si>
    <t>00-001159</t>
  </si>
  <si>
    <t>https://portal.eias.ru/Portal/DownloadPage.aspx?type=12&amp;guid=25a0fc93-4fee-4029-991f-aa0a7c22b368</t>
  </si>
  <si>
    <t>Водопроводная сеть, протяженностью 25 980 м [Филиал ГУП СК "Ставрополькрайводоканал" - "Северный" ПТП Александровское]</t>
  </si>
  <si>
    <t>улицы Глазкова, Крестьянская, Ленинская, Пролетарская, Первомайская, 40 лет Октября, Чапаева</t>
  </si>
  <si>
    <t>https://portal.eias.ru/Portal/DownloadPage.aspx?type=12&amp;guid=86babd1f-da1a-4a5c-960a-6b46d6bbd285</t>
  </si>
  <si>
    <t>Водопроводная сеть, протяженностью 36 000 м  [Филиал ГУП СК "Ставрополькрайводоканал" - "Восточный" ПТП Буденновское]</t>
  </si>
  <si>
    <t>с Стародубское</t>
  </si>
  <si>
    <t>07512000216</t>
  </si>
  <si>
    <t>https://portal.eias.ru/Portal/DownloadPage.aspx?type=12&amp;guid=7d3463da-a55c-459e-9b13-5723876b0e1a</t>
  </si>
  <si>
    <t>15.03.2001</t>
  </si>
  <si>
    <t>66.6</t>
  </si>
  <si>
    <t>Водопроводная сеть, ул.Кирова, 3022п/м (ГУП СК Зеленокумск)</t>
  </si>
  <si>
    <t>ул.Кирова</t>
  </si>
  <si>
    <t>Водопроводная сеть, ул.Крайнева, 3460п/м (ГУП СК Зеленокумск)</t>
  </si>
  <si>
    <t>ул.Крайнева</t>
  </si>
  <si>
    <t>3.46</t>
  </si>
  <si>
    <t>Водопроводная сеть, ул.Крупской, 1935п/м (ГУП СК Зеленокумск)</t>
  </si>
  <si>
    <t>ул.Крупской</t>
  </si>
  <si>
    <t>1.935</t>
  </si>
  <si>
    <t>Водопроводная сеть, ул.Лермонтова, 1990п/м (ГУП СК Зеленокумск)</t>
  </si>
  <si>
    <t>ул.Лермонтова</t>
  </si>
  <si>
    <t>1.99</t>
  </si>
  <si>
    <t>Водопроводная сеть, ул.Февральская, 1025п/м (ГУП СК Зеленокумск)</t>
  </si>
  <si>
    <t>ул.Февральская</t>
  </si>
  <si>
    <t>1.025</t>
  </si>
  <si>
    <t>Водопроводная сеть, х. Восточный, 12949м (ГУП СК Зеленокумск)</t>
  </si>
  <si>
    <t>ул. Артезианская, ул. А.Мандык, ул. Комсомольская, ул. Школьная, ул. Октябрьская, ул. Шоссейная, ул. Садовая, ул. Новая, пер. Новый, ул. Юбилейная, ул. Культурная, ул. Молодежная, ул. примерная, ул. Степная, ул. Лесная</t>
  </si>
  <si>
    <t>12.949</t>
  </si>
  <si>
    <t>Водопроводная сеть, х. Кавказский, 910 м (ГУП СК Зеленокумск)</t>
  </si>
  <si>
    <t>х.Кавказский, ул.Артезианская, ул.Крестьянская</t>
  </si>
  <si>
    <t>.91</t>
  </si>
  <si>
    <t>Водопроводная сеть, х. Кононов, 2960 м (ГУП СК Зеленокумск)</t>
  </si>
  <si>
    <t>ул. Школьная, ул. Набережная, пер. Веселый, пер. Короткий</t>
  </si>
  <si>
    <t>2.96</t>
  </si>
  <si>
    <t>Водопроводная сеть, х. Примерный, 4307м (ГУП СК Зеленокумск)</t>
  </si>
  <si>
    <t>ул. Шоссейная, ул. Набережная, ул. Артезианская, пер. Короткий</t>
  </si>
  <si>
    <t>4.307</t>
  </si>
  <si>
    <t>Водопроводная система (лит.I) х. Носачев Петровского района  [Филиал ГУП СК "Ставрополькрайводоканал" - "Северный" ПТП Светлоградское] https://portal.eias.ru/Portal/DownloadPage.aspx?type=12&amp;guid=2383013f-8405-4aec-ad31-9b665d8febc3</t>
  </si>
  <si>
    <t>х Носачев</t>
  </si>
  <si>
    <t>07731000166</t>
  </si>
  <si>
    <t>ул. Урожайная, ул. Луговая</t>
  </si>
  <si>
    <t>933</t>
  </si>
  <si>
    <t>14.11.2019</t>
  </si>
  <si>
    <t>https://portal.eias.ru/Portal/DownloadPage.aspx?type=12&amp;guid=4e009f25-f682-453c-a5dd-a9ce99ea0615</t>
  </si>
  <si>
    <t>07546000166</t>
  </si>
  <si>
    <t>Водопроводные бесхозяйные сети в с. Нины Советского МО</t>
  </si>
  <si>
    <t>ул. Табунина, ул.Бульварная, ул. Красноармейская, ул. Комсомольская-Октябрьская, ул. Подгорная, ул. Комсомольская, ул. Ленина, ул. Садовая, ул. Коммунистическая, ул.Мичурина, пер.Прикумский, пер. Дзержинского, пер.Бульварный,пер.Садовый</t>
  </si>
  <si>
    <t>15.34</t>
  </si>
  <si>
    <t>Водопроводные сети - Водовод от ГНС до ГЭС стальной Д=1000мм [Филиал ГУП СК "Ставрополькрайводоканал" - "Кавминводоканал" ПТП Кубанские очистные сооружения водоснабжения]</t>
  </si>
  <si>
    <t>81476</t>
  </si>
  <si>
    <t>01.11.1994</t>
  </si>
  <si>
    <t>https://portal.eias.ru/Portal/DownloadPage.aspx?type=12&amp;guid=7ca1fb33-408e-4e59-8b8f-17b6c9a98dfa</t>
  </si>
  <si>
    <t>Водопроводные сети - Эшкаконский водовод Д300мм стальной (№56) [Филиал ГУП СК "Ставрополькрайводоканал" - "Кавминводоканал" ПТП Кубанские очистные сооружения водоснабжения]</t>
  </si>
  <si>
    <t>81473</t>
  </si>
  <si>
    <t>https://portal.eias.ru/Portal/DownloadPage.aspx?type=12&amp;guid=b1d0bcdb-291e-436a-ab61-332a01ac8d8e</t>
  </si>
  <si>
    <t>Водопроводные сети [Филиал ГУП СК "Ставрополькрайводоканал" - "Восточный" ПТП Левокумское]</t>
  </si>
  <si>
    <t>Левокумский муниципальный район</t>
  </si>
  <si>
    <t>14.10.2019</t>
  </si>
  <si>
    <t>https://portal.eias.ru/Portal/DownloadPage.aspx?type=12&amp;guid=6fd04a66-3372-4696-bacd-7c67cfa561e1</t>
  </si>
  <si>
    <t>00-000885</t>
  </si>
  <si>
    <t>01.03.2003</t>
  </si>
  <si>
    <t>https://portal.eias.ru/Portal/DownloadPage.aspx?type=12&amp;guid=9e1ce8cd-870e-4f71-a8c9-ecb6eb8c9aee</t>
  </si>
  <si>
    <t>14032.52</t>
  </si>
  <si>
    <t>4620.2</t>
  </si>
  <si>
    <t>Водопроводные сети [Филиал ГУП СК "Ставрополькрайводоканал" - Изобильненский "Райводоканал"]</t>
  </si>
  <si>
    <t>https://portal.eias.ru/Portal/DownloadPage.aspx?type=12&amp;guid=1259edc2-2dfe-4673-90a5-dffb9c6f201d</t>
  </si>
  <si>
    <t>с. Московское</t>
  </si>
  <si>
    <t>1342</t>
  </si>
  <si>
    <t>01.08.1996</t>
  </si>
  <si>
    <t>https://portal.eias.ru/Portal/DownloadPage.aspx?type=12&amp;guid=44eff276-be38-4b42-bc80-5639e90c88a9</t>
  </si>
  <si>
    <t>с Найденовка</t>
  </si>
  <si>
    <t>07713000146</t>
  </si>
  <si>
    <t>с. Найденовка</t>
  </si>
  <si>
    <t>603</t>
  </si>
  <si>
    <t>08.07.2021</t>
  </si>
  <si>
    <t>https://portal.eias.ru/Portal/DownloadPage.aspx?type=12&amp;guid=767c5f5e-be27-44ce-81ed-9e2385118315</t>
  </si>
  <si>
    <t>.15</t>
  </si>
  <si>
    <t>с Птичье</t>
  </si>
  <si>
    <t>07713000171</t>
  </si>
  <si>
    <t>с. Птичье</t>
  </si>
  <si>
    <t>1592</t>
  </si>
  <si>
    <t>https://portal.eias.ru/Portal/DownloadPage.aspx?type=12&amp;guid=b4838443-dfb1-4aa5-92f3-3b3de89a357b</t>
  </si>
  <si>
    <t>ст-ца Баклановская</t>
  </si>
  <si>
    <t>07713000106</t>
  </si>
  <si>
    <t>ст-ца. Баклановская</t>
  </si>
  <si>
    <t>https://portal.eias.ru/Portal/DownloadPage.aspx?type=12&amp;guid=6ec9bf13-d848-4680-af03-04b0fbc05e6a</t>
  </si>
  <si>
    <t>07713000116</t>
  </si>
  <si>
    <t>ст-ца. Гаевская</t>
  </si>
  <si>
    <t>https://portal.eias.ru/Portal/DownloadPage.aspx?type=12&amp;guid=d79d3794-d21e-4a80-9238-022989a533da</t>
  </si>
  <si>
    <t>ст-ца. Новотроицкая</t>
  </si>
  <si>
    <t>1463</t>
  </si>
  <si>
    <t>15.01.2001</t>
  </si>
  <si>
    <t>https://portal.eias.ru/Portal/DownloadPage.aspx?type=12&amp;guid=8ce62051-961e-40c8-9bd8-197df93c4239</t>
  </si>
  <si>
    <t>15.4</t>
  </si>
  <si>
    <t>ст-ца Филимоновская</t>
  </si>
  <si>
    <t>07713000206</t>
  </si>
  <si>
    <t>ст-ца. Филимоновская</t>
  </si>
  <si>
    <t>https://portal.eias.ru/Portal/DownloadPage.aspx?type=12&amp;guid=394b3e8b-e497-4f46-93e5-7569d2be9bb1</t>
  </si>
  <si>
    <t>х. Смыков</t>
  </si>
  <si>
    <t>https://portal.eias.ru/Portal/DownloadPage.aspx?type=12&amp;guid=889dc0c6-21f7-4b2b-b637-c585fb7c2ccd</t>
  </si>
  <si>
    <t>х. Спорный</t>
  </si>
  <si>
    <t>1267</t>
  </si>
  <si>
    <t>01.11.1995</t>
  </si>
  <si>
    <t>https://portal.eias.ru/Portal/DownloadPage.aspx?type=12&amp;guid=943eef0a-358b-4abd-9aab-7aad0a5661d9</t>
  </si>
  <si>
    <t>х. Широбоков</t>
  </si>
  <si>
    <t>1269</t>
  </si>
  <si>
    <t>11.06.1995</t>
  </si>
  <si>
    <t>https://portal.eias.ru/Portal/DownloadPage.aspx?type=12&amp;guid=046993e6-03c6-4b99-b598-6f1ba1086cca</t>
  </si>
  <si>
    <t>.7</t>
  </si>
  <si>
    <t>07520000146</t>
  </si>
  <si>
    <t>07520000171</t>
  </si>
  <si>
    <t>07520000106</t>
  </si>
  <si>
    <t>07520000206</t>
  </si>
  <si>
    <t>Водопроводные сети [Филиал ГУП СК "Ставрополькрайводоканал" - Предгорный "Межрайводоканал" ПТП Ессентукское]</t>
  </si>
  <si>
    <t>57 б</t>
  </si>
  <si>
    <t>https://portal.eias.ru/Portal/DownloadPage.aspx?type=12&amp;guid=898635b3-6f2f-4ff8-92e4-a030b459fa44</t>
  </si>
  <si>
    <t>01.01.2006</t>
  </si>
  <si>
    <t>https://portal.eias.ru/Portal/DownloadPage.aspx?type=12&amp;guid=4d042802-9d74-44e8-bd53-a99d1269e895</t>
  </si>
  <si>
    <t>580</t>
  </si>
  <si>
    <t>https://portal.eias.ru/Portal/DownloadPage.aspx?type=12&amp;guid=02e3642e-8a5a-4339-8fb2-a7f21081b9f4</t>
  </si>
  <si>
    <t>1076</t>
  </si>
  <si>
    <t>31.12.1968</t>
  </si>
  <si>
    <t>https://portal.eias.ru/Portal/DownloadPage.aspx?type=12&amp;guid=99352531-e1e9-401d-b3d2-87cbba26dd15</t>
  </si>
  <si>
    <t>Водопроводные сети Апанасенковского водопровода и НС № 2 [Филиал ГУП СК "Ставрополькрайводоканал" - "Северный" ПТП Ипатовское]</t>
  </si>
  <si>
    <t>с Дивное</t>
  </si>
  <si>
    <t>07505000101</t>
  </si>
  <si>
    <t>4 км на юго-запад от с. Дивное</t>
  </si>
  <si>
    <t>с Апанасенковское</t>
  </si>
  <si>
    <t>07505000111</t>
  </si>
  <si>
    <t>30.12.2005</t>
  </si>
  <si>
    <t>https://portal.eias.ru/Portal/DownloadPage.aspx?type=12&amp;guid=a357b6aa-63f1-4884-af6a-d10b504bf927</t>
  </si>
  <si>
    <t>1600</t>
  </si>
  <si>
    <t>196.4</t>
  </si>
  <si>
    <t>с Воздвиженское</t>
  </si>
  <si>
    <t>07505000131</t>
  </si>
  <si>
    <t>с Вознесеновское</t>
  </si>
  <si>
    <t>07505000136</t>
  </si>
  <si>
    <t>с Рагули</t>
  </si>
  <si>
    <t>07505000161</t>
  </si>
  <si>
    <t>07507000116</t>
  </si>
  <si>
    <t>с Родниковское</t>
  </si>
  <si>
    <t>07507000131</t>
  </si>
  <si>
    <t>аул Сабан-Антуста</t>
  </si>
  <si>
    <t>07556000196</t>
  </si>
  <si>
    <t>аул Шарахалсун</t>
  </si>
  <si>
    <t>07556000216</t>
  </si>
  <si>
    <t>п Голубиный</t>
  </si>
  <si>
    <t>07556000116</t>
  </si>
  <si>
    <t>п Красный Маныч</t>
  </si>
  <si>
    <t>07556000141</t>
  </si>
  <si>
    <t>п Новокучерлинский</t>
  </si>
  <si>
    <t>07556000166</t>
  </si>
  <si>
    <t>п Новорагулинский</t>
  </si>
  <si>
    <t>07556000171</t>
  </si>
  <si>
    <t>п Прудовый</t>
  </si>
  <si>
    <t>07556000191</t>
  </si>
  <si>
    <t>с Кендже-Кулак</t>
  </si>
  <si>
    <t>07556000131</t>
  </si>
  <si>
    <t>с Кучерла</t>
  </si>
  <si>
    <t>07556000151</t>
  </si>
  <si>
    <t>Водопроводные сети Большевистского водопровода и НС № 16 [Филиал ГУП СК "Ставрополькрайводоканал" - "Северный" ПТП Ипатовское]</t>
  </si>
  <si>
    <t>п Большевик</t>
  </si>
  <si>
    <t>07714000111</t>
  </si>
  <si>
    <t>10 км на юго-восток от п. Большевик</t>
  </si>
  <si>
    <t>01.02.1986</t>
  </si>
  <si>
    <t>https://portal.eias.ru/Portal/DownloadPage.aspx?type=12&amp;guid=8c8b518c-913e-4ad7-b622-00df918b26cf</t>
  </si>
  <si>
    <t>144</t>
  </si>
  <si>
    <t>п Верхнетахтинский</t>
  </si>
  <si>
    <t>07714000136</t>
  </si>
  <si>
    <t>п Горлинка</t>
  </si>
  <si>
    <t>07714000176</t>
  </si>
  <si>
    <t>п Красочный</t>
  </si>
  <si>
    <t>07714000236</t>
  </si>
  <si>
    <t>п Малоипатовский</t>
  </si>
  <si>
    <t>07714000256</t>
  </si>
  <si>
    <t>п Новокрасочный</t>
  </si>
  <si>
    <t>07714000286</t>
  </si>
  <si>
    <t>п Правокугультинский</t>
  </si>
  <si>
    <t>07714000301</t>
  </si>
  <si>
    <t>с Лесная Дача</t>
  </si>
  <si>
    <t>07714000246</t>
  </si>
  <si>
    <t>07522000111</t>
  </si>
  <si>
    <t>07522000136</t>
  </si>
  <si>
    <t>07522000176</t>
  </si>
  <si>
    <t>07522000236</t>
  </si>
  <si>
    <t>07522000256</t>
  </si>
  <si>
    <t>07522000286</t>
  </si>
  <si>
    <t>07522000301</t>
  </si>
  <si>
    <t>07522000246</t>
  </si>
  <si>
    <t>000000114</t>
  </si>
  <si>
    <t>https://portal.eias.ru/Portal/DownloadPage.aspx?type=12&amp;guid=8f51fad4-3e2d-41c8-9e3c-b2bf0e1ee3e8</t>
  </si>
  <si>
    <t>Водопроводные сети ВКУ [Филиал ГУП СК "Ставрополькрайводоканал" - Кочубеевский "Райводоканал"],,,,,,.,….</t>
  </si>
  <si>
    <t>000000122</t>
  </si>
  <si>
    <t>https://portal.eias.ru/Portal/DownloadPage.aspx?type=12&amp;guid=6e36963f-f026-484a-aaa1-eb2326abddb5</t>
  </si>
  <si>
    <t>Водопроводные сети ВКУ [Филиал ГУП СК "Ставрополькрайводоканал" - Кочубеевский "Райводоканал"],,,,,..</t>
  </si>
  <si>
    <t>000000123</t>
  </si>
  <si>
    <t>https://portal.eias.ru/Portal/DownloadPage.aspx?type=12&amp;guid=b6173413-5a09-4997-ab54-5e2479bb658c</t>
  </si>
  <si>
    <t>Водопроводные сети ВКУ [Филиал ГУП СК "Ставрополькрайводоканал" - Кочубеевский "Райводоканал"],,,.,,.,…</t>
  </si>
  <si>
    <t>000000121</t>
  </si>
  <si>
    <t>https://portal.eias.ru/Portal/DownloadPage.aspx?type=12&amp;guid=df3c6500-f2b3-4fb9-8ed9-319b7a8e6f5c</t>
  </si>
  <si>
    <t>Водопроводные сети ВКУ [Филиал ГУП СК "Ставрополькрайводоканал" - Кочубеевский "Райводоканал"],,,.,….</t>
  </si>
  <si>
    <t>000000125</t>
  </si>
  <si>
    <t>https://portal.eias.ru/Portal/DownloadPage.aspx?type=12&amp;guid=0fcf9895-c946-4f79-8254-a28fd597a8a9</t>
  </si>
  <si>
    <t>Водопроводные сети ВКУ [Филиал ГУП СК "Ставрополькрайводоканал" - Кочубеевский "Райводоканал"],,.,,,….</t>
  </si>
  <si>
    <t>000000124</t>
  </si>
  <si>
    <t>https://portal.eias.ru/Portal/DownloadPage.aspx?type=12&amp;guid=516f192e-b5b0-490e-a9c6-7f66388c0ac2</t>
  </si>
  <si>
    <t>Водопроводные сети ВКУ [Филиал ГУП СК "Ставрополькрайводоканал" - Кочубеевский "Райводоканал"],.,,…</t>
  </si>
  <si>
    <t>000000120</t>
  </si>
  <si>
    <t>https://portal.eias.ru/Portal/DownloadPage.aspx?type=12&amp;guid=451e5868-9822-45d9-acb7-9eb7d6f55398</t>
  </si>
  <si>
    <t>Водопроводные сети ВКУ [Филиал ГУП СК "Ставрополькрайводоканал" - Кочубеевский "Райводоканал"],.,.,,.,.,….</t>
  </si>
  <si>
    <t>000000119</t>
  </si>
  <si>
    <t>https://portal.eias.ru/Portal/DownloadPage.aspx?type=12&amp;guid=81357958-ebbb-4627-8a26-3cec739e8cc6</t>
  </si>
  <si>
    <t>Водопроводные сети ВКУ [Филиал ГУП СК "Ставрополькрайводоканал" - Кочубеевский "Райводоканал"],.,.,,….</t>
  </si>
  <si>
    <t>000000116</t>
  </si>
  <si>
    <t>https://portal.eias.ru/Portal/DownloadPage.aspx?type=12&amp;guid=47fc59a2-cb15-452a-85e8-b5201fa59fc7</t>
  </si>
  <si>
    <t>Водопроводные сети ВКУ [Филиал ГУП СК "Ставрополькрайводоканал" - Кочубеевский "Райводоканал"],.,.,.,.</t>
  </si>
  <si>
    <t>https://portal.eias.ru/Portal/DownloadPage.aspx?type=12&amp;guid=d5481229-8c7e-48a4-b3c5-6bc826c14ba2</t>
  </si>
  <si>
    <t>Водопроводные сети Джалгинского группового водопровода и НС № 20 [Филиал ГУП СК "Ставрополькрайводоканал" - "Северный" ПТП Ипатовское]</t>
  </si>
  <si>
    <t>с Большая Джалга</t>
  </si>
  <si>
    <t>07714000106</t>
  </si>
  <si>
    <t>3 км на восток от с. Большая Джалга</t>
  </si>
  <si>
    <t>с Белые Копани</t>
  </si>
  <si>
    <t>07505000116</t>
  </si>
  <si>
    <t>31.12.2002</t>
  </si>
  <si>
    <t>https://portal.eias.ru/Portal/DownloadPage.aspx?type=12&amp;guid=8d1fffc1-26a6-45d5-962a-e8509468f486</t>
  </si>
  <si>
    <t>790</t>
  </si>
  <si>
    <t>161.6</t>
  </si>
  <si>
    <t>07522000106</t>
  </si>
  <si>
    <t>с Киевка</t>
  </si>
  <si>
    <t>07505000146</t>
  </si>
  <si>
    <t>с Малая Джалга</t>
  </si>
  <si>
    <t>07505000151</t>
  </si>
  <si>
    <t>с Манычское</t>
  </si>
  <si>
    <t>07505000156</t>
  </si>
  <si>
    <t>с Бурукшун</t>
  </si>
  <si>
    <t>07714000121</t>
  </si>
  <si>
    <t>07522000121</t>
  </si>
  <si>
    <t>Водопроводные сети Золотаревского водопровода [Филиал ГУП СК "Ставрополькрайводоканал" - "Северный" ПТП Ипатовское]</t>
  </si>
  <si>
    <t>с Золотаревка</t>
  </si>
  <si>
    <t>07714000206</t>
  </si>
  <si>
    <t>с. Золотаревка</t>
  </si>
  <si>
    <t>п Малые Родники</t>
  </si>
  <si>
    <t>07714000261</t>
  </si>
  <si>
    <t>00-003492</t>
  </si>
  <si>
    <t>https://portal.eias.ru/Portal/DownloadPage.aspx?type=12&amp;guid=09e5b127-2c0b-4fa2-afb3-de64145bf10a</t>
  </si>
  <si>
    <t>34.2</t>
  </si>
  <si>
    <t>п Софиевский Городок</t>
  </si>
  <si>
    <t>07714000321</t>
  </si>
  <si>
    <t>07714000186</t>
  </si>
  <si>
    <t>с Родники</t>
  </si>
  <si>
    <t>07714000306</t>
  </si>
  <si>
    <t>с Софиевка</t>
  </si>
  <si>
    <t>07714000316</t>
  </si>
  <si>
    <t>07522000206</t>
  </si>
  <si>
    <t>07522000261</t>
  </si>
  <si>
    <t>07522000321</t>
  </si>
  <si>
    <t>07522000186</t>
  </si>
  <si>
    <t>07522000306</t>
  </si>
  <si>
    <t>07522000316</t>
  </si>
  <si>
    <t>п Айгурский</t>
  </si>
  <si>
    <t>07505000106</t>
  </si>
  <si>
    <t>01.12.1986</t>
  </si>
  <si>
    <t>https://portal.eias.ru/Portal/DownloadPage.aspx?type=12&amp;guid=46ebad27-f6d9-4814-aa6d-9b7e245d3601</t>
  </si>
  <si>
    <t>2800</t>
  </si>
  <si>
    <t>483</t>
  </si>
  <si>
    <t>07522000001</t>
  </si>
  <si>
    <t>п Водный</t>
  </si>
  <si>
    <t>07505000126</t>
  </si>
  <si>
    <t>п Хлебный</t>
  </si>
  <si>
    <t>07505000166</t>
  </si>
  <si>
    <t>с Дербетовка</t>
  </si>
  <si>
    <t>07505000141</t>
  </si>
  <si>
    <t>аул Верхний Барханчак</t>
  </si>
  <si>
    <t>07714000141</t>
  </si>
  <si>
    <t>аул Малый Барханчак</t>
  </si>
  <si>
    <t>07714000266</t>
  </si>
  <si>
    <t>аул Нижний Барханчак</t>
  </si>
  <si>
    <t>07714000276</t>
  </si>
  <si>
    <t>аул Юсуп-Кулакский</t>
  </si>
  <si>
    <t>07714000336</t>
  </si>
  <si>
    <t>п Винодельненский</t>
  </si>
  <si>
    <t>07714000161</t>
  </si>
  <si>
    <t>п Двуречный</t>
  </si>
  <si>
    <t>07714000181</t>
  </si>
  <si>
    <t>п Донцово</t>
  </si>
  <si>
    <t>07714000191</t>
  </si>
  <si>
    <t>п Калаусский</t>
  </si>
  <si>
    <t>07714000211</t>
  </si>
  <si>
    <t>п Советское Руно</t>
  </si>
  <si>
    <t>07714000311</t>
  </si>
  <si>
    <t>с Лиман</t>
  </si>
  <si>
    <t>07714000251</t>
  </si>
  <si>
    <t>с Октябрьское</t>
  </si>
  <si>
    <t>07714000291</t>
  </si>
  <si>
    <t>х Бондаревский</t>
  </si>
  <si>
    <t>07714000116</t>
  </si>
  <si>
    <t>х Веселый / Добровольно-Васильевский сельсовет</t>
  </si>
  <si>
    <t>07714000151</t>
  </si>
  <si>
    <t>х Водный</t>
  </si>
  <si>
    <t>07714000166</t>
  </si>
  <si>
    <t>х Кочержинский</t>
  </si>
  <si>
    <t>07714000221</t>
  </si>
  <si>
    <t>х Мелиорация</t>
  </si>
  <si>
    <t>07714000271</t>
  </si>
  <si>
    <t>07522000141</t>
  </si>
  <si>
    <t>07522000266</t>
  </si>
  <si>
    <t>07522000276</t>
  </si>
  <si>
    <t>07522000336</t>
  </si>
  <si>
    <t>07522000161</t>
  </si>
  <si>
    <t>07522000181</t>
  </si>
  <si>
    <t>07522000191</t>
  </si>
  <si>
    <t>07522000211</t>
  </si>
  <si>
    <t>07522000311</t>
  </si>
  <si>
    <t>07522000251</t>
  </si>
  <si>
    <t>07522000116</t>
  </si>
  <si>
    <t>х Веселый / бывший Добровольно-Васильевский сельсовет</t>
  </si>
  <si>
    <t>07522000151</t>
  </si>
  <si>
    <t>07522000166</t>
  </si>
  <si>
    <t>07522000221</t>
  </si>
  <si>
    <t>07522000271</t>
  </si>
  <si>
    <t>п Ясный</t>
  </si>
  <si>
    <t>07556000221</t>
  </si>
  <si>
    <t>Водопроводные сети Кевсалинского групповго водопровода и НС № 14 [Филиал ГУП СК "Ставрополькрайводоканал" - "Северный" ПТП Ипатовское]</t>
  </si>
  <si>
    <t>с Кевсала</t>
  </si>
  <si>
    <t>07714000216</t>
  </si>
  <si>
    <t>13 км на юг от с. Кевсала</t>
  </si>
  <si>
    <t>30633</t>
  </si>
  <si>
    <t>https://portal.eias.ru/Portal/DownloadPage.aspx?type=12&amp;guid=b1703883-5dfe-448e-b9bd-d67fc2140a92</t>
  </si>
  <si>
    <t>х Верхний Кундуль</t>
  </si>
  <si>
    <t>07714000146</t>
  </si>
  <si>
    <t>х Красный Кундуль</t>
  </si>
  <si>
    <t>07714000231</t>
  </si>
  <si>
    <t>х Средний Кундуль</t>
  </si>
  <si>
    <t>07714000326</t>
  </si>
  <si>
    <t>07522000216</t>
  </si>
  <si>
    <t>07522000146</t>
  </si>
  <si>
    <t>07522000231</t>
  </si>
  <si>
    <t>07522000326</t>
  </si>
  <si>
    <t>Водопроводные сети Тахтинского группового водопровода и НС № 21 [Филиал ГУП СК "Ставрополькрайводоканал" - "Северный" ПТП Ипатовское]</t>
  </si>
  <si>
    <t>с Тахта</t>
  </si>
  <si>
    <t>07714000331</t>
  </si>
  <si>
    <t>800 м на юго-запад от с. Тахта</t>
  </si>
  <si>
    <t>с Красная Поляна</t>
  </si>
  <si>
    <t>07714000226</t>
  </si>
  <si>
    <t>30708</t>
  </si>
  <si>
    <t>https://portal.eias.ru/Portal/DownloadPage.aspx?type=12&amp;guid=0e85330a-6f65-45ec-ab1e-f52f135444b3</t>
  </si>
  <si>
    <t>535</t>
  </si>
  <si>
    <t>51.8</t>
  </si>
  <si>
    <t>с Новоандреевское</t>
  </si>
  <si>
    <t>07714000281</t>
  </si>
  <si>
    <t>с Первомайское</t>
  </si>
  <si>
    <t>07714000296</t>
  </si>
  <si>
    <t>07714000171</t>
  </si>
  <si>
    <t>07522000331</t>
  </si>
  <si>
    <t>07522000226</t>
  </si>
  <si>
    <t>07522000281</t>
  </si>
  <si>
    <t>07522000296</t>
  </si>
  <si>
    <t>07522000171</t>
  </si>
  <si>
    <t>https://portal.eias.ru/Portal/DownloadPage.aspx?type=12&amp;guid=b3d2d657-4a3e-4b56-935d-d2680831fdfc</t>
  </si>
  <si>
    <t>00000421</t>
  </si>
  <si>
    <t>01.06.1995</t>
  </si>
  <si>
    <t>https://portal.eias.ru/Portal/DownloadPage.aspx?type=12&amp;guid=70d2a738-f833-41bb-b768-4d022e277d41</t>
  </si>
  <si>
    <t>Водопроводные сети г. Ставрополь [Филиал ГУП СК "Ставрополькрайводоканал" - Сенгилеевский "Межрайводоканал"]</t>
  </si>
  <si>
    <t>г Ставрополь</t>
  </si>
  <si>
    <t>07701000001</t>
  </si>
  <si>
    <t>ул. Федосеева</t>
  </si>
  <si>
    <t>дом №9</t>
  </si>
  <si>
    <t>00-000022</t>
  </si>
  <si>
    <t>24.11.1979</t>
  </si>
  <si>
    <t>https://portal.eias.ru/Portal/DownloadPage.aspx?type=12&amp;guid=d3ff1c7f-b56b-4a23-8f39-0fd101ecc203</t>
  </si>
  <si>
    <t>Водопроводные сети г.Минеральные Воды [Филиал ГУП СК "Ставрополькрайводоканал" - "Южный" ПТП Минераловодское бесхозяйные сети]</t>
  </si>
  <si>
    <t>г.Минеральные Воды</t>
  </si>
  <si>
    <t>03.10.2016</t>
  </si>
  <si>
    <t>https://portal.eias.ru/Portal/DownloadPage.aspx?type=12&amp;guid=bd0888b0-ee6e-4bda-ba19-4d9dbebe5fba</t>
  </si>
  <si>
    <t>Водопроводные сети п. Верхнестепной [Филиал ГУП СК "Ставрополькрайводоканал" - "Восточный" ПТП Степновское]</t>
  </si>
  <si>
    <t>п. Верхнестепной</t>
  </si>
  <si>
    <t>167</t>
  </si>
  <si>
    <t>https://portal.eias.ru/Portal/DownloadPage.aspx?type=12&amp;guid=5560e991-f744-4ba0-97f3-9a6f67b49b82</t>
  </si>
  <si>
    <t>Водопроводные сети п. Искра [Филиал ГУП СК "Ставрополькрайводоканал" - "Восточный" ПТП Буденновское] https://portal.eias.ru/Portal/DownloadPage.aspx?type=12&amp;guid=2384f10f-410e-4051-b6f8-e45d56a93929</t>
  </si>
  <si>
    <t>п. Целинный</t>
  </si>
  <si>
    <t>763</t>
  </si>
  <si>
    <t>12.08.2022</t>
  </si>
  <si>
    <t>https://portal.eias.ru/Portal/DownloadPage.aspx?type=12&amp;guid=cf33a322-a848-481c-9b3d-82238b311c52</t>
  </si>
  <si>
    <t>Водопроводные сети п. Новоиргаклински [Филиал ГУП СК "Ставрополькрайводоканал" - "Восточный" ПТП Степновское]</t>
  </si>
  <si>
    <t>https://portal.eias.ru/Portal/DownloadPage.aspx?type=12&amp;guid=e87cd71a-b6c3-4aee-864a-8998754b2c0c</t>
  </si>
  <si>
    <t>Водопроводные сети п. Новотерновский 1</t>
  </si>
  <si>
    <t>п Новотерский</t>
  </si>
  <si>
    <t>07539000266</t>
  </si>
  <si>
    <t>01.04.2021</t>
  </si>
  <si>
    <t>https://portal.eias.ru/Portal/DownloadPage.aspx?type=12&amp;guid=8aba0691-fe97-4635-a26b-833acd40d4db</t>
  </si>
  <si>
    <t>Водопроводные сети п. Новотерновский 2</t>
  </si>
  <si>
    <t>Водопроводные сети п.Анджиевский [Филиал ГУП СК "Ставрополькрайводоканал" - "Южный" ПТП Минераловодское бесхозяйные сети]</t>
  </si>
  <si>
    <t>п.Анджиевский</t>
  </si>
  <si>
    <t>Водопроводные сети п.Бородыновка</t>
  </si>
  <si>
    <t>п Бородыновка</t>
  </si>
  <si>
    <t>07721000116</t>
  </si>
  <si>
    <t>п. Бородыновка</t>
  </si>
  <si>
    <t>https://portal.eias.ru/Portal/DownloadPage.aspx?type=12&amp;guid=957cfd5e-4793-4147-923a-470d067e197e</t>
  </si>
  <si>
    <t>07539000116</t>
  </si>
  <si>
    <t>Водопроводные сети п.Загорский [Филиал ГУП СК "Ставрополькрайводоканал" - "Южный" ПТП Минераловодское бесхозяйные сети]</t>
  </si>
  <si>
    <t>п Загорский</t>
  </si>
  <si>
    <t>07721000161</t>
  </si>
  <si>
    <t>п. Загорский</t>
  </si>
  <si>
    <t>07539000161</t>
  </si>
  <si>
    <t>Водопроводные сети п.Кумагорск</t>
  </si>
  <si>
    <t>п.Кумагорск</t>
  </si>
  <si>
    <t>Водопроводные сети п.Кумской</t>
  </si>
  <si>
    <t>п Кумской</t>
  </si>
  <si>
    <t>07721000196</t>
  </si>
  <si>
    <t>п.Кумской</t>
  </si>
  <si>
    <t>07539000196</t>
  </si>
  <si>
    <t>Водопроводные сети п.Ленинский</t>
  </si>
  <si>
    <t>п.Ленинский</t>
  </si>
  <si>
    <t>Водопроводные сети п.Первомайский [Филиал ГУП СК "Ставрополькрайводоканал" - "Южный" ПТП Минераловодское бесхозяйные сети]</t>
  </si>
  <si>
    <t>п.Первомайский</t>
  </si>
  <si>
    <t>Водопроводные сети пос. Новоизобильный [Филиал ГУП СК "Ставрополькрайводоканал" - Изобильненский "Райводоканал"]</t>
  </si>
  <si>
    <t>п. Новоизобильный</t>
  </si>
  <si>
    <t>1268</t>
  </si>
  <si>
    <t>01.09.1995</t>
  </si>
  <si>
    <t>https://portal.eias.ru/Portal/DownloadPage.aspx?type=12&amp;guid=76e57e61-0eec-44f8-b96d-922095fcc164</t>
  </si>
  <si>
    <t>Водопроводные сети пос. Передовой [Филиал ГУП СК "Ставрополькрайводоканал" - Изобильненский "Райводоканал"]</t>
  </si>
  <si>
    <t>п Передовой</t>
  </si>
  <si>
    <t>07713000161</t>
  </si>
  <si>
    <t>п. Передовой</t>
  </si>
  <si>
    <t>1501</t>
  </si>
  <si>
    <t>https://portal.eias.ru/Portal/DownloadPage.aspx?type=12&amp;guid=16fb8d9c-ee32-483c-9ce2-b0db8938432b</t>
  </si>
  <si>
    <t>07520000161</t>
  </si>
  <si>
    <t>Водопроводные сети пос. Рыздвяный [Филиал ГУП СК "Ставрополькрайводоканал" - Изобильненский "Райводоканал"]</t>
  </si>
  <si>
    <t>п. Рыздвяный</t>
  </si>
  <si>
    <t>https://portal.eias.ru/Portal/DownloadPage.aspx?type=12&amp;guid=2e58bfab-b20f-415a-99c2-de6824afe3cc</t>
  </si>
  <si>
    <t>Водопроводные сети протяженностью 5,9 км [Филиал ГУП СК "Ставрополькрайводоканал" - "Северный" ПТП Благодарненское]</t>
  </si>
  <si>
    <t>с. Шишкино</t>
  </si>
  <si>
    <t>273</t>
  </si>
  <si>
    <t>31.08.2004</t>
  </si>
  <si>
    <t>https://portal.eias.ru/Portal/DownloadPage.aspx?type=12&amp;guid=5eedbfae-ccd5-41da-95b9-fa7b57154d58</t>
  </si>
  <si>
    <t>Водопроводные сети с. Богдановка [Филиал ГУП СК "Ставрополькрайводоканал" - "Восточный" ПТП Степновское]</t>
  </si>
  <si>
    <t>19.06.2001</t>
  </si>
  <si>
    <t>https://portal.eias.ru/Portal/DownloadPage.aspx?type=12&amp;guid=529a3cdb-2d63-4a84-942e-98d1cac8ffc9</t>
  </si>
  <si>
    <t>Водопроводные сети с. Варениковское [Филиал ГУП СК "Ставрополькрайводоканал" - "Восточный" ПТП Степновское]</t>
  </si>
  <si>
    <t>https://portal.eias.ru/Portal/DownloadPage.aspx?type=12&amp;guid=78140dff-c194-4704-b886-7d9eac1aaa57</t>
  </si>
  <si>
    <t>Водопроводные сети с. Зеленая роща [Филиал ГУП СК "Ставрополькрайводоканал" - "Восточный" ПТП Степновское]</t>
  </si>
  <si>
    <t>https://portal.eias.ru/Portal/DownloadPage.aspx?type=12&amp;guid=5b569be3-5f42-4426-b39a-bcdba877a4b8</t>
  </si>
  <si>
    <t>Водопроводные сети с. Иргаклы [Филиал ГУП СК "Ставрополькрайводоканал" - "Восточный" ПТП Степновское]</t>
  </si>
  <si>
    <t>26.06.2015</t>
  </si>
  <si>
    <t>https://portal.eias.ru/Portal/DownloadPage.aspx?type=12&amp;guid=90d2a571-91ba-4ab8-bc2f-af20ae4c4ecb</t>
  </si>
  <si>
    <t>Водопроводные сети с. Казинка [Филиал ГУП СК "Ставрополькрайводоканал" - Сенгилеевский "Межрайводоканал"]</t>
  </si>
  <si>
    <t>312</t>
  </si>
  <si>
    <t>https://portal.eias.ru/Portal/DownloadPage.aspx?type=12&amp;guid=1f7247f9-9363-4aca-99b1-dd91260f5237</t>
  </si>
  <si>
    <t>Водопроводные сети с. Никольское [Филиал ГУП СК "Ставрополькрайводоканал" - "Восточный" ПТП Степновское]</t>
  </si>
  <si>
    <t>88</t>
  </si>
  <si>
    <t>11.12.2011</t>
  </si>
  <si>
    <t>https://portal.eias.ru/Portal/DownloadPage.aspx?type=12&amp;guid=1574e3a6-74e2-41f8-800b-df3e4cccd8ba</t>
  </si>
  <si>
    <t>Водопроводные сети с. Озерное [Филиал ГУП СК "Ставрополькрайводоканал" - "Восточный" ПТП Степновское]</t>
  </si>
  <si>
    <t>https://portal.eias.ru/Portal/DownloadPage.aspx?type=12&amp;guid=9d1c5293-a3eb-4c5e-9b44-af6716749464</t>
  </si>
  <si>
    <t>Водопроводные сети с. Соломенское [Филиал ГУП СК "Ставрополькрайводоканал" - "Восточный" ПТП Степновское]</t>
  </si>
  <si>
    <t>с. Соломенское</t>
  </si>
  <si>
    <t>https://portal.eias.ru/Portal/DownloadPage.aspx?type=12&amp;guid=2f640cc2-e747-43f0-80f7-6e98f9fcff50</t>
  </si>
  <si>
    <t>Водопроводные сети с. Степное [Филиал ГУП СК "Ставрополькрайводоканал" - "Восточный" ПТП Степновское]</t>
  </si>
  <si>
    <t>с. Степное</t>
  </si>
  <si>
    <t>https://portal.eias.ru/Portal/DownloadPage.aspx?type=12&amp;guid=dcd56093-206a-4c25-b10d-d3713598cafd</t>
  </si>
  <si>
    <t>Водопроводные сети с. Степное [Филиал ГУП СК "Ставрополькрайводоканал" - "Восточный" ПТП Степновское],,,.,,,.,,,,…</t>
  </si>
  <si>
    <t>https://portal.eias.ru/Portal/DownloadPage.aspx?type=12&amp;guid=45ed2fef-3400-4228-a3b4-9171d039d197</t>
  </si>
  <si>
    <t>Водопроводные сети с. Степнре [Филиал ГУП СК "Ставрополькрайводоканал" - "Восточный" ПТП Степновское]</t>
  </si>
  <si>
    <t>https://portal.eias.ru/Portal/DownloadPage.aspx?type=12&amp;guid=ff4e1dae-ea8f-4ab0-a943-ba2ba1b6d73f</t>
  </si>
  <si>
    <t>Водопроводные сети с. Степнре [Филиал ГУП СК "Ставрополькрайводоканал" - "Восточный" ПТП Степновское],,,,,,,,,,….</t>
  </si>
  <si>
    <t>https://portal.eias.ru/Portal/DownloadPage.aspx?type=12&amp;guid=888f5170-2829-42b4-bd9e-22aa90badcc3</t>
  </si>
  <si>
    <t>Водопроводные сети с. Степнре [Филиал ГУП СК "Ставрополькрайводоканал" - "Восточный" ПТП Степновское],,,,,,……..</t>
  </si>
  <si>
    <t>https://portal.eias.ru/Portal/DownloadPage.aspx?type=12&amp;guid=ae91887c-aba3-4416-b1c6-853869e0a231</t>
  </si>
  <si>
    <t>Водопроводные сети с. Степнре [Филиал ГУП СК "Ставрополькрайводоканал" - "Восточный" ПТП Степновское],.,.,.</t>
  </si>
  <si>
    <t>https://portal.eias.ru/Portal/DownloadPage.aspx?type=12&amp;guid=745261d8-519d-4396-baaf-567fb2e9c287</t>
  </si>
  <si>
    <t>Водопроводные сети с. Степнре [Филиал ГУП СК "Ставрополькрайводоканал" - "Восточный" ПТП Степновское],.,.,.,,,,,,</t>
  </si>
  <si>
    <t>https://portal.eias.ru/Portal/DownloadPage.aspx?type=12&amp;guid=e6a4b11d-9ffe-4143-89d5-a9e61ecaa186</t>
  </si>
  <si>
    <t>Водопроводные сети с.Канглы</t>
  </si>
  <si>
    <t>с. Канглы</t>
  </si>
  <si>
    <t>Водопроводные сети с.Левокумка [Филиал ГУП СК "Ставрополькрайводоканал" - "Южный" ПТП Минераловодское бесхозяйные сети]</t>
  </si>
  <si>
    <t>с.Левокумка</t>
  </si>
  <si>
    <t>Водопроводные сети с.Марьины Колодцы</t>
  </si>
  <si>
    <t>с. Марьины Колодцы</t>
  </si>
  <si>
    <t>Водопроводные сети с.Нагутское</t>
  </si>
  <si>
    <t>с. Нагутское</t>
  </si>
  <si>
    <t>Водопроводные сети с.Нижняя Александровка</t>
  </si>
  <si>
    <t>с. Нижняя Александровка</t>
  </si>
  <si>
    <t>Водопроводные сети с.Ольгино [Филиал ГУП СК "Ставрополькрайводоканал" - "Восточный" ПТП Степновское]</t>
  </si>
  <si>
    <t>https://portal.eias.ru/Portal/DownloadPage.aspx?type=12&amp;guid=0e9c671f-370b-485b-8133-e281062c3b0d</t>
  </si>
  <si>
    <t>Водопроводные сети с.Розовка</t>
  </si>
  <si>
    <t>с. Розовка</t>
  </si>
  <si>
    <t>Водопроводные сети с.Ульяновка</t>
  </si>
  <si>
    <t>с.Ульяновка</t>
  </si>
  <si>
    <t>Водопроводные сети ст. Староизобильный [Филиал ГУП СК "Ставрополькрайводоканал" - Изобильненский "Райводоканал"]</t>
  </si>
  <si>
    <t>ст-ца. Староизобильная</t>
  </si>
  <si>
    <t>000001547</t>
  </si>
  <si>
    <t>https://portal.eias.ru/Portal/DownloadPage.aspx?type=12&amp;guid=c1031848-ab89-4563-a73e-dcfea37a0f3f</t>
  </si>
  <si>
    <t>07520000191</t>
  </si>
  <si>
    <t>Водопроводные сети х. Восточный [Филиал ГУП СК "Ставрополькрайводоканал" - "Восточный" ПТП Степновское]</t>
  </si>
  <si>
    <t>х. Восточный</t>
  </si>
  <si>
    <t>122</t>
  </si>
  <si>
    <t>https://portal.eias.ru/Portal/DownloadPage.aspx?type=12&amp;guid=823e9183-123d-422e-89a0-afa256b9ee6b</t>
  </si>
  <si>
    <t>Водопроводные сети х. Демино [Филиал ГУП СК "Ставрополькрайводоканал" - Сенгилеевский "Межрайводоканал"]</t>
  </si>
  <si>
    <t>х Демино</t>
  </si>
  <si>
    <t>07558000151</t>
  </si>
  <si>
    <t>х. Демино</t>
  </si>
  <si>
    <t>00000299</t>
  </si>
  <si>
    <t>https://portal.eias.ru/Portal/DownloadPage.aspx?type=12&amp;guid=eed12daa-eeda-49f0-9a66-0341e0ced37f</t>
  </si>
  <si>
    <t>Водопроводные сети х. Левопадинский [Филиал ГУП СК "Ставрополькрайводоканал" - "Восточный" ПТП Степновское]</t>
  </si>
  <si>
    <t>478</t>
  </si>
  <si>
    <t>16.09.02</t>
  </si>
  <si>
    <t>https://portal.eias.ru/Portal/DownloadPage.aspx?type=12&amp;guid=6f301cb9-54b0-46a2-9e58-1dc40a0ff885</t>
  </si>
  <si>
    <t>Водопроводные сети х. Новоникольский [Филиал ГУП СК "Ставрополькрайводоканал" - "Восточный" ПТП Степновское]</t>
  </si>
  <si>
    <t>https://portal.eias.ru/Portal/DownloadPage.aspx?type=12&amp;guid=6820aa31-3634-4aff-8f42-37e5563f0df4</t>
  </si>
  <si>
    <t>Водопроводные сети х. Ровный [Филиал ГУП СК "Ставрополькрайводоканал" - "Восточный" ПТП Степновское]</t>
  </si>
  <si>
    <t>https://portal.eias.ru/Portal/DownloadPage.aspx?type=12&amp;guid=886556a8-0dd1-49a1-b15e-f2fbab33fccb</t>
  </si>
  <si>
    <t>Водопроводные сети х. Северный [Филиал ГУП СК "Ставрополькрайводоканал" - "Восточный" ПТП Степновское]</t>
  </si>
  <si>
    <t>136</t>
  </si>
  <si>
    <t>https://portal.eias.ru/Portal/DownloadPage.aspx?type=12&amp;guid=a2bdfb61-7b6a-474f-874a-15fa345ba2c6</t>
  </si>
  <si>
    <t>Водопроводные сети х.Возрождения</t>
  </si>
  <si>
    <t>х Возрождение</t>
  </si>
  <si>
    <t>07721000131</t>
  </si>
  <si>
    <t>х.Возрождения</t>
  </si>
  <si>
    <t>07539000131</t>
  </si>
  <si>
    <t>Водопроводные сети х.Красный Пахарь</t>
  </si>
  <si>
    <t>х.Красный Пахарь</t>
  </si>
  <si>
    <t>Водопроводные сети х.Перевальный</t>
  </si>
  <si>
    <t>Водопроводные сети х.Славянский [Филиал ГУП СК "Ставрополькрайводоканал" - "Южный" ПТП Минераловодское бесхозяйные сети]</t>
  </si>
  <si>
    <t>х.Славянский</t>
  </si>
  <si>
    <t>Водопроводные сети чугунные ВКУ [Филиал ГУП СК "Ставрополькрайводоканал" - Кочубеевский "Райводоканал"]</t>
  </si>
  <si>
    <t>000000118</t>
  </si>
  <si>
    <t>https://portal.eias.ru/Portal/DownloadPage.aspx?type=12&amp;guid=31f34ddd-9270-44d8-8f75-b26767e8ce77</t>
  </si>
  <si>
    <t>Водопроводные сети, протяженность 399,5 м</t>
  </si>
  <si>
    <t>с Новомихайловское</t>
  </si>
  <si>
    <t>07530000151</t>
  </si>
  <si>
    <t>переулок Партизанский</t>
  </si>
  <si>
    <t>https://portal.eias.ru/Portal/DownloadPage.aspx?type=12&amp;guid=ad462e7f-2767-422b-ac28-74d279b24a48</t>
  </si>
  <si>
    <t>00-000779</t>
  </si>
  <si>
    <t>03.09.2019</t>
  </si>
  <si>
    <t>https://portal.eias.ru/Portal/DownloadPage.aspx?type=12&amp;guid=d602e70b-9562-4c0f-a8b4-7307f9117f3a</t>
  </si>
  <si>
    <t>Водопроводный комплекс протяженностью 552м. [Филиал ГУП СК "Ставрополькрайводоканал" - Кочубеевский "Райводоканал"]</t>
  </si>
  <si>
    <t>п Свистуха</t>
  </si>
  <si>
    <t>07528000296</t>
  </si>
  <si>
    <t>п. Свистуха</t>
  </si>
  <si>
    <t>000000424</t>
  </si>
  <si>
    <t>19.01.2005</t>
  </si>
  <si>
    <t>https://portal.eias.ru/Portal/DownloadPage.aspx?type=12&amp;guid=9f48244e-b8f6-4872-9bcc-40133eb5a1db</t>
  </si>
  <si>
    <t>Водопроводсная сеть</t>
  </si>
  <si>
    <t>аул Бияш</t>
  </si>
  <si>
    <t>07725000131</t>
  </si>
  <si>
    <t>07541000131</t>
  </si>
  <si>
    <t>Водороводные сети с. Иргаклы [Филиал ГУП СК "Ставрополькрайводоканал" - "Восточный" ПТП Степновское]</t>
  </si>
  <si>
    <t>Водосборное сооружение - 1 (имущество переданное от ЗАО Пятигорская птицефабрика)</t>
  </si>
  <si>
    <t>11.01.2024</t>
  </si>
  <si>
    <t>https://portal.eias.ru/Portal/DownloadPage.aspx?type=12&amp;guid=4d529f58-26ef-4135-94e5-013ecadd4693</t>
  </si>
  <si>
    <t>Водосборное сооружение - 2 (имущество переданное от ЗАО Пятигорская птицефабрика)</t>
  </si>
  <si>
    <t>Водосборное сооружение - 3 (имущество переданное от ЗАО Пятигорская птицефабрика)</t>
  </si>
  <si>
    <t>Водоснабжение г. Новопавловска [Филиал ГУП СК "Ставрополькрайводоканал" - "Южный" - Кировское ПТП]</t>
  </si>
  <si>
    <t>г Новопавловск</t>
  </si>
  <si>
    <t>07716000001</t>
  </si>
  <si>
    <t>ул. Павловская</t>
  </si>
  <si>
    <t>водонапорная насосная станция № 3</t>
  </si>
  <si>
    <t>11 | Государственная собственность</t>
  </si>
  <si>
    <t>https://portal.eias.ru/Portal/DownloadPage.aspx?type=12&amp;guid=8b984be2-e48d-410a-a4e3-c54f1a0629e7</t>
  </si>
  <si>
    <t>000096</t>
  </si>
  <si>
    <t>23.12.2018</t>
  </si>
  <si>
    <t>https://portal.eias.ru/Portal/DownloadPage.aspx?type=12&amp;guid=e899e2de-b41c-4190-aec7-3d83d4f7b079</t>
  </si>
  <si>
    <t>ул. Пятигорская</t>
  </si>
  <si>
    <t>водонапорная насосная станция №5</t>
  </si>
  <si>
    <t>100315</t>
  </si>
  <si>
    <t>https://portal.eias.ru/Portal/DownloadPage.aspx?type=12&amp;guid=22d8ee2c-939b-4081-88e0-0d423b89f4ec</t>
  </si>
  <si>
    <t>ул. Прохладная</t>
  </si>
  <si>
    <t>водонапорная насосная станция № 4</t>
  </si>
  <si>
    <t>20.09.1997</t>
  </si>
  <si>
    <t>https://portal.eias.ru/Portal/DownloadPage.aspx?type=12&amp;guid=05d419e3-8934-4d5b-bbe6-da4537b984b4</t>
  </si>
  <si>
    <t>108</t>
  </si>
  <si>
    <t>г. Новопавловск,расположен в пойме реки "Кура"</t>
  </si>
  <si>
    <t>водонапорная насосная станция № 2</t>
  </si>
  <si>
    <t>000095</t>
  </si>
  <si>
    <t>https://portal.eias.ru/Portal/DownloadPage.aspx?type=12&amp;guid=328fc01a-753b-49d8-bde6-592c7aaca520</t>
  </si>
  <si>
    <t>300</t>
  </si>
  <si>
    <t>г. Новопавловск</t>
  </si>
  <si>
    <t>водонапорная насосная станция № 1</t>
  </si>
  <si>
    <t>https://portal.eias.ru/Portal/DownloadPage.aspx?type=12&amp;guid=26ec2250-91c3-46db-9524-cef6a8a2ade2</t>
  </si>
  <si>
    <t>07525000001</t>
  </si>
  <si>
    <t>с Горнозаводское</t>
  </si>
  <si>
    <t>07525000106</t>
  </si>
  <si>
    <t>000000356</t>
  </si>
  <si>
    <t>https://portal.eias.ru/Portal/DownloadPage.aspx?type=12&amp;guid=2997439a-3930-4599-85ae-417bb3232675</t>
  </si>
  <si>
    <t>000000353</t>
  </si>
  <si>
    <t>https://portal.eias.ru/Portal/DownloadPage.aspx?type=12&amp;guid=4db0aa71-29c9-40be-96e5-baebec0f742a</t>
  </si>
  <si>
    <t>Водоснабжение жилых домов [Филиал ГУП СК "Ставрополькрайводоканал" - Кочубеевский "Райводоканал"],,,.,,,.,,,…..</t>
  </si>
  <si>
    <t>000000354</t>
  </si>
  <si>
    <t>https://portal.eias.ru/Portal/DownloadPage.aspx?type=12&amp;guid=4679d3d1-c85d-4009-adcc-080042c9ba49</t>
  </si>
  <si>
    <t>Водоснабжение к-за Калинина протяженностью 14000 м [Филиал ГУП СК "Ставрополькрайводоканал" - "Северный" ПТП Благодарненское]</t>
  </si>
  <si>
    <t>с. Малые Ягуры</t>
  </si>
  <si>
    <t>327</t>
  </si>
  <si>
    <t>https://portal.eias.ru/Portal/DownloadPage.aspx?type=12&amp;guid=a18325d8-da8f-4f68-a780-e48b0d8ae93b</t>
  </si>
  <si>
    <t>Водоснабжение к-за Калинина протяженностью 16000 м [Филиал ГУП СК "Ставрополькрайводоканал" - "Северный" ПТП Благодарненское]</t>
  </si>
  <si>
    <t>310</t>
  </si>
  <si>
    <t>https://portal.eias.ru/Portal/DownloadPage.aspx?type=12&amp;guid=ae187702-253c-4915-a4e5-705b70407b7b</t>
  </si>
  <si>
    <t>Водоснабжение к-за Кирова Туркм.р-на протяженностью 19500 м [Филиал ГУП СК "Ставрополькрайводоканал" - "Северный" ПТП Благодарненское]</t>
  </si>
  <si>
    <t>29.12.1987</t>
  </si>
  <si>
    <t>https://portal.eias.ru/Portal/DownloadPage.aspx?type=12&amp;guid=ec617920-4e88-4258-82dc-c19e0aa9d71b</t>
  </si>
  <si>
    <t>Водоснабжение к-за Первое Мая протяженностью 46280 м [Филиал ГУП СК "Ставрополькрайводоканал" - "Северный" ПТП Благодарненское]</t>
  </si>
  <si>
    <t>317</t>
  </si>
  <si>
    <t>20.02.1989</t>
  </si>
  <si>
    <t>https://portal.eias.ru/Portal/DownloadPage.aspx?type=12&amp;guid=01b15061-e05f-42de-865d-75a1722b1539</t>
  </si>
  <si>
    <t>Водоснабжение к-за Рассвет протяженностью 20900 м [Филиал ГУП СК "Ставрополькрайводоканал" - "Северный" ПТП Благодарненское]</t>
  </si>
  <si>
    <t>с Камбулат</t>
  </si>
  <si>
    <t>07556000126</t>
  </si>
  <si>
    <t>с.Камбулат</t>
  </si>
  <si>
    <t>319</t>
  </si>
  <si>
    <t>https://portal.eias.ru/Portal/DownloadPage.aspx?type=12&amp;guid=89424368-64c1-4f37-82c2-ca4d4f9c4427</t>
  </si>
  <si>
    <t>Водоснабжение к-за Рассвет протяженностью 21200 м [Филиал ГУП СК "Ставрополькрайводоканал" - "Северный" ПТП Благодарненское]</t>
  </si>
  <si>
    <t>322</t>
  </si>
  <si>
    <t>20.06.1989</t>
  </si>
  <si>
    <t>https://portal.eias.ru/Portal/DownloadPage.aspx?type=12&amp;guid=538c2765-b1c7-4331-a4d5-70c32b18b936</t>
  </si>
  <si>
    <t>Водоснабжение кварт.застройки 1890м [Филиал ГУП СК "Ставрополькрайводоканал" - "Северный" ПТП Благодарненское]</t>
  </si>
  <si>
    <t>195</t>
  </si>
  <si>
    <t>21.10.2004</t>
  </si>
  <si>
    <t>https://portal.eias.ru/Portal/DownloadPage.aspx?type=12&amp;guid=77578212-0074-4ab2-a403-b51784156f56</t>
  </si>
  <si>
    <t>Водоснабжение колхоза имени Калинина [Филиал ГУП СК "Ставрополькрайводоканал" - "Северный" ПТП Благодарненское]</t>
  </si>
  <si>
    <t>187</t>
  </si>
  <si>
    <t>01.12.2003</t>
  </si>
  <si>
    <t>https://portal.eias.ru/Portal/DownloadPage.aspx?type=12&amp;guid=5d9d2b1f-0e3a-4415-ae7d-d3120baabf3f</t>
  </si>
  <si>
    <t>Водоснабжение населенных пунктов [Филиал ГУП СК "Ставрополькрайводоканал" - Кочубеевский "Райводоканал"]</t>
  </si>
  <si>
    <t>000000395</t>
  </si>
  <si>
    <t>30.11.2005</t>
  </si>
  <si>
    <t>https://portal.eias.ru/Portal/DownloadPage.aspx?type=12&amp;guid=f2032237-e4e2-4da1-98f7-85c85ea5020d</t>
  </si>
  <si>
    <t>Водоснабжение п.Горный протяженностью 12560 м [Филиал ГУП СК "Ставрополькрайводоканал" - "Северный" ПТП Благодарненское]</t>
  </si>
  <si>
    <t>п Горный</t>
  </si>
  <si>
    <t>07731000121</t>
  </si>
  <si>
    <t>п. Горный</t>
  </si>
  <si>
    <t>323</t>
  </si>
  <si>
    <t>20.07.1990</t>
  </si>
  <si>
    <t>https://portal.eias.ru/Portal/DownloadPage.aspx?type=12&amp;guid=659dcf37-60ee-4f74-adaf-1691727d7281</t>
  </si>
  <si>
    <t>07546000121</t>
  </si>
  <si>
    <t>Водоснабжение п.Поперечный протяженностью 19000 м [Филиал ГУП СК "Ставрополькрайводоканал" - "Северный" ПТП Благодарненское]</t>
  </si>
  <si>
    <t>п Поперечный</t>
  </si>
  <si>
    <t>07556000186</t>
  </si>
  <si>
    <t>п. Поперечный</t>
  </si>
  <si>
    <t>30.12.1996</t>
  </si>
  <si>
    <t>https://portal.eias.ru/Portal/DownloadPage.aspx?type=12&amp;guid=23733384-8ffb-4d19-b4f2-79eedf57c349</t>
  </si>
  <si>
    <t>Водоснабжение пос. Красная Поляна протяженностью 2000 м [Филиал ГУП СК "Ставрополькрайводоканал" - "Северный" ПТП Благодарненское]</t>
  </si>
  <si>
    <t>п Красная Поляна</t>
  </si>
  <si>
    <t>07556000136</t>
  </si>
  <si>
    <t>п.Красная поляна</t>
  </si>
  <si>
    <t>316</t>
  </si>
  <si>
    <t>https://portal.eias.ru/Portal/DownloadPage.aspx?type=12&amp;guid=848c801f-529e-4230-986d-8a7e70e648ca</t>
  </si>
  <si>
    <t>Водоснабжение с. Горнозаводское [Филиал ГУП СК "Ставрополькрайводоканал" - "Южный" - Кировское ПТП]</t>
  </si>
  <si>
    <t>07716000106</t>
  </si>
  <si>
    <t>пер. Кооперативный</t>
  </si>
  <si>
    <t>артскважина  № 3097</t>
  </si>
  <si>
    <t>https://portal.eias.ru/Portal/DownloadPage.aspx?type=12&amp;guid=d1dc4a15-3f8c-463c-98f3-73ef045e6ab3</t>
  </si>
  <si>
    <t>пер. Восточный</t>
  </si>
  <si>
    <t>артскважина  № 3117</t>
  </si>
  <si>
    <t>000903</t>
  </si>
  <si>
    <t>https://portal.eias.ru/Portal/DownloadPage.aspx?type=12&amp;guid=9e1b83a0-5c5a-4509-b0a0-46b37f4c2798</t>
  </si>
  <si>
    <t>07716000116</t>
  </si>
  <si>
    <t>пер. Дорожный</t>
  </si>
  <si>
    <t>артскважина № 2918</t>
  </si>
  <si>
    <t>000727</t>
  </si>
  <si>
    <t>https://portal.eias.ru/Portal/DownloadPage.aspx?type=12&amp;guid=b3142163-5561-4915-b99c-4e941767f49a</t>
  </si>
  <si>
    <t>х Курганный</t>
  </si>
  <si>
    <t>07716000161</t>
  </si>
  <si>
    <t>пер. Колхозный</t>
  </si>
  <si>
    <t>артскважина № 1692</t>
  </si>
  <si>
    <t>000725</t>
  </si>
  <si>
    <t>https://portal.eias.ru/Portal/DownloadPage.aspx?type=12&amp;guid=d0526427-dee3-4ad4-834b-8c052661e2eb</t>
  </si>
  <si>
    <t>07525000116</t>
  </si>
  <si>
    <t>07525000161</t>
  </si>
  <si>
    <t>Водоснабжение с.Каменная Балка протяженностью 1900 м [Филиал ГУП СК "Ставрополькрайводоканал" - "Северный" ПТП Благодарненское]</t>
  </si>
  <si>
    <t>с. Каменная Балка</t>
  </si>
  <si>
    <t>315</t>
  </si>
  <si>
    <t>https://portal.eias.ru/Portal/DownloadPage.aspx?type=12&amp;guid=96cfd0eb-ff15-46f3-af5e-a05502d36a5b</t>
  </si>
  <si>
    <t>Водоснабжение с.Каменная Балка протяженностью 1900 м [Филиал ГУП СК "Ставрополькрайводоканал" - "Северный" ПТП Благодарненское]…</t>
  </si>
  <si>
    <t>https://portal.eias.ru/Portal/DownloadPage.aspx?type=12&amp;guid=52849bdf-09df-422d-894d-ea1e01063c13</t>
  </si>
  <si>
    <t>Водоснабжение села Падинского Новоселицкого района  Артскважина № 1381, Артскважина № 3184 и разводящие сети [Филиал ГУП СК "Ставрополькрайводоканал" - "Северный" ПТП Александровское]</t>
  </si>
  <si>
    <t>с Падинское</t>
  </si>
  <si>
    <t>07544000141</t>
  </si>
  <si>
    <t>00-003593</t>
  </si>
  <si>
    <t>01.04.2022</t>
  </si>
  <si>
    <t>https://portal.eias.ru/Portal/DownloadPage.aspx?type=12&amp;guid=cab26a02-6edb-4541-aacf-b868e52a1a63</t>
  </si>
  <si>
    <t>Водоснабжение ст. Марьинская  [Филиал ГУП СК "Ставрополькрайводоканал" - "Южный" - Кировское ПТП]</t>
  </si>
  <si>
    <t>ст-ца Марьинская</t>
  </si>
  <si>
    <t>07716000171</t>
  </si>
  <si>
    <t>ст. Марьинская</t>
  </si>
  <si>
    <t>Артскважина № 13765</t>
  </si>
  <si>
    <t>000906</t>
  </si>
  <si>
    <t>https://portal.eias.ru/Portal/DownloadPage.aspx?type=12&amp;guid=e56d800d-06fa-4218-9ef2-7832968512ce</t>
  </si>
  <si>
    <t>артскважина 13707</t>
  </si>
  <si>
    <t>10.03.2023</t>
  </si>
  <si>
    <t>https://portal.eias.ru/Portal/DownloadPage.aspx?type=12&amp;guid=526c590a-5165-4ace-bd8a-a023398960de</t>
  </si>
  <si>
    <t>артскважина № 3195</t>
  </si>
  <si>
    <t>артскважина № 14 КИР "СКВК"</t>
  </si>
  <si>
    <t>100189</t>
  </si>
  <si>
    <t>https://portal.eias.ru/Portal/DownloadPage.aspx?type=12&amp;guid=1a8bfcf9-cebf-4225-b953-9f111db02655</t>
  </si>
  <si>
    <t>07525000171</t>
  </si>
  <si>
    <t>ст-ца Советская</t>
  </si>
  <si>
    <t>07525000196</t>
  </si>
  <si>
    <t>Водоснабжение ст. Советская  [Филиал ГУП СК "Ставрополькрайводоканал" - "Южный" - Кировское ПТП]</t>
  </si>
  <si>
    <t>07716000196</t>
  </si>
  <si>
    <t>пер.Озерный</t>
  </si>
  <si>
    <t>артскважина № 3199</t>
  </si>
  <si>
    <t>артскважина № 423</t>
  </si>
  <si>
    <t>000834</t>
  </si>
  <si>
    <t>https://portal.eias.ru/Portal/DownloadPage.aspx?type=12&amp;guid=ecffb737-f907-45bd-a8a7-6bf521c72b6c</t>
  </si>
  <si>
    <t>пер. Гагарина</t>
  </si>
  <si>
    <t>артскважина № 7335/1</t>
  </si>
  <si>
    <t>000830</t>
  </si>
  <si>
    <t>https://portal.eias.ru/Portal/DownloadPage.aspx?type=12&amp;guid=51cbd49d-2ed9-49a4-9529-a5298ecaf831</t>
  </si>
  <si>
    <t>пер. Озерный, пер. Гагарина, пер. Восточный</t>
  </si>
  <si>
    <t>водопровод литера Б</t>
  </si>
  <si>
    <t>000746</t>
  </si>
  <si>
    <t>https://portal.eias.ru/Portal/DownloadPage.aspx?type=12&amp;guid=eeb3fbb1-904a-4929-aa42-590bd6988f94</t>
  </si>
  <si>
    <t>https://portal.eias.ru/Portal/DownloadPage.aspx?type=12&amp;guid=09ac858d-294d-4f3e-bb4e-9af9d4bf154d</t>
  </si>
  <si>
    <t>артскважина 2270</t>
  </si>
  <si>
    <t>001009</t>
  </si>
  <si>
    <t>https://portal.eias.ru/Portal/DownloadPage.aspx?type=12&amp;guid=9f39cff1-b3bf-4b09-bec3-af901a7dd9c8</t>
  </si>
  <si>
    <t>07525000206</t>
  </si>
  <si>
    <t>Водпроводные сети ст.Новомарьевская Шпаковского р-на [Филиал ГУП СК "Ставрополькрайводоканал" - Сенгилеевский "Межрайводоканал"]</t>
  </si>
  <si>
    <t>ст-ца Новомарьевская</t>
  </si>
  <si>
    <t>07558000216</t>
  </si>
  <si>
    <t>01.06.1979</t>
  </si>
  <si>
    <t>https://portal.eias.ru/Portal/DownloadPage.aspx?type=12&amp;guid=061dcc47-2920-4dff-a981-8ac044270c60</t>
  </si>
  <si>
    <t>Вопроводные сети с. Степное [Филиал ГУП СК "Ставрополькрайводоканал" - "Восточный" ПТП Степновское]</t>
  </si>
  <si>
    <t>https://portal.eias.ru/Portal/DownloadPage.aspx?type=12&amp;guid=d1063c65-20da-43fb-aa99-2b626cb69dc3</t>
  </si>
  <si>
    <t>Гидротехническое сооружение: внеплощадочные сооружения водоснабжения х. Нагорного [Филиал ГУП СК "Ставрополькрайводоканал" - "Центральный" - Сенгилеевское ПТП]</t>
  </si>
  <si>
    <t>с Красное</t>
  </si>
  <si>
    <t>07517000126</t>
  </si>
  <si>
    <t>территория родникового водозабора в балке с. Руднева</t>
  </si>
  <si>
    <t>31.07.2019</t>
  </si>
  <si>
    <t>https://portal.eias.ru/Portal/DownloadPage.aspx?type=12&amp;guid=d379f692-1e1d-4802-ab60-f84ccdae863c</t>
  </si>
  <si>
    <t>Гл.водопровод (х.Кофанов 12км) [Филиал ГУП СК "Ставрополькрайводоканал" - Труновский "Межрайводоканал"]</t>
  </si>
  <si>
    <t>153</t>
  </si>
  <si>
    <t>01.06.1694</t>
  </si>
  <si>
    <t>https://portal.eias.ru/Portal/DownloadPage.aspx?type=12&amp;guid=327052d0-a566-4a29-9167-f96ec1fc6cb1</t>
  </si>
  <si>
    <t>Гл.водопровод [Филиал ГУП СК "Ставрополькрайводоканал" - Труновский "Межрайводоканал"]</t>
  </si>
  <si>
    <t>с Новая Кугульта</t>
  </si>
  <si>
    <t>07554000141</t>
  </si>
  <si>
    <t>с. Новая Кугульта</t>
  </si>
  <si>
    <t>https://portal.eias.ru/Portal/DownloadPage.aspx?type=12&amp;guid=6c41e2f2-aca7-4637-880e-5ab026bf6b91</t>
  </si>
  <si>
    <t>20.8</t>
  </si>
  <si>
    <t>https://portal.eias.ru/Portal/DownloadPage.aspx?type=12&amp;guid=83f628f6-67c8-4f68-aca6-6cb70dd1cbf9</t>
  </si>
  <si>
    <t>Гл.водопровод [Филиал ГУП СК "Ставрополькрайводоканал" - Труновский "Межрайводоканал"] с.Донское</t>
  </si>
  <si>
    <t>https://portal.eias.ru/Portal/DownloadPage.aspx?type=12&amp;guid=84638304-348c-48b6-bb05-b6625809b264</t>
  </si>
  <si>
    <t>Гл.водопровод [Филиал ГУП СК "Ставрополькрайводоканал" - Труновский "Межрайводоканал"] с.Донское 2</t>
  </si>
  <si>
    <t>148</t>
  </si>
  <si>
    <t>https://portal.eias.ru/Portal/DownloadPage.aspx?type=12&amp;guid=7ad3254b-c2f1-4d7b-8dd6-a2dbc74ac91f</t>
  </si>
  <si>
    <t>Гл.водопровод [Филиал ГУП СК "Ставрополькрайводоканал" - Труновский "Межрайводоканал"] с.Донское3</t>
  </si>
  <si>
    <t>149</t>
  </si>
  <si>
    <t>https://portal.eias.ru/Portal/DownloadPage.aspx?type=12&amp;guid=23991203-1126-40c2-95c9-3caf4d7adb43</t>
  </si>
  <si>
    <t>Гл.водопровод [Филиал ГУП СК "Ставрополькрайводоканал" - Труновский "Межрайводоканал"],,,.</t>
  </si>
  <si>
    <t>71</t>
  </si>
  <si>
    <t>https://portal.eias.ru/Portal/DownloadPage.aspx?type=12&amp;guid=d22b0895-325c-4a9b-9f0e-159cc544e286</t>
  </si>
  <si>
    <t>Гл.водопровод [Филиал ГУП СК "Ставрополькрайводоканал" - Труновский "Межрайводоканал"].,.,.,.</t>
  </si>
  <si>
    <t>https://portal.eias.ru/Portal/DownloadPage.aspx?type=12&amp;guid=df9451e4-0be7-428a-b5bf-065802a15fa9</t>
  </si>
  <si>
    <t>Гл.водопровод [Филиал ГУП СК "Ставрополькрайводоканал" - Труновский "Межрайводоканал"]с.Донское4</t>
  </si>
  <si>
    <t>150</t>
  </si>
  <si>
    <t>https://portal.eias.ru/Portal/DownloadPage.aspx?type=12&amp;guid=320b203b-9bd2-4e10-a21d-3f705787593f</t>
  </si>
  <si>
    <t>Гл.водопровод [Филиал ГУП СК "Ставрополькрайводоканал" - Труновский "Межрайводоканал"]с.Донское5</t>
  </si>
  <si>
    <t>https://portal.eias.ru/Portal/DownloadPage.aspx?type=12&amp;guid=1f9ff595-08e4-47fd-8240-0a85e19a77ef</t>
  </si>
  <si>
    <t>Гл.водопровод [Филиал ГУП СК "Ставрополькрайводоканал" - Труновский "Межрайводоканал"]с.Донское6</t>
  </si>
  <si>
    <t>152</t>
  </si>
  <si>
    <t>https://portal.eias.ru/Portal/DownloadPage.aspx?type=12&amp;guid=187b0aba-587f-4b8c-8b06-688a0e160886</t>
  </si>
  <si>
    <t>Гл.водопровод [Филиал ГУП СК "Ставрополькрайводоканал" - Труновский "Межрайводоканал"]с.Донское7</t>
  </si>
  <si>
    <t>154</t>
  </si>
  <si>
    <t>https://portal.eias.ru/Portal/DownloadPage.aspx?type=12&amp;guid=b2107f1c-a8b4-46e1-8234-891e94b4eb17</t>
  </si>
  <si>
    <t>Гл.водопровод [Филиал ГУП СК "Ставрополькрайводоканал" - Труновский "Межрайводоканал"]с.Донское8</t>
  </si>
  <si>
    <t>155</t>
  </si>
  <si>
    <t>https://portal.eias.ru/Portal/DownloadPage.aspx?type=12&amp;guid=da04a646-5069-4839-aeb8-27532ea1a278</t>
  </si>
  <si>
    <t>Гл.водопровод [Филиал ГУП СК "Ставрополькрайводоканал" - Труновский "Межрайводоканал"]с.Донское9</t>
  </si>
  <si>
    <t>156</t>
  </si>
  <si>
    <t>https://portal.eias.ru/Portal/DownloadPage.aspx?type=12&amp;guid=4aa88e5e-4009-45e9-abfd-21cde2f8fbf9</t>
  </si>
  <si>
    <t>Главная насосная станция (литера Е) [Филиал ГУП СК "Ставрополькрайводоканал" - "Кавминводоканал" ПТП Кубанские очистные сооружения водоснабжения]</t>
  </si>
  <si>
    <t>81410</t>
  </si>
  <si>
    <t>https://portal.eias.ru/Portal/DownloadPage.aspx?type=12&amp;guid=c942a540-c997-4ab9-b4b7-98bff9c8313e</t>
  </si>
  <si>
    <t>10500</t>
  </si>
  <si>
    <t>Главный водовод 31км [Филиал ГУП СК "Ставрополькрайводоканал" - Кочубеевский "Райводоканал"]</t>
  </si>
  <si>
    <t>х Стародворцовский</t>
  </si>
  <si>
    <t>07528000306</t>
  </si>
  <si>
    <t>х. Стародворцовский</t>
  </si>
  <si>
    <t>000000132</t>
  </si>
  <si>
    <t>https://portal.eias.ru/Portal/DownloadPage.aspx?type=12&amp;guid=6bb2cf8a-f16f-4994-ab96-5697c4a507cb</t>
  </si>
  <si>
    <t>Групповой водопровод от НС II-го подъёма (ст. Старопавловская Кировского р-на) до НС III- го подъёма (г. Георгиевск, п Новый) [Филиал ГУП СК "Ставрополькрайводоканал" - "Южный" ПТП Георгиевское]</t>
  </si>
  <si>
    <t>ст-ца Александрийская</t>
  </si>
  <si>
    <t>07707000106</t>
  </si>
  <si>
    <t>https://portal.eias.ru/Portal/DownloadPage.aspx?type=12&amp;guid=d05c443d-cff4-4b02-9797-9bf73c5e957d</t>
  </si>
  <si>
    <t>000742</t>
  </si>
  <si>
    <t>20.03.1997</t>
  </si>
  <si>
    <t>https://portal.eias.ru/Portal/DownloadPage.aspx?type=12&amp;guid=8bf2231a-9bc3-43a1-9eda-fc0b4f1d4b9f</t>
  </si>
  <si>
    <t>07515000106</t>
  </si>
  <si>
    <t>Групповой водопровод от НС III- го подъёма (г. Георгиевск, п Новый) до РЧВ г.Минеральные Воды [Филиал ГУП СК "Ставрополькрайводоканал" - "Южный" ПТП Георгиевское]</t>
  </si>
  <si>
    <t>https://portal.eias.ru/Portal/DownloadPage.aspx?type=12&amp;guid=664ed05b-f45f-46f8-b998-970787019095</t>
  </si>
  <si>
    <t>00743</t>
  </si>
  <si>
    <t>10.03.1997</t>
  </si>
  <si>
    <t>https://portal.eias.ru/Portal/DownloadPage.aspx?type=12&amp;guid=da2656c6-fb2f-4345-ba3d-d37ba03c0e8e</t>
  </si>
  <si>
    <t>https://portal.eias.ru/Portal/DownloadPage.aspx?type=12&amp;guid=f3f2721c-5ba7-4d48-9414-5cc3ee2052d6</t>
  </si>
  <si>
    <t>30.09.1977</t>
  </si>
  <si>
    <t>https://portal.eias.ru/Portal/DownloadPage.aspx?type=12&amp;guid=098f403a-4279-4f32-83c7-291090cab1be</t>
  </si>
  <si>
    <t>Ж/б резервуар 250 м3 [Филиал ГУП СК "Ставрополькрайводоканал" - Труновский "Межрайводоканал"]</t>
  </si>
  <si>
    <t>https://portal.eias.ru/Portal/DownloadPage.aspx?type=12&amp;guid=9bf5f2a9-5124-4e7f-9f21-7efed501d8bd</t>
  </si>
  <si>
    <t>Ж/б резервуар 50 м3 [Филиал ГУП СК "Ставрополькрайводоканал" - Труновский "Межрайводоканал"]</t>
  </si>
  <si>
    <t>https://portal.eias.ru/Portal/DownloadPage.aspx?type=12&amp;guid=8abc8f6d-b53a-45b2-a69e-7feee3e413a6</t>
  </si>
  <si>
    <t>Ж/б резервуар [Филиал ГУП СК "Ставрополькрайводоканал" - Труновский "Межрайводоканал"]</t>
  </si>
  <si>
    <t>143</t>
  </si>
  <si>
    <t>https://portal.eias.ru/Portal/DownloadPage.aspx?type=12&amp;guid=dbb88e66-2c57-4985-9255-950c68ff9e7a</t>
  </si>
  <si>
    <t>Здание (26:27:110302:311) С-А  (ГУП СК Зеленокумск)</t>
  </si>
  <si>
    <t>Здание (26:27:111008:107) С-А (ГУП СК Зеленокумск)</t>
  </si>
  <si>
    <t>Шоссейначя</t>
  </si>
  <si>
    <t>39г</t>
  </si>
  <si>
    <t>Здание (дом) (26:27:011301:46) с,Нины (ГУП СК Зеленокумск)</t>
  </si>
  <si>
    <t>70</t>
  </si>
  <si>
    <t>Здание блока служебных помещений [Филиал ГУП СК "Ставрополькрайводоканал" - "Северный" ПТП Благодарненское]</t>
  </si>
  <si>
    <t>027</t>
  </si>
  <si>
    <t>30.12.1986</t>
  </si>
  <si>
    <t>https://portal.eias.ru/Portal/DownloadPage.aspx?type=12&amp;guid=5da26dd1-50b0-4415-b3a6-fc0ea29e7d13</t>
  </si>
  <si>
    <t>2520</t>
  </si>
  <si>
    <t>2000</t>
  </si>
  <si>
    <t>Здание водонапорно-насосной станции (РЖД)</t>
  </si>
  <si>
    <t>Здание контрольно-пропускного пункта (ГУП СК Зеленокумск)</t>
  </si>
  <si>
    <t>Здание насосно-фильтровой станции [Филиал ГУП СК "Ставрополькрайводоканал" - Сенгилеевский "Межрайводоканал"]</t>
  </si>
  <si>
    <t>п Приозерный</t>
  </si>
  <si>
    <t>07558000246</t>
  </si>
  <si>
    <t>юго- западная окраина села</t>
  </si>
  <si>
    <t>00000018</t>
  </si>
  <si>
    <t>08.06.1979</t>
  </si>
  <si>
    <t>https://portal.eias.ru/Portal/DownloadPage.aspx?type=12&amp;guid=1fa35d07-3eff-4cd7-a99a-cbd6f669a277</t>
  </si>
  <si>
    <t>Здание насосной станции (литера Г) [Филиал ГУП СК "Ставрополькрайводоканал" - "Северный" ПТП Светлоградское]</t>
  </si>
  <si>
    <t>пр-кт. Им Генерала Воробьева</t>
  </si>
  <si>
    <t>018</t>
  </si>
  <si>
    <t>03.01.1983</t>
  </si>
  <si>
    <t>https://portal.eias.ru/Portal/DownloadPage.aspx?type=12&amp;guid=51608798-eddc-42e7-b18a-5f11c5af3797</t>
  </si>
  <si>
    <t>193</t>
  </si>
  <si>
    <t>Здание насосной станции (литера К пл.129,2 кв.м [Филиал ГУП СК "Ставрополькрайводоканал" - "Северный" ПТП Светлоградское]</t>
  </si>
  <si>
    <t>ул.Гора Куцай</t>
  </si>
  <si>
    <t>51а</t>
  </si>
  <si>
    <t>https://portal.eias.ru/Portal/DownloadPage.aspx?type=12&amp;guid=ec44c458-92a0-4d6e-87bf-cfe3e5a3f2f4</t>
  </si>
  <si>
    <t>015</t>
  </si>
  <si>
    <t>03.01.1984</t>
  </si>
  <si>
    <t>https://portal.eias.ru/Portal/DownloadPage.aspx?type=12&amp;guid=95bc0a74-eded-4152-ad7f-ae8461bccf38</t>
  </si>
  <si>
    <t>1140</t>
  </si>
  <si>
    <t>Здание насосной станции 2-го подъёма (ГУП СК Зеленокумск)</t>
  </si>
  <si>
    <t>Здание насосной станции №1а [Филиал ГУП СК "Ставрополькрайводоканал" - "Северный" ПТП Благодарненское]</t>
  </si>
  <si>
    <t>013</t>
  </si>
  <si>
    <t>30.12.1967</t>
  </si>
  <si>
    <t>https://portal.eias.ru/Portal/DownloadPage.aspx?type=12&amp;guid=88b12d43-a50a-4a27-9c16-d631b0b453b6</t>
  </si>
  <si>
    <t>60</t>
  </si>
  <si>
    <t>Здание насосной станции №3 [Филиал ГУП СК "Ставрополькрайводоканал" - "Северный" ПТП Благодарненское]</t>
  </si>
  <si>
    <t>039</t>
  </si>
  <si>
    <t>https://portal.eias.ru/Portal/DownloadPage.aspx?type=12&amp;guid=34d59bc4-4a56-4e33-bacf-12430d8c330d</t>
  </si>
  <si>
    <t>900</t>
  </si>
  <si>
    <t>Здание насосной станции к скважине 36Д (ГУП СК Зеленокумск)</t>
  </si>
  <si>
    <t>район электростанции</t>
  </si>
  <si>
    <t>Здание насосной станции к скважине 73Д (ГУП СК Зеленокумск)</t>
  </si>
  <si>
    <t>Здание хлораторной (ГУП СК Зеленокумск)</t>
  </si>
  <si>
    <t>Здание электротехнической мастерской (ГУП СК Зеленокумск)</t>
  </si>
  <si>
    <t>Зона санитарной охраны протяженностью 992 м очист.сооруж [Филиал ГУП СК "Ставрополькрайводоканал" - "Южный" ПТП Минераловодское п. Широкий]</t>
  </si>
  <si>
    <t>00000851</t>
  </si>
  <si>
    <t>https://portal.eias.ru/Portal/DownloadPage.aspx?type=12&amp;guid=4b146dc0-8b9c-4dae-bcd5-fab390cf4dcd</t>
  </si>
  <si>
    <t>ИСКЛЮЧЁН.  Обустройство каптажа "Найденовский" (литера 1) объемом 36,9 куб.м., 2358А [Филиал ГУП СК "Ставрополькрайводоканал" - Изобильненский "Райводоканал"]</t>
  </si>
  <si>
    <t>с Найдёновка</t>
  </si>
  <si>
    <t>https://portal.eias.ru/Portal/DownloadPage.aspx?type=12&amp;guid=181a8f95-63c7-48e1-9a18-2948ebd14da5</t>
  </si>
  <si>
    <t>2358А</t>
  </si>
  <si>
    <t>https://portal.eias.ru/Portal/DownloadPage.aspx?type=12&amp;guid=9773a7e7-da98-4b68-9000-8739658bae31</t>
  </si>
  <si>
    <t>Интенсификационный водопровод [Филиал ГУП СК "Ставрополькрайводоканал" - Труновский "Межрайводоканал"]</t>
  </si>
  <si>
    <t>п Правоегорлыкский</t>
  </si>
  <si>
    <t>07554000156</t>
  </si>
  <si>
    <t>п. Правоегорлыкский</t>
  </si>
  <si>
    <t>205</t>
  </si>
  <si>
    <t>https://portal.eias.ru/Portal/DownloadPage.aspx?type=12&amp;guid=b425975d-4e28-4f87-96de-a6b9f83b8a43</t>
  </si>
  <si>
    <t>Камера управления фильтрами очистных сооружений [Филиал ГУП СК "Ставрополькрайводоканал" - "Южный" ПТП Минераловодское п. Широкий]</t>
  </si>
  <si>
    <t>примерно в 1,8 км по направлению на восток от ориентира ж.д.№47</t>
  </si>
  <si>
    <t>00000874</t>
  </si>
  <si>
    <t>https://portal.eias.ru/Portal/DownloadPage.aspx?type=12&amp;guid=9335af14-4faf-4554-85aa-05b1d6b0b696</t>
  </si>
  <si>
    <t>Каптажи Долгое с насосной станцией [Филиал ГУП СК "Ставрополькрайводоканал" - "Северный" ПТП Светлоградское]</t>
  </si>
  <si>
    <t>https://portal.eias.ru/Portal/DownloadPage.aspx?type=12&amp;guid=8bc4b2f1-e740-4134-ba3f-b5cc589a4c94</t>
  </si>
  <si>
    <t>Квартальные сети в-да пр.Свечкарёва,Д100,536 п/м (ГУП СК Зеленокумск)</t>
  </si>
  <si>
    <t>пр.Свечкарёва</t>
  </si>
  <si>
    <t>.536</t>
  </si>
  <si>
    <t>Круглолесская насосная станция [Филиал ГУП СК "Ставрополькрайводоканал" - "Северный" ПТП Александровское]</t>
  </si>
  <si>
    <t>с Круглолесское</t>
  </si>
  <si>
    <t>07502000136</t>
  </si>
  <si>
    <t>с. Круглолесское</t>
  </si>
  <si>
    <t>0013</t>
  </si>
  <si>
    <t>01.12.1967</t>
  </si>
  <si>
    <t>https://portal.eias.ru/Portal/DownloadPage.aspx?type=12&amp;guid=3bda67b9-99f7-4707-ab04-4449b7b78cf1</t>
  </si>
  <si>
    <t>95</t>
  </si>
  <si>
    <t>Кубанский Водовод от камеры №19 до камеры 320 Д=530мм 1480м [Филиал ГУП СК "Ставрополькрайводоканал" - "Кавминводоканал" ПТП Кубанские очистные сооружения водоснабжения]</t>
  </si>
  <si>
    <t>м/н Северный</t>
  </si>
  <si>
    <t>81482</t>
  </si>
  <si>
    <t>https://portal.eias.ru/Portal/DownloadPage.aspx?type=12&amp;guid=8d28fae3-9c2c-41a9-8ea4-2ea48695a717</t>
  </si>
  <si>
    <t>Кубанский водопровод Д426 ст протяженностью 7500м (№55) [Филиал ГУП СК "Ставрополькрайводоканал" - "Кавминводоканал" ПТП Кубанские очистные сооружения водоснабжения]</t>
  </si>
  <si>
    <t>81479</t>
  </si>
  <si>
    <t>https://portal.eias.ru/Portal/DownloadPage.aspx?type=12&amp;guid=bd77ce1f-9e38-48ac-b823-b181261f0aa6</t>
  </si>
  <si>
    <t>Кубанский водопровод Д500мм-383м ст Д600мм-371м. [Филиал ГУП СК "Ставрополькрайводоканал" - "Кавминводоканал" ПТП Кубанские очистные сооружения водоснабжения]</t>
  </si>
  <si>
    <t>81475</t>
  </si>
  <si>
    <t>https://portal.eias.ru/Portal/DownloadPage.aspx?type=12&amp;guid=c29f6cd0-2545-42ea-9c8c-e765c211a0da</t>
  </si>
  <si>
    <t>Курсавский групповой водопровод Филиал ГУП СК "Ставрополькрайводоканал" - "Южный" ПТП Андроповское 
Инвентарные карты ОС</t>
  </si>
  <si>
    <t>Курсавский групповой водопровод</t>
  </si>
  <si>
    <t>31.12.1971</t>
  </si>
  <si>
    <t>https://portal.eias.ru/Portal/DownloadPage.aspx?type=12&amp;guid=0f4f2c29-1a2c-4847-ac90-6910475e38b4</t>
  </si>
  <si>
    <t>с Красноярское</t>
  </si>
  <si>
    <t>07503000166</t>
  </si>
  <si>
    <t>с Куршава</t>
  </si>
  <si>
    <t>07503000181</t>
  </si>
  <si>
    <t>ст-ца Воровсколесская</t>
  </si>
  <si>
    <t>07503000131</t>
  </si>
  <si>
    <t>Лаборатория (литера Д) [Филиал ГУП СК "Ставрополькрайводоканал" - "Южный" ПТП Минераловодское п. Широкий]</t>
  </si>
  <si>
    <t>https://portal.eias.ru/Portal/DownloadPage.aspx?type=12&amp;guid=d1aacc8b-13c3-4348-adb7-60d6be79107f</t>
  </si>
  <si>
    <t>00000893</t>
  </si>
  <si>
    <t>https://portal.eias.ru/Portal/DownloadPage.aspx?type=12&amp;guid=9021b70e-7aba-481f-9ef8-5b385bb4907d</t>
  </si>
  <si>
    <t>Магистральный водовод а.Абдул-Газы [Филиал ГУП СК "Ставрополькрайводоканал" - "Восточный" ПТП Нефтекумское]</t>
  </si>
  <si>
    <t>аул. Абдул-Газы</t>
  </si>
  <si>
    <t>20379</t>
  </si>
  <si>
    <t>28.05.2021</t>
  </si>
  <si>
    <t>https://portal.eias.ru/Portal/DownloadPage.aspx?type=12&amp;guid=50328880-7412-4e5d-ab0a-f56111554d57</t>
  </si>
  <si>
    <t>Магистральный водовод от Октябрьского распределителя до очистных сооружений протяженностью 15700 м [Филиал ГУП СК "Ставрополькрайводоканал" - "Северный" ПТП Благодарненское]</t>
  </si>
  <si>
    <t>054</t>
  </si>
  <si>
    <t>31.08.1981</t>
  </si>
  <si>
    <t>https://portal.eias.ru/Portal/DownloadPage.aspx?type=12&amp;guid=a8bd859b-6682-4fa5-83d1-39fb1faf233e</t>
  </si>
  <si>
    <t>Магистральный водовод от родника к насосной станции с.Грачевка [Филиал ГУП СК "Ставрополькрайводоканал" - Сенгилеевский "Межрайводоканал"]</t>
  </si>
  <si>
    <t>00000526</t>
  </si>
  <si>
    <t>01.06.1958</t>
  </si>
  <si>
    <t>https://portal.eias.ru/Portal/DownloadPage.aspx?type=12&amp;guid=f6b61e87-0e1b-4903-bbda-7499dc3a5e8c</t>
  </si>
  <si>
    <t>Магистральный водовод от с.Грушевского до Октябрьского распределителя [Филиал ГУП СК "Ставрополькрайводоканал" - "Северный" ПТП Благодарненское]</t>
  </si>
  <si>
    <t>056</t>
  </si>
  <si>
    <t>30.12.1982</t>
  </si>
  <si>
    <t>https://portal.eias.ru/Portal/DownloadPage.aspx?type=12&amp;guid=735bdb81-bf8f-41e2-8a7e-8b15e2f40a89</t>
  </si>
  <si>
    <t>Магистральный водовод ст. Ессентукская</t>
  </si>
  <si>
    <t>00-003405</t>
  </si>
  <si>
    <t>30.12.2021</t>
  </si>
  <si>
    <t>https://portal.eias.ru/Portal/DownloadPage.aspx?type=12&amp;guid=7669dc59-6151-4d25-b743-61cf99cec11e</t>
  </si>
  <si>
    <t>Магистральный трубопровод от с. Сенгилеевское до ст. Филимоновская - 3,9 км [Филиал ГУП СК "Ставрополькрайводоканал" - Сенгилеевский "Межрайводоканал"]</t>
  </si>
  <si>
    <t>с. Сенгилеевское</t>
  </si>
  <si>
    <t>00000487</t>
  </si>
  <si>
    <t>https://portal.eias.ru/Portal/DownloadPage.aspx?type=12&amp;guid=ddce87fe-d677-4653-a479-2a97344865d9</t>
  </si>
  <si>
    <t>Малая насосная станция с. Бешпагир [Филиал ГУП СК "Ставрополькрайводоканал" - Сенгилеевский "Межрайводоканал"]</t>
  </si>
  <si>
    <t>юго-западная часть села "горлов ключ"</t>
  </si>
  <si>
    <t>https://portal.eias.ru/Portal/DownloadPage.aspx?type=12&amp;guid=2921cec7-34e5-4afc-880f-3e08441bdae7</t>
  </si>
  <si>
    <t>Медленные фильтры [Филиал ГУП СК "Ставрополькрайводоканал" - Труновский "Межрайводоканал"]</t>
  </si>
  <si>
    <t>Установлено относительно ориентира с. Безопасное 0,8 км на север от х. Новый Быт, около дороги Ставрополь-Батайск, расположенного в границах участка, адрес ориентира: Труновский район, с. Безопасное</t>
  </si>
  <si>
    <t>https://portal.eias.ru/Portal/DownloadPage.aspx?type=12&amp;guid=5902f4ae-cac2-423d-95ca-493326ccbc4c</t>
  </si>
  <si>
    <t>Местоположение  установлено относительно ориентира на территории СХП "Мелиоратор", расположенного в границах учатска, адрес ориентира: район Труновский.</t>
  </si>
  <si>
    <t>000622-1</t>
  </si>
  <si>
    <t>29.01.2016</t>
  </si>
  <si>
    <t>https://portal.eias.ru/Portal/DownloadPage.aspx?type=12&amp;guid=f08d2b32-b99c-4bae-bc1f-3c91e0332cd9</t>
  </si>
  <si>
    <t>Медленные фильтры п. Перевальный [Филиал ГУП СК "Ставрополькрайводоканал" - "Южный" ПТП Минераловодское п. Широкий]</t>
  </si>
  <si>
    <t>00000875</t>
  </si>
  <si>
    <t>https://portal.eias.ru/Portal/DownloadPage.aspx?type=12&amp;guid=6748a390-9d91-4750-aeca-60dd90cbb9db</t>
  </si>
  <si>
    <t>Медленный фильтр с камерой управления: камера управления (литера И)-146,2м2; медленный фильтр ли [Филиал ГУП СК "Ставрополькрайводоканал" - "Южный" ПТП Минераловодское п. Широкий]</t>
  </si>
  <si>
    <t>00000854</t>
  </si>
  <si>
    <t>https://portal.eias.ru/Portal/DownloadPage.aspx?type=12&amp;guid=f0f9d5da-812c-40fc-857d-ffaed6c11803</t>
  </si>
  <si>
    <t>НС "4-го микрорайона" [Филиал ГУП СК "Ставрополькрайводоканал" - "Кавминводоканал" ПТП Пятигорское]</t>
  </si>
  <si>
    <t>ул. Московская</t>
  </si>
  <si>
    <t>94</t>
  </si>
  <si>
    <t>1731</t>
  </si>
  <si>
    <t>https://portal.eias.ru/Portal/DownloadPage.aspx?type=12&amp;guid=658bb7c2-8054-49d0-a994-900e91730d26</t>
  </si>
  <si>
    <t>1560</t>
  </si>
  <si>
    <t>338.69</t>
  </si>
  <si>
    <t>1719</t>
  </si>
  <si>
    <t>https://portal.eias.ru/Portal/DownloadPage.aspx?type=12&amp;guid=945da874-c048-4c63-977c-107ef1bbfcb4</t>
  </si>
  <si>
    <t>4690</t>
  </si>
  <si>
    <t>1861.05</t>
  </si>
  <si>
    <t>НС "Импульс" (литера А) [Филиал ГУП СК "Ставрополькрайводоканал" - "Кавминводоканал" ПТП Пятигорское]</t>
  </si>
  <si>
    <t>ул. Разина</t>
  </si>
  <si>
    <t>https://portal.eias.ru/Portal/DownloadPage.aspx?type=12&amp;guid=224ea1b6-21b3-4039-a50f-1dd892d54107</t>
  </si>
  <si>
    <t>1735</t>
  </si>
  <si>
    <t>https://portal.eias.ru/Portal/DownloadPage.aspx?type=12&amp;guid=f0830a95-0ca6-4c0c-9321-902b6b8fe402</t>
  </si>
  <si>
    <t>93</t>
  </si>
  <si>
    <t>НС "Колос" [Филиал ГУП СК "Ставрополькрайводоканал" - "Кавминводоканал" ПТП Пятигорское]</t>
  </si>
  <si>
    <t>пер. Солдатский</t>
  </si>
  <si>
    <t>309</t>
  </si>
  <si>
    <t>https://portal.eias.ru/Portal/DownloadPage.aspx?type=12&amp;guid=b98e8b57-3e74-4e7a-9d37-921e6eba3508</t>
  </si>
  <si>
    <t>290</t>
  </si>
  <si>
    <t>НС "Провальская" [Филиал ГУП СК "Ставрополькрайводоканал" - "Кавминводоканал" ПТП Пятигорское]</t>
  </si>
  <si>
    <t>ул. Чкалова</t>
  </si>
  <si>
    <t>https://portal.eias.ru/Portal/DownloadPage.aspx?type=12&amp;guid=965d61bd-a838-4291-a9d9-c250e73e1373</t>
  </si>
  <si>
    <t>1718</t>
  </si>
  <si>
    <t>https://portal.eias.ru/Portal/DownloadPage.aspx?type=12&amp;guid=bc4ff622-09c6-4e89-9be9-95a37f7337ed</t>
  </si>
  <si>
    <t>960</t>
  </si>
  <si>
    <t>258.68</t>
  </si>
  <si>
    <t>НС "Свободненская" [Филиал ГУП СК "Ставрополькрайводоканал" - "Кавминводоканал" ПТП Пятигорское]</t>
  </si>
  <si>
    <t>п Горячеводский</t>
  </si>
  <si>
    <t>07727000056</t>
  </si>
  <si>
    <t>ул. Маршала Жукова</t>
  </si>
  <si>
    <t>https://portal.eias.ru/Portal/DownloadPage.aspx?type=12&amp;guid=f2d8030e-d722-4d49-ba5b-d64dd97f72bd</t>
  </si>
  <si>
    <t>2625</t>
  </si>
  <si>
    <t>https://portal.eias.ru/Portal/DownloadPage.aspx?type=12&amp;guid=f6543265-9472-493a-b428-088bc62742d9</t>
  </si>
  <si>
    <t>850</t>
  </si>
  <si>
    <t>608.72</t>
  </si>
  <si>
    <t>НС "Северная" [Филиал ГУП СК "Ставрополькрайводоканал" - "Кавминводоканал" ПТП Пятигорское]</t>
  </si>
  <si>
    <t>https://portal.eias.ru/Portal/DownloadPage.aspx?type=12&amp;guid=c4979419-3cf2-4a9c-bbd1-ec9a7b5e4c26</t>
  </si>
  <si>
    <t>1736</t>
  </si>
  <si>
    <t>https://portal.eias.ru/Portal/DownloadPage.aspx?type=12&amp;guid=e6495c73-d989-4413-a5c5-733727f46815</t>
  </si>
  <si>
    <t>1260</t>
  </si>
  <si>
    <t>314.92</t>
  </si>
  <si>
    <t>НС "Техвода" [Филиал ГУП СК "Ставрополькрайводоканал" - "Кавминводоканал" ПТП Пятигорское]</t>
  </si>
  <si>
    <t>15.05.2023</t>
  </si>
  <si>
    <t>102</t>
  </si>
  <si>
    <t>НС № 1 Ипатовского группового водопровода [Филиал ГУП СК "Ставрополькрайводоканал" - "Северный" ПТП Ипатовское]</t>
  </si>
  <si>
    <t>3 км на восток от г. Ипатово</t>
  </si>
  <si>
    <t>10201</t>
  </si>
  <si>
    <t>https://portal.eias.ru/Portal/DownloadPage.aspx?type=12&amp;guid=1894260f-fe28-4e1b-a14e-1cfb65c2b82e</t>
  </si>
  <si>
    <t>НС № 10 Ипатовского группового водопровода [Филиал ГУП СК "Ставрополькрайводоканал" - "Северный" ПТП Ипатовское]</t>
  </si>
  <si>
    <t>1 м на север от х. Кочержинский</t>
  </si>
  <si>
    <t>10015</t>
  </si>
  <si>
    <t>01.12.1990</t>
  </si>
  <si>
    <t>https://portal.eias.ru/Portal/DownloadPage.aspx?type=12&amp;guid=fb0e245c-ac93-46f8-83f6-745506d1942f</t>
  </si>
  <si>
    <t>НС № 11 Ипатовского группового водопровода [Филиал ГУП СК "Ставрополькрайводоканал" - "Северный" ПТП Ипатовское]</t>
  </si>
  <si>
    <t>1 м на восток от с. Октябрьское</t>
  </si>
  <si>
    <t>10007</t>
  </si>
  <si>
    <t>https://portal.eias.ru/Portal/DownloadPage.aspx?type=12&amp;guid=553a7e2f-73a9-481d-b9fb-be6cf720a46a</t>
  </si>
  <si>
    <t>76.1</t>
  </si>
  <si>
    <t>07522000291</t>
  </si>
  <si>
    <t>НС № 12 Ипатовского группового водопровода [Филиал ГУП СК "Ставрополькрайводоканал" - "Северный" ПТП Ипатовское]</t>
  </si>
  <si>
    <t>800 м на юг от а. Нижний Барханчак</t>
  </si>
  <si>
    <t>10005</t>
  </si>
  <si>
    <t>01.06.1989</t>
  </si>
  <si>
    <t>https://portal.eias.ru/Portal/DownloadPage.aspx?type=12&amp;guid=51da616e-3417-466e-87e5-e8f1fa323515</t>
  </si>
  <si>
    <t>200</t>
  </si>
  <si>
    <t>61.5</t>
  </si>
  <si>
    <t>НС № 13 Кевсалинского группового водопровода [Филиал ГУП СК "Ставрополькрайводоканал" - "Северный" ПТП Ипатовское]</t>
  </si>
  <si>
    <t>2,9 км на юг от с. Кевсала</t>
  </si>
  <si>
    <t>101065</t>
  </si>
  <si>
    <t>https://portal.eias.ru/Portal/DownloadPage.aspx?type=12&amp;guid=2710699a-ec3e-400f-bc81-78ada1c8043b</t>
  </si>
  <si>
    <t>2050</t>
  </si>
  <si>
    <t>НС № 15 Большевистского группового водопровода [Филиал ГУП СК "Ставрополькрайводоканал" - "Северный" ПТП Ипатовское]</t>
  </si>
  <si>
    <t>300 м на запад от п. Красочный</t>
  </si>
  <si>
    <t>10242</t>
  </si>
  <si>
    <t>01.12.1991</t>
  </si>
  <si>
    <t>https://portal.eias.ru/Portal/DownloadPage.aspx?type=12&amp;guid=ca794d56-2542-4520-94ae-58aa81083d66</t>
  </si>
  <si>
    <t>360</t>
  </si>
  <si>
    <t>НС № 17 Большевмстского группового водопровода [Филиал ГУП СК "Ставрополькрайводоканал" - "Северный" ПТП Ипатовское]</t>
  </si>
  <si>
    <t>30244</t>
  </si>
  <si>
    <t>https://portal.eias.ru/Portal/DownloadPage.aspx?type=12&amp;guid=490b6b00-4999-458e-b4c5-80815ea401a4</t>
  </si>
  <si>
    <t>НС № 18 Джалгинского групповго водопровода [Филиал ГУП СК "Ставрополькрайводоканал" - "Северный" ПТП Ипатовское]</t>
  </si>
  <si>
    <t>10548</t>
  </si>
  <si>
    <t>https://portal.eias.ru/Portal/DownloadPage.aspx?type=12&amp;guid=d2a5cb97-e097-4ec2-9064-a388a3117bf3</t>
  </si>
  <si>
    <t>НС № 19 Джалгинского группового водопровода [Филиал ГУП СК "Ставрополькрайводоканал" - "Северный" ПТП Ипатовское]</t>
  </si>
  <si>
    <t>100 м на восток от с. Бурукшун</t>
  </si>
  <si>
    <t>10980</t>
  </si>
  <si>
    <t>https://portal.eias.ru/Portal/DownloadPage.aspx?type=12&amp;guid=af1f2edd-ac52-451a-9361-ce1e852faa6c</t>
  </si>
  <si>
    <t>160</t>
  </si>
  <si>
    <t>НС № 2 Апанасенковского группового водопровода [Филиал ГУП СК "Ставрополькрайводоканал" - "Северный" ПТП Ипатовское]</t>
  </si>
  <si>
    <t>6 км на юго-запад от с. Дивное</t>
  </si>
  <si>
    <t>10017/А</t>
  </si>
  <si>
    <t>https://portal.eias.ru/Portal/DownloadPage.aspx?type=12&amp;guid=92e62dbd-d695-4749-877a-ab5d330b45b2</t>
  </si>
  <si>
    <t>3110</t>
  </si>
  <si>
    <t>НС № 3 Апанасенковского групповго водопровода [Филиал ГУП СК "Ставрополькрайводоканал" - "Северный" ПТП Ипатовское]</t>
  </si>
  <si>
    <t>1 км на юго-запад от с. Вознесеновское</t>
  </si>
  <si>
    <t>10160/А</t>
  </si>
  <si>
    <t>29.12.1973</t>
  </si>
  <si>
    <t>https://portal.eias.ru/Portal/DownloadPage.aspx?type=12&amp;guid=18a697fa-28a6-468b-92f7-a7464c8bb406</t>
  </si>
  <si>
    <t>640</t>
  </si>
  <si>
    <t>74.7</t>
  </si>
  <si>
    <t>НС № 3 Ипатовского группового водопровода [Филиал ГУП СК "Ставрополькрайводоканал" - "Северный" ПТП Ипатовское]</t>
  </si>
  <si>
    <t>1,5 км на север от г. Ипатово</t>
  </si>
  <si>
    <t>10983</t>
  </si>
  <si>
    <t>31.10.2007</t>
  </si>
  <si>
    <t>https://portal.eias.ru/Portal/DownloadPage.aspx?type=12&amp;guid=8d37db6d-71b6-4777-95f9-62ce4da76f31</t>
  </si>
  <si>
    <t>172</t>
  </si>
  <si>
    <t>НС № 4 Апанасенковского группового водопровода [Филиал ГУП СК "Ставрополькрайводоканал" - "Северный" ПТП Ипатовское]</t>
  </si>
  <si>
    <t>1,8 км на юг от с. Апанасенковское</t>
  </si>
  <si>
    <t>10157/А</t>
  </si>
  <si>
    <t>https://portal.eias.ru/Portal/DownloadPage.aspx?type=12&amp;guid=4fe42c7c-d60d-4ef3-ac23-eca872d8e7f8</t>
  </si>
  <si>
    <t>57.5</t>
  </si>
  <si>
    <t>НС № 4 Ипатовского группового водопровода [Филиал ГУП СК "Ставрополькрайводоканал" - "Северный" ПТП Ипатовское]</t>
  </si>
  <si>
    <t>4 км на восток от п. Советское Руно</t>
  </si>
  <si>
    <t>10114</t>
  </si>
  <si>
    <t>01.03.1986</t>
  </si>
  <si>
    <t>https://portal.eias.ru/Portal/DownloadPage.aspx?type=12&amp;guid=b783ad02-757b-4819-9677-c1521b2e14ab</t>
  </si>
  <si>
    <t>280</t>
  </si>
  <si>
    <t>260</t>
  </si>
  <si>
    <t>НС № 5 Апанасенковского группового водопровода [Филиал ГУП СК "Ставрополькрайводоканал" - "Северный" ПТП Ипатовское]</t>
  </si>
  <si>
    <t>500 м на запад от п. Новокучерлинский</t>
  </si>
  <si>
    <t>https://portal.eias.ru/Portal/DownloadPage.aspx?type=12&amp;guid=1d067cab-b023-4c02-a0d4-90e6255a039d</t>
  </si>
  <si>
    <t>10191/А</t>
  </si>
  <si>
    <t>15.12.1977</t>
  </si>
  <si>
    <t>https://portal.eias.ru/Portal/DownloadPage.aspx?type=12&amp;guid=f44d8adb-4970-4499-90d2-2fb5b079a187</t>
  </si>
  <si>
    <t>380</t>
  </si>
  <si>
    <t>69.6</t>
  </si>
  <si>
    <t>НС № 5 Ипатовского группового водопровода [Филиал ГУП СК "Ставрополькрайводоканал" - "Северный" ПТП Ипатовское]</t>
  </si>
  <si>
    <t>50 м на запад от п. Айгурский</t>
  </si>
  <si>
    <t>10117</t>
  </si>
  <si>
    <t>https://portal.eias.ru/Portal/DownloadPage.aspx?type=12&amp;guid=ecabb17b-4f58-452d-a148-482441c9a053</t>
  </si>
  <si>
    <t>НС № 6 Апанасенковского группового водопровода [Филиал ГУП СК "Ставрополькрайводоканал" - "Северный" ПТП Ипатовское]</t>
  </si>
  <si>
    <t>300 м на юго-восток от с. Кендже-Кулак</t>
  </si>
  <si>
    <t>10193/А</t>
  </si>
  <si>
    <t>01.03.1977</t>
  </si>
  <si>
    <t>https://portal.eias.ru/Portal/DownloadPage.aspx?type=12&amp;guid=2400b0f5-04ad-4502-865f-fe3831233f0f</t>
  </si>
  <si>
    <t>27.6</t>
  </si>
  <si>
    <t>НС № 6 Ипатовского группового водопровода [Филиал ГУП СК "Ставрополькрайводоканал" - "Северный" ПТП Ипатовское]</t>
  </si>
  <si>
    <t>14 км на юго-восток от а. Юсуп-Кулакский</t>
  </si>
  <si>
    <t>10115</t>
  </si>
  <si>
    <t>https://portal.eias.ru/Portal/DownloadPage.aspx?type=12&amp;guid=3fd2f88c-a51c-4349-a811-9ddc4e0ba95f</t>
  </si>
  <si>
    <t>НС № 7 Апанасенковского группового водопровода [Филиал ГУП СК "Ставрополькрайводоканал" - "Северный" ПТП Ипатовское]</t>
  </si>
  <si>
    <t>50 м на юг от с. Каменная Балка</t>
  </si>
  <si>
    <t>10195/А</t>
  </si>
  <si>
    <t>01.10.1977</t>
  </si>
  <si>
    <t>https://portal.eias.ru/Portal/DownloadPage.aspx?type=12&amp;guid=ea63808e-710f-4b69-bace-ee8e2f8e9192</t>
  </si>
  <si>
    <t>45.2</t>
  </si>
  <si>
    <t>НС № 7 Ипатовского группового водопровода [Филиал ГУП СК "Ставрополькрайводоканал" - "Северный" ПТП Ипатовское]</t>
  </si>
  <si>
    <t>50 м на восток от п. Ясный</t>
  </si>
  <si>
    <t>10116</t>
  </si>
  <si>
    <t>https://portal.eias.ru/Portal/DownloadPage.aspx?type=12&amp;guid=fc8f03a9-c2fc-4ae7-9f6c-0570451469ec</t>
  </si>
  <si>
    <t>НС № 8 Апанасенковского группового водопровода [Филиал ГУП СК "Ставрополькрайводоканал" - "Северный" ПТП Ипатовское]</t>
  </si>
  <si>
    <t>1 км на юг от с. Кенджи-Кулак</t>
  </si>
  <si>
    <t>10199/А</t>
  </si>
  <si>
    <t>01.03.1988</t>
  </si>
  <si>
    <t>https://portal.eias.ru/Portal/DownloadPage.aspx?type=12&amp;guid=5fe9581b-eabe-47b3-b8de-9ce852b92886</t>
  </si>
  <si>
    <t>21.7</t>
  </si>
  <si>
    <t>НС № 8 Ипатовского группового водопровода [Филиал ГУП СК "Ставрополькрайводоканал" - "Северный" ПТП Ипатовское]</t>
  </si>
  <si>
    <t>1 м на запад от х. Мелиорация</t>
  </si>
  <si>
    <t>10006</t>
  </si>
  <si>
    <t>https://portal.eias.ru/Portal/DownloadPage.aspx?type=12&amp;guid=d1934e00-a56a-42d3-92a2-26b062d893c4</t>
  </si>
  <si>
    <t>67</t>
  </si>
  <si>
    <t>НС № 9 Ипатовского группового водопровода [Филиал ГУП СК "Ставрополькрайводоканал" - "Северный" ПТП Ипатовское]</t>
  </si>
  <si>
    <t>1 м на северо-восток от п. Винодельненский</t>
  </si>
  <si>
    <t>01.12.1984</t>
  </si>
  <si>
    <t>400</t>
  </si>
  <si>
    <t>Навес №1, (Артезианская скважина №1) (имущество переданное от ЗАО Пятигорская птицефабрика)</t>
  </si>
  <si>
    <t>3 км. к северу от ст. Зольская</t>
  </si>
  <si>
    <t>Навес №13, (Артезианская скважина №13) (имущество переданное от ЗАО Пятигорская птицефабрика)</t>
  </si>
  <si>
    <t>2,1 км к востоку от ст. Зольская</t>
  </si>
  <si>
    <t>50.76</t>
  </si>
  <si>
    <t>Навес №14, (Артезианская скважина №14) (имущество переданное от ЗАО Пятигорская птицефабрика)</t>
  </si>
  <si>
    <t>1 км к востоку от ст. Зольская</t>
  </si>
  <si>
    <t>26.6</t>
  </si>
  <si>
    <t>Навес №15, (Артезианская скважина №15) (имущество переданное от ЗАО Пятигорская птицефабрика)</t>
  </si>
  <si>
    <t>1 км. к востоку от ст. Зольская</t>
  </si>
  <si>
    <t>Навес №16, (Артезианская скважина №16) (имущество переданное от ЗАО Пятигорская птицефабрика)</t>
  </si>
  <si>
    <t>1 км. к северо-востоку от ст. Зольская</t>
  </si>
  <si>
    <t>Навес №2, (Артезианская скважина №2) (имущество переданное от ЗАО Пятигорская птицефабрика)</t>
  </si>
  <si>
    <t>4 км. к северу от ст. Зольская</t>
  </si>
  <si>
    <t>Накопительные резервуары</t>
  </si>
  <si>
    <t>Напорно регулирующие резервуары 140х2</t>
  </si>
  <si>
    <t>с. Просянка</t>
  </si>
  <si>
    <t>https://portal.eias.ru/Portal/DownloadPage.aspx?type=12&amp;guid=e2e781ad-d8b0-4686-a0c6-57015b985935</t>
  </si>
  <si>
    <t>Напорно регулирующие резервуары 50х3. 100х1</t>
  </si>
  <si>
    <t>с. Константиновское</t>
  </si>
  <si>
    <t>https://portal.eias.ru/Portal/DownloadPage.aspx?type=12&amp;guid=f0efce7d-59fa-4195-8005-ffc8eb8a4a23</t>
  </si>
  <si>
    <t>Напорно регулирующие резервуары и станциями обеззараживания воды 50х2,1х120,250х1,150х1</t>
  </si>
  <si>
    <t>Напорно регулирующий резервуар V-250 м3,, п. Дружба Новоалександровский МО (Распоряжение №370 от 14.04.2023)</t>
  </si>
  <si>
    <t>10.4</t>
  </si>
  <si>
    <t>Напорно регулирующий резервуар V-250 м3,, п. Дружба Новоалександровский МО (Распоряжение №370 от 14.04.2024)</t>
  </si>
  <si>
    <t>ул. Комсомольская, Пром. Зона</t>
  </si>
  <si>
    <t>Напорно-регулирующий резервуар, 2шт [Филиал ГУП СК "Ставрополькрайводоканал" - Труновский "Межрайводоканал"]</t>
  </si>
  <si>
    <t>753-754</t>
  </si>
  <si>
    <t>https://portal.eias.ru/Portal/DownloadPage.aspx?type=12&amp;guid=62d4ffea-a006-44e8-931a-f0aac59cd472</t>
  </si>
  <si>
    <t>Напорный водовод [Филиал ГУП СК "Ставрополькрайводоканал" - Кочубеевский "Райводоканал"]</t>
  </si>
  <si>
    <t>000000355</t>
  </si>
  <si>
    <t>https://portal.eias.ru/Portal/DownloadPage.aspx?type=12&amp;guid=e58c1d6c-cd4e-4d2f-8a74-eddd4a749383</t>
  </si>
  <si>
    <t>000000149</t>
  </si>
  <si>
    <t>https://portal.eias.ru/Portal/DownloadPage.aspx?type=12&amp;guid=aab22f72-e4b6-4327-99ae-b6ba9a769e1c</t>
  </si>
  <si>
    <t>Напорный водовод [Филиал ГУП СК "Ставрополькрайводоканал" - Кочубеевский "Райводоканал"],.,.,,…</t>
  </si>
  <si>
    <t>https://portal.eias.ru/Portal/DownloadPage.aspx?type=12&amp;guid=3895dc36-0b62-4efe-9d89-b01cb71c2a5f</t>
  </si>
  <si>
    <t>Напорный водовод [Филиал ГУП СК "Ставрополькрайводоканал" - Труновский "Межрайводоканал"]</t>
  </si>
  <si>
    <t>755</t>
  </si>
  <si>
    <t>https://portal.eias.ru/Portal/DownloadPage.aspx?type=12&amp;guid=8876e0de-f567-4bb9-ad70-1ed333e45c21</t>
  </si>
  <si>
    <t>Напорный водовод от насосной станции до регулирующего резервуара с.Сенгилеевское, инв.№127 [Филиал ГУП СК "Ставрополькрайводоканал" - Сенгилеевский "Межрайводоканал"]</t>
  </si>
  <si>
    <t>00000127</t>
  </si>
  <si>
    <t>https://portal.eias.ru/Portal/DownloadPage.aspx?type=12&amp;guid=1826aab8-703d-41e0-9f80-65553dd249a4</t>
  </si>
  <si>
    <t>Напорный водовод от с.Ключевка Труновского р-на до с.Тугулук [Филиал ГУП СК "Ставрополькрайводоканал" - Сенгилеевский "Межрайводоканал"]</t>
  </si>
  <si>
    <t>00000527</t>
  </si>
  <si>
    <t>https://portal.eias.ru/Portal/DownloadPage.aspx?type=12&amp;guid=72937918-5c3c-4197-8c9c-dccfdbb287d5</t>
  </si>
  <si>
    <t>Напорный водовод с.Бешпагир [Филиал ГУП СК "Ставрополькрайводоканал" - Сенгилеевский "Межрайводоканал"]</t>
  </si>
  <si>
    <t>00000528</t>
  </si>
  <si>
    <t>01.06.1982</t>
  </si>
  <si>
    <t>https://portal.eias.ru/Portal/DownloadPage.aspx?type=12&amp;guid=cb1ecb6f-ca82-40e4-8a5f-87813ad507c5</t>
  </si>
  <si>
    <t>Напорный трубопровод [Филиал ГУП СК "Ставрополькрайводоканал" - Кочубеевский "Райводоканал"]</t>
  </si>
  <si>
    <t>000000314</t>
  </si>
  <si>
    <t>https://portal.eias.ru/Portal/DownloadPage.aspx?type=12&amp;guid=2e73133e-2131-40d0-8465-c5c6ff04b260</t>
  </si>
  <si>
    <t>Наружные сети [Филиал ГУП СК "Ставрополькрайводоканал" - Кочубеевский "Райводоканал"]</t>
  </si>
  <si>
    <t>000000148</t>
  </si>
  <si>
    <t>https://portal.eias.ru/Portal/DownloadPage.aspx?type=12&amp;guid=999aa54c-c1bf-4e83-9c83-d704c8a66be2</t>
  </si>
  <si>
    <t>Насосная (литера А) [Филиал ГУП СК "Ставрополькрайводоканал" - Предгорный "Межрайводоканал" ПТП Ессентукское]</t>
  </si>
  <si>
    <t>ст. Бекешеская</t>
  </si>
  <si>
    <t>https://portal.eias.ru/Portal/DownloadPage.aspx?type=12&amp;guid=f0f4c93c-862d-4c8e-b694-a287c98cad7c</t>
  </si>
  <si>
    <t>https://portal.eias.ru/Portal/DownloadPage.aspx?type=12&amp;guid=db1c63dd-5be3-4d00-9ec0-7c94d0a6ec37</t>
  </si>
  <si>
    <t>3.478</t>
  </si>
  <si>
    <t>2.57</t>
  </si>
  <si>
    <t>Насосная подкачка</t>
  </si>
  <si>
    <t>Мельничная</t>
  </si>
  <si>
    <t>https://portal.eias.ru/Portal/DownloadPage.aspx?type=12&amp;guid=eb03e9f5-b318-4268-9498-12bb6160ed76</t>
  </si>
  <si>
    <t>921</t>
  </si>
  <si>
    <t>07515000001</t>
  </si>
  <si>
    <t>Насосная станци [Филиал ГУП СК "Ставрополькрайводоканал" - "Северный" ПТП Александровское]</t>
  </si>
  <si>
    <t>х Всадник</t>
  </si>
  <si>
    <t>07502000106</t>
  </si>
  <si>
    <t>ул. 60 лет Октября</t>
  </si>
  <si>
    <t>000000651</t>
  </si>
  <si>
    <t>https://portal.eias.ru/Portal/DownloadPage.aspx?type=12&amp;guid=1f138f05-c9f8-476e-ad8a-143635dac8b5</t>
  </si>
  <si>
    <t>Насосная станция
(ГУП СК Зеленокумск)</t>
  </si>
  <si>
    <t>Насосная станция  I подъема   г. Изобильный 475 [Филиал ГУП СК "Ставрополькрайводоканал" - Изобильненский "Райводоканал"]</t>
  </si>
  <si>
    <t>https://portal.eias.ru/Portal/DownloadPage.aspx?type=12&amp;guid=74858d03-40e5-42da-b07c-845c1874cf82</t>
  </si>
  <si>
    <t>4200</t>
  </si>
  <si>
    <t>Насосная станция "Гайдара" (литера Б) 1977 [Филиал ГУП СК "Ставрополькрайводоканал" - Предгорный "Межрайводоканал" ПТП Кисловодское ]</t>
  </si>
  <si>
    <t>ул. Гайдара</t>
  </si>
  <si>
    <t>https://portal.eias.ru/Portal/DownloadPage.aspx?type=12&amp;guid=1dbe5d99-736f-4f91-b6d1-7ad584350061</t>
  </si>
  <si>
    <t>31.12.1977</t>
  </si>
  <si>
    <t>https://portal.eias.ru/Portal/DownloadPage.aspx?type=12&amp;guid=915627ff-bdbb-4120-ace4-f8decff1e4e3</t>
  </si>
  <si>
    <t>1060</t>
  </si>
  <si>
    <t>27.5</t>
  </si>
  <si>
    <t>Насосная станция "Запикетная" (литера Б) 1985 [Филиал ГУП СК "Ставрополькрайводоканал" - Предгорный "Межрайводоканал" ПТП Кисловодское ]</t>
  </si>
  <si>
    <t>Курортный парк район санатория "Пикет"</t>
  </si>
  <si>
    <t>https://portal.eias.ru/Portal/DownloadPage.aspx?type=12&amp;guid=90d03ca9-057d-494e-935e-9864e7fbc6a4</t>
  </si>
  <si>
    <t>5479</t>
  </si>
  <si>
    <t>31.12.1985</t>
  </si>
  <si>
    <t>https://portal.eias.ru/Portal/DownloadPage.aspx?type=12&amp;guid=9f97cc71-a5e6-4d80-ae80-6e98039c8fd2</t>
  </si>
  <si>
    <t>Насосная станция "Индустрия 1" 2004 [Филиал ГУП СК "Ставрополькрайводоканал" - Предгорный "Межрайводоканал" ПТП Кисловодское ]</t>
  </si>
  <si>
    <t>00-000180</t>
  </si>
  <si>
    <t>18.05.2017</t>
  </si>
  <si>
    <t>https://portal.eias.ru/Portal/DownloadPage.aspx?type=12&amp;guid=e4d6c799-89aa-4401-9af4-4429c0dbeaba</t>
  </si>
  <si>
    <t>Насосная станция "Индустрия 2" 2004 [Филиал ГУП СК "Ставрополькрайводоканал" - Предгорный "Межрайводоканал" ПТП Кисловодское ]</t>
  </si>
  <si>
    <t>п Индустрия</t>
  </si>
  <si>
    <t>07715000121</t>
  </si>
  <si>
    <t>00-000178</t>
  </si>
  <si>
    <t>18.02.2017</t>
  </si>
  <si>
    <t>https://portal.eias.ru/Portal/DownloadPage.aspx?type=12&amp;guid=935f917d-77f1-433e-a9ee-d877fefe96d9</t>
  </si>
  <si>
    <t>Насосная станция "Капельница" [Филиал ГУП СК "Ставрополькрайводоканал" - Предгорный "Межрайводоканал" ПТП Железноводское]</t>
  </si>
  <si>
    <t>https://portal.eias.ru/Portal/DownloadPage.aspx?type=12&amp;guid=8bafd5da-6edf-4b53-8a59-9f8b237f920f</t>
  </si>
  <si>
    <t>930</t>
  </si>
  <si>
    <t>01.05.1997</t>
  </si>
  <si>
    <t>https://portal.eias.ru/Portal/DownloadPage.aspx?type=12&amp;guid=c94ddb80-9d5e-4818-a992-63e5a664a7b1</t>
  </si>
  <si>
    <t>330</t>
  </si>
  <si>
    <t>Насосная станция "Мартовская" (литера А) 1976 [Филиал ГУП СК "Ставрополькрайводоканал" - Предгорный "Межрайводоканал" ПТП Кисловодское ]</t>
  </si>
  <si>
    <t>пер. Мартовский</t>
  </si>
  <si>
    <t>https://portal.eias.ru/Portal/DownloadPage.aspx?type=12&amp;guid=f71967f7-21a3-4a0b-b70f-81e8fa160ef8</t>
  </si>
  <si>
    <t>31.12.1976</t>
  </si>
  <si>
    <t>https://portal.eias.ru/Portal/DownloadPage.aspx?type=12&amp;guid=aacca7ec-6ab3-4a33-8847-71c387bd4e35</t>
  </si>
  <si>
    <t>01.01.1902</t>
  </si>
  <si>
    <t>https://portal.eias.ru/Portal/DownloadPage.aspx?type=12&amp;guid=b7b0f07e-730a-4a92-a89e-f08e744f3a2f</t>
  </si>
  <si>
    <t>https://portal.eias.ru/Portal/DownloadPage.aspx?type=12&amp;guid=faee6780-3f21-45d1-adbf-1690d181b70e</t>
  </si>
  <si>
    <t>447</t>
  </si>
  <si>
    <t>https://portal.eias.ru/Portal/DownloadPage.aspx?type=12&amp;guid=400a7442-549b-457b-b71b-dc7ca707973c</t>
  </si>
  <si>
    <t>945</t>
  </si>
  <si>
    <t>630</t>
  </si>
  <si>
    <t>Насосная станция "Набережная" (литера А) 1997 [Филиал ГУП СК "Ставрополькрайводоканал" - Предгорный "Межрайводоканал" ПТП Кисловодское ]</t>
  </si>
  <si>
    <t>https://portal.eias.ru/Portal/DownloadPage.aspx?type=12&amp;guid=e75cb6ec-f44e-4ef8-960b-31b404a9c3be</t>
  </si>
  <si>
    <t>3271</t>
  </si>
  <si>
    <t>31.12.1997</t>
  </si>
  <si>
    <t>https://portal.eias.ru/Portal/DownloadPage.aspx?type=12&amp;guid=24caeb38-541b-4dd4-bbc0-5fbee874b028</t>
  </si>
  <si>
    <t>Насосная станция "Олимпийская" (литера Б) 1979 [Филиал ГУП СК "Ставрополькрайводоканал" - Предгорный "Межрайводоканал" ПТП Кисловодское ]</t>
  </si>
  <si>
    <t>Курортный парк</t>
  </si>
  <si>
    <t>https://portal.eias.ru/Portal/DownloadPage.aspx?type=12&amp;guid=cd056abb-8ffe-4224-8265-230c397628f0</t>
  </si>
  <si>
    <t>254</t>
  </si>
  <si>
    <t>31.12.1979</t>
  </si>
  <si>
    <t>https://portal.eias.ru/Portal/DownloadPage.aspx?type=12&amp;guid=937bb878-c60d-442a-bbc6-ce5e20995e4c</t>
  </si>
  <si>
    <t>4.375</t>
  </si>
  <si>
    <t>Насосная станция "Осипенко (литера А) 1976 [Филиал ГУП СК "Ставрополькрайводоканал" - Предгорный "Межрайводоканал" ПТП Кисловодское ]</t>
  </si>
  <si>
    <t>ул. Осипенко</t>
  </si>
  <si>
    <t>https://portal.eias.ru/Portal/DownloadPage.aspx?type=12&amp;guid=e7319b84-540d-4bdc-9ee9-3e2acc18178c</t>
  </si>
  <si>
    <t>https://portal.eias.ru/Portal/DownloadPage.aspx?type=12&amp;guid=6471313e-a1e5-42d8-a849-f30f73b30400</t>
  </si>
  <si>
    <t>175.513</t>
  </si>
  <si>
    <t>Насосная станция "Суворовская" (литера Б) 1968 [Филиал ГУП СК "Ставрополькрайводоканал" - Предгорный "Межрайводоканал" ПТП Кисловодское ]</t>
  </si>
  <si>
    <t>ул. Озерная</t>
  </si>
  <si>
    <t>https://portal.eias.ru/Portal/DownloadPage.aspx?type=12&amp;guid=a3778102-ca1c-4ff3-862d-d3044ac6fdc0</t>
  </si>
  <si>
    <t>30.11.1698</t>
  </si>
  <si>
    <t>https://portal.eias.ru/Portal/DownloadPage.aspx?type=12&amp;guid=bf70c24e-48b6-4c69-ac2a-6b54a09ebab9</t>
  </si>
  <si>
    <t>1.28</t>
  </si>
  <si>
    <t>Насосная станция (имущество переданное от ЗАО Пятигорская птицефабрика)</t>
  </si>
  <si>
    <t>участок примерно в 0.3 - 1.1 км. и 3.0 -3.7 км. от ст. Зольская</t>
  </si>
  <si>
    <t>Насосная станция (литера А) [Филиал ГУП СК "Ставрополькрайводоканал" - Предгорный "Межрайводоканал" ПТП Ессентукское]</t>
  </si>
  <si>
    <t>82</t>
  </si>
  <si>
    <t>90240</t>
  </si>
  <si>
    <t>21.12.2005</t>
  </si>
  <si>
    <t>https://portal.eias.ru/Portal/DownloadPage.aspx?type=12&amp;guid=1ebe6d96-36a8-4f42-982b-37479ca77749</t>
  </si>
  <si>
    <t>4.9</t>
  </si>
  <si>
    <t>Насосная станция (литера Б) 1981 [Филиал ГУП СК "Ставрополькрайводоканал" - Предгорный "Межрайводоканал" ПТП Кисловодское ]</t>
  </si>
  <si>
    <t>Юго-восточный район</t>
  </si>
  <si>
    <t>https://portal.eias.ru/Portal/DownloadPage.aspx?type=12&amp;guid=99d930c9-77f4-40af-9486-704d449c00ed</t>
  </si>
  <si>
    <t>5469</t>
  </si>
  <si>
    <t>01.06.2012</t>
  </si>
  <si>
    <t>https://portal.eias.ru/Portal/DownloadPage.aspx?type=12&amp;guid=457174c3-bd24-4df6-a3a3-0ed6ba374bff</t>
  </si>
  <si>
    <t>33.16</t>
  </si>
  <si>
    <t>Насосная станция (литера Г) 1995 [Филиал ГУП СК "Ставрополькрайводоканал" - Предгорный "Межрайводоканал" ПТП Кисловодское ]</t>
  </si>
  <si>
    <t>ул. Седлогорская</t>
  </si>
  <si>
    <t>https://portal.eias.ru/Portal/DownloadPage.aspx?type=12&amp;guid=e0e0cc59-3662-4596-98a7-627c041a34a4</t>
  </si>
  <si>
    <t>5379</t>
  </si>
  <si>
    <t>31.12.1995</t>
  </si>
  <si>
    <t>https://portal.eias.ru/Portal/DownloadPage.aspx?type=12&amp;guid=689af0dc-d6b8-497a-a832-90c2e1e6b433</t>
  </si>
  <si>
    <t>28.5</t>
  </si>
  <si>
    <t>Насосная станция 1 подъема [Филиал ГУП СК "Ставрополькрайводоканал" - "Восточный" ПТП Арзгирское]</t>
  </si>
  <si>
    <t>19.06.1997</t>
  </si>
  <si>
    <t>https://portal.eias.ru/Portal/DownloadPage.aspx?type=12&amp;guid=8b9ff236-37ae-46b2-96a5-c46934c02605</t>
  </si>
  <si>
    <t>Насосная станция 1 подъема ОСВ [Филиал ГУП СК "Ставрополькрайводоканал" - "Северный" ПТП Светлоградское]</t>
  </si>
  <si>
    <t>008</t>
  </si>
  <si>
    <t>22.01.1976</t>
  </si>
  <si>
    <t>https://portal.eias.ru/Portal/DownloadPage.aspx?type=12&amp;guid=b45c39da-5e1e-42ca-bef5-a4e32ef30a50</t>
  </si>
  <si>
    <t>3792</t>
  </si>
  <si>
    <t>Насосная станция 1 подъема одноэтажная [Филиал ГУП СК "Ставрополькрайводоканал" - Кочубеевский "Райводоканал"]</t>
  </si>
  <si>
    <t>г.Невинномысск, ул.Заречная</t>
  </si>
  <si>
    <t>строение№1</t>
  </si>
  <si>
    <t>https://portal.eias.ru/Portal/DownloadPage.aspx?type=12&amp;guid=97139e04-dbda-4b66-92ce-feab8328a36b</t>
  </si>
  <si>
    <t>000000001</t>
  </si>
  <si>
    <t>https://portal.eias.ru/Portal/DownloadPage.aspx?type=12&amp;guid=85ab18e3-e8b1-4321-9be8-68072ba2b031</t>
  </si>
  <si>
    <t>Насосная станция 1-го подъема пос. Солнечнодольск 10332 [Филиал ГУП СК "Ставрополькрайводоканал" - Изобильненский "Райводоканал"]</t>
  </si>
  <si>
    <t>10332</t>
  </si>
  <si>
    <t>https://portal.eias.ru/Portal/DownloadPage.aspx?type=12&amp;guid=14b6aa33-7bcc-4aa8-abc0-8c9c732dc2a2</t>
  </si>
  <si>
    <t>1142</t>
  </si>
  <si>
    <t>15.07.1989</t>
  </si>
  <si>
    <t>https://portal.eias.ru/Portal/DownloadPage.aspx?type=12&amp;guid=bfb6b984-255f-4337-b4cb-a2e4111df778</t>
  </si>
  <si>
    <t>721</t>
  </si>
  <si>
    <t>471</t>
  </si>
  <si>
    <t>х Беляев</t>
  </si>
  <si>
    <t>07520000111</t>
  </si>
  <si>
    <t>Насосная станция 17 км [Филиал ГУП СК "Ставрополькрайводоканал" - "Восточный" ПТП Арзгирское]</t>
  </si>
  <si>
    <t>01.01.1697</t>
  </si>
  <si>
    <t>https://portal.eias.ru/Portal/DownloadPage.aspx?type=12&amp;guid=760c7444-44ca-4cf5-9d1e-9c3620719cfe</t>
  </si>
  <si>
    <t>Насосная станция 2 одноэтажная [Филиал ГУП СК "Ставрополькрайводоканал" - Кочубеевский "Райводоканал"]</t>
  </si>
  <si>
    <t>ул. Кубанская</t>
  </si>
  <si>
    <t>https://portal.eias.ru/Portal/DownloadPage.aspx?type=12&amp;guid=2c81c8b8-7ff6-4fe3-a8ef-f7a7ca88c518</t>
  </si>
  <si>
    <t>000000005</t>
  </si>
  <si>
    <t>https://portal.eias.ru/Portal/DownloadPage.aspx?type=12&amp;guid=e20a5c61-f4f0-4543-b97d-0ab41700fec9</t>
  </si>
  <si>
    <t>Насосная станция 2 подъема [Филиал ГУП СК "Ставрополькрайводоканал" - "Северный" ПТП Светлоградское]</t>
  </si>
  <si>
    <t>х Соленое Озеро</t>
  </si>
  <si>
    <t>07731000201</t>
  </si>
  <si>
    <t>025</t>
  </si>
  <si>
    <t>https://portal.eias.ru/Portal/DownloadPage.aspx?type=12&amp;guid=135c841e-78ea-4372-8827-f33b5eb35b6a</t>
  </si>
  <si>
    <t>07546000201</t>
  </si>
  <si>
    <t>с Преградное</t>
  </si>
  <si>
    <t>07530000166</t>
  </si>
  <si>
    <t>с.Преградное</t>
  </si>
  <si>
    <t>30.12.1991</t>
  </si>
  <si>
    <t>https://portal.eias.ru/Portal/DownloadPage.aspx?type=12&amp;guid=8e3fb873-b8a1-45c8-b8f6-4e7ccee3651c</t>
  </si>
  <si>
    <t>с Родыки</t>
  </si>
  <si>
    <t>07530000181</t>
  </si>
  <si>
    <t>с. Родыки</t>
  </si>
  <si>
    <t>01.12.1997</t>
  </si>
  <si>
    <t>https://portal.eias.ru/Portal/DownloadPage.aspx?type=12&amp;guid=b8d9602f-cf2c-458e-bda8-0f3bee602731</t>
  </si>
  <si>
    <t>179</t>
  </si>
  <si>
    <t>12.01.1981</t>
  </si>
  <si>
    <t>https://portal.eias.ru/Portal/DownloadPage.aspx?type=12&amp;guid=e887c1dc-0bf8-459a-bc90-3368bcd5e91f</t>
  </si>
  <si>
    <t>680</t>
  </si>
  <si>
    <t>470</t>
  </si>
  <si>
    <t>https://portal.eias.ru/Portal/DownloadPage.aspx?type=12&amp;guid=0f88d299-cb21-463a-9ed1-18b28d2e3734</t>
  </si>
  <si>
    <t>885</t>
  </si>
  <si>
    <t>385</t>
  </si>
  <si>
    <t>Насосная станция 2 подъема ОСВ [Филиал ГУП СК "Ставрополькрайводоканал" - "Северный" ПТП Светлоградское]</t>
  </si>
  <si>
    <t>009</t>
  </si>
  <si>
    <t>https://portal.eias.ru/Portal/DownloadPage.aspx?type=12&amp;guid=78df1bd9-0035-42f7-a57c-c1cde0c803f1</t>
  </si>
  <si>
    <t>1333</t>
  </si>
  <si>
    <t>Насосная станция 2-го подъема [Филиал ГУП СК "Ставрополькрайводоканал" - "Восточный" ПТП Арзгирское]</t>
  </si>
  <si>
    <t>460</t>
  </si>
  <si>
    <t>30.06.1997</t>
  </si>
  <si>
    <t>https://portal.eias.ru/Portal/DownloadPage.aspx?type=12&amp;guid=cc8ab4b0-9fd6-45bc-8f78-acd21c14105b</t>
  </si>
  <si>
    <t>Насосная станция 2-го подъема [Филиал ГУП СК "Ставрополькрайводоканал" - "Северный" ПТП Александровское]</t>
  </si>
  <si>
    <t>с Грушевское</t>
  </si>
  <si>
    <t>07502000111</t>
  </si>
  <si>
    <t>https://portal.eias.ru/Portal/DownloadPage.aspx?type=12&amp;guid=c175a983-dcad-44b8-a53d-e64cbefc0447</t>
  </si>
  <si>
    <t>х Средний</t>
  </si>
  <si>
    <t>07502000191</t>
  </si>
  <si>
    <t>ул. Верхняя</t>
  </si>
  <si>
    <t>220</t>
  </si>
  <si>
    <t>01.12.1980</t>
  </si>
  <si>
    <t>https://portal.eias.ru/Portal/DownloadPage.aspx?type=12&amp;guid=c8149ce2-7969-46a4-91fc-e30c413e436a</t>
  </si>
  <si>
    <t>685</t>
  </si>
  <si>
    <t>с Чернолесское</t>
  </si>
  <si>
    <t>07544000146</t>
  </si>
  <si>
    <t>с. Чернолесское</t>
  </si>
  <si>
    <t>65с</t>
  </si>
  <si>
    <t>https://portal.eias.ru/Portal/DownloadPage.aspx?type=12&amp;guid=53d760c6-428f-47f6-8ffc-c2db0768685a</t>
  </si>
  <si>
    <t>778</t>
  </si>
  <si>
    <t>с Северное</t>
  </si>
  <si>
    <t>07502000181</t>
  </si>
  <si>
    <t>ул. Мира, 71</t>
  </si>
  <si>
    <t>670</t>
  </si>
  <si>
    <t>https://portal.eias.ru/Portal/DownloadPage.aspx?type=12&amp;guid=e46c5d7c-a70c-471b-b545-1b52a81e7ec6</t>
  </si>
  <si>
    <t>Насосная станция 2-го подъема [Филиал ГУП СК "Ставрополькрайводоканал" -"Северный" ПТП Александровское] 040108411608</t>
  </si>
  <si>
    <t>30.09.2016</t>
  </si>
  <si>
    <t>https://portal.eias.ru/Portal/DownloadPage.aspx?type=12&amp;guid=728f48b3-5f9f-4c0f-a55d-2e1087d49f4d</t>
  </si>
  <si>
    <t>Насосная станция 2-го подъема в подземной камере</t>
  </si>
  <si>
    <t>Насосная станция 3 одноэтажная [Филиал ГУП СК "Ставрополькрайводоканал" - Кочубеевский "Райводоканал"]</t>
  </si>
  <si>
    <t>000000006</t>
  </si>
  <si>
    <t>https://portal.eias.ru/Portal/DownloadPage.aspx?type=12&amp;guid=f8202335-f7b7-4c3c-b621-681cea529b0f</t>
  </si>
  <si>
    <t>000000004</t>
  </si>
  <si>
    <t>https://portal.eias.ru/Portal/DownloadPage.aspx?type=12&amp;guid=a8bfec37-bcb2-477f-9e03-e07e37ed5dcb</t>
  </si>
  <si>
    <t>Насосная станция 3 подъема [Филиал ГУП СК "Ставрополькрайводоканал" - "Северный" ПТП Светлоградское]</t>
  </si>
  <si>
    <t>с Мартыновка</t>
  </si>
  <si>
    <t>07731000151</t>
  </si>
  <si>
    <t>026</t>
  </si>
  <si>
    <t>14.08.1988</t>
  </si>
  <si>
    <t>https://portal.eias.ru/Portal/DownloadPage.aspx?type=12&amp;guid=97c0f70a-335e-404d-94c6-c6f9a7739750</t>
  </si>
  <si>
    <t>07546000151</t>
  </si>
  <si>
    <t>Насосная станция 4 одноэтажная [Филиал ГУП СК "Ставрополькрайводоканал" - Кочубеевский "Райводоканал"]</t>
  </si>
  <si>
    <t>000000008</t>
  </si>
  <si>
    <t>https://portal.eias.ru/Portal/DownloadPage.aspx?type=12&amp;guid=c2426feb-fa02-4813-b391-81b2a7aaca34</t>
  </si>
  <si>
    <t>Насосная станция 5 одноэтажная [Филиал ГУП СК "Ставрополькрайводоканал" - Кочубеевский "Райводоканал"]</t>
  </si>
  <si>
    <t>000000009</t>
  </si>
  <si>
    <t>https://portal.eias.ru/Portal/DownloadPage.aspx?type=12&amp;guid=b45a25a0-a54a-4665-8bc3-3c4afb085503</t>
  </si>
  <si>
    <t>Насосная станция 822 Изобильненская [Филиал ГУП СК "Ставрополькрайводоканал" - Изобильненский "Райводоканал"]</t>
  </si>
  <si>
    <t>822</t>
  </si>
  <si>
    <t>https://portal.eias.ru/Portal/DownloadPage.aspx?type=12&amp;guid=c56f0fa3-9233-4f27-9795-53bba32421cd</t>
  </si>
  <si>
    <t>3150</t>
  </si>
  <si>
    <t>2047</t>
  </si>
  <si>
    <t>Насосная станция I подъема № 1 [Филиал ГУП СК "Ставрополькрайводоканал" - Красногвардейский "Райводоканал"]</t>
  </si>
  <si>
    <t>ул. Беляева</t>
  </si>
  <si>
    <t>строение наземного типа</t>
  </si>
  <si>
    <t>https://portal.eias.ru/Portal/DownloadPage.aspx?type=12&amp;guid=7a980807-d1c9-47af-9968-682ac5e9f03a</t>
  </si>
  <si>
    <t>0117</t>
  </si>
  <si>
    <t>29.12.2003</t>
  </si>
  <si>
    <t>https://portal.eias.ru/Portal/DownloadPage.aspx?type=12&amp;guid=f02102e4-34be-493e-a89e-391c0df69087</t>
  </si>
  <si>
    <t>https://portal.eias.ru/Portal/DownloadPage.aspx?type=12&amp;guid=615ae9ee-8c47-4c30-abe5-ded71a50eb0e</t>
  </si>
  <si>
    <t>0047</t>
  </si>
  <si>
    <t>https://portal.eias.ru/Portal/DownloadPage.aspx?type=12&amp;guid=2e351717-bbe0-4ca3-aad5-3b06f5f4aff9</t>
  </si>
  <si>
    <t>Насосная станция I подъема № 13 "бис" (13) [Филиал ГУП СК "Ставрополькрайводоканал" - Красногвардейский "Райводоканал"]</t>
  </si>
  <si>
    <t>https://portal.eias.ru/Portal/DownloadPage.aspx?type=12&amp;guid=20d31e31-2545-47b9-b145-0bc9134106b2</t>
  </si>
  <si>
    <t>0029</t>
  </si>
  <si>
    <t>01.12.1988</t>
  </si>
  <si>
    <t>https://portal.eias.ru/Portal/DownloadPage.aspx?type=12&amp;guid=c615d1fc-5cda-47ea-ab67-1ce8f3c5eba0</t>
  </si>
  <si>
    <t>Насосная станция I подъема № 15 р-э [Филиал ГУП СК "Ставрополькрайводоканал" - Красногвардейский "Райводоканал"]</t>
  </si>
  <si>
    <t>https://portal.eias.ru/Portal/DownloadPage.aspx?type=12&amp;guid=54687da5-2024-4014-b3fb-a5fcbdd4ae71</t>
  </si>
  <si>
    <t>0038</t>
  </si>
  <si>
    <t>07.05.1991</t>
  </si>
  <si>
    <t>https://portal.eias.ru/Portal/DownloadPage.aspx?type=12&amp;guid=8bc4c038-6c5c-484f-b3f6-36e44228bfb7</t>
  </si>
  <si>
    <t>Насосная станция I подъема № 1945 [Филиал ГУП СК "Ставрополькрайводоканал" - Красногвардейский "Райводоканал"]</t>
  </si>
  <si>
    <t>https://portal.eias.ru/Portal/DownloadPage.aspx?type=12&amp;guid=2c19654e-61c2-4c67-8aca-59438527392c</t>
  </si>
  <si>
    <t>00318</t>
  </si>
  <si>
    <t>01.08.1989</t>
  </si>
  <si>
    <t>https://portal.eias.ru/Portal/DownloadPage.aspx?type=12&amp;guid=274a2ad9-0812-43d7-98eb-372554c8f6d3</t>
  </si>
  <si>
    <t>Насосная станция I подъема № 2 (8570) [Филиал ГУП СК "Ставрополькрайводоканал" - Красногвардейский "Райводоканал"]</t>
  </si>
  <si>
    <t>https://portal.eias.ru/Portal/DownloadPage.aspx?type=12&amp;guid=68c69258-f861-4a27-ab04-9691217b9ef9</t>
  </si>
  <si>
    <t>Насосная станция I подъема № 2020 [Филиал ГУП СК "Ставрополькрайводоканал" - Красногвардейский "Райводоканал"]</t>
  </si>
  <si>
    <t>https://portal.eias.ru/Portal/DownloadPage.aspx?type=12&amp;guid=8c524101-ab12-4cfd-84f5-fb1ded78dda7</t>
  </si>
  <si>
    <t>00317</t>
  </si>
  <si>
    <t>https://portal.eias.ru/Portal/DownloadPage.aspx?type=12&amp;guid=8534dd78-08b4-407c-b415-bfbe5c3fc720</t>
  </si>
  <si>
    <t>Насосная станция I подъема № 2079 [Филиал ГУП СК "Ставрополькрайводоканал" - Красногвардейский "Райводоканал"]</t>
  </si>
  <si>
    <t>ул. Лихачева</t>
  </si>
  <si>
    <t>https://portal.eias.ru/Portal/DownloadPage.aspx?type=12&amp;guid=98190a43-cc34-4f07-a4c3-ff4be5485cab</t>
  </si>
  <si>
    <t>00316</t>
  </si>
  <si>
    <t>01.09.1989</t>
  </si>
  <si>
    <t>https://portal.eias.ru/Portal/DownloadPage.aspx?type=12&amp;guid=576807b9-5a73-4c5e-9988-26bd1c30d4d5</t>
  </si>
  <si>
    <t>Насосная станция I подъема № 2121 (18) [Филиал ГУП СК "Ставрополькрайводоканал" - Красногвардейский "Райводоканал"]</t>
  </si>
  <si>
    <t>https://portal.eias.ru/Portal/DownloadPage.aspx?type=12&amp;guid=09368371-e1c8-49e3-80f1-cdfa800a9941</t>
  </si>
  <si>
    <t>00314</t>
  </si>
  <si>
    <t>https://portal.eias.ru/Portal/DownloadPage.aspx?type=12&amp;guid=4e57899c-7002-40bf-bbe1-f529b172bffa</t>
  </si>
  <si>
    <t>Насосная станция I подъема № 2140 (2) [Филиал ГУП СК "Ставрополькрайводоканал" - Красногвардейский "Райводоканал"]</t>
  </si>
  <si>
    <t>https://portal.eias.ru/Portal/DownloadPage.aspx?type=12&amp;guid=7a8ee7b4-88a7-4bdb-9770-d7fed4c43b1b</t>
  </si>
  <si>
    <t>Насосная станция I подъема № 2143 (4) [Филиал ГУП СК "Ставрополькрайводоканал" - Красногвардейский "Райводоканал"]</t>
  </si>
  <si>
    <t>https://portal.eias.ru/Portal/DownloadPage.aspx?type=12&amp;guid=57ff0874-33e6-4d45-85e4-3b1882f2e3a7</t>
  </si>
  <si>
    <t>00309</t>
  </si>
  <si>
    <t>https://portal.eias.ru/Portal/DownloadPage.aspx?type=12&amp;guid=c54a6cf0-594a-4758-a36b-1936e046b431</t>
  </si>
  <si>
    <t>Насосная станция I подъема № 2144 (3) [Филиал ГУП СК "Ставрополькрайводоканал" - Красногвардейский "Райводоканал"]</t>
  </si>
  <si>
    <t>00308</t>
  </si>
  <si>
    <t>https://portal.eias.ru/Portal/DownloadPage.aspx?type=12&amp;guid=84ae2a25-6cc2-408d-a7db-e9b950b5cf53</t>
  </si>
  <si>
    <t>Насосная станция I подъема № 2146 (17) [Филиал ГУП СК "Ставрополькрайводоканал" - Красногвардейский "Райводоканал"]</t>
  </si>
  <si>
    <t>https://portal.eias.ru/Portal/DownloadPage.aspx?type=12&amp;guid=93952e1c-a231-41b8-9c26-75feb803a775</t>
  </si>
  <si>
    <t>00310</t>
  </si>
  <si>
    <t>https://portal.eias.ru/Portal/DownloadPage.aspx?type=12&amp;guid=a4cec9fa-f7f0-422e-9bf7-b8973574fb7f</t>
  </si>
  <si>
    <t>Насосная станция I подъема № 2156 (19а) [Филиал ГУП СК "Ставрополькрайводоканал" - Красногвардейский "Райводоканал"]</t>
  </si>
  <si>
    <t>https://portal.eias.ru/Portal/DownloadPage.aspx?type=12&amp;guid=225d809c-ce34-48da-924a-edb9ffa8dbd5</t>
  </si>
  <si>
    <t>00315</t>
  </si>
  <si>
    <t>https://portal.eias.ru/Portal/DownloadPage.aspx?type=12&amp;guid=308b8ecb-8097-41e0-9183-bf5b941d2f42</t>
  </si>
  <si>
    <t>Насосная станция I подъема № 2206 (8) [Филиал ГУП СК "Ставрополькрайводоканал" - Красногвардейский "Райводоканал"]</t>
  </si>
  <si>
    <t>https://portal.eias.ru/Portal/DownloadPage.aspx?type=12&amp;guid=0c0ef429-16d4-4fc9-9b0c-3cfc48de3e3c</t>
  </si>
  <si>
    <t>00365</t>
  </si>
  <si>
    <t>https://portal.eias.ru/Portal/DownloadPage.aspx?type=12&amp;guid=ab0cbd24-764a-455c-9acc-e4d115287227</t>
  </si>
  <si>
    <t>Насосная станция I подъема № 2224 (4) [Филиал ГУП СК "Ставрополькрайводоканал" - Красногвардейский "Райводоканал"]</t>
  </si>
  <si>
    <t>https://portal.eias.ru/Portal/DownloadPage.aspx?type=12&amp;guid=fb06ac47-bef4-4628-b34b-775bec104f62</t>
  </si>
  <si>
    <t>0025</t>
  </si>
  <si>
    <t>01.12.1983</t>
  </si>
  <si>
    <t>https://portal.eias.ru/Portal/DownloadPage.aspx?type=12&amp;guid=2947332d-e0a8-4aba-86e7-7c482bac97e3</t>
  </si>
  <si>
    <t>Насосная станция I подъема № 2225 (5) [Филиал ГУП СК "Ставрополькрайводоканал" - Красногвардейский "Райводоканал"]</t>
  </si>
  <si>
    <t>https://portal.eias.ru/Portal/DownloadPage.aspx?type=12&amp;guid=f0efae36-cfa9-4d50-a865-ad70b84fe7b7</t>
  </si>
  <si>
    <t>00319</t>
  </si>
  <si>
    <t>https://portal.eias.ru/Portal/DownloadPage.aspx?type=12&amp;guid=366ecdbe-a50a-46f2-aac8-7f9d68725fd9</t>
  </si>
  <si>
    <t>Насосная станция I подъема № 2246 (8) [Филиал ГУП СК "Ставрополькрайводоканал" - Красногвардейский "Райводоканал"]</t>
  </si>
  <si>
    <t>10.12.1985</t>
  </si>
  <si>
    <t>https://portal.eias.ru/Portal/DownloadPage.aspx?type=12&amp;guid=783759df-5e4c-4ef9-8dbc-b261dff37ac5</t>
  </si>
  <si>
    <t>Насосная станция I подъема № 2247 (9) [Филиал ГУП СК "Ставрополькрайводоканал" - Красногвардейский "Райводоканал"]</t>
  </si>
  <si>
    <t>0080</t>
  </si>
  <si>
    <t>https://portal.eias.ru/Portal/DownloadPage.aspx?type=12&amp;guid=b64d9919-5b08-4004-8ee3-0fa6a8246880</t>
  </si>
  <si>
    <t>Насосная станция I подъема № 2249 (11) [Филиал ГУП СК "Ставрополькрайводоканал" - Красногвардейский "Райводоканал"]</t>
  </si>
  <si>
    <t>https://portal.eias.ru/Portal/DownloadPage.aspx?type=12&amp;guid=64452939-a1b2-4d10-a158-5610f851a88b</t>
  </si>
  <si>
    <t>0033</t>
  </si>
  <si>
    <t>https://portal.eias.ru/Portal/DownloadPage.aspx?type=12&amp;guid=884706d5-408e-4e75-b925-8df29b8f6aa1</t>
  </si>
  <si>
    <t>Насосная станция I подъема № 2318 (12) [Филиал ГУП СК "Ставрополькрайводоканал" - Красногвардейский "Райводоканал"]</t>
  </si>
  <si>
    <t>22.01.1992</t>
  </si>
  <si>
    <t>https://portal.eias.ru/Portal/DownloadPage.aspx?type=12&amp;guid=496bbf08-a139-4c3d-bf35-51a547498bfb</t>
  </si>
  <si>
    <t>Насосная станция I подъема № 2319 (13) [Филиал ГУП СК "Ставрополькрайводоканал" - Красногвардейский "Райводоканал"]</t>
  </si>
  <si>
    <t>23.12.1991</t>
  </si>
  <si>
    <t>Насосная станция I подъема № 2347 [Филиал ГУП СК "Ставрополькрайводоканал" - Красногвардейский "Райводоканал"]</t>
  </si>
  <si>
    <t>https://portal.eias.ru/Portal/DownloadPage.aspx?type=12&amp;guid=64aef5eb-8f8b-46ee-80ad-f9e6aff44726</t>
  </si>
  <si>
    <t>0059</t>
  </si>
  <si>
    <t>23.07.1999</t>
  </si>
  <si>
    <t>https://portal.eias.ru/Portal/DownloadPage.aspx?type=12&amp;guid=d21a14fa-160a-4fd5-a2a6-fa1206c37309</t>
  </si>
  <si>
    <t>Насосная станция I подъема № 25 р-э [Филиал ГУП СК "Ставрополькрайводоканал" - Красногвардейский "Райводоканал"]</t>
  </si>
  <si>
    <t>10.07.1991</t>
  </si>
  <si>
    <t>Насосная станция I подъема № 3166 (19) [Филиал ГУП СК "Ставрополькрайводоканал" - Красногвардейский "Райводоканал"]</t>
  </si>
  <si>
    <t>пер. Светлый</t>
  </si>
  <si>
    <t>https://portal.eias.ru/Portal/DownloadPage.aspx?type=12&amp;guid=6a97c20a-1df7-4ceb-ab98-4f11733c3f4e</t>
  </si>
  <si>
    <t>0119</t>
  </si>
  <si>
    <t>20.02.2006</t>
  </si>
  <si>
    <t>https://portal.eias.ru/Portal/DownloadPage.aspx?type=12&amp;guid=1f04c74d-7502-46a8-8189-fbc1a1485d96</t>
  </si>
  <si>
    <t>Насосная станция I подъема № 4686 [Филиал ГУП СК "Ставрополькрайводоканал" - Красногвардейский "Райводоканал"]</t>
  </si>
  <si>
    <t>с Покровское</t>
  </si>
  <si>
    <t>07530000161</t>
  </si>
  <si>
    <t>0031</t>
  </si>
  <si>
    <t>https://portal.eias.ru/Portal/DownloadPage.aspx?type=12&amp;guid=76193581-236a-46f5-9c70-564d4dee177d</t>
  </si>
  <si>
    <t>Насосная станция I подъема № 6 "бис" (6) [Филиал ГУП СК "Ставрополькрайводоканал" - Красногвардейский "Райводоканал"]</t>
  </si>
  <si>
    <t>https://portal.eias.ru/Portal/DownloadPage.aspx?type=12&amp;guid=53b2ff5b-d476-4f38-82db-17e8f9d5be02</t>
  </si>
  <si>
    <t>0050</t>
  </si>
  <si>
    <t>06.04.1987</t>
  </si>
  <si>
    <t>https://portal.eias.ru/Portal/DownloadPage.aspx?type=12&amp;guid=0b4c0298-6d20-49b7-9fc3-9e913efaf400</t>
  </si>
  <si>
    <t>Насосная станция I подъема № 935-10 [Филиал ГУП СК "Ставрополькрайводоканал" - Красногвардейский "Райводоканал"]</t>
  </si>
  <si>
    <t>https://portal.eias.ru/Portal/DownloadPage.aspx?type=12&amp;guid=7ddb3f0c-ee78-4ab0-a385-a7684b99053e</t>
  </si>
  <si>
    <t>0116</t>
  </si>
  <si>
    <t>https://portal.eias.ru/Portal/DownloadPage.aspx?type=12&amp;guid=69767827-7f77-4763-9ce0-4562f7a4f9ff</t>
  </si>
  <si>
    <t>Насосная станция II го подъёма [Филиал ГУП СК "Ставрополькрайводоканал" - "Южный" ПТП Георгиевское]</t>
  </si>
  <si>
    <t>https://portal.eias.ru/Portal/DownloadPage.aspx?type=12&amp;guid=34ee3345-eaa3-4ece-9555-42195144a320</t>
  </si>
  <si>
    <t>011066</t>
  </si>
  <si>
    <t>25.07.2000</t>
  </si>
  <si>
    <t>https://portal.eias.ru/Portal/DownloadPage.aspx?type=12&amp;guid=2c55bf13-e659-4cfb-b897-b24d87006710</t>
  </si>
  <si>
    <t>7920</t>
  </si>
  <si>
    <t>3333</t>
  </si>
  <si>
    <t>Насосная станция III- го подъёма [Филиал ГУП СК "Ставрополькрайводоканал" - "Южный" ПТП Георгиевское]</t>
  </si>
  <si>
    <t>п Новый</t>
  </si>
  <si>
    <t>07707000166</t>
  </si>
  <si>
    <t>https://portal.eias.ru/Portal/DownloadPage.aspx?type=12&amp;guid=3584e1e9-6461-4127-9cdd-155fdacf20b5</t>
  </si>
  <si>
    <t>010516</t>
  </si>
  <si>
    <t>22.10.2004</t>
  </si>
  <si>
    <t>https://portal.eias.ru/Portal/DownloadPage.aspx?type=12&amp;guid=de2be39a-11eb-4952-be81-5e294b32dd8e</t>
  </si>
  <si>
    <t>8916</t>
  </si>
  <si>
    <t>07515000166</t>
  </si>
  <si>
    <t>Насосная станция [Филиал ГУП СК "Ставрополькрайводоканал" - "Северный" ПТП Александровское]</t>
  </si>
  <si>
    <t>с Сергиевское</t>
  </si>
  <si>
    <t>07517000156</t>
  </si>
  <si>
    <t>с. Сергиевское</t>
  </si>
  <si>
    <t>https://portal.eias.ru/Portal/DownloadPage.aspx?type=12&amp;guid=70032bba-6eb9-49a5-95e5-3ab38fce10cc</t>
  </si>
  <si>
    <t>п Лесная Поляна</t>
  </si>
  <si>
    <t>07502000146</t>
  </si>
  <si>
    <t>п. Лесная Поляна</t>
  </si>
  <si>
    <t>https://portal.eias.ru/Portal/DownloadPage.aspx?type=12&amp;guid=afda4639-7939-4817-9c7c-81028c45b0e6</t>
  </si>
  <si>
    <t>03.10.2019</t>
  </si>
  <si>
    <t>https://portal.eias.ru/Portal/DownloadPage.aspx?type=12&amp;guid=81b1c648-ec73-43df-93d8-bb19a826bed2</t>
  </si>
  <si>
    <t>с Журавское</t>
  </si>
  <si>
    <t>07544000126</t>
  </si>
  <si>
    <t>с. Журавское</t>
  </si>
  <si>
    <t>https://portal.eias.ru/Portal/DownloadPage.aspx?type=12&amp;guid=7b4f5fc8-de31-4b82-b4fa-afb3f794cc6a</t>
  </si>
  <si>
    <t>акт ввода в эксплуатацию</t>
  </si>
  <si>
    <t>https://portal.eias.ru/Portal/DownloadPage.aspx?type=12&amp;guid=6b747c69-6727-4185-8102-a34116fe09dc</t>
  </si>
  <si>
    <t>х Жуковский</t>
  </si>
  <si>
    <t>07544000121</t>
  </si>
  <si>
    <t>х. Жуковский</t>
  </si>
  <si>
    <t>00-001246</t>
  </si>
  <si>
    <t>https://portal.eias.ru/Portal/DownloadPage.aspx?type=12&amp;guid=5af8103e-6cf2-4e07-ad94-eee7ea7afa7d</t>
  </si>
  <si>
    <t>Насосная станция [Филиал ГУП СК "Ставрополькрайводоканал" - "Северный" ПТП Благодарненское]</t>
  </si>
  <si>
    <t>х. Большевик</t>
  </si>
  <si>
    <t>https://portal.eias.ru/Portal/DownloadPage.aspx?type=12&amp;guid=cdfb2c40-cff9-4c65-9dd6-2a76f26c7f80</t>
  </si>
  <si>
    <t>Насосная станция [Филиал ГУП СК "Ставрополькрайводоканал" - Кочубеевский "Райводоканал"]</t>
  </si>
  <si>
    <t>000000366</t>
  </si>
  <si>
    <t>https://portal.eias.ru/Portal/DownloadPage.aspx?type=12&amp;guid=d22a9d13-9654-4514-9b54-af23864f27d0</t>
  </si>
  <si>
    <t>000000016</t>
  </si>
  <si>
    <t>https://portal.eias.ru/Portal/DownloadPage.aspx?type=12&amp;guid=fca364c6-4c88-4ef0-a190-e4e6fbc863a6</t>
  </si>
  <si>
    <t>258.3</t>
  </si>
  <si>
    <t>231</t>
  </si>
  <si>
    <t>х Фельдмаршальский</t>
  </si>
  <si>
    <t>07726000291</t>
  </si>
  <si>
    <t>000000128</t>
  </si>
  <si>
    <t>https://portal.eias.ru/Portal/DownloadPage.aspx?type=12&amp;guid=1122db7b-5e95-4c3b-b57e-0131988311de</t>
  </si>
  <si>
    <t>07543000246</t>
  </si>
  <si>
    <t>07543000291</t>
  </si>
  <si>
    <t>Насосная станция [Филиал ГУП СК "Ставрополькрайводоканал" - Предгорный "Межрайводоканал" ПТП Ессентукское]</t>
  </si>
  <si>
    <t>16.10.2001</t>
  </si>
  <si>
    <t>9.03</t>
  </si>
  <si>
    <t>6.63</t>
  </si>
  <si>
    <t>Насосная станция [Филиал ГУП СК "Ставрополькрайводоканал" - Предгорный "Межрайводоканал" ПТП Железноводское]</t>
  </si>
  <si>
    <t>724а</t>
  </si>
  <si>
    <t>https://portal.eias.ru/Portal/DownloadPage.aspx?type=12&amp;guid=b94bf8a6-5837-4fb1-9027-2c15a2f25f1f</t>
  </si>
  <si>
    <t>731</t>
  </si>
  <si>
    <t>https://portal.eias.ru/Portal/DownloadPage.aspx?type=12&amp;guid=e91c7fad-75e9-433c-bdbd-375587ede07b</t>
  </si>
  <si>
    <t>https://portal.eias.ru/Portal/DownloadPage.aspx?type=12&amp;guid=ab634267-6eba-4b77-9a8d-72dc8484a921</t>
  </si>
  <si>
    <t>774</t>
  </si>
  <si>
    <t>https://portal.eias.ru/Portal/DownloadPage.aspx?type=12&amp;guid=279daa89-0b92-4d65-b5eb-ec39b1dce60a</t>
  </si>
  <si>
    <t>390</t>
  </si>
  <si>
    <t>Насосная станция [Филиал ГУП СК "Ставрополькрайводоканал" - Труновский "Межрайводоканал"]</t>
  </si>
  <si>
    <t>БП-000006</t>
  </si>
  <si>
    <t>https://portal.eias.ru/Portal/DownloadPage.aspx?type=12&amp;guid=b353b8ff-56ee-4d3f-b4af-a75598070a14</t>
  </si>
  <si>
    <t>804.17</t>
  </si>
  <si>
    <t>https://portal.eias.ru/Portal/DownloadPage.aspx?type=12&amp;guid=b036c581-ee97-4cf0-a507-3b1b90488dcb</t>
  </si>
  <si>
    <t>https://portal.eias.ru/Portal/DownloadPage.aspx?type=12&amp;guid=0a336312-4602-4ea4-a201-bb3bff00d1bb</t>
  </si>
  <si>
    <t>1190</t>
  </si>
  <si>
    <t>700</t>
  </si>
  <si>
    <t>https://portal.eias.ru/Portal/DownloadPage.aspx?type=12&amp;guid=dcdc9a2d-99c0-47c7-b372-0b3e014f0955</t>
  </si>
  <si>
    <t>Насосная станция № 1</t>
  </si>
  <si>
    <t>https://portal.eias.ru/Portal/DownloadPage.aspx?type=12&amp;guid=3eca86ee-9d18-4a4b-ad4c-9a5d790f9def</t>
  </si>
  <si>
    <t>375</t>
  </si>
  <si>
    <t>261.91</t>
  </si>
  <si>
    <t>Насосная станция № 2</t>
  </si>
  <si>
    <t>Насосная станция № 3 [Филиал ГУП СК "Ставрополькрайводоканал" - "Восточный" ПТП Левокумское]</t>
  </si>
  <si>
    <t>38а</t>
  </si>
  <si>
    <t>010</t>
  </si>
  <si>
    <t>https://portal.eias.ru/Portal/DownloadPage.aspx?type=12&amp;guid=aa230e9f-43af-435d-a5e3-c91274f9a5ce</t>
  </si>
  <si>
    <t>Насосная станция № 4 [Филиал ГУП СК "Ставрополькрайводоканал" - "Восточный" ПТП Левокумское]</t>
  </si>
  <si>
    <t>15а</t>
  </si>
  <si>
    <t>019-7</t>
  </si>
  <si>
    <t>https://portal.eias.ru/Portal/DownloadPage.aspx?type=12&amp;guid=f2670e9c-07a6-4b47-af0f-35f44af65482</t>
  </si>
  <si>
    <t>Насосная станция № 45 [Филиал ГУП СК "Ставрополькрайводоканал" - Новоалександровский "Райводоканал"]</t>
  </si>
  <si>
    <t>п Равнинный</t>
  </si>
  <si>
    <t>07726000236</t>
  </si>
  <si>
    <t>пос.Равнинный</t>
  </si>
  <si>
    <t>00-014035</t>
  </si>
  <si>
    <t>https://portal.eias.ru/Portal/DownloadPage.aspx?type=12&amp;guid=b8266ad8-ebbe-4ece-ade8-f9af2be6f9e3</t>
  </si>
  <si>
    <t>245</t>
  </si>
  <si>
    <t>07543000236</t>
  </si>
  <si>
    <t>Насосная станция № 5</t>
  </si>
  <si>
    <t>ш. Черкесское</t>
  </si>
  <si>
    <t>Насосная станция №1 (литера А) [Филиал ГУП СК "Ставрополькрайводоканал" - Предгорный "Межрайводоканал" ПТП Ессентукское]</t>
  </si>
  <si>
    <t>https://portal.eias.ru/Portal/DownloadPage.aspx?type=12&amp;guid=a14aee7a-6eae-436d-aa5b-4a94c8f3c429</t>
  </si>
  <si>
    <t>https://portal.eias.ru/Portal/DownloadPage.aspx?type=12&amp;guid=9047f936-9649-4213-96cc-c029da16fd05</t>
  </si>
  <si>
    <t>7.95</t>
  </si>
  <si>
    <t>4.29</t>
  </si>
  <si>
    <t>Насосная станция №1 2 подъема Казьминского гр. водопровода [Филиал ГУП СК "Ставрополькрайводоканал" - Кочубеевский "Райводоканал"]</t>
  </si>
  <si>
    <t>https://portal.eias.ru/Portal/DownloadPage.aspx?type=12&amp;guid=c44b048f-f350-40a8-a83d-0f24df34c4d2</t>
  </si>
  <si>
    <t>000000003</t>
  </si>
  <si>
    <t>https://portal.eias.ru/Portal/DownloadPage.aspx?type=12&amp;guid=824ad4da-ee1b-400b-9b34-d740f3ceda48</t>
  </si>
  <si>
    <t>Насосная станция №10 (Литера А) 1589 [Филиал ГУП СК "Ставрополькрайводоканал" - Изобильненский "Райводоканал"]</t>
  </si>
  <si>
    <t>в границах плана землепользования СПК(к-з) "Птичий", в южной части</t>
  </si>
  <si>
    <t>https://portal.eias.ru/Portal/DownloadPage.aspx?type=12&amp;guid=71f89342-5200-4134-a271-d2e6abf042e2</t>
  </si>
  <si>
    <t>1589</t>
  </si>
  <si>
    <t>https://portal.eias.ru/Portal/DownloadPage.aspx?type=12&amp;guid=f86bd16d-12c4-4ae2-9d52-789da3937db5</t>
  </si>
  <si>
    <t>66.67</t>
  </si>
  <si>
    <t>Насосная станция №16    х. Широбоков 1270 [Филиал ГУП СК "Ставрополькрайводоканал" - Изобильненский "Райводоканал"]</t>
  </si>
  <si>
    <t>1270</t>
  </si>
  <si>
    <t>https://portal.eias.ru/Portal/DownloadPage.aspx?type=12&amp;guid=18eb09f9-eb5d-4108-9701-1c6fd8d294f7</t>
  </si>
  <si>
    <t>Насосная станция №2 (литера А) [Филиал ГУП СК "Ставрополькрайводоканал" - Предгорный "Межрайводоканал" ПТП Ессентукское]</t>
  </si>
  <si>
    <t>1492</t>
  </si>
  <si>
    <t>https://portal.eias.ru/Portal/DownloadPage.aspx?type=12&amp;guid=d7cdc078-0f3a-496a-a2a6-9643a6e779c2</t>
  </si>
  <si>
    <t>10.53</t>
  </si>
  <si>
    <t>9.02</t>
  </si>
  <si>
    <t>ст. Боргустанская</t>
  </si>
  <si>
    <t>https://portal.eias.ru/Portal/DownloadPage.aspx?type=12&amp;guid=792ea783-f7a6-420f-89e1-1fffc96e911c</t>
  </si>
  <si>
    <t>1456</t>
  </si>
  <si>
    <t>https://portal.eias.ru/Portal/DownloadPage.aspx?type=12&amp;guid=425d1537-2448-4fc5-b2bd-de9aa4d1d264</t>
  </si>
  <si>
    <t>https://portal.eias.ru/Portal/DownloadPage.aspx?type=12&amp;guid=f1ac79ba-b264-4e6e-8b0a-e98efbba50f0</t>
  </si>
  <si>
    <t>1008</t>
  </si>
  <si>
    <t>https://portal.eias.ru/Portal/DownloadPage.aspx?type=12&amp;guid=d61d1c71-e0d8-4588-be1f-748a2f9f4d62</t>
  </si>
  <si>
    <t>1.51</t>
  </si>
  <si>
    <t>.81</t>
  </si>
  <si>
    <t>Насосная станция №2 [Филиал ГУП СК "Ставрополькрайводоканал" - Труновский "Межрайводоканал"]</t>
  </si>
  <si>
    <t>п Новотерновский</t>
  </si>
  <si>
    <t>07554000146</t>
  </si>
  <si>
    <t>п. Новотерновский</t>
  </si>
  <si>
    <t>191</t>
  </si>
  <si>
    <t>https://portal.eias.ru/Portal/DownloadPage.aspx?type=12&amp;guid=7690d50c-33bc-4862-b25a-dfa78b32117d</t>
  </si>
  <si>
    <t>Участок находится примерно в 870 м пересечение пер. Дружбы и ул. Ленина по направлению на юг, около кладбища от ориентира с. Труновское, расположенного за пределами участка, адрес ориентира: Труновский район, с. Труновское</t>
  </si>
  <si>
    <t>https://portal.eias.ru/Portal/DownloadPage.aspx?type=12&amp;guid=1bd14722-b605-4648-a22b-6a4046688ad1</t>
  </si>
  <si>
    <t>Насосная станция №3 (литера А) [Филиал ГУП СК "Ставрополькрайводоканал" - Предгорный "Межрайводоканал" ПТП Ессентукское]</t>
  </si>
  <si>
    <t>https://portal.eias.ru/Portal/DownloadPage.aspx?type=12&amp;guid=7d6e5d9f-be58-47a8-b69e-68f6c332787d</t>
  </si>
  <si>
    <t>1460</t>
  </si>
  <si>
    <t>https://portal.eias.ru/Portal/DownloadPage.aspx?type=12&amp;guid=c6bf88c7-4afd-444e-87ed-6f0130accb3c</t>
  </si>
  <si>
    <t>приемный акт</t>
  </si>
  <si>
    <t>6.16</t>
  </si>
  <si>
    <t>5.28</t>
  </si>
  <si>
    <t>Насосная станция №4 (литера А) [Филиал ГУП СК "Ставрополькрайводоканал" - Предгорный "Межрайводоканал" ПТП Ессентукское]</t>
  </si>
  <si>
    <t>https://portal.eias.ru/Portal/DownloadPage.aspx?type=12&amp;guid=3bb072d4-3964-4e64-8463-88fb9e35e508</t>
  </si>
  <si>
    <t>1452</t>
  </si>
  <si>
    <t>https://portal.eias.ru/Portal/DownloadPage.aspx?type=12&amp;guid=e08715c9-21b5-44f2-9520-0242aa75b1a2</t>
  </si>
  <si>
    <t>Насосная станция №4 [Филиал ГУП СК "Ставрополькрайводоканал" - Труновский "Межрайводоканал"]</t>
  </si>
  <si>
    <t>207</t>
  </si>
  <si>
    <t>https://portal.eias.ru/Portal/DownloadPage.aspx?type=12&amp;guid=82b842ce-9b73-49ae-a2ca-5f20e7868e3e</t>
  </si>
  <si>
    <t>1514</t>
  </si>
  <si>
    <t>https://portal.eias.ru/Portal/DownloadPage.aspx?type=12&amp;guid=e6b4cca1-4150-42f6-97db-033c13b9350d</t>
  </si>
  <si>
    <t>2.34</t>
  </si>
  <si>
    <t>2.07</t>
  </si>
  <si>
    <t>Насосная станция ГПХ [Филиал ГУП СК "Ставрополькрайводоканал" - "Северный" ПТП Благодарненское]</t>
  </si>
  <si>
    <t>014</t>
  </si>
  <si>
    <t>30.12.1972</t>
  </si>
  <si>
    <t>https://portal.eias.ru/Portal/DownloadPage.aspx?type=12&amp;guid=67bf459a-493a-472c-8f3c-5e455f7768b3</t>
  </si>
  <si>
    <t>Насосная станция МЗП</t>
  </si>
  <si>
    <t>ул. Горная</t>
  </si>
  <si>
    <t>Насосная станция ЦРМ № 1 (литера А) [Филиал ГУП СК "Ставрополькрайводоканал" - Предгорный "Межрайводоканал" ПТП Ессентукское]</t>
  </si>
  <si>
    <t>2/1</t>
  </si>
  <si>
    <t>https://portal.eias.ru/Portal/DownloadPage.aspx?type=12&amp;guid=6d93a5de-abb0-4f42-b774-4ff4bead919b</t>
  </si>
  <si>
    <t>1489</t>
  </si>
  <si>
    <t>https://portal.eias.ru/Portal/DownloadPage.aspx?type=12&amp;guid=cd59527a-df9d-4271-9c62-a5f2b250b159</t>
  </si>
  <si>
    <t>7.14</t>
  </si>
  <si>
    <t>6.12</t>
  </si>
  <si>
    <t>Насосная станция Школьная 15а,б,в,г,вод. [Филиал ГУП СК "Ставрополькрайводоканал" - "Южный" ПТП Минераловодское]</t>
  </si>
  <si>
    <t>15а,б,в,г</t>
  </si>
  <si>
    <t>00000525</t>
  </si>
  <si>
    <t>https://portal.eias.ru/Portal/DownloadPage.aspx?type=12&amp;guid=a5534e8d-0c52-4521-b2b7-6909b633452e</t>
  </si>
  <si>
    <t>Насосная станция артскважина №25 с. Китаевское [Филиал ГУП СК "Ставрополькрайводоканал" - "Северный" ПТП Александровское]</t>
  </si>
  <si>
    <t>с Китаевское</t>
  </si>
  <si>
    <t>07544000131</t>
  </si>
  <si>
    <t>10ж</t>
  </si>
  <si>
    <t>https://portal.eias.ru/Portal/DownloadPage.aspx?type=12&amp;guid=444fac64-7400-4365-b469-781fed4a8d6e</t>
  </si>
  <si>
    <t>Насосная станция в южном районе 1227 [Филиал ГУП СК "Ставрополькрайводоканал" - Изобильненский "Райводоканал"]</t>
  </si>
  <si>
    <t>район 9-ти эт. дома ул. Доватора, 337А</t>
  </si>
  <si>
    <t>1227</t>
  </si>
  <si>
    <t>15.04.1995</t>
  </si>
  <si>
    <t>https://portal.eias.ru/Portal/DownloadPage.aspx?type=12&amp;guid=8004508a-59ff-4f0d-bbde-9aea64475f55</t>
  </si>
  <si>
    <t>Насосная станция второго подъема микрорайон "Молодежный"</t>
  </si>
  <si>
    <t>микрорайон "Молодежный"</t>
  </si>
  <si>
    <t>номер не присвоен</t>
  </si>
  <si>
    <t>434</t>
  </si>
  <si>
    <t>23.06.2020</t>
  </si>
  <si>
    <t>https://portal.eias.ru/Portal/DownloadPage.aspx?type=12&amp;guid=3e61188d-033c-4720-b8d4-04ee81c887c7</t>
  </si>
  <si>
    <t>135</t>
  </si>
  <si>
    <t>Насосная станция и водопроводные сети п.Щелкан, переданные в аренду [Филиал ГУП СК "Ставрополькрайводоканал" - "Северный" ПТП Благодарненское]</t>
  </si>
  <si>
    <t>п Щелкан</t>
  </si>
  <si>
    <t>07544000151</t>
  </si>
  <si>
    <t>п. Щелкан</t>
  </si>
  <si>
    <t>553</t>
  </si>
  <si>
    <t>16.08.2019</t>
  </si>
  <si>
    <t>https://portal.eias.ru/Portal/DownloadPage.aspx?type=12&amp;guid=d306fd63-280d-4e93-88d3-e270854092f5</t>
  </si>
  <si>
    <t>Насосная станция и водопроводные сети с.Елизаветинское, переданные в безвозмездное пользование [Филиал ГУП СК "Ставрополькрайводоканал" - "Северный" ПТП Благодарненское]</t>
  </si>
  <si>
    <t>с Елизаветинское</t>
  </si>
  <si>
    <t>07705000151</t>
  </si>
  <si>
    <t>с. Елизаветинское</t>
  </si>
  <si>
    <t>11.06.2014</t>
  </si>
  <si>
    <t>https://portal.eias.ru/Portal/DownloadPage.aspx?type=12&amp;guid=ae388cf3-c89b-49c8-8bad-35792b87d07e</t>
  </si>
  <si>
    <t>Насосная станция микрорайон 2  " Подкачка" [Филиал ГУП СК "Ставрополькрайводоканал" - "Восточный" ПТП Нефтекумское]</t>
  </si>
  <si>
    <t>мкр. 2-й</t>
  </si>
  <si>
    <t>ж/д №12,28,29</t>
  </si>
  <si>
    <t>20427</t>
  </si>
  <si>
    <t>28.03.2022</t>
  </si>
  <si>
    <t>https://portal.eias.ru/Portal/DownloadPage.aspx?type=12&amp;guid=19998520-7d03-4009-9390-de59c8967d80</t>
  </si>
  <si>
    <t>101.5</t>
  </si>
  <si>
    <t>Насосная станция микрорайон 2 " Прогресс" " Подкачка" [Филиал ГУП СК "Ставрополькрайводоканал" - "Восточный" ПТП Нефтекумское]</t>
  </si>
  <si>
    <t>ж/д №5,6,7</t>
  </si>
  <si>
    <t>https://portal.eias.ru/Portal/DownloadPage.aspx?type=12&amp;guid=5abfd84f-ffd2-4595-b1b8-3848ec30e8b6</t>
  </si>
  <si>
    <t>Насосная станция микрорайон 2 " Радуга"  " Подкачка" [Филиал ГУП СК "Ставрополькрайводоканал" - "Восточный" ПТП Нефтекумское]</t>
  </si>
  <si>
    <t>ж/д №2,3</t>
  </si>
  <si>
    <t>Насосная станция микрорайон 3 " Подкачка" [Филиал ГУП СК "Ставрополькрайводоканал" - "Восточный" ПТП Нефтекумское]</t>
  </si>
  <si>
    <t>мкр. 3-й</t>
  </si>
  <si>
    <t>ж/д №3,4</t>
  </si>
  <si>
    <t>Насосная станция одноэтажная [Филиал ГУП СК "Ставрополькрайводоканал" - Кочубеевский "Райводоканал"]</t>
  </si>
  <si>
    <t>000000017</t>
  </si>
  <si>
    <t>https://portal.eias.ru/Portal/DownloadPage.aspx?type=12&amp;guid=cde9a74f-209d-40db-9c02-83b24cc251a7</t>
  </si>
  <si>
    <t>Насосная станция очистного сооружения [Филиал ГУП СК "Ставрополькрайводоканал" - "Северный" ПТП Благодарненское]</t>
  </si>
  <si>
    <t>023</t>
  </si>
  <si>
    <t>https://portal.eias.ru/Portal/DownloadPage.aspx?type=12&amp;guid=00d22ac4-c605-4256-9533-4e777859cf2b</t>
  </si>
  <si>
    <t>Насосная станция первого подъёма №1 куст № 17 [Филиал ГУП СК "Ставрополькрайводоканал" - "Южный" ПТП Георгиевское]</t>
  </si>
  <si>
    <t>https://portal.eias.ru/Portal/DownloadPage.aspx?type=12&amp;guid=17e0558d-0323-476b-ab14-3af06270a83c</t>
  </si>
  <si>
    <t>010624</t>
  </si>
  <si>
    <t>01.03.1997</t>
  </si>
  <si>
    <t>https://portal.eias.ru/Portal/DownloadPage.aspx?type=12&amp;guid=47360046-61e0-4480-8df4-341cc356b33b</t>
  </si>
  <si>
    <t>Насосная станция первого подъёма №1 куст № 18 [Филиал ГУП СК "Ставрополькрайводоканал" - "Южный" ПТП Георгиевское]</t>
  </si>
  <si>
    <t>https://portal.eias.ru/Portal/DownloadPage.aspx?type=12&amp;guid=9364c68f-86f6-4489-a043-8220142facbd</t>
  </si>
  <si>
    <t>011035</t>
  </si>
  <si>
    <t>https://portal.eias.ru/Portal/DownloadPage.aspx?type=12&amp;guid=1e9fcc90-4938-475a-b31f-8e33d477141a</t>
  </si>
  <si>
    <t>Насосная станция первого подъёма №1 куст № 19 [Филиал ГУП СК "Ставрополькрайводоканал" - "Южный" ПТП Георгиевское]</t>
  </si>
  <si>
    <t>https://portal.eias.ru/Portal/DownloadPage.aspx?type=12&amp;guid=470c2c24-e503-4bfd-9069-4b6e7a785f36</t>
  </si>
  <si>
    <t>010635</t>
  </si>
  <si>
    <t>https://portal.eias.ru/Portal/DownloadPage.aspx?type=12&amp;guid=96b1229c-6bf2-499c-ab75-47fcdf504239</t>
  </si>
  <si>
    <t>Насосная станция первого подъёма №1 куст № 20 [Филиал ГУП СК "Ставрополькрайводоканал" - "Южный" ПТП Георгиевское]</t>
  </si>
  <si>
    <t>https://portal.eias.ru/Portal/DownloadPage.aspx?type=12&amp;guid=28461311-d3d1-41ea-9ac0-a9b7e30f027c</t>
  </si>
  <si>
    <t>011051</t>
  </si>
  <si>
    <t>https://portal.eias.ru/Portal/DownloadPage.aspx?type=12&amp;guid=71c6067d-a080-4ccf-b628-60ed491af5d2</t>
  </si>
  <si>
    <t>63</t>
  </si>
  <si>
    <t>Насосная станция первого подъёма №1 куст № 22 [Филиал ГУП СК "Ставрополькрайводоканал" - "Южный" ПТП Георгиевское]</t>
  </si>
  <si>
    <t>https://portal.eias.ru/Portal/DownloadPage.aspx?type=12&amp;guid=4db363b6-04ad-47bf-b5af-212e1edf7337</t>
  </si>
  <si>
    <t>010503</t>
  </si>
  <si>
    <t>22.10.2014</t>
  </si>
  <si>
    <t>https://portal.eias.ru/Portal/DownloadPage.aspx?type=12&amp;guid=32d85b88-fd0e-4153-8391-dfecd527e36d</t>
  </si>
  <si>
    <t>215</t>
  </si>
  <si>
    <t>Насосная станция первого подъёма №1 куст № 24 [Филиал ГУП СК "Ставрополькрайводоканал" - "Южный" ПТП Георгиевское]</t>
  </si>
  <si>
    <t>https://portal.eias.ru/Portal/DownloadPage.aspx?type=12&amp;guid=e6be9439-c768-420d-82b6-39a408332b55</t>
  </si>
  <si>
    <t>010801</t>
  </si>
  <si>
    <t>30.08.1996</t>
  </si>
  <si>
    <t>https://portal.eias.ru/Portal/DownloadPage.aspx?type=12&amp;guid=0f6cad1b-8cc1-4613-8635-bb3d606a9e48</t>
  </si>
  <si>
    <t>Насосная станция первого подъёма №1 куст № 28 [Филиал ГУП СК "Ставрополькрайводоканал" - "Южный" ПТП Георгиевское]</t>
  </si>
  <si>
    <t>https://portal.eias.ru/Portal/DownloadPage.aspx?type=12&amp;guid=39f29f25-aa59-400a-8f93-3aa202aeb6da</t>
  </si>
  <si>
    <t>00412</t>
  </si>
  <si>
    <t>https://portal.eias.ru/Portal/DownloadPage.aspx?type=12&amp;guid=979ae2db-a498-4852-b12f-4f1d269ddd8a</t>
  </si>
  <si>
    <t>Насосная станция первого подъёма №2 куст № 17 [Филиал ГУП СК "Ставрополькрайводоканал" - "Южный" ПТП Георгиевское]</t>
  </si>
  <si>
    <t>https://portal.eias.ru/Portal/DownloadPage.aspx?type=12&amp;guid=634bf48b-c002-4e49-9814-a74f24d64b72</t>
  </si>
  <si>
    <t>010625</t>
  </si>
  <si>
    <t>https://portal.eias.ru/Portal/DownloadPage.aspx?type=12&amp;guid=73783fe2-e434-4022-9f12-7b8aa3d612a7</t>
  </si>
  <si>
    <t>Насосная станция первого подъёма №2 куст № 18 [Филиал ГУП СК "Ставрополькрайводоканал" - "Южный" ПТП Георгиевское]</t>
  </si>
  <si>
    <t>https://portal.eias.ru/Portal/DownloadPage.aspx?type=12&amp;guid=7178413c-2576-4f5c-b555-3218a5debe6d</t>
  </si>
  <si>
    <t>011036</t>
  </si>
  <si>
    <t>https://portal.eias.ru/Portal/DownloadPage.aspx?type=12&amp;guid=3cb5271d-6107-413d-8980-bf15161e0457</t>
  </si>
  <si>
    <t>Насосная станция первого подъёма №2 куст № 19 [Филиал ГУП СК "Ставрополькрайводоканал" - "Южный" ПТП Георгиевское]</t>
  </si>
  <si>
    <t>https://portal.eias.ru/Portal/DownloadPage.aspx?type=12&amp;guid=14f661d2-f915-456d-a022-f0c687c006ba</t>
  </si>
  <si>
    <t>010636</t>
  </si>
  <si>
    <t>https://portal.eias.ru/Portal/DownloadPage.aspx?type=12&amp;guid=bc5e3fd9-0d42-4100-bd08-258166db3d04</t>
  </si>
  <si>
    <t>Насосная станция первого подъёма №2 куст № 20 [Филиал ГУП СК "Ставрополькрайводоканал" - "Южный" ПТП Георгиевское]</t>
  </si>
  <si>
    <t>https://portal.eias.ru/Portal/DownloadPage.aspx?type=12&amp;guid=5033e3c2-98a5-4e84-a641-43ff82e093fd</t>
  </si>
  <si>
    <t>011052</t>
  </si>
  <si>
    <t>https://portal.eias.ru/Portal/DownloadPage.aspx?type=12&amp;guid=8825d820-2f73-428d-9ff8-fbf3a099d5b5</t>
  </si>
  <si>
    <t>Насосная станция первого подъёма №2 куст № 22 [Филиал ГУП СК "Ставрополькрайводоканал" - "Южный" ПТП Георгиевское]</t>
  </si>
  <si>
    <t>https://portal.eias.ru/Portal/DownloadPage.aspx?type=12&amp;guid=cc71cde3-9e0f-4790-93df-435350a4b86c</t>
  </si>
  <si>
    <t>010504</t>
  </si>
  <si>
    <t>https://portal.eias.ru/Portal/DownloadPage.aspx?type=12&amp;guid=1ba30c50-0bb4-417d-8ccf-14634b178bfb</t>
  </si>
  <si>
    <t>Насосная станция первого подъёма №2 куст № 26 [Филиал ГУП СК "Ставрополькрайводоканал" - "Южный" ПТП Георгиевское]</t>
  </si>
  <si>
    <t>https://portal.eias.ru/Portal/DownloadPage.aspx?type=12&amp;guid=2638aa61-05c5-43fa-a1e1-e68963cefe36</t>
  </si>
  <si>
    <t>00415</t>
  </si>
  <si>
    <t>https://portal.eias.ru/Portal/DownloadPage.aspx?type=12&amp;guid=e5ffa848-d6bd-40bd-a0c0-64947a4e3112</t>
  </si>
  <si>
    <t>Насосная станция первого подъёма №2 куст № 27 [Филиал ГУП СК "Ставрополькрайводоканал" - "Южный" ПТП Георгиевское]</t>
  </si>
  <si>
    <t>https://portal.eias.ru/Portal/DownloadPage.aspx?type=12&amp;guid=a51023ba-0249-4008-89a5-ba9ac45b9cd0</t>
  </si>
  <si>
    <t>00419</t>
  </si>
  <si>
    <t>https://portal.eias.ru/Portal/DownloadPage.aspx?type=12&amp;guid=212f2573-d402-43b0-98e3-1c7f9b15cf15</t>
  </si>
  <si>
    <t>Насосная станция первого подъёма №2 куст № 28 [Филиал ГУП СК "Ставрополькрайводоканал" - "Южный" ПТП Георгиевское]</t>
  </si>
  <si>
    <t>https://portal.eias.ru/Portal/DownloadPage.aspx?type=12&amp;guid=a55b13ba-d7cc-442d-95be-28905028f650</t>
  </si>
  <si>
    <t>010607</t>
  </si>
  <si>
    <t>https://portal.eias.ru/Portal/DownloadPage.aspx?type=12&amp;guid=662e08a2-88bb-4b27-9678-e1b23600f1c1</t>
  </si>
  <si>
    <t>Насосная станция первого подъёма №3 куст № 17 [Филиал ГУП СК "Ставрополькрайводоканал" - "Южный" ПТП Георгиевское]</t>
  </si>
  <si>
    <t>https://portal.eias.ru/Portal/DownloadPage.aspx?type=12&amp;guid=813fd760-2f53-40bc-ac80-37e29346d4cf</t>
  </si>
  <si>
    <t>010626</t>
  </si>
  <si>
    <t>https://portal.eias.ru/Portal/DownloadPage.aspx?type=12&amp;guid=a782ce91-f0a8-46b7-b843-ba9b15cd0eb7</t>
  </si>
  <si>
    <t>Насосная станция первого подъёма №3 куст № 18 [Филиал ГУП СК "Ставрополькрайводоканал" - "Южный" ПТП Георгиевское]</t>
  </si>
  <si>
    <t>https://portal.eias.ru/Portal/DownloadPage.aspx?type=12&amp;guid=077502e1-3019-4b34-b940-a1c74565ebe8</t>
  </si>
  <si>
    <t>011037</t>
  </si>
  <si>
    <t>https://portal.eias.ru/Portal/DownloadPage.aspx?type=12&amp;guid=44417ac8-c1a4-4044-b1f4-12f531fbb1dd</t>
  </si>
  <si>
    <t>Насосная станция первого подъёма №3 куст № 20 [Филиал ГУП СК "Ставрополькрайводоканал" - "Южный" ПТП Георгиевское]</t>
  </si>
  <si>
    <t>https://portal.eias.ru/Portal/DownloadPage.aspx?type=12&amp;guid=df0435a6-73f5-4d94-a839-66c98b350986</t>
  </si>
  <si>
    <t>011053</t>
  </si>
  <si>
    <t>https://portal.eias.ru/Portal/DownloadPage.aspx?type=12&amp;guid=12cead5a-701c-4082-9c2a-259660b33016</t>
  </si>
  <si>
    <t>Насосная станция первого подъёма №3 куст № 24 [Филиал ГУП СК "Ставрополькрайводоканал" - "Южный" ПТП Георгиевское]</t>
  </si>
  <si>
    <t>https://portal.eias.ru/Portal/DownloadPage.aspx?type=12&amp;guid=041bcd29-09c4-4719-9f0f-533874c52c75</t>
  </si>
  <si>
    <t>010612</t>
  </si>
  <si>
    <t>https://portal.eias.ru/Portal/DownloadPage.aspx?type=12&amp;guid=86157931-cf90-4f7c-bc30-84dfc15db991</t>
  </si>
  <si>
    <t>Насосная станция первого подъёма №3 куст № 26 [Филиал ГУП СК "Ставрополькрайводоканал" - "Южный" ПТП Георгиевское]</t>
  </si>
  <si>
    <t>https://portal.eias.ru/Portal/DownloadPage.aspx?type=12&amp;guid=9e9d599a-3ef1-4a2e-9df4-f93429580560</t>
  </si>
  <si>
    <t>00416</t>
  </si>
  <si>
    <t>https://portal.eias.ru/Portal/DownloadPage.aspx?type=12&amp;guid=74b45bb4-fe2e-401e-a1ed-4a201f3535d2</t>
  </si>
  <si>
    <t>Насосная станция первого подъёма №3 куст № 27 [Филиал ГУП СК "Ставрополькрайводоканал" - "Южный" ПТП Георгиевское]</t>
  </si>
  <si>
    <t>010602</t>
  </si>
  <si>
    <t>https://portal.eias.ru/Portal/DownloadPage.aspx?type=12&amp;guid=ad8715c2-767b-4f54-818a-b3848e513152</t>
  </si>
  <si>
    <t>Насосная станция первого подъёма №4 куст № 17 [Филиал ГУП СК "Ставрополькрайводоканал" - "Южный" ПТП Георгиевское]</t>
  </si>
  <si>
    <t>https://portal.eias.ru/Portal/DownloadPage.aspx?type=12&amp;guid=ea52641f-3682-4f3f-858c-b55230872435</t>
  </si>
  <si>
    <t>010627</t>
  </si>
  <si>
    <t>https://portal.eias.ru/Portal/DownloadPage.aspx?type=12&amp;guid=08b91ff2-47e3-4102-9ae4-10d655c49b74</t>
  </si>
  <si>
    <t>Насосная станция первого подъёма №4 куст № 18 [Филиал ГУП СК "Ставрополькрайводоканал" - "Южный" ПТП Георгиевское]</t>
  </si>
  <si>
    <t>https://portal.eias.ru/Portal/DownloadPage.aspx?type=12&amp;guid=b9e25d31-2c90-4024-8c90-4cd015c31579</t>
  </si>
  <si>
    <t>011038</t>
  </si>
  <si>
    <t>https://portal.eias.ru/Portal/DownloadPage.aspx?type=12&amp;guid=9432e2bb-7317-4eb4-8fbb-8101f515bef8</t>
  </si>
  <si>
    <t>Насосная станция первого подъёма №4 куст № 20 [Филиал ГУП СК "Ставрополькрайводоканал" - "Южный" ПТП Георгиевское]</t>
  </si>
  <si>
    <t>https://portal.eias.ru/Portal/DownloadPage.aspx?type=12&amp;guid=e99600ad-f04a-4f1b-8f57-ba1ac2b75731</t>
  </si>
  <si>
    <t>011054</t>
  </si>
  <si>
    <t>https://portal.eias.ru/Portal/DownloadPage.aspx?type=12&amp;guid=c2bb951e-fc66-4e2e-8aa7-5bdbfbc1f0da</t>
  </si>
  <si>
    <t>Насосная станция первого подъёма №4 куст № 24 [Филиал ГУП СК "Ставрополькрайводоканал" - "Южный" ПТП Георгиевское]</t>
  </si>
  <si>
    <t>https://portal.eias.ru/Portal/DownloadPage.aspx?type=12&amp;guid=664a6c40-3010-4dea-b5d6-e80084ad6824</t>
  </si>
  <si>
    <t>010613</t>
  </si>
  <si>
    <t>https://portal.eias.ru/Portal/DownloadPage.aspx?type=12&amp;guid=ce094da4-0c6d-4edd-b0ed-0833374a8e5a</t>
  </si>
  <si>
    <t>Насосная станция первого подъёма №4 куст № 25 [Филиал ГУП СК "Ставрополькрайводоканал" - "Южный" ПТП Георгиевское]</t>
  </si>
  <si>
    <t>https://portal.eias.ru/Portal/DownloadPage.aspx?type=12&amp;guid=b1f68c0f-de1f-4f9f-a237-4190505a7e04</t>
  </si>
  <si>
    <t>00413</t>
  </si>
  <si>
    <t>https://portal.eias.ru/Portal/DownloadPage.aspx?type=12&amp;guid=44036a35-074f-4ba2-bdf6-0cc52b826a20</t>
  </si>
  <si>
    <t>Насосная станция первого подъёма №4 куст № 26 [Филиал ГУП СК "Ставрополькрайводоканал" - "Южный" ПТП Георгиевское]</t>
  </si>
  <si>
    <t>https://portal.eias.ru/Portal/DownloadPage.aspx?type=12&amp;guid=79c7848f-691d-4a25-bc3f-c788f4e7f082</t>
  </si>
  <si>
    <t>00417</t>
  </si>
  <si>
    <t>https://portal.eias.ru/Portal/DownloadPage.aspx?type=12&amp;guid=ff785b0c-b01f-4a8c-b37d-66359978b32b</t>
  </si>
  <si>
    <t>Насосная станция первого подъёма №4 куст № 28 [Филиал ГУП СК "Ставрополькрайводоканал" - "Южный" ПТП Георгиевское]</t>
  </si>
  <si>
    <t>https://portal.eias.ru/Portal/DownloadPage.aspx?type=12&amp;guid=86271775-d6c9-429c-b563-56a32a47ee42</t>
  </si>
  <si>
    <t>010605</t>
  </si>
  <si>
    <t>https://portal.eias.ru/Portal/DownloadPage.aspx?type=12&amp;guid=4266bf4a-df40-46a8-a2fb-867aa9a92a42</t>
  </si>
  <si>
    <t>Насосная станция первого подъёма №5 куст № 25 [Филиал ГУП СК "Ставрополькрайводоканал" - "Южный" ПТП Георгиевское]</t>
  </si>
  <si>
    <t>https://portal.eias.ru/Portal/DownloadPage.aspx?type=12&amp;guid=26eb0572-4328-468b-9ea9-15399f368af4</t>
  </si>
  <si>
    <t>010614</t>
  </si>
  <si>
    <t>https://portal.eias.ru/Portal/DownloadPage.aspx?type=12&amp;guid=36efd6bb-0d72-4f59-b3fd-1db54eed3702</t>
  </si>
  <si>
    <t>Насосная станция первого подъёма №5 куст № 26 [Филиал ГУП СК "Ставрополькрайводоканал" - "Южный" ПТП Георгиевское]</t>
  </si>
  <si>
    <t>https://portal.eias.ru/Portal/DownloadPage.aspx?type=12&amp;guid=dd50584f-4e57-4aee-9a64-1e787223a398</t>
  </si>
  <si>
    <t>010615</t>
  </si>
  <si>
    <t>https://portal.eias.ru/Portal/DownloadPage.aspx?type=12&amp;guid=cfabc12f-4b37-438a-9e15-bd843e0e0d1a</t>
  </si>
  <si>
    <t>Насосная станция первого подъёма №5 куст № 28 [Филиал ГУП СК "Ставрополькрайводоканал" - "Южный" ПТП Георгиевское]</t>
  </si>
  <si>
    <t>https://portal.eias.ru/Portal/DownloadPage.aspx?type=12&amp;guid=825417be-956b-48d5-8b8f-be7566932907</t>
  </si>
  <si>
    <t>010617</t>
  </si>
  <si>
    <t>https://portal.eias.ru/Portal/DownloadPage.aspx?type=12&amp;guid=b25b6978-7b51-40f9-afc3-f310eebf9aea</t>
  </si>
  <si>
    <t>Насосная станция первого подъема Филиал ГУП СК "Ставрополькрайводоканал" - "Южный" ПТП Андроповское</t>
  </si>
  <si>
    <t>с Подгорное</t>
  </si>
  <si>
    <t>07503000216</t>
  </si>
  <si>
    <t>Насосная станция первого подъема, Литер А,А1 [Филиал ГУП СК "Ставрополькрайводоканал" - Новоалександровский "Райводоканал"]</t>
  </si>
  <si>
    <t>Насосная станция перекачки [Филиал ГУП СК "Ставрополькрайводоканал" - Труновский "Межрайводоканал"]</t>
  </si>
  <si>
    <t>х Невдахин</t>
  </si>
  <si>
    <t>07554000131</t>
  </si>
  <si>
    <t>установлено относительно ориентира х. Невдахин, расположенного в границах участка, адрес ориентира: Труновский район, х. Невдахин.</t>
  </si>
  <si>
    <t>https://portal.eias.ru/Portal/DownloadPage.aspx?type=12&amp;guid=9df618bd-d87b-4a1b-959f-fc43aee27a0b</t>
  </si>
  <si>
    <t>Насосная станция подкачки [Филиал ГУП СК "Ставрополькрайводоканал" - "Северный" ПТП Светлоградское]</t>
  </si>
  <si>
    <t>036</t>
  </si>
  <si>
    <t>10.01.1978</t>
  </si>
  <si>
    <t>https://portal.eias.ru/Portal/DownloadPage.aspx?type=12&amp;guid=99434abf-d15b-4b4d-a17e-214508be80ed</t>
  </si>
  <si>
    <t>Насосная станция подкачки п. Дружба Новоалександровский МО (Распоряжение №370 от 14.04.2023)</t>
  </si>
  <si>
    <t>Насосная станция подкачки п. Дружба Новоалександровский МО (Распоряжение №370 от 14.04.2024)</t>
  </si>
  <si>
    <t>Насосная станция с бесхозяйной водопроводной сетью Кировский МО</t>
  </si>
  <si>
    <t>Насосная станция с приемным резервуаром [Филиал ГУП СК "Ставрополькрайводоканал" - "Северный" ПТП Светлоградское]</t>
  </si>
  <si>
    <t>с Шведино</t>
  </si>
  <si>
    <t>07731000226</t>
  </si>
  <si>
    <t>194</t>
  </si>
  <si>
    <t>29.08.2000</t>
  </si>
  <si>
    <t>https://portal.eias.ru/Portal/DownloadPage.aspx?type=12&amp;guid=4a2e8440-84a2-47c2-81da-01cdcd72a66f</t>
  </si>
  <si>
    <t>07546000226</t>
  </si>
  <si>
    <t>Насосная станция с резервуарами [Филиал ГУП СК "Ставрополькрайводоканал" - "Восточный" ПТП Левокумское]</t>
  </si>
  <si>
    <t>с Владимировка</t>
  </si>
  <si>
    <t>07536000121</t>
  </si>
  <si>
    <t>121</t>
  </si>
  <si>
    <t>https://portal.eias.ru/Portal/DownloadPage.aspx?type=12&amp;guid=3bbfaa7f-daf3-46e8-aff7-da48453710a8</t>
  </si>
  <si>
    <t>Насосная станция с. Бешпагир ("Горлов ключ") [Филиал ГУП СК "Ставрополькрайводоканал" - Сенгилеевский "Межрайводоканал"]</t>
  </si>
  <si>
    <t>юго-западная часть села</t>
  </si>
  <si>
    <t>Насосная станция с. Бешпагир [Филиал ГУП СК "Ставрополькрайводоканал" - Сенгилеевский "Межрайводоканал"]</t>
  </si>
  <si>
    <t>северо-запад, за 100 метров перед въездом в село</t>
  </si>
  <si>
    <t>https://portal.eias.ru/Portal/DownloadPage.aspx?type=12&amp;guid=232b40b9-fd28-46fe-9e10-8a86130a083c</t>
  </si>
  <si>
    <t>Насосная станция с. Грачевка [Филиал ГУП СК "Ставрополькрайводоканал" - Сенгилеевский "Межрайводоканал"]</t>
  </si>
  <si>
    <t>ул. Подгорная</t>
  </si>
  <si>
    <t>Насосная станция с. Красное [Филиал ГУП СК "Ставрополькрайводоканал" - Сенгилеевский "Межрайводоканал"]</t>
  </si>
  <si>
    <t>северо-западная часть села</t>
  </si>
  <si>
    <t>00000056</t>
  </si>
  <si>
    <t>https://portal.eias.ru/Portal/DownloadPage.aspx?type=12&amp;guid=1a4eedf5-1203-4491-92b2-bfed4198cb3e</t>
  </si>
  <si>
    <t>Насосная станция с.Ключевское [Филиал ГУП СК "Ставрополькрайводоканал" - Сенгилеевский "Межрайводоканал"]</t>
  </si>
  <si>
    <t>с. Ключевское</t>
  </si>
  <si>
    <t>южная окраина села</t>
  </si>
  <si>
    <t>https://portal.eias.ru/Portal/DownloadPage.aspx?type=12&amp;guid=e066588f-bb11-4652-b4e6-4f35f4d23523</t>
  </si>
  <si>
    <t>Насосная станция с.Сенгилеевское [Филиал ГУП СК "Ставрополькрайводоканал" - Сенгилеевский "Межрайводоканал"]</t>
  </si>
  <si>
    <t>00000116</t>
  </si>
  <si>
    <t>https://portal.eias.ru/Portal/DownloadPage.aspx?type=12&amp;guid=e53d22d6-9a24-4c0d-b028-b8d71e9b4f22</t>
  </si>
  <si>
    <t>353</t>
  </si>
  <si>
    <t>Насосная станция с.Старомарьевка [Филиал ГУП СК "Ставрополькрайводоканал" - Сенгилеевский "Межрайводоканал"]</t>
  </si>
  <si>
    <t>с.Старомарьевка</t>
  </si>
  <si>
    <t>00000045</t>
  </si>
  <si>
    <t>https://portal.eias.ru/Portal/DownloadPage.aspx?type=12&amp;guid=839a9731-f758-4417-bc15-e148c4a259a1</t>
  </si>
  <si>
    <t>Насосная станция с.Тугулук [Филиал ГУП СК "Ставрополькрайводоканал" - Сенгилеевский "Межрайводоканал"]</t>
  </si>
  <si>
    <t>юго-восток, 750 метров от села</t>
  </si>
  <si>
    <t>00000042</t>
  </si>
  <si>
    <t>https://portal.eias.ru/Portal/DownloadPage.aspx?type=12&amp;guid=667dc1bf-4e51-481c-a3f9-fd7cd946cd5b</t>
  </si>
  <si>
    <t>Насосная станция у очистного сооружения [Филиал ГУП СК "Ставрополькрайводоканал" - "Северный" ПТП Благодарненское]</t>
  </si>
  <si>
    <t>020</t>
  </si>
  <si>
    <t>30.12.1971</t>
  </si>
  <si>
    <t>https://portal.eias.ru/Portal/DownloadPage.aspx?type=12&amp;guid=c55128c4-3c39-4ee7-8b50-6e79019e0404</t>
  </si>
  <si>
    <t>Насосная станция х. Богатый [Филиал ГУП СК "Ставрополькрайводоканал" - Сенгилеевский "Межрайводоканал"]</t>
  </si>
  <si>
    <t>700 метров на юго- запад от  х. Богатый</t>
  </si>
  <si>
    <t>00000039</t>
  </si>
  <si>
    <t>https://portal.eias.ru/Portal/DownloadPage.aspx?type=12&amp;guid=0a831e1d-c17e-4cf3-9bbe-350ed9e7ae65</t>
  </si>
  <si>
    <t>Насосная станция х. Смыков [Филиал ГУП СК "Ставрополькрайводоканал" - Изобильненский "Райводоканал"]</t>
  </si>
  <si>
    <t>00-003780</t>
  </si>
  <si>
    <t>01.01.2010</t>
  </si>
  <si>
    <t>https://portal.eias.ru/Portal/DownloadPage.aspx?type=12&amp;guid=20a80703-a596-43b2-a729-f0d87420f831</t>
  </si>
  <si>
    <t>Насосная станция центральная [Филиал ГУП СК "Ставрополькрайводоканал" - "Восточный" ПТП Левокумское]</t>
  </si>
  <si>
    <t>п Новокумский</t>
  </si>
  <si>
    <t>07536000161</t>
  </si>
  <si>
    <t>208</t>
  </si>
  <si>
    <t>https://portal.eias.ru/Portal/DownloadPage.aspx?type=12&amp;guid=02389c85-eee7-4f96-a2c0-1668d6329389</t>
  </si>
  <si>
    <t>Насосная станция, артскважина №27 с. Китаевское [Филиал ГУП СК "Ставрополькрайводоканал" - "Северный" ПТП Александровское]</t>
  </si>
  <si>
    <t>ул. Михайловская</t>
  </si>
  <si>
    <t>11ж</t>
  </si>
  <si>
    <t>https://portal.eias.ru/Portal/DownloadPage.aspx?type=12&amp;guid=e882394c-4522-4516-8427-38c8a4f568a4</t>
  </si>
  <si>
    <t>Насосная станция, водонапорная башня с артскважиной, водонапорная башня с артскважиной, водонапорная башня в с.Нины (бесхозяйное имущество)</t>
  </si>
  <si>
    <t>п Новый Янкуль</t>
  </si>
  <si>
    <t>07503000201</t>
  </si>
  <si>
    <t>31.12.1966</t>
  </si>
  <si>
    <t>https://portal.eias.ru/Portal/DownloadPage.aspx?type=12&amp;guid=c6125487-a79e-488c-a687-dbd286218b18</t>
  </si>
  <si>
    <t>240</t>
  </si>
  <si>
    <t>с Янкуль</t>
  </si>
  <si>
    <t>07503000241</t>
  </si>
  <si>
    <t>Нежилое, насосная станция 2-го подъема (литеры А, А1, а) [Филиал ГУП СК "Ставрополькрайводоканал" - "Северный" ПТП Александровское] 26:18:040502:540</t>
  </si>
  <si>
    <t>с Александровское</t>
  </si>
  <si>
    <t>07502000101</t>
  </si>
  <si>
    <t>улица Калинина</t>
  </si>
  <si>
    <t>https://portal.eias.ru/Portal/DownloadPage.aspx?type=12&amp;guid=757d0d1e-2f88-493b-bc0d-d8a3c83f5780</t>
  </si>
  <si>
    <t>https://portal.eias.ru/Portal/DownloadPage.aspx?type=12&amp;guid=d47e0abc-0f2d-466d-ae5b-37fc020731ba</t>
  </si>
  <si>
    <t>465</t>
  </si>
  <si>
    <t>521</t>
  </si>
  <si>
    <t>31.12.1975</t>
  </si>
  <si>
    <t>https://portal.eias.ru/Portal/DownloadPage.aspx?type=12&amp;guid=9797d6b0-5da3-427b-a9d8-77092fd704bb</t>
  </si>
  <si>
    <t>Нс № 2 Филиал ГУП СК "Ставрополькрайводоканал" - "Южный" ПТП Андроповское</t>
  </si>
  <si>
    <t>Красноярский сельсовет</t>
  </si>
  <si>
    <t>543</t>
  </si>
  <si>
    <t>31.12.1986</t>
  </si>
  <si>
    <t>https://portal.eias.ru/Portal/DownloadPage.aspx?type=12&amp;guid=6e7895a3-20db-408d-a4d3-aab7d585e994</t>
  </si>
  <si>
    <t>174</t>
  </si>
  <si>
    <t>Нс № 3 Филиал ГУП СК "Ставрополькрайводоканал" - "Южный" ПТП Андроповское</t>
  </si>
  <si>
    <t>https://portal.eias.ru/Portal/DownloadPage.aspx?type=12&amp;guid=532644a2-71fa-4e71-9090-f7b3e576b25d</t>
  </si>
  <si>
    <t>549</t>
  </si>
  <si>
    <t>31.12.1987</t>
  </si>
  <si>
    <t>https://portal.eias.ru/Portal/DownloadPage.aspx?type=12&amp;guid=a71dda5b-7c32-46ef-a7fd-b51143b75455</t>
  </si>
  <si>
    <t>Нс № 4 Филиал ГУП СК "Ставрополькрайводоканал" - "Южный" ПТП Андроповское</t>
  </si>
  <si>
    <t>https://portal.eias.ru/Portal/DownloadPage.aspx?type=12&amp;guid=428c8629-a984-4bd1-8d0a-ca59d0839801</t>
  </si>
  <si>
    <t>554</t>
  </si>
  <si>
    <t>31.12.1989</t>
  </si>
  <si>
    <t>https://portal.eias.ru/Portal/DownloadPage.aspx?type=12&amp;guid=a6a6eec5-e192-439a-9d61-cef4da321bb0</t>
  </si>
  <si>
    <t>Нс № 5 Филиал ГУП СК "Ставрополькрайводоканал" - "Южный" ПТП Андроповское</t>
  </si>
  <si>
    <t>524</t>
  </si>
  <si>
    <t>23.12.1971</t>
  </si>
  <si>
    <t>https://portal.eias.ru/Portal/DownloadPage.aspx?type=12&amp;guid=73fd1507-4575-4fc3-99c9-d3a53a653cbe</t>
  </si>
  <si>
    <t>Нс № 6 Филиал ГУП СК "Ставрополькрайводоканал" - "Южный" ПТП Андроповское</t>
  </si>
  <si>
    <t>пер. Лазарева</t>
  </si>
  <si>
    <t>550</t>
  </si>
  <si>
    <t>https://portal.eias.ru/Portal/DownloadPage.aspx?type=12&amp;guid=a6808773-30de-43d0-92bf-d28107676112</t>
  </si>
  <si>
    <t>Нс № 7 Филиал ГУП СК "Ставрополькрайводоканал" - "Южный" ПТП Андроповское</t>
  </si>
  <si>
    <t>https://portal.eias.ru/Portal/DownloadPage.aspx?type=12&amp;guid=02347ef4-9f8b-4d04-b233-d977b43f68e0</t>
  </si>
  <si>
    <t>495</t>
  </si>
  <si>
    <t>https://portal.eias.ru/Portal/DownloadPage.aspx?type=12&amp;guid=10e0d75c-be89-4f1f-b783-6e5c26c02b94</t>
  </si>
  <si>
    <t>Нс № 8 Филиал ГУП СК "Ставрополькрайводоканал" - "Южный" ПТП Андроповское</t>
  </si>
  <si>
    <t>п. Новый Янкуль</t>
  </si>
  <si>
    <t>https://portal.eias.ru/Portal/DownloadPage.aspx?type=12&amp;guid=30740e7f-4e29-4271-bb78-ab6918d1ee2e</t>
  </si>
  <si>
    <t>855а</t>
  </si>
  <si>
    <t>19.04.2012</t>
  </si>
  <si>
    <t>https://portal.eias.ru/Portal/DownloadPage.aspx?type=12&amp;guid=a71746e4-f0f0-4f4e-9020-18d766f6d178</t>
  </si>
  <si>
    <t>ОСВ Заветненского группового водопровода [Филиал ГУП СК "Ставрополькрайводоканал" - Кочубеевский "Райводоканал"]</t>
  </si>
  <si>
    <t>https://portal.eias.ru/Portal/DownloadPage.aspx?type=12&amp;guid=33914d8f-64f1-45f0-89c7-a9e8ee75b048</t>
  </si>
  <si>
    <t>000000465</t>
  </si>
  <si>
    <t>https://portal.eias.ru/Portal/DownloadPage.aspx?type=12&amp;guid=0a716bff-1004-45b1-9b37-690db675a08d</t>
  </si>
  <si>
    <t>170</t>
  </si>
  <si>
    <t>ОСВ Казинский водопровод Филиал ГУП СК "Ставрополькрайводоканал" - "Южный" ПТП Андроповское</t>
  </si>
  <si>
    <t>ул. Невинномысская</t>
  </si>
  <si>
    <t>ОСВ Курсавский групповой водопровод Филиал ГУП СК "Ставрополькрайводоканал" - "Южный" ПТП Андроповское</t>
  </si>
  <si>
    <t>31.12.1970</t>
  </si>
  <si>
    <t>https://portal.eias.ru/Portal/DownloadPage.aspx?type=12&amp;guid=c2cc0446-81a0-47fd-8fa4-4f68df359d9d</t>
  </si>
  <si>
    <t>833.33</t>
  </si>
  <si>
    <t>629.17</t>
  </si>
  <si>
    <t>496</t>
  </si>
  <si>
    <t>https://portal.eias.ru/Portal/DownloadPage.aspx?type=12&amp;guid=b6ef00d9-fc06-44a6-9800-33cc3be6a137</t>
  </si>
  <si>
    <t>194.17</t>
  </si>
  <si>
    <t>145.83</t>
  </si>
  <si>
    <t>Обеззараживающая установка</t>
  </si>
  <si>
    <t>с Гофицкое</t>
  </si>
  <si>
    <t>07731000126</t>
  </si>
  <si>
    <t>с. Гофицкое</t>
  </si>
  <si>
    <t>956</t>
  </si>
  <si>
    <t>06.10.2021</t>
  </si>
  <si>
    <t>https://portal.eias.ru/Portal/DownloadPage.aspx?type=12&amp;guid=9f8312b1-a239-4f4c-bb40-f0a9e670bad9</t>
  </si>
  <si>
    <t>13.5</t>
  </si>
  <si>
    <t>17 "а"</t>
  </si>
  <si>
    <t>12 | Федеральная собственность</t>
  </si>
  <si>
    <t>35.4</t>
  </si>
  <si>
    <t>2.35</t>
  </si>
  <si>
    <t>07546000126</t>
  </si>
  <si>
    <t>Обустройство каптажа "Бирючий" (литера 1) объемом 128,0куб.м., 2357А [Филиал ГУП СК "Ставрополькрайводоканал" - Изобильненский "Райводоканал"]</t>
  </si>
  <si>
    <t>https://portal.eias.ru/Portal/DownloadPage.aspx?type=12&amp;guid=43646bb2-924a-4236-b63a-8c75a0dc4459</t>
  </si>
  <si>
    <t>2357А</t>
  </si>
  <si>
    <t>https://portal.eias.ru/Portal/DownloadPage.aspx?type=12&amp;guid=d42e8531-77b7-4fdd-bdc5-bd96127ead5e</t>
  </si>
  <si>
    <t>5.06</t>
  </si>
  <si>
    <t>Обустройство каптажа "Подлужненский" (литера 1) протяженностью 14,5 м, 2355А [Филиал ГУП СК "Ставрополькрайводоканал" - Изобильненский "Райводоканал"]</t>
  </si>
  <si>
    <t>https://portal.eias.ru/Portal/DownloadPage.aspx?type=12&amp;guid=d9189907-f0ea-4bcc-827c-02c0ba2deb70</t>
  </si>
  <si>
    <t>2355А</t>
  </si>
  <si>
    <t>https://portal.eias.ru/Portal/DownloadPage.aspx?type=12&amp;guid=2450e450-51ed-4a68-b31b-193a9024974c</t>
  </si>
  <si>
    <t>3.96</t>
  </si>
  <si>
    <t>Обустройство каптажа"Ключик" (литера 1) площадью застройки 110,0 кв.м., 2354А [Филиал ГУП СК "Ставрополькрайводоканал" - Изобильненский "Райводоканал"]</t>
  </si>
  <si>
    <t>https://portal.eias.ru/Portal/DownloadPage.aspx?type=12&amp;guid=979f7313-722e-40c8-85e4-09ee790b691b</t>
  </si>
  <si>
    <t>2354А</t>
  </si>
  <si>
    <t>https://portal.eias.ru/Portal/DownloadPage.aspx?type=12&amp;guid=88526662-cdd0-435f-9d32-e1ae798e0767</t>
  </si>
  <si>
    <t>1.08</t>
  </si>
  <si>
    <t>Основная насосная станция (литера А) [Филиал ГУП СК "Ставрополькрайводоканал" - Предгорный "Межрайводоканал" ПТП Ессентукское]</t>
  </si>
  <si>
    <t>https://portal.eias.ru/Portal/DownloadPage.aspx?type=12&amp;guid=afc4eec2-7d1f-4a3a-997f-4a09c5f4bec1</t>
  </si>
  <si>
    <t>660</t>
  </si>
  <si>
    <t>https://portal.eias.ru/Portal/DownloadPage.aspx?type=12&amp;guid=a442988b-6511-49fb-bb8a-6db55dcb6d8d</t>
  </si>
  <si>
    <t>.98</t>
  </si>
  <si>
    <t>Отвод к регулирующему резервуару с.Красное [Филиал ГУП СК "Ставрополькрайводоканал" - Сенгилеевский "Межрайводоканал"]</t>
  </si>
  <si>
    <t>00000530</t>
  </si>
  <si>
    <t>01.06.1977</t>
  </si>
  <si>
    <t>https://portal.eias.ru/Portal/DownloadPage.aspx?type=12&amp;guid=8a76586e-e821-4b75-8ccf-7b16bc447f1d</t>
  </si>
  <si>
    <t>Отвод к резервуарам протяженностью 2100 м [Филиал ГУП СК "Ставрополькрайводоканал" - "Северный" ПТП Благодарненское]</t>
  </si>
  <si>
    <t>https://portal.eias.ru/Portal/DownloadPage.aspx?type=12&amp;guid=7e069941-5f82-4146-819d-16d311d722b7</t>
  </si>
  <si>
    <t>Отвод на х.Кизилов [Филиал ГУП СК "Ставрополькрайводоканал" - Сенгилеевский "Межрайводоканал"]</t>
  </si>
  <si>
    <t>00000532</t>
  </si>
  <si>
    <t>https://portal.eias.ru/Portal/DownloadPage.aspx?type=12&amp;guid=d64e07cb-7e3c-46d8-81be-279cd6a1cbbe</t>
  </si>
  <si>
    <t>Очистная станция водопровода пос. Солнечнодольск 10330 [Филиал ГУП СК "Ставрополькрайводоканал" - Изобильненский "Райводоканал"]</t>
  </si>
  <si>
    <t>https://portal.eias.ru/Portal/DownloadPage.aspx?type=12&amp;guid=d675ebb0-0da6-4849-9611-161db15a6f7b</t>
  </si>
  <si>
    <t>Очистные сооружения Апанасенковского групповго водопровода [Филиал ГУП СК "Ставрополькрайводоканал" - "Северный" ПТП Ипатовское]</t>
  </si>
  <si>
    <t>20320/А</t>
  </si>
  <si>
    <t>01.05.1978</t>
  </si>
  <si>
    <t>https://portal.eias.ru/Portal/DownloadPage.aspx?type=12&amp;guid=59624809-7f1c-42d8-bdbb-51d92b6e452e</t>
  </si>
  <si>
    <t>Очистные сооружения Джалгинского группового водопровода [Филиал ГУП СК "Ставрополькрайводоканал" - "Северный" ПТП Ипатовское]</t>
  </si>
  <si>
    <t>https://portal.eias.ru/Portal/DownloadPage.aspx?type=12&amp;guid=9be95ddc-c038-4de5-ae0a-b90b57a64ea5</t>
  </si>
  <si>
    <t>636</t>
  </si>
  <si>
    <t>Очистные сооружения водопровода [Филиал ГУП СК "Ставрополькрайводоканал" - "Восточный" ПТП Нефтекумское]</t>
  </si>
  <si>
    <t>п. Затеречный</t>
  </si>
  <si>
    <t>30268</t>
  </si>
  <si>
    <t>https://portal.eias.ru/Portal/DownloadPage.aspx?type=12&amp;guid=cc2f4903-4c59-4a69-ba96-cf8d9f47f74e</t>
  </si>
  <si>
    <t>800</t>
  </si>
  <si>
    <t>Очистные сооружения водопровода Большевистского группового водопровода [Филиал ГУП СК "Ставрополькрайводоканал" - "Северный" ПТП Ипатовское]</t>
  </si>
  <si>
    <t>20260</t>
  </si>
  <si>
    <t>https://portal.eias.ru/Portal/DownloadPage.aspx?type=12&amp;guid=984232f4-9636-44c8-8d52-3c1cb6704928</t>
  </si>
  <si>
    <t>Очистные сооружения водопровода Ипатовского группового водопровода [Филиал ГУП СК "Ставрополькрайводоканал" - "Северный" ПТП Ипатовское]</t>
  </si>
  <si>
    <t>03.04.1998</t>
  </si>
  <si>
    <t>https://portal.eias.ru/Portal/DownloadPage.aspx?type=12&amp;guid=218a7299-b72d-46bc-83b8-3915f3599d88</t>
  </si>
  <si>
    <t>Очистные сооружения водопровода Кевсалинского группового водопровода [Филиал ГУП СК "Ставрополькрайводоканал" - "Северный" ПТП Ипатовское]</t>
  </si>
  <si>
    <t>20613</t>
  </si>
  <si>
    <t>https://portal.eias.ru/Portal/DownloadPage.aspx?type=12&amp;guid=10a41332-3344-4ad3-b912-22bf1412910a</t>
  </si>
  <si>
    <t>Очистные сооружения водопровода Тахтинского группового водопровода [Филиал ГУП СК "Ставрополькрайводоканал" - "Северный" ПТП Ипатовское]</t>
  </si>
  <si>
    <t>10683</t>
  </si>
  <si>
    <t>https://portal.eias.ru/Portal/DownloadPage.aspx?type=12&amp;guid=09e2571d-03b7-458d-b32a-02a251e523d1</t>
  </si>
  <si>
    <t>аул Башанта</t>
  </si>
  <si>
    <t>07507000106</t>
  </si>
  <si>
    <t>09.07.1984</t>
  </si>
  <si>
    <t>https://portal.eias.ru/Portal/DownloadPage.aspx?type=12&amp;guid=08eb07e0-6c69-435d-958f-6d27f9e79119</t>
  </si>
  <si>
    <t>454</t>
  </si>
  <si>
    <t>Очистные сооружения с насосной станцией 2-го подъёма с спристройкой блока бытовых помещений</t>
  </si>
  <si>
    <t>ст-ца Беломечетская</t>
  </si>
  <si>
    <t>07528000131</t>
  </si>
  <si>
    <t>№33</t>
  </si>
  <si>
    <t>https://portal.eias.ru/Portal/DownloadPage.aspx?type=12&amp;guid=0902a38e-4cd7-4439-92a8-aac10a2c1300</t>
  </si>
  <si>
    <t>569</t>
  </si>
  <si>
    <t>20.08.2019</t>
  </si>
  <si>
    <t>https://portal.eias.ru/Portal/DownloadPage.aspx?type=12&amp;guid=90e498f6-30df-4302-9062-fdba0cada064</t>
  </si>
  <si>
    <t>6.51</t>
  </si>
  <si>
    <t>П/э водовод Д=225 мм L=2209 м до п. Больш. Искра [Филиал ГУП СК "Ставрополькрайводоканал" - "Северный" ПТП Благодарненское]</t>
  </si>
  <si>
    <t>до п.Искра</t>
  </si>
  <si>
    <t>31.12.2005</t>
  </si>
  <si>
    <t>https://portal.eias.ru/Portal/DownloadPage.aspx?type=12&amp;guid=160172a5-2055-463e-81bc-bb1e19933bcd</t>
  </si>
  <si>
    <t>Площадка для сушки осадка</t>
  </si>
  <si>
    <t>https://portal.eias.ru/Portal/DownloadPage.aspx?type=12&amp;guid=54db10a6-e028-4fee-aa3e-0dd57f118c88</t>
  </si>
  <si>
    <t>Площадка очист.сооруж.водопровода [Филиал ГУП СК "Ставрополькрайводоканал" - "Южный" ПТП Минераловодское п. Широкий]</t>
  </si>
  <si>
    <t>000854</t>
  </si>
  <si>
    <t>13.03.2016</t>
  </si>
  <si>
    <t>https://portal.eias.ru/Portal/DownloadPage.aspx?type=12&amp;guid=2029aa0f-f7b5-4127-b59d-1a6f08aa3df6</t>
  </si>
  <si>
    <t>Повысительная Насосная станция 2-го подъема [Филиал ГУП СК "Ставрополькрайводоканал" - "Северный" ПТП Александровское] 040108410011</t>
  </si>
  <si>
    <t>ул. Красноармейская, № 166 А</t>
  </si>
  <si>
    <t>005г</t>
  </si>
  <si>
    <t>https://portal.eias.ru/Portal/DownloadPage.aspx?type=12&amp;guid=7d52b120-6804-464b-84ee-50608a978fe2</t>
  </si>
  <si>
    <t>Повысительная насосная станция 3-го подъема [Филиал ГУП СК "Ставрополькрайводоканал" - "Северный" ПТП Александровское]</t>
  </si>
  <si>
    <t>ул. Столбовая</t>
  </si>
  <si>
    <t>https://portal.eias.ru/Portal/DownloadPage.aspx?type=12&amp;guid=1f77904c-1277-4cf8-8f15-d569d46fef41</t>
  </si>
  <si>
    <t>Повысительный насос на с. Дубовая Балка Филиал ГУП СК "Ставрополькрайводоканал" - "Южный" ПТП Андроповское</t>
  </si>
  <si>
    <t>Водораздельный сельсовет</t>
  </si>
  <si>
    <t>863б</t>
  </si>
  <si>
    <t>30.06.2002</t>
  </si>
  <si>
    <t>https://portal.eias.ru/Portal/DownloadPage.aspx?type=12&amp;guid=f0c37499-b6b5-456d-8ba8-9be1b2ef6750</t>
  </si>
  <si>
    <t>Подача воды от ГНС Кубанского водопровода в г. Кисловодск (№57/2) [Филиал ГУП СК "Ставрополькрайводоканал" - "Кавминводоканал" ПТП Кубанские очистные сооружения водоснабжения]</t>
  </si>
  <si>
    <t>https://portal.eias.ru/Portal/DownloadPage.aspx?type=12&amp;guid=a472252c-058d-4f15-a8f3-79931c28fc3d</t>
  </si>
  <si>
    <t>81486</t>
  </si>
  <si>
    <t>31.07.2002</t>
  </si>
  <si>
    <t>https://portal.eias.ru/Portal/DownloadPage.aspx?type=12&amp;guid=d859c7ec-7241-4647-884a-06820cfa825b</t>
  </si>
  <si>
    <t>Подача воды от ГНС Кубанского водопровода в г. Кисловодск н/ст №2 [Филиал ГУП СК "Ставрополькрайводоканал" - "Кавминводоканал" ПТП Кубанские очистные сооружения водоснабжения]</t>
  </si>
  <si>
    <t>до н/ст №2</t>
  </si>
  <si>
    <t>81487</t>
  </si>
  <si>
    <t>01.07.2003</t>
  </si>
  <si>
    <t>https://portal.eias.ru/Portal/DownloadPage.aspx?type=12&amp;guid=792d6dc4-55f9-4d90-ad37-6ecd1dfaecb5</t>
  </si>
  <si>
    <t>3000</t>
  </si>
  <si>
    <t>Подводящий водовод</t>
  </si>
  <si>
    <t>северо-восточная часть города</t>
  </si>
  <si>
    <t>23.05</t>
  </si>
  <si>
    <t>Подводящий водовод ,литер ВС,с.Канглы, Минераловодский район [Филиал ГУП СК "Ставрополькрайводоканал" - "Южный" ПТП Минераловодское - прилигающие тер.]</t>
  </si>
  <si>
    <t>01265</t>
  </si>
  <si>
    <t>28.07.2010</t>
  </si>
  <si>
    <t>https://portal.eias.ru/Portal/DownloadPage.aspx?type=12&amp;guid=e7ef8a36-b827-4f06-9618-a1133d00a5c1</t>
  </si>
  <si>
    <t>Подводящий водовод к жилому р-ну Гармония [Филиал ГУП СК "Ставрополькрайводоканал" - Сенгилеевский "Межрайводоканал"]</t>
  </si>
  <si>
    <t>Подводящий водовод от родников с. Ключевское [Филиал ГУП СК "Ставрополькрайводоканал" - Сенгилеевский "Межрайводоканал"]</t>
  </si>
  <si>
    <t>00000537</t>
  </si>
  <si>
    <t>https://portal.eias.ru/Portal/DownloadPage.aspx?type=12&amp;guid=db90ec58-6f70-430d-99eb-86168b80f586</t>
  </si>
  <si>
    <t>Подводящий водопровод</t>
  </si>
  <si>
    <t>Подводящий водопровод и разводящие сети водопровода</t>
  </si>
  <si>
    <t>п Новоспицевский</t>
  </si>
  <si>
    <t>07517000146</t>
  </si>
  <si>
    <t>https://portal.eias.ru/Portal/DownloadPage.aspx?type=12&amp;guid=223414ca-ea64-47f4-b5f9-989c2f8866c5</t>
  </si>
  <si>
    <t>Подводящий водопровод от п. Ставропольский до п. Видный</t>
  </si>
  <si>
    <t>до п. Видный</t>
  </si>
  <si>
    <t>https://portal.eias.ru/Portal/DownloadPage.aspx?type=12&amp;guid=833bead8-436b-43e7-8dbe-a3123673b0e8</t>
  </si>
  <si>
    <t>Полихлорвиниловые сети [Филиал ГУП СК "Ставрополькрайводоканал" - Кочубеевский "Райводоканал"]</t>
  </si>
  <si>
    <t>000000126</t>
  </si>
  <si>
    <t>https://portal.eias.ru/Portal/DownloadPage.aspx?type=12&amp;guid=acb0d445-ed13-41f7-897b-9896ad60c48e</t>
  </si>
  <si>
    <t>Пусковой комплекс объекта "Подача кубанской воды от ГНС до г. Кисловодска(водовод от Н/С № 2 в г. Кисловодске до камеры у г.Колоьцо 2004г. [Филиал ГУП СК "Ставрополькрайводоканал" - Предгорный "Межрайводоканал" ПТП Кисловодское ]</t>
  </si>
  <si>
    <t>000005487</t>
  </si>
  <si>
    <t>17.12.2014</t>
  </si>
  <si>
    <t>https://portal.eias.ru/Portal/DownloadPage.aspx?type=12&amp;guid=547ed180-b28e-457a-a4d8-74edaa92448f</t>
  </si>
  <si>
    <t>Разводящаа водопроводная сеть</t>
  </si>
  <si>
    <t>ул. Адмиральского</t>
  </si>
  <si>
    <t>827</t>
  </si>
  <si>
    <t>02.09.2022</t>
  </si>
  <si>
    <t>https://portal.eias.ru/Portal/DownloadPage.aspx?type=12&amp;guid=2348d243-39ed-4894-bbaf-ca8cffc0ebbc</t>
  </si>
  <si>
    <t>ул. Жукова, ул. А. Титенко, ул. Лопатина, ул. Молодежная, ул. Цветаевой, ул. Седова, ул. Лазо, ул. Киевская, ул. Минская, ул.Железнодорожная, ул. Заречная, ул. Шолохова, ул. М. Горького, ул. А. Федорова, ул. Золина, ул. Добролюбова, ул. Московская, ул. Чернышевского, проезд Солнечный, ул. Василевского, ул. Тухачевского, ул. Тихая, ул. Кавказская, ул. Гулиева, ул. Жзержинского, ул. Малогвардейцев, ул. Автомобилистов, пер. Уютный, ул. Буденного, ул. Баграмяна, ул. Интернациональная, пер. Прудный, ул. Ленинградская, пер. Ботанический, ул. Морозова, ул. Достоевского, ул. Орджоникидзе, ул. Кулакова, ул. Ромашковая</t>
  </si>
  <si>
    <t>ул. Дружбы, ул. Зеленая, ул. Мичурина, ул. Школьная, ул. Новорождественская, на ул. Пушкина и до водонапорной башни, ул. Железнодорожная, от угла многоквартирного дома №5 до ул. Северной</t>
  </si>
  <si>
    <t>ул. 3 микрорайон, микрорайон Пионерный</t>
  </si>
  <si>
    <t>в непосредственной близости к жилым домам пер. Калинина</t>
  </si>
  <si>
    <t>ул. Гагарина, ул. Новая, пер. 70 лет Октября, ул. Титова, ул. Тельмана, от нсосной до улицы Лермонтова, от улицы К. Маркса до завода Протеинового, ул. Южная, ул. Кирова, ул.Грибоедова, ул. Лермонтова, ул. Пушкина, пер. Пушкина, ул. Мира, ул. Дзержинского</t>
  </si>
  <si>
    <t>18.75</t>
  </si>
  <si>
    <t>07713000111</t>
  </si>
  <si>
    <t>п Левоегорлыкский</t>
  </si>
  <si>
    <t>07520000136</t>
  </si>
  <si>
    <t>Разводящая водопроводная сеть (бесхоз)</t>
  </si>
  <si>
    <t>Ул. Советская, ул. Московская</t>
  </si>
  <si>
    <t>01.12.2022</t>
  </si>
  <si>
    <t>https://portal.eias.ru/Portal/DownloadPage.aspx?type=12&amp;guid=8c758718-d32a-4869-a827-602c76a411d8</t>
  </si>
  <si>
    <t>п Ленинский</t>
  </si>
  <si>
    <t>07721000206</t>
  </si>
  <si>
    <t>ул. Взлётная от ул. Чернышевского до ул. Полевая</t>
  </si>
  <si>
    <t>07721000266</t>
  </si>
  <si>
    <t>ул. Заповедная</t>
  </si>
  <si>
    <t>ул. Широкая, ул. Промышленная, ул. Лимонная, ул. Мира</t>
  </si>
  <si>
    <t>07539000206</t>
  </si>
  <si>
    <t>Разводящая водопроводная сеть г. Георгиевск распоряжение № 1246 от 23.12.2022 г.</t>
  </si>
  <si>
    <t>ул. Володарского, ул. Бойко, ул. Советская, ул. Котовского, ул. Кооперативная, ул. Анджиевского, ул. Орджоникидзе, ул. Вехова</t>
  </si>
  <si>
    <t>1246</t>
  </si>
  <si>
    <t>23.12.2022</t>
  </si>
  <si>
    <t>https://portal.eias.ru/Portal/DownloadPage.aspx?type=12&amp;guid=c542fd7a-80fe-46eb-a43f-1a49c20b9ab5</t>
  </si>
  <si>
    <t>Разводящая водопроводная сеть жилой зоны Юго-Западного микрорайона п. Нового Георгиевского района Ставропольского края</t>
  </si>
  <si>
    <t>Юго-Западный микрорайон</t>
  </si>
  <si>
    <t>115.2</t>
  </si>
  <si>
    <t>63.33</t>
  </si>
  <si>
    <t>Разводящая водопроводная сеть п. Маяк  [Филиал ГУП СК "Ставрополькрайводоканал" - "Северный" ПТП Светлоградское]</t>
  </si>
  <si>
    <t>п Маяк</t>
  </si>
  <si>
    <t>07731000156</t>
  </si>
  <si>
    <t>00-001303</t>
  </si>
  <si>
    <t>https://portal.eias.ru/Portal/DownloadPage.aspx?type=12&amp;guid=bc4d21ce-457f-4877-9674-69ca71fbcc46</t>
  </si>
  <si>
    <t>07546000156</t>
  </si>
  <si>
    <t>Разводящая водопроводная сеть п. Полевой  [Филиал ГУП СК "Ставрополькрайводоканал" - "Северный" ПТП Светлоградское]</t>
  </si>
  <si>
    <t>п Полевой</t>
  </si>
  <si>
    <t>07731000176</t>
  </si>
  <si>
    <t>00-001302</t>
  </si>
  <si>
    <t>https://portal.eias.ru/Portal/DownloadPage.aspx?type=12&amp;guid=7406569c-ad2a-480e-bc28-92adffe702cc</t>
  </si>
  <si>
    <t>07546000176</t>
  </si>
  <si>
    <t>Разводящая водопроводная сеть п. Цветочный  [Филиал ГУП СК "Ставрополькрайводоканал" - "Северный" ПТП Светлоградское]</t>
  </si>
  <si>
    <t>п Цветочный</t>
  </si>
  <si>
    <t>07731000216</t>
  </si>
  <si>
    <t>00-001301</t>
  </si>
  <si>
    <t>https://portal.eias.ru/Portal/DownloadPage.aspx?type=12&amp;guid=9e829099-2613-43fe-a3ac-239a36a1fb50</t>
  </si>
  <si>
    <t>07546000216</t>
  </si>
  <si>
    <t>Разводящая водопроводная сеть протяженностью 11км [Филиал ГУП СК "Ставрополькрайводоканал" - Труновский "Межрайводоканал"]</t>
  </si>
  <si>
    <t>748</t>
  </si>
  <si>
    <t>30.10.2005</t>
  </si>
  <si>
    <t>https://portal.eias.ru/Portal/DownloadPage.aspx?type=12&amp;guid=9a131253-f868-4c52-ba9f-a6d4ac5332af</t>
  </si>
  <si>
    <t>Разводящая сеть</t>
  </si>
  <si>
    <t>с Высоцкое</t>
  </si>
  <si>
    <t>07731000116</t>
  </si>
  <si>
    <t>00-003268</t>
  </si>
  <si>
    <t>https://portal.eias.ru/Portal/DownloadPage.aspx?type=12&amp;guid=8e2a0c17-cf0f-46bd-923c-8cc2372eda58</t>
  </si>
  <si>
    <t>.14</t>
  </si>
  <si>
    <t>07546000116</t>
  </si>
  <si>
    <t>Разводящая сеть 1258м [Филиал ГУП СК "Ставрополькрайводоканал" - Труновский "Межрайводоканал"]</t>
  </si>
  <si>
    <t>https://portal.eias.ru/Portal/DownloadPage.aspx?type=12&amp;guid=9d6bae40-6b11-4570-94d2-f39eb68363c9</t>
  </si>
  <si>
    <t>000000084</t>
  </si>
  <si>
    <t>https://portal.eias.ru/Portal/DownloadPage.aspx?type=12&amp;guid=813268bb-5850-4e26-8266-f4b01350c9be</t>
  </si>
  <si>
    <t>Разводящая сеть [Филиал ГУП СК "Ставрополькрайводоканал" - "Северный" ПТП Благодарненское]</t>
  </si>
  <si>
    <t>271</t>
  </si>
  <si>
    <t>30.12.1995</t>
  </si>
  <si>
    <t>https://portal.eias.ru/Portal/DownloadPage.aspx?type=12&amp;guid=f7905f5f-a092-4530-934a-2b2f23f4d164</t>
  </si>
  <si>
    <t>000000077</t>
  </si>
  <si>
    <t>https://portal.eias.ru/Portal/DownloadPage.aspx?type=12&amp;guid=9381ccb0-9cea-4853-b141-3e6cf6e91710</t>
  </si>
  <si>
    <t>с Надзорное</t>
  </si>
  <si>
    <t>07528000221</t>
  </si>
  <si>
    <t>с. Надзорное</t>
  </si>
  <si>
    <t>https://portal.eias.ru/Portal/DownloadPage.aspx?type=12&amp;guid=de393489-82f0-4bd4-8e52-b17c46067a3f</t>
  </si>
  <si>
    <t>Разводящая сеть [Филиал ГУП СК "Ставрополькрайводоканал" - Труновский "Межрайводоканал"]</t>
  </si>
  <si>
    <t>https://portal.eias.ru/Portal/DownloadPage.aspx?type=12&amp;guid=651c5fa5-b295-4300-bbb3-f8b5f26c8805</t>
  </si>
  <si>
    <t>https://portal.eias.ru/Portal/DownloadPage.aspx?type=12&amp;guid=2cb59002-2b94-4a14-bc41-08ff3afde5cc</t>
  </si>
  <si>
    <t>сДонское</t>
  </si>
  <si>
    <t>https://portal.eias.ru/Portal/DownloadPage.aspx?type=12&amp;guid=6e2e090d-4b96-437c-90b6-13324c7ffc8e</t>
  </si>
  <si>
    <t>157</t>
  </si>
  <si>
    <t>https://portal.eias.ru/Portal/DownloadPage.aspx?type=12&amp;guid=422a967e-14c1-4e65-9171-98092aa3f58f</t>
  </si>
  <si>
    <t>https://portal.eias.ru/Portal/DownloadPage.aspx?type=12&amp;guid=8879d56d-3e71-4d83-8e8f-b9cae49d97a2</t>
  </si>
  <si>
    <t>https://portal.eias.ru/Portal/DownloadPage.aspx?type=12&amp;guid=da45e68b-6ab9-43c8-8469-41c9e7f1cc33</t>
  </si>
  <si>
    <t>х Эммануэлевский</t>
  </si>
  <si>
    <t>07554000171</t>
  </si>
  <si>
    <t>х. Эммануэлевский</t>
  </si>
  <si>
    <t>752</t>
  </si>
  <si>
    <t>https://portal.eias.ru/Portal/DownloadPage.aspx?type=12&amp;guid=8d0305bb-e130-498b-8c2a-e95ddfa6b600</t>
  </si>
  <si>
    <t>Разводящая сеть [Филиал ГУП СК "Ставрополькрайводоканал" - Труновский "Межрайводоканал"] …..</t>
  </si>
  <si>
    <t>https://portal.eias.ru/Portal/DownloadPage.aspx?type=12&amp;guid=7d3ead63-1b31-4a9e-9c18-dbc26718ceeb</t>
  </si>
  <si>
    <t>Разводящая сеть [Филиал ГУП СК "Ставрополькрайводоканал" - Труновский "Межрайводоканал"] с.Безопасное</t>
  </si>
  <si>
    <t>https://portal.eias.ru/Portal/DownloadPage.aspx?type=12&amp;guid=bc77d27c-d5c8-4735-9b24-2c098ab87eb2</t>
  </si>
  <si>
    <t>Разводящая сеть [Филиал ГУП СК "Ставрополькрайводоканал" - Труновский "Межрайводоканал"] с.Безопасное 2</t>
  </si>
  <si>
    <t>612</t>
  </si>
  <si>
    <t>31.10.2004</t>
  </si>
  <si>
    <t>https://portal.eias.ru/Portal/DownloadPage.aspx?type=12&amp;guid=19b34776-63c7-4deb-93e9-ec9cdf121f14</t>
  </si>
  <si>
    <t>https://portal.eias.ru/Portal/DownloadPage.aspx?type=12&amp;guid=54fed0e5-ecc4-4f9d-afcb-6bba49c1eab1</t>
  </si>
  <si>
    <t>Разводящая сеть [Филиал ГУП СК "Ставрополькрайводоканал" - Труновский "Межрайводоканал"],,,,,,..,</t>
  </si>
  <si>
    <t>https://portal.eias.ru/Portal/DownloadPage.aspx?type=12&amp;guid=89fccc4b-daf8-4f86-9def-1e118f5226ca</t>
  </si>
  <si>
    <t>Разводящая сеть [Филиал ГУП СК "Ставрополькрайводоканал" - Труновский "Межрайводоканал"],,,,….</t>
  </si>
  <si>
    <t>https://portal.eias.ru/Portal/DownloadPage.aspx?type=12&amp;guid=9b696a3b-da6f-4b72-842e-52b74d8e2c5a</t>
  </si>
  <si>
    <t>Разводящая сеть [Филиал ГУП СК "Ставрополькрайводоканал" - Труновский "Межрайводоканал"],,,..</t>
  </si>
  <si>
    <t>https://portal.eias.ru/Portal/DownloadPage.aspx?type=12&amp;guid=7d9fa007-f351-4c2d-b286-dc6831e36339</t>
  </si>
  <si>
    <t>Разводящая сеть [Филиал ГУП СК "Ставрополькрайводоканал" - Труновский "Межрайводоканал"],,,….,,,</t>
  </si>
  <si>
    <t>https://portal.eias.ru/Portal/DownloadPage.aspx?type=12&amp;guid=7aa1302c-a8a7-45bc-9883-ff4e01b698de</t>
  </si>
  <si>
    <t>https://portal.eias.ru/Portal/DownloadPage.aspx?type=12&amp;guid=17c5e504-a864-47e8-83e1-4e5aa638752f</t>
  </si>
  <si>
    <t>Разводящая сеть [Филиал ГУП СК "Ставрополькрайводоканал" - Труновский "Межрайводоканал"],,..</t>
  </si>
  <si>
    <t>https://portal.eias.ru/Portal/DownloadPage.aspx?type=12&amp;guid=44f44a97-087a-4544-967f-14548f765dd8</t>
  </si>
  <si>
    <t>Разводящая сеть [Филиал ГУП СК "Ставрополькрайводоканал" - Труновский "Межрайводоканал"],.,.,.</t>
  </si>
  <si>
    <t>https://portal.eias.ru/Portal/DownloadPage.aspx?type=12&amp;guid=a9c310d9-cb6d-4045-9e7f-bdbfd794b249</t>
  </si>
  <si>
    <t>Разводящая сеть [Филиал ГУП СК "Ставрополькрайводоканал" - Труновский "Межрайводоканал"],.,.,.,……</t>
  </si>
  <si>
    <t>https://portal.eias.ru/Portal/DownloadPage.aspx?type=12&amp;guid=84797b74-bcb2-43b1-8369-93db8d47d67f</t>
  </si>
  <si>
    <t>Разводящая сеть [Филиал ГУП СК "Ставрополькрайводоканал" - Труновский "Межрайводоканал"],..</t>
  </si>
  <si>
    <t>https://portal.eias.ru/Portal/DownloadPage.aspx?type=12&amp;guid=d81694d7-1c1d-4f5b-968a-3942dff692f7</t>
  </si>
  <si>
    <t>Разводящая сеть [Филиал ГУП СК "Ставрополькрайводоканал" - Труновский "Межрайводоканал"].</t>
  </si>
  <si>
    <t>https://portal.eias.ru/Portal/DownloadPage.aspx?type=12&amp;guid=24df843c-8a0f-4ce9-8b64-dd9683e861ff</t>
  </si>
  <si>
    <t>Разводящая сеть [Филиал ГУП СК "Ставрополькрайводоканал" - Труновский "Межрайводоканал"].,</t>
  </si>
  <si>
    <t>https://portal.eias.ru/Portal/DownloadPage.aspx?type=12&amp;guid=e20fd5a9-c1c9-4990-952a-b0503c48a24e</t>
  </si>
  <si>
    <t>https://portal.eias.ru/Portal/DownloadPage.aspx?type=12&amp;guid=5a41ee86-2870-46a6-a4d6-e5556c61a532</t>
  </si>
  <si>
    <t>Разводящая сеть [Филиал ГУП СК "Ставрополькрайводоканал" - Труновский "Межрайводоканал"].,,,,.</t>
  </si>
  <si>
    <t>https://portal.eias.ru/Portal/DownloadPage.aspx?type=12&amp;guid=34089d21-81d1-404e-9cb9-1a505efcef49</t>
  </si>
  <si>
    <t>Разводящая сеть [Филиал ГУП СК "Ставрополькрайводоканал" - Труновский "Межрайводоканал"].,,,.</t>
  </si>
  <si>
    <t>https://portal.eias.ru/Portal/DownloadPage.aspx?type=12&amp;guid=8778cebc-1bb6-4943-b320-c6d4427a329c</t>
  </si>
  <si>
    <t>Разводящая сеть [Филиал ГУП СК "Ставрополькрайводоканал" - Труновский "Межрайводоканал"].,,.</t>
  </si>
  <si>
    <t>https://portal.eias.ru/Portal/DownloadPage.aspx?type=12&amp;guid=0f32c49a-c290-49e5-a32a-549ac1778aad</t>
  </si>
  <si>
    <t>Разводящая сеть [Филиал ГУП СК "Ставрополькрайводоканал" - Труновский "Межрайводоканал"].,.,</t>
  </si>
  <si>
    <t>https://portal.eias.ru/Portal/DownloadPage.aspx?type=12&amp;guid=ddb40907-d5a9-4b3c-84e4-f58da1dc40a8</t>
  </si>
  <si>
    <t>Разводящая сеть [Филиал ГУП СК "Ставрополькрайводоканал" - Труновский "Межрайводоканал"].,.,.,.,</t>
  </si>
  <si>
    <t>https://portal.eias.ru/Portal/DownloadPage.aspx?type=12&amp;guid=91f29ae3-e33b-4f84-a261-3d90d92b9a03</t>
  </si>
  <si>
    <t>Разводящая сеть [Филиал ГУП СК "Ставрополькрайводоканал" - Труновский "Межрайводоканал"].,.,.,.,.</t>
  </si>
  <si>
    <t>https://portal.eias.ru/Portal/DownloadPage.aspx?type=12&amp;guid=c517c57d-b39d-4e62-8e6c-0c5fc7eb8c7a</t>
  </si>
  <si>
    <t>Разводящая сеть [Филиал ГУП СК "Ставрополькрайводоканал" - Труновский "Межрайводоканал"].,.,.,.,.,….</t>
  </si>
  <si>
    <t>https://portal.eias.ru/Portal/DownloadPage.aspx?type=12&amp;guid=08ee30d6-535c-4b21-8c05-831ce3bf4cfc</t>
  </si>
  <si>
    <t>Разводящая сеть [Филиал ГУП СК "Ставрополькрайводоканал" - Труновский "Межрайводоканал"].,.,..,.,.,.</t>
  </si>
  <si>
    <t>https://portal.eias.ru/Portal/DownloadPage.aspx?type=12&amp;guid=97683c0a-90f7-43ea-afbf-8a54dc645a5c</t>
  </si>
  <si>
    <t>Разводящая сеть [Филиал ГУП СК "Ставрополькрайводоканал" - Труновский "Межрайводоканал"]..,</t>
  </si>
  <si>
    <t>https://portal.eias.ru/Portal/DownloadPage.aspx?type=12&amp;guid=0ba85548-dffc-47d5-9f09-b10299aaffd1</t>
  </si>
  <si>
    <t>Разводящая сеть [Филиал ГУП СК "Ставрополькрайводоканал" - Труновский "Межрайводоканал"]…</t>
  </si>
  <si>
    <t>https://portal.eias.ru/Portal/DownloadPage.aspx?type=12&amp;guid=24ce94cc-2a7e-49ff-b614-7cb33f8751f8</t>
  </si>
  <si>
    <t>Разводящая сеть [Филиал ГУП СК "Ставрополькрайводоканал" - Труновский "Межрайводоканал"]….</t>
  </si>
  <si>
    <t>https://portal.eias.ru/Portal/DownloadPage.aspx?type=12&amp;guid=3eac6d59-904b-4619-979d-a607add0c540</t>
  </si>
  <si>
    <t>Разводящая сеть [Филиал ГУП СК "Ставрополькрайводоканал" - Труновский "Межрайводоканал"]….,,</t>
  </si>
  <si>
    <t>https://portal.eias.ru/Portal/DownloadPage.aspx?type=12&amp;guid=557f9cf5-a78d-46ac-a14f-ed0ced875a09</t>
  </si>
  <si>
    <t>Разводящая сеть [Филиал ГУП СК "Ставрополькрайводоканал" - Труновский "Межрайводоканал"]ул. Ипатова</t>
  </si>
  <si>
    <t>ул. Ипатова</t>
  </si>
  <si>
    <t>621</t>
  </si>
  <si>
    <t>https://portal.eias.ru/Portal/DownloadPage.aspx?type=12&amp;guid=01c89778-08c2-4219-a2d9-c507c41a4803</t>
  </si>
  <si>
    <t>Разводящая сеть [Филиал ГУП СК "Ставрополькрайводоканал" - Труновский "Межрайводоканал"]ул. Ипатова 2</t>
  </si>
  <si>
    <t>751</t>
  </si>
  <si>
    <t>https://portal.eias.ru/Portal/DownloadPage.aspx?type=12&amp;guid=8f4176e0-b67f-4c11-881c-4388e2aa604b</t>
  </si>
  <si>
    <t>Разводящая сеть а/ц 150 [Филиал ГУП СК "Ставрополькрайводоканал" - Труновский "Межрайводоканал"]</t>
  </si>
  <si>
    <t>https://portal.eias.ru/Portal/DownloadPage.aspx?type=12&amp;guid=e731eb30-732c-4970-a546-7e0f85b15cab</t>
  </si>
  <si>
    <t>Разводящая сеть а/ц 300 [Филиал ГУП СК "Ставрополькрайводоканал" - Труновский "Межрайводоканал"]</t>
  </si>
  <si>
    <t>https://portal.eias.ru/Portal/DownloadPage.aspx?type=12&amp;guid=e1dda590-0c40-439e-9d66-94f0960bd5fd</t>
  </si>
  <si>
    <t>Разводящая сеть водопровода 2,9км, Д100 ст,а/ц, 1970 (х.Тихомировка) (ГУП СК Зеленокумск)</t>
  </si>
  <si>
    <t>000000131</t>
  </si>
  <si>
    <t>https://portal.eias.ru/Portal/DownloadPage.aspx?type=12&amp;guid=df694d10-a7cf-4da4-81ae-5c8f7484ca1f</t>
  </si>
  <si>
    <t>Разводящая сеть п.Гремучий между ВК-12 и ВК-1 протяженностью 13000 м [Филиал ГУП СК "Ставрополькрайводоканал" - "Северный" ПТП Благодарненское]</t>
  </si>
  <si>
    <t>304</t>
  </si>
  <si>
    <t>23.12.1997</t>
  </si>
  <si>
    <t>https://portal.eias.ru/Portal/DownloadPage.aspx?type=12&amp;guid=0b9e0b1d-879d-493a-a016-03989c244b52</t>
  </si>
  <si>
    <t>Разводящая сеть п.Степной 420м [Филиал ГУП СК "Ставрополькрайводоканал" - Труновский "Межрайводоканал"]</t>
  </si>
  <si>
    <t>214</t>
  </si>
  <si>
    <t>https://portal.eias.ru/Portal/DownloadPage.aspx?type=12&amp;guid=8e758779-19cc-4071-b68e-667906101107</t>
  </si>
  <si>
    <t>Разводящая сеть протяженностью 11816 м [Филиал ГУП СК "Ставрополькрайводоканал" - "Северный" ПТП Благодарненское]</t>
  </si>
  <si>
    <t>с.Бурлацкое</t>
  </si>
  <si>
    <t>30.12.1962</t>
  </si>
  <si>
    <t>https://portal.eias.ru/Portal/DownloadPage.aspx?type=12&amp;guid=0199c5ae-f9b4-4753-8d62-f2c2f526275b</t>
  </si>
  <si>
    <t>Разводящая сеть протяженностью 13095 м [Филиал ГУП СК "Ставрополькрайводоканал" - "Северный" ПТП Благодарненское]</t>
  </si>
  <si>
    <t>263</t>
  </si>
  <si>
    <t>30.12.1959</t>
  </si>
  <si>
    <t>https://portal.eias.ru/Portal/DownloadPage.aspx?type=12&amp;guid=698b392d-fc6d-4734-a06e-70b25001bf69</t>
  </si>
  <si>
    <t>Разводящая сеть протяженностью 15000 м [Филиал ГУП СК "Ставрополькрайводоканал" - "Северный" ПТП Благодарненское]</t>
  </si>
  <si>
    <t>324</t>
  </si>
  <si>
    <t>25.12.1995</t>
  </si>
  <si>
    <t>https://portal.eias.ru/Portal/DownloadPage.aspx?type=12&amp;guid=842618db-094a-41cc-bafa-dc67df8a1d3c</t>
  </si>
  <si>
    <t>Разводящая сеть протяженностью 17840 м [Филиал ГУП СК "Ставрополькрайводоканал" - "Северный" ПТП Благодарненское]</t>
  </si>
  <si>
    <t>216</t>
  </si>
  <si>
    <t>https://portal.eias.ru/Portal/DownloadPage.aspx?type=12&amp;guid=60edc8ed-4d54-42d3-a511-79c5208dfc10</t>
  </si>
  <si>
    <t>Разводящая сеть протяженностью 2100 м [Филиал ГУП СК "Ставрополькрайводоканал" - "Северный" ПТП Благодарненское]</t>
  </si>
  <si>
    <t>303</t>
  </si>
  <si>
    <t>https://portal.eias.ru/Portal/DownloadPage.aspx?type=12&amp;guid=1e3e625f-45e8-4be9-b00e-3fe92a7e5a86</t>
  </si>
  <si>
    <t>Разводящая сеть протяженностью 21133 м [Филиал ГУП СК "Ставрополькрайводоканал" - "Северный" ПТП Благодарненское]</t>
  </si>
  <si>
    <t>31.12.1962</t>
  </si>
  <si>
    <t>https://portal.eias.ru/Portal/DownloadPage.aspx?type=12&amp;guid=6379c88f-1cd9-4f76-9448-80a00e068bf1</t>
  </si>
  <si>
    <t>Разводящая сеть протяженностью 24789 м [Филиал ГУП СК "Ставрополькрайводоканал" - "Северный" ПТП Благодарненское]</t>
  </si>
  <si>
    <t>с. Спасское</t>
  </si>
  <si>
    <t>213</t>
  </si>
  <si>
    <t>https://portal.eias.ru/Portal/DownloadPage.aspx?type=12&amp;guid=45e4dfbf-1f59-49bb-a32a-d16b4ba36bfa</t>
  </si>
  <si>
    <t>Разводящая сеть протяженностью 30910 м [Филиал ГУП СК "Ставрополькрайводоканал" - "Северный" ПТП Благодарненское]</t>
  </si>
  <si>
    <t>п Степной</t>
  </si>
  <si>
    <t>07507000141</t>
  </si>
  <si>
    <t>20.12.1982</t>
  </si>
  <si>
    <t>https://portal.eias.ru/Portal/DownloadPage.aspx?type=12&amp;guid=50f0a9ad-dfe5-4d76-9c94-1203b322c83c</t>
  </si>
  <si>
    <t>Разводящая сеть протяженностью 6738 м [Филиал ГУП СК "Ставрополькрайводоканал" - "Северный" ПТП Благодарненское]</t>
  </si>
  <si>
    <t>262</t>
  </si>
  <si>
    <t>https://portal.eias.ru/Portal/DownloadPage.aspx?type=12&amp;guid=16ac79c4-df19-4699-b3cc-c8e0c1a7f422</t>
  </si>
  <si>
    <t>Разводящая сеть ст. Беломечетская</t>
  </si>
  <si>
    <t>Разводящая сеть ул.Южная 200м [Филиал ГУП СК "Ставрополькрайводоканал" - Труновский "Межрайводоканал"]</t>
  </si>
  <si>
    <t>https://portal.eias.ru/Portal/DownloadPage.aspx?type=12&amp;guid=60155cd0-1632-4c14-9af2-592d6096e77e</t>
  </si>
  <si>
    <t>Разводящая сеть х. Базовый</t>
  </si>
  <si>
    <t>Разводящая сеть х. Басуковский</t>
  </si>
  <si>
    <t>https://portal.eias.ru/Portal/DownloadPage.aspx?type=12&amp;guid=f6f783ed-e6b6-4aa3-ba3b-5010028a403a</t>
  </si>
  <si>
    <t>05.11.2019</t>
  </si>
  <si>
    <t>https://portal.eias.ru/Portal/DownloadPage.aspx?type=12&amp;guid=6e887814-aa5c-4713-9468-72cbdc3c17a4</t>
  </si>
  <si>
    <t>Разводящая уличная водопроводная сеть с. Тугулук</t>
  </si>
  <si>
    <t>от №114 до №135</t>
  </si>
  <si>
    <t>https://portal.eias.ru/Portal/DownloadPage.aspx?type=12&amp;guid=fef0625f-8cd3-4617-bfc8-7e07cfd10c38</t>
  </si>
  <si>
    <t>от №445 до № 66</t>
  </si>
  <si>
    <t>https://portal.eias.ru/Portal/DownloadPage.aspx?type=12&amp;guid=eb509940-b3e3-4896-a89e-180e63013133</t>
  </si>
  <si>
    <t>пер. Кавалерийский</t>
  </si>
  <si>
    <t>Разводящие водопроводные сети</t>
  </si>
  <si>
    <t>198</t>
  </si>
  <si>
    <t>https://portal.eias.ru/Portal/DownloadPage.aspx?type=12&amp;guid=99176d5a-aa2b-4ae5-9693-4abf860a51f7</t>
  </si>
  <si>
    <t>.12</t>
  </si>
  <si>
    <t>Разводящие водопроводные сети [Филиал ГУП СК "Ставрополькрайводоканал" - Кочубеевский "Райводоканал"]</t>
  </si>
  <si>
    <t>000000150</t>
  </si>
  <si>
    <t>https://portal.eias.ru/Portal/DownloadPage.aspx?type=12&amp;guid=05f18a94-2b86-4a20-b6f9-7477712cf573</t>
  </si>
  <si>
    <t>Разводящие водопроводные сети х. Соленое Озеро [Филиал ГУП СК "Ставрополькрайводоканал" - "Северный" ПТП Светлоградское]</t>
  </si>
  <si>
    <t>518</t>
  </si>
  <si>
    <t>https://portal.eias.ru/Portal/DownloadPage.aspx?type=12&amp;guid=54ebd5e9-925c-4b4f-a0a4-615bc37b9934</t>
  </si>
  <si>
    <t>Разводящие водопроводные сети, протяж. 30 км [Филиал ГУП СК "Ставрополькрайводоканал" - Кочубеевский "Райводоканал"]</t>
  </si>
  <si>
    <t>000000332</t>
  </si>
  <si>
    <t>https://portal.eias.ru/Portal/DownloadPage.aspx?type=12&amp;guid=f19def0c-d57b-403c-b125-1e30e5661f2c</t>
  </si>
  <si>
    <t>Разводящие сети</t>
  </si>
  <si>
    <t>Разводящие сети - 35,2 км с.Бешпагир [Филиал ГУП СК "Ставрополькрайводоканал" - Сенгилеевский "Межрайводоканал"]</t>
  </si>
  <si>
    <t>00000557</t>
  </si>
  <si>
    <t>https://portal.eias.ru/Portal/DownloadPage.aspx?type=12&amp;guid=8f50a8b0-1afc-409a-8556-177a3bdd29bc</t>
  </si>
  <si>
    <t>Разводящие сети [Филиал ГУП СК "Ставрополькрайводоканал" - Кочубеевский "Райводоканал"]</t>
  </si>
  <si>
    <t>х Дегтяревский</t>
  </si>
  <si>
    <t>07528000176</t>
  </si>
  <si>
    <t>х. Дегтяревский</t>
  </si>
  <si>
    <t>000000393</t>
  </si>
  <si>
    <t>15.12.2005</t>
  </si>
  <si>
    <t>https://portal.eias.ru/Portal/DownloadPage.aspx?type=12&amp;guid=299d4577-cce9-4099-b26d-3b9027232dd3</t>
  </si>
  <si>
    <t>Разводящие сети [Филиал ГУП СК "Ставрополькрайводоканал" - Труновский "Межрайводоканал"]</t>
  </si>
  <si>
    <t>ул. Колхозная, Кооперативная, Гагарина, Лермонтова, Чкалова</t>
  </si>
  <si>
    <t>Труновский муниципальный район</t>
  </si>
  <si>
    <t>https://portal.eias.ru/Portal/DownloadPage.aspx?type=12&amp;guid=b582e173-494b-4e26-8ee8-159cf3798370</t>
  </si>
  <si>
    <t>Разводящие сети СП "Верхнерусское" [Филиал ГУП СК "Ставрополькрайводоканал" - Сенгилеевский "Межрайводоканал"]</t>
  </si>
  <si>
    <t>с Надежда</t>
  </si>
  <si>
    <t>07558000201</t>
  </si>
  <si>
    <t>00000579</t>
  </si>
  <si>
    <t>01.06.1962</t>
  </si>
  <si>
    <t>https://portal.eias.ru/Portal/DownloadPage.aspx?type=12&amp;guid=7aff4208-4bd4-4fb5-8375-bf4fa527e486</t>
  </si>
  <si>
    <t>Разводящие сети водоснабжения (26:27:000000:4952) (ГУП СК Зеленокумск)</t>
  </si>
  <si>
    <t>ул.Прогонная, ул.Ленина,ул.Кирова,ул.Комсомольская,ул.Красноармейская</t>
  </si>
  <si>
    <t>4.01</t>
  </si>
  <si>
    <t>Разводящие сети водоснабжения (26:27:000000:4958) (ГУП СК Зеленокумск)</t>
  </si>
  <si>
    <t>ул.Пролетарская,ул.Калинина,пер.Ленина,пер.Комсомольский,ул.Кирова,ул.Божко,ул.Прогонная от ж.дома №54 до №42,№13,№2</t>
  </si>
  <si>
    <t>3.32</t>
  </si>
  <si>
    <t>Разводящие сети водоснабжения (26:27:000000:4977) (ГУП СК Зеленокумск)</t>
  </si>
  <si>
    <t>ул.Строительная,ул.Лермонтова</t>
  </si>
  <si>
    <t>.53</t>
  </si>
  <si>
    <t>Разводящие сети водоснабжения п. Михайловка Советского района Ставропольского края (распоряжением 681 от 13.07.2022 прекращено право хоз.ведения)</t>
  </si>
  <si>
    <t>п Михайловка</t>
  </si>
  <si>
    <t>07735000161</t>
  </si>
  <si>
    <t>Шоссейная, Горького, Красная, Молодежная</t>
  </si>
  <si>
    <t>https://portal.eias.ru/Portal/DownloadPage.aspx?type=12&amp;guid=5a5dcbef-d97d-4877-bf47-971680c959e9</t>
  </si>
  <si>
    <t>681</t>
  </si>
  <si>
    <t>13.07.2022</t>
  </si>
  <si>
    <t>https://portal.eias.ru/Portal/DownloadPage.aspx?type=12&amp;guid=da610956-39ec-4cc2-ba3c-f88fc21ab133</t>
  </si>
  <si>
    <t>19.4</t>
  </si>
  <si>
    <t>7.55</t>
  </si>
  <si>
    <t>27.54</t>
  </si>
  <si>
    <t>07550000161</t>
  </si>
  <si>
    <t>Разводящие сети водоснабжения п.Михайловка Советского района Ставропольского края (ГУП СК Зеленокумск)</t>
  </si>
  <si>
    <t>6.99</t>
  </si>
  <si>
    <t>Разводящие сети г.Светлоград [Филиал ГУП СК "Ставрополькрайводоканал" - "Северный" ПТП Светлоградское]</t>
  </si>
  <si>
    <t>г. Светлоград</t>
  </si>
  <si>
    <t>https://portal.eias.ru/Portal/DownloadPage.aspx?type=12&amp;guid=3ae1340d-3dae-4a26-8ee2-7c0ce8c92193</t>
  </si>
  <si>
    <t>Разводящие сети п. Прикалаусский [Филиал ГУП СК "Ставрополькрайводоканал" - "Северный" ПТП Светлоградское]</t>
  </si>
  <si>
    <t>п Прикалаусский</t>
  </si>
  <si>
    <t>07731000181</t>
  </si>
  <si>
    <t>00-001299</t>
  </si>
  <si>
    <t>https://portal.eias.ru/Portal/DownloadPage.aspx?type=12&amp;guid=ff73eb1f-37ec-4da9-bc5b-26af30cd2273</t>
  </si>
  <si>
    <t>07546000181</t>
  </si>
  <si>
    <t>Разводящие сети по ст.Каменобродской [Филиал ГУП СК "Ставрополькрайводоканал" - Изобильненский "Райводоканал"]</t>
  </si>
  <si>
    <t>ст-ца. Каменнобродская</t>
  </si>
  <si>
    <t>0491</t>
  </si>
  <si>
    <t>https://portal.eias.ru/Portal/DownloadPage.aspx?type=12&amp;guid=b9b96363-2a79-4cce-b459-7300b4f8741a</t>
  </si>
  <si>
    <t>Разводящие сети пос.Верхняя Кугульта [Филиал ГУП СК "Ставрополькрайводоканал" - Сенгилеевский "Межрайводоканал"]</t>
  </si>
  <si>
    <t>п Верхняя Кугульта</t>
  </si>
  <si>
    <t>07517000116</t>
  </si>
  <si>
    <t>п. Верхняя Кугульта</t>
  </si>
  <si>
    <t>00000542</t>
  </si>
  <si>
    <t>01.06.1968</t>
  </si>
  <si>
    <t>https://portal.eias.ru/Portal/DownloadPage.aspx?type=12&amp;guid=3e8caef4-ed81-4374-b449-af5a0262111c</t>
  </si>
  <si>
    <t>Разводящие сети пос.Ямки [Филиал ГУП СК "Ставрополькрайводоканал" - Сенгилеевский "Межрайводоканал"]</t>
  </si>
  <si>
    <t>п Ямки</t>
  </si>
  <si>
    <t>07517000176</t>
  </si>
  <si>
    <t>п. Ямки</t>
  </si>
  <si>
    <t>00000540</t>
  </si>
  <si>
    <t>01.06.1991</t>
  </si>
  <si>
    <t>https://portal.eias.ru/Portal/DownloadPage.aspx?type=12&amp;guid=1e14ec48-18fd-4914-a5ff-be5563ab4cd8</t>
  </si>
  <si>
    <t>Разводящие сети протяженностью 14000 м [Филиал ГУП СК "Ставрополькрайводоканал" - "Северный" ПТП Благодарненское]</t>
  </si>
  <si>
    <t>с Алексеевское</t>
  </si>
  <si>
    <t>07705000111</t>
  </si>
  <si>
    <t>с. Алексеевское</t>
  </si>
  <si>
    <t>31.12.1988</t>
  </si>
  <si>
    <t>https://portal.eias.ru/Portal/DownloadPage.aspx?type=12&amp;guid=f90d1033-d33f-4193-834b-4e6f31598b23</t>
  </si>
  <si>
    <t>07510000111</t>
  </si>
  <si>
    <t>Разводящие сети протяженностью 8500 м [Филиал ГУП СК "Ставрополькрайводоканал" - "Северный" ПТП Благодарненское]</t>
  </si>
  <si>
    <t>30.12.1985</t>
  </si>
  <si>
    <t>https://portal.eias.ru/Portal/DownloadPage.aspx?type=12&amp;guid=edf1c318-0757-481a-aec1-90088ae3bffc</t>
  </si>
  <si>
    <t>https://portal.eias.ru/Portal/DownloadPage.aspx?type=12&amp;guid=d429719b-1e27-4bd0-b9de-bf5a2e69b41a</t>
  </si>
  <si>
    <t>635</t>
  </si>
  <si>
    <t>https://portal.eias.ru/Portal/DownloadPage.aspx?type=12&amp;guid=9134251a-c434-40ea-9e4a-595f1d83777f</t>
  </si>
  <si>
    <t>ул. Мира, ул. Мира</t>
  </si>
  <si>
    <t>от  № 41 по ул. Советская до №54 по ул. Мира</t>
  </si>
  <si>
    <t>Разводящие сети с. Кугульта [Филиал ГУП СК "Ставрополькрайводоканал" - Сенгилеевский "Межрайводоканал"]</t>
  </si>
  <si>
    <t>00000553</t>
  </si>
  <si>
    <t>https://portal.eias.ru/Portal/DownloadPage.aspx?type=12&amp;guid=21d5af99-cdc4-4ee6-ad81-4177625d5e0a</t>
  </si>
  <si>
    <t>Разводящие сети с. Мартыновка [Филиал ГУП СК "Ставрополькрайводоканал" - "Северный" ПТП Светлоградское]</t>
  </si>
  <si>
    <t>138</t>
  </si>
  <si>
    <t>https://portal.eias.ru/Portal/DownloadPage.aspx?type=12&amp;guid=f30ee728-59ae-4713-a89b-07a70cf5fff1</t>
  </si>
  <si>
    <t>Разводящие сети с. Тугулук [Филиал ГУП СК "Ставрополькрайводоканал" - Сенгилеевский "Межрайводоканал"]</t>
  </si>
  <si>
    <t>с. Тугулук</t>
  </si>
  <si>
    <t>https://portal.eias.ru/Portal/DownloadPage.aspx?type=12&amp;guid=c51dbc8d-a428-4fe0-aa23-82eb0a81d771</t>
  </si>
  <si>
    <t>Разводящие сети с.Грачевка [Филиал ГУП СК "Ставрополькрайводоканал" - Сенгилеевский "Межрайводоканал"]</t>
  </si>
  <si>
    <t>00000563</t>
  </si>
  <si>
    <t>01.06.1957</t>
  </si>
  <si>
    <t>https://portal.eias.ru/Portal/DownloadPage.aspx?type=12&amp;guid=0f56b31b-9279-45d4-a245-534ef407450d</t>
  </si>
  <si>
    <t>Разводящие сети с.Казинка [Филиал ГУП СК "Ставрополькрайводоканал" - Сенгилеевский "Межрайводоканал"]</t>
  </si>
  <si>
    <t>00000552</t>
  </si>
  <si>
    <t>https://portal.eias.ru/Portal/DownloadPage.aspx?type=12&amp;guid=0b127447-4f56-42a6-a53f-f975ea25ec2c</t>
  </si>
  <si>
    <t>Разводящие сети с.Красное [Филиал ГУП СК "Ставрополькрайводоканал" - Сенгилеевский "Межрайводоканал"]</t>
  </si>
  <si>
    <t>Разводящие сети с.Надежда [Филиал ГУП СК "Ставрополькрайводоканал" - Сенгилеевский "Межрайводоканал"]</t>
  </si>
  <si>
    <t>https://portal.eias.ru/Portal/DownloadPage.aspx?type=12&amp;guid=e0b7121b-e032-4a0b-9646-32727f16d057</t>
  </si>
  <si>
    <t>Разводящие сети с.Николина Балка [Филиал ГУП СК "Ставрополькрайводоканал" - "Северный" ПТП Светлоградское]</t>
  </si>
  <si>
    <t>с Николина Балка</t>
  </si>
  <si>
    <t>07731000161</t>
  </si>
  <si>
    <t>https://portal.eias.ru/Portal/DownloadPage.aspx?type=12&amp;guid=9ce40148-5929-4671-a471-d8adae7a7e7b</t>
  </si>
  <si>
    <t>07546000161</t>
  </si>
  <si>
    <t>Разводящие сети с.Петропавловка [Филиал ГУП СК "Ставрополькрайводоканал" - Сенгилеевский "Межрайводоканал"]</t>
  </si>
  <si>
    <t>с Петропавловка</t>
  </si>
  <si>
    <t>07558000231</t>
  </si>
  <si>
    <t>с. Петропавловка</t>
  </si>
  <si>
    <t>00000567</t>
  </si>
  <si>
    <t>https://portal.eias.ru/Portal/DownloadPage.aspx?type=12&amp;guid=7e623ba5-671b-4dbf-87ee-a5104834b58f</t>
  </si>
  <si>
    <t>Разводящие сети с.Спицевка [Филиал ГУП СК "Ставрополькрайводоканал" - Сенгилеевский "Межрайводоканал"]</t>
  </si>
  <si>
    <t>00-001264</t>
  </si>
  <si>
    <t>07.11.2019</t>
  </si>
  <si>
    <t>https://portal.eias.ru/Portal/DownloadPage.aspx?type=12&amp;guid=d8302e21-40d5-4bd9-a592-ee6f9a9a4a39</t>
  </si>
  <si>
    <t>00000568</t>
  </si>
  <si>
    <t>01.06.1983</t>
  </si>
  <si>
    <t>https://portal.eias.ru/Portal/DownloadPage.aspx?type=12&amp;guid=dbdec3c4-e149-48f1-abef-3e169c840eb5</t>
  </si>
  <si>
    <t>00-001263</t>
  </si>
  <si>
    <t>https://portal.eias.ru/Portal/DownloadPage.aspx?type=12&amp;guid=4472ce05-6383-49bc-9b06-8d48b34882c9</t>
  </si>
  <si>
    <t>Разводящие сети с.Старомарьевка [Филиал ГУП СК "Ставрополькрайводоканал" - Сенгилеевский "Межрайводоканал"]</t>
  </si>
  <si>
    <t>00000541</t>
  </si>
  <si>
    <t>01.06.1981</t>
  </si>
  <si>
    <t>https://portal.eias.ru/Portal/DownloadPage.aspx?type=12&amp;guid=49ba7d67-378c-405f-a845-d0135f45e2fd</t>
  </si>
  <si>
    <t>Разводящие сети с.Тугулук [Филиал ГУП СК "Ставрополькрайводоканал" - Сенгилеевский "Межрайводоканал"]</t>
  </si>
  <si>
    <t>00000556</t>
  </si>
  <si>
    <t>https://portal.eias.ru/Portal/DownloadPage.aspx?type=12&amp;guid=7c685334-4310-4969-88c0-9370ab4f7085</t>
  </si>
  <si>
    <t>Разводящие сети с.Шангала [Филиал ГУП СК "Ставрополькрайводоканал" - "Северный" ПТП Светлоградское]</t>
  </si>
  <si>
    <t>с Шангала</t>
  </si>
  <si>
    <t>07731000221</t>
  </si>
  <si>
    <t>139</t>
  </si>
  <si>
    <t>https://portal.eias.ru/Portal/DownloadPage.aspx?type=12&amp;guid=7b2cfa90-cf88-4438-8c1e-6137c57beb35</t>
  </si>
  <si>
    <t>07546000221</t>
  </si>
  <si>
    <t>Разводящие сети с.Шведино [Филиал ГУП СК "Ставрополькрайводоканал" - "Северный" ПТП Светлоградское]</t>
  </si>
  <si>
    <t>https://portal.eias.ru/Portal/DownloadPage.aspx?type=12&amp;guid=8990548a-d31b-4901-9c0a-481c0a2f11a5</t>
  </si>
  <si>
    <t>Разводящие сети ст. Беломечетская</t>
  </si>
  <si>
    <t>№3</t>
  </si>
  <si>
    <t>Разводящие сети х. Басуковский</t>
  </si>
  <si>
    <t>https://portal.eias.ru/Portal/DownloadPage.aspx?type=12&amp;guid=d76dd1ad-fb1a-41c8-a123-fe7ef702e064</t>
  </si>
  <si>
    <t>Разводящие сети х. Нагорный</t>
  </si>
  <si>
    <t>х Нагорный</t>
  </si>
  <si>
    <t>07517000141</t>
  </si>
  <si>
    <t>ул. Лесная, ул. Октябрьская, ул. Островского</t>
  </si>
  <si>
    <t>https://portal.eias.ru/Portal/DownloadPage.aspx?type=12&amp;guid=9f08d97d-9a20-4f33-8a0d-10217714debb</t>
  </si>
  <si>
    <t>Разводящие сети х.Богатый [Филиал ГУП СК "Ставрополькрайводоканал" - Сенгилеевский "Межрайводоканал"]</t>
  </si>
  <si>
    <t>00000573</t>
  </si>
  <si>
    <t>https://portal.eias.ru/Portal/DownloadPage.aspx?type=12&amp;guid=307dd0dc-94f6-45ae-a778-01c447eedb9b</t>
  </si>
  <si>
    <t>Разводящие сети х.Кизилов [Филиал ГУП СК "Ставрополькрайводоканал" - Сенгилеевский "Межрайводоканал"]</t>
  </si>
  <si>
    <t>00000574</t>
  </si>
  <si>
    <t>https://portal.eias.ru/Portal/DownloadPage.aspx?type=12&amp;guid=52297c5e-e9e9-4ea3-8469-3d49e6f19010</t>
  </si>
  <si>
    <t>Разводящие сети х.Лисички [Филиал ГУП СК "Ставрополькрайводоканал" - Сенгилеевский "Межрайводоканал"]</t>
  </si>
  <si>
    <t>х Лисички</t>
  </si>
  <si>
    <t>07517000136</t>
  </si>
  <si>
    <t>00000575</t>
  </si>
  <si>
    <t>https://portal.eias.ru/Portal/DownloadPage.aspx?type=12&amp;guid=9a4d21d1-2dd6-4f0b-ac97-521123f0a695</t>
  </si>
  <si>
    <t>Разводящие сети х.Ташла [Филиал ГУП СК "Ставрополькрайводоканал" - Сенгилеевский "Межрайводоканал"]</t>
  </si>
  <si>
    <t>х Ташла</t>
  </si>
  <si>
    <t>07558000281</t>
  </si>
  <si>
    <t>х. Ташла</t>
  </si>
  <si>
    <t>01.06.1992</t>
  </si>
  <si>
    <t>https://portal.eias.ru/Portal/DownloadPage.aspx?type=12&amp;guid=4f1b00b7-4ce3-48df-9cff-cab759ee6a92</t>
  </si>
  <si>
    <t>Регулирующие резервуары</t>
  </si>
  <si>
    <t>Резервуар чистой воды - 1 (имущество переданное от ЗАО Пятигорская птицефабрика)</t>
  </si>
  <si>
    <t>Резервуар чистой воды - 2 (имущество переданное от ЗАО Пятигорская птицефабрика)</t>
  </si>
  <si>
    <t>Резервуар чистой воды емкостью 250 м3 с фильтром поглотителем [Филиал ГУП СК "Ставрополькрайводоканал" - "Южный" ПТП Минераловодское п. Широкий]</t>
  </si>
  <si>
    <t>https://portal.eias.ru/Portal/DownloadPage.aspx?type=12&amp;guid=0619e0f0-8f31-42d3-9417-6160134b0b59</t>
  </si>
  <si>
    <t>Резервуар, ёмкостью 3000 куб, м 
(ГУП СК Зеленокумск)</t>
  </si>
  <si>
    <t>Резервуары чистой воды</t>
  </si>
  <si>
    <t>Реконструкция Невинномысско-Курсавского водопровода… [Филиал ГУП СК "Ставрополькрайводоканал" - Кочубеевский "Райводоканал"]</t>
  </si>
  <si>
    <t>ст-ца Новоекатериновская</t>
  </si>
  <si>
    <t>07528000231</t>
  </si>
  <si>
    <t>ст-ца. Новоекатериновская</t>
  </si>
  <si>
    <t>000000324</t>
  </si>
  <si>
    <t>https://portal.eias.ru/Portal/DownloadPage.aspx?type=12&amp;guid=69f0122c-abcf-4057-8eab-4c5109154446</t>
  </si>
  <si>
    <t>Реконструкция насосной станции очистных сооружений и водопроводов Новотроицкого группового водопровода(медленный фильтр производительность 4 т.м3) 1697 [Филиал ГУП СК "Ставрополькрайводоканал" - Изобильненский "Райводоканал"]</t>
  </si>
  <si>
    <t>1697</t>
  </si>
  <si>
    <t>19.06.2002</t>
  </si>
  <si>
    <t>https://portal.eias.ru/Portal/DownloadPage.aspx?type=12&amp;guid=bfb415c8-9437-42d5-b1f5-4aa78a03aec0</t>
  </si>
  <si>
    <t>166.66</t>
  </si>
  <si>
    <t>Реконструкция разводящих сетей водоснабжения (26:27:000000:4740) (ГУП СК Зеленокумск)</t>
  </si>
  <si>
    <t>п Железнодорожный</t>
  </si>
  <si>
    <t>07550000131</t>
  </si>
  <si>
    <t>ул. Железнодорожная, ул. Заводская, ул. Лесная, ул. Элеваторная</t>
  </si>
  <si>
    <t>3.78</t>
  </si>
  <si>
    <t>Реконструкция разводящих сетей водоснабжения в х.Андреевском Советского р.СК  (ГУП СК Зеленокумск)</t>
  </si>
  <si>
    <t>ул.Мира,ул.Советская,ул.Ленина,ул.Интернациональная,ул.Школьная,ул.Виноградная,ул.Молодежная,ул.Гагарина</t>
  </si>
  <si>
    <t>3.81</t>
  </si>
  <si>
    <t>Реконструкция разводящих сетей водоснабжения п. Железнодорожный Советского района СК. Первая очередь (ГУП СК Зеленокумск)</t>
  </si>
  <si>
    <t>ул.Заводская</t>
  </si>
  <si>
    <t>.64</t>
  </si>
  <si>
    <t>Реконструкция разводящих сетей водоснабжения с. Горькая Балка Советского района Ставропольского края. Вторая очередь (ГУП СК Зеленокумск)</t>
  </si>
  <si>
    <t>ул.Победы, ул.Юбилейная</t>
  </si>
  <si>
    <t>1.92</t>
  </si>
  <si>
    <t>Реконструкция разводящих сетей водоснабжения с. Горькая Балка Советского района Ставропольского края. Первая очередь (ГУП СК Зеленокумск)</t>
  </si>
  <si>
    <t>Реконструкция разводящих сетей водоснабжения с. Горькая Балка Советского района Ставропольского края. Третья очередь</t>
  </si>
  <si>
    <t>ул.Степная, ул.Буденного</t>
  </si>
  <si>
    <t>2.83</t>
  </si>
  <si>
    <t>Самотечный водовод из ж/б труб d=1200 от БСК до ОС [Филиал ГУП СК "Ставрополькрайводоканал" - "Кавминводоканал" ПТП Кубанские очистные сооружения водоснабжения]</t>
  </si>
  <si>
    <t>500745</t>
  </si>
  <si>
    <t>01.11.1996</t>
  </si>
  <si>
    <t>https://portal.eias.ru/Portal/DownloadPage.aspx?type=12&amp;guid=5e272f5e-9388-4d42-939d-999ce53732a1</t>
  </si>
  <si>
    <t>Самотечный водовод от каптажа до приемного резервуара х.Богатый [Филиал ГУП СК "Ставрополькрайводоканал" - Сенгилеевский "Межрайводоканал"]</t>
  </si>
  <si>
    <t>00000578</t>
  </si>
  <si>
    <t>https://portal.eias.ru/Portal/DownloadPage.aspx?type=12&amp;guid=ee89f90e-200f-4762-b6c2-c2be4ba8afbc</t>
  </si>
  <si>
    <t>Сборные воводоводы от НС I-го подъёма (39 шт) до НС II-го подъёма [Филиал ГУП СК "Ставрополькрайводоканал" - "Южный" ПТП Георгиевское]</t>
  </si>
  <si>
    <t>https://portal.eias.ru/Portal/DownloadPage.aspx?type=12&amp;guid=e16b4bf3-a65c-4d23-be06-b2b638228b0f</t>
  </si>
  <si>
    <t>00257</t>
  </si>
  <si>
    <t>https://portal.eias.ru/Portal/DownloadPage.aspx?type=12&amp;guid=e621b38e-dcea-4d4f-af1b-abeb8f3ea538</t>
  </si>
  <si>
    <t>Сети Левобережного р-на, Д100-300,400-600,17км (ГУП СК Зеленокумск)</t>
  </si>
  <si>
    <t>Левобережного р-на</t>
  </si>
  <si>
    <t>Сети водопроводные протяженностью 22,5 км (ГУП СК Коммунальник)</t>
  </si>
  <si>
    <t>Сети водоснабжения [Филиал ГУП СК "Ставрополькрайводоканал" - Изобильненский "Райводоканал"]</t>
  </si>
  <si>
    <t>п. Солнечнодольск</t>
  </si>
  <si>
    <t>https://portal.eias.ru/Portal/DownloadPage.aspx?type=12&amp;guid=fb666e52-6c17-4266-be8d-73f5e0c472af</t>
  </si>
  <si>
    <t>4.84</t>
  </si>
  <si>
    <t>3.48</t>
  </si>
  <si>
    <t>Сети водоснабжения пос. Солнечнодольск</t>
  </si>
  <si>
    <t>ул. Энергетиков</t>
  </si>
  <si>
    <t>27.09.2016</t>
  </si>
  <si>
    <t>https://portal.eias.ru/Portal/DownloadPage.aspx?type=12&amp;guid=2f3ee03f-835d-49db-b3d6-af87d0e37e2f</t>
  </si>
  <si>
    <t>Сети водоснабжения,  кадастровый номер,26:06:000000:9436, протяженность 30м.</t>
  </si>
  <si>
    <t>Сети водоснабжения,  кадастровый номер26:06:130508:2100, протяженность 10 м.</t>
  </si>
  <si>
    <t>Сети водоснабжения, кадастровый номер 26:06:000000:8726, протяженность 2419 м.</t>
  </si>
  <si>
    <t>2.419</t>
  </si>
  <si>
    <t>2.41</t>
  </si>
  <si>
    <t>Сети водоснабжения, кадастровый номер 26:06:000000:9438, протяженность 8 м.</t>
  </si>
  <si>
    <t>Сети водоснабжения, кадастровый номер 26:06:130508:2095, протяженность 7 м.</t>
  </si>
  <si>
    <t>Сети водоснабжения, кадастровый номер 26:06:130508:2096, протяженность 30 м.</t>
  </si>
  <si>
    <t>Сети водоснабжения, кадастровый номер 26:06:130508:2097, протяженность 9м.</t>
  </si>
  <si>
    <t>Сети водоснабжения, кадастровый номер 26:06:130508:2099, протяженность 75 м.</t>
  </si>
  <si>
    <t>.075</t>
  </si>
  <si>
    <t>Сети водоснабжения, кадастровый номер 26:06:130510:1821, протяженность 13 м.</t>
  </si>
  <si>
    <t>Сети хозяйственно-питьевого водопровода [Филиал ГУП СК "Ставрополькрайводоканал" - Изобильненский "Райводоканал"]</t>
  </si>
  <si>
    <t>30369</t>
  </si>
  <si>
    <t>01.10.1983</t>
  </si>
  <si>
    <t>https://portal.eias.ru/Portal/DownloadPage.aspx?type=12&amp;guid=f0c772ca-16f6-497f-afde-ca2062ad6657</t>
  </si>
  <si>
    <t>7.66</t>
  </si>
  <si>
    <t>5.52</t>
  </si>
  <si>
    <t>Сеть водопровода (ГУП СК Зеленокумск)</t>
  </si>
  <si>
    <t>ул.Ленина,ул.Мира,ул.Советская,ул.Красноармейская,ул.Школьная,  ул.Виноградная, ул.Интернациональная</t>
  </si>
  <si>
    <t>7.28</t>
  </si>
  <si>
    <t>Сеть водоснабжения пос. Рыздвяный [Филиал ГУП СК "Ставрополькрайводоканал" - Изобильненский "Райводоканал"]</t>
  </si>
  <si>
    <t>969</t>
  </si>
  <si>
    <t>12.10.2022</t>
  </si>
  <si>
    <t>https://portal.eias.ru/Portal/DownloadPage.aspx?type=12&amp;guid=b4faef43-7c29-4d7b-ba9d-96fa2701d8b8</t>
  </si>
  <si>
    <t>Система водоснабжения</t>
  </si>
  <si>
    <t>п Дубовая Роща</t>
  </si>
  <si>
    <t>07502000116</t>
  </si>
  <si>
    <t>ул. Лесная, ул. Виноградная, ул. Ленина, ул. Маяковского, ул. Кирова, ул. Куйбышева</t>
  </si>
  <si>
    <t>00-001137</t>
  </si>
  <si>
    <t>https://portal.eias.ru/Portal/DownloadPage.aspx?type=12&amp;guid=f55d97af-30ed-48c9-9085-735d50f3710c</t>
  </si>
  <si>
    <t>1.82</t>
  </si>
  <si>
    <t>Система водоснабжения 41,5 км. [Филиал ГУП СК "Ставрополькрайводоканал" - "Северный" ПТП Благодарненское]</t>
  </si>
  <si>
    <t>п. Ставропольский</t>
  </si>
  <si>
    <t>227</t>
  </si>
  <si>
    <t>31.03.1996</t>
  </si>
  <si>
    <t>https://portal.eias.ru/Portal/DownloadPage.aspx?type=12&amp;guid=44f1d5fe-879d-4ae2-81e7-91e945527dba</t>
  </si>
  <si>
    <t>Скважина 36 Д
(ГУП СК Зеленокумск)</t>
  </si>
  <si>
    <t>Скважина 38 Д
(ГУП СК Зеленокумск)</t>
  </si>
  <si>
    <t>Скважина 39 Д    (ГУП СК Зеленокумск)</t>
  </si>
  <si>
    <t>Скважина 73 Д
(ГУП СК Зеленокумск)</t>
  </si>
  <si>
    <t>65.16</t>
  </si>
  <si>
    <t>Скважина 74 Д
(ГУП СК Зеленокумск)</t>
  </si>
  <si>
    <t>Скважина № 1052</t>
  </si>
  <si>
    <t>ул. им. В.Юдина</t>
  </si>
  <si>
    <t>25 а</t>
  </si>
  <si>
    <t>21.5</t>
  </si>
  <si>
    <t>Скважина № 1425 (литерII) [Филиала ГУП СК "Ставрополькрайводоканал" - "Восточный" ПТП Курское]</t>
  </si>
  <si>
    <t>ул.Балтийская дом №56</t>
  </si>
  <si>
    <t>https://portal.eias.ru/Portal/DownloadPage.aspx?type=12&amp;guid=5cbd9971-41b6-457e-b30f-28b32145aaf1</t>
  </si>
  <si>
    <t>00000054</t>
  </si>
  <si>
    <t>31.08.1966</t>
  </si>
  <si>
    <t>https://portal.eias.ru/Portal/DownloadPage.aspx?type=12&amp;guid=3805afb0-ddc2-46a0-9707-932b9f7ee375</t>
  </si>
  <si>
    <t>Скважина № 1686</t>
  </si>
  <si>
    <t>07536000146</t>
  </si>
  <si>
    <t>2а</t>
  </si>
  <si>
    <t>689</t>
  </si>
  <si>
    <t>20.09.2019</t>
  </si>
  <si>
    <t>https://portal.eias.ru/Portal/DownloadPage.aspx?type=12&amp;guid=61a347bb-9ff9-441d-95ca-bd8e64104fb3</t>
  </si>
  <si>
    <t>Скважина № 186-Д</t>
  </si>
  <si>
    <t>п Рощино</t>
  </si>
  <si>
    <t>07533000271</t>
  </si>
  <si>
    <t>02.02.2021</t>
  </si>
  <si>
    <t>https://portal.eias.ru/Portal/DownloadPage.aspx?type=12&amp;guid=2d3ce48d-7e81-46f7-86d9-a4b5741075db</t>
  </si>
  <si>
    <t>Скважина № 187-Д</t>
  </si>
  <si>
    <t>Скважина № 1921/5560</t>
  </si>
  <si>
    <t>ул. Кочекаева Б.-А.Б.</t>
  </si>
  <si>
    <t>36 а</t>
  </si>
  <si>
    <t>Скважина № 2357</t>
  </si>
  <si>
    <t>с Николо-Александровское</t>
  </si>
  <si>
    <t>07536000156</t>
  </si>
  <si>
    <t>Скважина № 2495 (литер III) [Филиала ГУП СК "Ставрополькрайводоканал" - "Восточный" ПТП Курское]</t>
  </si>
  <si>
    <t>https://portal.eias.ru/Portal/DownloadPage.aspx?type=12&amp;guid=d7e09fdd-7fe4-4ede-87a3-e88a38062d05</t>
  </si>
  <si>
    <t>00000032</t>
  </si>
  <si>
    <t>03.05.1979</t>
  </si>
  <si>
    <t>https://portal.eias.ru/Portal/DownloadPage.aspx?type=12&amp;guid=e17679d9-1a25-4c83-9be3-b3661a5c3350</t>
  </si>
  <si>
    <t>Скважина № 2801</t>
  </si>
  <si>
    <t>Скважина № 2814</t>
  </si>
  <si>
    <t>89 а</t>
  </si>
  <si>
    <t>Скважина № 2830</t>
  </si>
  <si>
    <t>Скважина № 2852</t>
  </si>
  <si>
    <t>Скважина № 2926</t>
  </si>
  <si>
    <t>Скважина № 5554/2332</t>
  </si>
  <si>
    <t>Скважина № 849</t>
  </si>
  <si>
    <t>ул Западная</t>
  </si>
  <si>
    <t>Скважина №13-Р (глубина  223 м)
(ГУП СК Зеленокумск)</t>
  </si>
  <si>
    <t>92.16</t>
  </si>
  <si>
    <t>Скважина №164-Д/3176</t>
  </si>
  <si>
    <t>Центральная</t>
  </si>
  <si>
    <t>Скважина №1659 (литер IY) [Филиала ГУП СК "Ставрополькрайводоканал" - "Восточный" ПТП Курское]</t>
  </si>
  <si>
    <t>https://portal.eias.ru/Portal/DownloadPage.aspx?type=12&amp;guid=ffb198ff-1a03-4f85-a4aa-7825888e9823</t>
  </si>
  <si>
    <t>00000052</t>
  </si>
  <si>
    <t>30.11.1983</t>
  </si>
  <si>
    <t>https://portal.eias.ru/Portal/DownloadPage.aspx?type=12&amp;guid=8341dbc2-4488-4b40-880a-ec2fdc6e98d4</t>
  </si>
  <si>
    <t>Скважина №1674/3275</t>
  </si>
  <si>
    <t>43а</t>
  </si>
  <si>
    <t>Скважина №2350</t>
  </si>
  <si>
    <t>Скважина №2490 (литерI) [Филиала ГУП СК "Ставрополькрайводоканал" - "Восточный" ПТП Курское]</t>
  </si>
  <si>
    <t>https://portal.eias.ru/Portal/DownloadPage.aspx?type=12&amp;guid=e3699c48-822d-4c96-a659-96fa4a65d3e7</t>
  </si>
  <si>
    <t>00000053</t>
  </si>
  <si>
    <t>11.03.1979</t>
  </si>
  <si>
    <t>https://portal.eias.ru/Portal/DownloadPage.aspx?type=12&amp;guid=98217cad-9990-4b13-853a-466d30386497</t>
  </si>
  <si>
    <t>Скважина №2849</t>
  </si>
  <si>
    <t>Скважина №857</t>
  </si>
  <si>
    <t>Сооружение</t>
  </si>
  <si>
    <t>ул.Молодежная с №-№17кв.2(включая проезд от ул.Лермонтова), ул.Партизанская с №21-№31, пер.Учительский с №9-№11, ул.Кузнечная с №29кв.1- №47, пер.Чкалова №23кв.1- с №47кв.2 с ул.Рабочая №9, ул.Мельничная с №1-№35.</t>
  </si>
  <si>
    <t>https://portal.eias.ru/Portal/DownloadPage.aspx?type=12&amp;guid=8aa27aca-fc45-48c9-85be-b92d718cbc04</t>
  </si>
  <si>
    <t>810</t>
  </si>
  <si>
    <t>21.10.2019</t>
  </si>
  <si>
    <t>33.84</t>
  </si>
  <si>
    <t>4.77</t>
  </si>
  <si>
    <t>Сооружение (26:27:000000:4515) с,Солдато-Александровское (ГУП СК Зеленокумск)</t>
  </si>
  <si>
    <t>ул. Мельничная, ул. Фруктовая, пер. Пугачева, ул. Шоссейная</t>
  </si>
  <si>
    <t>40.64</t>
  </si>
  <si>
    <t>Сооружение (26:27:000000:4528) с,Правокумское</t>
  </si>
  <si>
    <t>07550000181</t>
  </si>
  <si>
    <t>улица Восточная, ул. Дружбы, ул. Гагарина, ул. Строителей, ул. Мира, ул. Ленина, ул. Молодежная, пер. Комсомольский,  ул. 60 лет Октября, ул. Новая</t>
  </si>
  <si>
    <t>Сооружение (26:27:030203:11) с,Правокумское (Сложный объект: в составе скважина № 378/841)</t>
  </si>
  <si>
    <t>32.4</t>
  </si>
  <si>
    <t>Сооружение (26:27:030302:25) х,Чарыков (Сложный объект: в составе скважина № 304)</t>
  </si>
  <si>
    <t>5.04</t>
  </si>
  <si>
    <t>Сооружение (26:27:030305:71) х,Глубокий (Сложный объект: в составе скважина № 5282/2070)</t>
  </si>
  <si>
    <t>Сооружение (26:27:030307:8) с,Правокумское (Сложный объект: в составе скважина № 6276)</t>
  </si>
  <si>
    <t>4.67</t>
  </si>
  <si>
    <t>Сооружение (26:27:030603:124) с,Правокумское (Сложный объект: в составе скважина № 4394)</t>
  </si>
  <si>
    <t>11.88</t>
  </si>
  <si>
    <t>Сооружение (26:27:030604:178) с,Правокумское (Сложный объект: в составе скважина № 45/1)</t>
  </si>
  <si>
    <t>ул.Ленина</t>
  </si>
  <si>
    <t>Сооружение (26:27:030604:179) с,Правокумское (Сложный объект: в составе скважина № 6278)</t>
  </si>
  <si>
    <t>ул.Ленина, район СОШ №4</t>
  </si>
  <si>
    <t>Сооружение (26:27:030607:135) с,Правокумское (Сложный объект: в составе скважина № 4396)</t>
  </si>
  <si>
    <t>улица Мира, центр села</t>
  </si>
  <si>
    <t>Сооружение (26:27:030608:124) с,Правокумское (Сложный объект: в составе скважина № 832/368)</t>
  </si>
  <si>
    <t>Сооружение (26:27:111203:19)с,Солдато-Александровское (ГУП СК Зеленокумск)</t>
  </si>
  <si>
    <t>43.2</t>
  </si>
  <si>
    <t>Сооружение (26:27:111203:20) с,Солдато-Александровское (ГУП СК Зеленокумск)</t>
  </si>
  <si>
    <t>Сооружение водозаборное, глубиной 284 м (скважина 284 м, башня Рожновского 25 м3)</t>
  </si>
  <si>
    <t>ул.Малышенко</t>
  </si>
  <si>
    <t>Сооружение кадастровый номер 26:06:000000:9435, протяженность 50 м.</t>
  </si>
  <si>
    <t>Сооружение трубопроводного транспорта, протяжённостью 3470 м (водопроводные сети 3470 м, башня Рожновского 25м3) (ГУП СК Зеленокумск)</t>
  </si>
  <si>
    <t>улица Калинина, улица 25 Партсъезда, переулок Молодежный</t>
  </si>
  <si>
    <t>3.47</t>
  </si>
  <si>
    <t>Сооружение,  кадастровый номер 26:06:130508:2094, протяженность 10м.</t>
  </si>
  <si>
    <t>Сооружение,  кадастровый номер 26:06:130510:1822, протяженность 13 м.</t>
  </si>
  <si>
    <t>Сооружение,  кадастровый номер,26:06:130508:2098, протяженность 9 м.</t>
  </si>
  <si>
    <t>Сооружение, назначение: производственное, общая глубина 120м,кадастровый номер 26:36:000000:2076 [Филиала ГУП СК "Ставрополькрайводоканал" - "Восточный" ПТП Курское]</t>
  </si>
  <si>
    <t>https://portal.eias.ru/Portal/DownloadPage.aspx?type=12&amp;guid=66b8ed09-9e45-48e8-a082-84362b24146b</t>
  </si>
  <si>
    <t>00000485</t>
  </si>
  <si>
    <t>https://portal.eias.ru/Portal/DownloadPage.aspx?type=12&amp;guid=8779e3a0-d564-475f-a11d-c8baa93ab7c5</t>
  </si>
  <si>
    <t>Сооружение, назначение: производственное, общая глубина 120м,кадастровый номер 26:36:000000:2077 [Филиала ГУП СК "Ставрополькрайводоканал" - "Восточный" ПТП Курское]</t>
  </si>
  <si>
    <t>ул. Каюшникова</t>
  </si>
  <si>
    <t>https://portal.eias.ru/Portal/DownloadPage.aspx?type=12&amp;guid=7d7f1c8e-36b9-496d-8843-aa59428d9c11</t>
  </si>
  <si>
    <t>00000484</t>
  </si>
  <si>
    <t>01.08.1974</t>
  </si>
  <si>
    <t>https://portal.eias.ru/Portal/DownloadPage.aspx?type=12&amp;guid=f8ea6e51-e6df-4077-ad3f-32d100223317</t>
  </si>
  <si>
    <t>Сооружение, назначение: производственное, общая глубина 120м,кадастровый номер 26:36:000000:2079 [Филиала ГУП СК "Ставрополькрайводоканал" - "Восточный" ПТП Курское]</t>
  </si>
  <si>
    <t>https://portal.eias.ru/Portal/DownloadPage.aspx?type=12&amp;guid=392ff2f5-8cbc-4e51-800f-eca3dfc6044f</t>
  </si>
  <si>
    <t>00000482</t>
  </si>
  <si>
    <t>https://portal.eias.ru/Portal/DownloadPage.aspx?type=12&amp;guid=42a5fc7b-19ba-4209-8189-70301f1c2086</t>
  </si>
  <si>
    <t>Стальной водовод Д=325мм L= 786м до п. Больш.Искра [Филиал ГУП СК "Ставрополькрайводоканал" - "Северный" ПТП Благодарненское]</t>
  </si>
  <si>
    <t>1000</t>
  </si>
  <si>
    <t>https://portal.eias.ru/Portal/DownloadPage.aspx?type=12&amp;guid=e8558525-0f62-4a70-94b9-2f382a5993ac</t>
  </si>
  <si>
    <t>Стальной водовод Д=325мм L=2682 м от НС1 до разгруз.резерв. 1 [Филиал ГУП СК "Ставрополькрайводоканал" - "Северный" ПТП Благодарненское]</t>
  </si>
  <si>
    <t>998</t>
  </si>
  <si>
    <t>https://portal.eias.ru/Portal/DownloadPage.aspx?type=12&amp;guid=a6d46d2e-cc0a-4862-9f1f-8491e4ebfcdd</t>
  </si>
  <si>
    <t>Стальной водовод Д=530мм L=3421 м от НС до рег. резерв. [Филиал ГУП СК "Ставрополькрайводоканал" - "Северный" ПТП Благодарненское]</t>
  </si>
  <si>
    <t>999</t>
  </si>
  <si>
    <t>https://portal.eias.ru/Portal/DownloadPage.aspx?type=12&amp;guid=280a479c-1467-4bb8-9f74-98f16df23130</t>
  </si>
  <si>
    <t>Станция водоочистки с. Добровольное</t>
  </si>
  <si>
    <t>-AP1407</t>
  </si>
  <si>
    <t>https://portal.eias.ru/Portal/DownloadPage.aspx?type=12&amp;guid=b995e38b-39ed-428c-922e-291da3762939</t>
  </si>
  <si>
    <t>1042</t>
  </si>
  <si>
    <t>Станция очистки воды (1я очередь) Лит. А [Филиал ГУП СК "Ставрополькрайводоканал" - "Кавминводоканал" ПТП Кубанские очистные сооружения водоснабжения]</t>
  </si>
  <si>
    <t>П.Октябрьский , ул.Шоссейная</t>
  </si>
  <si>
    <t>20005</t>
  </si>
  <si>
    <t>https://portal.eias.ru/Portal/DownloadPage.aspx?type=12&amp;guid=a87629e2-296d-41b1-8684-eeba3d752a6b</t>
  </si>
  <si>
    <t>4167</t>
  </si>
  <si>
    <t>Станция очистки воды (2-я очередь) Лит. Б [Филиал ГУП СК "Ставрополькрайводоканал" - "Кавминводоканал" ПТП Кубанские очистные сооружения водоснабжения]</t>
  </si>
  <si>
    <t>10049</t>
  </si>
  <si>
    <t>https://portal.eias.ru/Portal/DownloadPage.aspx?type=12&amp;guid=55f41941-35ab-4aca-b1ea-39bfcd2da823</t>
  </si>
  <si>
    <t>Станция очистки воды (3-я очередь) Лит. В [Филиал ГУП СК "Ставрополькрайводоканал" - "Кавминводоканал" ПТП Кубанские очистные сооружения водоснабжения]</t>
  </si>
  <si>
    <t>500754</t>
  </si>
  <si>
    <t>https://portal.eias.ru/Portal/DownloadPage.aspx?type=12&amp;guid=ae1ca25f-217f-4099-9fe4-5e2414837e98</t>
  </si>
  <si>
    <t>Строение кирпичное 3,0*1,5 (х,Тихомировка)  (ГУП СК Зеленокумск)</t>
  </si>
  <si>
    <t>Строительство водозаборной скважины по ул, Мельничной с,Отказное (26:27:080309:46) (ГУП СК Зеленокумск)</t>
  </si>
  <si>
    <t>ул, Мельничная</t>
  </si>
  <si>
    <t>Строительство водозаборной скважины по ул, Мельничной с,Отказное (26:27:080309:47) (ГУП СК Зеленокумск)</t>
  </si>
  <si>
    <t>Терский водопровод [Филиал ГУП СК "Ставрополькрайводоканал" - "Южный" ПТП Георгиевское]</t>
  </si>
  <si>
    <t>https://portal.eias.ru/Portal/DownloadPage.aspx?type=12&amp;guid=41ef8320-7893-4180-85da-eb9fb5e242da</t>
  </si>
  <si>
    <t>010652</t>
  </si>
  <si>
    <t>30.11.2007</t>
  </si>
  <si>
    <t>https://portal.eias.ru/Portal/DownloadPage.aspx?type=12&amp;guid=c25717ca-005e-49f2-b169-9e75b1b47d05</t>
  </si>
  <si>
    <t>Технический водопровод, протяженностью 60,009 км  [Филиал ГУП СК "Ставрополькрайводоканал" - "Восточный" ПТП Левокумское]</t>
  </si>
  <si>
    <t>https://portal.eias.ru/Portal/DownloadPage.aspx?type=12&amp;guid=ed8c24e2-30a7-4969-9563-46fe8d68bf85</t>
  </si>
  <si>
    <t>359</t>
  </si>
  <si>
    <t>03.04.2021</t>
  </si>
  <si>
    <t>https://portal.eias.ru/Portal/DownloadPage.aspx?type=12&amp;guid=5f59eef4-5ad6-43aa-a153-eff20093a0a1</t>
  </si>
  <si>
    <t>Техническое водоснабжение г. Нефтекумск, ПТП Нефтекумско-Левокумское, ФЭП Восточный</t>
  </si>
  <si>
    <t>30063</t>
  </si>
  <si>
    <t>29.11.2023</t>
  </si>
  <si>
    <t>https://portal.eias.ru/Portal/DownloadPage.aspx?type=12&amp;guid=57b531e7-6a6c-4e6a-8e58-cbcb9417e29f</t>
  </si>
  <si>
    <t>Техническое водоснабжение пос. Новоспицевский, ПТП Сенгилеевское, ФЭП "Центральный"</t>
  </si>
  <si>
    <t>https://portal.eias.ru/Portal/DownloadPage.aspx?type=12&amp;guid=bc0390f7-978a-4139-a576-9565db6a3feb</t>
  </si>
  <si>
    <t>Техническое водоснабжение с. Московское ПТП Изобильненское, ФЭП "Центральный"</t>
  </si>
  <si>
    <t>1314</t>
  </si>
  <si>
    <t>https://portal.eias.ru/Portal/DownloadPage.aspx?type=12&amp;guid=b98c80ed-75fe-4faa-af9f-2d070054599e</t>
  </si>
  <si>
    <t>Техническое водоснабжение ст. Рождественская, ПТП Изобильненское, ФЭП "Центральный"</t>
  </si>
  <si>
    <t>https://portal.eias.ru/Portal/DownloadPage.aspx?type=12&amp;guid=db7849ef-02c3-4ec5-bfb6-e13fd99fe80e</t>
  </si>
  <si>
    <t>Технологич. трубопроводы (водоводы),а/ц,Д400,2500м (ГУП СК Зеленокумск)</t>
  </si>
  <si>
    <t>Трубопровод стальной Д1200мм [Филиал ГУП СК "Ставрополькрайводоканал" - "Кавминводоканал" ПТП Кубанские очистные сооружения водоснабжения]</t>
  </si>
  <si>
    <t>30009</t>
  </si>
  <si>
    <t>https://portal.eias.ru/Portal/DownloadPage.aspx?type=12&amp;guid=130ce8dd-bcfe-49a1-8d63-83babd347fb4</t>
  </si>
  <si>
    <t>Трубопровод стальной Д1400мм протяж-38500м (1978г.) [Филиал ГУП СК "Ставрополькрайводоканал" - "Кавминводоканал" ПТП Кубанские очистные сооружения водоснабжения]</t>
  </si>
  <si>
    <t>30008</t>
  </si>
  <si>
    <t>https://portal.eias.ru/Portal/DownloadPage.aspx?type=12&amp;guid=331776be-f365-47bf-bdd8-fe11b12ba21b</t>
  </si>
  <si>
    <t>Трубопровод чист.воды х.Перевальный [Филиал ГУП СК "Ставрополькрайводоканал" - "Южный" ПТП Минераловодское п. Широкий]</t>
  </si>
  <si>
    <t>00000879</t>
  </si>
  <si>
    <t>https://portal.eias.ru/Portal/DownloadPage.aspx?type=12&amp;guid=afaf84e6-c613-493c-bac8-4799c7a0f59c</t>
  </si>
  <si>
    <t>000000018</t>
  </si>
  <si>
    <t>https://portal.eias.ru/Portal/DownloadPage.aspx?type=12&amp;guid=48d879af-1db3-43ba-a6f2-307adefda8f6</t>
  </si>
  <si>
    <t>Участок подготовки воды на очистных сооружениях водопровода Минераловодский "Водоканал"(литера Б) общей площадью 177,3 кв.м [Филиал ГУП СК "Ставрополькрайводоканал" - "Южный" ПТП Минераловодское п. Широкий]</t>
  </si>
  <si>
    <t>https://portal.eias.ru/Portal/DownloadPage.aspx?type=12&amp;guid=563a27c6-8956-4626-82c5-412edd6d16d0</t>
  </si>
  <si>
    <t>871</t>
  </si>
  <si>
    <t>22.05.2013</t>
  </si>
  <si>
    <t>https://portal.eias.ru/Portal/DownloadPage.aspx?type=12&amp;guid=389586fb-12d7-46d9-a79f-605ee9d44c98</t>
  </si>
  <si>
    <t>Фильтр медленный 6*30м с-ца Барсуковская</t>
  </si>
  <si>
    <t>000000329</t>
  </si>
  <si>
    <t>https://portal.eias.ru/Portal/DownloadPage.aspx?type=12&amp;guid=e1d2df71-d8e5-42f4-8857-c810086dd2ba</t>
  </si>
  <si>
    <t>Фильтр медленный с. Новая Деревня</t>
  </si>
  <si>
    <t>000000054</t>
  </si>
  <si>
    <t>https://portal.eias.ru/Portal/DownloadPage.aspx?type=12&amp;guid=3280d997-8e07-465b-b671-afd3f38d29ec</t>
  </si>
  <si>
    <t>Фильтровальная насосная станция "Юца" (РЖД)</t>
  </si>
  <si>
    <t>улица 2-я Линия</t>
  </si>
  <si>
    <t>Хлораторная "Гремучая"</t>
  </si>
  <si>
    <t>957</t>
  </si>
  <si>
    <t>https://portal.eias.ru/Portal/DownloadPage.aspx?type=12&amp;guid=b3ff8d3e-c1e4-486f-8e1c-a7919a3fba52</t>
  </si>
  <si>
    <t>Хлораторная (ГУП СК Коммунальник)</t>
  </si>
  <si>
    <t>Хлораторная (имущество переданное от ЗАО Пятигорская птицефабрика)</t>
  </si>
  <si>
    <t>Хлораторная [Филиал ГУП СК "Ставрополькрайводоканал" - Труновский "Межрайводоканал"]</t>
  </si>
  <si>
    <t>https://portal.eias.ru/Portal/DownloadPage.aspx?type=12&amp;guid=830f4f22-2afa-4cf4-a3ea-611607abfd95</t>
  </si>
  <si>
    <t>https://portal.eias.ru/Portal/DownloadPage.aspx?type=12&amp;guid=4163740d-7a4c-4070-8f50-fea7c577c9ee</t>
  </si>
  <si>
    <t>https://portal.eias.ru/Portal/DownloadPage.aspx?type=12&amp;guid=db379de0-b42e-461f-8b15-a91ddb362bf3</t>
  </si>
  <si>
    <t>https://portal.eias.ru/Portal/DownloadPage.aspx?type=12&amp;guid=d7304976-10c2-488b-a941-09ae85c769d2</t>
  </si>
  <si>
    <t>Хозпитьевой водопровод на площадке ГНС (ГУП СК Зеленокумск)</t>
  </si>
  <si>
    <t>Хозпитьевой водопровод на площадке ОСК (ГУП СК Зеленокумск)</t>
  </si>
  <si>
    <t>Централизованное питьевое ХВС</t>
  </si>
  <si>
    <t>00-003245</t>
  </si>
  <si>
    <t>https://portal.eias.ru/Portal/DownloadPage.aspx?type=12&amp;guid=b9a0853c-d12d-496e-90a6-cdc76a28243d</t>
  </si>
  <si>
    <t>Централизованное техническое ХВС</t>
  </si>
  <si>
    <t>00-003247</t>
  </si>
  <si>
    <t>https://portal.eias.ru/Portal/DownloadPage.aspx?type=12&amp;guid=5532526e-9fe4-47d7-94c9-f5e29cf14284</t>
  </si>
  <si>
    <t>27.08</t>
  </si>
  <si>
    <t>Центральный водопровод 17,5км 1970г. (магистральный водовод для МО Прикумское) [Филиал ГУП СК "Ставрополькрайводоканал" - "Южный" ПТП Минераловодское - прилигающие тер.]</t>
  </si>
  <si>
    <t>00001050</t>
  </si>
  <si>
    <t>https://portal.eias.ru/Portal/DownloadPage.aspx?type=12&amp;guid=f966db67-be69-4c28-88d0-59216462bda9</t>
  </si>
  <si>
    <t>07539000151</t>
  </si>
  <si>
    <t>07539000156</t>
  </si>
  <si>
    <t>07539000271</t>
  </si>
  <si>
    <t>07539000346</t>
  </si>
  <si>
    <t>Электролизная контейнерного типа</t>
  </si>
  <si>
    <t>балковский водопровод [Филиал ГУП СК "Ставрополькрайводоканал" - "Южный" ПТП Георгиевское]</t>
  </si>
  <si>
    <t>п Балковский</t>
  </si>
  <si>
    <t>07707000111</t>
  </si>
  <si>
    <t>23.2</t>
  </si>
  <si>
    <t>01.07.2002</t>
  </si>
  <si>
    <t>https://portal.eias.ru/Portal/DownloadPage.aspx?type=12&amp;guid=696df3de-ec50-400c-8c9d-c5c458923147</t>
  </si>
  <si>
    <t>07515000111</t>
  </si>
  <si>
    <t>бесхозяйные водопроводные сети</t>
  </si>
  <si>
    <t>19.10.2020</t>
  </si>
  <si>
    <t>https://portal.eias.ru/Portal/DownloadPage.aspx?type=12&amp;guid=95d9de2d-1d2c-4ebe-be5d-7c07e09bbd49</t>
  </si>
  <si>
    <t>водовод 8,275 [Филиал ГУП СК "Ставрополькрайводоканал" - Кочубеевский "Райводоканал"]</t>
  </si>
  <si>
    <t>х Васильевский</t>
  </si>
  <si>
    <t>07528000136</t>
  </si>
  <si>
    <t>х. Васильевский</t>
  </si>
  <si>
    <t>000000078</t>
  </si>
  <si>
    <t>https://portal.eias.ru/Portal/DownloadPage.aspx?type=12&amp;guid=b1c513b4-dac4-4081-99e2-aea7508459e3</t>
  </si>
  <si>
    <t>водоповодные сети поселок Новомихайловский [Филиал ГУП СК "Ставрополькрайводоканал" - "Южный" ПТП Георгиевское]</t>
  </si>
  <si>
    <t>х Новомихайловский</t>
  </si>
  <si>
    <t>07707000156</t>
  </si>
  <si>
    <t>00-002905</t>
  </si>
  <si>
    <t>18.05.2021</t>
  </si>
  <si>
    <t>https://portal.eias.ru/Portal/DownloadPage.aspx?type=12&amp;guid=78daa915-57ae-4fa2-b8a2-1640cf4e605e</t>
  </si>
  <si>
    <t>07515000156</t>
  </si>
  <si>
    <t>водопроводная н/ст микрорайона № 7/1 [Филиал ГУП СК "Ставрополькрайводоканал" - "Восточный" ПТП Буденновское]</t>
  </si>
  <si>
    <t>пр.Космонавтов</t>
  </si>
  <si>
    <t>https://portal.eias.ru/Portal/DownloadPage.aspx?type=12&amp;guid=1a3e558f-2528-4c87-87e3-5799e90c8f42</t>
  </si>
  <si>
    <t>10031</t>
  </si>
  <si>
    <t>31.12.1993</t>
  </si>
  <si>
    <t>https://portal.eias.ru/Portal/DownloadPage.aspx?type=12&amp;guid=b119d988-7ab8-49a2-ad24-5455784a8df8</t>
  </si>
  <si>
    <t>ул. Дружбы</t>
  </si>
  <si>
    <t>13.02.2019</t>
  </si>
  <si>
    <t>https://portal.eias.ru/Portal/DownloadPage.aspx?type=12&amp;guid=a574f603-cf85-4018-8561-219d1b22e62a</t>
  </si>
  <si>
    <t>18.69</t>
  </si>
  <si>
    <t>ул. Махмут-Кули</t>
  </si>
  <si>
    <t>37.36</t>
  </si>
  <si>
    <t>.43</t>
  </si>
  <si>
    <t>ул. Морозова</t>
  </si>
  <si>
    <t>36.28</t>
  </si>
  <si>
    <t>.37</t>
  </si>
  <si>
    <t>ул. Оджаева</t>
  </si>
  <si>
    <t>27.05</t>
  </si>
  <si>
    <t>.29</t>
  </si>
  <si>
    <t>98.2</t>
  </si>
  <si>
    <t>.23</t>
  </si>
  <si>
    <t>ул. Соловьёва</t>
  </si>
  <si>
    <t>15.01.2020</t>
  </si>
  <si>
    <t>https://portal.eias.ru/Portal/DownloadPage.aspx?type=12&amp;guid=42c271ad-3670-49be-8a7f-8a569e07298a</t>
  </si>
  <si>
    <t>39.84</t>
  </si>
  <si>
    <t>.77</t>
  </si>
  <si>
    <t>15.95</t>
  </si>
  <si>
    <t>.39</t>
  </si>
  <si>
    <t>20342</t>
  </si>
  <si>
    <t>24.12.2020</t>
  </si>
  <si>
    <t>https://portal.eias.ru/Portal/DownloadPage.aspx?type=12&amp;guid=46073523-2166-4fda-bbba-c0fc96ac460c</t>
  </si>
  <si>
    <t>п. Ленинский</t>
  </si>
  <si>
    <t>https://portal.eias.ru/Portal/DownloadPage.aspx?type=12&amp;guid=bb525ae1-67c2-4f6f-8e3a-1c21b87b06b9</t>
  </si>
  <si>
    <t>01.11.2019</t>
  </si>
  <si>
    <t>https://portal.eias.ru/Portal/DownloadPage.aspx?type=12&amp;guid=7c55d68b-c566-4fec-9bc6-702da29c3467</t>
  </si>
  <si>
    <t>4.11</t>
  </si>
  <si>
    <t>https://portal.eias.ru/Portal/DownloadPage.aspx?type=12&amp;guid=6bc161f4-184b-4a4c-99d4-cc92e2ff7e61</t>
  </si>
  <si>
    <t>25.12.2019</t>
  </si>
  <si>
    <t>ул. Молодежная, ул. Школьная, ул. Артезианская, ул. Кооперативная</t>
  </si>
  <si>
    <t>п Змейка</t>
  </si>
  <si>
    <t>07721000171</t>
  </si>
  <si>
    <t>п Привольный</t>
  </si>
  <si>
    <t>07721000291</t>
  </si>
  <si>
    <t>07539000171</t>
  </si>
  <si>
    <t>аул Бейсей</t>
  </si>
  <si>
    <t>07725000126</t>
  </si>
  <si>
    <t>ул. А.Шабанова, ул. М. Курманалиева, пер. Артезианский, ул. Эдиге</t>
  </si>
  <si>
    <t>07541000126</t>
  </si>
  <si>
    <t>водопроводные сети "Гремучий"</t>
  </si>
  <si>
    <t>с.Высоцкое</t>
  </si>
  <si>
    <t>все</t>
  </si>
  <si>
    <t>00-003267</t>
  </si>
  <si>
    <t>https://portal.eias.ru/Portal/DownloadPage.aspx?type=12&amp;guid=9697bdd1-cae0-440d-b8c2-cc1cdf811779</t>
  </si>
  <si>
    <t>водопроводные сети "Молоканская"</t>
  </si>
  <si>
    <t>00-003266</t>
  </si>
  <si>
    <t>https://portal.eias.ru/Portal/DownloadPage.aspx?type=12&amp;guid=480db92b-865e-46fb-be01-4ca4710ed672</t>
  </si>
  <si>
    <t>13.02.2006</t>
  </si>
  <si>
    <t>https://portal.eias.ru/Portal/DownloadPage.aspx?type=12&amp;guid=54009acc-365c-4afe-8597-0c9e90300999</t>
  </si>
  <si>
    <t>1171</t>
  </si>
  <si>
    <t>09.12.2022</t>
  </si>
  <si>
    <t>https://portal.eias.ru/Portal/DownloadPage.aspx?type=12&amp;guid=638c54de-0341-4a8f-b349-e9b1e950ef43</t>
  </si>
  <si>
    <t>водопроводные сети поселок Крутоярский [Филиал ГУП СК "Ставрополькрайводоканал" - "Южный" ПТП Георгиевское]</t>
  </si>
  <si>
    <t>п Крутоярский</t>
  </si>
  <si>
    <t>07707000131</t>
  </si>
  <si>
    <t>8.29</t>
  </si>
  <si>
    <t>https://portal.eias.ru/Portal/DownloadPage.aspx?type=12&amp;guid=2dfec69a-1084-4f67-97d3-fce6d3f777b6</t>
  </si>
  <si>
    <t>07515000131</t>
  </si>
  <si>
    <t>водопроводные сети поселок Нижнезольский [Филиал ГУП СК "Ставрополькрайводоканал" - "Южный" ПТП Георгиевское]</t>
  </si>
  <si>
    <t>п Нижнезольский</t>
  </si>
  <si>
    <t>07707000146</t>
  </si>
  <si>
    <t>00-013154</t>
  </si>
  <si>
    <t>29.12.2022</t>
  </si>
  <si>
    <t>https://portal.eias.ru/Portal/DownloadPage.aspx?type=12&amp;guid=6a4fba9f-c4e6-43f2-96d9-8b967321b77c</t>
  </si>
  <si>
    <t>07515000146</t>
  </si>
  <si>
    <t>водопроводные сети поселок Новоульяновский [Филиал ГУП СК "Ставрополькрайводоканал" - "Южный" ПТП Георгиевское]</t>
  </si>
  <si>
    <t>п Новоульяновский</t>
  </si>
  <si>
    <t>07707000161</t>
  </si>
  <si>
    <t>8.26</t>
  </si>
  <si>
    <t>https://portal.eias.ru/Portal/DownloadPage.aspx?type=12&amp;guid=27c0248f-5542-4085-85d0-6fcbf0c77c44</t>
  </si>
  <si>
    <t>07515000161</t>
  </si>
  <si>
    <t>водопроводные сети поселок Новый [Филиал ГУП СК "Ставрополькрайводоканал" - "Южный" ПТП Георгиевское]</t>
  </si>
  <si>
    <t>27.1</t>
  </si>
  <si>
    <t>https://portal.eias.ru/Portal/DownloadPage.aspx?type=12&amp;guid=0d209fe3-dc89-4a0b-b4a2-08924c1b0148</t>
  </si>
  <si>
    <t>водопроводные сети поселок Семеновка [Филиал ГУП СК "Ставрополькрайводоканал" - "Южный" ПТП Георгиевское]</t>
  </si>
  <si>
    <t>п Семеновка</t>
  </si>
  <si>
    <t>07707000201</t>
  </si>
  <si>
    <t>п Семёновка</t>
  </si>
  <si>
    <t>00-002906</t>
  </si>
  <si>
    <t>https://portal.eias.ru/Portal/DownloadPage.aspx?type=12&amp;guid=8c22d2cc-ce93-45db-a659-aec25bdb0773</t>
  </si>
  <si>
    <t>07515000201</t>
  </si>
  <si>
    <t>водопроводные сети поселок Терский [Филиал ГУП СК "Ставрополькрайводоканал" - "Южный" ПТП Георгиевское]</t>
  </si>
  <si>
    <t>п Терский</t>
  </si>
  <si>
    <t>07707000206</t>
  </si>
  <si>
    <t>00-013196</t>
  </si>
  <si>
    <t>https://portal.eias.ru/Portal/DownloadPage.aspx?type=12&amp;guid=d87327aa-3e42-4043-92ee-e6d85dfd7300</t>
  </si>
  <si>
    <t>07515000206</t>
  </si>
  <si>
    <t>водопроводные сети поселок Шаумянский [Филиал ГУП СК "Ставрополькрайводоканал" - "Южный" ПТП Георгиевское]</t>
  </si>
  <si>
    <t>п Шаумянский</t>
  </si>
  <si>
    <t>07707000221</t>
  </si>
  <si>
    <t>010852</t>
  </si>
  <si>
    <t>25.12.1999</t>
  </si>
  <si>
    <t>https://portal.eias.ru/Portal/DownloadPage.aspx?type=12&amp;guid=06227405-a982-409f-8b0a-b9720c7ab2ba</t>
  </si>
  <si>
    <t>07515000221</t>
  </si>
  <si>
    <t>водопроводные сети с.Ореховка</t>
  </si>
  <si>
    <t>с Ореховка</t>
  </si>
  <si>
    <t>07731000171</t>
  </si>
  <si>
    <t>с.Ореховка</t>
  </si>
  <si>
    <t>00-003274</t>
  </si>
  <si>
    <t>https://portal.eias.ru/Portal/DownloadPage.aspx?type=12&amp;guid=db9d0434-71cd-48c2-8a29-7226085880b4</t>
  </si>
  <si>
    <t>07546000171</t>
  </si>
  <si>
    <t>водопроводные сети село Краснокумское [Филиал ГУП СК "Ставрополькрайводоканал" - "Южный" ПТП Георгиевское]
 Инвентарные карты ОС</t>
  </si>
  <si>
    <t>с Краснокумское</t>
  </si>
  <si>
    <t>07707000126</t>
  </si>
  <si>
    <t>00-002868</t>
  </si>
  <si>
    <t>https://portal.eias.ru/Portal/DownloadPage.aspx?type=12&amp;guid=29f23459-d317-4aca-ae1c-9418fecc5ec2</t>
  </si>
  <si>
    <t>07515000126</t>
  </si>
  <si>
    <t>водопроводные сети село Новозаведенное [Филиал ГУП СК "Ставрополькрайводоканал" - "Южный" ПТП Георгиевское]</t>
  </si>
  <si>
    <t>с Новозаведенное</t>
  </si>
  <si>
    <t>07707000151</t>
  </si>
  <si>
    <t>00-013247</t>
  </si>
  <si>
    <t>https://portal.eias.ru/Portal/DownloadPage.aspx?type=12&amp;guid=6e700990-dffc-4e3b-9b8d-23d58790605d</t>
  </si>
  <si>
    <t>07515000151</t>
  </si>
  <si>
    <t>водопроводные сети село Обильное [Филиал ГУП СК "Ставрополькрайводоканал" - "Южный" ПТП Георгиевское]</t>
  </si>
  <si>
    <t>с Обильное</t>
  </si>
  <si>
    <t>07707000171</t>
  </si>
  <si>
    <t>https://portal.eias.ru/Portal/DownloadPage.aspx?type=12&amp;guid=0a3c4e44-9206-4593-8d35-534f8968587a</t>
  </si>
  <si>
    <t>07515000171</t>
  </si>
  <si>
    <t>водопроводные сети станица Александрийская [Филиал ГУП СК "Ставрополькрайводоканал" - "Южный" ПТП Георгиевское]</t>
  </si>
  <si>
    <t>00-002257</t>
  </si>
  <si>
    <t>10.11.2020</t>
  </si>
  <si>
    <t>https://portal.eias.ru/Portal/DownloadPage.aspx?type=12&amp;guid=862fab95-49dc-4f03-a3c7-bd3d94958881</t>
  </si>
  <si>
    <t>водопроводные сети станица Георгиевская [Филиал ГУП СК "Ставрополькрайводоканал" - "Южный" ПТП Георгиевское]</t>
  </si>
  <si>
    <t>ст-ца Георгиевская</t>
  </si>
  <si>
    <t>07707000116</t>
  </si>
  <si>
    <t>000001013</t>
  </si>
  <si>
    <t>05.07.2013</t>
  </si>
  <si>
    <t>https://portal.eias.ru/Portal/DownloadPage.aspx?type=12&amp;guid=b5635ca1-989f-498c-842d-fa284b66c7ed</t>
  </si>
  <si>
    <t>07515000116</t>
  </si>
  <si>
    <t>водопроводные сети станица Лысогорская [Филиал ГУП СК "Ставрополькрайводоканал" - "Южный" ПТП Георгиевское]</t>
  </si>
  <si>
    <t>ст-ца Лысогорская</t>
  </si>
  <si>
    <t>07707000136</t>
  </si>
  <si>
    <t>30.11.2004</t>
  </si>
  <si>
    <t>https://portal.eias.ru/Portal/DownloadPage.aspx?type=12&amp;guid=7baabf80-1c5f-4432-b814-0514eba5fc2b</t>
  </si>
  <si>
    <t>07515000136</t>
  </si>
  <si>
    <t>водопроводные сети станица Незлобная [Филиал ГУП СК "Ставрополькрайводоканал" - "Южный" ПТП Георгиевское] 
Инвентарные  карты ОС</t>
  </si>
  <si>
    <t>https://portal.eias.ru/Portal/DownloadPage.aspx?type=12&amp;guid=183ab5bb-aaad-4d00-b9f0-f10d4361daae</t>
  </si>
  <si>
    <t>011525</t>
  </si>
  <si>
    <t>31.12.1999</t>
  </si>
  <si>
    <t>https://portal.eias.ru/Portal/DownloadPage.aspx?type=12&amp;guid=df84ca5b-e23a-4d43-891e-c97bb1bd88a2</t>
  </si>
  <si>
    <t>водопроводные сети станица Подгорная [Филиал ГУП СК "Ставрополькрайводоканал" - "Южный" ПТП Георгиевское]</t>
  </si>
  <si>
    <t>ст-ца Подгорная</t>
  </si>
  <si>
    <t>07707000186</t>
  </si>
  <si>
    <t>https://portal.eias.ru/Portal/DownloadPage.aspx?type=12&amp;guid=a6f0b1b3-186e-4e46-940a-a96d98b4df10</t>
  </si>
  <si>
    <t>07515000186</t>
  </si>
  <si>
    <t>водопроводные сети станица Урухская [Филиал ГУП СК "Ставрополькрайводоканал" - "Южный" ПТП Георгиевское]</t>
  </si>
  <si>
    <t>ст-ца Урухская</t>
  </si>
  <si>
    <t>07707000216</t>
  </si>
  <si>
    <t>https://portal.eias.ru/Portal/DownloadPage.aspx?type=12&amp;guid=c3c85ac2-db57-4a22-833b-8b5aec384062</t>
  </si>
  <si>
    <t>00-013170</t>
  </si>
  <si>
    <t>https://portal.eias.ru/Portal/DownloadPage.aspx?type=12&amp;guid=980ac791-fad0-4e80-954b-fa8c90e5f3fa</t>
  </si>
  <si>
    <t>07515000216</t>
  </si>
  <si>
    <t>водопроводные сети холодного водоснабжения до здания хлораторной из родниковых водозаборов "Нижний", "Галерея", "Лучевой"</t>
  </si>
  <si>
    <t>от каптажа Лучевой до здания хлораторной</t>
  </si>
  <si>
    <t>00-003214</t>
  </si>
  <si>
    <t>https://portal.eias.ru/Portal/DownloadPage.aspx?type=12&amp;guid=6250fd43-f8f6-4547-9fb4-025d8298afc0</t>
  </si>
  <si>
    <t>16.2</t>
  </si>
  <si>
    <t>.71</t>
  </si>
  <si>
    <t>водопроводные сети хутор Кирова [Филиал ГУП СК "Ставрополькрайводоканал" - "Южный" ПТП Георгиевское]</t>
  </si>
  <si>
    <t>х им. Кирова</t>
  </si>
  <si>
    <t>07707000121</t>
  </si>
  <si>
    <t>х им Кирова</t>
  </si>
  <si>
    <t>00-002607</t>
  </si>
  <si>
    <t>https://portal.eias.ru/Portal/DownloadPage.aspx?type=12&amp;guid=c95ee325-f199-499f-926e-5f53e3a853ec</t>
  </si>
  <si>
    <t>07515000121</t>
  </si>
  <si>
    <t>водопроводные ссети поселок Балковский [Филиал ГУП СК "Ставрополькрайводоканал" - "Южный" ПТП Георгиевское]</t>
  </si>
  <si>
    <t>https://portal.eias.ru/Portal/DownloadPage.aspx?type=12&amp;guid=407ce768-d187-4117-ade6-d0c1d8ef26ec</t>
  </si>
  <si>
    <t>каптаж "Галерея"</t>
  </si>
  <si>
    <t>леснная зона,</t>
  </si>
  <si>
    <t>СК, Петровский р-н, с.Благодатное, примерно в 3,6 км от ориентира по направлению на юго-восток</t>
  </si>
  <si>
    <t>954</t>
  </si>
  <si>
    <t>https://portal.eias.ru/Portal/DownloadPage.aspx?type=12&amp;guid=2087fd75-d8fa-49e9-bf82-fce1dc2e5781</t>
  </si>
  <si>
    <t>каптаж "Нижний"</t>
  </si>
  <si>
    <t>леснная зона</t>
  </si>
  <si>
    <t>СК, Петровский р-н, с.Благодатное, примерно в 3,5 км от ориентира по направлению на юго-восток</t>
  </si>
  <si>
    <t>насосная станция</t>
  </si>
  <si>
    <t>насосная станция "Гостиница" [Филиал ГУП СК "Ставрополькрайводоканал" - "Восточный" ПТП Буденновское]</t>
  </si>
  <si>
    <t>ул.Октябрьская</t>
  </si>
  <si>
    <t>01.11.2022</t>
  </si>
  <si>
    <t>https://portal.eias.ru/Portal/DownloadPage.aspx?type=12&amp;guid=04fd3954-6e78-4c4d-ac52-f69fae3c1e10</t>
  </si>
  <si>
    <t>насосная станция "зона Ю" (Литер А) [Филиал ГУП СК "Ставрополькрайводоканал" - Предгорный "Межрайводоканал" ПТП Ессентукское]</t>
  </si>
  <si>
    <t>https://portal.eias.ru/Portal/DownloadPage.aspx?type=12&amp;guid=6a582c2b-2f20-4081-9ecc-96d4d3414a6e</t>
  </si>
  <si>
    <t>4.83</t>
  </si>
  <si>
    <t>2.43</t>
  </si>
  <si>
    <t>насосная станция 2 подъема [Филиал ГУП СК "Ставрополькрайводоканал" - "Восточный" ПТП Буденновское]</t>
  </si>
  <si>
    <t>07512000226</t>
  </si>
  <si>
    <t>1/3589-ю</t>
  </si>
  <si>
    <t>23.05.2014</t>
  </si>
  <si>
    <t>https://portal.eias.ru/Portal/DownloadPage.aspx?type=12&amp;guid=92d9e4bb-5fbd-4a83-9642-e8c56453631d</t>
  </si>
  <si>
    <t>270</t>
  </si>
  <si>
    <t>https://portal.eias.ru/Portal/DownloadPage.aspx?type=12&amp;guid=af0936ce-9fa6-4531-a40a-39d4a923b327</t>
  </si>
  <si>
    <t>https://portal.eias.ru/Portal/DownloadPage.aspx?type=12&amp;guid=d0faf552-3f3a-4ea2-8262-5cc5cafe5a89</t>
  </si>
  <si>
    <t>с Томузловское</t>
  </si>
  <si>
    <t>07512000241</t>
  </si>
  <si>
    <t>https://portal.eias.ru/Portal/DownloadPage.aspx?type=12&amp;guid=354d8c6b-3e0c-4528-8678-15431f9a5eaa</t>
  </si>
  <si>
    <t>насосная станция [Филиала ГУП СК "Ставрополькрайводоканал" - Предгорный "Межрайводоканал" ПТП Ессентукское город]</t>
  </si>
  <si>
    <t>Энгельса</t>
  </si>
  <si>
    <t>https://portal.eias.ru/Portal/DownloadPage.aspx?type=12&amp;guid=3a4ac95b-7f8f-46c5-829d-6654ad785457</t>
  </si>
  <si>
    <t>000967</t>
  </si>
  <si>
    <t>https://portal.eias.ru/Portal/DownloadPage.aspx?type=12&amp;guid=92e37f30-c205-406b-9b3b-0efb51593a3d</t>
  </si>
  <si>
    <t>ул. Баррикадная</t>
  </si>
  <si>
    <t>4а</t>
  </si>
  <si>
    <t>https://portal.eias.ru/Portal/DownloadPage.aspx?type=12&amp;guid=4ece4c91-0b13-41ab-9b1c-76f224f48249</t>
  </si>
  <si>
    <t>000529</t>
  </si>
  <si>
    <t>https://portal.eias.ru/Portal/DownloadPage.aspx?type=12&amp;guid=cecb536e-5bb2-4193-b80b-b7f424c9fa15</t>
  </si>
  <si>
    <t>https://portal.eias.ru/Portal/DownloadPage.aspx?type=12&amp;guid=43f04895-54c0-4811-bedd-70b20fbb9b1a</t>
  </si>
  <si>
    <t>000531</t>
  </si>
  <si>
    <t>https://portal.eias.ru/Portal/DownloadPage.aspx?type=12&amp;guid=14fc2892-c354-4f22-b2a9-09ed9ba5d8ad</t>
  </si>
  <si>
    <t>ул. Нагорная</t>
  </si>
  <si>
    <t>https://portal.eias.ru/Portal/DownloadPage.aspx?type=12&amp;guid=679cb8a4-9305-4d4b-8d25-14a2705bb779</t>
  </si>
  <si>
    <t>000530</t>
  </si>
  <si>
    <t>https://portal.eias.ru/Portal/DownloadPage.aspx?type=12&amp;guid=2a4195c2-dfe1-4b65-b4d4-edaa9a2d27fa</t>
  </si>
  <si>
    <t>насосная станция № 1 [Филиала ГУП СК "Ставрополькрайводоканал" - Предгорный "Межрайводоканал" ПТП Ессентукское город]</t>
  </si>
  <si>
    <t>п. Белый Уголь</t>
  </si>
  <si>
    <t>https://portal.eias.ru/Portal/DownloadPage.aspx?type=12&amp;guid=13f9dbd1-2b71-4898-8162-a7e77a06fe8e</t>
  </si>
  <si>
    <t>000518</t>
  </si>
  <si>
    <t>01.01.1940</t>
  </si>
  <si>
    <t>https://portal.eias.ru/Portal/DownloadPage.aspx?type=12&amp;guid=bd7ff2d3-8f9f-493e-9e5a-8f7d8ff1dc1b</t>
  </si>
  <si>
    <t>7.625</t>
  </si>
  <si>
    <t>7.63</t>
  </si>
  <si>
    <t>насосная станция № 3</t>
  </si>
  <si>
    <t>насосная станция № 3 [Филиал ГУП СК "Ставрополькрайводоканал" - "Восточный" ПТП Буденновское]</t>
  </si>
  <si>
    <t>Советская</t>
  </si>
  <si>
    <t>не присвоен</t>
  </si>
  <si>
    <t>10025</t>
  </si>
  <si>
    <t>31.01.1989</t>
  </si>
  <si>
    <t>https://portal.eias.ru/Portal/DownloadPage.aspx?type=12&amp;guid=1251c834-578d-4974-a328-e423d7774192</t>
  </si>
  <si>
    <t>насосная станция № 4 [Филиала ГУП СК "Ставрополькрайводоканал" - Предгорный "Межрайводоканал" ПТП Ессентукское город]</t>
  </si>
  <si>
    <t>ул. Партизанская</t>
  </si>
  <si>
    <t>https://portal.eias.ru/Portal/DownloadPage.aspx?type=12&amp;guid=df1cd6b0-7d75-4d04-8a2c-0933f5ed510c</t>
  </si>
  <si>
    <t>000521</t>
  </si>
  <si>
    <t>01.01.1963</t>
  </si>
  <si>
    <t>https://portal.eias.ru/Portal/DownloadPage.aspx?type=12&amp;guid=e8faaa60-b71f-4734-9e74-c538c888256c</t>
  </si>
  <si>
    <t>11.42</t>
  </si>
  <si>
    <t>насосная станция № 5 [Филиала ГУП СК "Ставрополькрайводоканал" - Предгорный "Межрайводоканал" ПТП Ессентукское город]</t>
  </si>
  <si>
    <t>ж/д_ст. Золотушка</t>
  </si>
  <si>
    <t>https://portal.eias.ru/Portal/DownloadPage.aspx?type=12&amp;guid=a54dacd1-670e-4dc6-b7e9-4d50ba7683dc</t>
  </si>
  <si>
    <t>000522</t>
  </si>
  <si>
    <t>https://portal.eias.ru/Portal/DownloadPage.aspx?type=12&amp;guid=3be51377-700a-4073-8eb0-8e796d789a40</t>
  </si>
  <si>
    <t>32.88</t>
  </si>
  <si>
    <t>насосная станция №1 [Филиал ГУП СК "Ставрополькрайводоканал" - "Южный" ПТП Георгиевское]</t>
  </si>
  <si>
    <t>https://portal.eias.ru/Portal/DownloadPage.aspx?type=12&amp;guid=b9261638-d8fd-4255-b5be-364b2e18b7be</t>
  </si>
  <si>
    <t>насосная станция №8 [Филиал ГУП СК "Ставрополькрайводоканал" - "Восточный" ПТП Буденновское]</t>
  </si>
  <si>
    <t>ул.Крестьянская</t>
  </si>
  <si>
    <t>1022</t>
  </si>
  <si>
    <t>31.01.1981</t>
  </si>
  <si>
    <t>https://portal.eias.ru/Portal/DownloadPage.aspx?type=12&amp;guid=d0096de5-ab5e-4f63-8dd2-4e96b5c7fdf9</t>
  </si>
  <si>
    <t>насосная станция Ленинская,60 [Филиал ГУП СК "Ставрополькрайводоканал" - "Восточный" ПТП Буденновское]</t>
  </si>
  <si>
    <t>ул.Ленинская</t>
  </si>
  <si>
    <t>60-Н</t>
  </si>
  <si>
    <t>01.11.2008</t>
  </si>
  <si>
    <t>https://portal.eias.ru/Portal/DownloadPage.aspx?type=12&amp;guid=e0f5bbe5-d4e0-41c1-a001-2c25bb48417e</t>
  </si>
  <si>
    <t>насосная станция Подкачка (литера А) [Филиал ГУП СК "Ставрополькрайводоканал" - "Кавминводоканал" ПТП Кубанские очистные сооружения водоснабжения]</t>
  </si>
  <si>
    <t>в границах землепользования СПК им. Ворошилова</t>
  </si>
  <si>
    <t>81411</t>
  </si>
  <si>
    <t>https://portal.eias.ru/Portal/DownloadPage.aspx?type=12&amp;guid=dda93e4f-0d09-4aba-adee-3b3f764ed9fa</t>
  </si>
  <si>
    <t>4000</t>
  </si>
  <si>
    <t>насосная станция Полющенко,23 [Филиал ГУП СК "Ставрополькрайводоканал" - "Восточный" ПТП Буденновское]</t>
  </si>
  <si>
    <t>ул.Полющенко</t>
  </si>
  <si>
    <t>23-Н</t>
  </si>
  <si>
    <t>https://portal.eias.ru/Portal/DownloadPage.aspx?type=12&amp;guid=d751d5ee-9f62-4cb3-a649-26f8b4c063f9</t>
  </si>
  <si>
    <t>насосная станция СНИИСХ [Филиал ГУП СК "Ставрополькрайводоканал" - "Восточный" ПТП Буденновское]</t>
  </si>
  <si>
    <t>СНИИСХ</t>
  </si>
  <si>
    <t>10386</t>
  </si>
  <si>
    <t>31.01.1932</t>
  </si>
  <si>
    <t>https://portal.eias.ru/Portal/DownloadPage.aspx?type=12&amp;guid=d1a6e6ed-816e-4f45-92f2-1e02355b3e47</t>
  </si>
  <si>
    <t>насосная станция Ульяновская [Филиал ГУП СК "Ставрополькрайводоканал" - "Южный" ПТП Георгиевское]</t>
  </si>
  <si>
    <t>8.57</t>
  </si>
  <si>
    <t>11.01.2011</t>
  </si>
  <si>
    <t>https://portal.eias.ru/Portal/DownloadPage.aspx?type=12&amp;guid=46040ad6-2b6d-4dee-b877-b474e5abf8ec</t>
  </si>
  <si>
    <t>насосная станция второго подъема [Филиал ГУП СК "Ставрополькрайводоканал" - "Восточный" ПТП Буденновское]</t>
  </si>
  <si>
    <t>ул.Прикумская</t>
  </si>
  <si>
    <t>31.07.1982</t>
  </si>
  <si>
    <t>https://portal.eias.ru/Portal/DownloadPage.aspx?type=12&amp;guid=426efe77-ef66-457f-afea-88e01b27592a</t>
  </si>
  <si>
    <t>2930</t>
  </si>
  <si>
    <t>720</t>
  </si>
  <si>
    <t>насосная станция микрорайона № 3 [Филиал ГУП СК "Ставрополькрайводоканал" - "Восточный" ПТП Буденновское]</t>
  </si>
  <si>
    <t>мкр.№3</t>
  </si>
  <si>
    <t>поз. 9-н</t>
  </si>
  <si>
    <t>10008</t>
  </si>
  <si>
    <t>31.01.1979</t>
  </si>
  <si>
    <t>https://portal.eias.ru/Portal/DownloadPage.aspx?type=12&amp;guid=86a16f3a-d4c8-449d-9c36-62cfbdc80dd9</t>
  </si>
  <si>
    <t>насосная станция микрорайона № 8 [Филиал ГУП СК "Ставрополькрайводоканал" - "Восточный" ПТП Буденновское]</t>
  </si>
  <si>
    <t>мкр.№8</t>
  </si>
  <si>
    <t>позиция 18-н</t>
  </si>
  <si>
    <t>20151</t>
  </si>
  <si>
    <t>31.08.1991</t>
  </si>
  <si>
    <t>https://portal.eias.ru/Portal/DownloadPage.aspx?type=12&amp;guid=7b01569b-3a1e-4d6d-95d3-a81a23d95925</t>
  </si>
  <si>
    <t>насосная станция п. Карьер [Филиал ГУП СК "Ставрополькрайводоканал" - Предгорный "Межрайводоканал" ПТП Ессентукское]</t>
  </si>
  <si>
    <t>п. Карьер</t>
  </si>
  <si>
    <t>1.24</t>
  </si>
  <si>
    <t>.16</t>
  </si>
  <si>
    <t>насосная станция п. Крутоярский [Филиал ГУП СК "Ставрополькрайводоканал" - "Южный" ПТП Георгиевское]</t>
  </si>
  <si>
    <t>13.02.1998</t>
  </si>
  <si>
    <t>https://portal.eias.ru/Portal/DownloadPage.aspx?type=12&amp;guid=8debbd5e-9c09-4975-8b46-6c5ab29df8c9</t>
  </si>
  <si>
    <t>насосная станция п. Нижнезольский [Филиал ГУП СК "Ставрополькрайводоканал" - "Южный" ПТП Георгиевское]</t>
  </si>
  <si>
    <t>https://portal.eias.ru/Portal/DownloadPage.aspx?type=12&amp;guid=cf682e64-b1ec-4da0-8d8c-b2b1a5ef3cbf</t>
  </si>
  <si>
    <t>насосная станция п. Новомихайловский [Филиал ГУП СК "Ставрополькрайводоканал" - "Южный" ПТП Георгиевское]</t>
  </si>
  <si>
    <t>2/03</t>
  </si>
  <si>
    <t>https://portal.eias.ru/Portal/DownloadPage.aspx?type=12&amp;guid=4ecb747e-21ce-4880-81d4-3858289b19c6</t>
  </si>
  <si>
    <t>насосная станция п. Семеновка [Филиал ГУП СК "Ставрополькрайводоканал" - "Южный" ПТП Георгиевское]</t>
  </si>
  <si>
    <t>1-03</t>
  </si>
  <si>
    <t>насосная станция подкачки [Филиала ГУП СК "Ставрополькрайводоканал" - Предгорный "Межрайводоканал" ПТП Ессентукское город]</t>
  </si>
  <si>
    <t>Октябрьская площадь/ул. Ломоносова</t>
  </si>
  <si>
    <t>https://portal.eias.ru/Portal/DownloadPage.aspx?type=12&amp;guid=058cb2ce-c985-4871-904d-3da21fae8aef</t>
  </si>
  <si>
    <t>523</t>
  </si>
  <si>
    <t>https://portal.eias.ru/Portal/DownloadPage.aspx?type=12&amp;guid=6e2a7d4a-7fb6-4471-9d68-8b07ac3a86cd</t>
  </si>
  <si>
    <t>30а</t>
  </si>
  <si>
    <t>https://portal.eias.ru/Portal/DownloadPage.aspx?type=12&amp;guid=c517040d-c235-4844-a6a7-6eca8bfc85b5</t>
  </si>
  <si>
    <t>000965</t>
  </si>
  <si>
    <t>https://portal.eias.ru/Portal/DownloadPage.aspx?type=12&amp;guid=65ad14c2-7940-4a8c-b05b-c48955fb1e1d</t>
  </si>
  <si>
    <t>https://portal.eias.ru/Portal/DownloadPage.aspx?type=12&amp;guid=8bc9f682-c46b-487c-b4d7-fa5501dc9cc2</t>
  </si>
  <si>
    <t>000524</t>
  </si>
  <si>
    <t>https://portal.eias.ru/Portal/DownloadPage.aspx?type=12&amp;guid=78177019-2bf1-4874-81d2-790a9b9b06f1</t>
  </si>
  <si>
    <t>территория детской городской больницы</t>
  </si>
  <si>
    <t>https://portal.eias.ru/Portal/DownloadPage.aspx?type=12&amp;guid=41f56c0a-277e-4493-b6dd-aa6a6fbaaa90</t>
  </si>
  <si>
    <t>001281</t>
  </si>
  <si>
    <t>https://portal.eias.ru/Portal/DownloadPage.aspx?type=12&amp;guid=6410efec-d69b-4b95-9cec-a24d6656052f</t>
  </si>
  <si>
    <t>насосная станция поселок Балковский [Филиал ГУП СК "Ставрополькрайводоканал" - "Южный" ПТП Георгиевское]</t>
  </si>
  <si>
    <t>01.09.2002</t>
  </si>
  <si>
    <t>https://portal.eias.ru/Portal/DownloadPage.aspx?type=12&amp;guid=2e4691c0-2dbd-40ab-8809-781ebb605017</t>
  </si>
  <si>
    <t>насосная станция станица Лысогорская [Филиал ГУП СК "Ставрополькрайводоканал" - "Южный" ПТП Георгиевское]</t>
  </si>
  <si>
    <t>пер. Карьерный</t>
  </si>
  <si>
    <t>https://portal.eias.ru/Portal/DownloadPage.aspx?type=12&amp;guid=eb6ee8a1-4afc-47cc-807c-2c496b4198a3</t>
  </si>
  <si>
    <t>163б</t>
  </si>
  <si>
    <t>https://portal.eias.ru/Portal/DownloadPage.aspx?type=12&amp;guid=fdd9cb2d-ec62-46c2-a19b-0613b65c35a9</t>
  </si>
  <si>
    <t>насосная станция ул.Водопроводная, 3 [Филиал ГУП СК "Ставрополькрайводоканал" - "Восточный" ПТП Буденновское]</t>
  </si>
  <si>
    <t>ул.Водопроводная</t>
  </si>
  <si>
    <t>10032</t>
  </si>
  <si>
    <t>30.09.1993</t>
  </si>
  <si>
    <t>https://portal.eias.ru/Portal/DownloadPage.aspx?type=12&amp;guid=9287cdc2-9dd9-4295-96c4-92fe1576fc00</t>
  </si>
  <si>
    <t>насосная станция ул.П.Лумумбы,220 [Филиал ГУП СК "Ставрополькрайводоканал" - "Восточный" ПТП Буденновское]</t>
  </si>
  <si>
    <t>П.Лумумбы</t>
  </si>
  <si>
    <t>https://portal.eias.ru/Portal/DownloadPage.aspx?type=12&amp;guid=4a1f86f1-25f0-4f7d-b249-f6ee752a4ac9</t>
  </si>
  <si>
    <t>насосная станция ул.Полющенко,9 [Филиал ГУП СК "Ставрополькрайводоканал" - "Восточный" ПТП Буденновское]</t>
  </si>
  <si>
    <t>Полющенко</t>
  </si>
  <si>
    <t>10028</t>
  </si>
  <si>
    <t>30.06.1986</t>
  </si>
  <si>
    <t>https://portal.eias.ru/Portal/DownloadPage.aspx?type=12&amp;guid=e8a2eb48-d373-48d1-baef-cba74aaf59a9</t>
  </si>
  <si>
    <t>обеззараживаюшее устройство</t>
  </si>
  <si>
    <t>ул.Набережная</t>
  </si>
  <si>
    <t>ул.октябьская</t>
  </si>
  <si>
    <t>обильненский групповой водопровод [Филиал ГУП СК "Ставрополькрайводоканал" - "Южный" ПТП Георгиевское]</t>
  </si>
  <si>
    <t>3.14</t>
  </si>
  <si>
    <t>28.12.1984</t>
  </si>
  <si>
    <t>https://portal.eias.ru/Portal/DownloadPage.aspx?type=12&amp;guid=c9b3c7e1-673b-4e61-ad41-c4890505eb39</t>
  </si>
  <si>
    <t>508</t>
  </si>
  <si>
    <t>337</t>
  </si>
  <si>
    <t>оборудование для обеззараживания питьевой воды</t>
  </si>
  <si>
    <t>с Донская Балка</t>
  </si>
  <si>
    <t>07731000131</t>
  </si>
  <si>
    <t>ул. октябрьская</t>
  </si>
  <si>
    <t>955</t>
  </si>
  <si>
    <t>https://portal.eias.ru/Portal/DownloadPage.aspx?type=12&amp;guid=548ebc9d-fce7-411c-8e2b-8e86c7477d6f</t>
  </si>
  <si>
    <t>07546000131</t>
  </si>
  <si>
    <t>подводящая сеть родник "Галки"</t>
  </si>
  <si>
    <t>00-003304</t>
  </si>
  <si>
    <t>https://portal.eias.ru/Portal/DownloadPage.aspx?type=12&amp;guid=c41e4af7-a943-436e-b618-df1dead3fca1</t>
  </si>
  <si>
    <t>подземная насосная станция 2 подъема [Филиал ГУП СК "Ставрополькрайводоканал" - "Восточный" ПТП Буденновское]</t>
  </si>
  <si>
    <t>п Виноградный</t>
  </si>
  <si>
    <t>07512000116</t>
  </si>
  <si>
    <t>31.10.2005</t>
  </si>
  <si>
    <t>https://portal.eias.ru/Portal/DownloadPage.aspx?type=12&amp;guid=223e4c2b-8fd6-4826-9278-42885c472eea</t>
  </si>
  <si>
    <t>разводящая водопроводная сеть</t>
  </si>
  <si>
    <t>пер. Подгорный</t>
  </si>
  <si>
    <t>ул. Восточная, ул. Ленана, ул. Лесная, ул. Новая, ул. Школьная</t>
  </si>
  <si>
    <t>ул. Грейдерная, ул. Кооперативная, ул. Красный Восток, улю Речная, ул. Школьная</t>
  </si>
  <si>
    <t>в границах СНТ "Нежинское"</t>
  </si>
  <si>
    <t>301</t>
  </si>
  <si>
    <t>25.03.2022</t>
  </si>
  <si>
    <t>https://portal.eias.ru/Portal/DownloadPage.aspx?type=12&amp;guid=b90db76d-b7da-483b-82d5-8c45d16eca6d</t>
  </si>
  <si>
    <t>ул. 60 лет СССР</t>
  </si>
  <si>
    <t>.85</t>
  </si>
  <si>
    <t>ул. Полевая, ул. Полярная, ул. Лесная. Ул. Университетская, пр. Мирный, пр. Ясный, пр. Олимпийский, пр. Перспективный</t>
  </si>
  <si>
    <t>532</t>
  </si>
  <si>
    <t>https://portal.eias.ru/Portal/DownloadPage.aspx?type=12&amp;guid=cb9f62d2-03c4-44d7-b214-4ee3540c42be</t>
  </si>
  <si>
    <t>разводящая сеть родник "Галки"</t>
  </si>
  <si>
    <t>ул. 50 лет Победы</t>
  </si>
  <si>
    <t>00-003305</t>
  </si>
  <si>
    <t>https://portal.eias.ru/Portal/DownloadPage.aspx?type=12&amp;guid=d96c6245-f586-45a1-8a74-2345114365b1</t>
  </si>
  <si>
    <t>ул. Подлесная</t>
  </si>
  <si>
    <t>00-003299</t>
  </si>
  <si>
    <t>https://portal.eias.ru/Portal/DownloadPage.aspx?type=12&amp;guid=52b09dcd-66ea-45fa-81db-fc5d6b858bbc</t>
  </si>
  <si>
    <t>ул.Комсомольская</t>
  </si>
  <si>
    <t>00-003306</t>
  </si>
  <si>
    <t>https://portal.eias.ru/Portal/DownloadPage.aspx?type=12&amp;guid=19e19ff8-5cab-4912-bcf4-27dd82bb4a49</t>
  </si>
  <si>
    <t>разводящая сеть родник "Свиркин"</t>
  </si>
  <si>
    <t>00-003307</t>
  </si>
  <si>
    <t>https://portal.eias.ru/Portal/DownloadPage.aspx?type=12&amp;guid=393d2f79-f2e1-4f95-9973-584e9ea167c8</t>
  </si>
  <si>
    <t>разводящая сеть родник "Хмыров, Виноградов"</t>
  </si>
  <si>
    <t>ул. Савчука</t>
  </si>
  <si>
    <t>00-003308</t>
  </si>
  <si>
    <t>https://portal.eias.ru/Portal/DownloadPage.aspx?type=12&amp;guid=47962613-364d-4da0-8675-528ac4d1e2fd</t>
  </si>
  <si>
    <t>001011</t>
  </si>
  <si>
    <t>01.01.1903</t>
  </si>
  <si>
    <t>https://portal.eias.ru/Portal/DownloadPage.aspx?type=12&amp;guid=69590b9e-38a5-40f4-ab32-b44d36436fb2</t>
  </si>
  <si>
    <t>11.92</t>
  </si>
  <si>
    <t>8.92</t>
  </si>
  <si>
    <t>669</t>
  </si>
  <si>
    <t>31.08.2020</t>
  </si>
  <si>
    <t>https://portal.eias.ru/Portal/DownloadPage.aspx?type=12&amp;guid=7b19d803-72c3-48ef-bd98-c8353c66928f</t>
  </si>
  <si>
    <t>https://portal.eias.ru/Portal/DownloadPage.aspx?type=12&amp;guid=775f5804-312f-45fe-9a44-70885ed8858a</t>
  </si>
  <si>
    <t>п Катасон</t>
  </si>
  <si>
    <t>07512000141</t>
  </si>
  <si>
    <t>https://portal.eias.ru/Portal/DownloadPage.aspx?type=12&amp;guid=25b636fb-5738-4f6f-a65d-07e5e4676076</t>
  </si>
  <si>
    <t>п Кудрявый</t>
  </si>
  <si>
    <t>07512000151</t>
  </si>
  <si>
    <t>п Левобережный</t>
  </si>
  <si>
    <t>07512000156</t>
  </si>
  <si>
    <t>067</t>
  </si>
  <si>
    <t>https://portal.eias.ru/Portal/DownloadPage.aspx?type=12&amp;guid=bedd7e50-9132-46fe-93c3-a33421ea2b74</t>
  </si>
  <si>
    <t>п Луговой</t>
  </si>
  <si>
    <t>07512000161</t>
  </si>
  <si>
    <t>п Плаксейка</t>
  </si>
  <si>
    <t>07512000181</t>
  </si>
  <si>
    <t>https://portal.eias.ru/Portal/DownloadPage.aspx?type=12&amp;guid=bfbe7534-5b40-4f03-8739-88c5702f7288</t>
  </si>
  <si>
    <t>п Полыновский</t>
  </si>
  <si>
    <t>07512000196</t>
  </si>
  <si>
    <t>https://portal.eias.ru/Portal/DownloadPage.aspx?type=12&amp;guid=98a76e54-cac4-40e3-b161-55c1a60a5d29</t>
  </si>
  <si>
    <t>https://portal.eias.ru/Portal/DownloadPage.aspx?type=12&amp;guid=4980a368-6ab3-44c0-ae3e-5835a0307e1f</t>
  </si>
  <si>
    <t>п Чкаловский</t>
  </si>
  <si>
    <t>07512000256</t>
  </si>
  <si>
    <t>01.03.1969</t>
  </si>
  <si>
    <t>https://portal.eias.ru/Portal/DownloadPage.aspx?type=12&amp;guid=3751130d-e144-400f-99b1-53116178d435</t>
  </si>
  <si>
    <t>с Архангельское</t>
  </si>
  <si>
    <t>07512000106</t>
  </si>
  <si>
    <t>https://portal.eias.ru/Portal/DownloadPage.aspx?type=12&amp;guid=3f3a7985-a8b9-491a-a8a6-45fcfbdb78a9</t>
  </si>
  <si>
    <t>с Архиповское</t>
  </si>
  <si>
    <t>07512000111</t>
  </si>
  <si>
    <t>087</t>
  </si>
  <si>
    <t>https://portal.eias.ru/Portal/DownloadPage.aspx?type=12&amp;guid=fca37b69-6dbf-48c4-92a2-070f139b8d85</t>
  </si>
  <si>
    <t>07512000126</t>
  </si>
  <si>
    <t>б/н8</t>
  </si>
  <si>
    <t>090</t>
  </si>
  <si>
    <t>https://portal.eias.ru/Portal/DownloadPage.aspx?type=12&amp;guid=1f8bf615-4c33-4273-9f28-55da2150b6e0</t>
  </si>
  <si>
    <t>б//н</t>
  </si>
  <si>
    <t>714-рп</t>
  </si>
  <si>
    <t>https://portal.eias.ru/Portal/DownloadPage.aspx?type=12&amp;guid=f769daec-5ae0-4334-bf4f-9d70b2610a32</t>
  </si>
  <si>
    <t>с Покойное</t>
  </si>
  <si>
    <t>07512000191</t>
  </si>
  <si>
    <t>01.03.1976</t>
  </si>
  <si>
    <t>https://portal.eias.ru/Portal/DownloadPage.aspx?type=12&amp;guid=1b9131d2-490f-4b84-9190-af40ab440595</t>
  </si>
  <si>
    <t>с Прасковея</t>
  </si>
  <si>
    <t>07512000186</t>
  </si>
  <si>
    <t>01.12.1995</t>
  </si>
  <si>
    <t>https://portal.eias.ru/Portal/DownloadPage.aspx?type=12&amp;guid=8235b186-b94e-49c6-87be-eaca169fc611</t>
  </si>
  <si>
    <t>https://portal.eias.ru/Portal/DownloadPage.aspx?type=12&amp;guid=bd76f8b5-1ad5-4a22-8c55-62879ae25dbc</t>
  </si>
  <si>
    <t>с Толстово-Васюковское</t>
  </si>
  <si>
    <t>07512000236</t>
  </si>
  <si>
    <t>204-рп</t>
  </si>
  <si>
    <t>26.11.2002</t>
  </si>
  <si>
    <t>https://portal.eias.ru/Portal/DownloadPage.aspx?type=12&amp;guid=c54736d7-255f-4539-9cff-643730db62e7</t>
  </si>
  <si>
    <t>https://portal.eias.ru/Portal/DownloadPage.aspx?type=12&amp;guid=a25ff715-eccc-4ac7-8c69-f13ee1c07545</t>
  </si>
  <si>
    <t>сети технического водоснабжения [Филиал ГУП СК "Ставрополькрайводоканал" - "Восточный" ПТП Буденновское]</t>
  </si>
  <si>
    <t>31.07.1986</t>
  </si>
  <si>
    <t>https://portal.eias.ru/Portal/DownloadPage.aspx?type=12&amp;guid=3da1b862-f832-4348-b258-bb72c2b26035</t>
  </si>
  <si>
    <t>099</t>
  </si>
  <si>
    <t>https://portal.eias.ru/Portal/DownloadPage.aspx?type=12&amp;guid=ee4d0ed9-6c6e-45cb-935e-6e3b79861c65</t>
  </si>
  <si>
    <t>система централизованного холодного водоснабжения после хлораторной из родниковых водозаборов "Нижний", "Галерея", "Лучевой"</t>
  </si>
  <si>
    <t>4-160</t>
  </si>
  <si>
    <t>00-003209</t>
  </si>
  <si>
    <t>https://portal.eias.ru/Portal/DownloadPage.aspx?type=12&amp;guid=dba658e5-03c6-419f-8207-39c386429038</t>
  </si>
  <si>
    <t>скважина 2248 (литера1) [Филиал ГУП СК "Ставрополькрайводоканал" - "Восточный" ПТП Арзгирское]</t>
  </si>
  <si>
    <t>000000129</t>
  </si>
  <si>
    <t>https://portal.eias.ru/Portal/DownloadPage.aspx?type=12&amp;guid=a49353be-2bfc-45a6-a1f1-d46f2916fdde</t>
  </si>
  <si>
    <t>скважина 2574 [Филиала ГУП СК "Ставрополькрайводоканал" - "Восточный" ПТП Курское]</t>
  </si>
  <si>
    <t>71Б</t>
  </si>
  <si>
    <t>https://portal.eias.ru/Portal/DownloadPage.aspx?type=12&amp;guid=3f9e4b4e-0d35-453d-95d0-012af3e2c9a7</t>
  </si>
  <si>
    <t>00000080</t>
  </si>
  <si>
    <t>23.01.1981</t>
  </si>
  <si>
    <t>https://portal.eias.ru/Portal/DownloadPage.aspx?type=12&amp;guid=7c92ffa1-017f-46c2-8e7f-a8d75e182cb3</t>
  </si>
  <si>
    <t>скважина № 1218 (литера1) [Филиал ГУП СК "Ставрополькрайводоканал" - "Восточный" ПТП Арзгирское]</t>
  </si>
  <si>
    <t>https://portal.eias.ru/Portal/DownloadPage.aspx?type=12&amp;guid=8d12b2d8-159c-4a69-adb9-3728e743dcc9</t>
  </si>
  <si>
    <t>ч90</t>
  </si>
  <si>
    <t>19.01.1964</t>
  </si>
  <si>
    <t>https://portal.eias.ru/Portal/DownloadPage.aspx?type=12&amp;guid=88328b52-42d8-4518-8b88-b49be58834af</t>
  </si>
  <si>
    <t>скважина № 2711 (литера1) [Филиал ГУП СК "Ставрополькрайводоканал" - "Восточный" ПТП Арзгирское]</t>
  </si>
  <si>
    <t>https://portal.eias.ru/Portal/DownloadPage.aspx?type=12&amp;guid=d09f3567-c3bd-49d4-8f27-11ca8b7cb15d</t>
  </si>
  <si>
    <t>ч91</t>
  </si>
  <si>
    <t>https://portal.eias.ru/Portal/DownloadPage.aspx?type=12&amp;guid=036f6f67-6125-4e96-8248-d66fb2cecbf5</t>
  </si>
  <si>
    <t>скважина № 850</t>
  </si>
  <si>
    <t>скважина №1173 [Филиал ГУП СК "Ставрополькрайводоканал" - "Восточный" ПТП Арзгирское]</t>
  </si>
  <si>
    <t>https://portal.eias.ru/Portal/DownloadPage.aspx?type=12&amp;guid=938ad9a0-f8f0-46f7-b9aa-9ace11f55130</t>
  </si>
  <si>
    <t>022</t>
  </si>
  <si>
    <t>https://portal.eias.ru/Portal/DownloadPage.aspx?type=12&amp;guid=f262a45a-56e9-44f9-9cfc-428f1a317259</t>
  </si>
  <si>
    <t>скважина №1479 (литера1) [Филиал ГУП СК "Ставрополькрайводоканал" - "Восточный" ПТП Арзгирское]</t>
  </si>
  <si>
    <t>https://portal.eias.ru/Portal/DownloadPage.aspx?type=12&amp;guid=f62532cc-4a24-423d-acfd-a3d93b92dc8e</t>
  </si>
  <si>
    <t>ч95</t>
  </si>
  <si>
    <t>https://portal.eias.ru/Portal/DownloadPage.aspx?type=12&amp;guid=e5b0ef8a-b801-4e97-b29c-ac6fa161658a</t>
  </si>
  <si>
    <t>скважина №160Д (литер I) [Филиала ГУП СК "Ставрополькрайводоканал" - "Восточный" ПТП Курское]</t>
  </si>
  <si>
    <t>134 Б</t>
  </si>
  <si>
    <t>https://portal.eias.ru/Portal/DownloadPage.aspx?type=12&amp;guid=0d93dfe5-9f6c-4f30-a20a-5dcff4ef2a7a</t>
  </si>
  <si>
    <t>00000081</t>
  </si>
  <si>
    <t>25.07.1990</t>
  </si>
  <si>
    <t>https://portal.eias.ru/Portal/DownloadPage.aspx?type=12&amp;guid=6e333683-42dd-404a-8331-e83791070a75</t>
  </si>
  <si>
    <t>скважина №2229 (литера1) [Филиал ГУП СК "Ставрополькрайводоканал" - "Восточный" ПТП Арзгирское]</t>
  </si>
  <si>
    <t>https://portal.eias.ru/Portal/DownloadPage.aspx?type=12&amp;guid=96308082-8a63-4d0c-a1b0-2c9540a7dabb</t>
  </si>
  <si>
    <t>ч97</t>
  </si>
  <si>
    <t>https://portal.eias.ru/Portal/DownloadPage.aspx?type=12&amp;guid=ebd9a606-b47b-4559-b3e2-92fc5f428ced</t>
  </si>
  <si>
    <t>скважина №2310 (литера1) [Филиал ГУП СК "Ставрополькрайводоканал" - "Восточный" ПТП Арзгирское]</t>
  </si>
  <si>
    <t>ул. Воробьёва</t>
  </si>
  <si>
    <t>https://portal.eias.ru/Portal/DownloadPage.aspx?type=12&amp;guid=b883c068-bbbe-43f0-b16a-ebdccd069b42</t>
  </si>
  <si>
    <t>ч93</t>
  </si>
  <si>
    <t>https://portal.eias.ru/Portal/DownloadPage.aspx?type=12&amp;guid=00978555-fa53-4f24-9374-2061c4c74e9a</t>
  </si>
  <si>
    <t>скважина №2338 (литера1) [Филиал ГУП СК "Ставрополькрайводоканал" - "Восточный" ПТП Арзгирское]</t>
  </si>
  <si>
    <t>https://portal.eias.ru/Portal/DownloadPage.aspx?type=12&amp;guid=9362e8c5-6783-4f7b-a35a-b47168c8023f</t>
  </si>
  <si>
    <t>021</t>
  </si>
  <si>
    <t>https://portal.eias.ru/Portal/DownloadPage.aspx?type=12&amp;guid=ce73b5b6-907a-4e27-8c8d-ee382433e214</t>
  </si>
  <si>
    <t>скважина №2355 (литера1) [Филиал ГУП СК "Ставрополькрайводоканал" - "Восточный" ПТП Арзгирское]</t>
  </si>
  <si>
    <t>https://portal.eias.ru/Portal/DownloadPage.aspx?type=12&amp;guid=6382d138-73b5-4d9b-bdab-affb93a77536</t>
  </si>
  <si>
    <t>14.03.1975</t>
  </si>
  <si>
    <t>https://portal.eias.ru/Portal/DownloadPage.aspx?type=12&amp;guid=4895e877-759e-40dd-b3f2-771bfc5f604f</t>
  </si>
  <si>
    <t>скважина №2448 [Филиала ГУП СК "Ставрополькрайводоканал" - "Восточный" ПТП Курское]</t>
  </si>
  <si>
    <t>ул. Зеленого</t>
  </si>
  <si>
    <t>62А</t>
  </si>
  <si>
    <t>15.11.1977</t>
  </si>
  <si>
    <t>https://portal.eias.ru/Portal/DownloadPage.aspx?type=12&amp;guid=1a49098a-527d-47c6-b2ce-43ee10540bd2</t>
  </si>
  <si>
    <t>скважина №2713 (литера1) [Филиал ГУП СК "Ставрополькрайводоканал" - "Восточный" ПТП Арзгирское]</t>
  </si>
  <si>
    <t>https://portal.eias.ru/Portal/DownloadPage.aspx?type=12&amp;guid=42414430-e7cb-42ac-9d4b-52ac68639fcb</t>
  </si>
  <si>
    <t>13.02.1985</t>
  </si>
  <si>
    <t>https://portal.eias.ru/Portal/DownloadPage.aspx?type=12&amp;guid=f09b9af6-cd24-4048-bb47-e4adf35865f2</t>
  </si>
  <si>
    <t>скважина №2718 (литер 1) [Филиал ГУП СК "Ставрополькрайводоканал" - "Восточный" ПТП Арзгирское]</t>
  </si>
  <si>
    <t>340</t>
  </si>
  <si>
    <t>19.03.1985</t>
  </si>
  <si>
    <t>https://portal.eias.ru/Portal/DownloadPage.aspx?type=12&amp;guid=f352637f-b5b0-4324-a73c-d6eda74d9002</t>
  </si>
  <si>
    <t>скважина №2725 (литера1) [Филиал ГУП СК "Ставрополькрайводоканал" - "Восточный" ПТП Арзгирское]</t>
  </si>
  <si>
    <t>https://portal.eias.ru/Portal/DownloadPage.aspx?type=12&amp;guid=a54095fa-2349-4068-8433-42758c0ce8a5</t>
  </si>
  <si>
    <t>339</t>
  </si>
  <si>
    <t>20.04.1985</t>
  </si>
  <si>
    <t>https://portal.eias.ru/Portal/DownloadPage.aspx?type=12&amp;guid=00d2b807-5af8-42e9-af7d-4a9874ccfaf5</t>
  </si>
  <si>
    <t>скважина №2778 (литера1) [Филиал ГУП СК "Ставрополькрайводоканал" - "Восточный" ПТП Арзгирское]</t>
  </si>
  <si>
    <t>https://portal.eias.ru/Portal/DownloadPage.aspx?type=12&amp;guid=5c864e54-f7b1-4e67-b6c1-5db19e4c25a8</t>
  </si>
  <si>
    <t>15.05.1986</t>
  </si>
  <si>
    <t>https://portal.eias.ru/Portal/DownloadPage.aspx?type=12&amp;guid=d480f8cc-1104-4048-b3a4-dba9d7f45fa4</t>
  </si>
  <si>
    <t>скважина №2779 (литера1) [Филиал ГУП СК "Ставрополькрайводоканал" - "Восточный" ПТП Арзгирское]</t>
  </si>
  <si>
    <t>https://portal.eias.ru/Portal/DownloadPage.aspx?type=12&amp;guid=73829e22-e337-434a-9f8e-c6b87122622e</t>
  </si>
  <si>
    <t>13.06.1986</t>
  </si>
  <si>
    <t>https://portal.eias.ru/Portal/DownloadPage.aspx?type=12&amp;guid=e03f5afb-2f7b-4b60-98b7-9583408784f2</t>
  </si>
  <si>
    <t>скважина №320 [Филиала ГУП СК "Ставрополькрайводоканал" - "Восточный" ПТП Курское]</t>
  </si>
  <si>
    <t>скважина №958 (литера1) [Филиал ГУП СК "Ставрополькрайводоканал" - "Восточный" ПТП Арзгирское]</t>
  </si>
  <si>
    <t>п Чограйский</t>
  </si>
  <si>
    <t>07507000151</t>
  </si>
  <si>
    <t>п. Чограйский</t>
  </si>
  <si>
    <t>https://portal.eias.ru/Portal/DownloadPage.aspx?type=12&amp;guid=f48af5ce-b16b-47e7-8982-356b3a9dbe22</t>
  </si>
  <si>
    <t>01.01.1961</t>
  </si>
  <si>
    <t>https://portal.eias.ru/Portal/DownloadPage.aspx?type=12&amp;guid=4a613f9f-aa69-41eb-816b-6aaa654d6be6</t>
  </si>
  <si>
    <t>скважина №992 (литера1) [Филиал ГУП СК "Ставрополькрайводоканал" - "Восточный" ПТП Арзгирское]</t>
  </si>
  <si>
    <t>https://portal.eias.ru/Portal/DownloadPage.aspx?type=12&amp;guid=91d50ddb-3747-485a-8abc-96237cafd2e0</t>
  </si>
  <si>
    <t>ч96</t>
  </si>
  <si>
    <t>19.01.1962</t>
  </si>
  <si>
    <t>https://portal.eias.ru/Portal/DownloadPage.aspx?type=12&amp;guid=fd6b9fa3-6345-4124-9dbb-03c8a63832a4</t>
  </si>
  <si>
    <t>скважина№2335 (литера1) [Филиал ГУП СК "Ставрополькрайводоканал" - "Восточный" ПТП Арзгирское]</t>
  </si>
  <si>
    <t>https://portal.eias.ru/Portal/DownloadPage.aspx?type=12&amp;guid=5211efbf-0227-4bb7-b15c-048aa456d4e1</t>
  </si>
  <si>
    <t>ч94</t>
  </si>
  <si>
    <t>https://portal.eias.ru/Portal/DownloadPage.aspx?type=12&amp;guid=cd07628d-efdf-4a8d-abcf-6d80a5114aec</t>
  </si>
  <si>
    <t>станция очистки СО-100-УФ ОО УФО ИСТОК-К</t>
  </si>
  <si>
    <t>район МТФ</t>
  </si>
  <si>
    <t>50446</t>
  </si>
  <si>
    <t>12.12.2016</t>
  </si>
  <si>
    <t>https://portal.eias.ru/Portal/DownloadPage.aspx?type=12&amp;guid=c1c80891-77bc-4b77-b0ba-3e72a1b48763</t>
  </si>
  <si>
    <t>50417</t>
  </si>
  <si>
    <t>20.09.2016</t>
  </si>
  <si>
    <t>https://portal.eias.ru/Portal/DownloadPage.aspx?type=12&amp;guid=6e884fb3-846e-4a16-8f74-5a0939937fa4</t>
  </si>
  <si>
    <t>5.33</t>
  </si>
  <si>
    <t>станция очистки СО-1000-УХЛ4 ИСТОК-К, состоящая из 5 отдельных блоков очистки</t>
  </si>
  <si>
    <t>ул. Прикумская, 1Г</t>
  </si>
  <si>
    <t>https://portal.eias.ru/Portal/DownloadPage.aspx?type=12&amp;guid=5262c396-edf4-493f-8f74-3e01202434de</t>
  </si>
  <si>
    <t>50480</t>
  </si>
  <si>
    <t>27.07.2017</t>
  </si>
  <si>
    <t>https://portal.eias.ru/Portal/DownloadPage.aspx?type=12&amp;guid=2ed4f85a-3ee0-4cf9-8376-197439dbc51f</t>
  </si>
  <si>
    <t>281.25</t>
  </si>
  <si>
    <t>станция очистки СО-1200-УФ ОО УФО ИСТОК-К</t>
  </si>
  <si>
    <t>9-й куст правобережного водозабора</t>
  </si>
  <si>
    <t>50422</t>
  </si>
  <si>
    <t>20.06.2016</t>
  </si>
  <si>
    <t>https://portal.eias.ru/Portal/DownloadPage.aspx?type=12&amp;guid=5a0eff0a-889c-4915-8eca-60fff183730d</t>
  </si>
  <si>
    <t>станция очистки СО-1400-УФ ОО УФО ИСТОК-К</t>
  </si>
  <si>
    <t>600 метров на юго-запад от МТФ</t>
  </si>
  <si>
    <t>50448</t>
  </si>
  <si>
    <t>26.12.2016</t>
  </si>
  <si>
    <t>https://portal.eias.ru/Portal/DownloadPage.aspx?type=12&amp;guid=0924dc09-eb04-402c-ac93-4af69d616154</t>
  </si>
  <si>
    <t>89.08</t>
  </si>
  <si>
    <t>станция очистки СО-1500-УФ ОО УФО ИСТОК-К</t>
  </si>
  <si>
    <t>1-й куст, 300 метров на восток от села</t>
  </si>
  <si>
    <t>50441</t>
  </si>
  <si>
    <t>https://portal.eias.ru/Portal/DownloadPage.aspx?type=12&amp;guid=aa22b81b-bc24-4a95-bb8a-f357f3dfeaab</t>
  </si>
  <si>
    <t>99.5</t>
  </si>
  <si>
    <t>станция очистки СО-200-УФ ОО УФО ИСТОК-К</t>
  </si>
  <si>
    <t>площадка существующей артскважины №2701</t>
  </si>
  <si>
    <t>50412</t>
  </si>
  <si>
    <t>https://portal.eias.ru/Portal/DownloadPage.aspx?type=12&amp;guid=21fcbc9d-8c6f-40c3-a13a-4064605db887</t>
  </si>
  <si>
    <t>станция очистки СО-400-УФ ОО УФО ИСТОК-К</t>
  </si>
  <si>
    <t>район винзавода</t>
  </si>
  <si>
    <t>50438</t>
  </si>
  <si>
    <t>https://portal.eias.ru/Portal/DownloadPage.aspx?type=12&amp;guid=83581a74-9534-4c31-a84b-b3e4219c3173</t>
  </si>
  <si>
    <t>21.33</t>
  </si>
  <si>
    <t>площадка существующей артскважины №2950</t>
  </si>
  <si>
    <t>50428</t>
  </si>
  <si>
    <t>https://portal.eias.ru/Portal/DownloadPage.aspx?type=12&amp;guid=9e419f77-1bd2-449f-a914-cb3530a1a77a</t>
  </si>
  <si>
    <t>станция очистки СО-700-УФ ОО УФО ИСТОК-К</t>
  </si>
  <si>
    <t>2-й куст, восточная окраина села</t>
  </si>
  <si>
    <t>50433</t>
  </si>
  <si>
    <t>https://portal.eias.ru/Portal/DownloadPage.aspx?type=12&amp;guid=01fd5816-482e-4ee2-81cf-e4d8794c0e01</t>
  </si>
  <si>
    <t>49.5</t>
  </si>
  <si>
    <t>территория резервуаров</t>
  </si>
  <si>
    <t>50474</t>
  </si>
  <si>
    <t>10.03.2017</t>
  </si>
  <si>
    <t>https://portal.eias.ru/Portal/DownloadPage.aspx?type=12&amp;guid=13db1c55-c9c2-48bc-9ac4-3ad87e439ca4</t>
  </si>
  <si>
    <t>43.66</t>
  </si>
  <si>
    <t>ульяновский групповой водопровод [Филиал ГУП СК "Ставрополькрайводоканал" - "Южный" ПТП Георгиевское]</t>
  </si>
  <si>
    <t>п Падинский</t>
  </si>
  <si>
    <t>07707000181</t>
  </si>
  <si>
    <t>07515000181</t>
  </si>
  <si>
    <t>хлораторная "Молоканская"</t>
  </si>
  <si>
    <t>хлораторная с.Ореховка</t>
  </si>
  <si>
    <t>TER_NAME</t>
  </si>
  <si>
    <t>Территория 1</t>
  </si>
  <si>
    <t>Территория 2</t>
  </si>
  <si>
    <t>Территория 3</t>
  </si>
  <si>
    <t>Территория 4</t>
  </si>
  <si>
    <t>Территория 5</t>
  </si>
  <si>
    <t>Территория 6</t>
  </si>
  <si>
    <t>Территория 7</t>
  </si>
  <si>
    <t>Территория 8</t>
  </si>
  <si>
    <t>Территория 9</t>
  </si>
  <si>
    <t>Территория 10</t>
  </si>
  <si>
    <t>Территория 11</t>
  </si>
  <si>
    <t>Территория 12</t>
  </si>
  <si>
    <t>ID_TARIFF_NAME</t>
  </si>
  <si>
    <t>TARIFF_NAME</t>
  </si>
  <si>
    <t>VED_NAME</t>
  </si>
  <si>
    <t>4189674</t>
  </si>
  <si>
    <t>4189675</t>
  </si>
  <si>
    <t>4189676</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</si>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</sst>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264" formatCode="dd\.mm\.yyyy"/>
    <numFmt numFmtId="265" formatCode="000000"/>
    <numFmt numFmtId="266" formatCode="#,##0.000"/>
    <numFmt numFmtId="267" formatCode="#,##0.0000"/>
    <numFmt numFmtId="268" formatCode="h:mm;@"/>
  </numFmts>
  <fonts count="98">
    <font>
      <sz val="11"/>
      <color rgb="FF000000"/>
      <name val="Calibri"/>
      <scheme val="minor"/>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FFFFFF"/>
      <name val="Tahoma"/>
    </font>
    <font>
      <b/>
      <sz val="10"/>
      <color auto="1"/>
      <name val="Tahoma"/>
    </font>
    <font>
      <sz val="10"/>
      <color auto="1"/>
      <name val="Tahoma"/>
    </font>
    <font>
      <sz val="11"/>
      <color rgb="FF000000"/>
      <name val="Tahoma"/>
    </font>
    <font>
      <sz val="9"/>
      <color rgb="FF000000"/>
      <name val="Tahoma"/>
    </font>
    <font>
      <sz val="10"/>
      <color rgb="FF000000"/>
      <name val="Tahoma"/>
    </font>
    <font>
      <b/>
      <sz val="10"/>
      <color rgb="FF000000"/>
      <name val="Tahoma"/>
    </font>
    <font>
      <sz val="1"/>
      <color rgb="FFFFFFFF"/>
      <name val="Tahoma"/>
    </font>
    <font>
      <sz val="9"/>
      <color auto="1"/>
      <name val="Tahoma"/>
    </font>
    <font>
      <sz val="9"/>
      <color rgb="FFFFFFFF"/>
      <name val="Tahoma"/>
    </font>
    <font>
      <sz val="3"/>
      <color auto="1"/>
      <name val="Tahoma"/>
    </font>
    <font>
      <sz val="16"/>
      <color auto="1"/>
      <name val="Tahoma"/>
    </font>
    <font>
      <b/>
      <sz val="9"/>
      <color auto="1"/>
      <name val="Tahoma"/>
    </font>
    <font>
      <sz val="3"/>
      <color rgb="FF993300"/>
      <name val="Tahoma"/>
    </font>
    <font>
      <sz val="7"/>
      <color auto="1"/>
      <name val="Tahoma"/>
    </font>
    <font>
      <sz val="3"/>
      <color rgb="FFFFFFFF"/>
      <name val="Tahoma"/>
    </font>
    <font>
      <sz val="7"/>
      <color theme="0" tint="-0.5"/>
      <name val="Tahoma"/>
    </font>
    <font>
      <u/>
      <sz val="9"/>
      <color rgb="FF333399"/>
      <name val="Tahoma"/>
    </font>
    <font>
      <sz val="9"/>
      <color theme="0"/>
      <name val="Tahoma"/>
    </font>
    <font>
      <b/>
      <sz val="9"/>
      <color theme="0"/>
      <name val="Tahoma"/>
    </font>
    <font>
      <sz val="16"/>
      <color rgb="FFFFFFFF"/>
      <name val="Tahoma"/>
    </font>
    <font>
      <sz val="3"/>
      <color rgb="FF000000"/>
      <name val="Tahoma"/>
    </font>
    <font>
      <u/>
      <sz val="9"/>
      <color rgb="FF000080"/>
      <name val="Tahoma"/>
    </font>
    <font>
      <sz val="9"/>
      <color rgb="FFCC0000"/>
      <name val="Tahoma"/>
    </font>
    <font>
      <sz val="1"/>
      <color theme="0"/>
      <name val="Tahoma"/>
    </font>
    <font>
      <sz val="11"/>
      <color theme="0"/>
      <name val="Wingdings 2"/>
    </font>
    <font>
      <sz val="11"/>
      <color auto="1"/>
      <name val="Wingdings 2"/>
    </font>
    <font>
      <sz val="9"/>
      <color rgb="FFBCBCBC"/>
      <name val="Tahoma"/>
    </font>
    <font>
      <sz val="9"/>
      <color rgb="FF000080"/>
      <name val="Tahoma"/>
    </font>
    <font>
      <sz val="8"/>
      <color auto="1"/>
      <name val="Tahoma"/>
    </font>
    <font>
      <sz val="11"/>
      <color rgb="FFBCBCBC"/>
      <name val="Wingdings 2"/>
    </font>
    <font>
      <sz val="5"/>
      <color rgb="FFFF0000"/>
      <name val="Tahoma"/>
    </font>
    <font>
      <b/>
      <sz val="11"/>
      <color rgb="FF000000"/>
      <name val="Calibri"/>
    </font>
    <font>
      <sz val="9"/>
      <color theme="1"/>
      <name val="Tahoma"/>
    </font>
    <font>
      <sz val="12"/>
      <color auto="1"/>
      <name val="Marlett"/>
    </font>
    <font>
      <sz val="12"/>
      <color theme="0"/>
      <name val="Tahoma"/>
    </font>
    <font>
      <sz val="1"/>
      <color auto="1"/>
      <name val="Tahoma"/>
    </font>
    <font>
      <sz val="1"/>
      <color rgb="FF000000"/>
      <name val="Tahoma"/>
    </font>
    <font>
      <b/>
      <sz val="9"/>
      <color rgb="FF000080"/>
      <name val="Tahoma"/>
    </font>
    <font>
      <sz val="18"/>
      <color rgb="FF000000"/>
      <name val="Tahoma"/>
    </font>
    <font>
      <sz val="12"/>
      <color rgb="FF000000"/>
      <name val="Tahoma"/>
    </font>
    <font>
      <sz val="9"/>
      <color rgb="FF0066CC"/>
      <name val="Tahoma"/>
    </font>
    <font>
      <b/>
      <sz val="10"/>
      <color theme="1"/>
      <name val="Tahoma"/>
    </font>
    <font>
      <sz val="10"/>
      <color theme="1"/>
      <name val="Tahoma"/>
    </font>
    <font>
      <sz val="3"/>
      <color theme="0"/>
      <name val="Tahoma"/>
    </font>
    <font>
      <sz val="3"/>
      <color rgb="FFBCBCBC"/>
      <name val="Tahoma"/>
    </font>
    <font>
      <sz val="1"/>
      <color rgb="FFBCBCBC"/>
      <name val="Tahoma"/>
    </font>
    <font>
      <b/>
      <sz val="1"/>
      <color theme="0"/>
      <name val="Tahoma"/>
    </font>
    <font>
      <sz val="11"/>
      <color auto="1"/>
      <name val="Webdings2"/>
    </font>
    <font>
      <sz val="1"/>
      <color auto="1"/>
      <name val="Webdings2"/>
    </font>
    <font>
      <sz val="1"/>
      <color theme="0"/>
      <name val="Webdings2"/>
    </font>
    <font>
      <sz val="11"/>
      <color theme="0"/>
      <name val="Webdings2"/>
    </font>
    <font>
      <sz val="1"/>
      <color theme="0"/>
      <name val="Wingdings 2"/>
    </font>
    <font>
      <sz val="9"/>
      <color rgb="FFFF0000"/>
      <name val="Tahoma"/>
    </font>
    <font>
      <b/>
      <sz val="1"/>
      <color rgb="FF000080"/>
      <name val="Tahoma"/>
    </font>
    <font>
      <sz val="11"/>
      <color theme="0"/>
      <name val="Tahoma"/>
    </font>
    <font>
      <b/>
      <sz val="9"/>
      <color rgb="FFCC0000"/>
      <name val="Tahoma"/>
    </font>
    <font>
      <sz val="15"/>
      <color theme="0"/>
      <name val="Tahoma"/>
    </font>
    <font>
      <sz val="14"/>
      <color rgb="FFBCBCBC"/>
      <name val="Calibri"/>
    </font>
    <font>
      <b/>
      <u/>
      <sz val="9"/>
      <color rgb="FF000080"/>
      <name val="Tahoma"/>
    </font>
    <font>
      <sz val="15"/>
      <color auto="1"/>
      <name val="Tahoma"/>
    </font>
    <font>
      <sz val="12"/>
      <color auto="1"/>
      <name val="Tahoma"/>
    </font>
    <font>
      <sz val="8"/>
      <color rgb="FFFFFFFF"/>
      <name val="Tahoma"/>
    </font>
    <font>
      <u/>
      <sz val="1"/>
      <color rgb="FF333399"/>
      <name val="Tahoma"/>
    </font>
    <font>
      <sz val="10"/>
      <color rgb="FF000000"/>
      <name val="Arial"/>
    </font>
    <font>
      <sz val="15"/>
      <color rgb="FF000000"/>
      <name val="Tahoma"/>
    </font>
    <font>
      <sz val="18"/>
      <color theme="0"/>
      <name val="Tahoma"/>
    </font>
    <font>
      <u/>
      <sz val="9"/>
      <color auto="1"/>
      <name val="Tahoma"/>
    </font>
    <font>
      <b/>
      <sz val="9"/>
      <color rgb="FFFFFFFF"/>
      <name val="Tahoma"/>
    </font>
    <font>
      <sz val="9"/>
      <color rgb="FF333399"/>
      <name val="Tahoma"/>
    </font>
    <font>
      <b/>
      <sz val="9"/>
      <color rgb="FF000000"/>
      <name val="Tahoma"/>
    </font>
    <font>
      <sz val="8"/>
      <color theme="0"/>
      <name val="Tahoma"/>
    </font>
    <font>
      <b/>
      <sz val="8"/>
      <color theme="0"/>
      <name val="Wingdings 2"/>
    </font>
    <font>
      <b/>
      <sz val="8"/>
      <color rgb="FFC0C0C0"/>
      <name val="Wingdings 2"/>
    </font>
    <font>
      <sz val="8"/>
      <color rgb="FF000080"/>
      <name val="Tahoma"/>
    </font>
    <font>
      <sz val="7"/>
      <color rgb="FF000000"/>
      <name val="Tahoma"/>
    </font>
    <font>
      <sz val="1"/>
      <color rgb="FF000080"/>
      <name val="Tahoma"/>
    </font>
    <font>
      <b/>
      <u/>
      <sz val="9"/>
      <color auto="1"/>
      <name val="Tahoma"/>
    </font>
    <font>
      <u/>
      <sz val="9"/>
      <color theme="10"/>
      <name val="Tahoma"/>
    </font>
  </fonts>
  <fills count="57">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CBCBC"/>
      </patternFill>
    </fill>
    <fill>
      <patternFill patternType="solid">
        <fgColor theme="0" tint="-0.15"/>
      </patternFill>
    </fill>
    <fill>
      <patternFill patternType="solid">
        <fgColor rgb="FFFFFFC0"/>
      </patternFill>
    </fill>
    <fill>
      <patternFill patternType="solid">
        <fgColor rgb="FFD3DBDB"/>
      </patternFill>
    </fill>
    <fill>
      <patternFill patternType="solid">
        <fgColor rgb="FFD7EAD3"/>
      </patternFill>
    </fill>
    <fill>
      <patternFill patternType="solid">
        <fgColor rgb="FFE3FAFD"/>
      </patternFill>
    </fill>
    <fill>
      <patternFill patternType="solid">
        <fgColor rgb="FFFFFFFF"/>
      </patternFill>
    </fill>
    <fill>
      <patternFill patternType="solid">
        <fgColor rgb="FFB7E4FF"/>
      </patternFill>
    </fill>
    <fill>
      <patternFill patternType="lightDown">
        <fgColor rgb="FFC0C0C0"/>
      </patternFill>
    </fill>
    <fill>
      <patternFill patternType="solid">
        <fgColor theme="0"/>
      </patternFill>
    </fill>
    <fill>
      <patternFill patternType="solid">
        <fgColor rgb="FF00CCFF"/>
      </patternFill>
    </fill>
    <fill>
      <patternFill patternType="solid">
        <fgColor rgb="FFCCCCFF"/>
      </patternFill>
    </fill>
    <fill>
      <patternFill patternType="solid">
        <fgColor rgb="FFEAEBEE"/>
      </patternFill>
    </fill>
    <fill>
      <patternFill patternType="solid">
        <fgColor rgb="FFFF9900"/>
      </patternFill>
    </fill>
    <fill>
      <patternFill patternType="solid">
        <fgColor rgb="FF0066CC"/>
      </patternFill>
    </fill>
    <fill>
      <patternFill patternType="solid">
        <fgColor rgb="FF808000"/>
      </patternFill>
    </fill>
    <fill>
      <patternFill patternType="solid">
        <fgColor rgb="FFCC99FF"/>
      </patternFill>
    </fill>
    <fill>
      <patternFill patternType="solid">
        <fgColor rgb="FFC0C0C0"/>
      </patternFill>
    </fill>
    <fill>
      <patternFill patternType="solid">
        <fgColor rgb="FFFFFF00"/>
      </patternFill>
    </fill>
    <fill>
      <patternFill patternType="solid">
        <fgColor rgb="FFFFB7B7"/>
      </patternFill>
    </fill>
    <fill>
      <patternFill patternType="lightDown">
        <fgColor rgb="FFB7E4FF"/>
        <bgColor rgb="FFFFFFFF"/>
      </patternFill>
    </fill>
    <fill>
      <patternFill patternType="solid">
        <fgColor rgb="FF8DB4E2"/>
      </patternFill>
    </fill>
    <fill>
      <patternFill patternType="solid">
        <fgColor theme="2" tint="-0.1"/>
      </patternFill>
    </fill>
    <fill>
      <patternFill patternType="solid">
        <fgColor theme="9" tint="-0.25"/>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BCBCBC"/>
      </left>
      <right/>
      <top/>
      <bottom/>
    </border>
    <border>
      <left/>
      <right style="thin">
        <color rgb="FFBCBCBC"/>
      </right>
      <top/>
      <bottom/>
    </border>
    <border>
      <left style="thin">
        <color rgb="FFBCBCBC"/>
      </left>
      <right/>
      <top style="thin">
        <color rgb="FFBCBCBC"/>
      </top>
      <bottom/>
    </border>
    <border>
      <left/>
      <right/>
      <top style="thin">
        <color rgb="FFBCBCBC"/>
      </top>
      <bottom/>
    </border>
    <border>
      <left/>
      <right style="thin">
        <color rgb="FFBCBCBC"/>
      </right>
      <top style="thin">
        <color rgb="FFBCBCBC"/>
      </top>
      <bottom/>
    </border>
    <border>
      <left style="thin">
        <color rgb="FFBCBCBC"/>
      </left>
      <right/>
      <top/>
      <bottom style="thin">
        <color rgb="FFBCBCBC"/>
      </bottom>
    </border>
    <border>
      <left/>
      <right/>
      <top/>
      <bottom style="thin">
        <color rgb="FFBCBCBC"/>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hair">
        <color rgb="FFC0C0C0"/>
      </left>
      <right/>
      <top style="hair">
        <color rgb="FFC0C0C0"/>
      </top>
      <bottom style="hair">
        <color rgb="FFC0C0C0"/>
      </bottom>
    </border>
    <border>
      <left style="thin">
        <color rgb="FFC0C0C0"/>
      </left>
      <right style="thin">
        <color rgb="FFC0C0C0"/>
      </right>
      <top style="thin">
        <color rgb="FFC0C0C0"/>
      </top>
      <bottom style="thin">
        <color rgb="FFC0C0C0"/>
      </bottom>
    </border>
    <border>
      <left style="thin">
        <color rgb="FFBCBCBC"/>
      </left>
      <right style="thin">
        <color rgb="FFBCBCBC"/>
      </right>
      <top style="thin">
        <color rgb="FFBCBCBC"/>
      </top>
      <bottom style="thin">
        <color rgb="FFBCBCBC"/>
      </bottom>
    </border>
    <border>
      <left/>
      <right/>
      <top style="thin">
        <color rgb="FFC0C0C0"/>
      </top>
      <bottom style="thin">
        <color rgb="FFC0C0C0"/>
      </bottom>
    </border>
    <border>
      <left/>
      <right/>
      <top style="thin">
        <color rgb="FFC0C0C0"/>
      </top>
      <bottom/>
    </border>
    <border>
      <left/>
      <right style="thin">
        <color rgb="FFC0C0C0"/>
      </right>
      <top style="thin">
        <color rgb="FFC0C0C0"/>
      </top>
      <bottom/>
    </border>
    <border>
      <left style="thin">
        <color rgb="FFC0C0C0"/>
      </left>
      <right/>
      <top/>
      <bottom/>
    </border>
    <border>
      <left/>
      <right style="thin">
        <color rgb="FFC0C0C0"/>
      </right>
      <top/>
      <bottom/>
    </border>
    <border>
      <left style="thin">
        <color rgb="FFC0C0C0"/>
      </left>
      <right style="thin">
        <color rgb="FFC0C0C0"/>
      </right>
      <top/>
      <bottom style="thin">
        <color rgb="FFC0C0C0"/>
      </bottom>
    </border>
    <border>
      <left/>
      <right/>
      <top style="thin">
        <color rgb="FFD3DBDB"/>
      </top>
      <bottom/>
    </border>
    <border>
      <left style="thin">
        <color rgb="FFC0C0C0"/>
      </left>
      <right style="thin">
        <color rgb="FFC0C0C0"/>
      </right>
      <top style="thin">
        <color rgb="FFC0C0C0"/>
      </top>
      <bottom/>
    </border>
    <border>
      <left style="thin">
        <color rgb="FFC0C0C0"/>
      </left>
      <right/>
      <top style="thin">
        <color rgb="FFC0C0C0"/>
      </top>
      <bottom/>
    </border>
    <border>
      <left/>
      <right style="thin">
        <color rgb="FFC0C0C0"/>
      </right>
      <top/>
      <bottom style="thin">
        <color rgb="FFC0C0C0"/>
      </bottom>
    </border>
    <border>
      <left style="thin">
        <color rgb="FFC0C0C0"/>
      </left>
      <right/>
      <top/>
      <bottom style="thin">
        <color rgb="FFC0C0C0"/>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C0C0C0"/>
      </left>
      <right style="thin">
        <color rgb="FFC0C0C0"/>
      </right>
      <top/>
      <bottom/>
    </border>
    <border>
      <left style="thin">
        <color rgb="FFC0C0C0"/>
      </left>
      <right/>
      <top style="thin">
        <color rgb="FFBCBCBC"/>
      </top>
      <bottom style="thin">
        <color rgb="FFC0C0C0"/>
      </bottom>
    </border>
    <border>
      <left/>
      <right/>
      <top style="thin">
        <color rgb="FFBCBCBC"/>
      </top>
      <bottom style="thin">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style="thin">
        <color theme="0" tint="-0.25"/>
      </right>
      <top style="thin">
        <color theme="0" tint="-0.25"/>
      </top>
      <bottom style="thin">
        <color theme="0" tint="-0.25"/>
      </bottom>
    </border>
    <border>
      <left style="thin">
        <color theme="0" tint="-0.25"/>
      </left>
      <right/>
      <top style="thin">
        <color theme="0" tint="-0.25"/>
      </top>
      <bottom style="thin">
        <color theme="0" tint="-0.25"/>
      </bottom>
    </border>
    <border>
      <left style="thin">
        <color theme="0" tint="-0.25"/>
      </left>
      <right style="thin">
        <color theme="0" tint="-0.25"/>
      </right>
      <top style="thin">
        <color theme="0" tint="-0.25"/>
      </top>
      <bottom/>
    </border>
    <border>
      <left style="thin">
        <color theme="0" tint="-0.25"/>
      </left>
      <right/>
      <top/>
      <bottom style="thin">
        <color theme="0" tint="-0.25"/>
      </bottom>
    </border>
    <border>
      <left style="thin">
        <color rgb="FFBCBCBC"/>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rgb="FFD3DBDB"/>
      </left>
      <right style="thin">
        <color rgb="FFD3DBDB"/>
      </right>
      <top style="thin">
        <color rgb="FFD3DBDB"/>
      </top>
      <bottom style="thin">
        <color rgb="FFD3DBDB"/>
      </bottom>
    </border>
    <border>
      <left style="thin">
        <color rgb="FF000000"/>
      </left>
      <right style="thin">
        <color rgb="FF000000"/>
      </right>
      <top style="thin">
        <color rgb="FF000000"/>
      </top>
      <bottom style="thin">
        <color rgb="FF000000"/>
      </bottom>
    </border>
    <border>
      <left style="thin">
        <color theme="0" tint="-0.35"/>
      </left>
      <right style="thin">
        <color theme="0" tint="-0.35"/>
      </right>
      <top style="thin">
        <color theme="0" tint="-0.35"/>
      </top>
      <bottom style="thin">
        <color theme="0" tint="-0.35"/>
      </bottom>
    </border>
    <border>
      <left style="thin">
        <color rgb="FFC0C0C0"/>
      </left>
      <right style="thin">
        <color rgb="FFC0C0C0"/>
      </right>
      <top style="thin">
        <color rgb="FFC0C0C0"/>
      </top>
      <bottom style="thin">
        <color rgb="FFBCBCBC"/>
      </bottom>
    </border>
    <border>
      <left style="thin">
        <color rgb="FFBCBCBC"/>
      </left>
      <right/>
      <top style="medium">
        <color rgb="FFBCBCBC"/>
      </top>
      <bottom/>
    </border>
    <border>
      <left/>
      <right/>
      <top style="medium">
        <color rgb="FFBCBCBC"/>
      </top>
      <bottom/>
    </border>
    <border>
      <left/>
      <right/>
      <top style="medium">
        <color rgb="FFBCBCBC"/>
      </top>
      <bottom style="thin">
        <color rgb="FFBCBCBC"/>
      </bottom>
    </border>
    <border>
      <left/>
      <right style="thin">
        <color rgb="FFBCBCBC"/>
      </right>
      <top style="medium">
        <color rgb="FFBCBCBC"/>
      </top>
      <bottom style="thin">
        <color rgb="FFBCBCBC"/>
      </bottom>
    </border>
    <border>
      <left/>
      <right style="thin">
        <color theme="0" tint="-0.25"/>
      </right>
      <top style="thin">
        <color rgb="FFC0C0C0"/>
      </top>
      <bottom style="thin">
        <color rgb="FFC0C0C0"/>
      </bottom>
    </border>
    <border>
      <left style="thin">
        <color rgb="FFC0C0C0"/>
      </left>
      <right style="thin">
        <color rgb="FFC0C0C0"/>
      </right>
      <top style="thin">
        <color rgb="FFC0C0C0"/>
      </top>
      <bottom style="medium">
        <color rgb="FFC0C0C0"/>
      </bottom>
    </border>
    <border>
      <left/>
      <right/>
      <top/>
      <bottom style="medium">
        <color rgb="FFC0C0C0"/>
      </bottom>
    </border>
    <border>
      <left/>
      <right/>
      <top style="thin">
        <color rgb="FFC0C0C0"/>
      </top>
      <bottom style="medium">
        <color rgb="FFC0C0C0"/>
      </bottom>
    </border>
    <border>
      <left style="thin">
        <color rgb="FFBCBCBC"/>
      </left>
      <right/>
      <top style="medium">
        <color rgb="FFBCBCBC"/>
      </top>
      <bottom style="thin">
        <color rgb="FFC0C0C0"/>
      </bottom>
    </border>
    <border>
      <left/>
      <right/>
      <top style="medium">
        <color rgb="FFC0C0C0"/>
      </top>
      <bottom style="thin">
        <color rgb="FFC0C0C0"/>
      </bottom>
    </border>
    <border>
      <left style="thin">
        <color rgb="FFC0C0C0"/>
      </left>
      <right/>
      <top style="thin">
        <color rgb="FFC0C0C0"/>
      </top>
      <bottom style="medium">
        <color rgb="FFC0C0C0"/>
      </bottom>
    </border>
    <border>
      <left/>
      <right/>
      <top style="dotted">
        <color rgb="FF000000"/>
      </top>
      <bottom style="dotted">
        <color rgb="FF000000"/>
      </bottom>
    </border>
  </borders>
  <cellStyleXfs count="1302">
    <xf numFmtId="0"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wrapText="1"/>
    </xf>
    <xf numFmtId="0" fontId="20" fillId="0" borderId="0" applyFont="1" applyFill="0" applyBorder="0">
      <alignment vertical="center" wrapText="1"/>
    </xf>
    <xf numFmtId="0" fontId="20" fillId="0" borderId="0" applyFont="1" applyFill="0" applyBorder="0">
      <alignment vertical="center"/>
    </xf>
    <xf numFmtId="0" fontId="21" fillId="33" borderId="10" applyFont="1" applyFill="1" applyBorder="1">
      <alignment horizontal="center" vertical="center" wrapText="1"/>
    </xf>
    <xf numFmtId="0" fontId="21" fillId="33" borderId="11" applyFont="1" applyFill="1" applyBorder="1">
      <alignment horizontal="center" vertical="center" wrapText="1"/>
    </xf>
    <xf numFmtId="0" fontId="21" fillId="33" borderId="12" applyFont="1" applyFill="1" applyBorder="1">
      <alignment horizontal="center" vertical="center" wrapText="1"/>
    </xf>
    <xf numFmtId="0" fontId="21" fillId="34" borderId="13" applyFont="1" applyFill="1" applyBorder="1">
      <alignment horizontal="right" vertical="center" wrapText="1" indent="1"/>
    </xf>
    <xf numFmtId="0" fontId="21" fillId="34" borderId="14" applyFont="1" applyFill="1" applyBorder="1">
      <alignment horizontal="right" vertical="center" wrapText="1" indent="1"/>
    </xf>
    <xf numFmtId="0" fontId="22" fillId="0" borderId="13" applyFont="1" applyFill="0" applyBorder="1">
      <alignment wrapText="1"/>
    </xf>
    <xf numFmtId="0" fontId="23" fillId="35" borderId="15" applyFont="1" applyFill="1" applyBorder="1">
      <alignment horizontal="center" vertical="center" wrapText="1"/>
    </xf>
    <xf numFmtId="0" fontId="24" fillId="0" borderId="13" applyFont="1" applyFill="0" applyBorder="1">
      <alignment vertical="center" wrapText="1"/>
    </xf>
    <xf numFmtId="0" fontId="23" fillId="36" borderId="15" applyFont="1" applyFill="1" applyBorder="1">
      <alignment horizontal="center" vertical="center" wrapText="1"/>
    </xf>
    <xf numFmtId="0" fontId="24" fillId="0" borderId="13" applyFont="1" applyFill="0" applyBorder="1">
      <alignment horizontal="left" vertical="center" wrapText="1"/>
    </xf>
    <xf numFmtId="0" fontId="23" fillId="37" borderId="15" applyFont="1" applyFill="1" applyBorder="1">
      <alignment horizontal="center" vertical="center" wrapText="1"/>
    </xf>
    <xf numFmtId="0" fontId="23" fillId="38" borderId="15" applyFont="1" applyFill="1" applyBorder="1">
      <alignment horizontal="center" vertical="center" wrapText="1"/>
    </xf>
    <xf numFmtId="0" fontId="21" fillId="34" borderId="0" applyFont="1" applyFill="1" applyBorder="0">
      <alignment horizontal="right" vertical="center" wrapText="1" indent="1"/>
    </xf>
    <xf numFmtId="0" fontId="25" fillId="0" borderId="13" applyFont="1" applyFill="0" applyBorder="1">
      <alignment horizontal="left" vertical="center" wrapText="1"/>
    </xf>
    <xf numFmtId="0" fontId="25" fillId="0" borderId="16" applyFont="1" applyFill="0" applyBorder="1">
      <alignment horizontal="left" vertical="center" wrapText="1"/>
    </xf>
    <xf numFmtId="0" fontId="21" fillId="34" borderId="15" applyFont="1" applyFill="1" applyBorder="1">
      <alignment horizontal="right" vertical="center" wrapText="1" indent="1"/>
    </xf>
    <xf numFmtId="0" fontId="21" fillId="34" borderId="17" applyFont="1" applyFill="1" applyBorder="1">
      <alignment horizontal="right" vertical="center" wrapText="1" indent="1"/>
    </xf>
    <xf numFmtId="0" fontId="24" fillId="0" borderId="13" applyFont="1" applyFill="0" applyBorder="1">
      <alignment wrapText="1"/>
    </xf>
    <xf numFmtId="0" fontId="24" fillId="0" borderId="0" applyFont="1" applyFill="0" applyBorder="0">
      <alignment vertical="center" wrapText="1"/>
    </xf>
    <xf numFmtId="0" fontId="24" fillId="0" borderId="0" applyFont="1" applyFill="0" applyBorder="0">
      <alignment vertical="top" wrapText="1"/>
    </xf>
    <xf numFmtId="0" fontId="21" fillId="34" borderId="18" applyFont="1" applyFill="1" applyBorder="1">
      <alignment horizontal="right" vertical="center" wrapText="1" indent="1"/>
    </xf>
    <xf numFmtId="0" fontId="21" fillId="34" borderId="19" applyFont="1" applyFill="1" applyBorder="1">
      <alignment horizontal="right" vertical="center" wrapText="1" indent="1"/>
    </xf>
    <xf numFmtId="0" fontId="22" fillId="0" borderId="18" applyFont="1" applyFill="0" applyBorder="1">
      <alignment wrapText="1"/>
    </xf>
    <xf numFmtId="0" fontId="22" fillId="0" borderId="19" applyFont="1" applyFill="0" applyBorder="1">
      <alignment wrapText="1"/>
    </xf>
    <xf numFmtId="0" fontId="22" fillId="0" borderId="19" applyFont="1" applyFill="0" applyBorder="1">
      <alignment vertical="center" wrapText="1"/>
    </xf>
    <xf numFmtId="0" fontId="26" fillId="0" borderId="0" applyFont="1" applyFill="0" applyBorder="0">
      <alignment vertical="center" wrapText="1"/>
    </xf>
    <xf numFmtId="0" fontId="27" fillId="0" borderId="0" applyFont="1" applyFill="0" applyBorder="0">
      <alignment horizontal="left" vertical="top" indent="1"/>
    </xf>
    <xf numFmtId="0" fontId="28" fillId="0" borderId="0" applyFont="1" applyFill="0" applyBorder="0">
      <alignment vertical="center" wrapText="1"/>
    </xf>
    <xf numFmtId="0" fontId="23" fillId="0" borderId="0" applyFont="1" applyFill="0" applyBorder="0">
      <alignment horizontal="left" vertical="center" indent="1"/>
    </xf>
    <xf numFmtId="0" fontId="27" fillId="0" borderId="0" applyFont="1" applyFill="0" applyBorder="0">
      <alignment vertical="center" wrapText="1"/>
    </xf>
    <xf numFmtId="0" fontId="29" fillId="39" borderId="0" applyFont="1" applyFill="1" applyBorder="0">
      <alignment vertical="center" wrapText="1"/>
    </xf>
    <xf numFmtId="0" fontId="29" fillId="0" borderId="0" applyFont="1" applyFill="0" applyBorder="0">
      <alignment vertical="center" wrapText="1"/>
    </xf>
    <xf numFmtId="0" fontId="30" fillId="39" borderId="0" applyFont="1" applyFill="1" applyBorder="0">
      <alignment vertical="center" wrapText="1"/>
    </xf>
    <xf numFmtId="0" fontId="27" fillId="0" borderId="20" applyFont="1" applyFill="0" applyBorder="1">
      <alignment horizontal="center" vertical="center" wrapText="1"/>
    </xf>
    <xf numFmtId="0" fontId="27" fillId="0" borderId="21" applyFont="1" applyFill="0" applyBorder="1">
      <alignment horizontal="center" vertical="center" wrapText="1"/>
    </xf>
    <xf numFmtId="0" fontId="31" fillId="39" borderId="0" applyFont="1" applyFill="1" applyBorder="0">
      <alignment vertical="center" wrapText="1"/>
    </xf>
    <xf numFmtId="0" fontId="29" fillId="39" borderId="0" applyFont="1" applyFill="1" applyBorder="0">
      <alignment horizontal="right" vertical="center" wrapText="1" indent="1"/>
    </xf>
    <xf numFmtId="0" fontId="32" fillId="39" borderId="0" applyFont="1" applyFill="1" applyBorder="0">
      <alignment horizontal="center" vertical="center" wrapText="1"/>
    </xf>
    <xf numFmtId="0" fontId="27" fillId="39" borderId="22" applyFont="1" applyFill="1" applyBorder="1">
      <alignment horizontal="right" vertical="center" wrapText="1" indent="1"/>
    </xf>
    <xf numFmtId="0" fontId="23" fillId="37" borderId="23" applyFont="1" applyFill="1" applyBorder="1">
      <alignment horizontal="left" vertical="center" wrapText="1" indent="1"/>
    </xf>
    <xf numFmtId="14" fontId="33" fillId="39" borderId="0" applyFont="1" applyFill="1" applyBorder="0" applyNumberFormat="1">
      <alignment horizontal="left" vertical="center" wrapText="1"/>
    </xf>
    <xf numFmtId="0" fontId="34" fillId="39" borderId="0" applyFont="1" applyFill="1" applyBorder="0">
      <alignment horizontal="center" vertical="center" wrapText="1"/>
    </xf>
    <xf numFmtId="0" fontId="29" fillId="39" borderId="0" applyFont="1" applyFill="1" applyBorder="0">
      <alignment horizontal="left" vertical="center" wrapText="1" indent="1"/>
    </xf>
    <xf numFmtId="0" fontId="27" fillId="39" borderId="0" applyFont="1" applyFill="1" applyBorder="0">
      <alignment horizontal="center" vertical="center" wrapText="1"/>
    </xf>
    <xf numFmtId="0" fontId="27" fillId="38" borderId="23" applyFont="1" applyFill="1" applyBorder="1">
      <alignment horizontal="left" vertical="top" wrapText="1" indent="1"/>
      <protection locked="0"/>
    </xf>
    <xf numFmtId="0" fontId="27" fillId="0" borderId="0" applyFont="1" applyFill="0" applyBorder="0">
      <alignment horizontal="left" vertical="center" wrapText="1"/>
    </xf>
    <xf numFmtId="49" fontId="27" fillId="40" borderId="23" applyFont="1" applyFill="1" applyBorder="1" applyNumberFormat="1">
      <alignment horizontal="left" vertical="center" wrapText="1" indent="1"/>
    </xf>
    <xf numFmtId="14" fontId="35" fillId="0" borderId="23" applyFont="1" applyFill="0" applyBorder="1" applyNumberFormat="1">
      <alignment horizontal="center" vertical="center" wrapText="1"/>
    </xf>
    <xf numFmtId="264" fontId="23" fillId="38" borderId="23" applyFont="1" applyFill="1" applyBorder="1" applyNumberFormat="1">
      <alignment horizontal="left" vertical="center" wrapText="1" indent="1"/>
      <protection locked="0"/>
    </xf>
    <xf numFmtId="0" fontId="36" fillId="0" borderId="0" applyFont="1" applyFill="0" applyBorder="0">
      <alignment horizontal="left" vertical="center" indent="1"/>
    </xf>
    <xf numFmtId="0" fontId="37" fillId="0" borderId="0" applyFont="1" applyFill="0" applyBorder="0">
      <alignment vertical="center" wrapText="1"/>
    </xf>
    <xf numFmtId="0" fontId="27" fillId="39" borderId="0" applyFont="1" applyFill="1" applyBorder="0">
      <alignment vertical="center" wrapText="1"/>
    </xf>
    <xf numFmtId="14" fontId="35" fillId="0" borderId="23" applyFont="1" applyFill="0" applyBorder="1" applyNumberFormat="1">
      <alignment horizontal="left" vertical="center" wrapText="1"/>
    </xf>
    <xf numFmtId="49" fontId="27" fillId="39" borderId="22" applyFont="1" applyFill="1" applyBorder="1" applyNumberFormat="1">
      <alignment horizontal="right" vertical="center" wrapText="1" indent="1"/>
    </xf>
    <xf numFmtId="49" fontId="37" fillId="0" borderId="0" applyFont="1" applyFill="0" applyBorder="0" applyNumberFormat="1">
      <alignment vertical="center" wrapText="1"/>
    </xf>
    <xf numFmtId="0" fontId="23" fillId="38" borderId="23" applyFont="1" applyFill="1" applyBorder="1">
      <alignment horizontal="left" vertical="center" wrapText="1" indent="1"/>
      <protection locked="0"/>
    </xf>
    <xf numFmtId="49" fontId="27" fillId="38" borderId="23" applyFont="1" applyFill="1" applyBorder="1" applyNumberFormat="1">
      <alignment horizontal="left" vertical="center" wrapText="1" indent="1"/>
      <protection locked="0"/>
    </xf>
    <xf numFmtId="264" fontId="23" fillId="0" borderId="23" applyFont="1" applyFill="0" applyBorder="1" applyNumberFormat="1">
      <alignment horizontal="left" vertical="center" wrapText="1" indent="1"/>
    </xf>
    <xf numFmtId="0" fontId="23" fillId="39" borderId="0" applyFont="1" applyFill="1" applyBorder="0">
      <alignment horizontal="right" vertical="center" wrapText="1" indent="1"/>
    </xf>
    <xf numFmtId="0" fontId="38" fillId="0" borderId="0" applyFont="1" applyFill="0" applyBorder="0">
      <alignment horizontal="left" vertical="center" wrapText="1"/>
    </xf>
    <xf numFmtId="0" fontId="27" fillId="39" borderId="0" applyFont="1" applyFill="1" applyBorder="0">
      <alignment horizontal="right" vertical="center" wrapText="1" indent="1"/>
    </xf>
    <xf numFmtId="0" fontId="27" fillId="0" borderId="0" applyFont="1" applyFill="0" applyBorder="0">
      <alignment horizontal="center" vertical="center" wrapText="1"/>
    </xf>
    <xf numFmtId="0" fontId="38" fillId="0" borderId="0" applyFont="1" applyFill="0" applyBorder="0">
      <alignment vertical="center" wrapText="1"/>
    </xf>
    <xf numFmtId="0" fontId="23" fillId="39" borderId="0" applyFont="1" applyFill="1" applyBorder="0">
      <alignment horizontal="left" vertical="center" wrapText="1" indent="1"/>
    </xf>
    <xf numFmtId="49" fontId="27" fillId="0" borderId="23" applyFont="1" applyFill="0" applyBorder="1" applyNumberFormat="1">
      <alignment horizontal="left" vertical="center" wrapText="1" indent="1"/>
    </xf>
    <xf numFmtId="0" fontId="39" fillId="39" borderId="0" applyFont="1" applyFill="1" applyBorder="0">
      <alignment horizontal="center" vertical="center" wrapText="1"/>
    </xf>
    <xf numFmtId="49" fontId="27" fillId="37" borderId="23" applyFont="1" applyFill="1" applyBorder="1" applyNumberFormat="1">
      <alignment horizontal="left" vertical="center" wrapText="1" indent="1"/>
    </xf>
    <xf numFmtId="14" fontId="27" fillId="39" borderId="0" applyFont="1" applyFill="1" applyBorder="0" applyNumberFormat="1">
      <alignment horizontal="center" vertical="center" wrapText="1"/>
    </xf>
    <xf numFmtId="0" fontId="23" fillId="39" borderId="22" applyFont="1" applyFill="1" applyBorder="1">
      <alignment horizontal="right" vertical="center" wrapText="1" indent="1"/>
    </xf>
    <xf numFmtId="14" fontId="27" fillId="39" borderId="0" applyFont="1" applyFill="1" applyBorder="0" applyNumberFormat="1">
      <alignment horizontal="left" vertical="center" wrapText="1"/>
    </xf>
    <xf numFmtId="0" fontId="27" fillId="38" borderId="23" applyFont="1" applyFill="1" applyBorder="1">
      <alignment horizontal="left" vertical="center" wrapText="1" indent="1"/>
      <protection locked="0"/>
    </xf>
    <xf numFmtId="0" fontId="40" fillId="39" borderId="0" applyFont="1" applyFill="1" applyBorder="0">
      <alignment horizontal="right" vertical="center" wrapText="1" indent="1"/>
    </xf>
    <xf numFmtId="0" fontId="40" fillId="39" borderId="0" applyFont="1" applyFill="1" applyBorder="0">
      <alignment horizontal="left" vertical="center" wrapText="1" indent="1"/>
    </xf>
    <xf numFmtId="49" fontId="41" fillId="0" borderId="23" applyFont="1" applyFill="0" applyBorder="1" applyNumberFormat="1">
      <alignment horizontal="left" vertical="center" wrapText="1" indent="1"/>
    </xf>
    <xf numFmtId="0" fontId="27" fillId="40" borderId="23" applyFont="1" applyFill="1" applyBorder="1">
      <alignment horizontal="left" vertical="center" wrapText="1" indent="1"/>
    </xf>
    <xf numFmtId="264" fontId="23" fillId="38" borderId="24" applyFont="1" applyFill="1" applyBorder="1" applyNumberFormat="1">
      <alignment horizontal="left" vertical="center" wrapText="1" indent="1"/>
      <protection locked="0"/>
    </xf>
    <xf numFmtId="49" fontId="30" fillId="39" borderId="0" applyFont="1" applyFill="1" applyBorder="0" applyNumberFormat="1">
      <alignment horizontal="center" vertical="center" wrapText="1"/>
    </xf>
    <xf numFmtId="0" fontId="27" fillId="0" borderId="0" applyFont="1" applyFill="0" applyBorder="0">
      <alignment horizontal="left" vertical="center" wrapText="1" indent="4"/>
    </xf>
    <xf numFmtId="49" fontId="27" fillId="39" borderId="0" applyFont="1" applyFill="1" applyBorder="0" applyNumberFormat="1">
      <alignment horizontal="right" vertical="center" wrapText="1" indent="1"/>
    </xf>
    <xf numFmtId="49" fontId="37" fillId="0" borderId="0" applyFont="1" applyFill="0" applyBorder="0" applyNumberFormat="1">
      <alignment horizontal="center" vertical="center" wrapText="1"/>
    </xf>
    <xf numFmtId="49" fontId="23" fillId="39" borderId="0" applyFont="1" applyFill="1" applyBorder="0" applyNumberFormat="1">
      <alignment horizontal="right" vertical="center" wrapText="1" indent="1"/>
    </xf>
    <xf numFmtId="0" fontId="33" fillId="0" borderId="0" applyFont="1" applyFill="0" applyBorder="0">
      <alignment horizontal="left" vertical="center" wrapText="1"/>
    </xf>
    <xf numFmtId="0" fontId="28" fillId="0" borderId="0" applyFont="1" applyFill="0" applyBorder="0">
      <alignment horizontal="left" vertical="center" wrapText="1"/>
    </xf>
    <xf numFmtId="0" fontId="42" fillId="0" borderId="0" applyFont="1" applyFill="0" applyBorder="0">
      <alignment vertical="center" wrapText="1"/>
    </xf>
    <xf numFmtId="0" fontId="28" fillId="0" borderId="0" applyFont="1" applyFill="0" applyBorder="0">
      <alignment horizontal="center" vertical="center" wrapText="1"/>
    </xf>
    <xf numFmtId="0" fontId="43" fillId="0" borderId="0" applyFont="1" applyFill="0" applyBorder="0">
      <alignment horizontal="left" vertical="center" indent="1"/>
    </xf>
    <xf numFmtId="0" fontId="43" fillId="0" borderId="0" applyFont="1" applyFill="0" applyBorder="0">
      <alignment horizontal="center" vertical="center" wrapText="1"/>
    </xf>
    <xf numFmtId="0" fontId="43" fillId="0" borderId="0" applyFont="1" applyFill="0" applyBorder="0">
      <alignment horizontal="left" vertical="center" wrapText="1" indent="1"/>
    </xf>
    <xf numFmtId="0" fontId="43" fillId="0" borderId="0" applyFont="1" applyFill="0" applyBorder="0">
      <alignment vertical="center" wrapText="1"/>
    </xf>
    <xf numFmtId="0" fontId="44" fillId="0" borderId="0" applyFont="1" applyFill="0" applyBorder="0">
      <alignment vertical="center" wrapText="1"/>
    </xf>
    <xf numFmtId="0" fontId="45" fillId="0" borderId="0" applyFont="1" applyFill="0" applyBorder="0">
      <alignment vertical="center" wrapText="1"/>
    </xf>
    <xf numFmtId="0" fontId="27" fillId="0" borderId="25" applyFont="1" applyFill="0" applyBorder="1">
      <alignment horizontal="left" vertical="center" wrapText="1" indent="1"/>
    </xf>
    <xf numFmtId="0" fontId="27" fillId="0" borderId="25" applyFont="1" applyFill="0" applyBorder="1">
      <alignment horizontal="center" vertical="center" wrapText="1"/>
    </xf>
    <xf numFmtId="4" fontId="27" fillId="0" borderId="23" applyFont="1" applyFill="0" applyBorder="1" applyNumberFormat="1">
      <alignment horizontal="center" vertical="center" wrapText="1"/>
    </xf>
    <xf numFmtId="265" fontId="27" fillId="0" borderId="21" applyFont="1" applyFill="0" applyBorder="1" applyNumberFormat="1">
      <alignment horizontal="center" vertical="center" wrapText="1"/>
    </xf>
    <xf numFmtId="265" fontId="27" fillId="0" borderId="23" applyFont="1" applyFill="0" applyBorder="1" applyNumberFormat="1">
      <alignment horizontal="center" vertical="center" wrapText="1"/>
    </xf>
    <xf numFmtId="49" fontId="46" fillId="0" borderId="25" applyFont="1" applyFill="0" applyBorder="1" applyNumberFormat="1">
      <alignment horizontal="center" vertical="center" wrapText="1"/>
    </xf>
    <xf numFmtId="49" fontId="27" fillId="41" borderId="26" applyFont="1" applyFill="1" applyBorder="1" applyNumberFormat="1">
      <alignment horizontal="center" vertical="center" wrapText="1"/>
    </xf>
    <xf numFmtId="49" fontId="37" fillId="41" borderId="26" applyFont="1" applyFill="1" applyBorder="1" applyNumberFormat="1">
      <alignment horizontal="left" vertical="center" wrapText="1"/>
    </xf>
    <xf numFmtId="49" fontId="37" fillId="41" borderId="27" applyFont="1" applyFill="1" applyBorder="1" applyNumberFormat="1">
      <alignment horizontal="left" vertical="center" wrapText="1"/>
    </xf>
    <xf numFmtId="0" fontId="43" fillId="0" borderId="28" applyFont="1" applyFill="0" applyBorder="1">
      <alignment vertical="center"/>
    </xf>
    <xf numFmtId="0" fontId="43" fillId="0" borderId="0" applyFont="1" applyFill="0" applyBorder="0">
      <alignment vertical="center"/>
    </xf>
    <xf numFmtId="0" fontId="27" fillId="0" borderId="23" applyFont="1" applyFill="0" applyBorder="1">
      <alignment horizontal="center" vertical="center" wrapText="1"/>
    </xf>
    <xf numFmtId="0" fontId="43" fillId="0" borderId="23" applyFont="1" applyFill="0" applyBorder="1">
      <alignment horizontal="center" vertical="center" wrapText="1"/>
    </xf>
    <xf numFmtId="49" fontId="27" fillId="38" borderId="23" applyFont="1" applyFill="1" applyBorder="1" applyNumberFormat="1">
      <alignment vertical="center" wrapText="1"/>
      <protection locked="0"/>
    </xf>
    <xf numFmtId="49" fontId="37" fillId="0" borderId="23" applyFont="1" applyFill="0" applyBorder="1" applyNumberFormat="1">
      <alignment horizontal="left" vertical="center" wrapText="1"/>
    </xf>
    <xf numFmtId="0" fontId="46" fillId="0" borderId="29" applyFont="1" applyFill="0" applyBorder="1">
      <alignment vertical="top" wrapText="1"/>
    </xf>
    <xf numFmtId="0" fontId="27" fillId="0" borderId="30" applyFont="1" applyFill="0" applyBorder="1">
      <alignment horizontal="center" vertical="center" wrapText="1"/>
    </xf>
    <xf numFmtId="0" fontId="43" fillId="0" borderId="30" applyFont="1" applyFill="0" applyBorder="1">
      <alignment horizontal="center" vertical="center" wrapText="1"/>
    </xf>
    <xf numFmtId="14" fontId="27" fillId="40" borderId="30" applyFont="1" applyFill="1" applyBorder="1" applyNumberFormat="1">
      <alignment horizontal="left" vertical="center" wrapText="1" indent="1"/>
    </xf>
    <xf numFmtId="49" fontId="27" fillId="37" borderId="30" applyFont="1" applyFill="1" applyBorder="1" applyNumberFormat="1">
      <alignment horizontal="center" vertical="center" wrapText="1"/>
    </xf>
    <xf numFmtId="49" fontId="23" fillId="0" borderId="0" applyFont="1" applyFill="0" applyBorder="0" applyNumberFormat="1">
      <alignment vertical="top"/>
    </xf>
    <xf numFmtId="0" fontId="37" fillId="0" borderId="23" applyFont="1" applyFill="0" applyBorder="1">
      <alignment horizontal="center" vertical="center" wrapText="1"/>
    </xf>
    <xf numFmtId="14" fontId="27" fillId="40" borderId="23" applyFont="1" applyFill="1" applyBorder="1" applyNumberFormat="1">
      <alignment horizontal="left" vertical="center" wrapText="1" indent="1"/>
    </xf>
    <xf numFmtId="49" fontId="27" fillId="37" borderId="23" applyFont="1" applyFill="1" applyBorder="1" applyNumberFormat="1">
      <alignment horizontal="center" vertical="center" wrapText="1"/>
    </xf>
    <xf numFmtId="49" fontId="31" fillId="41" borderId="21" applyFont="1" applyFill="1" applyBorder="1" applyNumberFormat="1">
      <alignment horizontal="right" vertical="center" wrapText="1"/>
    </xf>
    <xf numFmtId="49" fontId="31" fillId="41" borderId="25" applyFont="1" applyFill="1" applyBorder="1" applyNumberFormat="1">
      <alignment horizontal="right" vertical="center" wrapText="1"/>
    </xf>
    <xf numFmtId="49" fontId="47" fillId="41" borderId="25" applyFont="1" applyFill="1" applyBorder="1" applyNumberFormat="1">
      <alignment horizontal="left" vertical="center" indent="1"/>
    </xf>
    <xf numFmtId="49" fontId="23" fillId="41" borderId="25" applyFont="1" applyFill="1" applyBorder="1" applyNumberFormat="1">
      <alignment horizontal="right" vertical="center" wrapText="1"/>
    </xf>
    <xf numFmtId="49" fontId="23" fillId="41" borderId="20" applyFont="1" applyFill="1" applyBorder="1" applyNumberFormat="1">
      <alignment horizontal="right" vertical="center" wrapText="1"/>
    </xf>
    <xf numFmtId="0" fontId="37" fillId="0" borderId="0" applyFont="1" applyFill="0" applyBorder="0">
      <alignment horizontal="center" vertical="center" wrapText="1"/>
    </xf>
    <xf numFmtId="0" fontId="46" fillId="0" borderId="0" applyFont="1" applyFill="0" applyBorder="0">
      <alignment vertical="top" wrapText="1"/>
    </xf>
    <xf numFmtId="0" fontId="43" fillId="0" borderId="23" applyFont="1" applyFill="0" applyBorder="1">
      <alignment horizontal="center" vertical="center"/>
    </xf>
    <xf numFmtId="0" fontId="37" fillId="0" borderId="30" applyFont="1" applyFill="0" applyBorder="1">
      <alignment horizontal="center" vertical="center" wrapText="1"/>
    </xf>
    <xf numFmtId="49" fontId="27" fillId="41" borderId="21" applyFont="1" applyFill="1" applyBorder="1" applyNumberFormat="1">
      <alignment horizontal="right" vertical="center" wrapText="1"/>
    </xf>
    <xf numFmtId="49" fontId="27" fillId="41" borderId="25" applyFont="1" applyFill="1" applyBorder="1" applyNumberFormat="1">
      <alignment horizontal="right" vertical="center" wrapText="1"/>
    </xf>
    <xf numFmtId="49" fontId="47" fillId="41" borderId="25" applyFont="1" applyFill="1" applyBorder="1" applyNumberFormat="1">
      <alignment horizontal="left" vertical="center"/>
    </xf>
    <xf numFmtId="49" fontId="27" fillId="41" borderId="20" applyFont="1" applyFill="1" applyBorder="1" applyNumberFormat="1">
      <alignment horizontal="right" vertical="center" wrapText="1"/>
    </xf>
    <xf numFmtId="0" fontId="27" fillId="0" borderId="31" applyFont="1" applyFill="0" applyBorder="1">
      <alignment vertical="center" wrapText="1"/>
    </xf>
    <xf numFmtId="0" fontId="48" fillId="0" borderId="0" applyFont="1" applyFill="0" applyBorder="0">
      <alignment vertical="center" wrapText="1"/>
    </xf>
    <xf numFmtId="0" fontId="49" fillId="0" borderId="0" applyFont="1" applyFill="0" applyBorder="0">
      <alignment horizontal="center" vertical="center" wrapText="1"/>
    </xf>
    <xf numFmtId="0" fontId="50" fillId="0" borderId="0" applyFont="1" applyFill="0" applyBorder="0">
      <alignment vertical="center"/>
    </xf>
    <xf numFmtId="0" fontId="23" fillId="0" borderId="0" applyFont="1" applyFill="0" applyBorder="0">
      <alignment vertical="center"/>
    </xf>
    <xf numFmtId="0" fontId="27" fillId="0" borderId="27" applyFont="1" applyFill="0" applyBorder="1">
      <alignment horizontal="left" vertical="center" wrapText="1" indent="1"/>
    </xf>
    <xf numFmtId="0" fontId="27" fillId="0" borderId="32" applyFont="1" applyFill="0" applyBorder="1">
      <alignment horizontal="left" vertical="center" wrapText="1" indent="1"/>
    </xf>
    <xf numFmtId="0" fontId="27" fillId="0" borderId="33" applyFont="1" applyFill="0" applyBorder="1">
      <alignment horizontal="left" vertical="center" wrapText="1" indent="1"/>
    </xf>
    <xf numFmtId="0" fontId="27" fillId="0" borderId="34" applyFont="1" applyFill="0" applyBorder="1">
      <alignment horizontal="left" vertical="center" indent="1"/>
    </xf>
    <xf numFmtId="0" fontId="27" fillId="0" borderId="30" applyFont="1" applyFill="0" applyBorder="1">
      <alignment horizontal="left" vertical="center" indent="1"/>
    </xf>
    <xf numFmtId="0" fontId="27" fillId="0" borderId="35" applyFont="1" applyFill="0" applyBorder="1">
      <alignment horizontal="left" vertical="center" indent="1"/>
    </xf>
    <xf numFmtId="0" fontId="51" fillId="0" borderId="0" applyFont="1" applyFill="0" applyBorder="0">
      <alignment vertical="center"/>
    </xf>
    <xf numFmtId="0" fontId="23" fillId="0" borderId="0" applyFont="1" applyFill="0" applyBorder="0">
      <alignment horizontal="left" vertical="center" wrapText="1" indent="2"/>
    </xf>
    <xf numFmtId="0" fontId="27" fillId="42" borderId="0" applyFont="1" applyFill="1" applyBorder="0">
      <alignment horizontal="center" vertical="center" wrapText="1"/>
    </xf>
    <xf numFmtId="0" fontId="52" fillId="0" borderId="33" applyFont="1" applyFill="0" applyBorder="1">
      <alignment horizontal="center" vertical="center" wrapText="1"/>
    </xf>
    <xf numFmtId="0" fontId="52" fillId="0" borderId="26" applyFont="1" applyFill="0" applyBorder="1">
      <alignment horizontal="center" vertical="center" wrapText="1"/>
    </xf>
    <xf numFmtId="0" fontId="52" fillId="0" borderId="23" applyFont="1" applyFill="0" applyBorder="1">
      <alignment horizontal="center" vertical="center" wrapText="1"/>
    </xf>
    <xf numFmtId="0" fontId="27" fillId="0" borderId="36" applyFont="1" applyFill="0" applyBorder="1">
      <alignment horizontal="center" vertical="center" wrapText="1"/>
    </xf>
    <xf numFmtId="0" fontId="27" fillId="0" borderId="37" applyFont="1" applyFill="0" applyBorder="1">
      <alignment horizontal="center" vertical="center" wrapText="1"/>
    </xf>
    <xf numFmtId="0" fontId="37" fillId="0" borderId="28" applyFont="1" applyFill="0" applyBorder="1">
      <alignment vertical="center"/>
    </xf>
    <xf numFmtId="49" fontId="46" fillId="0" borderId="23" applyFont="1" applyFill="0" applyBorder="1" applyNumberFormat="1">
      <alignment horizontal="center" vertical="center" wrapText="1"/>
    </xf>
    <xf numFmtId="49" fontId="46" fillId="0" borderId="38" applyFont="1" applyFill="0" applyBorder="1" applyNumberFormat="1">
      <alignment horizontal="center" vertical="center" wrapText="1"/>
    </xf>
    <xf numFmtId="49" fontId="46" fillId="0" borderId="39" applyFont="1" applyFill="0" applyBorder="1" applyNumberFormat="1">
      <alignment horizontal="center" vertical="center" wrapText="1"/>
    </xf>
    <xf numFmtId="49" fontId="46" fillId="0" borderId="21" applyFont="1" applyFill="0" applyBorder="1" applyNumberFormat="1">
      <alignment horizontal="center" vertical="center" wrapText="1"/>
    </xf>
    <xf numFmtId="49" fontId="46" fillId="0" borderId="20" applyFont="1" applyFill="0" applyBorder="1" applyNumberFormat="1">
      <alignment horizontal="center" vertical="center" wrapText="1"/>
    </xf>
    <xf numFmtId="0" fontId="27" fillId="41" borderId="21" applyFont="1" applyFill="1" applyBorder="1">
      <alignment horizontal="center" vertical="center" wrapText="1"/>
    </xf>
    <xf numFmtId="49" fontId="27" fillId="41" borderId="25" applyFont="1" applyFill="1" applyBorder="1" applyNumberFormat="1">
      <alignment horizontal="center" vertical="center" wrapText="1"/>
    </xf>
    <xf numFmtId="49" fontId="27" fillId="41" borderId="40" applyFont="1" applyFill="1" applyBorder="1" applyNumberFormat="1">
      <alignment horizontal="center" vertical="center" wrapText="1"/>
    </xf>
    <xf numFmtId="49" fontId="23" fillId="41" borderId="25" applyFont="1" applyFill="1" applyBorder="1" applyNumberFormat="1">
      <alignment horizontal="left" vertical="center"/>
    </xf>
    <xf numFmtId="0" fontId="23" fillId="41" borderId="20" applyFont="1" applyFill="1" applyBorder="1">
      <alignment vertical="center"/>
    </xf>
    <xf numFmtId="49" fontId="27" fillId="0" borderId="23" applyFont="1" applyFill="0" applyBorder="1" applyNumberFormat="1">
      <alignment horizontal="center" vertical="center" wrapText="1"/>
    </xf>
    <xf numFmtId="0" fontId="27" fillId="40" borderId="32" applyFont="1" applyFill="1" applyBorder="1">
      <alignment horizontal="left" vertical="center" wrapText="1" indent="2"/>
    </xf>
    <xf numFmtId="49" fontId="27" fillId="40" borderId="30" applyFont="1" applyFill="1" applyBorder="1" applyNumberFormat="1">
      <alignment horizontal="center" vertical="center" wrapText="1"/>
    </xf>
    <xf numFmtId="14" fontId="53" fillId="0" borderId="41" applyFont="1" applyFill="0" applyBorder="1" applyNumberFormat="1">
      <alignment horizontal="center" vertical="center" wrapText="1"/>
    </xf>
    <xf numFmtId="0" fontId="27" fillId="0" borderId="41" applyFont="1" applyFill="0" applyBorder="1">
      <alignment horizontal="center" vertical="center" wrapText="1"/>
    </xf>
    <xf numFmtId="0" fontId="27" fillId="40" borderId="32" applyFont="1" applyFill="1" applyBorder="1">
      <alignment horizontal="left" vertical="center" wrapText="1" indent="1"/>
    </xf>
    <xf numFmtId="49" fontId="27" fillId="40" borderId="23" applyFont="1" applyFill="1" applyBorder="1" applyNumberFormat="1">
      <alignment horizontal="center" vertical="center" wrapText="1"/>
    </xf>
    <xf numFmtId="49" fontId="27" fillId="0" borderId="32" applyFont="1" applyFill="0" applyBorder="1" applyNumberFormat="1">
      <alignment horizontal="center" vertical="center" wrapText="1"/>
    </xf>
    <xf numFmtId="49" fontId="52" fillId="38" borderId="23" applyFont="1" applyFill="1" applyBorder="1" applyNumberFormat="1">
      <alignment horizontal="left" vertical="center" wrapText="1" indent="1"/>
      <protection locked="0"/>
    </xf>
    <xf numFmtId="0" fontId="27" fillId="0" borderId="0" applyFont="1" applyFill="0" applyBorder="0">
      <alignment vertical="center"/>
    </xf>
    <xf numFmtId="0" fontId="37" fillId="0" borderId="0" applyFont="1" applyFill="0" applyBorder="0">
      <alignment vertical="center"/>
    </xf>
    <xf numFmtId="0" fontId="27" fillId="40" borderId="42" applyFont="1" applyFill="1" applyBorder="1">
      <alignment horizontal="left" vertical="center" wrapText="1" indent="2"/>
    </xf>
    <xf numFmtId="0" fontId="27" fillId="40" borderId="30" applyFont="1" applyFill="1" applyBorder="1">
      <alignment horizontal="left" vertical="center" wrapText="1" indent="1"/>
    </xf>
    <xf numFmtId="49" fontId="47" fillId="41" borderId="20" applyFont="1" applyFill="1" applyBorder="1" applyNumberFormat="1">
      <alignment horizontal="left" vertical="center" indent="1"/>
    </xf>
    <xf numFmtId="0" fontId="27" fillId="40" borderId="30" applyFont="1" applyFill="1" applyBorder="1">
      <alignment horizontal="left" vertical="center" wrapText="1" indent="2"/>
    </xf>
    <xf numFmtId="49" fontId="31" fillId="41" borderId="43" applyFont="1" applyFill="1" applyBorder="1" applyNumberFormat="1">
      <alignment horizontal="right" vertical="center" wrapText="1"/>
    </xf>
    <xf numFmtId="49" fontId="31" fillId="41" borderId="44" applyFont="1" applyFill="1" applyBorder="1" applyNumberFormat="1">
      <alignment horizontal="right" vertical="center" wrapText="1"/>
    </xf>
    <xf numFmtId="49" fontId="31" fillId="41" borderId="20" applyFont="1" applyFill="1" applyBorder="1" applyNumberFormat="1">
      <alignment horizontal="right" vertical="center" wrapText="1"/>
    </xf>
    <xf numFmtId="0" fontId="46" fillId="0" borderId="29" applyFont="1" applyFill="0" applyBorder="1">
      <alignment horizontal="center" vertical="center" wrapText="1"/>
    </xf>
    <xf numFmtId="14" fontId="53" fillId="0" borderId="32" applyFont="1" applyFill="0" applyBorder="1" applyNumberFormat="1">
      <alignment horizontal="center" vertical="center" wrapText="1"/>
    </xf>
    <xf numFmtId="0" fontId="52" fillId="40" borderId="23" applyFont="1" applyFill="1" applyBorder="1">
      <alignment horizontal="left" vertical="center" wrapText="1" indent="1"/>
      <protection locked="0"/>
    </xf>
    <xf numFmtId="0" fontId="53" fillId="0" borderId="32" applyFont="1" applyFill="0" applyBorder="1">
      <alignment horizontal="center" vertical="center" wrapText="1"/>
    </xf>
    <xf numFmtId="0" fontId="54" fillId="0" borderId="0" applyFont="1" applyFill="0" applyBorder="0">
      <alignment vertical="center"/>
    </xf>
    <xf numFmtId="49" fontId="23" fillId="0" borderId="23" applyFont="1" applyFill="0" applyBorder="1" applyNumberFormat="1">
      <alignment vertical="top"/>
    </xf>
    <xf numFmtId="0" fontId="46" fillId="0" borderId="23" applyFont="1" applyFill="0" applyBorder="1">
      <alignment horizontal="center" vertical="center" wrapText="1"/>
    </xf>
    <xf numFmtId="49" fontId="27" fillId="0" borderId="20" applyFont="1" applyFill="0" applyBorder="1" applyNumberFormat="1">
      <alignment horizontal="center" vertical="center" wrapText="1"/>
    </xf>
    <xf numFmtId="14" fontId="53" fillId="0" borderId="42" applyFont="1" applyFill="0" applyBorder="1" applyNumberFormat="1">
      <alignment horizontal="center" vertical="center" wrapText="1"/>
    </xf>
    <xf numFmtId="0" fontId="52" fillId="40" borderId="23" applyFont="1" applyFill="1" applyBorder="1">
      <alignment horizontal="left" vertical="top" indent="1"/>
      <protection locked="0"/>
    </xf>
    <xf numFmtId="0" fontId="52" fillId="42" borderId="0" applyFont="1" applyFill="1" applyBorder="0">
      <alignment vertical="top"/>
    </xf>
    <xf numFmtId="49" fontId="47" fillId="41" borderId="25" applyFont="1" applyFill="1" applyBorder="1" applyNumberFormat="1">
      <alignment horizontal="left" vertical="center" indent="2"/>
    </xf>
    <xf numFmtId="0" fontId="27" fillId="0" borderId="27" applyFont="1" applyFill="0" applyBorder="1">
      <alignment horizontal="left" vertical="top" wrapText="1" indent="1"/>
    </xf>
    <xf numFmtId="0" fontId="27" fillId="0" borderId="32" applyFont="1" applyFill="0" applyBorder="1">
      <alignment horizontal="left" vertical="top" wrapText="1" indent="1"/>
    </xf>
    <xf numFmtId="0" fontId="27" fillId="0" borderId="33" applyFont="1" applyFill="0" applyBorder="1">
      <alignment horizontal="left" vertical="top" wrapText="1" indent="1"/>
    </xf>
    <xf numFmtId="0" fontId="27" fillId="0" borderId="45" applyFont="1" applyFill="0" applyBorder="1">
      <alignment horizontal="left" vertical="center" indent="1"/>
    </xf>
    <xf numFmtId="0" fontId="55" fillId="0" borderId="29" applyFont="1" applyFill="0" applyBorder="1">
      <alignment horizontal="left" vertical="center" wrapText="1" indent="1"/>
    </xf>
    <xf numFmtId="0" fontId="55" fillId="0" borderId="42" applyFont="1" applyFill="0" applyBorder="1">
      <alignment horizontal="left" vertical="center" wrapText="1" indent="1"/>
    </xf>
    <xf numFmtId="0" fontId="55" fillId="0" borderId="28" applyFont="1" applyFill="0" applyBorder="1">
      <alignment horizontal="left" vertical="center" wrapText="1" indent="1"/>
    </xf>
    <xf numFmtId="0" fontId="56" fillId="0" borderId="0" applyFont="1" applyFill="0" applyBorder="0">
      <alignment vertical="center"/>
    </xf>
    <xf numFmtId="0" fontId="23" fillId="0" borderId="23" applyFont="1" applyFill="0" applyBorder="1">
      <alignment horizontal="center" vertical="center" wrapText="1"/>
    </xf>
    <xf numFmtId="49" fontId="43" fillId="39" borderId="0" applyFont="1" applyFill="1" applyBorder="0" applyNumberFormat="1">
      <alignment horizontal="center" vertical="center" wrapText="1"/>
    </xf>
    <xf numFmtId="49" fontId="43" fillId="39" borderId="45" applyFont="1" applyFill="1" applyBorder="1" applyNumberFormat="1">
      <alignment horizontal="center" vertical="center" wrapText="1"/>
    </xf>
    <xf numFmtId="0" fontId="23" fillId="0" borderId="23" applyFont="1" applyFill="0" applyBorder="1">
      <alignment horizontal="center" vertical="center"/>
    </xf>
    <xf numFmtId="49" fontId="23" fillId="0" borderId="23" applyFont="1" applyFill="0" applyBorder="1" applyNumberFormat="1">
      <alignment horizontal="center" vertical="center"/>
    </xf>
    <xf numFmtId="49" fontId="23" fillId="0" borderId="23" applyFont="1" applyFill="0" applyBorder="1" applyNumberFormat="1">
      <alignment horizontal="left" vertical="center"/>
    </xf>
    <xf numFmtId="0" fontId="23" fillId="0" borderId="23" applyFont="1" applyFill="0" applyBorder="1">
      <alignment horizontal="center" vertical="top"/>
    </xf>
    <xf numFmtId="0" fontId="27" fillId="0" borderId="23" applyFont="1" applyFill="0" applyBorder="1">
      <alignment horizontal="left" vertical="top" wrapText="1"/>
    </xf>
    <xf numFmtId="0" fontId="27" fillId="40" borderId="32" applyFont="1" applyFill="1" applyBorder="1">
      <alignment horizontal="center" vertical="top" wrapText="1"/>
    </xf>
    <xf numFmtId="0" fontId="23" fillId="0" borderId="33" applyFont="1" applyFill="0" applyBorder="1">
      <alignment horizontal="center" vertical="center"/>
    </xf>
    <xf numFmtId="0" fontId="23" fillId="0" borderId="26" applyFont="1" applyFill="0" applyBorder="1">
      <alignment horizontal="center" vertical="center"/>
    </xf>
    <xf numFmtId="49" fontId="27" fillId="0" borderId="26" applyFont="1" applyFill="0" applyBorder="1" applyNumberFormat="1">
      <alignment horizontal="left" vertical="center" wrapText="1"/>
    </xf>
    <xf numFmtId="49" fontId="27" fillId="0" borderId="26" applyFont="1" applyFill="0" applyBorder="1" applyNumberFormat="1">
      <alignment horizontal="center" vertical="center" wrapText="1"/>
    </xf>
    <xf numFmtId="0" fontId="23" fillId="0" borderId="26" applyFont="1" applyFill="0" applyBorder="1">
      <alignment horizontal="left" vertical="center" wrapText="1"/>
    </xf>
    <xf numFmtId="49" fontId="23" fillId="0" borderId="26" applyFont="1" applyFill="0" applyBorder="1" applyNumberFormat="1">
      <alignment horizontal="left" vertical="center" wrapText="1"/>
    </xf>
    <xf numFmtId="49" fontId="27" fillId="0" borderId="27" applyFont="1" applyFill="0" applyBorder="1" applyNumberFormat="1">
      <alignment horizontal="left" vertical="center" wrapText="1"/>
    </xf>
    <xf numFmtId="0" fontId="27" fillId="0" borderId="0" applyFont="1" applyFill="0" applyBorder="0">
      <alignment horizontal="left" vertical="center" indent="1"/>
    </xf>
    <xf numFmtId="0" fontId="27" fillId="40" borderId="42" applyFont="1" applyFill="1" applyBorder="1">
      <alignment horizontal="center" vertical="top" wrapText="1"/>
    </xf>
    <xf numFmtId="0" fontId="23" fillId="0" borderId="28" applyFont="1" applyFill="0" applyBorder="1">
      <alignment horizontal="center" vertical="center"/>
    </xf>
    <xf numFmtId="0" fontId="47" fillId="0" borderId="29" applyFont="1" applyFill="0" applyBorder="1">
      <alignment horizontal="left" vertical="center"/>
    </xf>
    <xf numFmtId="49" fontId="23" fillId="0" borderId="23" applyFont="1" applyFill="0" applyBorder="1" applyNumberFormat="1">
      <alignment horizontal="left" vertical="top"/>
    </xf>
    <xf numFmtId="0" fontId="27" fillId="40" borderId="30" applyFont="1" applyFill="1" applyBorder="1">
      <alignment horizontal="center" vertical="top" wrapText="1"/>
    </xf>
    <xf numFmtId="0" fontId="47" fillId="0" borderId="35" applyFont="1" applyFill="0" applyBorder="1">
      <alignment horizontal="left" vertical="center"/>
    </xf>
    <xf numFmtId="0" fontId="47" fillId="0" borderId="45" applyFont="1" applyFill="0" applyBorder="1">
      <alignment horizontal="left" vertical="center"/>
    </xf>
    <xf numFmtId="0" fontId="23" fillId="0" borderId="45" applyFont="1" applyFill="0" applyBorder="1">
      <alignment vertical="center"/>
    </xf>
    <xf numFmtId="0" fontId="47" fillId="0" borderId="34" applyFont="1" applyFill="0" applyBorder="1">
      <alignment horizontal="left" vertical="center"/>
    </xf>
    <xf numFmtId="0" fontId="27" fillId="38" borderId="23" applyFont="1" applyFill="1" applyBorder="1">
      <alignment horizontal="left" vertical="top" wrapText="1"/>
      <protection locked="0"/>
    </xf>
    <xf numFmtId="49" fontId="27" fillId="0" borderId="0" applyFont="1" applyFill="0" applyBorder="0" applyNumberFormat="1">
      <alignment horizontal="left" vertical="center" indent="1"/>
    </xf>
    <xf numFmtId="0" fontId="23" fillId="38" borderId="23" applyFont="1" applyFill="1" applyBorder="1">
      <alignment horizontal="left" vertical="top"/>
      <protection locked="0"/>
    </xf>
    <xf numFmtId="0" fontId="23" fillId="0" borderId="32" applyFont="1" applyFill="0" applyBorder="1">
      <alignment horizontal="center" vertical="top"/>
    </xf>
    <xf numFmtId="0" fontId="27" fillId="0" borderId="32" applyFont="1" applyFill="0" applyBorder="1">
      <alignment horizontal="left" vertical="top" wrapText="1"/>
    </xf>
    <xf numFmtId="0" fontId="23" fillId="0" borderId="42" applyFont="1" applyFill="0" applyBorder="1">
      <alignment horizontal="center" vertical="top"/>
    </xf>
    <xf numFmtId="0" fontId="27" fillId="0" borderId="42" applyFont="1" applyFill="0" applyBorder="1">
      <alignment horizontal="left" vertical="top" wrapText="1"/>
    </xf>
    <xf numFmtId="0" fontId="23" fillId="0" borderId="30" applyFont="1" applyFill="0" applyBorder="1">
      <alignment horizontal="center" vertical="top"/>
    </xf>
    <xf numFmtId="0" fontId="27" fillId="0" borderId="30" applyFont="1" applyFill="0" applyBorder="1">
      <alignment horizontal="left" vertical="top" wrapText="1"/>
    </xf>
    <xf numFmtId="0" fontId="23" fillId="0" borderId="0" applyFont="1" applyFill="0" applyBorder="0">
      <alignment horizontal="left" vertical="top" wrapText="1"/>
    </xf>
    <xf numFmtId="0" fontId="23" fillId="0" borderId="0" applyFont="1" applyFill="0" applyBorder="0" quotePrefix="1">
      <alignment horizontal="left" vertical="top" wrapText="1" indent="1"/>
    </xf>
    <xf numFmtId="49" fontId="43" fillId="0" borderId="0" applyFont="1" applyFill="0" applyBorder="0" applyNumberFormat="1">
      <alignment vertical="top"/>
    </xf>
    <xf numFmtId="49" fontId="43" fillId="0" borderId="0" applyFont="1" applyFill="0" applyBorder="0" applyNumberFormat="1">
      <alignment horizontal="center" vertical="center"/>
    </xf>
    <xf numFmtId="49" fontId="56" fillId="0" borderId="0" applyFont="1" applyFill="0" applyBorder="0" applyNumberFormat="1">
      <alignment vertical="top"/>
    </xf>
    <xf numFmtId="0" fontId="27" fillId="0" borderId="26" applyFont="1" applyFill="0" applyBorder="1">
      <alignment horizontal="left" vertical="center" wrapText="1" indent="1"/>
    </xf>
    <xf numFmtId="0" fontId="27" fillId="0" borderId="45" applyFont="1" applyFill="0" applyBorder="1">
      <alignment horizontal="left" vertical="center" wrapText="1" indent="1"/>
    </xf>
    <xf numFmtId="0" fontId="27" fillId="0" borderId="33" applyFont="1" applyFill="0" applyBorder="1">
      <alignment horizontal="center" vertical="center" wrapText="1"/>
    </xf>
    <xf numFmtId="0" fontId="27" fillId="0" borderId="27" applyFont="1" applyFill="0" applyBorder="1">
      <alignment horizontal="center" vertical="center" wrapText="1"/>
    </xf>
    <xf numFmtId="0" fontId="27" fillId="0" borderId="42" applyFont="1" applyFill="0" applyBorder="1">
      <alignment horizontal="center" vertical="center" wrapText="1"/>
    </xf>
    <xf numFmtId="0" fontId="27" fillId="0" borderId="32" applyFont="1" applyFill="0" applyBorder="1">
      <alignment horizontal="center" vertical="center" wrapText="1"/>
    </xf>
    <xf numFmtId="0" fontId="27" fillId="0" borderId="28" applyFont="1" applyFill="0" applyBorder="1">
      <alignment horizontal="center" vertical="center" wrapText="1"/>
    </xf>
    <xf numFmtId="0" fontId="27" fillId="0" borderId="29" applyFont="1" applyFill="0" applyBorder="1">
      <alignment horizontal="center" vertical="center" wrapText="1"/>
    </xf>
    <xf numFmtId="0" fontId="27" fillId="0" borderId="35" applyFont="1" applyFill="0" applyBorder="1">
      <alignment horizontal="center" vertical="center" wrapText="1"/>
    </xf>
    <xf numFmtId="0" fontId="27" fillId="0" borderId="34" applyFont="1" applyFill="0" applyBorder="1">
      <alignment horizontal="center" vertical="center" wrapText="1"/>
    </xf>
    <xf numFmtId="49" fontId="27" fillId="0" borderId="0" applyFont="1" applyFill="0" applyBorder="0" applyNumberFormat="1">
      <alignment vertical="top"/>
    </xf>
    <xf numFmtId="49" fontId="27" fillId="0" borderId="23" applyFont="1" applyFill="0" applyBorder="1" applyNumberFormat="1">
      <alignment horizontal="center" vertical="center"/>
    </xf>
    <xf numFmtId="0" fontId="27" fillId="0" borderId="23" applyFont="1" applyFill="0" applyBorder="1">
      <alignment horizontal="left" vertical="center" wrapText="1"/>
    </xf>
    <xf numFmtId="49" fontId="27" fillId="40" borderId="32" applyFont="1" applyFill="1" applyBorder="1" applyNumberFormat="1">
      <alignment horizontal="center" vertical="center" wrapText="1"/>
    </xf>
    <xf numFmtId="49" fontId="27" fillId="0" borderId="33" applyFont="1" applyFill="0" applyBorder="1" applyNumberFormat="1">
      <alignment vertical="center" wrapText="1"/>
    </xf>
    <xf numFmtId="0" fontId="27" fillId="0" borderId="26" applyFont="1" applyFill="0" applyBorder="1">
      <alignment horizontal="center" vertical="center"/>
    </xf>
    <xf numFmtId="49" fontId="27" fillId="0" borderId="26" applyFont="1" applyFill="0" applyBorder="1" applyNumberFormat="1">
      <alignment vertical="center" wrapText="1"/>
    </xf>
    <xf numFmtId="49" fontId="49" fillId="0" borderId="26" applyFont="1" applyFill="0" applyBorder="1" applyNumberFormat="1">
      <alignment vertical="center" wrapText="1"/>
    </xf>
    <xf numFmtId="0" fontId="27" fillId="0" borderId="26" applyFont="1" applyFill="0" applyBorder="1">
      <alignment horizontal="left" vertical="center" wrapText="1"/>
    </xf>
    <xf numFmtId="49" fontId="27" fillId="40" borderId="42" applyFont="1" applyFill="1" applyBorder="1" applyNumberFormat="1">
      <alignment horizontal="center" vertical="center" wrapText="1"/>
    </xf>
    <xf numFmtId="49" fontId="27" fillId="0" borderId="28" applyFont="1" applyFill="0" applyBorder="1" applyNumberFormat="1">
      <alignment vertical="center" wrapText="1"/>
    </xf>
    <xf numFmtId="0" fontId="47" fillId="0" borderId="28" applyFont="1" applyFill="0" applyBorder="1">
      <alignment horizontal="left" vertical="center"/>
    </xf>
    <xf numFmtId="49" fontId="27" fillId="0" borderId="32" applyFont="1" applyFill="0" applyBorder="1" applyNumberFormat="1">
      <alignment horizontal="center" vertical="center"/>
    </xf>
    <xf numFmtId="0" fontId="27" fillId="0" borderId="32" applyFont="1" applyFill="0" applyBorder="1">
      <alignment horizontal="left" vertical="center" wrapText="1"/>
    </xf>
    <xf numFmtId="0" fontId="27" fillId="0" borderId="33" applyFont="1" applyFill="0" applyBorder="1">
      <alignment horizontal="left" vertical="center" wrapText="1"/>
    </xf>
    <xf numFmtId="49" fontId="56" fillId="0" borderId="35" applyFont="1" applyFill="0" applyBorder="1" applyNumberFormat="1">
      <alignment vertical="top"/>
    </xf>
    <xf numFmtId="49" fontId="56" fillId="0" borderId="45" applyFont="1" applyFill="0" applyBorder="1" applyNumberFormat="1">
      <alignment vertical="top"/>
    </xf>
    <xf numFmtId="49" fontId="28" fillId="0" borderId="0" applyFont="1" applyFill="0" applyBorder="0" applyNumberFormat="1">
      <alignment vertical="top"/>
    </xf>
    <xf numFmtId="0" fontId="27" fillId="0" borderId="21" applyFont="1" applyFill="0" applyBorder="1">
      <alignment horizontal="left" vertical="center" wrapText="1"/>
    </xf>
    <xf numFmtId="0" fontId="27" fillId="39" borderId="0" applyFont="1" applyFill="1" applyBorder="0"/>
    <xf numFmtId="0" fontId="23" fillId="39" borderId="0" applyFont="1" applyFill="1" applyBorder="0"/>
    <xf numFmtId="0" fontId="43" fillId="39" borderId="0" applyFont="1" applyFill="1" applyBorder="0"/>
    <xf numFmtId="0" fontId="40" fillId="39" borderId="0" applyFont="1" applyFill="1" applyBorder="0">
      <alignment horizontal="center"/>
    </xf>
    <xf numFmtId="0" fontId="40" fillId="39" borderId="0" applyFont="1" applyFill="1" applyBorder="0"/>
    <xf numFmtId="0" fontId="57" fillId="39" borderId="0" applyFont="1" applyFill="1" applyBorder="0">
      <alignment horizontal="right" vertical="center"/>
    </xf>
    <xf numFmtId="0" fontId="43" fillId="39" borderId="0" applyFont="1" applyFill="1" applyBorder="0">
      <alignment vertical="center" wrapText="1"/>
    </xf>
    <xf numFmtId="0" fontId="35" fillId="39" borderId="0" applyFont="1" applyFill="1" applyBorder="0">
      <alignment horizontal="left" vertical="center" wrapText="1"/>
    </xf>
    <xf numFmtId="49" fontId="23" fillId="39" borderId="23" applyFont="1" applyFill="1" applyBorder="1" applyNumberFormat="1">
      <alignment horizontal="center" vertical="center" wrapText="1"/>
    </xf>
    <xf numFmtId="49" fontId="27" fillId="39" borderId="23" applyFont="1" applyFill="1" applyBorder="1" applyNumberFormat="1">
      <alignment horizontal="center" vertical="center" wrapText="1"/>
    </xf>
    <xf numFmtId="0" fontId="23" fillId="39" borderId="23" applyFont="1" applyFill="1" applyBorder="1">
      <alignment horizontal="center" vertical="center" wrapText="1"/>
    </xf>
    <xf numFmtId="0" fontId="27" fillId="39" borderId="23" applyFont="1" applyFill="1" applyBorder="1">
      <alignment horizontal="center" vertical="center" wrapText="1"/>
    </xf>
    <xf numFmtId="0" fontId="46" fillId="39" borderId="0" applyFont="1" applyFill="1" applyBorder="0">
      <alignment horizontal="center" vertical="center"/>
    </xf>
    <xf numFmtId="49" fontId="43" fillId="0" borderId="23" applyFont="1" applyFill="0" applyBorder="1" applyNumberFormat="1">
      <alignment horizontal="center" vertical="center"/>
    </xf>
    <xf numFmtId="0" fontId="43" fillId="0" borderId="23" applyFont="1" applyFill="0" applyBorder="1">
      <alignment vertical="center" wrapText="1"/>
    </xf>
    <xf numFmtId="0" fontId="43" fillId="0" borderId="23" applyFont="1" applyFill="0" applyBorder="1">
      <alignment horizontal="left" vertical="center" wrapText="1"/>
    </xf>
    <xf numFmtId="0" fontId="58" fillId="39" borderId="0" applyFont="1" applyFill="1" applyBorder="0"/>
    <xf numFmtId="49" fontId="23" fillId="39" borderId="23" applyFont="1" applyFill="1" applyBorder="1" applyNumberFormat="1">
      <alignment horizontal="center" vertical="center"/>
    </xf>
    <xf numFmtId="0" fontId="23" fillId="39" borderId="23" applyFont="1" applyFill="1" applyBorder="1">
      <alignment vertical="center" wrapText="1"/>
    </xf>
    <xf numFmtId="0" fontId="27" fillId="39" borderId="23" applyFont="1" applyFill="1" applyBorder="1">
      <alignment vertical="center" wrapText="1"/>
    </xf>
    <xf numFmtId="0" fontId="23" fillId="39" borderId="23" applyFont="1" applyFill="1" applyBorder="1">
      <alignment horizontal="left" vertical="center" wrapText="1" indent="1"/>
    </xf>
    <xf numFmtId="49" fontId="23" fillId="38" borderId="23" applyFont="1" applyFill="1" applyBorder="1" applyNumberFormat="1">
      <alignment horizontal="left" vertical="center" wrapText="1"/>
      <protection locked="0"/>
    </xf>
    <xf numFmtId="0" fontId="43" fillId="0" borderId="23" applyFont="1" applyFill="0" applyBorder="1">
      <alignment horizontal="left" vertical="center" wrapText="1" indent="1"/>
    </xf>
    <xf numFmtId="49" fontId="27" fillId="39" borderId="0" applyFont="1" applyFill="1" applyBorder="0" applyNumberFormat="1">
      <alignment horizontal="center" vertical="center" wrapText="1"/>
    </xf>
    <xf numFmtId="0" fontId="27" fillId="39" borderId="29" applyFont="1" applyFill="1" applyBorder="1">
      <alignment horizontal="center" vertical="center" wrapText="1"/>
    </xf>
    <xf numFmtId="0" fontId="23" fillId="39" borderId="23" applyFont="1" applyFill="1" applyBorder="1">
      <alignment horizontal="center" vertical="center"/>
    </xf>
    <xf numFmtId="0" fontId="23" fillId="39" borderId="23" applyFont="1" applyFill="1" applyBorder="1">
      <alignment horizontal="left" vertical="center" wrapText="1" indent="2"/>
    </xf>
    <xf numFmtId="49" fontId="23" fillId="0" borderId="23" applyFont="1" applyFill="0" applyBorder="1" applyNumberFormat="1">
      <alignment horizontal="left" vertical="center" wrapText="1"/>
    </xf>
    <xf numFmtId="49" fontId="27" fillId="39" borderId="0" applyFont="1" applyFill="1" applyBorder="0" applyNumberFormat="1">
      <alignment vertical="center" wrapText="1"/>
    </xf>
    <xf numFmtId="0" fontId="27" fillId="39" borderId="29" applyFont="1" applyFill="1" applyBorder="1">
      <alignment vertical="center" wrapText="1"/>
    </xf>
    <xf numFmtId="0" fontId="27" fillId="41" borderId="21" applyFont="1" applyFill="1" applyBorder="1">
      <alignment horizontal="center"/>
    </xf>
    <xf numFmtId="0" fontId="57" fillId="41" borderId="25" applyFont="1" applyFill="1" applyBorder="1">
      <alignment horizontal="left" vertical="center"/>
    </xf>
    <xf numFmtId="0" fontId="57" fillId="41" borderId="20" applyFont="1" applyFill="1" applyBorder="1">
      <alignment horizontal="left" vertical="center"/>
    </xf>
    <xf numFmtId="49" fontId="43" fillId="39" borderId="23" applyFont="1" applyFill="1" applyBorder="1" applyNumberFormat="1">
      <alignment horizontal="center" vertical="center"/>
    </xf>
    <xf numFmtId="0" fontId="43" fillId="39" borderId="23" applyFont="1" applyFill="1" applyBorder="1">
      <alignment vertical="center" wrapText="1"/>
    </xf>
    <xf numFmtId="0" fontId="43" fillId="39" borderId="23" applyFont="1" applyFill="1" applyBorder="1">
      <alignment horizontal="left" vertical="center" wrapText="1" indent="1"/>
    </xf>
    <xf numFmtId="0" fontId="43" fillId="39" borderId="23" applyFont="1" applyFill="1" applyBorder="1">
      <alignment horizontal="left" vertical="center" wrapText="1" indent="2"/>
    </xf>
    <xf numFmtId="49" fontId="43" fillId="0" borderId="23" applyFont="1" applyFill="0" applyBorder="1" applyNumberFormat="1">
      <alignment horizontal="left" vertical="center" wrapText="1"/>
    </xf>
    <xf numFmtId="0" fontId="23" fillId="39" borderId="23" applyFont="1" applyFill="1" applyBorder="1">
      <alignment horizontal="left" vertical="center" wrapText="1"/>
    </xf>
    <xf numFmtId="49" fontId="23" fillId="35" borderId="23" applyFont="1" applyFill="1" applyBorder="1" applyNumberFormat="1">
      <alignment horizontal="left" vertical="center" wrapText="1"/>
      <protection locked="0"/>
    </xf>
    <xf numFmtId="0" fontId="23" fillId="39" borderId="32" applyFont="1" applyFill="1" applyBorder="1">
      <alignment horizontal="left" vertical="center" wrapText="1"/>
    </xf>
    <xf numFmtId="0" fontId="27" fillId="39" borderId="32" applyFont="1" applyFill="1" applyBorder="1">
      <alignment horizontal="left" vertical="top" wrapText="1"/>
    </xf>
    <xf numFmtId="49" fontId="23" fillId="0" borderId="23" applyFont="1" applyFill="0" applyBorder="1" applyNumberFormat="1">
      <alignment horizontal="left" vertical="center" wrapText="1" indent="1"/>
    </xf>
    <xf numFmtId="0" fontId="27" fillId="39" borderId="42" applyFont="1" applyFill="1" applyBorder="1">
      <alignment horizontal="left" vertical="top" wrapText="1"/>
    </xf>
    <xf numFmtId="0" fontId="49" fillId="39" borderId="0" applyFont="1" applyFill="1" applyBorder="0">
      <alignment horizontal="center" vertical="center" wrapText="1"/>
    </xf>
    <xf numFmtId="49" fontId="23" fillId="38" borderId="23" applyFont="1" applyFill="1" applyBorder="1" applyNumberFormat="1">
      <alignment horizontal="left" vertical="center" wrapText="1" indent="1"/>
      <protection locked="0"/>
    </xf>
    <xf numFmtId="49" fontId="27" fillId="38" borderId="21" applyFont="1" applyFill="1" applyBorder="1" applyNumberFormat="1">
      <alignment horizontal="left" vertical="center" wrapText="1"/>
      <protection locked="0"/>
    </xf>
    <xf numFmtId="0" fontId="27" fillId="39" borderId="30" applyFont="1" applyFill="1" applyBorder="1">
      <alignment horizontal="left" vertical="top" wrapText="1"/>
    </xf>
    <xf numFmtId="0" fontId="59" fillId="39" borderId="0" applyFont="1" applyFill="1" applyBorder="0"/>
    <xf numFmtId="49" fontId="27" fillId="38" borderId="23" applyFont="1" applyFill="1" applyBorder="1" applyNumberFormat="1" quotePrefix="1">
      <alignment horizontal="left" vertical="center" wrapText="1"/>
      <protection locked="0"/>
    </xf>
    <xf numFmtId="49" fontId="27" fillId="35" borderId="23" applyFont="1" applyFill="1" applyBorder="1" applyNumberFormat="1">
      <alignment horizontal="left" vertical="center" wrapText="1"/>
      <protection locked="0"/>
    </xf>
    <xf numFmtId="49" fontId="27" fillId="40" borderId="23" applyFont="1" applyFill="1" applyBorder="1" applyNumberFormat="1">
      <alignment horizontal="left" vertical="center" wrapText="1"/>
    </xf>
    <xf numFmtId="0" fontId="23" fillId="39" borderId="21" applyFont="1" applyFill="1" applyBorder="1">
      <alignment horizontal="left" vertical="center" wrapText="1" indent="1"/>
    </xf>
    <xf numFmtId="49" fontId="27" fillId="40" borderId="21" applyFont="1" applyFill="1" applyBorder="1" applyNumberFormat="1">
      <alignment horizontal="left" vertical="center" wrapText="1"/>
    </xf>
    <xf numFmtId="0" fontId="23" fillId="39" borderId="23" applyFont="1" applyFill="1" applyBorder="1">
      <alignment vertical="top" wrapText="1"/>
    </xf>
    <xf numFmtId="0" fontId="23" fillId="39" borderId="21" applyFont="1" applyFill="1" applyBorder="1">
      <alignment horizontal="left" vertical="center" wrapText="1"/>
    </xf>
    <xf numFmtId="0" fontId="23" fillId="39" borderId="30" applyFont="1" applyFill="1" applyBorder="1">
      <alignment vertical="center" wrapText="1"/>
    </xf>
    <xf numFmtId="0" fontId="48" fillId="0" borderId="0" applyFont="1" applyFill="0" applyBorder="0">
      <alignment horizontal="left" vertical="top" wrapText="1" indent="1"/>
    </xf>
    <xf numFmtId="0" fontId="60" fillId="39" borderId="0" applyFont="1" applyFill="1" applyBorder="0"/>
    <xf numFmtId="0" fontId="52" fillId="39" borderId="0" applyFont="1" applyFill="1" applyBorder="0">
      <alignment horizontal="center"/>
    </xf>
    <xf numFmtId="0" fontId="52" fillId="39" borderId="0" applyFont="1" applyFill="1" applyBorder="0"/>
    <xf numFmtId="0" fontId="61" fillId="39" borderId="0" applyFont="1" applyFill="1" applyBorder="0">
      <alignment horizontal="right" vertical="center"/>
    </xf>
    <xf numFmtId="0" fontId="62" fillId="39" borderId="0" applyFont="1" applyFill="1" applyBorder="0">
      <alignment vertical="center"/>
    </xf>
    <xf numFmtId="0" fontId="61" fillId="39" borderId="0" applyFont="1" applyFill="1" applyBorder="0">
      <alignment horizontal="right" vertical="top"/>
    </xf>
    <xf numFmtId="0" fontId="62" fillId="39" borderId="0" applyFont="1" applyFill="1" applyBorder="0">
      <alignment vertical="center" wrapText="1"/>
    </xf>
    <xf numFmtId="0" fontId="23" fillId="39" borderId="0" applyFont="1" applyFill="1" applyBorder="0">
      <alignment horizontal="center"/>
    </xf>
    <xf numFmtId="0" fontId="63" fillId="39" borderId="0" applyFont="1" applyFill="1" applyBorder="0">
      <alignment horizontal="center" vertical="center" wrapText="1"/>
    </xf>
    <xf numFmtId="0" fontId="63" fillId="39" borderId="0" applyFont="1" applyFill="1" applyBorder="0">
      <alignment horizontal="right" vertical="center" wrapText="1"/>
    </xf>
    <xf numFmtId="0" fontId="63" fillId="0" borderId="0" applyFont="1" applyFill="0" applyBorder="0">
      <alignment vertical="center" wrapText="1"/>
    </xf>
    <xf numFmtId="0" fontId="27" fillId="0" borderId="34" applyFont="1" applyFill="0" applyBorder="1">
      <alignment horizontal="left" vertical="center" wrapText="1" indent="1"/>
    </xf>
    <xf numFmtId="0" fontId="27" fillId="0" borderId="30" applyFont="1" applyFill="0" applyBorder="1">
      <alignment horizontal="left" vertical="center" wrapText="1" indent="1"/>
    </xf>
    <xf numFmtId="0" fontId="27" fillId="0" borderId="35" applyFont="1" applyFill="0" applyBorder="1">
      <alignment horizontal="left" vertical="center" wrapText="1" indent="1"/>
    </xf>
    <xf numFmtId="0" fontId="64" fillId="39" borderId="0" applyFont="1" applyFill="1" applyBorder="0">
      <alignment horizontal="center" vertical="center" wrapText="1"/>
    </xf>
    <xf numFmtId="0" fontId="23" fillId="0" borderId="21" applyFont="1" applyFill="0" applyBorder="1">
      <alignment horizontal="center" vertical="center" wrapText="1"/>
    </xf>
    <xf numFmtId="0" fontId="23" fillId="0" borderId="25" applyFont="1" applyFill="0" applyBorder="1">
      <alignment horizontal="center" vertical="center" wrapText="1"/>
    </xf>
    <xf numFmtId="0" fontId="23" fillId="0" borderId="20" applyFont="1" applyFill="0" applyBorder="1">
      <alignment horizontal="center" vertical="center" wrapText="1"/>
    </xf>
    <xf numFmtId="0" fontId="23" fillId="0" borderId="32" applyFont="1" applyFill="0" applyBorder="1">
      <alignment horizontal="center" vertical="center" wrapText="1"/>
    </xf>
    <xf numFmtId="0" fontId="23" fillId="0" borderId="33" applyFont="1" applyFill="0" applyBorder="1">
      <alignment horizontal="center" vertical="center" wrapText="1"/>
    </xf>
    <xf numFmtId="0" fontId="23" fillId="0" borderId="27" applyFont="1" applyFill="0" applyBorder="1">
      <alignment horizontal="center" vertical="center" wrapText="1"/>
    </xf>
    <xf numFmtId="0" fontId="23" fillId="0" borderId="30" applyFont="1" applyFill="0" applyBorder="1">
      <alignment horizontal="center" vertical="center" wrapText="1"/>
    </xf>
    <xf numFmtId="0" fontId="23" fillId="0" borderId="35" applyFont="1" applyFill="0" applyBorder="1">
      <alignment horizontal="center" vertical="center" wrapText="1"/>
    </xf>
    <xf numFmtId="0" fontId="23" fillId="0" borderId="34" applyFont="1" applyFill="0" applyBorder="1">
      <alignment horizontal="center" vertical="center" wrapText="1"/>
    </xf>
    <xf numFmtId="0" fontId="46" fillId="39" borderId="0" applyFont="1" applyFill="1" applyBorder="0">
      <alignment horizontal="center" vertical="center" wrapText="1"/>
    </xf>
    <xf numFmtId="49" fontId="46" fillId="39" borderId="0" applyFont="1" applyFill="1" applyBorder="0" applyNumberFormat="1">
      <alignment horizontal="center" vertical="center" wrapText="1"/>
    </xf>
    <xf numFmtId="0" fontId="65" fillId="39" borderId="0" applyFont="1" applyFill="1" applyBorder="0">
      <alignment horizontal="center" vertical="center" wrapText="1"/>
    </xf>
    <xf numFmtId="49" fontId="55" fillId="0" borderId="32" applyFont="1" applyFill="0" applyBorder="1" applyNumberFormat="1">
      <alignment horizontal="left" vertical="center" wrapText="1"/>
    </xf>
    <xf numFmtId="49" fontId="55" fillId="0" borderId="23" applyFont="1" applyFill="0" applyBorder="1" applyNumberFormat="1">
      <alignment horizontal="left" vertical="center" wrapText="1"/>
    </xf>
    <xf numFmtId="49" fontId="23" fillId="0" borderId="23" applyFont="1" applyFill="0" applyBorder="1" applyNumberFormat="1">
      <alignment vertical="top" wrapText="1"/>
    </xf>
    <xf numFmtId="0" fontId="55" fillId="0" borderId="0" applyFont="1" applyFill="0" applyBorder="0">
      <alignment vertical="center" wrapText="1"/>
    </xf>
    <xf numFmtId="49" fontId="23" fillId="0" borderId="23" applyFont="1" applyFill="0" applyBorder="1" applyNumberFormat="1">
      <alignment horizontal="center" vertical="center" wrapText="1"/>
    </xf>
    <xf numFmtId="0" fontId="27" fillId="40" borderId="21" applyFont="1" applyFill="1" applyBorder="1">
      <alignment horizontal="left" vertical="center" wrapText="1"/>
    </xf>
    <xf numFmtId="49" fontId="46" fillId="39" borderId="23" applyFont="1" applyFill="1" applyBorder="1" applyNumberFormat="1">
      <alignment horizontal="center" vertical="center" wrapText="1"/>
    </xf>
    <xf numFmtId="4" fontId="23" fillId="38" borderId="23" applyFont="1" applyFill="1" applyBorder="1" applyNumberFormat="1">
      <alignment horizontal="right" vertical="center" wrapText="1"/>
      <protection locked="0"/>
    </xf>
    <xf numFmtId="3" fontId="23" fillId="38" borderId="23" applyFont="1" applyFill="1" applyBorder="1" applyNumberFormat="1">
      <alignment horizontal="right" vertical="center" wrapText="1"/>
      <protection locked="0"/>
    </xf>
    <xf numFmtId="4" fontId="23" fillId="38" borderId="20" applyFont="1" applyFill="1" applyBorder="1" applyNumberFormat="1">
      <alignment horizontal="right" vertical="center" wrapText="1"/>
      <protection locked="0"/>
    </xf>
    <xf numFmtId="0" fontId="23" fillId="35" borderId="23" applyFont="1" applyFill="1" applyBorder="1">
      <alignment horizontal="right" vertical="center" wrapText="1"/>
      <protection locked="0"/>
    </xf>
    <xf numFmtId="3" fontId="23" fillId="0" borderId="20" applyFont="1" applyFill="0" applyBorder="1" applyNumberFormat="1">
      <alignment horizontal="right" vertical="center" wrapText="1"/>
    </xf>
    <xf numFmtId="0" fontId="23" fillId="0" borderId="32" applyFont="1" applyFill="0" applyBorder="1">
      <alignment horizontal="left" vertical="top" wrapText="1"/>
    </xf>
    <xf numFmtId="49" fontId="31" fillId="41" borderId="21" applyFont="1" applyFill="1" applyBorder="1" applyNumberFormat="1">
      <alignment horizontal="center" vertical="center"/>
    </xf>
    <xf numFmtId="0" fontId="47" fillId="41" borderId="25" applyFont="1" applyFill="1" applyBorder="1">
      <alignment vertical="center"/>
    </xf>
    <xf numFmtId="49" fontId="47" fillId="41" borderId="25" applyFont="1" applyFill="1" applyBorder="1" applyNumberFormat="1">
      <alignment vertical="center"/>
    </xf>
    <xf numFmtId="49" fontId="57" fillId="41" borderId="25" applyFont="1" applyFill="1" applyBorder="1" applyNumberFormat="1">
      <alignment vertical="center"/>
    </xf>
    <xf numFmtId="49" fontId="57" fillId="41" borderId="20" applyFont="1" applyFill="1" applyBorder="1" applyNumberFormat="1">
      <alignment vertical="center"/>
    </xf>
    <xf numFmtId="0" fontId="23" fillId="0" borderId="30" applyFont="1" applyFill="0" applyBorder="1">
      <alignment horizontal="left" vertical="top" wrapText="1"/>
    </xf>
    <xf numFmtId="49" fontId="23" fillId="0" borderId="33" applyFont="1" applyFill="0" applyBorder="1" applyNumberFormat="1">
      <alignment horizontal="center" vertical="center" wrapText="1"/>
    </xf>
    <xf numFmtId="0" fontId="27" fillId="40" borderId="26" applyFont="1" applyFill="1" applyBorder="1">
      <alignment horizontal="left" vertical="center" wrapText="1"/>
    </xf>
    <xf numFmtId="0" fontId="49" fillId="39" borderId="23" applyFont="1" applyFill="1" applyBorder="1">
      <alignment horizontal="center" vertical="center" wrapText="1"/>
    </xf>
    <xf numFmtId="49" fontId="27" fillId="38" borderId="23" applyFont="1" applyFill="1" applyBorder="1" applyNumberFormat="1">
      <alignment horizontal="left" vertical="center" wrapText="1"/>
      <protection locked="0"/>
    </xf>
    <xf numFmtId="3" fontId="27" fillId="38" borderId="23" applyFont="1" applyFill="1" applyBorder="1" applyNumberFormat="1">
      <alignment horizontal="right" vertical="center" wrapText="1"/>
      <protection locked="0"/>
    </xf>
    <xf numFmtId="49" fontId="23" fillId="0" borderId="35" applyFont="1" applyFill="0" applyBorder="1" applyNumberFormat="1">
      <alignment horizontal="center" vertical="center" wrapText="1"/>
    </xf>
    <xf numFmtId="0" fontId="27" fillId="40" borderId="45" applyFont="1" applyFill="1" applyBorder="1">
      <alignment horizontal="left" vertical="center" wrapText="1"/>
    </xf>
    <xf numFmtId="0" fontId="27" fillId="0" borderId="26" applyFont="1" applyFill="0" applyBorder="1">
      <alignment horizontal="left" vertical="top" wrapText="1" indent="1"/>
    </xf>
    <xf numFmtId="0" fontId="29" fillId="39" borderId="0" applyFont="1" applyFill="1" applyBorder="0">
      <alignment horizontal="right" vertical="center"/>
    </xf>
    <xf numFmtId="0" fontId="29" fillId="39" borderId="0" applyFont="1" applyFill="1" applyBorder="0">
      <alignment horizontal="right" vertical="center" wrapText="1"/>
    </xf>
    <xf numFmtId="49" fontId="46" fillId="39" borderId="25" applyFont="1" applyFill="1" applyBorder="1" applyNumberFormat="1">
      <alignment horizontal="center" vertical="center" wrapText="1"/>
    </xf>
    <xf numFmtId="49" fontId="27" fillId="0" borderId="23" applyFont="1" applyFill="0" applyBorder="1" applyNumberFormat="1">
      <alignment horizontal="left" vertical="center" wrapText="1"/>
    </xf>
    <xf numFmtId="0" fontId="49" fillId="39" borderId="29" applyFont="1" applyFill="1" applyBorder="1">
      <alignment vertical="top" wrapText="1"/>
    </xf>
    <xf numFmtId="14" fontId="27" fillId="41" borderId="25" applyFont="1" applyFill="1" applyBorder="1" applyNumberFormat="1">
      <alignment horizontal="center" vertical="center" wrapText="1"/>
    </xf>
    <xf numFmtId="14" fontId="53" fillId="41" borderId="25" applyFont="1" applyFill="1" applyBorder="1" applyNumberFormat="1">
      <alignment horizontal="center" vertical="center" wrapText="1"/>
    </xf>
    <xf numFmtId="49" fontId="36" fillId="41" borderId="20" applyFont="1" applyFill="1" applyBorder="1" applyNumberFormat="1">
      <alignment horizontal="left" vertical="center" wrapText="1"/>
    </xf>
    <xf numFmtId="0" fontId="23" fillId="0" borderId="42" applyFont="1" applyFill="0" applyBorder="1">
      <alignment horizontal="left" vertical="top" wrapText="1"/>
    </xf>
    <xf numFmtId="0" fontId="49" fillId="39" borderId="0" applyFont="1" applyFill="1" applyBorder="0">
      <alignment vertical="top" wrapText="1"/>
    </xf>
    <xf numFmtId="0" fontId="43" fillId="39" borderId="30" applyFont="1" applyFill="1" applyBorder="1">
      <alignment horizontal="center" vertical="center" wrapText="1"/>
    </xf>
    <xf numFmtId="14" fontId="27" fillId="40" borderId="30" applyFont="1" applyFill="1" applyBorder="1" applyNumberFormat="1">
      <alignment horizontal="left" vertical="center" wrapText="1"/>
    </xf>
    <xf numFmtId="14" fontId="27" fillId="40" borderId="23" applyFont="1" applyFill="1" applyBorder="1" applyNumberFormat="1">
      <alignment horizontal="center" vertical="center" wrapText="1"/>
    </xf>
    <xf numFmtId="49" fontId="36" fillId="38" borderId="23" applyFont="1" applyFill="1" applyBorder="1" applyNumberFormat="1">
      <alignment horizontal="left" vertical="center" wrapText="1"/>
      <protection locked="0"/>
    </xf>
    <xf numFmtId="0" fontId="43" fillId="0" borderId="0" applyFont="1" applyFill="0" applyBorder="0">
      <alignment horizontal="left" vertical="center" wrapText="1"/>
    </xf>
    <xf numFmtId="49" fontId="43" fillId="0" borderId="0" applyFont="1" applyFill="0" applyBorder="0" applyNumberFormat="1">
      <alignment horizontal="left" vertical="center" wrapText="1"/>
    </xf>
    <xf numFmtId="49" fontId="31" fillId="41" borderId="25" applyFont="1" applyFill="1" applyBorder="1" applyNumberFormat="1">
      <alignment horizontal="center" vertical="center"/>
    </xf>
    <xf numFmtId="49" fontId="57" fillId="41" borderId="25" applyFont="1" applyFill="1" applyBorder="1" applyNumberFormat="1">
      <alignment horizontal="left" vertical="center" indent="1"/>
    </xf>
    <xf numFmtId="49" fontId="57" fillId="41" borderId="20" applyFont="1" applyFill="1" applyBorder="1" applyNumberFormat="1">
      <alignment horizontal="left" vertical="center" indent="1"/>
    </xf>
    <xf numFmtId="0" fontId="48" fillId="0" borderId="0" applyFont="1" applyFill="0" applyBorder="0">
      <alignment vertical="top"/>
    </xf>
    <xf numFmtId="0" fontId="37" fillId="0" borderId="23" applyFont="1" applyFill="0" applyBorder="1">
      <alignment horizontal="center" vertical="center"/>
    </xf>
    <xf numFmtId="49" fontId="27" fillId="0" borderId="29" applyFont="1" applyFill="0" applyBorder="1" applyNumberFormat="1">
      <alignment vertical="top"/>
    </xf>
    <xf numFmtId="0" fontId="27" fillId="39" borderId="23" applyFont="1" applyFill="1" applyBorder="1">
      <alignment horizontal="left" vertical="center" wrapText="1"/>
    </xf>
    <xf numFmtId="0" fontId="27" fillId="0" borderId="23" applyFont="1" applyFill="0" applyBorder="1">
      <alignment vertical="center" wrapText="1"/>
    </xf>
    <xf numFmtId="0" fontId="27" fillId="0" borderId="23" applyFont="1" applyFill="0" applyBorder="1">
      <alignment horizontal="left" vertical="center" wrapText="1" indent="6"/>
    </xf>
    <xf numFmtId="0" fontId="27" fillId="37" borderId="21" applyFont="1" applyFill="1" applyBorder="1">
      <alignment horizontal="left" vertical="center" wrapText="1"/>
    </xf>
    <xf numFmtId="0" fontId="27" fillId="37" borderId="25" applyFont="1" applyFill="1" applyBorder="1">
      <alignment horizontal="left" vertical="center" wrapText="1"/>
    </xf>
    <xf numFmtId="0" fontId="27" fillId="37" borderId="20" applyFont="1" applyFill="1" applyBorder="1">
      <alignment horizontal="left" vertical="center" wrapText="1"/>
    </xf>
    <xf numFmtId="0" fontId="48" fillId="0" borderId="23" applyFont="1" applyFill="0" applyBorder="1">
      <alignment vertical="top" wrapText="1"/>
    </xf>
    <xf numFmtId="0" fontId="37" fillId="0" borderId="21" applyFont="1" applyFill="0" applyBorder="1">
      <alignment horizontal="center" vertical="center"/>
    </xf>
    <xf numFmtId="0" fontId="45" fillId="39" borderId="0" applyFont="1" applyFill="1" applyBorder="0">
      <alignment horizontal="center" vertical="center" wrapText="1"/>
    </xf>
    <xf numFmtId="0" fontId="27" fillId="0" borderId="29" applyFont="1" applyFill="0" applyBorder="1">
      <alignment vertical="center" wrapText="1"/>
    </xf>
    <xf numFmtId="0" fontId="27" fillId="39" borderId="23" applyFont="1" applyFill="1" applyBorder="1">
      <alignment horizontal="left" vertical="center" wrapText="1" indent="1"/>
    </xf>
    <xf numFmtId="0" fontId="27" fillId="39" borderId="23" applyFont="1" applyFill="1" applyBorder="1">
      <alignment horizontal="left" vertical="center" wrapText="1" indent="2"/>
    </xf>
    <xf numFmtId="0" fontId="27" fillId="39" borderId="23" applyFont="1" applyFill="1" applyBorder="1">
      <alignment horizontal="left" vertical="center" wrapText="1" indent="3"/>
    </xf>
    <xf numFmtId="0" fontId="37" fillId="0" borderId="0" applyFont="1" applyFill="0" applyBorder="0">
      <alignment horizontal="center" vertical="center"/>
    </xf>
    <xf numFmtId="0" fontId="43" fillId="0" borderId="29" applyFont="1" applyFill="0" applyBorder="1">
      <alignment horizontal="center" vertical="center" wrapText="1"/>
    </xf>
    <xf numFmtId="0" fontId="27" fillId="39" borderId="23" applyFont="1" applyFill="1" applyBorder="1">
      <alignment horizontal="left" vertical="center" wrapText="1" indent="4"/>
    </xf>
    <xf numFmtId="0" fontId="27" fillId="40" borderId="25" applyFont="1" applyFill="1" applyBorder="1">
      <alignment horizontal="left" vertical="center" wrapText="1"/>
    </xf>
    <xf numFmtId="0" fontId="27" fillId="40" borderId="20" applyFont="1" applyFill="1" applyBorder="1">
      <alignment horizontal="left" vertical="center" wrapText="1"/>
    </xf>
    <xf numFmtId="0" fontId="37" fillId="0" borderId="21" applyFont="1" applyFill="0" applyBorder="1">
      <alignment horizontal="center" vertical="center" wrapText="1"/>
    </xf>
    <xf numFmtId="0" fontId="43" fillId="0" borderId="29" applyFont="1" applyFill="0" applyBorder="1">
      <alignment vertical="center" wrapText="1"/>
    </xf>
    <xf numFmtId="0" fontId="27" fillId="39" borderId="23" applyFont="1" applyFill="1" applyBorder="1">
      <alignment horizontal="left" vertical="center" wrapText="1" indent="5"/>
    </xf>
    <xf numFmtId="0" fontId="27" fillId="40" borderId="23" applyFont="1" applyFill="1" applyBorder="1">
      <alignment horizontal="left" vertical="center" wrapText="1" indent="6"/>
    </xf>
    <xf numFmtId="4" fontId="27" fillId="35" borderId="23" applyFont="1" applyFill="1" applyBorder="1" applyNumberFormat="1">
      <alignment horizontal="right" vertical="center" wrapText="1"/>
      <protection locked="0"/>
    </xf>
    <xf numFmtId="4" fontId="27" fillId="0" borderId="23" applyFont="1" applyFill="0" applyBorder="1" applyNumberFormat="1">
      <alignment horizontal="right" vertical="center" wrapText="1"/>
    </xf>
    <xf numFmtId="266" fontId="27" fillId="35" borderId="23" applyFont="1" applyFill="1" applyBorder="1" applyNumberFormat="1">
      <alignment horizontal="right" vertical="center" wrapText="1"/>
      <protection locked="0"/>
    </xf>
    <xf numFmtId="264" fontId="23" fillId="38" borderId="23" applyFont="1" applyFill="1" applyBorder="1" applyNumberFormat="1">
      <alignment horizontal="center" vertical="center" wrapText="1"/>
      <protection locked="0"/>
    </xf>
    <xf numFmtId="0" fontId="48" fillId="0" borderId="32" applyFont="1" applyFill="0" applyBorder="1">
      <alignment horizontal="left" vertical="top" wrapText="1"/>
    </xf>
    <xf numFmtId="4" fontId="43" fillId="0" borderId="23" applyFont="1" applyFill="0" applyBorder="1" applyNumberFormat="1">
      <alignment horizontal="center" vertical="center" wrapText="1"/>
    </xf>
    <xf numFmtId="49" fontId="23" fillId="38" borderId="23" applyFont="1" applyFill="1" applyBorder="1" applyNumberFormat="1">
      <alignment horizontal="center" vertical="center" wrapText="1"/>
      <protection locked="0"/>
    </xf>
    <xf numFmtId="0" fontId="48" fillId="0" borderId="42" applyFont="1" applyFill="0" applyBorder="1">
      <alignment horizontal="left" vertical="top" wrapText="1"/>
    </xf>
    <xf numFmtId="49" fontId="57" fillId="41" borderId="21" applyFont="1" applyFill="1" applyBorder="1" applyNumberFormat="1">
      <alignment horizontal="left" vertical="center"/>
    </xf>
    <xf numFmtId="49" fontId="47" fillId="41" borderId="25" applyFont="1" applyFill="1" applyBorder="1" applyNumberFormat="1">
      <alignment horizontal="left" vertical="center" indent="6"/>
    </xf>
    <xf numFmtId="49" fontId="27" fillId="41" borderId="20" applyFont="1" applyFill="1" applyBorder="1" applyNumberFormat="1">
      <alignment horizontal="center" vertical="center" wrapText="1"/>
    </xf>
    <xf numFmtId="0" fontId="48" fillId="0" borderId="30" applyFont="1" applyFill="0" applyBorder="1">
      <alignment horizontal="left" vertical="top" wrapText="1"/>
    </xf>
    <xf numFmtId="49" fontId="47" fillId="41" borderId="25" applyFont="1" applyFill="1" applyBorder="1" applyNumberFormat="1">
      <alignment horizontal="left" vertical="center" indent="5"/>
    </xf>
    <xf numFmtId="49" fontId="23" fillId="41" borderId="25" applyFont="1" applyFill="1" applyBorder="1" applyNumberFormat="1">
      <alignment horizontal="center" vertical="center" wrapText="1"/>
    </xf>
    <xf numFmtId="49" fontId="23" fillId="41" borderId="20" applyFont="1" applyFill="1" applyBorder="1" applyNumberFormat="1">
      <alignment horizontal="center" vertical="center" wrapText="1"/>
    </xf>
    <xf numFmtId="49" fontId="47" fillId="41" borderId="25" applyFont="1" applyFill="1" applyBorder="1" applyNumberFormat="1">
      <alignment horizontal="left" vertical="center" indent="4"/>
    </xf>
    <xf numFmtId="49" fontId="66" fillId="0" borderId="26" applyFont="1" applyFill="0" applyBorder="1" applyNumberFormat="1">
      <alignment horizontal="left" vertical="center"/>
    </xf>
    <xf numFmtId="49" fontId="43" fillId="0" borderId="26" applyFont="1" applyFill="0" applyBorder="1" applyNumberFormat="1">
      <alignment horizontal="left" vertical="center" indent="3"/>
    </xf>
    <xf numFmtId="49" fontId="43" fillId="0" borderId="26" applyFont="1" applyFill="0" applyBorder="1" applyNumberFormat="1">
      <alignment horizontal="center" vertical="center" wrapText="1"/>
    </xf>
    <xf numFmtId="49" fontId="43" fillId="0" borderId="0" applyFont="1" applyFill="0" applyBorder="0" applyNumberFormat="1">
      <alignment horizontal="left" vertical="center" indent="2"/>
    </xf>
    <xf numFmtId="49" fontId="43" fillId="0" borderId="0" applyFont="1" applyFill="0" applyBorder="0" applyNumberFormat="1">
      <alignment horizontal="left" vertical="center" indent="1"/>
    </xf>
    <xf numFmtId="4" fontId="37" fillId="0" borderId="23" applyFont="1" applyFill="0" applyBorder="1" applyNumberFormat="1">
      <alignment horizontal="right" vertical="center" wrapText="1"/>
    </xf>
    <xf numFmtId="266" fontId="37" fillId="0" borderId="23" applyFont="1" applyFill="0" applyBorder="1" applyNumberFormat="1">
      <alignment horizontal="right" vertical="center" wrapText="1"/>
    </xf>
    <xf numFmtId="264" fontId="37" fillId="0" borderId="23" applyFont="1" applyFill="0" applyBorder="1" applyNumberFormat="1">
      <alignment horizontal="center" vertical="center" wrapText="1"/>
    </xf>
    <xf numFmtId="49" fontId="37" fillId="0" borderId="23" applyFont="1" applyFill="0" applyBorder="1" applyNumberFormat="1">
      <alignment horizontal="center" vertical="center" wrapText="1"/>
    </xf>
    <xf numFmtId="49" fontId="37" fillId="0" borderId="23" applyFont="1" applyFill="0" applyBorder="1" applyNumberFormat="1">
      <alignment vertical="center" wrapText="1"/>
    </xf>
    <xf numFmtId="0" fontId="67" fillId="39" borderId="0" applyFont="1" applyFill="1" applyBorder="0">
      <alignment vertical="center" wrapText="1"/>
    </xf>
    <xf numFmtId="0" fontId="27" fillId="39" borderId="0" applyFont="1" applyFill="1" applyBorder="0">
      <alignment horizontal="left" vertical="center" wrapText="1"/>
    </xf>
    <xf numFmtId="0" fontId="31" fillId="39" borderId="0" applyFont="1" applyFill="1" applyBorder="0">
      <alignment horizontal="center" vertical="center" wrapText="1"/>
    </xf>
    <xf numFmtId="0" fontId="23" fillId="39" borderId="23" applyFont="1" applyFill="1" applyBorder="1">
      <alignment horizontal="right" vertical="center" wrapText="1" indent="1"/>
    </xf>
    <xf numFmtId="0" fontId="23" fillId="0" borderId="25" applyFont="1" applyFill="0" applyBorder="1">
      <alignment vertical="center"/>
    </xf>
    <xf numFmtId="0" fontId="27" fillId="37" borderId="23" applyFont="1" applyFill="1" applyBorder="1">
      <alignment horizontal="left" vertical="center" wrapText="1" indent="1"/>
    </xf>
    <xf numFmtId="264" fontId="27" fillId="37" borderId="23" applyFont="1" applyFill="1" applyBorder="1" applyNumberFormat="1">
      <alignment horizontal="left" vertical="center" wrapText="1" indent="1"/>
    </xf>
    <xf numFmtId="0" fontId="27" fillId="39" borderId="45" applyFont="1" applyFill="1" applyBorder="1">
      <alignment vertical="center" wrapText="1"/>
    </xf>
    <xf numFmtId="0" fontId="49" fillId="0" borderId="45" applyFont="1" applyFill="0" applyBorder="1">
      <alignment horizontal="center" vertical="center" wrapText="1"/>
    </xf>
    <xf numFmtId="0" fontId="27" fillId="0" borderId="32" applyFont="1" applyFill="0" applyBorder="1">
      <alignment vertical="center" wrapText="1"/>
    </xf>
    <xf numFmtId="0" fontId="23" fillId="39" borderId="21" applyFont="1" applyFill="1" applyBorder="1">
      <alignment horizontal="center" vertical="center" wrapText="1"/>
    </xf>
    <xf numFmtId="0" fontId="23" fillId="39" borderId="25" applyFont="1" applyFill="1" applyBorder="1">
      <alignment horizontal="center" vertical="center" wrapText="1"/>
    </xf>
    <xf numFmtId="0" fontId="23" fillId="39" borderId="20" applyFont="1" applyFill="1" applyBorder="1">
      <alignment horizontal="center" vertical="center" wrapText="1"/>
    </xf>
    <xf numFmtId="0" fontId="27" fillId="39" borderId="32" applyFont="1" applyFill="1" applyBorder="1">
      <alignment horizontal="center" vertical="center" wrapText="1"/>
    </xf>
    <xf numFmtId="49" fontId="47" fillId="41" borderId="32" applyFont="1" applyFill="1" applyBorder="1" applyNumberFormat="1">
      <alignment horizontal="center" vertical="center" textRotation="90" wrapText="1"/>
    </xf>
    <xf numFmtId="0" fontId="27" fillId="0" borderId="42" applyFont="1" applyFill="0" applyBorder="1">
      <alignment vertical="center" wrapText="1"/>
    </xf>
    <xf numFmtId="0" fontId="37" fillId="0" borderId="32" applyFont="1" applyFill="0" applyBorder="1">
      <alignment horizontal="center" vertical="center" wrapText="1"/>
    </xf>
    <xf numFmtId="0" fontId="27" fillId="39" borderId="42" applyFont="1" applyFill="1" applyBorder="1">
      <alignment horizontal="center" vertical="center" wrapText="1"/>
    </xf>
    <xf numFmtId="49" fontId="47" fillId="41" borderId="42" applyFont="1" applyFill="1" applyBorder="1" applyNumberFormat="1">
      <alignment horizontal="center" vertical="center" textRotation="90" wrapText="1"/>
    </xf>
    <xf numFmtId="0" fontId="27" fillId="0" borderId="30" applyFont="1" applyFill="0" applyBorder="1">
      <alignment vertical="center" wrapText="1"/>
    </xf>
    <xf numFmtId="0" fontId="27" fillId="39" borderId="30" applyFont="1" applyFill="1" applyBorder="1">
      <alignment horizontal="center" vertical="center" wrapText="1"/>
    </xf>
    <xf numFmtId="49" fontId="47" fillId="41" borderId="30" applyFont="1" applyFill="1" applyBorder="1" applyNumberFormat="1">
      <alignment horizontal="center" vertical="center" textRotation="90" wrapText="1"/>
    </xf>
    <xf numFmtId="0" fontId="68" fillId="39" borderId="0" applyFont="1" applyFill="1" applyBorder="0">
      <alignment vertical="center" wrapText="1"/>
    </xf>
    <xf numFmtId="0" fontId="69" fillId="39" borderId="0" applyFont="1" applyFill="1" applyBorder="0">
      <alignment vertical="center" wrapText="1"/>
    </xf>
    <xf numFmtId="49" fontId="65" fillId="39" borderId="26" applyFont="1" applyFill="1" applyBorder="1" applyNumberFormat="1">
      <alignment horizontal="left" vertical="center" wrapText="1"/>
    </xf>
    <xf numFmtId="49" fontId="65" fillId="39" borderId="26" applyFont="1" applyFill="1" applyBorder="1" applyNumberFormat="1">
      <alignment horizontal="center" vertical="center" wrapText="1"/>
    </xf>
    <xf numFmtId="0" fontId="43" fillId="39" borderId="26" applyFont="1" applyFill="1" applyBorder="1">
      <alignment horizontal="center" vertical="center" wrapText="1"/>
    </xf>
    <xf numFmtId="0" fontId="65" fillId="39" borderId="26" applyFont="1" applyFill="1" applyBorder="1">
      <alignment horizontal="center" vertical="center" wrapText="1"/>
    </xf>
    <xf numFmtId="0" fontId="37" fillId="0" borderId="0" applyFont="1" applyFill="0" applyBorder="0">
      <alignment horizontal="left" vertical="center" indent="1"/>
    </xf>
    <xf numFmtId="264" fontId="23" fillId="38" borderId="32" applyFont="1" applyFill="1" applyBorder="1" applyNumberFormat="1">
      <alignment horizontal="center" vertical="center" wrapText="1"/>
      <protection locked="0"/>
    </xf>
    <xf numFmtId="4" fontId="27" fillId="0" borderId="32" applyFont="1" applyFill="0" applyBorder="1" applyNumberFormat="1">
      <alignment horizontal="right" vertical="center" wrapText="1"/>
    </xf>
    <xf numFmtId="49" fontId="23" fillId="38" borderId="30" applyFont="1" applyFill="1" applyBorder="1" applyNumberFormat="1">
      <alignment horizontal="center" vertical="center" wrapText="1"/>
      <protection locked="0"/>
    </xf>
    <xf numFmtId="4" fontId="27" fillId="0" borderId="30" applyFont="1" applyFill="0" applyBorder="1" applyNumberFormat="1">
      <alignment horizontal="right" vertical="center" wrapText="1"/>
    </xf>
    <xf numFmtId="49" fontId="27" fillId="0" borderId="0" applyFont="1" applyFill="0" applyBorder="0" applyNumberFormat="1">
      <alignment vertical="center" wrapText="1"/>
    </xf>
    <xf numFmtId="0" fontId="67" fillId="0" borderId="0" applyFont="1" applyFill="0" applyBorder="0">
      <alignment vertical="center" wrapText="1"/>
    </xf>
    <xf numFmtId="0" fontId="27" fillId="0" borderId="23" applyFont="1" applyFill="0" applyBorder="1">
      <alignment horizontal="center" vertical="center"/>
    </xf>
    <xf numFmtId="0" fontId="27" fillId="0" borderId="21" applyFont="1" applyFill="0" applyBorder="1">
      <alignment horizontal="center" vertical="center"/>
    </xf>
    <xf numFmtId="0" fontId="27" fillId="0" borderId="0" applyFont="1" applyFill="0" applyBorder="0">
      <alignment horizontal="center" vertical="center"/>
    </xf>
    <xf numFmtId="49" fontId="27" fillId="0" borderId="23" applyFont="1" applyFill="0" applyBorder="1" applyNumberFormat="1">
      <alignment vertical="center" wrapText="1"/>
    </xf>
    <xf numFmtId="0" fontId="55" fillId="0" borderId="0" applyFont="1" applyFill="0" applyBorder="0">
      <alignment horizontal="left" vertical="center" indent="1"/>
    </xf>
    <xf numFmtId="266" fontId="27" fillId="0" borderId="23" applyFont="1" applyFill="0" applyBorder="1" applyNumberFormat="1">
      <alignment horizontal="right" vertical="center" wrapText="1"/>
    </xf>
    <xf numFmtId="0" fontId="23" fillId="39" borderId="26" applyFont="1" applyFill="1" applyBorder="1">
      <alignment horizontal="center" vertical="center" wrapText="1"/>
    </xf>
    <xf numFmtId="0" fontId="43" fillId="0" borderId="32" applyFont="1" applyFill="0" applyBorder="1">
      <alignment horizontal="center" vertical="center" wrapText="1"/>
    </xf>
    <xf numFmtId="0" fontId="43" fillId="0" borderId="23" applyFont="1" applyFill="0" applyBorder="1">
      <alignment horizontal="left" vertical="center" wrapText="1" indent="4"/>
    </xf>
    <xf numFmtId="0" fontId="43" fillId="0" borderId="23" applyFont="1" applyFill="0" applyBorder="1">
      <alignment horizontal="left" vertical="center" wrapText="1" indent="6"/>
    </xf>
    <xf numFmtId="0" fontId="43" fillId="0" borderId="21" applyFont="1" applyFill="0" applyBorder="1">
      <alignment horizontal="left" vertical="center" wrapText="1"/>
    </xf>
    <xf numFmtId="0" fontId="43" fillId="0" borderId="25" applyFont="1" applyFill="0" applyBorder="1">
      <alignment horizontal="left" vertical="center" wrapText="1"/>
    </xf>
    <xf numFmtId="0" fontId="43" fillId="0" borderId="20" applyFont="1" applyFill="0" applyBorder="1">
      <alignment horizontal="left" vertical="center" wrapText="1"/>
    </xf>
    <xf numFmtId="0" fontId="43" fillId="0" borderId="23" applyFont="1" applyFill="0" applyBorder="1">
      <alignment vertical="top" wrapText="1"/>
    </xf>
    <xf numFmtId="49" fontId="66" fillId="0" borderId="21" applyFont="1" applyFill="0" applyBorder="1" applyNumberFormat="1">
      <alignment horizontal="left" vertical="center"/>
    </xf>
    <xf numFmtId="49" fontId="43" fillId="0" borderId="25" applyFont="1" applyFill="0" applyBorder="1" applyNumberFormat="1">
      <alignment horizontal="left" vertical="center" indent="4"/>
    </xf>
    <xf numFmtId="49" fontId="43" fillId="0" borderId="25" applyFont="1" applyFill="0" applyBorder="1" applyNumberFormat="1">
      <alignment horizontal="center" vertical="center" wrapText="1"/>
    </xf>
    <xf numFmtId="49" fontId="43" fillId="0" borderId="20" applyFont="1" applyFill="0" applyBorder="1" applyNumberFormat="1">
      <alignment horizontal="center" vertical="center" wrapText="1"/>
    </xf>
    <xf numFmtId="0" fontId="43" fillId="0" borderId="0" applyFont="1" applyFill="0" applyBorder="0">
      <alignment horizontal="center" vertical="center"/>
    </xf>
    <xf numFmtId="0" fontId="27" fillId="39" borderId="32" applyFont="1" applyFill="1" applyBorder="1">
      <alignment horizontal="left" vertical="center" wrapText="1"/>
    </xf>
    <xf numFmtId="0" fontId="27" fillId="39" borderId="32" applyFont="1" applyFill="1" applyBorder="1">
      <alignment horizontal="left" vertical="center" wrapText="1" indent="2"/>
    </xf>
    <xf numFmtId="0" fontId="27" fillId="0" borderId="32" applyFont="1" applyFill="0" applyBorder="1">
      <alignment horizontal="left" vertical="center" wrapText="1" indent="6"/>
    </xf>
    <xf numFmtId="0" fontId="27" fillId="37" borderId="33" applyFont="1" applyFill="1" applyBorder="1">
      <alignment horizontal="left" vertical="center" wrapText="1"/>
    </xf>
    <xf numFmtId="0" fontId="27" fillId="37" borderId="26" applyFont="1" applyFill="1" applyBorder="1">
      <alignment horizontal="left" vertical="center" wrapText="1"/>
    </xf>
    <xf numFmtId="0" fontId="27" fillId="37" borderId="27" applyFont="1" applyFill="1" applyBorder="1">
      <alignment horizontal="left" vertical="center" wrapText="1"/>
    </xf>
    <xf numFmtId="0" fontId="27" fillId="37" borderId="23" applyFont="1" applyFill="1" applyBorder="1">
      <alignment horizontal="left" vertical="center" wrapText="1"/>
    </xf>
    <xf numFmtId="0" fontId="48" fillId="0" borderId="20" applyFont="1" applyFill="0" applyBorder="1">
      <alignment vertical="top" wrapText="1"/>
    </xf>
    <xf numFmtId="0" fontId="43" fillId="0" borderId="20" applyFont="1" applyFill="0" applyBorder="1">
      <alignment vertical="top" wrapText="1"/>
    </xf>
    <xf numFmtId="0" fontId="27" fillId="40" borderId="23" applyFont="1" applyFill="1" applyBorder="1">
      <alignment horizontal="left" vertical="center" wrapText="1"/>
    </xf>
    <xf numFmtId="0" fontId="27" fillId="39" borderId="30" applyFont="1" applyFill="1" applyBorder="1">
      <alignment horizontal="left" vertical="center" wrapText="1"/>
    </xf>
    <xf numFmtId="0" fontId="27" fillId="40" borderId="30" applyFont="1" applyFill="1" applyBorder="1">
      <alignment horizontal="left" vertical="center" wrapText="1" indent="6"/>
    </xf>
    <xf numFmtId="0" fontId="27" fillId="0" borderId="30" applyFont="1" applyFill="0" applyBorder="1">
      <alignment horizontal="left" vertical="center" wrapText="1" indent="6"/>
    </xf>
    <xf numFmtId="4" fontId="27" fillId="35" borderId="30" applyFont="1" applyFill="1" applyBorder="1" applyNumberFormat="1">
      <alignment horizontal="right" vertical="center" wrapText="1"/>
      <protection locked="0"/>
    </xf>
    <xf numFmtId="266" fontId="27" fillId="35" borderId="30" applyFont="1" applyFill="1" applyBorder="1" applyNumberFormat="1">
      <alignment horizontal="right" vertical="center" wrapText="1"/>
      <protection locked="0"/>
    </xf>
    <xf numFmtId="264" fontId="23" fillId="38" borderId="30" applyFont="1" applyFill="1" applyBorder="1" applyNumberFormat="1">
      <alignment horizontal="center" vertical="center" wrapText="1"/>
      <protection locked="0"/>
    </xf>
    <xf numFmtId="0" fontId="27" fillId="40" borderId="27" applyFont="1" applyFill="1" applyBorder="1">
      <alignment horizontal="left" vertical="center" wrapText="1"/>
    </xf>
    <xf numFmtId="266" fontId="27" fillId="35" borderId="21" applyFont="1" applyFill="1" applyBorder="1" applyNumberFormat="1">
      <alignment horizontal="right" vertical="center" wrapText="1"/>
      <protection locked="0"/>
    </xf>
    <xf numFmtId="4" fontId="27" fillId="35" borderId="20" applyFont="1" applyFill="1" applyBorder="1" applyNumberFormat="1">
      <alignment horizontal="right" vertical="center" wrapText="1"/>
      <protection locked="0"/>
    </xf>
    <xf numFmtId="0" fontId="48" fillId="0" borderId="32" applyFont="1" applyFill="0" applyBorder="1">
      <alignment vertical="top" wrapText="1"/>
    </xf>
    <xf numFmtId="0" fontId="27" fillId="35" borderId="23" applyFont="1" applyFill="1" applyBorder="1">
      <alignment horizontal="left" vertical="center" wrapText="1" indent="7"/>
      <protection locked="0"/>
    </xf>
    <xf numFmtId="4" fontId="43" fillId="0" borderId="21" applyFont="1" applyFill="0" applyBorder="1" applyNumberFormat="1">
      <alignment horizontal="center" vertical="center" wrapText="1"/>
    </xf>
    <xf numFmtId="4" fontId="27" fillId="0" borderId="20" applyFont="1" applyFill="0" applyBorder="1" applyNumberFormat="1">
      <alignment horizontal="right" vertical="center" wrapText="1"/>
    </xf>
    <xf numFmtId="0" fontId="27" fillId="41" borderId="25" applyFont="1" applyFill="1" applyBorder="1">
      <alignment horizontal="left" vertical="center" wrapText="1" indent="6"/>
    </xf>
    <xf numFmtId="4" fontId="27" fillId="41" borderId="25" applyFont="1" applyFill="1" applyBorder="1" applyNumberFormat="1">
      <alignment horizontal="right" vertical="center" wrapText="1"/>
    </xf>
    <xf numFmtId="4" fontId="43" fillId="41" borderId="25" applyFont="1" applyFill="1" applyBorder="1" applyNumberFormat="1">
      <alignment horizontal="center" vertical="center" wrapText="1"/>
    </xf>
    <xf numFmtId="4" fontId="27" fillId="41" borderId="20" applyFont="1" applyFill="1" applyBorder="1" applyNumberFormat="1">
      <alignment horizontal="right" vertical="center" wrapText="1"/>
    </xf>
    <xf numFmtId="49" fontId="27" fillId="41" borderId="45" applyFont="1" applyFill="1" applyBorder="1" applyNumberFormat="1">
      <alignment horizontal="center" vertical="center" wrapText="1"/>
    </xf>
    <xf numFmtId="0" fontId="27" fillId="0" borderId="26" applyFont="1" applyFill="0" applyBorder="1">
      <alignment horizontal="center" vertical="center" wrapText="1"/>
    </xf>
    <xf numFmtId="0" fontId="27" fillId="0" borderId="45" applyFont="1" applyFill="0" applyBorder="1">
      <alignment horizontal="center" vertical="center" wrapText="1"/>
    </xf>
    <xf numFmtId="0" fontId="23" fillId="0" borderId="42" applyFont="1" applyFill="0" applyBorder="1">
      <alignment horizontal="center" vertical="center" wrapText="1"/>
    </xf>
    <xf numFmtId="0" fontId="55" fillId="0" borderId="0" applyFont="1" applyFill="0" applyBorder="0">
      <alignment horizontal="center" vertical="center"/>
    </xf>
    <xf numFmtId="0" fontId="44" fillId="39" borderId="0" applyFont="1" applyFill="1" applyBorder="0">
      <alignment horizontal="center" vertical="center" wrapText="1"/>
    </xf>
    <xf numFmtId="0" fontId="43" fillId="0" borderId="23" applyFont="1" applyFill="0" applyBorder="1">
      <alignment horizontal="left" vertical="center" wrapText="1" indent="5"/>
    </xf>
    <xf numFmtId="0" fontId="43" fillId="0" borderId="29" applyFont="1" applyFill="0" applyBorder="1">
      <alignment horizontal="center" vertical="top" wrapText="1"/>
    </xf>
    <xf numFmtId="49" fontId="27" fillId="38" borderId="32" applyFont="1" applyFill="1" applyBorder="1" applyNumberFormat="1">
      <alignment horizontal="left" vertical="center" wrapText="1" indent="6"/>
      <protection locked="0"/>
    </xf>
    <xf numFmtId="0" fontId="49" fillId="0" borderId="23" applyFont="1" applyFill="0" applyBorder="1">
      <alignment horizontal="center" vertical="center" wrapText="1"/>
    </xf>
    <xf numFmtId="0" fontId="27" fillId="0" borderId="23" applyFont="1" applyFill="0" applyBorder="1">
      <alignment horizontal="left" vertical="center" wrapText="1" indent="4"/>
    </xf>
    <xf numFmtId="0" fontId="27" fillId="39" borderId="42" applyFont="1" applyFill="1" applyBorder="1">
      <alignment horizontal="left" vertical="center" wrapText="1"/>
    </xf>
    <xf numFmtId="49" fontId="27" fillId="38" borderId="42" applyFont="1" applyFill="1" applyBorder="1" applyNumberFormat="1">
      <alignment horizontal="left" vertical="center" wrapText="1" indent="6"/>
      <protection locked="0"/>
    </xf>
    <xf numFmtId="266" fontId="27" fillId="41" borderId="20" applyFont="1" applyFill="1" applyBorder="1" applyNumberFormat="1">
      <alignment horizontal="right" vertical="center" wrapText="1"/>
    </xf>
    <xf numFmtId="49" fontId="47" fillId="41" borderId="21" applyFont="1" applyFill="1" applyBorder="1" applyNumberFormat="1">
      <alignment horizontal="left" vertical="center"/>
    </xf>
    <xf numFmtId="266" fontId="27" fillId="41" borderId="25" applyFont="1" applyFill="1" applyBorder="1" applyNumberFormat="1">
      <alignment horizontal="right" vertical="center" wrapText="1"/>
    </xf>
    <xf numFmtId="4" fontId="27" fillId="0" borderId="42" applyFont="1" applyFill="0" applyBorder="1" applyNumberFormat="1">
      <alignment horizontal="right" vertical="center" wrapText="1"/>
    </xf>
    <xf numFmtId="49" fontId="47" fillId="41" borderId="21" applyFont="1" applyFill="1" applyBorder="1" applyNumberFormat="1">
      <alignment horizontal="left" vertical="center" indent="1"/>
    </xf>
    <xf numFmtId="49" fontId="27" fillId="38" borderId="30" applyFont="1" applyFill="1" applyBorder="1" applyNumberFormat="1">
      <alignment horizontal="left" vertical="center" wrapText="1" indent="6"/>
      <protection locked="0"/>
    </xf>
    <xf numFmtId="4" fontId="43" fillId="41" borderId="20" applyFont="1" applyFill="1" applyBorder="1" applyNumberFormat="1">
      <alignment horizontal="center" vertical="center" wrapText="1"/>
    </xf>
    <xf numFmtId="49" fontId="47" fillId="41" borderId="21" applyFont="1" applyFill="1" applyBorder="1" applyNumberFormat="1">
      <alignment vertical="center" wrapText="1"/>
    </xf>
    <xf numFmtId="49" fontId="47" fillId="41" borderId="25" applyFont="1" applyFill="1" applyBorder="1" applyNumberFormat="1">
      <alignment vertical="center" wrapText="1"/>
    </xf>
    <xf numFmtId="49" fontId="43" fillId="0" borderId="29" applyFont="1" applyFill="0" applyBorder="1" applyNumberFormat="1">
      <alignment vertical="top"/>
    </xf>
    <xf numFmtId="49" fontId="43" fillId="0" borderId="0" applyFont="1" applyFill="0" applyBorder="0" applyNumberFormat="1">
      <alignment horizontal="center" vertical="center" wrapText="1"/>
    </xf>
    <xf numFmtId="0" fontId="43" fillId="0" borderId="29" applyFont="1" applyFill="0" applyBorder="1">
      <alignment horizontal="left" vertical="center" wrapText="1" indent="1"/>
    </xf>
    <xf numFmtId="4" fontId="43" fillId="0" borderId="23" applyFont="1" applyFill="0" applyBorder="1" applyNumberFormat="1">
      <alignment horizontal="right" vertical="center" wrapText="1"/>
    </xf>
    <xf numFmtId="266" fontId="43" fillId="0" borderId="23" applyFont="1" applyFill="0" applyBorder="1" applyNumberFormat="1">
      <alignment horizontal="right" vertical="center" wrapText="1"/>
    </xf>
    <xf numFmtId="264" fontId="43" fillId="0" borderId="23" applyFont="1" applyFill="0" applyBorder="1" applyNumberFormat="1">
      <alignment horizontal="center" vertical="center" wrapText="1"/>
    </xf>
    <xf numFmtId="49" fontId="43" fillId="0" borderId="23" applyFont="1" applyFill="0" applyBorder="1" applyNumberFormat="1">
      <alignment horizontal="center" vertical="center" wrapText="1"/>
    </xf>
    <xf numFmtId="0" fontId="37" fillId="0" borderId="0" applyFont="1" applyFill="0" applyBorder="0">
      <alignment horizontal="left" vertical="center"/>
    </xf>
    <xf numFmtId="0" fontId="70" fillId="39" borderId="0" applyFont="1" applyFill="1" applyBorder="0">
      <alignment vertical="center" wrapText="1"/>
    </xf>
    <xf numFmtId="0" fontId="27" fillId="39" borderId="33" applyFont="1" applyFill="1" applyBorder="1">
      <alignment horizontal="center" vertical="center" wrapText="1"/>
    </xf>
    <xf numFmtId="0" fontId="23" fillId="39" borderId="33" applyFont="1" applyFill="1" applyBorder="1">
      <alignment horizontal="center" vertical="center" wrapText="1"/>
    </xf>
    <xf numFmtId="0" fontId="23" fillId="39" borderId="27" applyFont="1" applyFill="1" applyBorder="1">
      <alignment horizontal="center" vertical="center" wrapText="1"/>
    </xf>
    <xf numFmtId="0" fontId="27" fillId="39" borderId="28" applyFont="1" applyFill="1" applyBorder="1">
      <alignment horizontal="center" vertical="center" wrapText="1"/>
    </xf>
    <xf numFmtId="0" fontId="23" fillId="39" borderId="28" applyFont="1" applyFill="1" applyBorder="1">
      <alignment horizontal="center" vertical="center" wrapText="1"/>
    </xf>
    <xf numFmtId="0" fontId="23" fillId="39" borderId="0" applyFont="1" applyFill="1" applyBorder="0">
      <alignment horizontal="center" vertical="center" wrapText="1"/>
    </xf>
    <xf numFmtId="0" fontId="23" fillId="39" borderId="29" applyFont="1" applyFill="1" applyBorder="1">
      <alignment horizontal="center" vertical="center" wrapText="1"/>
    </xf>
    <xf numFmtId="0" fontId="27" fillId="37" borderId="23" applyFont="1" applyFill="1" applyBorder="1">
      <alignment horizontal="center" vertical="center" wrapText="1"/>
    </xf>
    <xf numFmtId="0" fontId="27" fillId="38" borderId="23" applyFont="1" applyFill="1" applyBorder="1">
      <alignment horizontal="center" vertical="center" wrapText="1"/>
      <protection locked="0"/>
    </xf>
    <xf numFmtId="0" fontId="27" fillId="39" borderId="35" applyFont="1" applyFill="1" applyBorder="1">
      <alignment horizontal="center" vertical="center" wrapText="1"/>
    </xf>
    <xf numFmtId="0" fontId="23" fillId="39" borderId="35" applyFont="1" applyFill="1" applyBorder="1">
      <alignment horizontal="center" vertical="center" wrapText="1"/>
    </xf>
    <xf numFmtId="0" fontId="23" fillId="39" borderId="45" applyFont="1" applyFill="1" applyBorder="1">
      <alignment horizontal="center" vertical="center" wrapText="1"/>
    </xf>
    <xf numFmtId="0" fontId="23" fillId="39" borderId="34" applyFont="1" applyFill="1" applyBorder="1">
      <alignment horizontal="center" vertical="center" wrapText="1"/>
    </xf>
    <xf numFmtId="0" fontId="27" fillId="0" borderId="23" applyFont="1" applyFill="0" applyBorder="1">
      <alignment horizontal="left" vertical="center" wrapText="1" indent="1"/>
    </xf>
    <xf numFmtId="49" fontId="27" fillId="41" borderId="21" applyFont="1" applyFill="1" applyBorder="1" applyNumberFormat="1">
      <alignment horizontal="center" vertical="center" wrapText="1"/>
    </xf>
    <xf numFmtId="49" fontId="55" fillId="0" borderId="29" applyFont="1" applyFill="0" applyBorder="1" applyNumberFormat="1">
      <alignment vertical="top"/>
    </xf>
    <xf numFmtId="0" fontId="70" fillId="0" borderId="0" applyFont="1" applyFill="0" applyBorder="0">
      <alignment vertical="center" wrapText="1"/>
    </xf>
    <xf numFmtId="0" fontId="27" fillId="35" borderId="21" applyFont="1" applyFill="1" applyBorder="1">
      <alignment horizontal="left" vertical="center" wrapText="1"/>
      <protection locked="0"/>
    </xf>
    <xf numFmtId="0" fontId="27" fillId="35" borderId="25" applyFont="1" applyFill="1" applyBorder="1">
      <alignment horizontal="left" vertical="center" wrapText="1"/>
      <protection locked="0"/>
    </xf>
    <xf numFmtId="0" fontId="27" fillId="35" borderId="20" applyFont="1" applyFill="1" applyBorder="1">
      <alignment horizontal="left" vertical="center" wrapText="1"/>
      <protection locked="0"/>
    </xf>
    <xf numFmtId="49" fontId="27" fillId="35" borderId="21" applyFont="1" applyFill="1" applyBorder="1" applyNumberFormat="1">
      <alignment horizontal="left" vertical="center" wrapText="1"/>
      <protection locked="0"/>
    </xf>
    <xf numFmtId="49" fontId="27" fillId="35" borderId="25" applyFont="1" applyFill="1" applyBorder="1" applyNumberFormat="1">
      <alignment horizontal="left" vertical="center" wrapText="1"/>
      <protection locked="0"/>
    </xf>
    <xf numFmtId="49" fontId="27" fillId="35" borderId="20" applyFont="1" applyFill="1" applyBorder="1" applyNumberFormat="1">
      <alignment horizontal="left" vertical="center" wrapText="1"/>
      <protection locked="0"/>
    </xf>
    <xf numFmtId="49" fontId="27" fillId="35" borderId="23" applyFont="1" applyFill="1" applyBorder="1" applyNumberFormat="1">
      <alignment horizontal="left" vertical="center" wrapText="1" indent="6"/>
      <protection locked="0"/>
    </xf>
    <xf numFmtId="4" fontId="27" fillId="0" borderId="33" applyFont="1" applyFill="0" applyBorder="1" applyNumberFormat="1">
      <alignment horizontal="right" vertical="center" wrapText="1"/>
    </xf>
    <xf numFmtId="0" fontId="48" fillId="0" borderId="23" applyFont="1" applyFill="0" applyBorder="1">
      <alignment horizontal="left" vertical="top" wrapText="1"/>
    </xf>
    <xf numFmtId="4" fontId="27" fillId="0" borderId="35" applyFont="1" applyFill="0" applyBorder="1" applyNumberFormat="1">
      <alignment horizontal="right" vertical="center" wrapText="1"/>
    </xf>
    <xf numFmtId="49" fontId="23" fillId="41" borderId="34" applyFont="1" applyFill="1" applyBorder="1" applyNumberFormat="1">
      <alignment horizontal="center" vertical="center" wrapText="1"/>
    </xf>
    <xf numFmtId="49" fontId="47" fillId="41" borderId="25" applyFont="1" applyFill="1" applyBorder="1" applyNumberFormat="1">
      <alignment horizontal="left" vertical="center" indent="3"/>
    </xf>
    <xf numFmtId="49" fontId="27" fillId="35" borderId="32" applyFont="1" applyFill="1" applyBorder="1" applyNumberFormat="1">
      <alignment horizontal="left" vertical="center" wrapText="1" indent="6"/>
      <protection locked="0"/>
    </xf>
    <xf numFmtId="4" fontId="27" fillId="38" borderId="23" applyFont="1" applyFill="1" applyBorder="1" applyNumberFormat="1">
      <alignment horizontal="left" vertical="center" wrapText="1" indent="1"/>
      <protection locked="0"/>
    </xf>
    <xf numFmtId="0" fontId="27" fillId="0" borderId="0" applyFont="1" applyFill="0" applyBorder="0">
      <alignment horizontal="left" vertical="center"/>
    </xf>
    <xf numFmtId="0" fontId="27" fillId="38" borderId="20" applyFont="1" applyFill="1" applyBorder="1">
      <alignment horizontal="center" vertical="center" wrapText="1"/>
      <protection locked="0"/>
    </xf>
    <xf numFmtId="0" fontId="27" fillId="39" borderId="34" applyFont="1" applyFill="1" applyBorder="1">
      <alignment horizontal="center" vertical="center" wrapText="1"/>
    </xf>
    <xf numFmtId="0" fontId="71" fillId="39" borderId="0" applyFont="1" applyFill="1" applyBorder="0">
      <alignment horizontal="center" vertical="center" wrapText="1"/>
    </xf>
    <xf numFmtId="0" fontId="43" fillId="39" borderId="23" applyFont="1" applyFill="1" applyBorder="1">
      <alignment horizontal="left" vertical="center" wrapText="1" indent="3"/>
    </xf>
    <xf numFmtId="4" fontId="27" fillId="38" borderId="23" applyFont="1" applyFill="1" applyBorder="1" applyNumberFormat="1">
      <alignment horizontal="center" vertical="center" wrapText="1"/>
      <protection locked="0"/>
    </xf>
    <xf numFmtId="49" fontId="27" fillId="40" borderId="27" applyFont="1" applyFill="1" applyBorder="1" applyNumberFormat="1">
      <alignment horizontal="center" vertical="center" wrapText="1"/>
    </xf>
    <xf numFmtId="49" fontId="27" fillId="35" borderId="42" applyFont="1" applyFill="1" applyBorder="1" applyNumberFormat="1">
      <alignment horizontal="left" vertical="center" wrapText="1" indent="6"/>
      <protection locked="0"/>
    </xf>
    <xf numFmtId="49" fontId="27" fillId="40" borderId="34" applyFont="1" applyFill="1" applyBorder="1" applyNumberFormat="1">
      <alignment horizontal="center" vertical="center" wrapText="1"/>
    </xf>
    <xf numFmtId="49" fontId="47" fillId="41" borderId="45" applyFont="1" applyFill="1" applyBorder="1" applyNumberFormat="1">
      <alignment horizontal="left" vertical="center"/>
    </xf>
    <xf numFmtId="49" fontId="27" fillId="35" borderId="30" applyFont="1" applyFill="1" applyBorder="1" applyNumberFormat="1">
      <alignment horizontal="left" vertical="center" wrapText="1" indent="6"/>
      <protection locked="0"/>
    </xf>
    <xf numFmtId="0" fontId="43" fillId="0" borderId="26" applyFont="1" applyFill="0" applyBorder="1">
      <alignment horizontal="left" vertical="center" wrapText="1"/>
    </xf>
    <xf numFmtId="0" fontId="27" fillId="0" borderId="46" applyFont="1" applyFill="0" applyBorder="1">
      <alignment horizontal="center" vertical="center" wrapText="1"/>
    </xf>
    <xf numFmtId="0" fontId="27" fillId="38" borderId="23" applyFont="1" applyFill="1" applyBorder="1">
      <alignment horizontal="left" vertical="center" wrapText="1" indent="2"/>
      <protection locked="0"/>
    </xf>
    <xf numFmtId="0" fontId="43" fillId="0" borderId="46" applyFont="1" applyFill="0" applyBorder="1">
      <alignment horizontal="center" vertical="center" wrapText="1"/>
    </xf>
    <xf numFmtId="0" fontId="43" fillId="0" borderId="23" applyFont="1" applyFill="0" applyBorder="1">
      <alignment horizontal="left" vertical="center" wrapText="1" indent="2"/>
    </xf>
    <xf numFmtId="0" fontId="27" fillId="0" borderId="23" applyFont="1" applyFill="0" applyBorder="1">
      <alignment horizontal="left" vertical="center" wrapText="1" indent="3"/>
    </xf>
    <xf numFmtId="49" fontId="27" fillId="38" borderId="23" applyFont="1" applyFill="1" applyBorder="1" applyNumberFormat="1">
      <alignment horizontal="center" vertical="center" wrapText="1"/>
      <protection locked="0"/>
    </xf>
    <xf numFmtId="0" fontId="27" fillId="35" borderId="23" applyFont="1" applyFill="1" applyBorder="1">
      <alignment horizontal="left" vertical="center" wrapText="1"/>
      <protection locked="0"/>
    </xf>
    <xf numFmtId="0" fontId="27" fillId="0" borderId="20" applyFont="1" applyFill="0" applyBorder="1">
      <alignment vertical="top" wrapText="1"/>
    </xf>
    <xf numFmtId="267" fontId="27" fillId="35" borderId="23" applyFont="1" applyFill="1" applyBorder="1" applyNumberFormat="1">
      <alignment horizontal="right" vertical="center" wrapText="1"/>
      <protection locked="0"/>
    </xf>
    <xf numFmtId="0" fontId="27" fillId="0" borderId="27" applyFont="1" applyFill="0" applyBorder="1">
      <alignment vertical="center" wrapText="1"/>
    </xf>
    <xf numFmtId="0" fontId="66" fillId="39" borderId="0" applyFont="1" applyFill="1" applyBorder="0">
      <alignment horizontal="right" vertical="center"/>
    </xf>
    <xf numFmtId="0" fontId="27" fillId="0" borderId="21" applyFont="1" applyFill="0" applyBorder="1">
      <alignment vertical="center" wrapText="1"/>
    </xf>
    <xf numFmtId="0" fontId="27" fillId="0" borderId="25" applyFont="1" applyFill="0" applyBorder="1">
      <alignment horizontal="right" vertical="center" wrapText="1" indent="1"/>
    </xf>
    <xf numFmtId="0" fontId="27" fillId="0" borderId="20" applyFont="1" applyFill="0" applyBorder="1">
      <alignment horizontal="right" vertical="center" wrapText="1" indent="1"/>
    </xf>
    <xf numFmtId="0" fontId="27" fillId="37" borderId="21" applyFont="1" applyFill="1" applyBorder="1">
      <alignment horizontal="left" vertical="top" wrapText="1"/>
    </xf>
    <xf numFmtId="0" fontId="27" fillId="0" borderId="21" applyFont="1" applyFill="0" applyBorder="1">
      <alignment horizontal="right" vertical="center" wrapText="1"/>
    </xf>
    <xf numFmtId="0" fontId="27" fillId="0" borderId="25" applyFont="1" applyFill="0" applyBorder="1">
      <alignment horizontal="right" vertical="center" wrapText="1"/>
    </xf>
    <xf numFmtId="4" fontId="27" fillId="38" borderId="23" applyFont="1" applyFill="1" applyBorder="1" applyNumberFormat="1">
      <alignment horizontal="right" vertical="center" wrapText="1"/>
      <protection locked="0"/>
    </xf>
    <xf numFmtId="4" fontId="27" fillId="37" borderId="23" applyFont="1" applyFill="1" applyBorder="1" applyNumberFormat="1">
      <alignment horizontal="right" vertical="center" wrapText="1"/>
    </xf>
    <xf numFmtId="49" fontId="33" fillId="34" borderId="0" applyFont="1" applyFill="1" applyBorder="0" applyNumberFormat="1">
      <alignment horizontal="center" vertical="center" textRotation="90" wrapText="1"/>
    </xf>
    <xf numFmtId="0" fontId="55" fillId="0" borderId="0" applyFont="1" applyFill="0" applyBorder="0">
      <alignment horizontal="center" vertical="center" wrapText="1"/>
    </xf>
    <xf numFmtId="49" fontId="55" fillId="0" borderId="46" applyFont="1" applyFill="0" applyBorder="1" applyNumberFormat="1">
      <alignment horizontal="center" vertical="center" wrapText="1"/>
    </xf>
    <xf numFmtId="0" fontId="55" fillId="0" borderId="23" applyFont="1" applyFill="0" applyBorder="1">
      <alignment horizontal="left" vertical="center" wrapText="1" indent="2"/>
    </xf>
    <xf numFmtId="0" fontId="55" fillId="0" borderId="23" applyFont="1" applyFill="0" applyBorder="1">
      <alignment horizontal="center" vertical="center" wrapText="1"/>
    </xf>
    <xf numFmtId="0" fontId="55" fillId="0" borderId="23" applyFont="1" applyFill="0" applyBorder="1">
      <alignment vertical="center" wrapText="1"/>
    </xf>
    <xf numFmtId="0" fontId="55" fillId="0" borderId="46" applyFont="1" applyFill="0" applyBorder="1">
      <alignment horizontal="center" vertical="center" wrapText="1"/>
    </xf>
    <xf numFmtId="0" fontId="55" fillId="0" borderId="23" applyFont="1" applyFill="0" applyBorder="1">
      <alignment horizontal="left" vertical="center" wrapText="1" indent="3"/>
    </xf>
    <xf numFmtId="4" fontId="55" fillId="0" borderId="23" applyFont="1" applyFill="0" applyBorder="1" applyNumberFormat="1">
      <alignment horizontal="right" vertical="center" wrapText="1"/>
    </xf>
    <xf numFmtId="49" fontId="27" fillId="41" borderId="21" applyFont="1" applyFill="1" applyBorder="1" applyNumberFormat="1">
      <alignment vertical="center" wrapText="1"/>
    </xf>
    <xf numFmtId="0" fontId="27" fillId="41" borderId="25" applyFont="1" applyFill="1" applyBorder="1">
      <alignment vertical="center" wrapText="1"/>
    </xf>
    <xf numFmtId="0" fontId="37" fillId="41" borderId="20" applyFont="1" applyFill="1" applyBorder="1">
      <alignment vertical="center" wrapText="1"/>
    </xf>
    <xf numFmtId="0" fontId="27" fillId="0" borderId="23" applyFont="1" applyFill="0" applyBorder="1">
      <alignment horizontal="left" vertical="center" wrapText="1" indent="2"/>
    </xf>
    <xf numFmtId="49" fontId="33" fillId="34" borderId="0" applyFont="1" applyFill="1" applyBorder="0" applyNumberFormat="1">
      <alignment horizontal="center" vertical="center" wrapText="1"/>
    </xf>
    <xf numFmtId="267" fontId="27" fillId="38" borderId="23" applyFont="1" applyFill="1" applyBorder="1" applyNumberFormat="1">
      <alignment horizontal="right" vertical="center" wrapText="1"/>
      <protection locked="0"/>
    </xf>
    <xf numFmtId="0" fontId="37" fillId="0" borderId="0" applyFont="1" applyFill="0" applyBorder="0">
      <alignment horizontal="left" vertical="center" wrapText="1"/>
    </xf>
    <xf numFmtId="4" fontId="27" fillId="37" borderId="32" applyFont="1" applyFill="1" applyBorder="1" applyNumberFormat="1">
      <alignment horizontal="right" vertical="center" wrapText="1"/>
    </xf>
    <xf numFmtId="0" fontId="43" fillId="0" borderId="23" applyFont="1" applyFill="0" applyBorder="1">
      <alignment horizontal="left" vertical="center" wrapText="1" indent="3"/>
    </xf>
    <xf numFmtId="49" fontId="43" fillId="0" borderId="23" applyFont="1" applyFill="0" applyBorder="1" applyNumberFormat="1">
      <alignment vertical="center" wrapText="1"/>
    </xf>
    <xf numFmtId="0" fontId="43" fillId="0" borderId="32" applyFont="1" applyFill="0" applyBorder="1">
      <alignment vertical="top" wrapText="1"/>
    </xf>
    <xf numFmtId="0" fontId="27" fillId="0" borderId="21" applyFont="1" applyFill="0" applyBorder="1">
      <alignment horizontal="left" vertical="center" wrapText="1" indent="2"/>
    </xf>
    <xf numFmtId="4" fontId="27" fillId="38" borderId="20" applyFont="1" applyFill="1" applyBorder="1" applyNumberFormat="1">
      <alignment horizontal="right" vertical="center" wrapText="1"/>
      <protection locked="0"/>
    </xf>
    <xf numFmtId="0" fontId="27" fillId="0" borderId="21" applyFont="1" applyFill="0" applyBorder="1">
      <alignment horizontal="left" vertical="center" wrapText="1" indent="1"/>
    </xf>
    <xf numFmtId="49" fontId="36" fillId="38" borderId="20" applyFont="1" applyFill="1" applyBorder="1" applyNumberFormat="1">
      <alignment horizontal="left" vertical="center" wrapText="1"/>
      <protection locked="0"/>
    </xf>
    <xf numFmtId="267" fontId="27" fillId="38" borderId="20" applyFont="1" applyFill="1" applyBorder="1" applyNumberFormat="1">
      <alignment horizontal="right" vertical="center" wrapText="1"/>
      <protection locked="0"/>
    </xf>
    <xf numFmtId="267" fontId="27" fillId="37" borderId="20" applyFont="1" applyFill="1" applyBorder="1" applyNumberFormat="1">
      <alignment horizontal="right" vertical="center" wrapText="1"/>
    </xf>
    <xf numFmtId="267" fontId="27" fillId="37" borderId="23" applyFont="1" applyFill="1" applyBorder="1" applyNumberFormat="1">
      <alignment horizontal="right" vertical="center" wrapText="1"/>
    </xf>
    <xf numFmtId="4" fontId="27" fillId="38" borderId="34" applyFont="1" applyFill="1" applyBorder="1" applyNumberFormat="1">
      <alignment horizontal="right" vertical="center" wrapText="1"/>
      <protection locked="0"/>
    </xf>
    <xf numFmtId="4" fontId="27" fillId="38" borderId="30" applyFont="1" applyFill="1" applyBorder="1" applyNumberFormat="1">
      <alignment horizontal="right" vertical="center" wrapText="1"/>
      <protection locked="0"/>
    </xf>
    <xf numFmtId="0" fontId="43" fillId="0" borderId="42" applyFont="1" applyFill="0" applyBorder="1">
      <alignment horizontal="left" vertical="center" wrapText="1" indent="1"/>
    </xf>
    <xf numFmtId="0" fontId="43" fillId="0" borderId="42" applyFont="1" applyFill="0" applyBorder="1">
      <alignment horizontal="center" vertical="center" wrapText="1"/>
    </xf>
    <xf numFmtId="0" fontId="43" fillId="0" borderId="32" applyFont="1" applyFill="0" applyBorder="1">
      <alignment vertical="center" wrapText="1"/>
    </xf>
    <xf numFmtId="49" fontId="27" fillId="41" borderId="33" applyFont="1" applyFill="1" applyBorder="1" applyNumberFormat="1">
      <alignment vertical="center" wrapText="1"/>
    </xf>
    <xf numFmtId="49" fontId="47" fillId="41" borderId="26" applyFont="1" applyFill="1" applyBorder="1" applyNumberFormat="1">
      <alignment horizontal="left" vertical="center" indent="1"/>
    </xf>
    <xf numFmtId="0" fontId="27" fillId="0" borderId="30" applyFont="1" applyFill="0" applyBorder="1">
      <alignment vertical="top" wrapText="1"/>
    </xf>
    <xf numFmtId="267" fontId="27" fillId="38" borderId="32" applyFont="1" applyFill="1" applyBorder="1" applyNumberFormat="1">
      <alignment horizontal="right" vertical="center" wrapText="1"/>
      <protection locked="0"/>
    </xf>
    <xf numFmtId="0" fontId="43" fillId="0" borderId="30" applyFont="1" applyFill="0" applyBorder="1">
      <alignment horizontal="left" vertical="center" wrapText="1" indent="1"/>
    </xf>
    <xf numFmtId="0" fontId="43" fillId="0" borderId="32" applyFont="1" applyFill="0" applyBorder="1">
      <alignment horizontal="left" vertical="center" wrapText="1" indent="1"/>
    </xf>
    <xf numFmtId="49" fontId="36" fillId="35" borderId="23" applyFont="1" applyFill="1" applyBorder="1" applyNumberFormat="1">
      <alignment horizontal="left" vertical="center" wrapText="1"/>
      <protection locked="0"/>
    </xf>
    <xf numFmtId="49" fontId="33" fillId="0" borderId="0" applyFont="1" applyFill="0" applyBorder="0" applyNumberFormat="1">
      <alignment horizontal="center" vertical="center" wrapText="1"/>
    </xf>
    <xf numFmtId="0" fontId="72" fillId="0" borderId="0" applyFont="1" applyFill="0" applyBorder="0">
      <alignment vertical="center" wrapText="1"/>
    </xf>
    <xf numFmtId="0" fontId="27" fillId="0" borderId="26" applyFont="1" applyFill="0" applyBorder="1">
      <alignment vertical="center" wrapText="1"/>
    </xf>
    <xf numFmtId="0" fontId="27" fillId="0" borderId="45" applyFont="1" applyFill="0" applyBorder="1">
      <alignment vertical="center" wrapText="1"/>
    </xf>
    <xf numFmtId="0" fontId="73" fillId="39" borderId="0" applyFont="1" applyFill="1" applyBorder="0">
      <alignment horizontal="right" vertical="center"/>
    </xf>
    <xf numFmtId="0" fontId="23" fillId="0" borderId="0" applyFont="1" applyFill="0" applyBorder="0">
      <alignment vertical="top"/>
    </xf>
    <xf numFmtId="49" fontId="43" fillId="0" borderId="32" applyFont="1" applyFill="0" applyBorder="1" applyNumberFormat="1">
      <alignment horizontal="center" vertical="center" wrapText="1"/>
    </xf>
    <xf numFmtId="0" fontId="23" fillId="0" borderId="21" applyFont="1" applyFill="0" applyBorder="1">
      <alignment horizontal="right" vertical="center" wrapText="1" indent="1"/>
    </xf>
    <xf numFmtId="0" fontId="23" fillId="0" borderId="25" applyFont="1" applyFill="0" applyBorder="1">
      <alignment horizontal="right" vertical="center" wrapText="1" indent="1"/>
    </xf>
    <xf numFmtId="0" fontId="23" fillId="0" borderId="20" applyFont="1" applyFill="0" applyBorder="1">
      <alignment horizontal="right" vertical="center" wrapText="1" indent="1"/>
    </xf>
    <xf numFmtId="0" fontId="27" fillId="0" borderId="20" applyFont="1" applyFill="0" applyBorder="1">
      <alignment horizontal="left" vertical="center" wrapText="1" indent="1"/>
    </xf>
    <xf numFmtId="49" fontId="43" fillId="0" borderId="28" applyFont="1" applyFill="0" applyBorder="1" applyNumberFormat="1">
      <alignment vertical="top"/>
    </xf>
    <xf numFmtId="0" fontId="54" fillId="0" borderId="0" applyFont="1" applyFill="0" applyBorder="0">
      <alignment vertical="top"/>
    </xf>
    <xf numFmtId="0" fontId="74" fillId="0" borderId="0" applyFont="1" applyFill="0" applyBorder="0">
      <alignment vertical="top"/>
    </xf>
    <xf numFmtId="49" fontId="43" fillId="0" borderId="42" applyFont="1" applyFill="0" applyBorder="1" applyNumberFormat="1">
      <alignment horizontal="center" vertical="center" wrapText="1"/>
    </xf>
    <xf numFmtId="0" fontId="27" fillId="0" borderId="30" applyFont="1" applyFill="0" applyBorder="1">
      <alignment horizontal="left" vertical="center" wrapText="1"/>
    </xf>
    <xf numFmtId="2" fontId="27" fillId="0" borderId="30" applyFont="1" applyFill="0" applyBorder="1" applyNumberFormat="1">
      <alignment horizontal="center" vertical="center" wrapText="1"/>
    </xf>
    <xf numFmtId="0" fontId="43" fillId="0" borderId="28" applyFont="1" applyFill="0" applyBorder="1">
      <alignment vertical="center" wrapText="1"/>
    </xf>
    <xf numFmtId="49" fontId="43" fillId="0" borderId="30" applyFont="1" applyFill="0" applyBorder="1" applyNumberFormat="1">
      <alignment horizontal="center" vertical="center" wrapText="1"/>
    </xf>
    <xf numFmtId="49" fontId="27" fillId="0" borderId="42" applyFont="1" applyFill="0" applyBorder="1" applyNumberFormat="1">
      <alignment horizontal="center" vertical="center" wrapText="1"/>
    </xf>
    <xf numFmtId="0" fontId="47" fillId="0" borderId="23" applyFont="1" applyFill="0" applyBorder="1">
      <alignment horizontal="left" vertical="center" indent="1"/>
    </xf>
    <xf numFmtId="49" fontId="27" fillId="0" borderId="30" applyFont="1" applyFill="0" applyBorder="1" applyNumberFormat="1">
      <alignment horizontal="center" vertical="center" wrapText="1"/>
    </xf>
    <xf numFmtId="49" fontId="47" fillId="0" borderId="26" applyFont="1" applyFill="0" applyBorder="1" applyNumberFormat="1">
      <alignment horizontal="right" vertical="center"/>
    </xf>
    <xf numFmtId="49" fontId="28" fillId="0" borderId="0" applyFont="1" applyFill="0" applyBorder="0" applyNumberFormat="1">
      <alignment horizontal="center" vertical="center" wrapText="1"/>
    </xf>
    <xf numFmtId="0" fontId="37" fillId="43" borderId="23" applyFont="1" applyFill="1" applyBorder="1">
      <alignment horizontal="left" vertical="center" wrapText="1"/>
    </xf>
    <xf numFmtId="0" fontId="27" fillId="44" borderId="23" applyFont="1" applyFill="1" applyBorder="1">
      <alignment vertical="center"/>
    </xf>
    <xf numFmtId="49" fontId="23" fillId="7" borderId="23" applyFont="1" applyFill="1" applyBorder="1" applyNumberFormat="1">
      <alignment horizontal="center" vertical="center" wrapText="1"/>
    </xf>
    <xf numFmtId="49" fontId="75" fillId="0" borderId="32" applyFont="1" applyFill="0" applyBorder="1" applyNumberFormat="1">
      <alignment horizontal="center" vertical="center" wrapText="1"/>
    </xf>
    <xf numFmtId="49" fontId="75" fillId="0" borderId="23" applyFont="1" applyFill="0" applyBorder="1" applyNumberFormat="1">
      <alignment horizontal="center" vertical="center" wrapText="1"/>
    </xf>
    <xf numFmtId="0" fontId="43" fillId="0" borderId="21" applyFont="1" applyFill="0" applyBorder="1">
      <alignment vertical="center" wrapText="1"/>
    </xf>
    <xf numFmtId="0" fontId="27" fillId="0" borderId="26" applyFont="1" applyFill="0" applyBorder="1">
      <alignment horizontal="right" vertical="center" wrapText="1" indent="1"/>
    </xf>
    <xf numFmtId="49" fontId="27" fillId="0" borderId="46" applyFont="1" applyFill="0" applyBorder="1" applyNumberFormat="1">
      <alignment horizontal="center" vertical="center" wrapText="1"/>
    </xf>
    <xf numFmtId="49" fontId="36" fillId="38" borderId="21" applyFont="1" applyFill="1" applyBorder="1" applyNumberFormat="1">
      <alignment horizontal="left" vertical="center" wrapText="1"/>
      <protection locked="0"/>
    </xf>
    <xf numFmtId="0" fontId="76" fillId="0" borderId="0" applyFont="1" applyFill="0" applyBorder="0">
      <alignment vertical="center" wrapText="1"/>
    </xf>
    <xf numFmtId="49" fontId="27" fillId="0" borderId="47" applyFont="1" applyFill="0" applyBorder="1" applyNumberFormat="1">
      <alignment horizontal="center" vertical="center" wrapText="1"/>
    </xf>
    <xf numFmtId="4" fontId="27" fillId="38" borderId="33" applyFont="1" applyFill="1" applyBorder="1" applyNumberFormat="1">
      <alignment horizontal="right" vertical="center" wrapText="1"/>
      <protection locked="0"/>
    </xf>
    <xf numFmtId="4" fontId="27" fillId="38" borderId="32" applyFont="1" applyFill="1" applyBorder="1" applyNumberFormat="1">
      <alignment horizontal="right" vertical="center" wrapText="1"/>
      <protection locked="0"/>
    </xf>
    <xf numFmtId="0" fontId="37" fillId="41" borderId="25" applyFont="1" applyFill="1" applyBorder="1">
      <alignment vertical="center" wrapText="1"/>
    </xf>
    <xf numFmtId="49" fontId="27" fillId="0" borderId="48" applyFont="1" applyFill="0" applyBorder="1" applyNumberFormat="1">
      <alignment horizontal="center" vertical="center" wrapText="1"/>
    </xf>
    <xf numFmtId="4" fontId="27" fillId="38" borderId="21" applyFont="1" applyFill="1" applyBorder="1" applyNumberFormat="1">
      <alignment horizontal="right" vertical="center" wrapText="1"/>
      <protection locked="0"/>
    </xf>
    <xf numFmtId="49" fontId="27" fillId="0" borderId="49" applyFont="1" applyFill="0" applyBorder="1" applyNumberFormat="1">
      <alignment horizontal="center" vertical="center" wrapText="1"/>
    </xf>
    <xf numFmtId="3" fontId="27" fillId="38" borderId="21" applyFont="1" applyFill="1" applyBorder="1" applyNumberFormat="1">
      <alignment horizontal="right" vertical="center" wrapText="1"/>
      <protection locked="0"/>
    </xf>
    <xf numFmtId="49" fontId="77" fillId="0" borderId="0" applyFont="1" applyFill="0" applyBorder="0" applyNumberFormat="1">
      <alignment horizontal="center" vertical="center" wrapText="1"/>
    </xf>
    <xf numFmtId="0" fontId="27" fillId="0" borderId="23" applyFont="1" applyFill="0" applyBorder="1">
      <alignment vertical="top" wrapText="1"/>
    </xf>
    <xf numFmtId="0" fontId="27" fillId="39" borderId="0" applyFont="1" applyFill="1" applyBorder="0">
      <alignment horizontal="right" vertical="center" wrapText="1"/>
    </xf>
    <xf numFmtId="0" fontId="27" fillId="39" borderId="0" applyFont="1" applyFill="1" applyBorder="0">
      <alignment horizontal="right" vertical="center"/>
    </xf>
    <xf numFmtId="0" fontId="27" fillId="39" borderId="21" applyFont="1" applyFill="1" applyBorder="1">
      <alignment horizontal="center" vertical="center" wrapText="1"/>
    </xf>
    <xf numFmtId="0" fontId="27" fillId="39" borderId="25" applyFont="1" applyFill="1" applyBorder="1">
      <alignment horizontal="center" vertical="center" wrapText="1"/>
    </xf>
    <xf numFmtId="0" fontId="27" fillId="39" borderId="27" applyFont="1" applyFill="1" applyBorder="1">
      <alignment horizontal="center" vertical="center" wrapText="1"/>
    </xf>
    <xf numFmtId="0" fontId="27" fillId="39" borderId="23" applyFont="1" applyFill="1" applyBorder="1">
      <alignment horizontal="center" vertical="center"/>
    </xf>
    <xf numFmtId="0" fontId="23" fillId="0" borderId="23" applyFont="1" applyFill="0" applyBorder="1">
      <alignment horizontal="left" vertical="top" wrapText="1"/>
    </xf>
    <xf numFmtId="0" fontId="23" fillId="0" borderId="23" applyFont="1" applyFill="0" applyBorder="1">
      <alignment horizontal="left" vertical="center" wrapText="1"/>
    </xf>
    <xf numFmtId="0" fontId="27" fillId="41" borderId="21" applyFont="1" applyFill="1" applyBorder="1">
      <alignment vertical="center" wrapText="1"/>
    </xf>
    <xf numFmtId="49" fontId="78" fillId="41" borderId="20" applyFont="1" applyFill="1" applyBorder="1" applyNumberFormat="1">
      <alignment horizontal="center" vertical="top"/>
    </xf>
    <xf numFmtId="49" fontId="47" fillId="0" borderId="26" applyFont="1" applyFill="0" applyBorder="1" applyNumberFormat="1">
      <alignment horizontal="left" vertical="center"/>
    </xf>
    <xf numFmtId="49" fontId="47" fillId="0" borderId="26" applyFont="1" applyFill="0" applyBorder="1" applyNumberFormat="1">
      <alignment horizontal="left" vertical="center" indent="2"/>
    </xf>
    <xf numFmtId="49" fontId="78" fillId="0" borderId="26" applyFont="1" applyFill="0" applyBorder="1" applyNumberFormat="1">
      <alignment horizontal="center" vertical="top"/>
    </xf>
    <xf numFmtId="0" fontId="43" fillId="0" borderId="25" applyFont="1" applyFill="0" applyBorder="1">
      <alignment horizontal="right" vertical="center" wrapText="1" indent="1"/>
    </xf>
    <xf numFmtId="0" fontId="43" fillId="0" borderId="20" applyFont="1" applyFill="0" applyBorder="1">
      <alignment horizontal="right" vertical="center" wrapText="1" indent="1"/>
    </xf>
    <xf numFmtId="0" fontId="43" fillId="0" borderId="21" applyFont="1" applyFill="0" applyBorder="1">
      <alignment horizontal="left" vertical="top" wrapText="1"/>
    </xf>
    <xf numFmtId="49" fontId="47" fillId="41" borderId="26" applyFont="1" applyFill="1" applyBorder="1" applyNumberFormat="1">
      <alignment horizontal="left" vertical="center" indent="2"/>
    </xf>
    <xf numFmtId="4" fontId="27" fillId="39" borderId="32" applyFont="1" applyFill="1" applyBorder="1" applyNumberFormat="1">
      <alignment horizontal="right" vertical="center" wrapText="1"/>
      <protection locked="0"/>
    </xf>
    <xf numFmtId="4" fontId="27" fillId="35" borderId="32" applyFont="1" applyFill="1" applyBorder="1" applyNumberFormat="1">
      <alignment horizontal="right" vertical="center" wrapText="1"/>
      <protection locked="0"/>
    </xf>
    <xf numFmtId="49" fontId="23" fillId="0" borderId="23" applyFont="1" applyFill="0" applyBorder="1" applyNumberFormat="1">
      <alignment horizontal="left" vertical="center" wrapText="1" indent="2"/>
    </xf>
    <xf numFmtId="49" fontId="23" fillId="0" borderId="23" applyFont="1" applyFill="0" applyBorder="1" applyNumberFormat="1">
      <alignment vertical="center" wrapText="1"/>
    </xf>
    <xf numFmtId="267" fontId="27" fillId="39" borderId="23" applyFont="1" applyFill="1" applyBorder="1" applyNumberFormat="1">
      <alignment horizontal="right" vertical="center" wrapText="1"/>
      <protection locked="0"/>
    </xf>
    <xf numFmtId="0" fontId="27" fillId="0" borderId="0" applyFont="1" applyFill="0" applyBorder="0">
      <alignment horizontal="right" vertical="top" wrapText="1"/>
    </xf>
    <xf numFmtId="0" fontId="27" fillId="0" borderId="0" applyFont="1" applyFill="0" applyBorder="0">
      <alignment horizontal="left" vertical="top" wrapText="1"/>
    </xf>
    <xf numFmtId="0" fontId="43" fillId="0" borderId="45" applyFont="1" applyFill="0" applyBorder="1">
      <alignment vertical="center" wrapText="1"/>
    </xf>
    <xf numFmtId="0" fontId="27" fillId="37" borderId="20" applyFont="1" applyFill="1" applyBorder="1">
      <alignment horizontal="left" vertical="top" wrapText="1"/>
    </xf>
    <xf numFmtId="49" fontId="27" fillId="45" borderId="0" applyFont="1" applyFill="1" applyBorder="0" applyNumberFormat="1">
      <alignment horizontal="center" vertical="center" textRotation="90" wrapText="1"/>
    </xf>
    <xf numFmtId="49" fontId="36" fillId="35" borderId="21" applyFont="1" applyFill="1" applyBorder="1" applyNumberFormat="1">
      <alignment horizontal="left" vertical="center" wrapText="1"/>
      <protection locked="0"/>
    </xf>
    <xf numFmtId="0" fontId="79" fillId="0" borderId="28" applyFont="1" applyFill="0" applyBorder="1">
      <alignment vertical="center" wrapText="1"/>
    </xf>
    <xf numFmtId="3" fontId="27" fillId="35" borderId="21" applyFont="1" applyFill="1" applyBorder="1" applyNumberFormat="1">
      <alignment horizontal="right" vertical="center" wrapText="1"/>
      <protection locked="0"/>
    </xf>
    <xf numFmtId="4" fontId="27" fillId="35" borderId="21" applyFont="1" applyFill="1" applyBorder="1" applyNumberFormat="1">
      <alignment horizontal="right" vertical="center" wrapText="1"/>
      <protection locked="0"/>
    </xf>
    <xf numFmtId="0" fontId="27" fillId="0" borderId="0" applyFont="1" applyFill="0" applyBorder="0">
      <alignment vertical="top" wrapText="1"/>
    </xf>
    <xf numFmtId="0" fontId="27" fillId="0" borderId="0" applyFont="1" applyFill="0" applyBorder="0">
      <alignment vertical="top"/>
    </xf>
    <xf numFmtId="49" fontId="36" fillId="0" borderId="23" applyFont="1" applyFill="0" applyBorder="1" applyNumberFormat="1">
      <alignment horizontal="left" vertical="center" wrapText="1"/>
    </xf>
    <xf numFmtId="49" fontId="27" fillId="0" borderId="50" applyFont="1" applyFill="0" applyBorder="1" applyNumberFormat="1">
      <alignment horizontal="center" vertical="center" wrapText="1"/>
    </xf>
    <xf numFmtId="0" fontId="27" fillId="0" borderId="50" applyFont="1" applyFill="0" applyBorder="1">
      <alignment horizontal="left" vertical="center" wrapText="1"/>
    </xf>
    <xf numFmtId="4" fontId="27" fillId="0" borderId="51" applyFont="1" applyFill="0" applyBorder="1" applyNumberFormat="1">
      <alignment horizontal="center" vertical="center" wrapText="1"/>
    </xf>
    <xf numFmtId="49" fontId="36" fillId="0" borderId="35" applyFont="1" applyFill="0" applyBorder="1" applyNumberFormat="1">
      <alignment horizontal="left" vertical="center" wrapText="1"/>
    </xf>
    <xf numFmtId="49" fontId="27" fillId="0" borderId="52" applyFont="1" applyFill="0" applyBorder="1" applyNumberFormat="1">
      <alignment horizontal="center" vertical="center" wrapText="1"/>
    </xf>
    <xf numFmtId="0" fontId="27" fillId="0" borderId="53" applyFont="1" applyFill="0" applyBorder="1">
      <alignment horizontal="left" vertical="center" wrapText="1" indent="1"/>
    </xf>
    <xf numFmtId="4" fontId="27" fillId="38" borderId="52" applyFont="1" applyFill="1" applyBorder="1" applyNumberFormat="1">
      <alignment horizontal="right" vertical="center" wrapText="1"/>
      <protection locked="0"/>
    </xf>
    <xf numFmtId="49" fontId="36" fillId="0" borderId="21" applyFont="1" applyFill="0" applyBorder="1" applyNumberFormat="1">
      <alignment horizontal="left" vertical="center" wrapText="1"/>
    </xf>
    <xf numFmtId="4" fontId="27" fillId="0" borderId="32" applyFont="1" applyFill="0" applyBorder="1" applyNumberFormat="1">
      <alignment horizontal="center" vertical="center" wrapText="1"/>
    </xf>
    <xf numFmtId="4" fontId="27" fillId="38" borderId="54" applyFont="1" applyFill="1" applyBorder="1" applyNumberFormat="1">
      <alignment horizontal="right" vertical="center" wrapText="1"/>
      <protection locked="0"/>
    </xf>
    <xf numFmtId="0" fontId="27" fillId="0" borderId="53" applyFont="1" applyFill="0" applyBorder="1">
      <alignment horizontal="left" vertical="center" wrapText="1"/>
    </xf>
    <xf numFmtId="49" fontId="36" fillId="0" borderId="25" applyFont="1" applyFill="0" applyBorder="1" applyNumberFormat="1">
      <alignment horizontal="left" vertical="center" wrapText="1"/>
    </xf>
    <xf numFmtId="0" fontId="27" fillId="0" borderId="52" applyFont="1" applyFill="0" applyBorder="1">
      <alignment horizontal="left" vertical="center" wrapText="1" indent="1"/>
    </xf>
    <xf numFmtId="4" fontId="27" fillId="0" borderId="50" applyFont="1" applyFill="0" applyBorder="1" applyNumberFormat="1">
      <alignment horizontal="center" vertical="center" wrapText="1"/>
    </xf>
    <xf numFmtId="0" fontId="27" fillId="0" borderId="52" applyFont="1" applyFill="0" applyBorder="1">
      <alignment horizontal="left" vertical="center" wrapText="1"/>
    </xf>
    <xf numFmtId="0" fontId="27" fillId="0" borderId="52" applyFont="1" applyFill="0" applyBorder="1">
      <alignment horizontal="left" vertical="center" wrapText="1" indent="2"/>
    </xf>
    <xf numFmtId="4" fontId="27" fillId="0" borderId="52" applyFont="1" applyFill="0" applyBorder="1" applyNumberFormat="1">
      <alignment horizontal="center" vertical="center" wrapText="1"/>
    </xf>
    <xf numFmtId="49" fontId="27" fillId="0" borderId="55" applyFont="1" applyFill="0" applyBorder="1" applyNumberFormat="1">
      <alignment horizontal="center" vertical="center" wrapText="1"/>
    </xf>
    <xf numFmtId="0" fontId="27" fillId="0" borderId="54" applyFont="1" applyFill="0" applyBorder="1">
      <alignment horizontal="left" vertical="center" wrapText="1"/>
    </xf>
    <xf numFmtId="4" fontId="27" fillId="0" borderId="54" applyFont="1" applyFill="0" applyBorder="1" applyNumberFormat="1">
      <alignment horizontal="center" vertical="center" wrapText="1"/>
    </xf>
    <xf numFmtId="49" fontId="36" fillId="0" borderId="33" applyFont="1" applyFill="0" applyBorder="1" applyNumberFormat="1">
      <alignment horizontal="left" vertical="center" wrapText="1"/>
    </xf>
    <xf numFmtId="49" fontId="27" fillId="0" borderId="53" applyFont="1" applyFill="0" applyBorder="1" applyNumberFormat="1">
      <alignment horizontal="center" vertical="center" wrapText="1"/>
    </xf>
    <xf numFmtId="4" fontId="27" fillId="38" borderId="53" applyFont="1" applyFill="1" applyBorder="1" applyNumberFormat="1">
      <alignment horizontal="right" vertical="center" wrapText="1"/>
      <protection locked="0"/>
    </xf>
    <xf numFmtId="4" fontId="27" fillId="0" borderId="53" applyFont="1" applyFill="0" applyBorder="1" applyNumberFormat="1">
      <alignment horizontal="center" vertical="center" wrapText="1"/>
    </xf>
    <xf numFmtId="4" fontId="27" fillId="38" borderId="55" applyFont="1" applyFill="1" applyBorder="1" applyNumberFormat="1">
      <alignment horizontal="right" vertical="center" wrapText="1"/>
      <protection locked="0"/>
    </xf>
    <xf numFmtId="0" fontId="23" fillId="0" borderId="21" applyFont="1" applyFill="0" applyBorder="1">
      <alignment horizontal="center" vertical="center"/>
    </xf>
    <xf numFmtId="264" fontId="23" fillId="35" borderId="23" applyFont="1" applyFill="1" applyBorder="1" applyNumberFormat="1">
      <alignment horizontal="left" vertical="center" wrapText="1" indent="1"/>
      <protection locked="0"/>
    </xf>
    <xf numFmtId="0" fontId="27" fillId="37" borderId="21" applyFont="1" applyFill="1" applyBorder="1">
      <alignment horizontal="left" vertical="top" wrapText="1" indent="1"/>
    </xf>
    <xf numFmtId="0" fontId="27" fillId="37" borderId="20" applyFont="1" applyFill="1" applyBorder="1">
      <alignment horizontal="left" vertical="top" wrapText="1" indent="1"/>
    </xf>
    <xf numFmtId="49" fontId="23" fillId="0" borderId="21" applyFont="1" applyFill="0" applyBorder="1" applyNumberFormat="1">
      <alignment horizontal="center" vertical="center"/>
    </xf>
    <xf numFmtId="0" fontId="27" fillId="41" borderId="26" applyFont="1" applyFill="1" applyBorder="1">
      <alignment vertical="center" wrapText="1"/>
    </xf>
    <xf numFmtId="0" fontId="27" fillId="0" borderId="20" applyFont="1" applyFill="0" applyBorder="1">
      <alignment vertical="center" wrapText="1"/>
    </xf>
    <xf numFmtId="0" fontId="27" fillId="41" borderId="45" applyFont="1" applyFill="1" applyBorder="1">
      <alignment vertical="center" wrapText="1"/>
    </xf>
    <xf numFmtId="0" fontId="46" fillId="0" borderId="0" applyFont="1" applyFill="0" applyBorder="0">
      <alignment horizontal="center" vertical="center" wrapText="1"/>
    </xf>
    <xf numFmtId="0" fontId="80" fillId="0" borderId="0" applyFont="1" applyFill="0" applyBorder="0">
      <alignment vertical="center" wrapText="1"/>
    </xf>
    <xf numFmtId="0" fontId="23" fillId="39" borderId="32" applyFont="1" applyFill="1" applyBorder="1">
      <alignment horizontal="center" vertical="center" wrapText="1"/>
    </xf>
    <xf numFmtId="0" fontId="23" fillId="0" borderId="23" applyFont="1" applyFill="0" applyBorder="1">
      <alignment horizontal="left" vertical="center" wrapText="1" indent="1"/>
    </xf>
    <xf numFmtId="49" fontId="27" fillId="0" borderId="21" applyFont="1" applyFill="0" applyBorder="1" applyNumberFormat="1">
      <alignment horizontal="center" vertical="center" wrapText="1"/>
    </xf>
    <xf numFmtId="0" fontId="27" fillId="41" borderId="34" applyFont="1" applyFill="1" applyBorder="1">
      <alignment vertical="center" wrapText="1"/>
    </xf>
    <xf numFmtId="0" fontId="27" fillId="39" borderId="19" applyFont="1" applyFill="1" applyBorder="1">
      <alignment vertical="center" wrapText="1"/>
    </xf>
    <xf numFmtId="49" fontId="57" fillId="0" borderId="19" applyFont="1" applyFill="0" applyBorder="1" applyNumberFormat="1">
      <alignment vertical="top"/>
    </xf>
    <xf numFmtId="0" fontId="31" fillId="39" borderId="19" applyFont="1" applyFill="1" applyBorder="1">
      <alignment horizontal="center" wrapText="1"/>
    </xf>
    <xf numFmtId="0" fontId="27" fillId="0" borderId="15" applyFont="1" applyFill="0" applyBorder="1">
      <alignment horizontal="center" vertical="center"/>
    </xf>
    <xf numFmtId="0" fontId="27" fillId="0" borderId="16" applyFont="1" applyFill="0" applyBorder="1">
      <alignment horizontal="center" vertical="center"/>
    </xf>
    <xf numFmtId="0" fontId="27" fillId="0" borderId="17" applyFont="1" applyFill="0" applyBorder="1">
      <alignment horizontal="center" vertical="center"/>
    </xf>
    <xf numFmtId="0" fontId="27" fillId="0" borderId="13" applyFont="1" applyFill="0" applyBorder="1">
      <alignment vertical="center" wrapText="1"/>
    </xf>
    <xf numFmtId="0" fontId="27" fillId="39" borderId="26" applyFont="1" applyFill="1" applyBorder="1">
      <alignment vertical="center" wrapText="1"/>
    </xf>
    <xf numFmtId="0" fontId="43" fillId="0" borderId="19" applyFont="1" applyFill="0" applyBorder="1">
      <alignment vertical="center" wrapText="1"/>
    </xf>
    <xf numFmtId="0" fontId="27" fillId="0" borderId="56" applyFont="1" applyFill="0" applyBorder="1">
      <alignment horizontal="center" vertical="center"/>
    </xf>
    <xf numFmtId="0" fontId="27" fillId="0" borderId="44" applyFont="1" applyFill="0" applyBorder="1">
      <alignment horizontal="center" vertical="center"/>
    </xf>
    <xf numFmtId="0" fontId="27" fillId="0" borderId="13" applyFont="1" applyFill="0" applyBorder="1">
      <alignment vertical="center"/>
    </xf>
    <xf numFmtId="49" fontId="23" fillId="0" borderId="32" applyFont="1" applyFill="0" applyBorder="1" applyNumberFormat="1">
      <alignment horizontal="center" vertical="center" wrapText="1"/>
    </xf>
    <xf numFmtId="49" fontId="27" fillId="0" borderId="28" applyFont="1" applyFill="0" applyBorder="1" applyNumberFormat="1">
      <alignment vertical="top"/>
    </xf>
    <xf numFmtId="49" fontId="23" fillId="0" borderId="42" applyFont="1" applyFill="0" applyBorder="1" applyNumberFormat="1">
      <alignment horizontal="center" vertical="center" wrapText="1"/>
    </xf>
    <xf numFmtId="0" fontId="23" fillId="37" borderId="23" applyFont="1" applyFill="1" applyBorder="1">
      <alignment horizontal="center" vertical="center" wrapText="1"/>
    </xf>
    <xf numFmtId="49" fontId="23" fillId="0" borderId="30" applyFont="1" applyFill="0" applyBorder="1" applyNumberFormat="1">
      <alignment horizontal="center" vertical="center" wrapText="1"/>
    </xf>
    <xf numFmtId="49" fontId="23" fillId="37" borderId="23" applyFont="1" applyFill="1" applyBorder="1" applyNumberFormat="1">
      <alignment horizontal="center" vertical="center"/>
    </xf>
    <xf numFmtId="0" fontId="27" fillId="0" borderId="28" applyFont="1" applyFill="0" applyBorder="1">
      <alignment vertical="center" wrapText="1"/>
    </xf>
    <xf numFmtId="4" fontId="23" fillId="37" borderId="23" applyFont="1" applyFill="1" applyBorder="1" applyNumberFormat="1">
      <alignment horizontal="right" vertical="center" wrapText="1"/>
    </xf>
    <xf numFmtId="4" fontId="23" fillId="35" borderId="23" applyFont="1" applyFill="1" applyBorder="1" applyNumberFormat="1">
      <alignment horizontal="right" vertical="center" wrapText="1"/>
      <protection locked="0"/>
    </xf>
    <xf numFmtId="49" fontId="23" fillId="0" borderId="23" applyFont="1" applyFill="0" applyBorder="1" applyNumberFormat="1">
      <alignment horizontal="left" vertical="center" wrapText="1" indent="3"/>
    </xf>
    <xf numFmtId="49" fontId="48" fillId="0" borderId="0" applyFont="1" applyFill="0" applyBorder="0" applyNumberFormat="1">
      <alignment vertical="center"/>
    </xf>
    <xf numFmtId="49" fontId="48" fillId="0" borderId="0" applyFont="1" applyFill="0" applyBorder="0" applyNumberFormat="1">
      <alignment vertical="center" wrapText="1"/>
    </xf>
    <xf numFmtId="49" fontId="27" fillId="39" borderId="0" applyFont="1" applyFill="1" applyBorder="0" applyNumberFormat="1">
      <alignment horizontal="center" vertical="top" wrapText="1"/>
    </xf>
    <xf numFmtId="0" fontId="27" fillId="0" borderId="27" applyFont="1" applyFill="0" applyBorder="1">
      <alignment horizontal="left" vertical="top" wrapText="1"/>
    </xf>
    <xf numFmtId="49" fontId="27" fillId="0" borderId="0" applyFont="1" applyFill="0" applyBorder="0" applyNumberFormat="1">
      <alignment horizontal="center" vertical="top" wrapText="1"/>
    </xf>
    <xf numFmtId="49" fontId="27" fillId="0" borderId="0" applyFont="1" applyFill="0" applyBorder="0" applyNumberFormat="1">
      <alignment horizontal="center" vertical="center" wrapText="1"/>
    </xf>
    <xf numFmtId="49" fontId="48" fillId="0" borderId="0" applyFont="1" applyFill="0" applyBorder="0" applyNumberFormat="1">
      <alignment horizontal="center" vertical="center" wrapText="1"/>
    </xf>
    <xf numFmtId="0" fontId="27" fillId="46" borderId="21" applyFont="1" applyFill="1" applyBorder="1">
      <alignment horizontal="center" vertical="center" wrapText="1"/>
    </xf>
    <xf numFmtId="0" fontId="27" fillId="46" borderId="25" applyFont="1" applyFill="1" applyBorder="1">
      <alignment horizontal="center" vertical="center" wrapText="1"/>
    </xf>
    <xf numFmtId="0" fontId="27" fillId="46" borderId="20" applyFont="1" applyFill="1" applyBorder="1">
      <alignment horizontal="center" vertical="center" wrapText="1"/>
    </xf>
    <xf numFmtId="49" fontId="37" fillId="47" borderId="21" applyFont="1" applyFill="1" applyBorder="1" applyNumberFormat="1">
      <alignment horizontal="center" vertical="center" wrapText="1"/>
    </xf>
    <xf numFmtId="49" fontId="37" fillId="47" borderId="25" applyFont="1" applyFill="1" applyBorder="1" applyNumberFormat="1">
      <alignment horizontal="center" vertical="center" wrapText="1"/>
    </xf>
    <xf numFmtId="49" fontId="37" fillId="47" borderId="20" applyFont="1" applyFill="1" applyBorder="1" applyNumberFormat="1">
      <alignment horizontal="center" vertical="center" wrapText="1"/>
    </xf>
    <xf numFmtId="49" fontId="37" fillId="48" borderId="21" applyFont="1" applyFill="1" applyBorder="1" applyNumberFormat="1">
      <alignment horizontal="center" vertical="center" wrapText="1"/>
    </xf>
    <xf numFmtId="49" fontId="37" fillId="48" borderId="25" applyFont="1" applyFill="1" applyBorder="1" applyNumberFormat="1">
      <alignment horizontal="center" vertical="center" wrapText="1"/>
    </xf>
    <xf numFmtId="49" fontId="37" fillId="48" borderId="20" applyFont="1" applyFill="1" applyBorder="1" applyNumberFormat="1">
      <alignment horizontal="center" vertical="center" wrapText="1"/>
    </xf>
    <xf numFmtId="49" fontId="27" fillId="49" borderId="21" applyFont="1" applyFill="1" applyBorder="1" applyNumberFormat="1">
      <alignment horizontal="center" vertical="center" wrapText="1"/>
    </xf>
    <xf numFmtId="49" fontId="27" fillId="49" borderId="25" applyFont="1" applyFill="1" applyBorder="1" applyNumberFormat="1">
      <alignment horizontal="center" vertical="center" wrapText="1"/>
    </xf>
    <xf numFmtId="49" fontId="27" fillId="50" borderId="26" applyFont="1" applyFill="1" applyBorder="1" applyNumberFormat="1">
      <alignment horizontal="center" vertical="center" wrapText="1"/>
    </xf>
    <xf numFmtId="49" fontId="27" fillId="50" borderId="0" applyFont="1" applyFill="1" applyBorder="0" applyNumberFormat="1">
      <alignment horizontal="center" vertical="center" wrapText="1"/>
    </xf>
    <xf numFmtId="49" fontId="27" fillId="0" borderId="25" applyFont="1" applyFill="0" applyBorder="1" applyNumberFormat="1">
      <alignment horizontal="center" vertical="center" wrapText="1"/>
    </xf>
    <xf numFmtId="49" fontId="48" fillId="39" borderId="0" applyFont="1" applyFill="1" applyBorder="0" applyNumberFormat="1">
      <alignment vertical="center" wrapText="1"/>
    </xf>
    <xf numFmtId="49" fontId="27" fillId="50" borderId="23" applyFont="1" applyFill="1" applyBorder="1" applyNumberFormat="1">
      <alignment horizontal="center" vertical="center" wrapText="1"/>
    </xf>
    <xf numFmtId="0" fontId="27" fillId="50" borderId="23" applyFont="1" applyFill="1" applyBorder="1">
      <alignment horizontal="center" vertical="center" wrapText="1"/>
    </xf>
    <xf numFmtId="0" fontId="27" fillId="50" borderId="21" applyFont="1" applyFill="1" applyBorder="1">
      <alignment horizontal="center" vertical="center" wrapText="1"/>
    </xf>
    <xf numFmtId="0" fontId="27" fillId="39" borderId="20" applyFont="1" applyFill="1" applyBorder="1">
      <alignment horizontal="center" vertical="center" wrapText="1"/>
    </xf>
    <xf numFmtId="0" fontId="27" fillId="50" borderId="20" applyFont="1" applyFill="1" applyBorder="1">
      <alignment horizontal="center" vertical="center" wrapText="1"/>
    </xf>
    <xf numFmtId="49" fontId="27" fillId="50" borderId="45" applyFont="1" applyFill="1" applyBorder="1" applyNumberFormat="1">
      <alignment horizontal="center" vertical="center" wrapText="1"/>
    </xf>
    <xf numFmtId="49" fontId="48" fillId="39" borderId="0" applyFont="1" applyFill="1" applyBorder="0" applyNumberFormat="1">
      <alignment vertical="center"/>
    </xf>
    <xf numFmtId="49" fontId="46" fillId="0" borderId="23" applyFont="1" applyFill="0" applyBorder="1" applyNumberFormat="1">
      <alignment horizontal="center" vertical="center"/>
    </xf>
    <xf numFmtId="49" fontId="46" fillId="50" borderId="23" applyFont="1" applyFill="1" applyBorder="1" applyNumberFormat="1">
      <alignment horizontal="center" vertical="center"/>
    </xf>
    <xf numFmtId="0" fontId="46" fillId="0" borderId="23" applyFont="1" applyFill="0" applyBorder="1">
      <alignment horizontal="center" vertical="center"/>
    </xf>
    <xf numFmtId="49" fontId="46" fillId="0" borderId="30" applyFont="1" applyFill="0" applyBorder="1" applyNumberFormat="1">
      <alignment horizontal="center" vertical="center"/>
    </xf>
    <xf numFmtId="49" fontId="37" fillId="0" borderId="32" applyFont="1" applyFill="0" applyBorder="1" applyNumberFormat="1">
      <alignment horizontal="center" vertical="center"/>
    </xf>
    <xf numFmtId="0" fontId="27" fillId="0" borderId="32" applyFont="1" applyFill="0" applyBorder="1">
      <alignment horizontal="right" vertical="center"/>
    </xf>
    <xf numFmtId="0" fontId="27" fillId="0" borderId="32" applyFont="1" applyFill="0" applyBorder="1">
      <alignment horizontal="center" vertical="center"/>
    </xf>
    <xf numFmtId="0" fontId="27" fillId="0" borderId="23" applyFont="1" applyFill="0" applyBorder="1">
      <alignment horizontal="right" vertical="center"/>
    </xf>
    <xf numFmtId="4" fontId="48" fillId="39" borderId="0" applyFont="1" applyFill="1" applyBorder="0" applyNumberFormat="1">
      <alignment vertical="center"/>
    </xf>
    <xf numFmtId="49" fontId="81" fillId="0" borderId="0" applyFont="1" applyFill="0" applyBorder="0" applyNumberFormat="1">
      <alignment vertical="center" wrapText="1"/>
    </xf>
    <xf numFmtId="49" fontId="46" fillId="0" borderId="0" applyFont="1" applyFill="0" applyBorder="0" applyNumberFormat="1">
      <alignment horizontal="center" vertical="center" wrapText="1"/>
    </xf>
    <xf numFmtId="3" fontId="27" fillId="38" borderId="21" applyFont="1" applyFill="1" applyBorder="1" applyNumberFormat="1">
      <alignment vertical="center" wrapText="1"/>
      <protection locked="0"/>
    </xf>
    <xf numFmtId="4" fontId="27" fillId="37" borderId="21" applyFont="1" applyFill="1" applyBorder="1" applyNumberFormat="1">
      <alignment horizontal="right" vertical="center" wrapText="1"/>
    </xf>
    <xf numFmtId="0" fontId="37" fillId="0" borderId="23" applyFont="1" applyFill="0" applyBorder="1">
      <alignment vertical="top" wrapText="1"/>
    </xf>
    <xf numFmtId="0" fontId="23" fillId="0" borderId="23" applyFont="1" applyFill="0" applyBorder="1">
      <alignment vertical="center" wrapText="1"/>
    </xf>
    <xf numFmtId="0" fontId="23" fillId="38" borderId="23" applyFont="1" applyFill="1" applyBorder="1">
      <alignment horizontal="left" vertical="center" wrapText="1" indent="2"/>
      <protection locked="0"/>
    </xf>
    <xf numFmtId="49" fontId="78" fillId="41" borderId="25" applyFont="1" applyFill="1" applyBorder="1" applyNumberFormat="1">
      <alignment horizontal="center" vertical="top"/>
    </xf>
    <xf numFmtId="49" fontId="56" fillId="0" borderId="23" applyFont="1" applyFill="0" applyBorder="1" applyNumberFormat="1">
      <alignment horizontal="center" vertical="center" wrapText="1"/>
    </xf>
    <xf numFmtId="0" fontId="56" fillId="0" borderId="23" applyFont="1" applyFill="0" applyBorder="1">
      <alignment horizontal="left" vertical="center" wrapText="1" indent="2"/>
    </xf>
    <xf numFmtId="49" fontId="82" fillId="0" borderId="21" applyFont="1" applyFill="0" applyBorder="1" applyNumberFormat="1">
      <alignment horizontal="left" vertical="center" wrapText="1"/>
    </xf>
    <xf numFmtId="0" fontId="27" fillId="0" borderId="32" applyFont="1" applyFill="0" applyBorder="1">
      <alignment vertical="top" wrapText="1"/>
    </xf>
    <xf numFmtId="0" fontId="23" fillId="35" borderId="23" applyFont="1" applyFill="1" applyBorder="1">
      <alignment horizontal="left" vertical="center" wrapText="1" indent="2"/>
      <protection locked="0"/>
    </xf>
    <xf numFmtId="0" fontId="23" fillId="38" borderId="23" applyFont="1" applyFill="1" applyBorder="1">
      <alignment horizontal="left" vertical="center" wrapText="1"/>
      <protection locked="0"/>
    </xf>
    <xf numFmtId="0" fontId="23" fillId="0" borderId="23" applyFont="1" applyFill="0" applyBorder="1">
      <alignment horizontal="left" vertical="center" wrapText="1" indent="2"/>
    </xf>
    <xf numFmtId="264" fontId="23" fillId="38" borderId="23" applyFont="1" applyFill="1" applyBorder="1" applyNumberFormat="1">
      <alignment horizontal="left" vertical="center" wrapText="1"/>
      <protection locked="0"/>
    </xf>
    <xf numFmtId="49" fontId="37" fillId="0" borderId="0" applyFont="1" applyFill="0" applyBorder="0" applyNumberFormat="1">
      <alignment vertical="top"/>
    </xf>
    <xf numFmtId="264" fontId="23" fillId="38" borderId="20" applyFont="1" applyFill="1" applyBorder="1" applyNumberFormat="1">
      <alignment horizontal="left" vertical="center" wrapText="1"/>
      <protection locked="0"/>
    </xf>
    <xf numFmtId="264" fontId="23" fillId="38" borderId="21" applyFont="1" applyFill="1" applyBorder="1" applyNumberFormat="1">
      <alignment horizontal="left" vertical="center" wrapText="1"/>
      <protection locked="0"/>
    </xf>
    <xf numFmtId="0" fontId="27" fillId="0" borderId="25" applyFont="1" applyFill="0" applyBorder="1">
      <alignment horizontal="left" vertical="top" wrapText="1" indent="1"/>
    </xf>
    <xf numFmtId="0" fontId="23" fillId="39" borderId="21" applyFont="1" applyFill="1" applyBorder="1">
      <alignment horizontal="right" vertical="center" wrapText="1" indent="1"/>
    </xf>
    <xf numFmtId="49" fontId="46" fillId="39" borderId="26" applyFont="1" applyFill="1" applyBorder="1" applyNumberFormat="1">
      <alignment horizontal="center" vertical="center" wrapText="1"/>
    </xf>
    <xf numFmtId="49" fontId="23" fillId="39" borderId="32" applyFont="1" applyFill="1" applyBorder="1" applyNumberFormat="1">
      <alignment horizontal="center" vertical="center" wrapText="1"/>
    </xf>
    <xf numFmtId="0" fontId="23" fillId="0" borderId="32" applyFont="1" applyFill="0" applyBorder="1">
      <alignment horizontal="left" vertical="center" wrapText="1"/>
    </xf>
    <xf numFmtId="0" fontId="67" fillId="39" borderId="0" applyFont="1" applyFill="1" applyBorder="0">
      <alignment horizontal="center" vertical="top" wrapText="1"/>
    </xf>
    <xf numFmtId="0" fontId="23" fillId="37" borderId="21" applyFont="1" applyFill="1" applyBorder="1">
      <alignment horizontal="left" vertical="center" wrapText="1" indent="1"/>
    </xf>
    <xf numFmtId="49" fontId="47" fillId="41" borderId="45" applyFont="1" applyFill="1" applyBorder="1" applyNumberFormat="1">
      <alignment horizontal="left" vertical="center" indent="2"/>
    </xf>
    <xf numFmtId="0" fontId="67" fillId="39" borderId="29" applyFont="1" applyFill="1" applyBorder="1">
      <alignment horizontal="center" vertical="top" wrapText="1"/>
    </xf>
    <xf numFmtId="49" fontId="23" fillId="39" borderId="30" applyFont="1" applyFill="1" applyBorder="1" applyNumberFormat="1">
      <alignment horizontal="center" vertical="center" wrapText="1"/>
    </xf>
    <xf numFmtId="0" fontId="23" fillId="37" borderId="30" applyFont="1" applyFill="1" applyBorder="1">
      <alignment horizontal="left" vertical="center" wrapText="1" indent="1"/>
    </xf>
    <xf numFmtId="49" fontId="23" fillId="39" borderId="21" applyFont="1" applyFill="1" applyBorder="1" applyNumberFormat="1">
      <alignment horizontal="center" vertical="center" wrapText="1"/>
    </xf>
    <xf numFmtId="49" fontId="27" fillId="0" borderId="26" applyFont="1" applyFill="0" applyBorder="1" applyNumberFormat="1">
      <alignment vertical="top"/>
    </xf>
    <xf numFmtId="49" fontId="27" fillId="0" borderId="0" applyFont="1" applyFill="0" applyBorder="0" applyNumberFormat="1">
      <alignment vertical="top" wrapText="1"/>
    </xf>
    <xf numFmtId="0" fontId="27" fillId="0" borderId="26" applyFont="1" applyFill="0" applyBorder="1">
      <alignment horizontal="left" vertical="top" wrapText="1"/>
    </xf>
    <xf numFmtId="3" fontId="27" fillId="0" borderId="21" applyFont="1" applyFill="0" applyBorder="1" applyNumberFormat="1">
      <alignment vertical="center" wrapText="1"/>
    </xf>
    <xf numFmtId="4" fontId="27" fillId="0" borderId="21" applyFont="1" applyFill="0" applyBorder="1" applyNumberFormat="1">
      <alignment horizontal="right" vertical="center" wrapText="1"/>
    </xf>
    <xf numFmtId="49" fontId="28" fillId="47" borderId="0" applyFont="1" applyFill="1" applyBorder="0" applyNumberFormat="1">
      <alignment horizontal="center" vertical="center"/>
    </xf>
    <xf numFmtId="49" fontId="27" fillId="0" borderId="23" applyFont="1" applyFill="0" applyBorder="1" applyNumberFormat="1">
      <alignment horizontal="center" vertical="top"/>
    </xf>
    <xf numFmtId="49" fontId="37" fillId="47" borderId="0" applyFont="1" applyFill="1" applyBorder="0" applyNumberFormat="1">
      <alignment horizontal="center" vertical="center" wrapText="1"/>
    </xf>
    <xf numFmtId="0" fontId="23" fillId="46" borderId="23" applyFont="1" applyFill="1" applyBorder="1">
      <alignment horizontal="center" vertical="center"/>
    </xf>
    <xf numFmtId="49" fontId="37" fillId="47" borderId="23" applyFont="1" applyFill="1" applyBorder="1" applyNumberFormat="1">
      <alignment horizontal="center" vertical="center"/>
    </xf>
    <xf numFmtId="49" fontId="37" fillId="48" borderId="23" applyFont="1" applyFill="1" applyBorder="1" applyNumberFormat="1">
      <alignment horizontal="center" vertical="center"/>
    </xf>
    <xf numFmtId="49" fontId="23" fillId="49" borderId="23" applyFont="1" applyFill="1" applyBorder="1" applyNumberFormat="1">
      <alignment horizontal="center" vertical="center"/>
    </xf>
    <xf numFmtId="0" fontId="27" fillId="0" borderId="23" applyFont="1" applyFill="0" applyBorder="1">
      <alignment vertical="center"/>
    </xf>
    <xf numFmtId="0" fontId="23" fillId="0" borderId="23" applyFont="1" applyFill="0" applyBorder="1">
      <alignment vertical="center"/>
    </xf>
    <xf numFmtId="0" fontId="23" fillId="0" borderId="21" applyFont="1" applyFill="0" applyBorder="1">
      <alignment vertical="center"/>
    </xf>
    <xf numFmtId="0" fontId="27" fillId="0" borderId="21" applyFont="1" applyFill="0" applyBorder="1">
      <alignment horizontal="left" vertical="center"/>
    </xf>
    <xf numFmtId="49" fontId="27" fillId="0" borderId="57" applyFont="1" applyFill="0" applyBorder="1" applyNumberFormat="1">
      <alignment vertical="center"/>
    </xf>
    <xf numFmtId="49" fontId="27" fillId="0" borderId="58" applyFont="1" applyFill="0" applyBorder="1" applyNumberFormat="1">
      <alignment vertical="top"/>
    </xf>
    <xf numFmtId="49" fontId="27" fillId="0" borderId="59" applyFont="1" applyFill="0" applyBorder="1" applyNumberFormat="1">
      <alignment vertical="top"/>
    </xf>
    <xf numFmtId="0" fontId="23" fillId="0" borderId="20" applyFont="1" applyFill="0" applyBorder="1">
      <alignment vertical="center"/>
    </xf>
    <xf numFmtId="0" fontId="23" fillId="0" borderId="23" applyFont="1" applyFill="0" applyBorder="1">
      <alignment horizontal="right" vertical="top"/>
    </xf>
    <xf numFmtId="0" fontId="23" fillId="0" borderId="23" applyFont="1" applyFill="0" applyBorder="1">
      <alignment vertical="top"/>
    </xf>
    <xf numFmtId="0" fontId="27" fillId="0" borderId="20" applyFont="1" applyFill="0" applyBorder="1">
      <alignment vertical="center"/>
    </xf>
    <xf numFmtId="49" fontId="27" fillId="0" borderId="23" applyFont="1" applyFill="0" applyBorder="1" applyNumberFormat="1">
      <alignment vertical="center"/>
    </xf>
    <xf numFmtId="0" fontId="27" fillId="0" borderId="23" applyFont="1" applyFill="0" applyBorder="1">
      <alignment vertical="top"/>
    </xf>
    <xf numFmtId="0" fontId="23" fillId="51" borderId="0" applyFont="1" applyFill="1" applyBorder="0">
      <alignment horizontal="right" vertical="center"/>
    </xf>
    <xf numFmtId="0" fontId="23" fillId="51" borderId="0" applyFont="1" applyFill="1" applyBorder="0">
      <alignment horizontal="left" vertical="center"/>
    </xf>
    <xf numFmtId="0" fontId="23" fillId="0" borderId="0" applyFont="1" applyFill="0" applyBorder="0">
      <alignment horizontal="right" vertical="top"/>
    </xf>
    <xf numFmtId="49" fontId="27" fillId="0" borderId="21" applyFont="1" applyFill="0" applyBorder="1" applyNumberFormat="1">
      <alignment vertical="top"/>
    </xf>
    <xf numFmtId="0" fontId="72" fillId="51" borderId="0" applyFont="1" applyFill="1" applyBorder="0">
      <alignment horizontal="left" vertical="center"/>
    </xf>
    <xf numFmtId="49" fontId="23" fillId="0" borderId="21" applyFont="1" applyFill="0" applyBorder="1" applyNumberFormat="1">
      <alignment vertical="top"/>
    </xf>
    <xf numFmtId="49" fontId="27" fillId="0" borderId="23" applyFont="1" applyFill="0" applyBorder="1" applyNumberFormat="1">
      <alignment horizontal="right" vertical="top"/>
    </xf>
    <xf numFmtId="0" fontId="23" fillId="0" borderId="21" applyFont="1" applyFill="0" applyBorder="1">
      <alignment horizontal="left" vertical="center"/>
    </xf>
    <xf numFmtId="49" fontId="27" fillId="0" borderId="32" applyFont="1" applyFill="0" applyBorder="1" applyNumberFormat="1">
      <alignment horizontal="right" vertical="top"/>
    </xf>
    <xf numFmtId="0" fontId="23" fillId="0" borderId="32" applyFont="1" applyFill="0" applyBorder="1">
      <alignment vertical="top"/>
    </xf>
    <xf numFmtId="0" fontId="27" fillId="0" borderId="32" applyFont="1" applyFill="0" applyBorder="1">
      <alignment vertical="center"/>
    </xf>
    <xf numFmtId="49" fontId="27" fillId="0" borderId="52" applyFont="1" applyFill="0" applyBorder="1" applyNumberFormat="1">
      <alignment horizontal="center" vertical="center"/>
    </xf>
    <xf numFmtId="49" fontId="27" fillId="0" borderId="23" applyFont="1" applyFill="0" applyBorder="1" applyNumberFormat="1">
      <alignment horizontal="right" vertical="center"/>
    </xf>
    <xf numFmtId="49" fontId="27" fillId="0" borderId="23" applyFont="1" applyFill="0" applyBorder="1" applyNumberFormat="1">
      <alignment vertical="top"/>
    </xf>
    <xf numFmtId="0" fontId="27" fillId="51" borderId="0" applyFont="1" applyFill="1" applyBorder="0">
      <alignment horizontal="left" vertical="center"/>
    </xf>
    <xf numFmtId="0" fontId="23" fillId="51" borderId="60" applyFont="1" applyFill="1" applyBorder="1">
      <alignment horizontal="center"/>
    </xf>
    <xf numFmtId="49" fontId="83" fillId="0" borderId="59" applyFont="1" applyFill="0" applyBorder="1" applyNumberFormat="1">
      <alignment vertical="top"/>
    </xf>
    <xf numFmtId="49" fontId="48" fillId="44" borderId="0" applyFont="1" applyFill="1" applyBorder="0" applyNumberFormat="1">
      <alignment vertical="center" wrapText="1"/>
    </xf>
    <xf numFmtId="0" fontId="23" fillId="0" borderId="60" applyFont="1" applyFill="0" applyBorder="1">
      <alignment horizontal="center"/>
    </xf>
    <xf numFmtId="49" fontId="28" fillId="47" borderId="0" applyFont="1" applyFill="1" applyBorder="0" applyNumberFormat="1">
      <alignment horizontal="center" vertical="center" wrapText="1"/>
    </xf>
    <xf numFmtId="49" fontId="27" fillId="51" borderId="0" applyFont="1" applyFill="1" applyBorder="0" applyNumberFormat="1">
      <alignment horizontal="center" vertical="center"/>
    </xf>
    <xf numFmtId="49" fontId="23" fillId="35" borderId="52" applyFont="1" applyFill="1" applyBorder="1" applyNumberFormat="1">
      <alignment horizontal="left" vertical="center"/>
      <protection locked="0"/>
    </xf>
    <xf numFmtId="49" fontId="23" fillId="0" borderId="52" applyFont="1" applyFill="0" applyBorder="1" applyNumberFormat="1">
      <alignment horizontal="right" vertical="center"/>
    </xf>
    <xf numFmtId="0" fontId="23" fillId="37" borderId="52" applyFont="1" applyFill="1" applyBorder="1">
      <alignment horizontal="center" vertical="center"/>
    </xf>
    <xf numFmtId="49" fontId="23" fillId="0" borderId="52" applyFont="1" applyFill="0" applyBorder="1" applyNumberFormat="1">
      <alignment horizontal="center" vertical="center"/>
    </xf>
    <xf numFmtId="0" fontId="20" fillId="0" borderId="61" applyFont="1" applyFill="0" applyBorder="1">
      <alignment horizontal="center" vertical="center"/>
    </xf>
    <xf numFmtId="0" fontId="23" fillId="0" borderId="61" applyFont="1" applyFill="0" applyBorder="1">
      <alignment horizontal="center" vertical="center"/>
    </xf>
    <xf numFmtId="49" fontId="28" fillId="47" borderId="23" applyFont="1" applyFill="1" applyBorder="1" applyNumberFormat="1">
      <alignment horizontal="right" vertical="center"/>
    </xf>
    <xf numFmtId="49" fontId="27" fillId="35" borderId="33" applyFont="1" applyFill="1" applyBorder="1" applyNumberFormat="1">
      <alignment vertical="top"/>
      <protection locked="0"/>
    </xf>
    <xf numFmtId="0" fontId="23" fillId="50" borderId="23" applyFont="1" applyFill="1" applyBorder="1">
      <alignment horizontal="right" vertical="center"/>
    </xf>
    <xf numFmtId="49" fontId="27" fillId="50" borderId="30" applyFont="1" applyFill="1" applyBorder="1" applyNumberFormat="1">
      <alignment vertical="top"/>
    </xf>
    <xf numFmtId="49" fontId="27" fillId="50" borderId="23" applyFont="1" applyFill="1" applyBorder="1" applyNumberFormat="1">
      <alignment vertical="top"/>
    </xf>
    <xf numFmtId="49" fontId="27" fillId="0" borderId="21" applyFont="1" applyFill="0" applyBorder="1" applyNumberFormat="1">
      <alignment horizontal="center" vertical="top"/>
    </xf>
    <xf numFmtId="49" fontId="27" fillId="0" borderId="20" applyFont="1" applyFill="0" applyBorder="1" applyNumberFormat="1">
      <alignment horizontal="center" vertical="top"/>
    </xf>
    <xf numFmtId="0" fontId="27" fillId="37" borderId="35" applyFont="1" applyFill="1" applyBorder="1">
      <alignment horizontal="center" vertical="top"/>
    </xf>
    <xf numFmtId="0" fontId="27" fillId="37" borderId="35" applyFont="1" applyFill="1" applyBorder="1">
      <alignment horizontal="left" vertical="top"/>
    </xf>
    <xf numFmtId="0" fontId="23" fillId="0" borderId="50" applyFont="1" applyFill="0" applyBorder="1">
      <alignment horizontal="center" vertical="center"/>
    </xf>
    <xf numFmtId="0" fontId="23" fillId="0" borderId="55" applyFont="1" applyFill="0" applyBorder="1">
      <alignment horizontal="center" vertical="center"/>
    </xf>
    <xf numFmtId="0" fontId="27" fillId="0" borderId="23" applyFont="1" applyFill="0" applyBorder="1">
      <alignment horizontal="left" vertical="top"/>
    </xf>
    <xf numFmtId="0" fontId="23" fillId="0" borderId="53" applyFont="1" applyFill="0" applyBorder="1">
      <alignment horizontal="center" vertical="center"/>
    </xf>
    <xf numFmtId="49" fontId="28" fillId="47" borderId="21" applyFont="1" applyFill="1" applyBorder="1" applyNumberFormat="1">
      <alignment horizontal="right" vertical="center"/>
    </xf>
    <xf numFmtId="49" fontId="23" fillId="0" borderId="0" applyFont="1" applyFill="0" applyBorder="0" applyNumberFormat="1">
      <alignment vertical="center"/>
    </xf>
    <xf numFmtId="0" fontId="23" fillId="51" borderId="0" applyFont="1" applyFill="1" applyBorder="0">
      <alignment horizontal="right" vertical="top" wrapText="1"/>
    </xf>
    <xf numFmtId="49" fontId="27" fillId="39" borderId="23" applyFont="1" applyFill="1" applyBorder="1" applyNumberFormat="1">
      <alignment horizontal="center" vertical="center"/>
    </xf>
    <xf numFmtId="0" fontId="37" fillId="39" borderId="0" applyFont="1" applyFill="1" applyBorder="0"/>
    <xf numFmtId="0" fontId="84" fillId="39" borderId="0" applyFont="1" applyFill="1" applyBorder="0"/>
    <xf numFmtId="0" fontId="43" fillId="39" borderId="0" applyFont="1" applyFill="1" applyBorder="0">
      <alignment horizontal="center" vertical="center" wrapText="1"/>
    </xf>
    <xf numFmtId="0" fontId="23" fillId="39" borderId="32" applyFont="1" applyFill="1" applyBorder="1">
      <alignment horizontal="left" vertical="top" wrapText="1"/>
    </xf>
    <xf numFmtId="0" fontId="55" fillId="39" borderId="0" applyFont="1" applyFill="1" applyBorder="0">
      <alignment vertical="center" wrapText="1"/>
    </xf>
    <xf numFmtId="0" fontId="43" fillId="39" borderId="23" applyFont="1" applyFill="1" applyBorder="1">
      <alignment horizontal="center" vertical="center"/>
    </xf>
    <xf numFmtId="0" fontId="23" fillId="39" borderId="42" applyFont="1" applyFill="1" applyBorder="1">
      <alignment horizontal="left" vertical="top" wrapText="1"/>
    </xf>
    <xf numFmtId="0" fontId="56" fillId="39" borderId="0" applyFont="1" applyFill="1" applyBorder="0"/>
    <xf numFmtId="0" fontId="23" fillId="39" borderId="30" applyFont="1" applyFill="1" applyBorder="1">
      <alignment horizontal="left" vertical="top" wrapText="1"/>
    </xf>
    <xf numFmtId="0" fontId="76" fillId="39" borderId="0" applyFont="1" applyFill="1" applyBorder="0"/>
    <xf numFmtId="0" fontId="27" fillId="39" borderId="23" applyFont="1" applyFill="1" applyBorder="1">
      <alignment horizontal="left" vertical="top" wrapText="1"/>
    </xf>
    <xf numFmtId="49" fontId="36" fillId="35" borderId="30" applyFont="1" applyFill="1" applyBorder="1" applyNumberFormat="1">
      <alignment horizontal="left" vertical="center" wrapText="1"/>
      <protection locked="0"/>
    </xf>
    <xf numFmtId="0" fontId="27" fillId="39" borderId="23" applyFont="1" applyFill="1" applyBorder="1">
      <alignment vertical="top" wrapText="1"/>
    </xf>
    <xf numFmtId="14" fontId="27" fillId="38" borderId="21" applyFont="1" applyFill="1" applyBorder="1" applyNumberFormat="1">
      <alignment horizontal="left" vertical="center" wrapText="1" indent="1"/>
      <protection locked="0"/>
    </xf>
    <xf numFmtId="0" fontId="37" fillId="0" borderId="42" applyFont="1" applyFill="0" applyBorder="1">
      <alignment horizontal="left" vertical="center" wrapText="1" indent="1"/>
    </xf>
    <xf numFmtId="265" fontId="27" fillId="0" borderId="33" applyFont="1" applyFill="0" applyBorder="1" applyNumberFormat="1">
      <alignment horizontal="center" vertical="center" wrapText="1"/>
    </xf>
    <xf numFmtId="265" fontId="27" fillId="0" borderId="32" applyFont="1" applyFill="0" applyBorder="1" applyNumberFormat="1">
      <alignment horizontal="center" vertical="center" wrapText="1"/>
    </xf>
    <xf numFmtId="4" fontId="27" fillId="0" borderId="30" applyFont="1" applyFill="0" applyBorder="1" applyNumberFormat="1">
      <alignment horizontal="center" vertical="center" wrapText="1"/>
    </xf>
    <xf numFmtId="14" fontId="27" fillId="40" borderId="23" applyFont="1" applyFill="1" applyBorder="1" applyNumberFormat="1">
      <alignment horizontal="left" vertical="center" wrapText="1"/>
    </xf>
    <xf numFmtId="14" fontId="27" fillId="38" borderId="23" applyFont="1" applyFill="1" applyBorder="1" applyNumberFormat="1">
      <alignment horizontal="left" vertical="center" wrapText="1" indent="1"/>
      <protection locked="0"/>
    </xf>
    <xf numFmtId="49" fontId="31" fillId="41" borderId="35" applyFont="1" applyFill="1" applyBorder="1" applyNumberFormat="1">
      <alignment horizontal="right" vertical="center" wrapText="1"/>
    </xf>
    <xf numFmtId="49" fontId="23" fillId="41" borderId="45" applyFont="1" applyFill="1" applyBorder="1" applyNumberFormat="1">
      <alignment horizontal="right" vertical="center" wrapText="1"/>
    </xf>
    <xf numFmtId="49" fontId="23" fillId="41" borderId="34" applyFont="1" applyFill="1" applyBorder="1" applyNumberFormat="1">
      <alignment horizontal="right" vertical="center" wrapText="1"/>
    </xf>
    <xf numFmtId="264" fontId="23" fillId="38" borderId="25" applyFont="1" applyFill="1" applyBorder="1" applyNumberFormat="1">
      <alignment horizontal="left" vertical="center" wrapText="1" indent="1"/>
      <protection locked="0"/>
    </xf>
    <xf numFmtId="268" fontId="27" fillId="38" borderId="23" applyFont="1" applyFill="1" applyBorder="1" applyNumberFormat="1">
      <alignment horizontal="left" vertical="center" wrapText="1" indent="1"/>
      <protection locked="0"/>
    </xf>
    <xf numFmtId="0" fontId="85" fillId="0" borderId="0" applyFont="1" applyFill="0" applyBorder="0">
      <alignment vertical="center"/>
    </xf>
    <xf numFmtId="264" fontId="43" fillId="0" borderId="0" applyFont="1" applyFill="0" applyBorder="0" applyNumberFormat="1">
      <alignment horizontal="center" vertical="center" wrapText="1"/>
    </xf>
    <xf numFmtId="265" fontId="27" fillId="0" borderId="25" applyFont="1" applyFill="0" applyBorder="1" applyNumberFormat="1">
      <alignment horizontal="center" vertical="center" wrapText="1"/>
    </xf>
    <xf numFmtId="265" fontId="27" fillId="0" borderId="20" applyFont="1" applyFill="0" applyBorder="1" applyNumberFormat="1">
      <alignment horizontal="center" vertical="center" wrapText="1"/>
    </xf>
    <xf numFmtId="4" fontId="27" fillId="0" borderId="42" applyFont="1" applyFill="0" applyBorder="1" applyNumberFormat="1">
      <alignment horizontal="center" vertical="center" wrapText="1"/>
    </xf>
    <xf numFmtId="265" fontId="27" fillId="0" borderId="30" applyFont="1" applyFill="0" applyBorder="1" applyNumberFormat="1">
      <alignment horizontal="center" vertical="center" wrapText="1"/>
    </xf>
    <xf numFmtId="0" fontId="27" fillId="37" borderId="30" applyFont="1" applyFill="1" applyBorder="1">
      <alignment horizontal="left" vertical="center" wrapText="1" indent="1"/>
    </xf>
    <xf numFmtId="14" fontId="27" fillId="38" borderId="30" applyFont="1" applyFill="1" applyBorder="1" applyNumberFormat="1">
      <alignment horizontal="left" vertical="center" wrapText="1" indent="1"/>
      <protection locked="0"/>
    </xf>
    <xf numFmtId="0" fontId="27" fillId="0" borderId="34" applyFont="1" applyFill="0" applyBorder="1">
      <alignment horizontal="left" vertical="top" wrapText="1"/>
    </xf>
    <xf numFmtId="14" fontId="27" fillId="0" borderId="30" applyFont="1" applyFill="0" applyBorder="1" applyNumberFormat="1">
      <alignment horizontal="left" vertical="center" wrapText="1" indent="1"/>
    </xf>
    <xf numFmtId="49" fontId="36" fillId="41" borderId="45" applyFont="1" applyFill="1" applyBorder="1" applyNumberFormat="1">
      <alignment horizontal="left" vertical="center" wrapText="1"/>
    </xf>
    <xf numFmtId="49" fontId="36" fillId="41" borderId="34" applyFont="1" applyFill="1" applyBorder="1" applyNumberFormat="1">
      <alignment horizontal="left" vertical="center" wrapText="1"/>
    </xf>
    <xf numFmtId="0" fontId="27" fillId="39" borderId="42" applyFont="1" applyFill="1" applyBorder="1">
      <alignment vertical="center" wrapText="1"/>
    </xf>
    <xf numFmtId="0" fontId="43" fillId="0" borderId="45" applyFont="1" applyFill="0" applyBorder="1">
      <alignment horizontal="center" vertical="center" wrapText="1"/>
    </xf>
    <xf numFmtId="0" fontId="27" fillId="39" borderId="28" applyFont="1" applyFill="1" applyBorder="1">
      <alignment vertical="center" wrapText="1"/>
    </xf>
    <xf numFmtId="0" fontId="27" fillId="0" borderId="25" applyFont="1" applyFill="0" applyBorder="1">
      <alignment horizontal="left" vertical="center" wrapText="1"/>
    </xf>
    <xf numFmtId="265" fontId="48" fillId="0" borderId="26" applyFont="1" applyFill="0" applyBorder="1" applyNumberFormat="1">
      <alignment horizontal="center" vertical="center" wrapText="1"/>
    </xf>
    <xf numFmtId="265" fontId="48" fillId="0" borderId="27" applyFont="1" applyFill="0" applyBorder="1" applyNumberFormat="1">
      <alignment horizontal="center" vertical="center" wrapText="1"/>
    </xf>
    <xf numFmtId="0" fontId="45" fillId="0" borderId="0" applyFont="1" applyFill="0" applyBorder="0">
      <alignment horizontal="center" vertical="center" wrapText="1"/>
    </xf>
    <xf numFmtId="265" fontId="27" fillId="0" borderId="42" applyFont="1" applyFill="0" applyBorder="1" applyNumberFormat="1">
      <alignment horizontal="center" vertical="center" wrapText="1"/>
    </xf>
    <xf numFmtId="0" fontId="27" fillId="37" borderId="34" applyFont="1" applyFill="1" applyBorder="1">
      <alignment horizontal="left" vertical="center" wrapText="1"/>
    </xf>
    <xf numFmtId="49" fontId="27" fillId="40" borderId="35" applyFont="1" applyFill="1" applyBorder="1" applyNumberFormat="1">
      <alignment horizontal="left" vertical="center" wrapText="1"/>
    </xf>
    <xf numFmtId="49" fontId="27" fillId="38" borderId="45" applyFont="1" applyFill="1" applyBorder="1" applyNumberFormat="1">
      <alignment horizontal="left" vertical="center" wrapText="1"/>
      <protection locked="0"/>
    </xf>
    <xf numFmtId="49" fontId="27" fillId="38" borderId="35" applyFont="1" applyFill="1" applyBorder="1" applyNumberFormat="1">
      <alignment horizontal="left" vertical="center" wrapText="1"/>
      <protection locked="0"/>
    </xf>
    <xf numFmtId="49" fontId="27" fillId="0" borderId="23" applyFont="1" applyFill="0" applyBorder="1" applyNumberFormat="1">
      <alignment horizontal="left" vertical="top" wrapText="1"/>
    </xf>
    <xf numFmtId="49" fontId="27" fillId="40" borderId="30" applyFont="1" applyFill="1" applyBorder="1" applyNumberFormat="1">
      <alignment horizontal="left" vertical="center" wrapText="1"/>
    </xf>
    <xf numFmtId="49" fontId="86" fillId="0" borderId="23" applyFont="1" applyFill="0" applyBorder="1" applyNumberFormat="1">
      <alignment horizontal="left" vertical="top" wrapText="1"/>
    </xf>
    <xf numFmtId="0" fontId="87" fillId="39" borderId="0" applyFont="1" applyFill="1" applyBorder="0">
      <alignment horizontal="center" vertical="center" wrapText="1"/>
    </xf>
    <xf numFmtId="0" fontId="28" fillId="39" borderId="0" applyFont="1" applyFill="1" applyBorder="0"/>
    <xf numFmtId="49" fontId="27" fillId="0" borderId="0" applyFont="1" applyFill="0" applyBorder="0" applyNumberFormat="1">
      <alignment horizontal="left" vertical="top" wrapText="1"/>
    </xf>
    <xf numFmtId="49" fontId="49" fillId="0" borderId="0" applyFont="1" applyFill="0" applyBorder="0" applyNumberFormat="1">
      <alignment horizontal="center" vertical="center"/>
    </xf>
    <xf numFmtId="0" fontId="27" fillId="0" borderId="0" applyFont="1" applyFill="0" applyBorder="0"/>
    <xf numFmtId="0" fontId="49" fillId="39" borderId="0" applyFont="1" applyFill="1" applyBorder="0">
      <alignment horizontal="center" vertical="center"/>
    </xf>
    <xf numFmtId="0" fontId="27" fillId="39" borderId="32" applyFont="1" applyFill="1" applyBorder="1">
      <alignment horizontal="center" vertical="center"/>
    </xf>
    <xf numFmtId="49" fontId="27" fillId="0" borderId="32" applyFont="1" applyFill="0" applyBorder="1" applyNumberFormat="1">
      <alignment horizontal="left" vertical="center" wrapText="1"/>
    </xf>
    <xf numFmtId="49" fontId="47" fillId="41" borderId="20" applyFont="1" applyFill="1" applyBorder="1" applyNumberFormat="1">
      <alignment horizontal="left" vertical="center"/>
    </xf>
    <xf numFmtId="0" fontId="49" fillId="0" borderId="0" applyFont="1" applyFill="0" applyBorder="0">
      <alignment horizontal="center" vertical="center"/>
    </xf>
    <xf numFmtId="49" fontId="23" fillId="0" borderId="25" applyFont="1" applyFill="0" applyBorder="1" applyNumberFormat="1">
      <alignment horizontal="left" vertical="center" indent="1"/>
    </xf>
    <xf numFmtId="49" fontId="23" fillId="0" borderId="62" applyFont="1" applyFill="0" applyBorder="1" applyNumberFormat="1">
      <alignment horizontal="center" vertical="center"/>
    </xf>
    <xf numFmtId="49" fontId="23" fillId="52" borderId="0" applyFont="1" applyFill="1" applyBorder="0" applyNumberFormat="1">
      <alignment vertical="top"/>
    </xf>
    <xf numFmtId="0" fontId="49" fillId="39" borderId="0" applyFont="1" applyFill="1" applyBorder="0">
      <alignment horizontal="center"/>
    </xf>
    <xf numFmtId="49" fontId="59" fillId="52" borderId="0" applyFont="1" applyFill="1" applyBorder="0" applyNumberFormat="1">
      <alignment vertical="top"/>
    </xf>
    <xf numFmtId="0" fontId="52" fillId="0" borderId="23" applyFont="1" applyFill="0" applyBorder="1">
      <alignment horizontal="left" vertical="center" wrapText="1" indent="1"/>
    </xf>
    <xf numFmtId="49" fontId="52" fillId="0" borderId="23" applyFont="1" applyFill="0" applyBorder="1" applyNumberFormat="1">
      <alignment horizontal="left" vertical="center" wrapText="1" indent="1"/>
    </xf>
    <xf numFmtId="0" fontId="52" fillId="0" borderId="23" applyFont="1" applyFill="0" applyBorder="1">
      <alignment horizontal="left" vertical="top" indent="1"/>
    </xf>
    <xf numFmtId="0" fontId="27" fillId="39" borderId="0" applyFont="1" applyFill="1" applyBorder="0">
      <alignment horizontal="center" vertical="top" wrapText="1"/>
    </xf>
    <xf numFmtId="0" fontId="43" fillId="39" borderId="23" applyFont="1" applyFill="1" applyBorder="1">
      <alignment horizontal="center" vertical="center" wrapText="1"/>
    </xf>
    <xf numFmtId="14" fontId="27" fillId="40" borderId="34" applyFont="1" applyFill="1" applyBorder="1" applyNumberFormat="1">
      <alignment horizontal="left" vertical="center" wrapText="1"/>
    </xf>
    <xf numFmtId="49" fontId="88" fillId="38" borderId="23" applyFont="1" applyFill="1" applyBorder="1" applyNumberFormat="1">
      <alignment horizontal="left" vertical="center" wrapText="1"/>
    </xf>
    <xf numFmtId="49" fontId="88" fillId="38" borderId="23" applyFont="1" applyFill="1" applyBorder="1" applyNumberFormat="1">
      <alignment horizontal="left" vertical="center" wrapText="1"/>
      <protection locked="0"/>
    </xf>
    <xf numFmtId="0" fontId="23" fillId="38" borderId="21" applyFont="1" applyFill="1" applyBorder="1">
      <alignment horizontal="left" vertical="center" wrapText="1" indent="2"/>
      <protection locked="0"/>
    </xf>
    <xf numFmtId="0" fontId="49" fillId="0" borderId="29" applyFont="1" applyFill="0" applyBorder="1">
      <alignment horizontal="center" vertical="center" wrapText="1"/>
    </xf>
    <xf numFmtId="49" fontId="27" fillId="0" borderId="23" applyFont="1" applyFill="0" applyBorder="1" applyNumberFormat="1">
      <alignment horizontal="center" vertical="top" wrapText="1"/>
    </xf>
    <xf numFmtId="0" fontId="23" fillId="37" borderId="23" applyFont="1" applyFill="1" applyBorder="1">
      <alignment horizontal="left" vertical="top" wrapText="1" indent="1"/>
    </xf>
    <xf numFmtId="49" fontId="27" fillId="40" borderId="32" applyFont="1" applyFill="1" applyBorder="1" applyNumberFormat="1">
      <alignment horizontal="center" vertical="top" wrapText="1"/>
    </xf>
    <xf numFmtId="264" fontId="23" fillId="38" borderId="23" applyFont="1" applyFill="1" applyBorder="1" applyNumberFormat="1">
      <alignment horizontal="center" vertical="top" wrapText="1"/>
      <protection locked="0"/>
    </xf>
    <xf numFmtId="264" fontId="23" fillId="35" borderId="23" applyFont="1" applyFill="1" applyBorder="1" applyNumberFormat="1">
      <alignment horizontal="center" vertical="top" wrapText="1"/>
      <protection locked="0"/>
    </xf>
    <xf numFmtId="49" fontId="27" fillId="40" borderId="23" applyFont="1" applyFill="1" applyBorder="1" applyNumberFormat="1">
      <alignment horizontal="left" vertical="top" wrapText="1"/>
    </xf>
    <xf numFmtId="49" fontId="27" fillId="38" borderId="23" applyFont="1" applyFill="1" applyBorder="1" applyNumberFormat="1">
      <alignment horizontal="left" vertical="top" wrapText="1"/>
      <protection locked="0"/>
    </xf>
    <xf numFmtId="49" fontId="23" fillId="37" borderId="23" applyFont="1" applyFill="1" applyBorder="1" applyNumberFormat="1">
      <alignment horizontal="center" vertical="top" wrapText="1"/>
    </xf>
    <xf numFmtId="0" fontId="27" fillId="37" borderId="23" applyFont="1" applyFill="1" applyBorder="1">
      <alignment horizontal="center" vertical="top" wrapText="1"/>
    </xf>
    <xf numFmtId="0" fontId="27" fillId="35" borderId="23" applyFont="1" applyFill="1" applyBorder="1">
      <alignment horizontal="left" vertical="top" wrapText="1"/>
      <protection locked="0"/>
    </xf>
    <xf numFmtId="49" fontId="27" fillId="40" borderId="23" applyFont="1" applyFill="1" applyBorder="1" applyNumberFormat="1">
      <alignment horizontal="center" vertical="top" wrapText="1"/>
    </xf>
    <xf numFmtId="49" fontId="27" fillId="38" borderId="32" applyFont="1" applyFill="1" applyBorder="1" applyNumberFormat="1">
      <alignment horizontal="left" vertical="center" wrapText="1" indent="1"/>
      <protection locked="0"/>
    </xf>
    <xf numFmtId="0" fontId="27" fillId="0" borderId="29" applyFont="1" applyFill="0" applyBorder="1">
      <alignment vertical="top" wrapText="1"/>
    </xf>
    <xf numFmtId="49" fontId="27" fillId="40" borderId="30" applyFont="1" applyFill="1" applyBorder="1" applyNumberFormat="1">
      <alignment horizontal="center" vertical="top" wrapText="1"/>
    </xf>
    <xf numFmtId="49" fontId="23" fillId="38" borderId="23" applyFont="1" applyFill="1" applyBorder="1" applyNumberFormat="1">
      <alignment horizontal="center" vertical="top" wrapText="1"/>
      <protection locked="0"/>
    </xf>
    <xf numFmtId="49" fontId="23" fillId="35" borderId="23" applyFont="1" applyFill="1" applyBorder="1" applyNumberFormat="1">
      <alignment horizontal="center" vertical="top" wrapText="1"/>
      <protection locked="0"/>
    </xf>
    <xf numFmtId="49" fontId="27" fillId="40" borderId="21" applyFont="1" applyFill="1" applyBorder="1" applyNumberFormat="1">
      <alignment horizontal="center" vertical="top" wrapText="1"/>
    </xf>
    <xf numFmtId="49" fontId="27" fillId="0" borderId="42" applyFont="1" applyFill="0" applyBorder="1" applyNumberFormat="1">
      <alignment horizontal="center" vertical="top" wrapText="1"/>
    </xf>
    <xf numFmtId="0" fontId="23" fillId="37" borderId="42" applyFont="1" applyFill="1" applyBorder="1">
      <alignment horizontal="left" vertical="top" wrapText="1" indent="1"/>
    </xf>
    <xf numFmtId="49" fontId="27" fillId="40" borderId="42" applyFont="1" applyFill="1" applyBorder="1" applyNumberFormat="1">
      <alignment horizontal="center" vertical="top" wrapText="1"/>
    </xf>
    <xf numFmtId="49" fontId="23" fillId="38" borderId="42" applyFont="1" applyFill="1" applyBorder="1" applyNumberFormat="1">
      <alignment horizontal="center" vertical="top" wrapText="1"/>
      <protection locked="0"/>
    </xf>
    <xf numFmtId="49" fontId="23" fillId="35" borderId="42" applyFont="1" applyFill="1" applyBorder="1" applyNumberFormat="1">
      <alignment horizontal="center" vertical="top" wrapText="1"/>
      <protection locked="0"/>
    </xf>
    <xf numFmtId="49" fontId="27" fillId="40" borderId="42" applyFont="1" applyFill="1" applyBorder="1" applyNumberFormat="1">
      <alignment horizontal="left" vertical="top" wrapText="1"/>
    </xf>
    <xf numFmtId="49" fontId="27" fillId="38" borderId="42" applyFont="1" applyFill="1" applyBorder="1" applyNumberFormat="1">
      <alignment horizontal="left" vertical="top" wrapText="1"/>
      <protection locked="0"/>
    </xf>
    <xf numFmtId="49" fontId="23" fillId="37" borderId="42" applyFont="1" applyFill="1" applyBorder="1" applyNumberFormat="1">
      <alignment horizontal="center" vertical="top" wrapText="1"/>
    </xf>
    <xf numFmtId="0" fontId="27" fillId="37" borderId="42" applyFont="1" applyFill="1" applyBorder="1">
      <alignment horizontal="center" vertical="top" wrapText="1"/>
    </xf>
    <xf numFmtId="0" fontId="27" fillId="35" borderId="42" applyFont="1" applyFill="1" applyBorder="1">
      <alignment horizontal="left" vertical="top" wrapText="1"/>
      <protection locked="0"/>
    </xf>
    <xf numFmtId="0" fontId="89" fillId="0" borderId="63" applyFont="1" applyFill="0" applyBorder="1">
      <alignment horizontal="left" vertical="center" indent="1"/>
    </xf>
    <xf numFmtId="0" fontId="89" fillId="0" borderId="64" applyFont="1" applyFill="0" applyBorder="1">
      <alignment horizontal="left" vertical="center" indent="1"/>
    </xf>
    <xf numFmtId="0" fontId="23" fillId="0" borderId="64" applyFont="1" applyFill="0" applyBorder="1">
      <alignment horizontal="left" vertical="center" wrapText="1"/>
    </xf>
    <xf numFmtId="0" fontId="27" fillId="0" borderId="64" applyFont="1" applyFill="0" applyBorder="1">
      <alignment vertical="center" wrapText="1"/>
    </xf>
    <xf numFmtId="0" fontId="27" fillId="0" borderId="65" applyFont="1" applyFill="0" applyBorder="1">
      <alignment vertical="center" wrapText="1"/>
    </xf>
    <xf numFmtId="0" fontId="27" fillId="0" borderId="66" applyFont="1" applyFill="0" applyBorder="1">
      <alignment vertical="center" wrapText="1"/>
    </xf>
    <xf numFmtId="49" fontId="37" fillId="0" borderId="20" applyFont="1" applyFill="0" applyBorder="1" applyNumberFormat="1">
      <alignment horizontal="center" vertical="center" wrapText="1"/>
    </xf>
    <xf numFmtId="49" fontId="37" fillId="0" borderId="20" applyFont="1" applyFill="0" applyBorder="1" applyNumberFormat="1">
      <alignment horizontal="left" vertical="center" wrapText="1"/>
    </xf>
    <xf numFmtId="49" fontId="37" fillId="0" borderId="21" applyFont="1" applyFill="0" applyBorder="1" applyNumberFormat="1">
      <alignment horizontal="center" vertical="center" wrapText="1"/>
    </xf>
    <xf numFmtId="49" fontId="90" fillId="0" borderId="44" applyFont="1" applyFill="0" applyBorder="1" applyNumberFormat="1">
      <alignment horizontal="left" vertical="center" indent="1"/>
    </xf>
    <xf numFmtId="49" fontId="90" fillId="0" borderId="44" applyFont="1" applyFill="0" applyBorder="1" applyNumberFormat="1">
      <alignment horizontal="center" vertical="center"/>
    </xf>
    <xf numFmtId="3" fontId="37" fillId="0" borderId="23" applyFont="1" applyFill="0" applyBorder="1" applyNumberFormat="1">
      <alignment horizontal="center" vertical="center" wrapText="1"/>
    </xf>
    <xf numFmtId="49" fontId="91" fillId="0" borderId="20" applyFont="1" applyFill="0" applyBorder="1" applyNumberFormat="1">
      <alignment horizontal="center" vertical="center" wrapText="1"/>
    </xf>
    <xf numFmtId="0" fontId="90" fillId="0" borderId="23" applyFont="1" applyFill="0" applyBorder="1">
      <alignment horizontal="center" vertical="center"/>
    </xf>
    <xf numFmtId="49" fontId="37" fillId="0" borderId="32" applyFont="1" applyFill="0" applyBorder="1" applyNumberFormat="1">
      <alignment horizontal="left" vertical="center" wrapText="1" indent="1"/>
    </xf>
    <xf numFmtId="49" fontId="90" fillId="0" borderId="21" applyFont="1" applyFill="0" applyBorder="1" applyNumberFormat="1">
      <alignment horizontal="left" vertical="center" indent="1"/>
    </xf>
    <xf numFmtId="49" fontId="90" fillId="0" borderId="25" applyFont="1" applyFill="0" applyBorder="1" applyNumberFormat="1">
      <alignment horizontal="left" vertical="center" indent="1"/>
    </xf>
    <xf numFmtId="49" fontId="90" fillId="0" borderId="25" applyFont="1" applyFill="0" applyBorder="1" applyNumberFormat="1">
      <alignment vertical="top" wrapText="1"/>
    </xf>
    <xf numFmtId="49" fontId="90" fillId="0" borderId="20" applyFont="1" applyFill="0" applyBorder="1" applyNumberFormat="1">
      <alignment vertical="top" wrapText="1"/>
    </xf>
    <xf numFmtId="49" fontId="37" fillId="0" borderId="42" applyFont="1" applyFill="0" applyBorder="1" applyNumberFormat="1">
      <alignment horizontal="left" vertical="center" wrapText="1" indent="1"/>
    </xf>
    <xf numFmtId="0" fontId="90" fillId="0" borderId="23" applyFont="1" applyFill="0" applyBorder="1">
      <alignment horizontal="left" vertical="center" wrapText="1" indent="1"/>
    </xf>
    <xf numFmtId="4" fontId="37" fillId="0" borderId="52" applyFont="1" applyFill="0" applyBorder="1" applyNumberFormat="1">
      <alignment horizontal="right" vertical="center" wrapText="1"/>
    </xf>
    <xf numFmtId="49" fontId="37" fillId="0" borderId="30" applyFont="1" applyFill="0" applyBorder="1" applyNumberFormat="1">
      <alignment horizontal="left" vertical="center" wrapText="1" indent="1"/>
    </xf>
    <xf numFmtId="49" fontId="37" fillId="0" borderId="25" applyFont="1" applyFill="0" applyBorder="1" applyNumberFormat="1">
      <alignment horizontal="left" vertical="center" indent="1"/>
    </xf>
    <xf numFmtId="49" fontId="90" fillId="0" borderId="67" applyFont="1" applyFill="0" applyBorder="1" applyNumberFormat="1">
      <alignment vertical="top" wrapText="1"/>
    </xf>
    <xf numFmtId="49" fontId="90" fillId="0" borderId="67" applyFont="1" applyFill="0" applyBorder="1" applyNumberFormat="1">
      <alignment horizontal="left" vertical="center" indent="1"/>
    </xf>
    <xf numFmtId="49" fontId="27" fillId="37" borderId="68" applyFont="1" applyFill="1" applyBorder="1" applyNumberFormat="1">
      <alignment horizontal="center" vertical="center" wrapText="1"/>
    </xf>
    <xf numFmtId="0" fontId="23" fillId="41" borderId="69" applyFont="1" applyFill="1" applyBorder="1">
      <alignment horizontal="left" vertical="center"/>
    </xf>
    <xf numFmtId="49" fontId="47" fillId="41" borderId="70" applyFont="1" applyFill="1" applyBorder="1" applyNumberFormat="1">
      <alignment horizontal="left" vertical="center" indent="1"/>
    </xf>
    <xf numFmtId="0" fontId="27" fillId="41" borderId="69" applyFont="1" applyFill="1" applyBorder="1">
      <alignment vertical="center" wrapText="1"/>
    </xf>
    <xf numFmtId="0" fontId="27" fillId="41" borderId="70" applyFont="1" applyFill="1" applyBorder="1">
      <alignment vertical="center" wrapText="1"/>
    </xf>
    <xf numFmtId="49" fontId="23" fillId="37" borderId="42" applyFont="1" applyFill="1" applyBorder="1" applyNumberFormat="1">
      <alignment vertical="top"/>
    </xf>
    <xf numFmtId="49" fontId="23" fillId="0" borderId="42" applyFont="1" applyFill="0" applyBorder="1" applyNumberFormat="1">
      <alignment vertical="top"/>
    </xf>
    <xf numFmtId="49" fontId="27" fillId="40" borderId="32" applyFont="1" applyFill="1" applyBorder="1" applyNumberFormat="1">
      <alignment vertical="center" wrapText="1"/>
    </xf>
    <xf numFmtId="49" fontId="23" fillId="38" borderId="42" applyFont="1" applyFill="1" applyBorder="1" applyNumberFormat="1">
      <alignment vertical="top"/>
      <protection locked="0"/>
    </xf>
    <xf numFmtId="49" fontId="92" fillId="0" borderId="23" applyFont="1" applyFill="0" applyBorder="1" applyNumberFormat="1">
      <alignment horizontal="center" vertical="center" wrapText="1"/>
    </xf>
    <xf numFmtId="0" fontId="48" fillId="0" borderId="23" applyFont="1" applyFill="0" applyBorder="1">
      <alignment horizontal="center" vertical="center"/>
    </xf>
    <xf numFmtId="49" fontId="27" fillId="40" borderId="32" applyFont="1" applyFill="1" applyBorder="1" applyNumberFormat="1">
      <alignment horizontal="left" vertical="center" wrapText="1" indent="1"/>
    </xf>
    <xf numFmtId="49" fontId="93" fillId="41" borderId="21" applyFont="1" applyFill="1" applyBorder="1" applyNumberFormat="1">
      <alignment horizontal="left" vertical="center" indent="1"/>
    </xf>
    <xf numFmtId="49" fontId="93" fillId="41" borderId="25" applyFont="1" applyFill="1" applyBorder="1" applyNumberFormat="1">
      <alignment horizontal="left" vertical="center" indent="1"/>
    </xf>
    <xf numFmtId="49" fontId="48" fillId="41" borderId="25" applyFont="1" applyFill="1" applyBorder="1" applyNumberFormat="1">
      <alignment vertical="top" wrapText="1"/>
    </xf>
    <xf numFmtId="49" fontId="23" fillId="38" borderId="32" applyFont="1" applyFill="1" applyBorder="1" applyNumberFormat="1">
      <alignment vertical="top"/>
      <protection locked="0"/>
    </xf>
    <xf numFmtId="14" fontId="27" fillId="40" borderId="42" applyFont="1" applyFill="1" applyBorder="1" applyNumberFormat="1">
      <alignment horizontal="left" vertical="center" wrapText="1" indent="1"/>
    </xf>
    <xf numFmtId="14" fontId="27" fillId="40" borderId="28" applyFont="1" applyFill="1" applyBorder="1" applyNumberFormat="1">
      <alignment horizontal="left" vertical="center" wrapText="1" indent="1"/>
    </xf>
    <xf numFmtId="49" fontId="27" fillId="40" borderId="42" applyFont="1" applyFill="1" applyBorder="1" applyNumberFormat="1">
      <alignment vertical="center" wrapText="1"/>
    </xf>
    <xf numFmtId="49" fontId="27" fillId="40" borderId="42" applyFont="1" applyFill="1" applyBorder="1" applyNumberFormat="1">
      <alignment horizontal="left" vertical="center" wrapText="1" indent="1"/>
    </xf>
    <xf numFmtId="49" fontId="27" fillId="37" borderId="23" applyFont="1" applyFill="1" applyBorder="1" applyNumberFormat="1">
      <alignment horizontal="left" vertical="center" wrapText="1"/>
    </xf>
    <xf numFmtId="0" fontId="48" fillId="40" borderId="23" applyFont="1" applyFill="1" applyBorder="1">
      <alignment horizontal="left" vertical="center" wrapText="1" indent="1"/>
    </xf>
    <xf numFmtId="49" fontId="27" fillId="40" borderId="30" applyFont="1" applyFill="1" applyBorder="1" applyNumberFormat="1">
      <alignment vertical="center" wrapText="1"/>
    </xf>
    <xf numFmtId="49" fontId="27" fillId="40" borderId="30" applyFont="1" applyFill="1" applyBorder="1" applyNumberFormat="1">
      <alignment horizontal="left" vertical="center" wrapText="1" indent="1"/>
    </xf>
    <xf numFmtId="49" fontId="23" fillId="38" borderId="30" applyFont="1" applyFill="1" applyBorder="1" applyNumberFormat="1">
      <alignment vertical="top"/>
      <protection locked="0"/>
    </xf>
    <xf numFmtId="49" fontId="92" fillId="0" borderId="42" applyFont="1" applyFill="0" applyBorder="1" applyNumberFormat="1">
      <alignment horizontal="center" vertical="top" wrapText="1"/>
    </xf>
    <xf numFmtId="0" fontId="48" fillId="0" borderId="20" applyFont="1" applyFill="0" applyBorder="1">
      <alignment horizontal="center" vertical="center"/>
    </xf>
    <xf numFmtId="49" fontId="27" fillId="40" borderId="20" applyFont="1" applyFill="1" applyBorder="1" applyNumberFormat="1">
      <alignment horizontal="left" vertical="center" wrapText="1"/>
    </xf>
    <xf numFmtId="49" fontId="93" fillId="41" borderId="43" applyFont="1" applyFill="1" applyBorder="1" applyNumberFormat="1">
      <alignment horizontal="left" vertical="center" indent="1"/>
    </xf>
    <xf numFmtId="49" fontId="90" fillId="41" borderId="44" applyFont="1" applyFill="1" applyBorder="1" applyNumberFormat="1">
      <alignment horizontal="center" vertical="center"/>
    </xf>
    <xf numFmtId="49" fontId="93" fillId="41" borderId="44" applyFont="1" applyFill="1" applyBorder="1" applyNumberFormat="1">
      <alignment horizontal="left" vertical="center" indent="1"/>
    </xf>
    <xf numFmtId="3" fontId="27" fillId="38" borderId="23" applyFont="1" applyFill="1" applyBorder="1" applyNumberFormat="1">
      <alignment horizontal="center" vertical="center" wrapText="1"/>
      <protection locked="0"/>
    </xf>
    <xf numFmtId="49" fontId="27" fillId="40" borderId="21" applyFont="1" applyFill="1" applyBorder="1" applyNumberFormat="1">
      <alignment horizontal="center" vertical="center" wrapText="1"/>
    </xf>
    <xf numFmtId="49" fontId="48" fillId="41" borderId="20" applyFont="1" applyFill="1" applyBorder="1" applyNumberFormat="1">
      <alignment vertical="top" wrapText="1"/>
    </xf>
    <xf numFmtId="49" fontId="48" fillId="41" borderId="67" applyFont="1" applyFill="1" applyBorder="1" applyNumberFormat="1">
      <alignment vertical="top" wrapText="1"/>
    </xf>
    <xf numFmtId="49" fontId="93" fillId="41" borderId="67" applyFont="1" applyFill="1" applyBorder="1" applyNumberFormat="1">
      <alignment horizontal="left" vertical="center" indent="1"/>
    </xf>
    <xf numFmtId="0" fontId="89" fillId="0" borderId="71" applyFont="1" applyFill="0" applyBorder="1">
      <alignment horizontal="left" vertical="center" indent="1"/>
    </xf>
    <xf numFmtId="49" fontId="27" fillId="0" borderId="72" applyFont="1" applyFill="0" applyBorder="1" applyNumberFormat="1">
      <alignment horizontal="center" vertical="center"/>
    </xf>
    <xf numFmtId="0" fontId="27" fillId="0" borderId="72" applyFont="1" applyFill="0" applyBorder="1">
      <alignment horizontal="right" vertical="center"/>
    </xf>
    <xf numFmtId="0" fontId="27" fillId="0" borderId="72" applyFont="1" applyFill="0" applyBorder="1">
      <alignment horizontal="center" vertical="center"/>
    </xf>
    <xf numFmtId="0" fontId="27" fillId="0" borderId="25" applyFont="1" applyFill="0" applyBorder="1">
      <alignment horizontal="right" vertical="center"/>
    </xf>
    <xf numFmtId="0" fontId="27" fillId="0" borderId="20" applyFont="1" applyFill="0" applyBorder="1">
      <alignment horizontal="right" vertical="center"/>
    </xf>
    <xf numFmtId="49" fontId="27" fillId="35" borderId="23" applyFont="1" applyFill="1" applyBorder="1" applyNumberFormat="1">
      <alignment horizontal="left" vertical="center" indent="1"/>
      <protection locked="0"/>
    </xf>
    <xf numFmtId="0" fontId="27" fillId="50" borderId="23" applyFont="1" applyFill="1" applyBorder="1">
      <alignment horizontal="right" vertical="center"/>
    </xf>
    <xf numFmtId="4" fontId="27" fillId="35" borderId="23" applyFont="1" applyFill="1" applyBorder="1" applyNumberFormat="1">
      <alignment horizontal="right" vertical="center"/>
      <protection locked="0"/>
    </xf>
    <xf numFmtId="49" fontId="47" fillId="41" borderId="73" applyFont="1" applyFill="1" applyBorder="1" applyNumberFormat="1">
      <alignment horizontal="left" vertical="center" indent="1"/>
    </xf>
    <xf numFmtId="49" fontId="47" fillId="53" borderId="20" applyFont="1" applyFill="1" applyBorder="1" applyNumberFormat="1">
      <alignment horizontal="left" vertical="center" indent="1"/>
    </xf>
    <xf numFmtId="0" fontId="43" fillId="0" borderId="30" applyFont="1" applyFill="0" applyBorder="1">
      <alignment vertical="center" wrapText="1"/>
    </xf>
    <xf numFmtId="2" fontId="43" fillId="0" borderId="30" applyFont="1" applyFill="0" applyBorder="1" applyNumberFormat="1">
      <alignment horizontal="center" vertical="center" wrapText="1"/>
    </xf>
    <xf numFmtId="49" fontId="43" fillId="0" borderId="21" applyFont="1" applyFill="0" applyBorder="1" applyNumberFormat="1">
      <alignment horizontal="left" vertical="center"/>
    </xf>
    <xf numFmtId="49" fontId="43" fillId="0" borderId="25" applyFont="1" applyFill="0" applyBorder="1" applyNumberFormat="1">
      <alignment horizontal="left" vertical="center" indent="1"/>
    </xf>
    <xf numFmtId="49" fontId="43" fillId="0" borderId="25" applyFont="1" applyFill="0" applyBorder="1" applyNumberFormat="1">
      <alignment horizontal="left" vertical="center"/>
    </xf>
    <xf numFmtId="49" fontId="43" fillId="0" borderId="20" applyFont="1" applyFill="0" applyBorder="1" applyNumberFormat="1">
      <alignment horizontal="left" vertical="center" indent="1"/>
    </xf>
    <xf numFmtId="0" fontId="43" fillId="0" borderId="23" applyFont="1" applyFill="0" applyBorder="1">
      <alignment horizontal="left" vertical="center" indent="1"/>
    </xf>
    <xf numFmtId="49" fontId="23" fillId="0" borderId="26" applyFont="1" applyFill="0" applyBorder="1" applyNumberFormat="1">
      <alignment vertical="top"/>
    </xf>
    <xf numFmtId="49" fontId="49" fillId="0" borderId="32" applyFont="1" applyFill="0" applyBorder="1" applyNumberFormat="1">
      <alignment horizontal="center" vertical="top" wrapText="1"/>
    </xf>
    <xf numFmtId="49" fontId="27" fillId="38" borderId="21" applyFont="1" applyFill="1" applyBorder="1" applyNumberFormat="1">
      <alignment horizontal="left" vertical="center" wrapText="1" indent="1"/>
      <protection locked="0"/>
    </xf>
    <xf numFmtId="49" fontId="23" fillId="0" borderId="20" applyFont="1" applyFill="0" applyBorder="1" applyNumberFormat="1">
      <alignment horizontal="center" vertical="center" wrapText="1"/>
    </xf>
    <xf numFmtId="49" fontId="23" fillId="38" borderId="21" applyFont="1" applyFill="1" applyBorder="1" applyNumberFormat="1">
      <alignment horizontal="left" vertical="center" wrapText="1"/>
      <protection locked="0"/>
    </xf>
    <xf numFmtId="49" fontId="23" fillId="0" borderId="34" applyFont="1" applyFill="0" applyBorder="1" applyNumberFormat="1">
      <alignment horizontal="center" vertical="center" wrapText="1"/>
    </xf>
    <xf numFmtId="49" fontId="23" fillId="41" borderId="35" applyFont="1" applyFill="1" applyBorder="1" applyNumberFormat="1">
      <alignment horizontal="center" vertical="center"/>
    </xf>
    <xf numFmtId="49" fontId="23" fillId="41" borderId="25" applyFont="1" applyFill="1" applyBorder="1" applyNumberFormat="1">
      <alignment horizontal="center" vertical="center"/>
    </xf>
    <xf numFmtId="49" fontId="27" fillId="0" borderId="30" applyFont="1" applyFill="0" applyBorder="1" applyNumberFormat="1">
      <alignment horizontal="center" vertical="top" wrapText="1"/>
    </xf>
    <xf numFmtId="49" fontId="23" fillId="0" borderId="28" applyFont="1" applyFill="0" applyBorder="1" applyNumberFormat="1">
      <alignment vertical="top"/>
    </xf>
    <xf numFmtId="49" fontId="23" fillId="0" borderId="29" applyFont="1" applyFill="0" applyBorder="1" applyNumberFormat="1">
      <alignment vertical="top"/>
    </xf>
    <xf numFmtId="0" fontId="27" fillId="40" borderId="23" applyFont="1" applyFill="1" applyBorder="1">
      <alignment horizontal="left" vertical="top" wrapText="1"/>
    </xf>
    <xf numFmtId="0" fontId="23" fillId="40" borderId="23" applyFont="1" applyFill="1" applyBorder="1">
      <alignment horizontal="left" vertical="center" wrapText="1"/>
    </xf>
    <xf numFmtId="0" fontId="47" fillId="41" borderId="21" applyFont="1" applyFill="1" applyBorder="1">
      <alignment horizontal="left" vertical="center"/>
    </xf>
    <xf numFmtId="0" fontId="47" fillId="41" borderId="25" applyFont="1" applyFill="1" applyBorder="1">
      <alignment horizontal="left" vertical="center"/>
    </xf>
    <xf numFmtId="0" fontId="47" fillId="41" borderId="20" applyFont="1" applyFill="1" applyBorder="1">
      <alignment horizontal="left" vertical="center"/>
    </xf>
    <xf numFmtId="49" fontId="23" fillId="40" borderId="23" applyFont="1" applyFill="1" applyBorder="1" applyNumberFormat="1">
      <alignment horizontal="left" vertical="top"/>
    </xf>
    <xf numFmtId="49" fontId="23" fillId="35" borderId="23" applyFont="1" applyFill="1" applyBorder="1" applyNumberFormat="1">
      <alignment horizontal="left" vertical="top"/>
      <protection locked="0"/>
    </xf>
    <xf numFmtId="49" fontId="23" fillId="40" borderId="23" applyFont="1" applyFill="1" applyBorder="1" applyNumberFormat="1">
      <alignment horizontal="left" vertical="center" wrapText="1"/>
    </xf>
    <xf numFmtId="0" fontId="23" fillId="41" borderId="25" applyFont="1" applyFill="1" applyBorder="1">
      <alignment vertical="center"/>
    </xf>
    <xf numFmtId="49" fontId="23" fillId="0" borderId="42" applyFont="1" applyFill="0" applyBorder="1" applyNumberFormat="1">
      <alignment horizontal="left" vertical="top"/>
    </xf>
    <xf numFmtId="49" fontId="23" fillId="40" borderId="42" applyFont="1" applyFill="1" applyBorder="1" applyNumberFormat="1">
      <alignment horizontal="left" vertical="top"/>
    </xf>
    <xf numFmtId="49" fontId="23" fillId="35" borderId="42" applyFont="1" applyFill="1" applyBorder="1" applyNumberFormat="1">
      <alignment horizontal="left" vertical="top"/>
      <protection locked="0"/>
    </xf>
    <xf numFmtId="49" fontId="27" fillId="40" borderId="0" applyFont="1" applyFill="1" applyBorder="0" applyNumberFormat="1">
      <alignment horizontal="center" vertical="center" wrapText="1"/>
    </xf>
    <xf numFmtId="0" fontId="47" fillId="0" borderId="42" applyFont="1" applyFill="0" applyBorder="1">
      <alignment horizontal="left" vertical="center"/>
    </xf>
    <xf numFmtId="49" fontId="23" fillId="40" borderId="42" applyFont="1" applyFill="1" applyBorder="1" applyNumberFormat="1">
      <alignment horizontal="left" vertical="center" wrapText="1"/>
    </xf>
    <xf numFmtId="0" fontId="47" fillId="35" borderId="42" applyFont="1" applyFill="1" applyBorder="1">
      <alignment horizontal="left" vertical="center"/>
      <protection locked="0"/>
    </xf>
    <xf numFmtId="0" fontId="47" fillId="38" borderId="42" applyFont="1" applyFill="1" applyBorder="1">
      <alignment horizontal="left" vertical="center"/>
      <protection locked="0"/>
    </xf>
    <xf numFmtId="49" fontId="43" fillId="0" borderId="21" applyFont="1" applyFill="0" applyBorder="1" applyNumberFormat="1">
      <alignment horizontal="left" vertical="center" wrapText="1"/>
    </xf>
    <xf numFmtId="0" fontId="43" fillId="0" borderId="21" applyFont="1" applyFill="0" applyBorder="1">
      <alignment horizontal="left" vertical="center"/>
    </xf>
    <xf numFmtId="0" fontId="43" fillId="0" borderId="25" applyFont="1" applyFill="0" applyBorder="1">
      <alignment horizontal="left" vertical="center"/>
    </xf>
    <xf numFmtId="0" fontId="47" fillId="41" borderId="34" applyFont="1" applyFill="1" applyBorder="1">
      <alignment horizontal="left" vertical="center"/>
    </xf>
    <xf numFmtId="49" fontId="23" fillId="35" borderId="42" applyFont="1" applyFill="1" applyBorder="1" applyNumberFormat="1">
      <alignment vertical="top"/>
      <protection locked="0"/>
    </xf>
    <xf numFmtId="49" fontId="27" fillId="0" borderId="42" applyFont="1" applyFill="0" applyBorder="1" applyNumberFormat="1">
      <alignment horizontal="center" vertical="center"/>
    </xf>
    <xf numFmtId="49" fontId="27" fillId="0" borderId="42" applyFont="1" applyFill="0" applyBorder="1" applyNumberFormat="1">
      <alignment vertical="center" wrapText="1"/>
    </xf>
    <xf numFmtId="0" fontId="27" fillId="0" borderId="29" applyFont="1" applyFill="0" applyBorder="1">
      <alignment horizontal="center" vertical="center"/>
    </xf>
    <xf numFmtId="49" fontId="49" fillId="0" borderId="42" applyFont="1" applyFill="0" applyBorder="1" applyNumberFormat="1">
      <alignment vertical="center" wrapText="1"/>
    </xf>
    <xf numFmtId="0" fontId="27" fillId="40" borderId="32" applyFont="1" applyFill="1" applyBorder="1">
      <alignment horizontal="left" vertical="center" wrapText="1"/>
    </xf>
    <xf numFmtId="49" fontId="27" fillId="40" borderId="32" applyFont="1" applyFill="1" applyBorder="1" applyNumberFormat="1">
      <alignment horizontal="left" vertical="center" wrapText="1"/>
    </xf>
    <xf numFmtId="0" fontId="27" fillId="0" borderId="42" applyFont="1" applyFill="0" applyBorder="1">
      <alignment horizontal="left" vertical="center" wrapText="1"/>
    </xf>
    <xf numFmtId="49" fontId="27" fillId="0" borderId="42" applyFont="1" applyFill="0" applyBorder="1" applyNumberFormat="1">
      <alignment horizontal="left" vertical="center" wrapText="1"/>
    </xf>
    <xf numFmtId="0" fontId="27" fillId="40" borderId="42" applyFont="1" applyFill="1" applyBorder="1">
      <alignment horizontal="left" vertical="center" wrapText="1"/>
    </xf>
    <xf numFmtId="0" fontId="47" fillId="0" borderId="30" applyFont="1" applyFill="0" applyBorder="1">
      <alignment horizontal="left" vertical="center"/>
    </xf>
    <xf numFmtId="0" fontId="47" fillId="41" borderId="33" applyFont="1" applyFill="1" applyBorder="1">
      <alignment horizontal="left" vertical="center"/>
    </xf>
    <xf numFmtId="0" fontId="47" fillId="41" borderId="26" applyFont="1" applyFill="1" applyBorder="1">
      <alignment horizontal="left" vertical="center"/>
    </xf>
    <xf numFmtId="0" fontId="47" fillId="41" borderId="27" applyFont="1" applyFill="1" applyBorder="1">
      <alignment horizontal="left" vertical="center"/>
    </xf>
    <xf numFmtId="49" fontId="27" fillId="38" borderId="32" applyFont="1" applyFill="1" applyBorder="1" applyNumberFormat="1">
      <alignment horizontal="left" vertical="center" wrapText="1"/>
      <protection locked="0"/>
    </xf>
    <xf numFmtId="49" fontId="49" fillId="0" borderId="42" applyFont="1" applyFill="0" applyBorder="1" applyNumberFormat="1">
      <alignment horizontal="center" vertical="center" wrapText="1"/>
    </xf>
    <xf numFmtId="0" fontId="47" fillId="41" borderId="33" applyFont="1" applyFill="1" applyBorder="1">
      <alignment vertical="center"/>
    </xf>
    <xf numFmtId="49" fontId="27" fillId="35" borderId="32" applyFont="1" applyFill="1" applyBorder="1" applyNumberFormat="1">
      <alignment horizontal="left" vertical="center" wrapText="1"/>
      <protection locked="0"/>
    </xf>
    <xf numFmtId="49" fontId="56" fillId="41" borderId="21" applyFont="1" applyFill="1" applyBorder="1" applyNumberFormat="1">
      <alignment vertical="top"/>
    </xf>
    <xf numFmtId="49" fontId="56" fillId="41" borderId="25" applyFont="1" applyFill="1" applyBorder="1" applyNumberFormat="1">
      <alignment vertical="top"/>
    </xf>
    <xf numFmtId="49" fontId="94" fillId="0" borderId="23" applyFont="1" applyFill="0" applyBorder="1" applyNumberFormat="1">
      <alignment vertical="top" wrapText="1"/>
    </xf>
    <xf numFmtId="49" fontId="33" fillId="0" borderId="23" applyFont="1" applyFill="0" applyBorder="1" applyNumberFormat="1">
      <alignment horizontal="center" vertical="top" wrapText="1"/>
    </xf>
    <xf numFmtId="49" fontId="33" fillId="50" borderId="23" applyFont="1" applyFill="1" applyBorder="1" applyNumberFormat="1">
      <alignment horizontal="center" vertical="top"/>
    </xf>
    <xf numFmtId="49" fontId="33" fillId="0" borderId="23" applyFont="1" applyFill="0" applyBorder="1" applyNumberFormat="1">
      <alignment vertical="top" wrapText="1"/>
    </xf>
    <xf numFmtId="0" fontId="33" fillId="0" borderId="23" applyFont="1" applyFill="0" applyBorder="1">
      <alignment vertical="top" wrapText="1"/>
    </xf>
    <xf numFmtId="49" fontId="33" fillId="0" borderId="23" applyFont="1" applyFill="0" applyBorder="1" applyNumberFormat="1">
      <alignment vertical="top"/>
    </xf>
    <xf numFmtId="49" fontId="94" fillId="0" borderId="23" applyFont="1" applyFill="0" applyBorder="1" applyNumberFormat="1">
      <alignment vertical="top"/>
    </xf>
    <xf numFmtId="0" fontId="94" fillId="0" borderId="23" applyFont="1" applyFill="0" applyBorder="1">
      <alignment vertical="top" wrapText="1"/>
    </xf>
    <xf numFmtId="49" fontId="94" fillId="0" borderId="23" applyFont="1" applyFill="0" applyBorder="1" applyNumberFormat="1">
      <alignment horizontal="center" vertical="top" wrapText="1"/>
    </xf>
    <xf numFmtId="49" fontId="94" fillId="50" borderId="23" applyFont="1" applyFill="1" applyBorder="1" applyNumberFormat="1">
      <alignment horizontal="center" vertical="top" wrapText="1"/>
    </xf>
    <xf numFmtId="49" fontId="33" fillId="50" borderId="23" applyFont="1" applyFill="1" applyBorder="1" applyNumberFormat="1">
      <alignment horizontal="center" vertical="top" wrapText="1"/>
    </xf>
    <xf numFmtId="49" fontId="94" fillId="0" borderId="23" applyFont="1" applyFill="0" applyBorder="1" applyNumberFormat="1">
      <alignment horizontal="left" vertical="top" wrapText="1"/>
    </xf>
    <xf numFmtId="0" fontId="33" fillId="50" borderId="23" applyFont="1" applyFill="1" applyBorder="1">
      <alignment horizontal="center" vertical="top" wrapText="1"/>
    </xf>
    <xf numFmtId="0" fontId="94" fillId="50" borderId="23" applyFont="1" applyFill="1" applyBorder="1">
      <alignment horizontal="right" vertical="center" wrapText="1"/>
    </xf>
    <xf numFmtId="49" fontId="94" fillId="0" borderId="21" applyFont="1" applyFill="0" applyBorder="1" applyNumberFormat="1">
      <alignment horizontal="center" vertical="top" wrapText="1"/>
    </xf>
    <xf numFmtId="49" fontId="94" fillId="0" borderId="25" applyFont="1" applyFill="0" applyBorder="1" applyNumberFormat="1">
      <alignment horizontal="center" vertical="top" wrapText="1"/>
    </xf>
    <xf numFmtId="49" fontId="94" fillId="0" borderId="20" applyFont="1" applyFill="0" applyBorder="1" applyNumberFormat="1">
      <alignment horizontal="center" vertical="top" wrapText="1"/>
    </xf>
    <xf numFmtId="0" fontId="94" fillId="0" borderId="23" applyFont="1" applyFill="0" applyBorder="1">
      <alignment horizontal="left" vertical="top" wrapText="1"/>
    </xf>
    <xf numFmtId="49" fontId="94" fillId="50" borderId="23" applyFont="1" applyFill="1" applyBorder="1" applyNumberFormat="1">
      <alignment horizontal="left" vertical="top" wrapText="1"/>
    </xf>
    <xf numFmtId="0" fontId="94" fillId="50" borderId="23" applyFont="1" applyFill="1" applyBorder="1">
      <alignment horizontal="center" vertical="center" wrapText="1"/>
    </xf>
    <xf numFmtId="49" fontId="94" fillId="0" borderId="32" applyFont="1" applyFill="0" applyBorder="1" applyNumberFormat="1">
      <alignment horizontal="center" vertical="top" wrapText="1"/>
    </xf>
    <xf numFmtId="49" fontId="94" fillId="0" borderId="42" applyFont="1" applyFill="0" applyBorder="1" applyNumberFormat="1">
      <alignment horizontal="center" vertical="top" wrapText="1"/>
    </xf>
    <xf numFmtId="0" fontId="94" fillId="0" borderId="32" applyFont="1" applyFill="0" applyBorder="1">
      <alignment horizontal="left" vertical="top" wrapText="1"/>
    </xf>
    <xf numFmtId="49" fontId="94" fillId="0" borderId="33" applyFont="1" applyFill="0" applyBorder="1" applyNumberFormat="1">
      <alignment horizontal="center" vertical="top" wrapText="1"/>
    </xf>
    <xf numFmtId="0" fontId="94" fillId="0" borderId="20" applyFont="1" applyFill="0" applyBorder="1">
      <alignment horizontal="left" vertical="top" wrapText="1"/>
    </xf>
    <xf numFmtId="49" fontId="94" fillId="0" borderId="30" applyFont="1" applyFill="0" applyBorder="1" applyNumberFormat="1">
      <alignment horizontal="center" vertical="top" wrapText="1"/>
    </xf>
    <xf numFmtId="49" fontId="94" fillId="0" borderId="35" applyFont="1" applyFill="0" applyBorder="1" applyNumberFormat="1">
      <alignment horizontal="center" vertical="top" wrapText="1"/>
    </xf>
    <xf numFmtId="49" fontId="94" fillId="0" borderId="28" applyFont="1" applyFill="0" applyBorder="1" applyNumberFormat="1">
      <alignment horizontal="center" vertical="top" wrapText="1"/>
    </xf>
    <xf numFmtId="0" fontId="94" fillId="0" borderId="32" applyFont="1" applyFill="0" applyBorder="1">
      <alignment vertical="top" wrapText="1"/>
    </xf>
    <xf numFmtId="49" fontId="33" fillId="0" borderId="23" applyFont="1" applyFill="0" applyBorder="1" applyNumberFormat="1">
      <alignment horizontal="left" vertical="top" wrapText="1"/>
    </xf>
    <xf numFmtId="0" fontId="33" fillId="0" borderId="21" applyFont="1" applyFill="0" applyBorder="1">
      <alignment horizontal="center" vertical="center" wrapText="1"/>
    </xf>
    <xf numFmtId="0" fontId="33" fillId="0" borderId="21" applyFont="1" applyFill="0" applyBorder="1">
      <alignment horizontal="center" vertical="center"/>
    </xf>
    <xf numFmtId="49" fontId="33" fillId="0" borderId="23" applyFont="1" applyFill="0" applyBorder="1" applyNumberFormat="1">
      <alignment horizontal="center" vertical="center" wrapText="1"/>
    </xf>
    <xf numFmtId="0" fontId="33" fillId="0" borderId="23" applyFont="1" applyFill="0" applyBorder="1">
      <alignment vertical="center" wrapText="1"/>
    </xf>
    <xf numFmtId="49" fontId="94" fillId="0" borderId="21" applyFont="1" applyFill="0" applyBorder="1" applyNumberFormat="1">
      <alignment horizontal="left" vertical="top" wrapText="1"/>
    </xf>
    <xf numFmtId="0" fontId="33" fillId="0" borderId="23" applyFont="1" applyFill="0" applyBorder="1">
      <alignment horizontal="center" vertical="center" wrapText="1"/>
    </xf>
    <xf numFmtId="0" fontId="33" fillId="0" borderId="32" applyFont="1" applyFill="0" applyBorder="1">
      <alignment vertical="center" wrapText="1"/>
    </xf>
    <xf numFmtId="0" fontId="33" fillId="0" borderId="30" applyFont="1" applyFill="0" applyBorder="1">
      <alignment vertical="center" wrapText="1"/>
    </xf>
    <xf numFmtId="49" fontId="94" fillId="0" borderId="35" applyFont="1" applyFill="0" applyBorder="1" applyNumberFormat="1">
      <alignment horizontal="left" vertical="top" wrapText="1"/>
    </xf>
    <xf numFmtId="49" fontId="94" fillId="0" borderId="20" applyFont="1" applyFill="0" applyBorder="1" applyNumberFormat="1">
      <alignment horizontal="left" vertical="top" wrapText="1"/>
    </xf>
    <xf numFmtId="49" fontId="33" fillId="0" borderId="32" applyFont="1" applyFill="0" applyBorder="1" applyNumberFormat="1">
      <alignment horizontal="center" vertical="center" wrapText="1"/>
    </xf>
    <xf numFmtId="49" fontId="33" fillId="0" borderId="30" applyFont="1" applyFill="0" applyBorder="1" applyNumberFormat="1">
      <alignment horizontal="center" vertical="center" wrapText="1"/>
    </xf>
    <xf numFmtId="0" fontId="33" fillId="0" borderId="32" applyFont="1" applyFill="0" applyBorder="1">
      <alignment horizontal="center" vertical="center" wrapText="1"/>
    </xf>
    <xf numFmtId="49" fontId="94" fillId="0" borderId="42" applyFont="1" applyFill="0" applyBorder="1" applyNumberFormat="1">
      <alignment horizontal="left" vertical="top" wrapText="1"/>
    </xf>
    <xf numFmtId="0" fontId="94" fillId="0" borderId="42" applyFont="1" applyFill="0" applyBorder="1">
      <alignment horizontal="left" vertical="top" wrapText="1"/>
    </xf>
    <xf numFmtId="0" fontId="21" fillId="0" borderId="26" applyFont="1" applyFill="0" applyBorder="1">
      <alignment horizontal="left" vertical="center" wrapText="1" indent="1"/>
    </xf>
    <xf numFmtId="0" fontId="21" fillId="0" borderId="45" applyFont="1" applyFill="0" applyBorder="1">
      <alignment horizontal="left" vertical="center" wrapText="1" indent="1"/>
    </xf>
    <xf numFmtId="4" fontId="27" fillId="37" borderId="23" applyFont="1" applyFill="1" applyBorder="1" applyNumberFormat="1">
      <alignment horizontal="left" vertical="center" wrapText="1"/>
    </xf>
    <xf numFmtId="49" fontId="73" fillId="41" borderId="21" applyFont="1" applyFill="1" applyBorder="1" applyNumberFormat="1">
      <alignment horizontal="left" vertical="center"/>
    </xf>
    <xf numFmtId="49" fontId="95" fillId="41" borderId="25" applyFont="1" applyFill="1" applyBorder="1" applyNumberFormat="1">
      <alignment horizontal="left" vertical="center" indent="3"/>
    </xf>
    <xf numFmtId="49" fontId="55" fillId="41" borderId="25" applyFont="1" applyFill="1" applyBorder="1" applyNumberFormat="1">
      <alignment horizontal="center" vertical="center" wrapText="1"/>
    </xf>
    <xf numFmtId="49" fontId="56" fillId="41" borderId="25" applyFont="1" applyFill="1" applyBorder="1" applyNumberFormat="1">
      <alignment horizontal="center" vertical="center" wrapText="1"/>
    </xf>
    <xf numFmtId="49" fontId="56" fillId="41" borderId="20" applyFont="1" applyFill="1" applyBorder="1" applyNumberFormat="1">
      <alignment horizontal="center" vertical="center" wrapText="1"/>
    </xf>
    <xf numFmtId="49" fontId="95" fillId="41" borderId="25" applyFont="1" applyFill="1" applyBorder="1" applyNumberFormat="1">
      <alignment horizontal="left" vertical="center" indent="2"/>
    </xf>
    <xf numFmtId="49" fontId="95" fillId="41" borderId="25" applyFont="1" applyFill="1" applyBorder="1" applyNumberFormat="1">
      <alignment horizontal="left" vertical="center" indent="1"/>
    </xf>
    <xf numFmtId="49" fontId="56" fillId="41" borderId="21" applyFont="1" applyFill="1" applyBorder="1" applyNumberFormat="1">
      <alignment horizontal="left" vertical="top"/>
    </xf>
    <xf numFmtId="49" fontId="95" fillId="41" borderId="25" applyFont="1" applyFill="1" applyBorder="1" applyNumberFormat="1">
      <alignment horizontal="left" vertical="center"/>
    </xf>
    <xf numFmtId="49" fontId="23" fillId="0" borderId="23" applyFont="1" applyFill="0" applyBorder="1" applyNumberFormat="1">
      <alignment horizontal="center" vertical="top"/>
    </xf>
    <xf numFmtId="49" fontId="23" fillId="0" borderId="21" applyFont="1" applyFill="0" applyBorder="1" applyNumberFormat="1">
      <alignment horizontal="center" vertical="top"/>
    </xf>
    <xf numFmtId="49" fontId="23" fillId="54" borderId="32" applyFont="1" applyFill="1" applyBorder="1" applyNumberFormat="1">
      <alignment vertical="top"/>
    </xf>
    <xf numFmtId="49" fontId="23" fillId="55" borderId="23" applyFont="1" applyFill="1" applyBorder="1" applyNumberFormat="1">
      <alignment vertical="top"/>
    </xf>
    <xf numFmtId="49" fontId="23" fillId="0" borderId="25" applyFont="1" applyFill="0" applyBorder="1" applyNumberFormat="1">
      <alignment horizontal="center" vertical="top"/>
    </xf>
    <xf numFmtId="49" fontId="23" fillId="3" borderId="23" applyFont="1" applyFill="1" applyBorder="1" applyNumberFormat="1">
      <alignment vertical="top"/>
    </xf>
    <xf numFmtId="49" fontId="23" fillId="56" borderId="23" applyFont="1" applyFill="1" applyBorder="1" applyNumberFormat="1">
      <alignment vertical="top"/>
    </xf>
    <xf numFmtId="49" fontId="23" fillId="16" borderId="32" applyFont="1" applyFill="1" applyBorder="1" applyNumberFormat="1">
      <alignment vertical="top"/>
    </xf>
    <xf numFmtId="49" fontId="23" fillId="5" borderId="21" applyFont="1" applyFill="1" applyBorder="1" applyNumberFormat="1">
      <alignment vertical="top"/>
    </xf>
    <xf numFmtId="49" fontId="23" fillId="5" borderId="23" applyFont="1" applyFill="1" applyBorder="1" applyNumberFormat="1">
      <alignment vertical="top"/>
    </xf>
    <xf numFmtId="49" fontId="23" fillId="16" borderId="23" applyFont="1" applyFill="1" applyBorder="1" applyNumberFormat="1">
      <alignment vertical="top"/>
    </xf>
    <xf numFmtId="49" fontId="23" fillId="39" borderId="0" applyFont="1" applyFill="1" applyBorder="0" applyNumberFormat="1">
      <alignment vertical="top"/>
    </xf>
    <xf numFmtId="0" fontId="23" fillId="0" borderId="0" applyFont="1" applyFill="0" applyBorder="0"/>
    <xf numFmtId="49" fontId="27" fillId="37" borderId="60" applyFont="1" applyFill="1" applyBorder="1" applyNumberFormat="1">
      <alignment horizontal="center" vertical="top"/>
    </xf>
    <xf numFmtId="49" fontId="96" fillId="0" borderId="24" applyFont="1" applyFill="0" applyBorder="1" applyNumberFormat="1">
      <alignment vertical="top" wrapText="1"/>
    </xf>
    <xf numFmtId="0" fontId="23" fillId="0" borderId="24" applyFont="1" applyFill="0" applyBorder="1">
      <alignment vertical="top" wrapText="1"/>
    </xf>
    <xf numFmtId="0" fontId="21" fillId="0" borderId="74" applyFont="1" applyFill="0" applyBorder="1">
      <alignment vertical="top" wrapText="1"/>
    </xf>
    <xf numFmtId="0" fontId="23" fillId="0" borderId="23" applyFont="1" applyFill="0" applyBorder="1">
      <alignment vertical="top" wrapText="1"/>
    </xf>
    <xf numFmtId="49" fontId="23" fillId="0" borderId="32" applyFont="1" applyFill="0" applyBorder="1" applyNumberFormat="1">
      <alignment vertical="top"/>
    </xf>
    <xf numFmtId="0" fontId="31" fillId="0" borderId="24" applyFont="1" applyFill="0" applyBorder="1">
      <alignment vertical="center" wrapText="1"/>
    </xf>
    <xf numFmtId="0" fontId="21" fillId="0" borderId="0" applyFont="1" applyFill="0" applyBorder="0">
      <alignment vertical="top" wrapText="1"/>
    </xf>
    <xf numFmtId="0" fontId="27" fillId="0" borderId="24" applyFont="1" applyFill="0" applyBorder="1">
      <alignment vertical="center" wrapText="1"/>
    </xf>
  </cellStyleXfs>
  <cellXfs count="3345">
    <xf numFmtId="0" fontId="0" fillId="0" borderId="0" xfId="0"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2" fillId="0" borderId="13" xfId="55" applyFont="1" applyBorder="1">
      <alignment wrapTex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14" fontId="33" fillId="39" borderId="0" xfId="90" applyFont="1" applyFill="1" applyNumberFormat="1">
      <alignment horizontal="left" vertical="center" wrapTex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49" fontId="27" fillId="40" borderId="23" xfId="96" applyFont="1" applyFill="1" applyBorder="1" applyNumberFormat="1">
      <alignment horizontal="left" vertical="center" wrapText="1" indent="1"/>
    </xf>
    <xf numFmtId="14" fontId="35" fillId="0" borderId="23" xfId="97" applyFont="1" applyBorder="1" applyNumberFormat="1">
      <alignment horizontal="center" vertical="center" wrapText="1"/>
    </xf>
    <xf numFmtId="264" fontId="23" fillId="38" borderId="23" xfId="98" applyFont="1" applyFill="1" applyBorder="1" applyNumberFormat="1">
      <alignment horizontal="left" vertical="center" wrapText="1" indent="1"/>
      <protection locked="0"/>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14" fontId="35" fillId="0" borderId="23" xfId="102" applyFont="1" applyBorder="1" applyNumberFormat="1">
      <alignment horizontal="left" vertical="center" wrapText="1"/>
    </xf>
    <xf numFmtId="49" fontId="27" fillId="39" borderId="22" xfId="103" applyFont="1" applyFill="1" applyBorder="1" applyNumberFormat="1">
      <alignment horizontal="right" vertical="center" wrapText="1" indent="1"/>
    </xf>
    <xf numFmtId="49" fontId="37" fillId="0" borderId="0" xfId="104" applyFont="1" applyNumberFormat="1">
      <alignment vertical="center" wrapText="1"/>
    </xf>
    <xf numFmtId="0" fontId="23" fillId="38" borderId="23" xfId="105" applyFont="1" applyFill="1" applyBorder="1">
      <alignment horizontal="left" vertical="center" wrapText="1" indent="1"/>
      <protection locked="0"/>
    </xf>
    <xf numFmtId="49" fontId="27" fillId="38" borderId="23" xfId="106" applyFont="1" applyFill="1" applyBorder="1" applyNumberFormat="1">
      <alignment horizontal="left" vertical="center" wrapText="1" indent="1"/>
      <protection locked="0"/>
    </xf>
    <xf numFmtId="264" fontId="23" fillId="0" borderId="23" xfId="107" applyFont="1" applyBorder="1" applyNumberFormat="1">
      <alignment horizontal="left" vertical="center" wrapText="1" indent="1"/>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49" fontId="27" fillId="0" borderId="23" xfId="114" applyFont="1" applyBorder="1" applyNumberFormat="1">
      <alignment horizontal="left" vertical="center" wrapText="1" indent="1"/>
    </xf>
    <xf numFmtId="0" fontId="39" fillId="39" borderId="0" xfId="115" applyFont="1" applyFill="1">
      <alignment horizontal="center" vertical="center" wrapText="1"/>
    </xf>
    <xf numFmtId="49" fontId="27" fillId="37" borderId="23" xfId="116" applyFont="1" applyFill="1" applyBorder="1" applyNumberFormat="1">
      <alignment horizontal="left" vertical="center" wrapText="1" indent="1"/>
    </xf>
    <xf numFmtId="14" fontId="27" fillId="39" borderId="0" xfId="117" applyFont="1" applyFill="1" applyNumberFormat="1">
      <alignment horizontal="center" vertical="center" wrapText="1"/>
    </xf>
    <xf numFmtId="0" fontId="23" fillId="39" borderId="22" xfId="118" applyFont="1" applyFill="1" applyBorder="1">
      <alignment horizontal="right" vertical="center" wrapText="1" indent="1"/>
    </xf>
    <xf numFmtId="14" fontId="27" fillId="39" borderId="0" xfId="119" applyFont="1" applyFill="1" applyNumberFormat="1">
      <alignment horizontal="left" vertical="center" wrapTex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49" fontId="41" fillId="0" borderId="23" xfId="123" applyFont="1" applyBorder="1" applyNumberFormat="1">
      <alignment horizontal="left" vertical="center" wrapText="1" indent="1"/>
    </xf>
    <xf numFmtId="0" fontId="27" fillId="40" borderId="23" xfId="124" applyFont="1" applyFill="1" applyBorder="1">
      <alignment horizontal="left" vertical="center" wrapText="1" indent="1"/>
    </xf>
    <xf numFmtId="264" fontId="23" fillId="38" borderId="24" xfId="125" applyFont="1" applyFill="1" applyBorder="1" applyNumberFormat="1">
      <alignment horizontal="left" vertical="center" wrapText="1" indent="1"/>
      <protection locked="0"/>
    </xf>
    <xf numFmtId="49" fontId="30" fillId="39" borderId="0" xfId="126" applyFont="1" applyFill="1" applyNumberFormat="1">
      <alignment horizontal="center" vertical="center" wrapText="1"/>
    </xf>
    <xf numFmtId="0" fontId="27" fillId="0" borderId="0" xfId="127" applyFont="1">
      <alignment horizontal="left" vertical="center" wrapText="1" indent="4"/>
    </xf>
    <xf numFmtId="49" fontId="27" fillId="39" borderId="0" xfId="128" applyFont="1" applyFill="1" applyNumberFormat="1">
      <alignment horizontal="right" vertical="center" wrapText="1" indent="1"/>
    </xf>
    <xf numFmtId="49" fontId="37" fillId="0" borderId="0" xfId="129" applyFont="1" applyNumberFormat="1">
      <alignment horizontal="center" vertical="center" wrapText="1"/>
    </xf>
    <xf numFmtId="49" fontId="23" fillId="39" borderId="0" xfId="130" applyFont="1" applyFill="1" applyNumberFormat="1">
      <alignment horizontal="right" vertical="center" wrapText="1" indent="1"/>
    </xf>
    <xf numFmtId="0" fontId="33" fillId="0" borderId="0" xfId="131" applyFont="1">
      <alignment horizontal="left" vertical="center" wrapText="1"/>
    </xf>
    <xf numFmtId="0" fontId="28" fillId="0" borderId="0" xfId="132" applyFont="1">
      <alignment horizontal="left" vertical="center" wrapText="1"/>
    </xf>
    <xf numFmtId="0" fontId="42" fillId="0" borderId="0" xfId="133" applyFont="1">
      <alignment vertical="center" wrapText="1"/>
    </xf>
    <xf numFmtId="0" fontId="28" fillId="0" borderId="0" xfId="134" applyFont="1">
      <alignment horizontal="center" vertical="center" wrapText="1"/>
    </xf>
    <xf numFmtId="0" fontId="43" fillId="0" borderId="0" xfId="135" applyFont="1">
      <alignment horizontal="left" vertical="center" indent="1"/>
    </xf>
    <xf numFmtId="0" fontId="43" fillId="0" borderId="0" xfId="136" applyFont="1">
      <alignment horizontal="center" vertical="center" wrapText="1"/>
    </xf>
    <xf numFmtId="0" fontId="43" fillId="0" borderId="0" xfId="137" applyFont="1">
      <alignment horizontal="left" vertical="center" wrapText="1" indent="1"/>
    </xf>
    <xf numFmtId="0" fontId="43" fillId="0" borderId="0" xfId="138" applyFont="1">
      <alignment vertical="center" wrapText="1"/>
    </xf>
    <xf numFmtId="0" fontId="44" fillId="0" borderId="0" xfId="139" applyFont="1">
      <alignment vertical="center" wrapText="1"/>
    </xf>
    <xf numFmtId="0" fontId="45" fillId="0" borderId="0" xfId="140" applyFont="1">
      <alignment vertical="center" wrapText="1"/>
    </xf>
    <xf numFmtId="0" fontId="27" fillId="0" borderId="25" xfId="141" applyFont="1" applyBorder="1">
      <alignment horizontal="left" vertical="center" wrapText="1" indent="1"/>
    </xf>
    <xf numFmtId="0" fontId="27" fillId="0" borderId="25" xfId="142" applyFont="1" applyBorder="1">
      <alignment horizontal="center" vertical="center" wrapText="1"/>
    </xf>
    <xf numFmtId="4" fontId="27" fillId="0" borderId="23" xfId="143" applyFont="1" applyBorder="1" applyNumberFormat="1">
      <alignment horizontal="center" vertical="center" wrapText="1"/>
    </xf>
    <xf numFmtId="265" fontId="27" fillId="0" borderId="21" xfId="144" applyFont="1" applyBorder="1" applyNumberFormat="1">
      <alignment horizontal="center" vertical="center" wrapText="1"/>
    </xf>
    <xf numFmtId="265" fontId="27" fillId="0" borderId="23" xfId="145" applyFont="1" applyBorder="1" applyNumberFormat="1">
      <alignment horizontal="center" vertical="center" wrapText="1"/>
    </xf>
    <xf numFmtId="49" fontId="46" fillId="0" borderId="25" xfId="146" applyFont="1" applyBorder="1" applyNumberFormat="1">
      <alignment horizontal="center" vertical="center" wrapText="1"/>
    </xf>
    <xf numFmtId="49" fontId="27" fillId="41" borderId="26" xfId="147" applyFont="1" applyFill="1" applyBorder="1" applyNumberFormat="1">
      <alignment horizontal="center" vertical="center" wrapText="1"/>
    </xf>
    <xf numFmtId="49" fontId="37" fillId="41" borderId="26" xfId="148" applyFont="1" applyFill="1" applyBorder="1" applyNumberFormat="1">
      <alignment horizontal="left" vertical="center" wrapText="1"/>
    </xf>
    <xf numFmtId="49" fontId="37" fillId="41" borderId="27" xfId="149" applyFont="1" applyFill="1" applyBorder="1" applyNumberFormat="1">
      <alignment horizontal="left" vertical="center" wrapText="1"/>
    </xf>
    <xf numFmtId="0" fontId="43" fillId="0" borderId="28" xfId="150" applyFont="1" applyBorder="1">
      <alignment vertical="center"/>
    </xf>
    <xf numFmtId="0" fontId="43" fillId="0" borderId="0" xfId="151" applyFont="1">
      <alignment vertical="center"/>
    </xf>
    <xf numFmtId="0" fontId="27" fillId="0" borderId="23" xfId="152" applyFont="1" applyBorder="1">
      <alignment horizontal="center" vertical="center" wrapText="1"/>
    </xf>
    <xf numFmtId="0" fontId="43" fillId="0" borderId="23" xfId="153" applyFont="1" applyBorder="1">
      <alignment horizontal="center" vertical="center" wrapText="1"/>
    </xf>
    <xf numFmtId="49" fontId="27" fillId="38" borderId="23" xfId="154" applyFont="1" applyFill="1" applyBorder="1" applyNumberFormat="1">
      <alignment vertical="center" wrapText="1"/>
      <protection locked="0"/>
    </xf>
    <xf numFmtId="49" fontId="37" fillId="0" borderId="23" xfId="155" applyFont="1" applyBorder="1" applyNumberFormat="1">
      <alignment horizontal="left" vertical="center" wrapText="1"/>
    </xf>
    <xf numFmtId="0" fontId="46" fillId="0" borderId="29" xfId="156" applyFont="1" applyBorder="1">
      <alignment vertical="top" wrapText="1"/>
    </xf>
    <xf numFmtId="0" fontId="27" fillId="0" borderId="30" xfId="157" applyFont="1" applyBorder="1">
      <alignment horizontal="center" vertical="center" wrapText="1"/>
    </xf>
    <xf numFmtId="0" fontId="43" fillId="0" borderId="30" xfId="158" applyFont="1" applyBorder="1">
      <alignment horizontal="center" vertical="center" wrapText="1"/>
    </xf>
    <xf numFmtId="14" fontId="27" fillId="40" borderId="30" xfId="159" applyFont="1" applyFill="1" applyBorder="1" applyNumberFormat="1">
      <alignment horizontal="left" vertical="center" wrapText="1" indent="1"/>
    </xf>
    <xf numFmtId="49" fontId="27" fillId="37" borderId="30" xfId="160" applyFont="1" applyFill="1" applyBorder="1" applyNumberFormat="1">
      <alignment horizontal="center" vertical="center" wrapText="1"/>
    </xf>
    <xf numFmtId="49" fontId="23" fillId="0" borderId="0" xfId="161" applyFont="1" applyNumberFormat="1">
      <alignment vertical="top"/>
    </xf>
    <xf numFmtId="0" fontId="37" fillId="0" borderId="23" xfId="162" applyFont="1" applyBorder="1">
      <alignment horizontal="center" vertical="center" wrapText="1"/>
    </xf>
    <xf numFmtId="14" fontId="27" fillId="40" borderId="23" xfId="163" applyFont="1" applyFill="1" applyBorder="1" applyNumberFormat="1">
      <alignment horizontal="left" vertical="center" wrapText="1" indent="1"/>
    </xf>
    <xf numFmtId="49" fontId="27" fillId="37" borderId="23" xfId="164" applyFont="1" applyFill="1" applyBorder="1" applyNumberFormat="1">
      <alignment horizontal="center" vertical="center" wrapText="1"/>
    </xf>
    <xf numFmtId="49" fontId="31" fillId="41" borderId="21" xfId="165" applyFont="1" applyFill="1" applyBorder="1" applyNumberFormat="1">
      <alignment horizontal="right" vertical="center" wrapText="1"/>
    </xf>
    <xf numFmtId="49" fontId="31" fillId="41" borderId="25" xfId="166" applyFont="1" applyFill="1" applyBorder="1" applyNumberFormat="1">
      <alignment horizontal="right" vertical="center" wrapText="1"/>
    </xf>
    <xf numFmtId="49" fontId="47" fillId="41" borderId="25" xfId="167" applyFont="1" applyFill="1" applyBorder="1" applyNumberFormat="1">
      <alignment horizontal="left" vertical="center" indent="1"/>
    </xf>
    <xf numFmtId="49" fontId="23" fillId="41" borderId="25" xfId="168" applyFont="1" applyFill="1" applyBorder="1" applyNumberFormat="1">
      <alignment horizontal="right" vertical="center" wrapText="1"/>
    </xf>
    <xf numFmtId="49" fontId="23" fillId="41" borderId="20" xfId="169" applyFont="1" applyFill="1" applyBorder="1" applyNumberFormat="1">
      <alignment horizontal="right" vertical="center" wrapText="1"/>
    </xf>
    <xf numFmtId="0" fontId="37" fillId="0" borderId="0" xfId="170" applyFont="1">
      <alignment horizontal="center" vertical="center" wrapText="1"/>
    </xf>
    <xf numFmtId="0" fontId="46" fillId="0" borderId="0" xfId="171" applyFont="1">
      <alignment vertical="top" wrapText="1"/>
    </xf>
    <xf numFmtId="0" fontId="43" fillId="0" borderId="23" xfId="172" applyFont="1" applyBorder="1">
      <alignment horizontal="center" vertical="center"/>
    </xf>
    <xf numFmtId="0" fontId="37" fillId="0" borderId="30" xfId="173" applyFont="1" applyBorder="1">
      <alignment horizontal="center" vertical="center" wrapText="1"/>
    </xf>
    <xf numFmtId="49" fontId="27" fillId="41" borderId="21" xfId="174" applyFont="1" applyFill="1" applyBorder="1" applyNumberFormat="1">
      <alignment horizontal="right" vertical="center" wrapText="1"/>
    </xf>
    <xf numFmtId="49" fontId="27" fillId="41" borderId="25" xfId="175" applyFont="1" applyFill="1" applyBorder="1" applyNumberFormat="1">
      <alignment horizontal="right" vertical="center" wrapText="1"/>
    </xf>
    <xf numFmtId="49" fontId="47" fillId="41" borderId="25" xfId="176" applyFont="1" applyFill="1" applyBorder="1" applyNumberFormat="1">
      <alignment horizontal="left" vertical="center"/>
    </xf>
    <xf numFmtId="49" fontId="27" fillId="41" borderId="20" xfId="177" applyFont="1" applyFill="1" applyBorder="1" applyNumberFormat="1">
      <alignment horizontal="right" vertical="center" wrapText="1"/>
    </xf>
    <xf numFmtId="0" fontId="27" fillId="0" borderId="31" xfId="178" applyFont="1" applyBorder="1">
      <alignment vertical="center" wrapText="1"/>
    </xf>
    <xf numFmtId="0" fontId="48" fillId="0" borderId="0" xfId="179" applyFont="1">
      <alignment vertical="center" wrapText="1"/>
    </xf>
    <xf numFmtId="0" fontId="49" fillId="0" borderId="0" xfId="180" applyFont="1">
      <alignment horizontal="center" vertical="center" wrapText="1"/>
    </xf>
    <xf numFmtId="0" fontId="50" fillId="0" borderId="0" xfId="181" applyFont="1">
      <alignment vertical="center"/>
    </xf>
    <xf numFmtId="0" fontId="23" fillId="0" borderId="0" xfId="182" applyFont="1">
      <alignment vertical="center"/>
    </xf>
    <xf numFmtId="0" fontId="27" fillId="0" borderId="27" xfId="183" applyFont="1" applyBorder="1">
      <alignment horizontal="left" vertical="center" wrapText="1" indent="1"/>
    </xf>
    <xf numFmtId="0" fontId="27" fillId="0" borderId="32" xfId="184" applyFont="1" applyBorder="1">
      <alignment horizontal="left" vertical="center" wrapText="1" indent="1"/>
    </xf>
    <xf numFmtId="0" fontId="27" fillId="0" borderId="33" xfId="185" applyFont="1" applyBorder="1">
      <alignment horizontal="left" vertical="center" wrapText="1" indent="1"/>
    </xf>
    <xf numFmtId="0" fontId="27" fillId="0" borderId="34" xfId="186" applyFont="1" applyBorder="1">
      <alignment horizontal="left" vertical="center" indent="1"/>
    </xf>
    <xf numFmtId="0" fontId="27" fillId="0" borderId="30" xfId="187" applyFont="1" applyBorder="1">
      <alignment horizontal="left" vertical="center" indent="1"/>
    </xf>
    <xf numFmtId="0" fontId="27" fillId="0" borderId="35" xfId="188" applyFont="1" applyBorder="1">
      <alignment horizontal="left" vertical="center" indent="1"/>
    </xf>
    <xf numFmtId="0" fontId="51" fillId="0" borderId="0" xfId="189" applyFont="1">
      <alignment vertical="center"/>
    </xf>
    <xf numFmtId="0" fontId="23" fillId="0" borderId="0" xfId="190" applyFont="1">
      <alignment horizontal="left" vertical="center" wrapText="1" indent="2"/>
    </xf>
    <xf numFmtId="0" fontId="27" fillId="42" borderId="0" xfId="191" applyFont="1" applyFill="1">
      <alignment horizontal="center" vertical="center" wrapText="1"/>
    </xf>
    <xf numFmtId="0" fontId="52" fillId="0" borderId="33" xfId="192" applyFont="1" applyBorder="1">
      <alignment horizontal="center" vertical="center" wrapText="1"/>
    </xf>
    <xf numFmtId="0" fontId="52" fillId="0" borderId="26" xfId="193" applyFont="1" applyBorder="1">
      <alignment horizontal="center" vertical="center" wrapText="1"/>
    </xf>
    <xf numFmtId="0" fontId="52" fillId="0" borderId="23" xfId="194" applyFont="1" applyBorder="1">
      <alignment horizontal="center" vertical="center" wrapText="1"/>
    </xf>
    <xf numFmtId="0" fontId="27" fillId="0" borderId="36" xfId="195" applyFont="1" applyBorder="1">
      <alignment horizontal="center" vertical="center" wrapText="1"/>
    </xf>
    <xf numFmtId="0" fontId="27" fillId="0" borderId="37" xfId="196" applyFont="1" applyBorder="1">
      <alignment horizontal="center" vertical="center" wrapText="1"/>
    </xf>
    <xf numFmtId="0" fontId="37" fillId="0" borderId="28" xfId="197" applyFont="1" applyBorder="1">
      <alignment vertical="center"/>
    </xf>
    <xf numFmtId="49" fontId="46" fillId="0" borderId="23" xfId="198" applyFont="1" applyBorder="1" applyNumberFormat="1">
      <alignment horizontal="center" vertical="center" wrapText="1"/>
    </xf>
    <xf numFmtId="49" fontId="46" fillId="0" borderId="38" xfId="199" applyFont="1" applyBorder="1" applyNumberFormat="1">
      <alignment horizontal="center" vertical="center" wrapText="1"/>
    </xf>
    <xf numFmtId="49" fontId="46" fillId="0" borderId="39" xfId="200" applyFont="1" applyBorder="1" applyNumberFormat="1">
      <alignment horizontal="center" vertical="center" wrapText="1"/>
    </xf>
    <xf numFmtId="49" fontId="46" fillId="0" borderId="21" xfId="201" applyFont="1" applyBorder="1" applyNumberFormat="1">
      <alignment horizontal="center" vertical="center" wrapText="1"/>
    </xf>
    <xf numFmtId="49" fontId="46" fillId="0" borderId="20" xfId="202" applyFont="1" applyBorder="1" applyNumberFormat="1">
      <alignment horizontal="center" vertical="center" wrapText="1"/>
    </xf>
    <xf numFmtId="0" fontId="27" fillId="41" borderId="21" xfId="203" applyFont="1" applyFill="1" applyBorder="1">
      <alignment horizontal="center" vertical="center" wrapText="1"/>
    </xf>
    <xf numFmtId="49" fontId="27" fillId="41" borderId="25" xfId="204" applyFont="1" applyFill="1" applyBorder="1" applyNumberFormat="1">
      <alignment horizontal="center" vertical="center" wrapText="1"/>
    </xf>
    <xf numFmtId="49" fontId="27" fillId="41" borderId="40" xfId="205" applyFont="1" applyFill="1" applyBorder="1" applyNumberFormat="1">
      <alignment horizontal="center" vertical="center" wrapText="1"/>
    </xf>
    <xf numFmtId="49" fontId="23" fillId="41" borderId="25" xfId="206" applyFont="1" applyFill="1" applyBorder="1" applyNumberFormat="1">
      <alignment horizontal="left" vertical="center"/>
    </xf>
    <xf numFmtId="0" fontId="23" fillId="41" borderId="20" xfId="207" applyFont="1" applyFill="1" applyBorder="1">
      <alignment vertical="center"/>
    </xf>
    <xf numFmtId="49" fontId="27" fillId="0" borderId="23" xfId="208" applyFont="1" applyBorder="1" applyNumberFormat="1">
      <alignment horizontal="center" vertical="center" wrapText="1"/>
    </xf>
    <xf numFmtId="0" fontId="27" fillId="40" borderId="32" xfId="209" applyFont="1" applyFill="1" applyBorder="1">
      <alignment horizontal="left" vertical="center" wrapText="1" indent="2"/>
    </xf>
    <xf numFmtId="49" fontId="27" fillId="40" borderId="30" xfId="210" applyFont="1" applyFill="1" applyBorder="1" applyNumberFormat="1">
      <alignment horizontal="center" vertical="center" wrapText="1"/>
    </xf>
    <xf numFmtId="14" fontId="53" fillId="0" borderId="41" xfId="211" applyFont="1" applyBorder="1" applyNumberFormat="1">
      <alignment horizontal="center" vertical="center" wrapText="1"/>
    </xf>
    <xf numFmtId="0" fontId="27" fillId="0" borderId="41" xfId="212" applyFont="1" applyBorder="1">
      <alignment horizontal="center" vertical="center" wrapText="1"/>
    </xf>
    <xf numFmtId="0" fontId="27" fillId="40" borderId="32" xfId="213" applyFont="1" applyFill="1" applyBorder="1">
      <alignment horizontal="left" vertical="center" wrapText="1" indent="1"/>
    </xf>
    <xf numFmtId="49" fontId="27" fillId="40" borderId="23" xfId="214" applyFont="1" applyFill="1" applyBorder="1" applyNumberFormat="1">
      <alignment horizontal="center" vertical="center" wrapText="1"/>
    </xf>
    <xf numFmtId="49" fontId="27" fillId="0" borderId="32" xfId="215" applyFont="1" applyBorder="1" applyNumberFormat="1">
      <alignment horizontal="center" vertical="center" wrapText="1"/>
    </xf>
    <xf numFmtId="49" fontId="52" fillId="38" borderId="23" xfId="216" applyFont="1" applyFill="1" applyBorder="1" applyNumberFormat="1">
      <alignment horizontal="left" vertical="center" wrapText="1" indent="1"/>
      <protection locked="0"/>
    </xf>
    <xf numFmtId="0" fontId="27" fillId="0" borderId="0" xfId="217" applyFont="1">
      <alignment vertical="center"/>
    </xf>
    <xf numFmtId="0" fontId="37" fillId="0" borderId="0" xfId="218" applyFont="1">
      <alignment vertical="center"/>
    </xf>
    <xf numFmtId="0" fontId="27" fillId="40" borderId="42" xfId="219" applyFont="1" applyFill="1" applyBorder="1">
      <alignment horizontal="left" vertical="center" wrapText="1" indent="2"/>
    </xf>
    <xf numFmtId="0" fontId="27" fillId="40" borderId="30" xfId="220" applyFont="1" applyFill="1" applyBorder="1">
      <alignment horizontal="left" vertical="center" wrapText="1" indent="1"/>
    </xf>
    <xf numFmtId="49" fontId="47" fillId="41" borderId="20" xfId="221" applyFont="1" applyFill="1" applyBorder="1" applyNumberFormat="1">
      <alignment horizontal="left" vertical="center" indent="1"/>
    </xf>
    <xf numFmtId="0" fontId="27" fillId="40" borderId="30" xfId="222" applyFont="1" applyFill="1" applyBorder="1">
      <alignment horizontal="left" vertical="center" wrapText="1" indent="2"/>
    </xf>
    <xf numFmtId="49" fontId="31" fillId="41" borderId="43" xfId="223" applyFont="1" applyFill="1" applyBorder="1" applyNumberFormat="1">
      <alignment horizontal="right" vertical="center" wrapText="1"/>
    </xf>
    <xf numFmtId="49" fontId="31" fillId="41" borderId="44" xfId="224" applyFont="1" applyFill="1" applyBorder="1" applyNumberFormat="1">
      <alignment horizontal="right" vertical="center" wrapText="1"/>
    </xf>
    <xf numFmtId="49" fontId="31" fillId="41" borderId="20" xfId="225" applyFont="1" applyFill="1" applyBorder="1" applyNumberFormat="1">
      <alignment horizontal="right" vertical="center" wrapText="1"/>
    </xf>
    <xf numFmtId="0" fontId="46" fillId="0" borderId="29" xfId="226" applyFont="1" applyBorder="1">
      <alignment horizontal="center" vertical="center" wrapText="1"/>
    </xf>
    <xf numFmtId="14" fontId="53" fillId="0" borderId="32" xfId="227" applyFont="1" applyBorder="1" applyNumberFormat="1">
      <alignment horizontal="center" vertical="center" wrapText="1"/>
    </xf>
    <xf numFmtId="0" fontId="52" fillId="40" borderId="23" xfId="228" applyFont="1" applyFill="1" applyBorder="1">
      <alignment horizontal="left" vertical="center" wrapText="1" indent="1"/>
      <protection locked="0"/>
    </xf>
    <xf numFmtId="0" fontId="53" fillId="0" borderId="32" xfId="229" applyFont="1" applyBorder="1">
      <alignment horizontal="center" vertical="center" wrapText="1"/>
    </xf>
    <xf numFmtId="0" fontId="54" fillId="0" borderId="0" xfId="230" applyFont="1">
      <alignment vertical="center"/>
    </xf>
    <xf numFmtId="49" fontId="23" fillId="0" borderId="23" xfId="231" applyFont="1" applyBorder="1" applyNumberFormat="1">
      <alignment vertical="top"/>
    </xf>
    <xf numFmtId="0" fontId="46" fillId="0" borderId="23" xfId="232" applyFont="1" applyBorder="1">
      <alignment horizontal="center" vertical="center" wrapText="1"/>
    </xf>
    <xf numFmtId="49" fontId="27" fillId="0" borderId="20" xfId="233" applyFont="1" applyBorder="1" applyNumberFormat="1">
      <alignment horizontal="center" vertical="center" wrapText="1"/>
    </xf>
    <xf numFmtId="14" fontId="53" fillId="0" borderId="42" xfId="234" applyFont="1" applyBorder="1" applyNumberFormat="1">
      <alignment horizontal="center" vertical="center" wrapText="1"/>
    </xf>
    <xf numFmtId="0" fontId="52" fillId="40" borderId="23" xfId="235" applyFont="1" applyFill="1" applyBorder="1">
      <alignment horizontal="left" vertical="top" indent="1"/>
      <protection locked="0"/>
    </xf>
    <xf numFmtId="0" fontId="52" fillId="42" borderId="0" xfId="236" applyFont="1" applyFill="1">
      <alignment vertical="top"/>
    </xf>
    <xf numFmtId="49" fontId="47" fillId="41" borderId="25" xfId="237" applyFont="1" applyFill="1" applyBorder="1" applyNumberFormat="1">
      <alignment horizontal="left" vertical="center" indent="2"/>
    </xf>
    <xf numFmtId="0" fontId="27" fillId="0" borderId="27" xfId="238" applyFont="1" applyBorder="1">
      <alignment horizontal="left" vertical="top" wrapText="1" indent="1"/>
    </xf>
    <xf numFmtId="0" fontId="27" fillId="0" borderId="32" xfId="239" applyFont="1" applyBorder="1">
      <alignment horizontal="left" vertical="top" wrapText="1" indent="1"/>
    </xf>
    <xf numFmtId="0" fontId="27" fillId="0" borderId="33" xfId="240" applyFont="1" applyBorder="1">
      <alignment horizontal="left" vertical="top" wrapText="1" indent="1"/>
    </xf>
    <xf numFmtId="0" fontId="27" fillId="0" borderId="45" xfId="241" applyFont="1" applyBorder="1">
      <alignment horizontal="left" vertical="center" indent="1"/>
    </xf>
    <xf numFmtId="0" fontId="55" fillId="0" borderId="29" xfId="242" applyFont="1" applyBorder="1">
      <alignment horizontal="left" vertical="center" wrapText="1" indent="1"/>
    </xf>
    <xf numFmtId="0" fontId="55" fillId="0" borderId="42" xfId="243" applyFont="1" applyBorder="1">
      <alignment horizontal="left" vertical="center" wrapText="1" indent="1"/>
    </xf>
    <xf numFmtId="0" fontId="55" fillId="0" borderId="28" xfId="244" applyFont="1" applyBorder="1">
      <alignment horizontal="left" vertical="center" wrapText="1" indent="1"/>
    </xf>
    <xf numFmtId="0" fontId="56" fillId="0" borderId="0" xfId="245" applyFont="1">
      <alignment vertical="center"/>
    </xf>
    <xf numFmtId="0" fontId="23" fillId="0" borderId="23" xfId="246" applyFont="1" applyBorder="1">
      <alignment horizontal="center" vertical="center" wrapText="1"/>
    </xf>
    <xf numFmtId="49" fontId="43" fillId="39" borderId="0" xfId="247" applyFont="1" applyFill="1" applyNumberFormat="1">
      <alignment horizontal="center" vertical="center" wrapText="1"/>
    </xf>
    <xf numFmtId="49" fontId="43" fillId="39" borderId="45" xfId="248" applyFont="1" applyFill="1" applyBorder="1" applyNumberFormat="1">
      <alignment horizontal="center" vertical="center" wrapText="1"/>
    </xf>
    <xf numFmtId="0" fontId="23" fillId="0" borderId="23" xfId="249" applyFont="1" applyBorder="1">
      <alignment horizontal="center" vertical="center"/>
    </xf>
    <xf numFmtId="49" fontId="23" fillId="0" borderId="23" xfId="250" applyFont="1" applyBorder="1" applyNumberFormat="1">
      <alignment horizontal="center" vertical="center"/>
    </xf>
    <xf numFmtId="49" fontId="23" fillId="0" borderId="23" xfId="251" applyFont="1" applyBorder="1" applyNumberFormat="1">
      <alignment horizontal="left" vertical="center"/>
    </xf>
    <xf numFmtId="0" fontId="23" fillId="0" borderId="23" xfId="252" applyFont="1" applyBorder="1">
      <alignment horizontal="center" vertical="top"/>
    </xf>
    <xf numFmtId="0" fontId="27" fillId="0" borderId="23" xfId="253" applyFont="1" applyBorder="1">
      <alignment horizontal="left" vertical="top" wrapText="1"/>
    </xf>
    <xf numFmtId="0" fontId="27" fillId="40" borderId="32" xfId="254" applyFont="1" applyFill="1" applyBorder="1">
      <alignment horizontal="center" vertical="top" wrapText="1"/>
    </xf>
    <xf numFmtId="0" fontId="23" fillId="0" borderId="33" xfId="255" applyFont="1" applyBorder="1">
      <alignment horizontal="center" vertical="center"/>
    </xf>
    <xf numFmtId="0" fontId="23" fillId="0" borderId="26" xfId="256" applyFont="1" applyBorder="1">
      <alignment horizontal="center" vertical="center"/>
    </xf>
    <xf numFmtId="49" fontId="27" fillId="0" borderId="26" xfId="257" applyFont="1" applyBorder="1" applyNumberFormat="1">
      <alignment horizontal="left" vertical="center" wrapText="1"/>
    </xf>
    <xf numFmtId="49" fontId="27" fillId="0" borderId="26" xfId="258" applyFont="1" applyBorder="1" applyNumberFormat="1">
      <alignment horizontal="center" vertical="center" wrapText="1"/>
    </xf>
    <xf numFmtId="0" fontId="23" fillId="0" borderId="26" xfId="259" applyFont="1" applyBorder="1">
      <alignment horizontal="left" vertical="center" wrapText="1"/>
    </xf>
    <xf numFmtId="49" fontId="23" fillId="0" borderId="26" xfId="260" applyFont="1" applyBorder="1" applyNumberFormat="1">
      <alignment horizontal="left" vertical="center" wrapText="1"/>
    </xf>
    <xf numFmtId="49" fontId="27" fillId="0" borderId="27" xfId="261" applyFont="1" applyBorder="1" applyNumberFormat="1">
      <alignment horizontal="left" vertical="center" wrapText="1"/>
    </xf>
    <xf numFmtId="0" fontId="27" fillId="0" borderId="0" xfId="262" applyFont="1">
      <alignment horizontal="left" vertical="center" indent="1"/>
    </xf>
    <xf numFmtId="0" fontId="27" fillId="40" borderId="42" xfId="263" applyFont="1" applyFill="1" applyBorder="1">
      <alignment horizontal="center" vertical="top" wrapText="1"/>
    </xf>
    <xf numFmtId="0" fontId="23" fillId="0" borderId="28" xfId="264" applyFont="1" applyBorder="1">
      <alignment horizontal="center" vertical="center"/>
    </xf>
    <xf numFmtId="0" fontId="47" fillId="0" borderId="29" xfId="265" applyFont="1" applyBorder="1">
      <alignment horizontal="left" vertical="center"/>
    </xf>
    <xf numFmtId="49" fontId="23" fillId="0" borderId="23" xfId="266" applyFont="1" applyBorder="1" applyNumberFormat="1">
      <alignment horizontal="left" vertical="top"/>
    </xf>
    <xf numFmtId="0" fontId="27" fillId="40" borderId="30" xfId="267" applyFont="1" applyFill="1" applyBorder="1">
      <alignment horizontal="center" vertical="top" wrapText="1"/>
    </xf>
    <xf numFmtId="0" fontId="47" fillId="0" borderId="35" xfId="268" applyFont="1" applyBorder="1">
      <alignment horizontal="left" vertical="center"/>
    </xf>
    <xf numFmtId="0" fontId="47" fillId="0" borderId="45" xfId="269" applyFont="1" applyBorder="1">
      <alignment horizontal="left" vertical="center"/>
    </xf>
    <xf numFmtId="0" fontId="23" fillId="0" borderId="45" xfId="270" applyFont="1" applyBorder="1">
      <alignment vertical="center"/>
    </xf>
    <xf numFmtId="0" fontId="47" fillId="0" borderId="34" xfId="271" applyFont="1" applyBorder="1">
      <alignment horizontal="left" vertical="center"/>
    </xf>
    <xf numFmtId="0" fontId="27" fillId="38" borderId="23" xfId="272" applyFont="1" applyFill="1" applyBorder="1">
      <alignment horizontal="left" vertical="top" wrapText="1"/>
      <protection locked="0"/>
    </xf>
    <xf numFmtId="49" fontId="27" fillId="0" borderId="0" xfId="273" applyFont="1" applyNumberFormat="1">
      <alignment horizontal="left" vertical="center" indent="1"/>
    </xf>
    <xf numFmtId="0" fontId="23" fillId="38" borderId="23" xfId="274" applyFont="1" applyFill="1" applyBorder="1">
      <alignment horizontal="left" vertical="top"/>
      <protection locked="0"/>
    </xf>
    <xf numFmtId="0" fontId="23" fillId="0" borderId="32" xfId="275" applyFont="1" applyBorder="1">
      <alignment horizontal="center" vertical="top"/>
    </xf>
    <xf numFmtId="0" fontId="27" fillId="0" borderId="32" xfId="276" applyFont="1" applyBorder="1">
      <alignment horizontal="left" vertical="top" wrapText="1"/>
    </xf>
    <xf numFmtId="0" fontId="23" fillId="0" borderId="42" xfId="277" applyFont="1" applyBorder="1">
      <alignment horizontal="center" vertical="top"/>
    </xf>
    <xf numFmtId="0" fontId="27" fillId="0" borderId="42" xfId="278" applyFont="1" applyBorder="1">
      <alignment horizontal="left" vertical="top" wrapText="1"/>
    </xf>
    <xf numFmtId="0" fontId="23" fillId="0" borderId="30" xfId="279" applyFont="1" applyBorder="1">
      <alignment horizontal="center" vertical="top"/>
    </xf>
    <xf numFmtId="0" fontId="27" fillId="0" borderId="30" xfId="280" applyFont="1" applyBorder="1">
      <alignment horizontal="left" vertical="top" wrapText="1"/>
    </xf>
    <xf numFmtId="0" fontId="23" fillId="0" borderId="0" xfId="281" applyFont="1">
      <alignment horizontal="left" vertical="top" wrapText="1"/>
    </xf>
    <xf numFmtId="0" fontId="23" fillId="0" borderId="0" xfId="282" applyFont="1" quotePrefix="1">
      <alignment horizontal="left" vertical="top" wrapText="1" indent="1"/>
    </xf>
    <xf numFmtId="49" fontId="43" fillId="0" borderId="0" xfId="283" applyFont="1" applyNumberFormat="1">
      <alignment vertical="top"/>
    </xf>
    <xf numFmtId="49" fontId="43" fillId="0" borderId="0" xfId="284" applyFont="1" applyNumberFormat="1">
      <alignment horizontal="center" vertical="center"/>
    </xf>
    <xf numFmtId="49" fontId="56" fillId="0" borderId="0" xfId="285" applyFont="1" applyNumberFormat="1">
      <alignment vertical="top"/>
    </xf>
    <xf numFmtId="0" fontId="27" fillId="0" borderId="26" xfId="286" applyFont="1" applyBorder="1">
      <alignment horizontal="left" vertical="center" wrapText="1" indent="1"/>
    </xf>
    <xf numFmtId="0" fontId="27" fillId="0" borderId="45" xfId="287" applyFont="1" applyBorder="1">
      <alignment horizontal="left" vertical="center" wrapText="1" indent="1"/>
    </xf>
    <xf numFmtId="0" fontId="27" fillId="0" borderId="33" xfId="288" applyFont="1" applyBorder="1">
      <alignment horizontal="center" vertical="center" wrapText="1"/>
    </xf>
    <xf numFmtId="0" fontId="27" fillId="0" borderId="27" xfId="289" applyFont="1" applyBorder="1">
      <alignment horizontal="center" vertical="center" wrapText="1"/>
    </xf>
    <xf numFmtId="0" fontId="27" fillId="0" borderId="42" xfId="290" applyFont="1" applyBorder="1">
      <alignment horizontal="center" vertical="center" wrapText="1"/>
    </xf>
    <xf numFmtId="0" fontId="27" fillId="0" borderId="32" xfId="291" applyFont="1" applyBorder="1">
      <alignment horizontal="center" vertical="center" wrapText="1"/>
    </xf>
    <xf numFmtId="0" fontId="27" fillId="0" borderId="28" xfId="292" applyFont="1" applyBorder="1">
      <alignment horizontal="center" vertical="center" wrapText="1"/>
    </xf>
    <xf numFmtId="0" fontId="27" fillId="0" borderId="29" xfId="293" applyFont="1" applyBorder="1">
      <alignment horizontal="center" vertical="center" wrapText="1"/>
    </xf>
    <xf numFmtId="0" fontId="27" fillId="0" borderId="35" xfId="294" applyFont="1" applyBorder="1">
      <alignment horizontal="center" vertical="center" wrapText="1"/>
    </xf>
    <xf numFmtId="0" fontId="27" fillId="0" borderId="34" xfId="295" applyFont="1" applyBorder="1">
      <alignment horizontal="center" vertical="center" wrapText="1"/>
    </xf>
    <xf numFmtId="49" fontId="27" fillId="0" borderId="0" xfId="296" applyFont="1" applyNumberFormat="1">
      <alignment vertical="top"/>
    </xf>
    <xf numFmtId="49" fontId="27" fillId="0" borderId="23" xfId="297" applyFont="1" applyBorder="1" applyNumberFormat="1">
      <alignment horizontal="center" vertical="center"/>
    </xf>
    <xf numFmtId="0" fontId="27" fillId="0" borderId="23" xfId="298" applyFont="1" applyBorder="1">
      <alignment horizontal="left" vertical="center" wrapText="1"/>
    </xf>
    <xf numFmtId="49" fontId="27" fillId="40" borderId="32" xfId="299" applyFont="1" applyFill="1" applyBorder="1" applyNumberFormat="1">
      <alignment horizontal="center" vertical="center" wrapText="1"/>
    </xf>
    <xf numFmtId="49" fontId="27" fillId="0" borderId="33" xfId="300" applyFont="1" applyBorder="1" applyNumberFormat="1">
      <alignment vertical="center" wrapText="1"/>
    </xf>
    <xf numFmtId="0" fontId="27" fillId="0" borderId="26" xfId="301" applyFont="1" applyBorder="1">
      <alignment horizontal="center" vertical="center"/>
    </xf>
    <xf numFmtId="49" fontId="27" fillId="0" borderId="26" xfId="302" applyFont="1" applyBorder="1" applyNumberFormat="1">
      <alignment vertical="center" wrapText="1"/>
    </xf>
    <xf numFmtId="49" fontId="49" fillId="0" borderId="26" xfId="303" applyFont="1" applyBorder="1" applyNumberFormat="1">
      <alignment vertical="center" wrapText="1"/>
    </xf>
    <xf numFmtId="0" fontId="27" fillId="0" borderId="26" xfId="304" applyFont="1" applyBorder="1">
      <alignment horizontal="left" vertical="center" wrapText="1"/>
    </xf>
    <xf numFmtId="49" fontId="27" fillId="40" borderId="42" xfId="305" applyFont="1" applyFill="1" applyBorder="1" applyNumberFormat="1">
      <alignment horizontal="center" vertical="center" wrapText="1"/>
    </xf>
    <xf numFmtId="49" fontId="27" fillId="0" borderId="28" xfId="306" applyFont="1" applyBorder="1" applyNumberFormat="1">
      <alignment vertical="center" wrapText="1"/>
    </xf>
    <xf numFmtId="0" fontId="47" fillId="0" borderId="28" xfId="307" applyFont="1" applyBorder="1">
      <alignment horizontal="left" vertical="center"/>
    </xf>
    <xf numFmtId="49" fontId="27" fillId="0" borderId="32" xfId="308" applyFont="1" applyBorder="1" applyNumberFormat="1">
      <alignment horizontal="center" vertical="center"/>
    </xf>
    <xf numFmtId="0" fontId="27" fillId="0" borderId="32" xfId="309" applyFont="1" applyBorder="1">
      <alignment horizontal="left" vertical="center" wrapText="1"/>
    </xf>
    <xf numFmtId="0" fontId="27" fillId="0" borderId="33" xfId="310" applyFont="1" applyBorder="1">
      <alignment horizontal="left" vertical="center" wrapText="1"/>
    </xf>
    <xf numFmtId="49" fontId="56" fillId="0" borderId="35" xfId="311" applyFont="1" applyBorder="1" applyNumberFormat="1">
      <alignment vertical="top"/>
    </xf>
    <xf numFmtId="49" fontId="56" fillId="0" borderId="45" xfId="312" applyFont="1" applyBorder="1" applyNumberFormat="1">
      <alignment vertical="top"/>
    </xf>
    <xf numFmtId="49" fontId="28" fillId="0" borderId="0" xfId="313" applyFont="1" applyNumberFormat="1">
      <alignment vertical="top"/>
    </xf>
    <xf numFmtId="0" fontId="27" fillId="0" borderId="21" xfId="314" applyFont="1" applyBorder="1">
      <alignment horizontal="left" vertical="center" wrapText="1"/>
    </xf>
    <xf numFmtId="0" fontId="27" fillId="39" borderId="0" xfId="315" applyFont="1" applyFill="1"/>
    <xf numFmtId="0" fontId="23" fillId="39" borderId="0" xfId="316" applyFont="1" applyFill="1"/>
    <xf numFmtId="0" fontId="43" fillId="39" borderId="0" xfId="317" applyFont="1" applyFill="1"/>
    <xf numFmtId="0" fontId="40" fillId="39" borderId="0" xfId="318" applyFont="1" applyFill="1">
      <alignment horizontal="center"/>
    </xf>
    <xf numFmtId="0" fontId="40" fillId="39" borderId="0" xfId="319" applyFont="1" applyFill="1"/>
    <xf numFmtId="0" fontId="57" fillId="39" borderId="0" xfId="320" applyFont="1" applyFill="1">
      <alignment horizontal="right" vertical="center"/>
    </xf>
    <xf numFmtId="0" fontId="43" fillId="39" borderId="0" xfId="321" applyFont="1" applyFill="1">
      <alignment vertical="center" wrapText="1"/>
    </xf>
    <xf numFmtId="0" fontId="35" fillId="39" borderId="0" xfId="322" applyFont="1" applyFill="1">
      <alignment horizontal="left" vertical="center" wrapText="1"/>
    </xf>
    <xf numFmtId="49" fontId="23" fillId="39" borderId="23" xfId="323" applyFont="1" applyFill="1" applyBorder="1" applyNumberFormat="1">
      <alignment horizontal="center" vertical="center" wrapText="1"/>
    </xf>
    <xf numFmtId="49" fontId="27" fillId="39" borderId="23" xfId="324" applyFont="1" applyFill="1" applyBorder="1" applyNumberFormat="1">
      <alignment horizontal="center" vertical="center" wrapText="1"/>
    </xf>
    <xf numFmtId="0" fontId="23" fillId="39" borderId="23" xfId="325" applyFont="1" applyFill="1" applyBorder="1">
      <alignment horizontal="center" vertical="center" wrapText="1"/>
    </xf>
    <xf numFmtId="0" fontId="27" fillId="39" borderId="23" xfId="326" applyFont="1" applyFill="1" applyBorder="1">
      <alignment horizontal="center" vertical="center" wrapText="1"/>
    </xf>
    <xf numFmtId="0" fontId="46" fillId="39" borderId="0" xfId="327" applyFont="1" applyFill="1">
      <alignment horizontal="center" vertical="center"/>
    </xf>
    <xf numFmtId="49" fontId="43" fillId="0" borderId="23" xfId="328" applyFont="1" applyBorder="1" applyNumberFormat="1">
      <alignment horizontal="center" vertical="center"/>
    </xf>
    <xf numFmtId="0" fontId="43" fillId="0" borderId="23" xfId="329" applyFont="1" applyBorder="1">
      <alignment vertical="center" wrapText="1"/>
    </xf>
    <xf numFmtId="0" fontId="43" fillId="0" borderId="23" xfId="330" applyFont="1" applyBorder="1">
      <alignment horizontal="left" vertical="center" wrapText="1"/>
    </xf>
    <xf numFmtId="0" fontId="58" fillId="39" borderId="0" xfId="331" applyFont="1" applyFill="1"/>
    <xf numFmtId="49" fontId="23" fillId="39" borderId="23" xfId="332" applyFont="1" applyFill="1" applyBorder="1" applyNumberFormat="1">
      <alignment horizontal="center" vertical="center"/>
    </xf>
    <xf numFmtId="0" fontId="23" fillId="39" borderId="23" xfId="333" applyFont="1" applyFill="1" applyBorder="1">
      <alignment vertical="center" wrapText="1"/>
    </xf>
    <xf numFmtId="0" fontId="27" fillId="39" borderId="23" xfId="334" applyFont="1" applyFill="1" applyBorder="1">
      <alignment vertical="center" wrapText="1"/>
    </xf>
    <xf numFmtId="0" fontId="23" fillId="39" borderId="23" xfId="335" applyFont="1" applyFill="1" applyBorder="1">
      <alignment horizontal="left" vertical="center" wrapText="1" indent="1"/>
    </xf>
    <xf numFmtId="49" fontId="23" fillId="38" borderId="23" xfId="336" applyFont="1" applyFill="1" applyBorder="1" applyNumberFormat="1">
      <alignment horizontal="left" vertical="center" wrapText="1"/>
      <protection locked="0"/>
    </xf>
    <xf numFmtId="0" fontId="43" fillId="0" borderId="23" xfId="337" applyFont="1" applyBorder="1">
      <alignment horizontal="left" vertical="center" wrapText="1" indent="1"/>
    </xf>
    <xf numFmtId="49" fontId="27" fillId="39" borderId="0" xfId="338" applyFont="1" applyFill="1" applyNumberFormat="1">
      <alignment horizontal="center" vertical="center" wrapText="1"/>
    </xf>
    <xf numFmtId="0" fontId="27" fillId="39" borderId="29" xfId="339" applyFont="1" applyFill="1" applyBorder="1">
      <alignment horizontal="center" vertical="center" wrapText="1"/>
    </xf>
    <xf numFmtId="0" fontId="23" fillId="39" borderId="23" xfId="340" applyFont="1" applyFill="1" applyBorder="1">
      <alignment horizontal="center" vertical="center"/>
    </xf>
    <xf numFmtId="0" fontId="23" fillId="39" borderId="23" xfId="341" applyFont="1" applyFill="1" applyBorder="1">
      <alignment horizontal="left" vertical="center" wrapText="1" indent="2"/>
    </xf>
    <xf numFmtId="49" fontId="23" fillId="0" borderId="23" xfId="342" applyFont="1" applyBorder="1" applyNumberFormat="1">
      <alignment horizontal="left" vertical="center" wrapText="1"/>
    </xf>
    <xf numFmtId="49" fontId="27" fillId="39" borderId="0" xfId="343" applyFont="1" applyFill="1" applyNumberFormat="1">
      <alignment vertical="center" wrapText="1"/>
    </xf>
    <xf numFmtId="0" fontId="27" fillId="39" borderId="29" xfId="344" applyFont="1" applyFill="1" applyBorder="1">
      <alignment vertical="center" wrapText="1"/>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49" fontId="43" fillId="39" borderId="23" xfId="348" applyFont="1" applyFill="1" applyBorder="1" applyNumberFormat="1">
      <alignment horizontal="center" vertical="center"/>
    </xf>
    <xf numFmtId="0" fontId="43" fillId="39" borderId="23" xfId="349" applyFont="1" applyFill="1" applyBorder="1">
      <alignment vertical="center" wrapText="1"/>
    </xf>
    <xf numFmtId="0" fontId="43" fillId="39" borderId="23" xfId="350" applyFont="1" applyFill="1" applyBorder="1">
      <alignment horizontal="left" vertical="center" wrapText="1" indent="1"/>
    </xf>
    <xf numFmtId="0" fontId="43" fillId="39" borderId="23" xfId="351" applyFont="1" applyFill="1" applyBorder="1">
      <alignment horizontal="left" vertical="center" wrapText="1" indent="2"/>
    </xf>
    <xf numFmtId="49" fontId="43" fillId="0" borderId="23" xfId="352" applyFont="1" applyBorder="1" applyNumberFormat="1">
      <alignment horizontal="left" vertical="center" wrapText="1"/>
    </xf>
    <xf numFmtId="0" fontId="23" fillId="39" borderId="23" xfId="353" applyFont="1" applyFill="1" applyBorder="1">
      <alignment horizontal="left" vertical="center" wrapText="1"/>
    </xf>
    <xf numFmtId="49" fontId="23" fillId="35" borderId="23" xfId="354" applyFont="1" applyFill="1" applyBorder="1" applyNumberFormat="1">
      <alignment horizontal="left" vertical="center" wrapText="1"/>
      <protection locked="0"/>
    </xf>
    <xf numFmtId="0" fontId="23" fillId="39" borderId="32" xfId="355" applyFont="1" applyFill="1" applyBorder="1">
      <alignment horizontal="left" vertical="center" wrapText="1"/>
    </xf>
    <xf numFmtId="0" fontId="27" fillId="39" borderId="32" xfId="356" applyFont="1" applyFill="1" applyBorder="1">
      <alignment horizontal="left" vertical="top" wrapText="1"/>
    </xf>
    <xf numFmtId="49" fontId="23" fillId="0" borderId="23" xfId="357" applyFont="1" applyBorder="1" applyNumberFormat="1">
      <alignment horizontal="left" vertical="center" wrapText="1" indent="1"/>
    </xf>
    <xf numFmtId="0" fontId="27" fillId="39" borderId="42" xfId="358" applyFont="1" applyFill="1" applyBorder="1">
      <alignment horizontal="left" vertical="top" wrapText="1"/>
    </xf>
    <xf numFmtId="0" fontId="49" fillId="39" borderId="0" xfId="359" applyFont="1" applyFill="1">
      <alignment horizontal="center" vertical="center" wrapText="1"/>
    </xf>
    <xf numFmtId="49" fontId="23" fillId="38" borderId="23" xfId="360" applyFont="1" applyFill="1" applyBorder="1" applyNumberFormat="1">
      <alignment horizontal="left" vertical="center" wrapText="1" indent="1"/>
      <protection locked="0"/>
    </xf>
    <xf numFmtId="49" fontId="27" fillId="38" borderId="21" xfId="361" applyFont="1" applyFill="1" applyBorder="1" applyNumberFormat="1">
      <alignment horizontal="left" vertical="center" wrapText="1"/>
      <protection locked="0"/>
    </xf>
    <xf numFmtId="0" fontId="27" fillId="39" borderId="30" xfId="362" applyFont="1" applyFill="1" applyBorder="1">
      <alignment horizontal="left" vertical="top" wrapText="1"/>
    </xf>
    <xf numFmtId="0" fontId="59" fillId="39" borderId="0" xfId="363" applyFont="1" applyFill="1"/>
    <xf numFmtId="49" fontId="27" fillId="38" borderId="23" xfId="364" applyFont="1" applyFill="1" applyBorder="1" applyNumberFormat="1" quotePrefix="1">
      <alignment horizontal="left" vertical="center" wrapText="1"/>
      <protection locked="0"/>
    </xf>
    <xf numFmtId="49" fontId="27" fillId="35" borderId="23" xfId="365" applyFont="1" applyFill="1" applyBorder="1" applyNumberFormat="1">
      <alignment horizontal="left" vertical="center" wrapText="1"/>
      <protection locked="0"/>
    </xf>
    <xf numFmtId="49" fontId="27" fillId="40" borderId="23" xfId="366" applyFont="1" applyFill="1" applyBorder="1" applyNumberFormat="1">
      <alignment horizontal="left" vertical="center" wrapText="1"/>
    </xf>
    <xf numFmtId="0" fontId="23" fillId="39" borderId="21" xfId="367" applyFont="1" applyFill="1" applyBorder="1">
      <alignment horizontal="left" vertical="center" wrapText="1" indent="1"/>
    </xf>
    <xf numFmtId="49" fontId="27" fillId="40" borderId="21" xfId="368" applyFont="1" applyFill="1" applyBorder="1" applyNumberFormat="1">
      <alignment horizontal="left" vertical="center" wrapText="1"/>
    </xf>
    <xf numFmtId="0" fontId="23" fillId="39" borderId="23" xfId="369" applyFont="1" applyFill="1" applyBorder="1">
      <alignment vertical="top" wrapText="1"/>
    </xf>
    <xf numFmtId="0" fontId="23" fillId="39" borderId="21" xfId="370" applyFont="1" applyFill="1" applyBorder="1">
      <alignment horizontal="left" vertical="center" wrapText="1"/>
    </xf>
    <xf numFmtId="0" fontId="23" fillId="39" borderId="30" xfId="371" applyFont="1" applyFill="1" applyBorder="1">
      <alignment vertical="center" wrapText="1"/>
    </xf>
    <xf numFmtId="0" fontId="48" fillId="0" borderId="0" xfId="372" applyFont="1">
      <alignment horizontal="left" vertical="top" wrapText="1" indent="1"/>
    </xf>
    <xf numFmtId="0" fontId="60" fillId="39" borderId="0" xfId="373" applyFont="1" applyFill="1"/>
    <xf numFmtId="0" fontId="52" fillId="39" borderId="0" xfId="374" applyFont="1" applyFill="1">
      <alignment horizontal="center"/>
    </xf>
    <xf numFmtId="0" fontId="52" fillId="39" borderId="0" xfId="375" applyFont="1" applyFill="1"/>
    <xf numFmtId="0" fontId="61" fillId="39" borderId="0" xfId="376" applyFont="1" applyFill="1">
      <alignment horizontal="right" vertical="center"/>
    </xf>
    <xf numFmtId="0" fontId="62" fillId="39" borderId="0" xfId="377" applyFont="1" applyFill="1">
      <alignment vertical="center"/>
    </xf>
    <xf numFmtId="0" fontId="61" fillId="39" borderId="0" xfId="378" applyFont="1" applyFill="1">
      <alignment horizontal="right" vertical="top"/>
    </xf>
    <xf numFmtId="0" fontId="62" fillId="39" borderId="0" xfId="379" applyFont="1" applyFill="1">
      <alignment vertical="center" wrapText="1"/>
    </xf>
    <xf numFmtId="0" fontId="23" fillId="39" borderId="0" xfId="380" applyFont="1" applyFill="1">
      <alignment horizontal="center"/>
    </xf>
    <xf numFmtId="0" fontId="63" fillId="39" borderId="0" xfId="381" applyFont="1" applyFill="1">
      <alignment horizontal="center" vertical="center" wrapText="1"/>
    </xf>
    <xf numFmtId="0" fontId="63" fillId="39" borderId="0" xfId="382" applyFont="1" applyFill="1">
      <alignment horizontal="right" vertical="center" wrapText="1"/>
    </xf>
    <xf numFmtId="0" fontId="63" fillId="0" borderId="0" xfId="383" applyFont="1">
      <alignment vertical="center" wrapText="1"/>
    </xf>
    <xf numFmtId="0" fontId="27" fillId="0" borderId="34" xfId="384" applyFont="1" applyBorder="1">
      <alignment horizontal="left" vertical="center" wrapText="1" indent="1"/>
    </xf>
    <xf numFmtId="0" fontId="27" fillId="0" borderId="30" xfId="385" applyFont="1" applyBorder="1">
      <alignment horizontal="left" vertical="center" wrapText="1" indent="1"/>
    </xf>
    <xf numFmtId="0" fontId="27" fillId="0" borderId="35" xfId="386" applyFont="1" applyBorder="1">
      <alignment horizontal="left" vertical="center" wrapText="1" indent="1"/>
    </xf>
    <xf numFmtId="0" fontId="64" fillId="39" borderId="0" xfId="387" applyFont="1" applyFill="1">
      <alignment horizontal="center" vertical="center" wrapText="1"/>
    </xf>
    <xf numFmtId="0" fontId="23" fillId="0" borderId="21" xfId="388" applyFont="1" applyBorder="1">
      <alignment horizontal="center" vertical="center" wrapText="1"/>
    </xf>
    <xf numFmtId="0" fontId="23" fillId="0" borderId="25" xfId="389" applyFont="1" applyBorder="1">
      <alignment horizontal="center" vertical="center" wrapText="1"/>
    </xf>
    <xf numFmtId="0" fontId="23" fillId="0" borderId="20" xfId="390" applyFont="1" applyBorder="1">
      <alignment horizontal="center" vertical="center" wrapText="1"/>
    </xf>
    <xf numFmtId="0" fontId="23" fillId="0" borderId="32" xfId="391" applyFont="1" applyBorder="1">
      <alignment horizontal="center" vertical="center" wrapText="1"/>
    </xf>
    <xf numFmtId="0" fontId="23" fillId="0" borderId="33" xfId="392" applyFont="1" applyBorder="1">
      <alignment horizontal="center" vertical="center" wrapText="1"/>
    </xf>
    <xf numFmtId="0" fontId="23" fillId="0" borderId="27" xfId="393" applyFont="1" applyBorder="1">
      <alignment horizontal="center" vertical="center" wrapText="1"/>
    </xf>
    <xf numFmtId="0" fontId="23" fillId="0" borderId="30" xfId="394" applyFont="1" applyBorder="1">
      <alignment horizontal="center" vertical="center" wrapText="1"/>
    </xf>
    <xf numFmtId="0" fontId="23" fillId="0" borderId="35" xfId="395" applyFont="1" applyBorder="1">
      <alignment horizontal="center" vertical="center" wrapText="1"/>
    </xf>
    <xf numFmtId="0" fontId="23" fillId="0" borderId="34" xfId="396" applyFont="1" applyBorder="1">
      <alignment horizontal="center" vertical="center" wrapText="1"/>
    </xf>
    <xf numFmtId="0" fontId="46" fillId="39" borderId="0" xfId="397" applyFont="1" applyFill="1">
      <alignment horizontal="center" vertical="center" wrapText="1"/>
    </xf>
    <xf numFmtId="49" fontId="46" fillId="39" borderId="0" xfId="398" applyFont="1" applyFill="1" applyNumberFormat="1">
      <alignment horizontal="center" vertical="center" wrapText="1"/>
    </xf>
    <xf numFmtId="0" fontId="65" fillId="39" borderId="0" xfId="399" applyFont="1" applyFill="1">
      <alignment horizontal="center" vertical="center" wrapText="1"/>
    </xf>
    <xf numFmtId="49" fontId="55" fillId="0" borderId="32" xfId="400" applyFont="1" applyBorder="1" applyNumberFormat="1">
      <alignment horizontal="left" vertical="center" wrapText="1"/>
    </xf>
    <xf numFmtId="49" fontId="55" fillId="0" borderId="23" xfId="401" applyFont="1" applyBorder="1" applyNumberFormat="1">
      <alignment horizontal="left" vertical="center" wrapText="1"/>
    </xf>
    <xf numFmtId="49" fontId="23" fillId="0" borderId="23" xfId="402" applyFont="1" applyBorder="1" applyNumberFormat="1">
      <alignment vertical="top" wrapText="1"/>
    </xf>
    <xf numFmtId="0" fontId="55" fillId="0" borderId="0" xfId="403" applyFont="1">
      <alignment vertical="center" wrapText="1"/>
    </xf>
    <xf numFmtId="49" fontId="23" fillId="0" borderId="23" xfId="404" applyFont="1" applyBorder="1" applyNumberFormat="1">
      <alignment horizontal="center" vertical="center" wrapText="1"/>
    </xf>
    <xf numFmtId="0" fontId="27" fillId="40" borderId="21" xfId="405" applyFont="1" applyFill="1" applyBorder="1">
      <alignment horizontal="left" vertical="center" wrapText="1"/>
    </xf>
    <xf numFmtId="49" fontId="46" fillId="39" borderId="23" xfId="406" applyFont="1" applyFill="1" applyBorder="1" applyNumberFormat="1">
      <alignment horizontal="center" vertical="center" wrapText="1"/>
    </xf>
    <xf numFmtId="4" fontId="23" fillId="38" borderId="23" xfId="407" applyFont="1" applyFill="1" applyBorder="1" applyNumberFormat="1">
      <alignment horizontal="right" vertical="center" wrapText="1"/>
      <protection locked="0"/>
    </xf>
    <xf numFmtId="3" fontId="23" fillId="38" borderId="23" xfId="408" applyFont="1" applyFill="1" applyBorder="1" applyNumberFormat="1">
      <alignment horizontal="right" vertical="center" wrapText="1"/>
      <protection locked="0"/>
    </xf>
    <xf numFmtId="4" fontId="23" fillId="38" borderId="20" xfId="409" applyFont="1" applyFill="1" applyBorder="1" applyNumberFormat="1">
      <alignment horizontal="right" vertical="center" wrapText="1"/>
      <protection locked="0"/>
    </xf>
    <xf numFmtId="0" fontId="23" fillId="35" borderId="23" xfId="410" applyFont="1" applyFill="1" applyBorder="1">
      <alignment horizontal="right" vertical="center" wrapText="1"/>
      <protection locked="0"/>
    </xf>
    <xf numFmtId="3" fontId="23" fillId="0" borderId="20" xfId="411" applyFont="1" applyBorder="1" applyNumberFormat="1">
      <alignment horizontal="right" vertical="center" wrapText="1"/>
    </xf>
    <xf numFmtId="0" fontId="23" fillId="0" borderId="32" xfId="412" applyFont="1" applyBorder="1">
      <alignment horizontal="left" vertical="top" wrapText="1"/>
    </xf>
    <xf numFmtId="49" fontId="31" fillId="41" borderId="21" xfId="413" applyFont="1" applyFill="1" applyBorder="1" applyNumberFormat="1">
      <alignment horizontal="center" vertical="center"/>
    </xf>
    <xf numFmtId="0" fontId="47" fillId="41" borderId="25" xfId="414" applyFont="1" applyFill="1" applyBorder="1">
      <alignment vertical="center"/>
    </xf>
    <xf numFmtId="49" fontId="47" fillId="41" borderId="25" xfId="415" applyFont="1" applyFill="1" applyBorder="1" applyNumberFormat="1">
      <alignment vertical="center"/>
    </xf>
    <xf numFmtId="49" fontId="57" fillId="41" borderId="25" xfId="416" applyFont="1" applyFill="1" applyBorder="1" applyNumberFormat="1">
      <alignment vertical="center"/>
    </xf>
    <xf numFmtId="49" fontId="57" fillId="41" borderId="20" xfId="417" applyFont="1" applyFill="1" applyBorder="1" applyNumberFormat="1">
      <alignment vertical="center"/>
    </xf>
    <xf numFmtId="0" fontId="23" fillId="0" borderId="30" xfId="418" applyFont="1" applyBorder="1">
      <alignment horizontal="left" vertical="top" wrapText="1"/>
    </xf>
    <xf numFmtId="49" fontId="23" fillId="0" borderId="33" xfId="419" applyFont="1" applyBorder="1" applyNumberFormat="1">
      <alignment horizontal="center" vertical="center" wrapText="1"/>
    </xf>
    <xf numFmtId="0" fontId="27" fillId="40" borderId="26" xfId="420" applyFont="1" applyFill="1" applyBorder="1">
      <alignment horizontal="left" vertical="center" wrapText="1"/>
    </xf>
    <xf numFmtId="0" fontId="49" fillId="39" borderId="23" xfId="421" applyFont="1" applyFill="1" applyBorder="1">
      <alignment horizontal="center" vertical="center" wrapText="1"/>
    </xf>
    <xf numFmtId="49" fontId="27" fillId="38" borderId="23" xfId="422" applyFont="1" applyFill="1" applyBorder="1" applyNumberFormat="1">
      <alignment horizontal="left" vertical="center" wrapText="1"/>
      <protection locked="0"/>
    </xf>
    <xf numFmtId="3" fontId="27" fillId="38" borderId="23" xfId="423" applyFont="1" applyFill="1" applyBorder="1" applyNumberFormat="1">
      <alignment horizontal="right" vertical="center" wrapText="1"/>
      <protection locked="0"/>
    </xf>
    <xf numFmtId="49" fontId="23" fillId="0" borderId="35" xfId="424" applyFont="1" applyBorder="1" applyNumberFormat="1">
      <alignment horizontal="center" vertical="center" wrapText="1"/>
    </xf>
    <xf numFmtId="0" fontId="27" fillId="40" borderId="45" xfId="425" applyFont="1" applyFill="1" applyBorder="1">
      <alignment horizontal="left" vertical="center" wrapText="1"/>
    </xf>
    <xf numFmtId="0" fontId="27" fillId="0" borderId="26" xfId="426" applyFont="1" applyBorder="1">
      <alignment horizontal="left" vertical="top" wrapText="1" indent="1"/>
    </xf>
    <xf numFmtId="0" fontId="29" fillId="39" borderId="0" xfId="427" applyFont="1" applyFill="1">
      <alignment horizontal="right" vertical="center"/>
    </xf>
    <xf numFmtId="0" fontId="29" fillId="39" borderId="0" xfId="428" applyFont="1" applyFill="1">
      <alignment horizontal="right" vertical="center" wrapText="1"/>
    </xf>
    <xf numFmtId="49" fontId="46" fillId="39" borderId="25" xfId="429" applyFont="1" applyFill="1" applyBorder="1" applyNumberFormat="1">
      <alignment horizontal="center" vertical="center" wrapText="1"/>
    </xf>
    <xf numFmtId="49" fontId="27" fillId="0" borderId="23" xfId="430" applyFont="1" applyBorder="1" applyNumberFormat="1">
      <alignment horizontal="left" vertical="center" wrapText="1"/>
    </xf>
    <xf numFmtId="0" fontId="49" fillId="39" borderId="29" xfId="431" applyFont="1" applyFill="1" applyBorder="1">
      <alignment vertical="top" wrapText="1"/>
    </xf>
    <xf numFmtId="14" fontId="27" fillId="41" borderId="25" xfId="432" applyFont="1" applyFill="1" applyBorder="1" applyNumberFormat="1">
      <alignment horizontal="center" vertical="center" wrapText="1"/>
    </xf>
    <xf numFmtId="14" fontId="53" fillId="41" borderId="25" xfId="433" applyFont="1" applyFill="1" applyBorder="1" applyNumberFormat="1">
      <alignment horizontal="center" vertical="center" wrapText="1"/>
    </xf>
    <xf numFmtId="49" fontId="36" fillId="41" borderId="20" xfId="434" applyFont="1" applyFill="1" applyBorder="1" applyNumberFormat="1">
      <alignment horizontal="left" vertical="center" wrapText="1"/>
    </xf>
    <xf numFmtId="0" fontId="23" fillId="0" borderId="42" xfId="435" applyFont="1" applyBorder="1">
      <alignment horizontal="left" vertical="top" wrapText="1"/>
    </xf>
    <xf numFmtId="0" fontId="49" fillId="39" borderId="0" xfId="436" applyFont="1" applyFill="1">
      <alignment vertical="top" wrapText="1"/>
    </xf>
    <xf numFmtId="0" fontId="43" fillId="39" borderId="30" xfId="437" applyFont="1" applyFill="1" applyBorder="1">
      <alignment horizontal="center" vertical="center" wrapText="1"/>
    </xf>
    <xf numFmtId="14" fontId="27" fillId="40" borderId="30" xfId="438" applyFont="1" applyFill="1" applyBorder="1" applyNumberFormat="1">
      <alignment horizontal="left" vertical="center" wrapText="1"/>
    </xf>
    <xf numFmtId="14" fontId="27" fillId="40" borderId="23" xfId="439" applyFont="1" applyFill="1" applyBorder="1" applyNumberFormat="1">
      <alignment horizontal="center" vertical="center" wrapText="1"/>
    </xf>
    <xf numFmtId="49" fontId="36" fillId="38" borderId="23" xfId="440" applyFont="1" applyFill="1" applyBorder="1" applyNumberFormat="1">
      <alignment horizontal="left" vertical="center" wrapText="1"/>
      <protection locked="0"/>
    </xf>
    <xf numFmtId="0" fontId="43" fillId="0" borderId="0" xfId="441" applyFont="1">
      <alignment horizontal="left" vertical="center" wrapText="1"/>
    </xf>
    <xf numFmtId="49" fontId="43" fillId="0" borderId="0" xfId="442" applyFont="1" applyNumberFormat="1">
      <alignment horizontal="left" vertical="center" wrapText="1"/>
    </xf>
    <xf numFmtId="49" fontId="31" fillId="41" borderId="25" xfId="443" applyFont="1" applyFill="1" applyBorder="1" applyNumberFormat="1">
      <alignment horizontal="center" vertical="center"/>
    </xf>
    <xf numFmtId="49" fontId="57" fillId="41" borderId="25" xfId="444" applyFont="1" applyFill="1" applyBorder="1" applyNumberFormat="1">
      <alignment horizontal="left" vertical="center" indent="1"/>
    </xf>
    <xf numFmtId="49" fontId="57" fillId="41" borderId="20" xfId="445" applyFont="1" applyFill="1" applyBorder="1" applyNumberFormat="1">
      <alignment horizontal="left" vertical="center" indent="1"/>
    </xf>
    <xf numFmtId="0" fontId="48" fillId="0" borderId="0" xfId="446" applyFont="1">
      <alignment vertical="top"/>
    </xf>
    <xf numFmtId="0" fontId="37" fillId="0" borderId="23" xfId="447" applyFont="1" applyBorder="1">
      <alignment horizontal="center" vertical="center"/>
    </xf>
    <xf numFmtId="49" fontId="27" fillId="0" borderId="29" xfId="448" applyFont="1" applyBorder="1" applyNumberFormat="1">
      <alignment vertical="top"/>
    </xf>
    <xf numFmtId="0" fontId="27" fillId="39" borderId="23" xfId="449" applyFont="1" applyFill="1" applyBorder="1">
      <alignment horizontal="left" vertical="center" wrapText="1"/>
    </xf>
    <xf numFmtId="0" fontId="27" fillId="0" borderId="23" xfId="450" applyFont="1" applyBorder="1">
      <alignment vertical="center" wrapText="1"/>
    </xf>
    <xf numFmtId="0" fontId="27" fillId="0" borderId="23" xfId="451" applyFont="1" applyBorder="1">
      <alignment horizontal="left" vertical="center" wrapText="1" indent="6"/>
    </xf>
    <xf numFmtId="0" fontId="27" fillId="37" borderId="21" xfId="452" applyFont="1" applyFill="1" applyBorder="1">
      <alignment horizontal="left" vertical="center" wrapText="1"/>
    </xf>
    <xf numFmtId="0" fontId="27" fillId="37" borderId="25" xfId="453" applyFont="1" applyFill="1" applyBorder="1">
      <alignment horizontal="left" vertical="center" wrapText="1"/>
    </xf>
    <xf numFmtId="0" fontId="27" fillId="37" borderId="20" xfId="454" applyFont="1" applyFill="1" applyBorder="1">
      <alignment horizontal="left" vertical="center" wrapText="1"/>
    </xf>
    <xf numFmtId="0" fontId="48" fillId="0" borderId="23" xfId="455" applyFont="1" applyBorder="1">
      <alignment vertical="top" wrapText="1"/>
    </xf>
    <xf numFmtId="0" fontId="37" fillId="0" borderId="21" xfId="456" applyFont="1" applyBorder="1">
      <alignment horizontal="center" vertical="center"/>
    </xf>
    <xf numFmtId="0" fontId="45" fillId="39" borderId="0" xfId="457" applyFont="1" applyFill="1">
      <alignment horizontal="center" vertical="center" wrapText="1"/>
    </xf>
    <xf numFmtId="0" fontId="27" fillId="0" borderId="29" xfId="458" applyFont="1" applyBorder="1">
      <alignment vertical="center" wrapText="1"/>
    </xf>
    <xf numFmtId="0" fontId="27" fillId="39" borderId="23" xfId="459" applyFont="1" applyFill="1" applyBorder="1">
      <alignment horizontal="left" vertical="center" wrapText="1" indent="1"/>
    </xf>
    <xf numFmtId="0" fontId="27" fillId="39" borderId="23" xfId="460" applyFont="1" applyFill="1" applyBorder="1">
      <alignment horizontal="left" vertical="center" wrapText="1" indent="2"/>
    </xf>
    <xf numFmtId="0" fontId="27" fillId="39" borderId="23" xfId="461" applyFont="1" applyFill="1" applyBorder="1">
      <alignment horizontal="left" vertical="center" wrapText="1" indent="3"/>
    </xf>
    <xf numFmtId="0" fontId="37" fillId="0" borderId="0" xfId="462" applyFont="1">
      <alignment horizontal="center" vertical="center"/>
    </xf>
    <xf numFmtId="0" fontId="43" fillId="0" borderId="29" xfId="463" applyFont="1" applyBorder="1">
      <alignment horizontal="center" vertical="center" wrapText="1"/>
    </xf>
    <xf numFmtId="0" fontId="27" fillId="39" borderId="23" xfId="464" applyFont="1" applyFill="1" applyBorder="1">
      <alignment horizontal="left" vertical="center" wrapText="1" indent="4"/>
    </xf>
    <xf numFmtId="0" fontId="27" fillId="40" borderId="25" xfId="465" applyFont="1" applyFill="1" applyBorder="1">
      <alignment horizontal="left" vertical="center" wrapText="1"/>
    </xf>
    <xf numFmtId="0" fontId="27" fillId="40" borderId="20" xfId="466" applyFont="1" applyFill="1" applyBorder="1">
      <alignment horizontal="left" vertical="center" wrapText="1"/>
    </xf>
    <xf numFmtId="0" fontId="37" fillId="0" borderId="21" xfId="467" applyFont="1" applyBorder="1">
      <alignment horizontal="center" vertical="center" wrapText="1"/>
    </xf>
    <xf numFmtId="0" fontId="43" fillId="0" borderId="29" xfId="468" applyFont="1" applyBorder="1">
      <alignment vertical="center" wrapText="1"/>
    </xf>
    <xf numFmtId="0" fontId="27" fillId="39" borderId="23" xfId="469" applyFont="1" applyFill="1" applyBorder="1">
      <alignment horizontal="left" vertical="center" wrapText="1" indent="5"/>
    </xf>
    <xf numFmtId="0" fontId="27" fillId="40" borderId="23" xfId="470" applyFont="1" applyFill="1" applyBorder="1">
      <alignment horizontal="left" vertical="center" wrapText="1" indent="6"/>
    </xf>
    <xf numFmtId="4" fontId="27" fillId="35" borderId="23" xfId="471" applyFont="1" applyFill="1" applyBorder="1" applyNumberFormat="1">
      <alignment horizontal="right" vertical="center" wrapText="1"/>
      <protection locked="0"/>
    </xf>
    <xf numFmtId="4" fontId="27" fillId="0" borderId="23" xfId="472" applyFont="1" applyBorder="1" applyNumberFormat="1">
      <alignment horizontal="right" vertical="center" wrapText="1"/>
    </xf>
    <xf numFmtId="266" fontId="27" fillId="35" borderId="23" xfId="473" applyFont="1" applyFill="1" applyBorder="1" applyNumberFormat="1">
      <alignment horizontal="right" vertical="center" wrapText="1"/>
      <protection locked="0"/>
    </xf>
    <xf numFmtId="264" fontId="23" fillId="38" borderId="23" xfId="474" applyFont="1" applyFill="1" applyBorder="1" applyNumberFormat="1">
      <alignment horizontal="center" vertical="center" wrapText="1"/>
      <protection locked="0"/>
    </xf>
    <xf numFmtId="0" fontId="48" fillId="0" borderId="32" xfId="475" applyFont="1" applyBorder="1">
      <alignment horizontal="left" vertical="top" wrapText="1"/>
    </xf>
    <xf numFmtId="4" fontId="43" fillId="0" borderId="23" xfId="476" applyFont="1" applyBorder="1" applyNumberFormat="1">
      <alignment horizontal="center" vertical="center" wrapText="1"/>
    </xf>
    <xf numFmtId="49" fontId="23" fillId="38" borderId="23" xfId="477" applyFont="1" applyFill="1" applyBorder="1" applyNumberFormat="1">
      <alignment horizontal="center" vertical="center" wrapText="1"/>
      <protection locked="0"/>
    </xf>
    <xf numFmtId="0" fontId="48" fillId="0" borderId="42" xfId="478" applyFont="1" applyBorder="1">
      <alignment horizontal="left" vertical="top" wrapText="1"/>
    </xf>
    <xf numFmtId="49" fontId="57" fillId="41" borderId="21" xfId="479" applyFont="1" applyFill="1" applyBorder="1" applyNumberFormat="1">
      <alignment horizontal="left" vertical="center"/>
    </xf>
    <xf numFmtId="49" fontId="47" fillId="41" borderId="25" xfId="480" applyFont="1" applyFill="1" applyBorder="1" applyNumberFormat="1">
      <alignment horizontal="left" vertical="center" indent="6"/>
    </xf>
    <xf numFmtId="49" fontId="27" fillId="41" borderId="20" xfId="481" applyFont="1" applyFill="1" applyBorder="1" applyNumberFormat="1">
      <alignment horizontal="center" vertical="center" wrapText="1"/>
    </xf>
    <xf numFmtId="0" fontId="48" fillId="0" borderId="30" xfId="482" applyFont="1" applyBorder="1">
      <alignment horizontal="left" vertical="top" wrapText="1"/>
    </xf>
    <xf numFmtId="49" fontId="47" fillId="41" borderId="25" xfId="483" applyFont="1" applyFill="1" applyBorder="1" applyNumberFormat="1">
      <alignment horizontal="left" vertical="center" indent="5"/>
    </xf>
    <xf numFmtId="49" fontId="23" fillId="41" borderId="25" xfId="484" applyFont="1" applyFill="1" applyBorder="1" applyNumberFormat="1">
      <alignment horizontal="center" vertical="center" wrapText="1"/>
    </xf>
    <xf numFmtId="49" fontId="23" fillId="41" borderId="20" xfId="485" applyFont="1" applyFill="1" applyBorder="1" applyNumberFormat="1">
      <alignment horizontal="center" vertical="center" wrapText="1"/>
    </xf>
    <xf numFmtId="49" fontId="47" fillId="41" borderId="25" xfId="486" applyFont="1" applyFill="1" applyBorder="1" applyNumberFormat="1">
      <alignment horizontal="left" vertical="center" indent="4"/>
    </xf>
    <xf numFmtId="49" fontId="66" fillId="0" borderId="26" xfId="487" applyFont="1" applyBorder="1" applyNumberFormat="1">
      <alignment horizontal="left" vertical="center"/>
    </xf>
    <xf numFmtId="49" fontId="43" fillId="0" borderId="26" xfId="488" applyFont="1" applyBorder="1" applyNumberFormat="1">
      <alignment horizontal="left" vertical="center" indent="3"/>
    </xf>
    <xf numFmtId="49" fontId="43" fillId="0" borderId="26" xfId="489" applyFont="1" applyBorder="1" applyNumberFormat="1">
      <alignment horizontal="center" vertical="center" wrapText="1"/>
    </xf>
    <xf numFmtId="49" fontId="43" fillId="0" borderId="0" xfId="490" applyFont="1" applyNumberFormat="1">
      <alignment horizontal="left" vertical="center" indent="2"/>
    </xf>
    <xf numFmtId="49" fontId="43" fillId="0" borderId="0" xfId="491" applyFont="1" applyNumberFormat="1">
      <alignment horizontal="left" vertical="center" indent="1"/>
    </xf>
    <xf numFmtId="4" fontId="37" fillId="0" borderId="23" xfId="492" applyFont="1" applyBorder="1" applyNumberFormat="1">
      <alignment horizontal="right" vertical="center" wrapText="1"/>
    </xf>
    <xf numFmtId="266" fontId="37" fillId="0" borderId="23" xfId="493" applyFont="1" applyBorder="1" applyNumberFormat="1">
      <alignment horizontal="right" vertical="center" wrapText="1"/>
    </xf>
    <xf numFmtId="264" fontId="37" fillId="0" borderId="23" xfId="494" applyFont="1" applyBorder="1" applyNumberFormat="1">
      <alignment horizontal="center" vertical="center" wrapText="1"/>
    </xf>
    <xf numFmtId="49" fontId="37" fillId="0" borderId="23" xfId="495" applyFont="1" applyBorder="1" applyNumberFormat="1">
      <alignment horizontal="center" vertical="center" wrapText="1"/>
    </xf>
    <xf numFmtId="49" fontId="37" fillId="0" borderId="23" xfId="496" applyFont="1" applyBorder="1" applyNumberFormat="1">
      <alignment vertical="center" wrapText="1"/>
    </xf>
    <xf numFmtId="0" fontId="67" fillId="39" borderId="0" xfId="497" applyFont="1" applyFill="1">
      <alignment vertical="center" wrapText="1"/>
    </xf>
    <xf numFmtId="0" fontId="27" fillId="39" borderId="0" xfId="498" applyFont="1" applyFill="1">
      <alignment horizontal="left" vertical="center" wrapText="1"/>
    </xf>
    <xf numFmtId="0" fontId="31" fillId="39" borderId="0" xfId="499" applyFont="1" applyFill="1">
      <alignment horizontal="center" vertical="center" wrapText="1"/>
    </xf>
    <xf numFmtId="0" fontId="23" fillId="39" borderId="23" xfId="500" applyFont="1" applyFill="1" applyBorder="1">
      <alignment horizontal="right" vertical="center" wrapText="1" indent="1"/>
    </xf>
    <xf numFmtId="0" fontId="23" fillId="0" borderId="25" xfId="501" applyFont="1" applyBorder="1">
      <alignment vertical="center"/>
    </xf>
    <xf numFmtId="0" fontId="27" fillId="37" borderId="23" xfId="502" applyFont="1" applyFill="1" applyBorder="1">
      <alignment horizontal="left" vertical="center" wrapText="1" indent="1"/>
    </xf>
    <xf numFmtId="264" fontId="27" fillId="37" borderId="23" xfId="503" applyFont="1" applyFill="1" applyBorder="1" applyNumberFormat="1">
      <alignment horizontal="left" vertical="center" wrapText="1" indent="1"/>
    </xf>
    <xf numFmtId="0" fontId="27" fillId="39" borderId="45" xfId="504" applyFont="1" applyFill="1" applyBorder="1">
      <alignment vertical="center" wrapText="1"/>
    </xf>
    <xf numFmtId="0" fontId="49" fillId="0" borderId="45" xfId="505" applyFont="1" applyBorder="1">
      <alignment horizontal="center" vertical="center" wrapText="1"/>
    </xf>
    <xf numFmtId="0" fontId="27" fillId="0" borderId="32" xfId="506" applyFont="1" applyBorder="1">
      <alignment vertical="center" wrapText="1"/>
    </xf>
    <xf numFmtId="0" fontId="23" fillId="39" borderId="21" xfId="507" applyFont="1" applyFill="1" applyBorder="1">
      <alignment horizontal="center" vertical="center" wrapText="1"/>
    </xf>
    <xf numFmtId="0" fontId="23" fillId="39" borderId="25" xfId="508" applyFont="1" applyFill="1" applyBorder="1">
      <alignment horizontal="center" vertical="center" wrapText="1"/>
    </xf>
    <xf numFmtId="0" fontId="23" fillId="39" borderId="20" xfId="509" applyFont="1" applyFill="1" applyBorder="1">
      <alignment horizontal="center" vertical="center" wrapText="1"/>
    </xf>
    <xf numFmtId="0" fontId="27" fillId="39" borderId="32" xfId="510" applyFont="1" applyFill="1" applyBorder="1">
      <alignment horizontal="center" vertical="center" wrapText="1"/>
    </xf>
    <xf numFmtId="49" fontId="47" fillId="41" borderId="32" xfId="511" applyFont="1" applyFill="1" applyBorder="1" applyNumberFormat="1">
      <alignment horizontal="center" vertical="center" textRotation="90" wrapText="1"/>
    </xf>
    <xf numFmtId="0" fontId="27" fillId="0" borderId="42" xfId="512" applyFont="1" applyBorder="1">
      <alignment vertical="center" wrapText="1"/>
    </xf>
    <xf numFmtId="0" fontId="37" fillId="0" borderId="32" xfId="513" applyFont="1" applyBorder="1">
      <alignment horizontal="center" vertical="center" wrapText="1"/>
    </xf>
    <xf numFmtId="0" fontId="27" fillId="39" borderId="42" xfId="514" applyFont="1" applyFill="1" applyBorder="1">
      <alignment horizontal="center" vertical="center" wrapText="1"/>
    </xf>
    <xf numFmtId="49" fontId="47" fillId="41" borderId="42" xfId="515" applyFont="1" applyFill="1" applyBorder="1" applyNumberFormat="1">
      <alignment horizontal="center" vertical="center" textRotation="90" wrapText="1"/>
    </xf>
    <xf numFmtId="0" fontId="27" fillId="0" borderId="30" xfId="516" applyFont="1" applyBorder="1">
      <alignment vertical="center" wrapText="1"/>
    </xf>
    <xf numFmtId="0" fontId="27" fillId="39" borderId="30" xfId="517" applyFont="1" applyFill="1" applyBorder="1">
      <alignment horizontal="center" vertical="center" wrapText="1"/>
    </xf>
    <xf numFmtId="49" fontId="47" fillId="41" borderId="30" xfId="518" applyFont="1" applyFill="1" applyBorder="1" applyNumberFormat="1">
      <alignment horizontal="center" vertical="center" textRotation="90" wrapText="1"/>
    </xf>
    <xf numFmtId="0" fontId="68" fillId="39" borderId="0" xfId="519" applyFont="1" applyFill="1">
      <alignment vertical="center" wrapText="1"/>
    </xf>
    <xf numFmtId="0" fontId="69" fillId="39" borderId="0" xfId="520" applyFont="1" applyFill="1">
      <alignment vertical="center" wrapText="1"/>
    </xf>
    <xf numFmtId="49" fontId="65" fillId="39" borderId="26" xfId="521" applyFont="1" applyFill="1" applyBorder="1" applyNumberFormat="1">
      <alignment horizontal="left" vertical="center" wrapText="1"/>
    </xf>
    <xf numFmtId="49" fontId="65" fillId="39" borderId="26" xfId="522" applyFont="1" applyFill="1" applyBorder="1" applyNumberFormat="1">
      <alignment horizontal="center" vertical="center" wrapText="1"/>
    </xf>
    <xf numFmtId="0" fontId="43" fillId="39" borderId="26" xfId="523" applyFont="1" applyFill="1" applyBorder="1">
      <alignment horizontal="center" vertical="center" wrapText="1"/>
    </xf>
    <xf numFmtId="0" fontId="65" fillId="39" borderId="26" xfId="524" applyFont="1" applyFill="1" applyBorder="1">
      <alignment horizontal="center" vertical="center" wrapText="1"/>
    </xf>
    <xf numFmtId="0" fontId="37" fillId="0" borderId="0" xfId="525" applyFont="1">
      <alignment horizontal="left" vertical="center" indent="1"/>
    </xf>
    <xf numFmtId="264" fontId="23" fillId="38" borderId="32" xfId="526" applyFont="1" applyFill="1" applyBorder="1" applyNumberFormat="1">
      <alignment horizontal="center" vertical="center" wrapText="1"/>
      <protection locked="0"/>
    </xf>
    <xf numFmtId="4" fontId="27" fillId="0" borderId="32" xfId="527" applyFont="1" applyBorder="1" applyNumberFormat="1">
      <alignment horizontal="right" vertical="center" wrapText="1"/>
    </xf>
    <xf numFmtId="49" fontId="23" fillId="38" borderId="30" xfId="528" applyFont="1" applyFill="1" applyBorder="1" applyNumberFormat="1">
      <alignment horizontal="center" vertical="center" wrapText="1"/>
      <protection locked="0"/>
    </xf>
    <xf numFmtId="4" fontId="27" fillId="0" borderId="30" xfId="529" applyFont="1" applyBorder="1" applyNumberFormat="1">
      <alignment horizontal="right" vertical="center" wrapText="1"/>
    </xf>
    <xf numFmtId="49" fontId="27" fillId="0" borderId="0" xfId="530" applyFont="1" applyNumberFormat="1">
      <alignment vertical="center" wrapText="1"/>
    </xf>
    <xf numFmtId="0" fontId="67" fillId="0" borderId="0" xfId="531" applyFont="1">
      <alignment vertical="center" wrapText="1"/>
    </xf>
    <xf numFmtId="0" fontId="27" fillId="0" borderId="23" xfId="532" applyFont="1" applyBorder="1">
      <alignment horizontal="center" vertical="center"/>
    </xf>
    <xf numFmtId="0" fontId="27" fillId="0" borderId="21" xfId="533" applyFont="1" applyBorder="1">
      <alignment horizontal="center" vertical="center"/>
    </xf>
    <xf numFmtId="0" fontId="27" fillId="0" borderId="0" xfId="534" applyFont="1">
      <alignment horizontal="center" vertical="center"/>
    </xf>
    <xf numFmtId="49" fontId="27" fillId="0" borderId="23" xfId="535" applyFont="1" applyBorder="1" applyNumberFormat="1">
      <alignment vertical="center" wrapText="1"/>
    </xf>
    <xf numFmtId="0" fontId="55" fillId="0" borderId="0" xfId="536" applyFont="1">
      <alignment horizontal="left" vertical="center" indent="1"/>
    </xf>
    <xf numFmtId="266" fontId="27" fillId="0" borderId="23" xfId="537" applyFont="1" applyBorder="1" applyNumberFormat="1">
      <alignment horizontal="right" vertical="center" wrapText="1"/>
    </xf>
    <xf numFmtId="0" fontId="23" fillId="39" borderId="26" xfId="538" applyFont="1" applyFill="1" applyBorder="1">
      <alignment horizontal="center" vertical="center" wrapText="1"/>
    </xf>
    <xf numFmtId="0" fontId="43" fillId="0" borderId="32" xfId="539" applyFont="1" applyBorder="1">
      <alignment horizontal="center" vertical="center" wrapText="1"/>
    </xf>
    <xf numFmtId="0" fontId="43" fillId="0" borderId="23" xfId="540" applyFont="1" applyBorder="1">
      <alignment horizontal="left" vertical="center" wrapText="1" indent="4"/>
    </xf>
    <xf numFmtId="0" fontId="43" fillId="0" borderId="23" xfId="541" applyFont="1" applyBorder="1">
      <alignment horizontal="left" vertical="center" wrapText="1" indent="6"/>
    </xf>
    <xf numFmtId="0" fontId="43" fillId="0" borderId="21" xfId="542" applyFont="1" applyBorder="1">
      <alignment horizontal="left" vertical="center" wrapText="1"/>
    </xf>
    <xf numFmtId="0" fontId="43" fillId="0" borderId="25" xfId="543" applyFont="1" applyBorder="1">
      <alignment horizontal="left" vertical="center" wrapText="1"/>
    </xf>
    <xf numFmtId="0" fontId="43" fillId="0" borderId="20" xfId="544" applyFont="1" applyBorder="1">
      <alignment horizontal="left" vertical="center" wrapText="1"/>
    </xf>
    <xf numFmtId="0" fontId="43" fillId="0" borderId="23" xfId="545" applyFont="1" applyBorder="1">
      <alignment vertical="top" wrapText="1"/>
    </xf>
    <xf numFmtId="49" fontId="66" fillId="0" borderId="21" xfId="546" applyFont="1" applyBorder="1" applyNumberFormat="1">
      <alignment horizontal="left" vertical="center"/>
    </xf>
    <xf numFmtId="49" fontId="43" fillId="0" borderId="25" xfId="547" applyFont="1" applyBorder="1" applyNumberFormat="1">
      <alignment horizontal="left" vertical="center" indent="4"/>
    </xf>
    <xf numFmtId="49" fontId="43" fillId="0" borderId="25" xfId="548" applyFont="1" applyBorder="1" applyNumberFormat="1">
      <alignment horizontal="center" vertical="center" wrapText="1"/>
    </xf>
    <xf numFmtId="49" fontId="43" fillId="0" borderId="20" xfId="549" applyFont="1" applyBorder="1" applyNumberFormat="1">
      <alignment horizontal="center" vertical="center" wrapText="1"/>
    </xf>
    <xf numFmtId="0" fontId="43" fillId="0" borderId="0" xfId="550" applyFont="1">
      <alignment horizontal="center" vertical="center"/>
    </xf>
    <xf numFmtId="0" fontId="27" fillId="39" borderId="32" xfId="551" applyFont="1" applyFill="1" applyBorder="1">
      <alignment horizontal="left" vertical="center" wrapText="1"/>
    </xf>
    <xf numFmtId="0" fontId="27" fillId="39" borderId="32" xfId="552" applyFont="1" applyFill="1" applyBorder="1">
      <alignment horizontal="left" vertical="center" wrapText="1" indent="2"/>
    </xf>
    <xf numFmtId="0" fontId="27" fillId="0" borderId="32" xfId="553" applyFont="1" applyBorder="1">
      <alignment horizontal="left" vertical="center" wrapText="1" indent="6"/>
    </xf>
    <xf numFmtId="0" fontId="27" fillId="37" borderId="33" xfId="554" applyFont="1" applyFill="1" applyBorder="1">
      <alignment horizontal="left" vertical="center" wrapText="1"/>
    </xf>
    <xf numFmtId="0" fontId="27" fillId="37" borderId="26" xfId="555" applyFont="1" applyFill="1" applyBorder="1">
      <alignment horizontal="left" vertical="center" wrapText="1"/>
    </xf>
    <xf numFmtId="0" fontId="27" fillId="37" borderId="27" xfId="556" applyFont="1" applyFill="1" applyBorder="1">
      <alignment horizontal="left" vertical="center" wrapText="1"/>
    </xf>
    <xf numFmtId="0" fontId="27" fillId="37" borderId="23" xfId="557" applyFont="1" applyFill="1" applyBorder="1">
      <alignment horizontal="left" vertical="center" wrapText="1"/>
    </xf>
    <xf numFmtId="0" fontId="48" fillId="0" borderId="20" xfId="558" applyFont="1" applyBorder="1">
      <alignment vertical="top" wrapText="1"/>
    </xf>
    <xf numFmtId="0" fontId="43" fillId="0" borderId="20" xfId="559" applyFont="1" applyBorder="1">
      <alignment vertical="top" wrapText="1"/>
    </xf>
    <xf numFmtId="0" fontId="27" fillId="40" borderId="23" xfId="560" applyFont="1" applyFill="1" applyBorder="1">
      <alignment horizontal="left" vertical="center" wrapText="1"/>
    </xf>
    <xf numFmtId="0" fontId="27" fillId="39" borderId="30" xfId="561" applyFont="1" applyFill="1" applyBorder="1">
      <alignment horizontal="left" vertical="center" wrapText="1"/>
    </xf>
    <xf numFmtId="0" fontId="27" fillId="40" borderId="30" xfId="562" applyFont="1" applyFill="1" applyBorder="1">
      <alignment horizontal="left" vertical="center" wrapText="1" indent="6"/>
    </xf>
    <xf numFmtId="0" fontId="27" fillId="0" borderId="30" xfId="563" applyFont="1" applyBorder="1">
      <alignment horizontal="left" vertical="center" wrapText="1" indent="6"/>
    </xf>
    <xf numFmtId="4" fontId="27" fillId="35" borderId="30" xfId="564" applyFont="1" applyFill="1" applyBorder="1" applyNumberFormat="1">
      <alignment horizontal="right" vertical="center" wrapText="1"/>
      <protection locked="0"/>
    </xf>
    <xf numFmtId="266" fontId="27" fillId="35" borderId="30" xfId="565" applyFont="1" applyFill="1" applyBorder="1" applyNumberFormat="1">
      <alignment horizontal="right" vertical="center" wrapText="1"/>
      <protection locked="0"/>
    </xf>
    <xf numFmtId="264" fontId="23" fillId="38" borderId="30" xfId="566" applyFont="1" applyFill="1" applyBorder="1" applyNumberFormat="1">
      <alignment horizontal="center" vertical="center" wrapText="1"/>
      <protection locked="0"/>
    </xf>
    <xf numFmtId="0" fontId="27" fillId="40" borderId="27" xfId="567" applyFont="1" applyFill="1" applyBorder="1">
      <alignment horizontal="left" vertical="center" wrapText="1"/>
    </xf>
    <xf numFmtId="266" fontId="27" fillId="35" borderId="21" xfId="568" applyFont="1" applyFill="1" applyBorder="1" applyNumberFormat="1">
      <alignment horizontal="right" vertical="center" wrapText="1"/>
      <protection locked="0"/>
    </xf>
    <xf numFmtId="4" fontId="27" fillId="35" borderId="20" xfId="569" applyFont="1" applyFill="1" applyBorder="1" applyNumberFormat="1">
      <alignment horizontal="right" vertical="center" wrapText="1"/>
      <protection locked="0"/>
    </xf>
    <xf numFmtId="0" fontId="48" fillId="0" borderId="32" xfId="570" applyFont="1" applyBorder="1">
      <alignment vertical="top" wrapText="1"/>
    </xf>
    <xf numFmtId="0" fontId="27" fillId="35" borderId="23" xfId="571" applyFont="1" applyFill="1" applyBorder="1">
      <alignment horizontal="left" vertical="center" wrapText="1" indent="7"/>
      <protection locked="0"/>
    </xf>
    <xf numFmtId="4" fontId="43" fillId="0" borderId="21" xfId="572" applyFont="1" applyBorder="1" applyNumberFormat="1">
      <alignment horizontal="center" vertical="center" wrapText="1"/>
    </xf>
    <xf numFmtId="4" fontId="27" fillId="0" borderId="20" xfId="573" applyFont="1" applyBorder="1" applyNumberFormat="1">
      <alignment horizontal="right" vertical="center" wrapText="1"/>
    </xf>
    <xf numFmtId="0" fontId="27" fillId="41" borderId="25" xfId="574" applyFont="1" applyFill="1" applyBorder="1">
      <alignment horizontal="left" vertical="center" wrapText="1" indent="6"/>
    </xf>
    <xf numFmtId="4" fontId="27" fillId="41" borderId="25" xfId="575" applyFont="1" applyFill="1" applyBorder="1" applyNumberFormat="1">
      <alignment horizontal="right" vertical="center" wrapText="1"/>
    </xf>
    <xf numFmtId="4" fontId="43" fillId="41" borderId="25" xfId="576" applyFont="1" applyFill="1" applyBorder="1" applyNumberFormat="1">
      <alignment horizontal="center" vertical="center" wrapText="1"/>
    </xf>
    <xf numFmtId="4" fontId="27" fillId="41" borderId="20" xfId="577" applyFont="1" applyFill="1" applyBorder="1" applyNumberFormat="1">
      <alignment horizontal="right" vertical="center" wrapText="1"/>
    </xf>
    <xf numFmtId="49" fontId="27" fillId="41" borderId="45" xfId="578" applyFont="1" applyFill="1" applyBorder="1" applyNumberFormat="1">
      <alignment horizontal="center" vertical="center" wrapText="1"/>
    </xf>
    <xf numFmtId="0" fontId="27" fillId="0" borderId="26" xfId="579" applyFont="1" applyBorder="1">
      <alignment horizontal="center" vertical="center" wrapText="1"/>
    </xf>
    <xf numFmtId="0" fontId="27" fillId="0" borderId="45" xfId="580" applyFont="1" applyBorder="1">
      <alignment horizontal="center" vertical="center" wrapText="1"/>
    </xf>
    <xf numFmtId="0" fontId="23" fillId="0" borderId="42" xfId="581" applyFont="1" applyBorder="1">
      <alignment horizontal="center" vertical="center" wrapText="1"/>
    </xf>
    <xf numFmtId="0" fontId="55" fillId="0" borderId="0" xfId="582" applyFont="1">
      <alignment horizontal="center" vertical="center"/>
    </xf>
    <xf numFmtId="0" fontId="44" fillId="39" borderId="0" xfId="583" applyFont="1" applyFill="1">
      <alignment horizontal="center" vertical="center" wrapText="1"/>
    </xf>
    <xf numFmtId="0" fontId="43" fillId="0" borderId="23" xfId="584" applyFont="1" applyBorder="1">
      <alignment horizontal="left" vertical="center" wrapText="1" indent="5"/>
    </xf>
    <xf numFmtId="0" fontId="43" fillId="0" borderId="29" xfId="585" applyFont="1" applyBorder="1">
      <alignment horizontal="center" vertical="top" wrapText="1"/>
    </xf>
    <xf numFmtId="49" fontId="27" fillId="38" borderId="32" xfId="586" applyFont="1" applyFill="1" applyBorder="1" applyNumberFormat="1">
      <alignment horizontal="left" vertical="center" wrapText="1" indent="6"/>
      <protection locked="0"/>
    </xf>
    <xf numFmtId="0" fontId="49" fillId="0" borderId="23" xfId="587" applyFont="1" applyBorder="1">
      <alignment horizontal="center" vertical="center" wrapText="1"/>
    </xf>
    <xf numFmtId="0" fontId="27" fillId="0" borderId="23" xfId="588" applyFont="1" applyBorder="1">
      <alignment horizontal="left" vertical="center" wrapText="1" indent="4"/>
    </xf>
    <xf numFmtId="0" fontId="27" fillId="39" borderId="42" xfId="589" applyFont="1" applyFill="1" applyBorder="1">
      <alignment horizontal="left" vertical="center" wrapText="1"/>
    </xf>
    <xf numFmtId="49" fontId="27" fillId="38" borderId="42" xfId="590" applyFont="1" applyFill="1" applyBorder="1" applyNumberFormat="1">
      <alignment horizontal="left" vertical="center" wrapText="1" indent="6"/>
      <protection locked="0"/>
    </xf>
    <xf numFmtId="266" fontId="27" fillId="41" borderId="20" xfId="591" applyFont="1" applyFill="1" applyBorder="1" applyNumberFormat="1">
      <alignment horizontal="right" vertical="center" wrapText="1"/>
    </xf>
    <xf numFmtId="49" fontId="47" fillId="41" borderId="21" xfId="592" applyFont="1" applyFill="1" applyBorder="1" applyNumberFormat="1">
      <alignment horizontal="left" vertical="center"/>
    </xf>
    <xf numFmtId="266" fontId="27" fillId="41" borderId="25" xfId="593" applyFont="1" applyFill="1" applyBorder="1" applyNumberFormat="1">
      <alignment horizontal="right" vertical="center" wrapText="1"/>
    </xf>
    <xf numFmtId="4" fontId="27" fillId="0" borderId="42" xfId="594" applyFont="1" applyBorder="1" applyNumberFormat="1">
      <alignment horizontal="right" vertical="center" wrapText="1"/>
    </xf>
    <xf numFmtId="49" fontId="47" fillId="41" borderId="21" xfId="595" applyFont="1" applyFill="1" applyBorder="1" applyNumberFormat="1">
      <alignment horizontal="left" vertical="center" indent="1"/>
    </xf>
    <xf numFmtId="49" fontId="27" fillId="38" borderId="30" xfId="596" applyFont="1" applyFill="1" applyBorder="1" applyNumberFormat="1">
      <alignment horizontal="left" vertical="center" wrapText="1" indent="6"/>
      <protection locked="0"/>
    </xf>
    <xf numFmtId="4" fontId="43" fillId="41" borderId="20" xfId="597" applyFont="1" applyFill="1" applyBorder="1" applyNumberFormat="1">
      <alignment horizontal="center" vertical="center" wrapText="1"/>
    </xf>
    <xf numFmtId="49" fontId="47" fillId="41" borderId="21" xfId="598" applyFont="1" applyFill="1" applyBorder="1" applyNumberFormat="1">
      <alignment vertical="center" wrapText="1"/>
    </xf>
    <xf numFmtId="49" fontId="47" fillId="41" borderId="25" xfId="599" applyFont="1" applyFill="1" applyBorder="1" applyNumberFormat="1">
      <alignment vertical="center" wrapText="1"/>
    </xf>
    <xf numFmtId="49" fontId="43" fillId="0" borderId="29" xfId="600" applyFont="1" applyBorder="1" applyNumberFormat="1">
      <alignment vertical="top"/>
    </xf>
    <xf numFmtId="49" fontId="43" fillId="0" borderId="0" xfId="601" applyFont="1" applyNumberFormat="1">
      <alignment horizontal="center" vertical="center" wrapText="1"/>
    </xf>
    <xf numFmtId="0" fontId="43" fillId="0" borderId="29" xfId="602" applyFont="1" applyBorder="1">
      <alignment horizontal="left" vertical="center" wrapText="1" indent="1"/>
    </xf>
    <xf numFmtId="4" fontId="43" fillId="0" borderId="23" xfId="603" applyFont="1" applyBorder="1" applyNumberFormat="1">
      <alignment horizontal="right" vertical="center" wrapText="1"/>
    </xf>
    <xf numFmtId="266" fontId="43" fillId="0" borderId="23" xfId="604" applyFont="1" applyBorder="1" applyNumberFormat="1">
      <alignment horizontal="right" vertical="center" wrapText="1"/>
    </xf>
    <xf numFmtId="264" fontId="43" fillId="0" borderId="23" xfId="605" applyFont="1" applyBorder="1" applyNumberFormat="1">
      <alignment horizontal="center" vertical="center" wrapText="1"/>
    </xf>
    <xf numFmtId="49" fontId="43" fillId="0" borderId="23" xfId="606" applyFont="1" applyBorder="1" applyNumberFormat="1">
      <alignment horizontal="center" vertical="center" wrapText="1"/>
    </xf>
    <xf numFmtId="0" fontId="37" fillId="0" borderId="0" xfId="607" applyFont="1">
      <alignment horizontal="left" vertical="center"/>
    </xf>
    <xf numFmtId="0" fontId="70" fillId="39" borderId="0" xfId="608" applyFont="1" applyFill="1">
      <alignment vertical="center" wrapText="1"/>
    </xf>
    <xf numFmtId="0" fontId="27" fillId="39" borderId="33" xfId="609" applyFont="1" applyFill="1" applyBorder="1">
      <alignment horizontal="center" vertical="center" wrapText="1"/>
    </xf>
    <xf numFmtId="0" fontId="23" fillId="39" borderId="33" xfId="610" applyFont="1" applyFill="1" applyBorder="1">
      <alignment horizontal="center" vertical="center" wrapText="1"/>
    </xf>
    <xf numFmtId="0" fontId="23" fillId="39" borderId="27" xfId="611" applyFont="1" applyFill="1" applyBorder="1">
      <alignment horizontal="center" vertical="center" wrapText="1"/>
    </xf>
    <xf numFmtId="0" fontId="27" fillId="39" borderId="28" xfId="612" applyFont="1" applyFill="1" applyBorder="1">
      <alignment horizontal="center" vertical="center" wrapText="1"/>
    </xf>
    <xf numFmtId="0" fontId="23" fillId="39" borderId="28" xfId="613" applyFont="1" applyFill="1" applyBorder="1">
      <alignment horizontal="center" vertical="center" wrapText="1"/>
    </xf>
    <xf numFmtId="0" fontId="23" fillId="39" borderId="0" xfId="614" applyFont="1" applyFill="1">
      <alignment horizontal="center" vertical="center" wrapText="1"/>
    </xf>
    <xf numFmtId="0" fontId="23" fillId="39" borderId="29" xfId="615" applyFont="1" applyFill="1" applyBorder="1">
      <alignment horizontal="center" vertical="center" wrapText="1"/>
    </xf>
    <xf numFmtId="0" fontId="27" fillId="37" borderId="23" xfId="616" applyFont="1" applyFill="1" applyBorder="1">
      <alignment horizontal="center" vertical="center" wrapText="1"/>
    </xf>
    <xf numFmtId="0" fontId="27" fillId="38" borderId="23" xfId="617" applyFont="1" applyFill="1" applyBorder="1">
      <alignment horizontal="center" vertical="center" wrapText="1"/>
      <protection locked="0"/>
    </xf>
    <xf numFmtId="0" fontId="27" fillId="39" borderId="35" xfId="618" applyFont="1" applyFill="1" applyBorder="1">
      <alignment horizontal="center" vertical="center" wrapText="1"/>
    </xf>
    <xf numFmtId="0" fontId="23" fillId="39" borderId="35" xfId="619" applyFont="1" applyFill="1" applyBorder="1">
      <alignment horizontal="center" vertical="center" wrapText="1"/>
    </xf>
    <xf numFmtId="0" fontId="23" fillId="39" borderId="45" xfId="620" applyFont="1" applyFill="1" applyBorder="1">
      <alignment horizontal="center" vertical="center" wrapText="1"/>
    </xf>
    <xf numFmtId="0" fontId="23" fillId="39" borderId="34" xfId="621" applyFont="1" applyFill="1" applyBorder="1">
      <alignment horizontal="center" vertical="center" wrapText="1"/>
    </xf>
    <xf numFmtId="0" fontId="27" fillId="0" borderId="23" xfId="622" applyFont="1" applyBorder="1">
      <alignment horizontal="left" vertical="center" wrapText="1" indent="1"/>
    </xf>
    <xf numFmtId="49" fontId="27" fillId="41" borderId="21" xfId="623" applyFont="1" applyFill="1" applyBorder="1" applyNumberFormat="1">
      <alignment horizontal="center" vertical="center" wrapText="1"/>
    </xf>
    <xf numFmtId="49" fontId="55" fillId="0" borderId="29" xfId="624" applyFont="1" applyBorder="1" applyNumberFormat="1">
      <alignment vertical="top"/>
    </xf>
    <xf numFmtId="0" fontId="70" fillId="0" borderId="0" xfId="625" applyFont="1">
      <alignment vertical="center" wrapText="1"/>
    </xf>
    <xf numFmtId="0" fontId="27" fillId="35" borderId="21" xfId="626" applyFont="1" applyFill="1" applyBorder="1">
      <alignment horizontal="left" vertical="center" wrapText="1"/>
      <protection locked="0"/>
    </xf>
    <xf numFmtId="0" fontId="27" fillId="35" borderId="25" xfId="627" applyFont="1" applyFill="1" applyBorder="1">
      <alignment horizontal="left" vertical="center" wrapText="1"/>
      <protection locked="0"/>
    </xf>
    <xf numFmtId="0" fontId="27" fillId="35" borderId="20" xfId="628" applyFont="1" applyFill="1" applyBorder="1">
      <alignment horizontal="left" vertical="center" wrapText="1"/>
      <protection locked="0"/>
    </xf>
    <xf numFmtId="49" fontId="27" fillId="35" borderId="21" xfId="629" applyFont="1" applyFill="1" applyBorder="1" applyNumberFormat="1">
      <alignment horizontal="left" vertical="center" wrapText="1"/>
      <protection locked="0"/>
    </xf>
    <xf numFmtId="49" fontId="27" fillId="35" borderId="25" xfId="630" applyFont="1" applyFill="1" applyBorder="1" applyNumberFormat="1">
      <alignment horizontal="left" vertical="center" wrapText="1"/>
      <protection locked="0"/>
    </xf>
    <xf numFmtId="49" fontId="27" fillId="35" borderId="20" xfId="631" applyFont="1" applyFill="1" applyBorder="1" applyNumberFormat="1">
      <alignment horizontal="left" vertical="center" wrapText="1"/>
      <protection locked="0"/>
    </xf>
    <xf numFmtId="49" fontId="27" fillId="35" borderId="23" xfId="632" applyFont="1" applyFill="1" applyBorder="1" applyNumberFormat="1">
      <alignment horizontal="left" vertical="center" wrapText="1" indent="6"/>
      <protection locked="0"/>
    </xf>
    <xf numFmtId="4" fontId="27" fillId="0" borderId="33" xfId="633" applyFont="1" applyBorder="1" applyNumberFormat="1">
      <alignment horizontal="right" vertical="center" wrapText="1"/>
    </xf>
    <xf numFmtId="0" fontId="48" fillId="0" borderId="23" xfId="634" applyFont="1" applyBorder="1">
      <alignment horizontal="left" vertical="top" wrapText="1"/>
    </xf>
    <xf numFmtId="4" fontId="27" fillId="0" borderId="35" xfId="635" applyFont="1" applyBorder="1" applyNumberFormat="1">
      <alignment horizontal="right" vertical="center" wrapText="1"/>
    </xf>
    <xf numFmtId="49" fontId="23" fillId="41" borderId="34" xfId="636" applyFont="1" applyFill="1" applyBorder="1" applyNumberFormat="1">
      <alignment horizontal="center" vertical="center" wrapText="1"/>
    </xf>
    <xf numFmtId="49" fontId="47" fillId="41" borderId="25" xfId="637" applyFont="1" applyFill="1" applyBorder="1" applyNumberFormat="1">
      <alignment horizontal="left" vertical="center" indent="3"/>
    </xf>
    <xf numFmtId="49" fontId="27" fillId="35" borderId="32" xfId="638" applyFont="1" applyFill="1" applyBorder="1" applyNumberFormat="1">
      <alignment horizontal="left" vertical="center" wrapText="1" indent="6"/>
      <protection locked="0"/>
    </xf>
    <xf numFmtId="4" fontId="27" fillId="38" borderId="23" xfId="639" applyFont="1" applyFill="1" applyBorder="1" applyNumberFormat="1">
      <alignment horizontal="left" vertical="center" wrapText="1" indent="1"/>
      <protection locked="0"/>
    </xf>
    <xf numFmtId="0" fontId="27" fillId="0" borderId="0" xfId="640" applyFont="1">
      <alignment horizontal="left" vertical="center"/>
    </xf>
    <xf numFmtId="0" fontId="27" fillId="38" borderId="20" xfId="641" applyFont="1" applyFill="1" applyBorder="1">
      <alignment horizontal="center" vertical="center" wrapText="1"/>
      <protection locked="0"/>
    </xf>
    <xf numFmtId="0" fontId="27" fillId="39" borderId="34" xfId="642" applyFont="1" applyFill="1" applyBorder="1">
      <alignment horizontal="center" vertical="center" wrapText="1"/>
    </xf>
    <xf numFmtId="0" fontId="71" fillId="39" borderId="0" xfId="643" applyFont="1" applyFill="1">
      <alignment horizontal="center" vertical="center" wrapText="1"/>
    </xf>
    <xf numFmtId="0" fontId="43" fillId="39" borderId="23" xfId="644" applyFont="1" applyFill="1" applyBorder="1">
      <alignment horizontal="left" vertical="center" wrapText="1" indent="3"/>
    </xf>
    <xf numFmtId="4" fontId="27" fillId="38" borderId="23" xfId="645" applyFont="1" applyFill="1" applyBorder="1" applyNumberFormat="1">
      <alignment horizontal="center" vertical="center" wrapText="1"/>
      <protection locked="0"/>
    </xf>
    <xf numFmtId="49" fontId="27" fillId="40" borderId="27" xfId="646" applyFont="1" applyFill="1" applyBorder="1" applyNumberFormat="1">
      <alignment horizontal="center" vertical="center" wrapText="1"/>
    </xf>
    <xf numFmtId="49" fontId="27" fillId="35" borderId="42" xfId="647" applyFont="1" applyFill="1" applyBorder="1" applyNumberFormat="1">
      <alignment horizontal="left" vertical="center" wrapText="1" indent="6"/>
      <protection locked="0"/>
    </xf>
    <xf numFmtId="49" fontId="27" fillId="40" borderId="34" xfId="648" applyFont="1" applyFill="1" applyBorder="1" applyNumberFormat="1">
      <alignment horizontal="center" vertical="center" wrapText="1"/>
    </xf>
    <xf numFmtId="49" fontId="47" fillId="41" borderId="45" xfId="649" applyFont="1" applyFill="1" applyBorder="1" applyNumberFormat="1">
      <alignment horizontal="left" vertical="center"/>
    </xf>
    <xf numFmtId="49" fontId="27" fillId="35" borderId="30" xfId="650" applyFont="1" applyFill="1" applyBorder="1" applyNumberFormat="1">
      <alignment horizontal="left" vertical="center" wrapText="1" indent="6"/>
      <protection locked="0"/>
    </xf>
    <xf numFmtId="0" fontId="43" fillId="0" borderId="26" xfId="651" applyFont="1" applyBorder="1">
      <alignment horizontal="left" vertical="center" wrapText="1"/>
    </xf>
    <xf numFmtId="0" fontId="27" fillId="0" borderId="46" xfId="652" applyFont="1" applyBorder="1">
      <alignment horizontal="center" vertical="center" wrapText="1"/>
    </xf>
    <xf numFmtId="0" fontId="27" fillId="38" borderId="23" xfId="653" applyFont="1" applyFill="1" applyBorder="1">
      <alignment horizontal="left" vertical="center" wrapText="1" indent="2"/>
      <protection locked="0"/>
    </xf>
    <xf numFmtId="0" fontId="43" fillId="0" borderId="46" xfId="654" applyFont="1" applyBorder="1">
      <alignment horizontal="center" vertical="center" wrapText="1"/>
    </xf>
    <xf numFmtId="0" fontId="43" fillId="0" borderId="23" xfId="655" applyFont="1" applyBorder="1">
      <alignment horizontal="left" vertical="center" wrapText="1" indent="2"/>
    </xf>
    <xf numFmtId="0" fontId="27" fillId="0" borderId="23" xfId="656" applyFont="1" applyBorder="1">
      <alignment horizontal="left" vertical="center" wrapText="1" indent="3"/>
    </xf>
    <xf numFmtId="49" fontId="27" fillId="38" borderId="23" xfId="657" applyFont="1" applyFill="1" applyBorder="1" applyNumberFormat="1">
      <alignment horizontal="center" vertical="center" wrapText="1"/>
      <protection locked="0"/>
    </xf>
    <xf numFmtId="0" fontId="27" fillId="35" borderId="23" xfId="658" applyFont="1" applyFill="1" applyBorder="1">
      <alignment horizontal="left" vertical="center" wrapText="1"/>
      <protection locked="0"/>
    </xf>
    <xf numFmtId="0" fontId="27" fillId="0" borderId="20" xfId="659" applyFont="1" applyBorder="1">
      <alignment vertical="top" wrapText="1"/>
    </xf>
    <xf numFmtId="267" fontId="27" fillId="35" borderId="23" xfId="660" applyFont="1" applyFill="1" applyBorder="1" applyNumberFormat="1">
      <alignment horizontal="right" vertical="center" wrapText="1"/>
      <protection locked="0"/>
    </xf>
    <xf numFmtId="0" fontId="27" fillId="0" borderId="27" xfId="661" applyFont="1" applyBorder="1">
      <alignment vertical="center" wrapText="1"/>
    </xf>
    <xf numFmtId="0" fontId="66" fillId="39" borderId="0" xfId="662" applyFont="1" applyFill="1">
      <alignment horizontal="right" vertical="center"/>
    </xf>
    <xf numFmtId="0" fontId="27" fillId="0" borderId="21" xfId="663" applyFont="1" applyBorder="1">
      <alignment vertical="center" wrapText="1"/>
    </xf>
    <xf numFmtId="0" fontId="27" fillId="0" borderId="25" xfId="664" applyFont="1" applyBorder="1">
      <alignment horizontal="right" vertical="center" wrapText="1" indent="1"/>
    </xf>
    <xf numFmtId="0" fontId="27" fillId="0" borderId="20" xfId="665" applyFont="1" applyBorder="1">
      <alignment horizontal="right" vertical="center" wrapText="1" indent="1"/>
    </xf>
    <xf numFmtId="0" fontId="27" fillId="37" borderId="21" xfId="666" applyFont="1" applyFill="1" applyBorder="1">
      <alignment horizontal="left" vertical="top" wrapText="1"/>
    </xf>
    <xf numFmtId="0" fontId="27" fillId="0" borderId="21" xfId="667" applyFont="1" applyBorder="1">
      <alignment horizontal="right" vertical="center" wrapText="1"/>
    </xf>
    <xf numFmtId="0" fontId="27" fillId="0" borderId="25" xfId="668" applyFont="1" applyBorder="1">
      <alignment horizontal="right" vertical="center" wrapText="1"/>
    </xf>
    <xf numFmtId="4" fontId="27" fillId="38" borderId="23" xfId="669" applyFont="1" applyFill="1" applyBorder="1" applyNumberFormat="1">
      <alignment horizontal="right" vertical="center" wrapText="1"/>
      <protection locked="0"/>
    </xf>
    <xf numFmtId="4" fontId="27" fillId="37" borderId="23" xfId="670" applyFont="1" applyFill="1" applyBorder="1" applyNumberFormat="1">
      <alignment horizontal="right" vertical="center" wrapText="1"/>
    </xf>
    <xf numFmtId="49" fontId="33" fillId="34" borderId="0" xfId="671" applyFont="1" applyFill="1" applyNumberFormat="1">
      <alignment horizontal="center" vertical="center" textRotation="90" wrapText="1"/>
    </xf>
    <xf numFmtId="0" fontId="55" fillId="0" borderId="0" xfId="672" applyFont="1">
      <alignment horizontal="center" vertical="center" wrapText="1"/>
    </xf>
    <xf numFmtId="49" fontId="55" fillId="0" borderId="46" xfId="673" applyFont="1" applyBorder="1" applyNumberFormat="1">
      <alignment horizontal="center" vertical="center" wrapText="1"/>
    </xf>
    <xf numFmtId="0" fontId="55" fillId="0" borderId="23" xfId="674" applyFont="1" applyBorder="1">
      <alignment horizontal="left" vertical="center" wrapText="1" indent="2"/>
    </xf>
    <xf numFmtId="0" fontId="55" fillId="0" borderId="23" xfId="675" applyFont="1" applyBorder="1">
      <alignment horizontal="center" vertical="center" wrapText="1"/>
    </xf>
    <xf numFmtId="0" fontId="55" fillId="0" borderId="23" xfId="676" applyFont="1" applyBorder="1">
      <alignment vertical="center" wrapText="1"/>
    </xf>
    <xf numFmtId="0" fontId="55" fillId="0" borderId="46" xfId="677" applyFont="1" applyBorder="1">
      <alignment horizontal="center" vertical="center" wrapText="1"/>
    </xf>
    <xf numFmtId="0" fontId="55" fillId="0" borderId="23" xfId="678" applyFont="1" applyBorder="1">
      <alignment horizontal="left" vertical="center" wrapText="1" indent="3"/>
    </xf>
    <xf numFmtId="4" fontId="55" fillId="0" borderId="23" xfId="679" applyFont="1" applyBorder="1" applyNumberFormat="1">
      <alignment horizontal="right" vertical="center" wrapText="1"/>
    </xf>
    <xf numFmtId="49" fontId="27" fillId="41" borderId="21" xfId="680" applyFont="1" applyFill="1" applyBorder="1" applyNumberFormat="1">
      <alignment vertical="center" wrapText="1"/>
    </xf>
    <xf numFmtId="0" fontId="27" fillId="41" borderId="25" xfId="681" applyFont="1" applyFill="1" applyBorder="1">
      <alignment vertical="center" wrapText="1"/>
    </xf>
    <xf numFmtId="0" fontId="37" fillId="41" borderId="20" xfId="682" applyFont="1" applyFill="1" applyBorder="1">
      <alignment vertical="center" wrapText="1"/>
    </xf>
    <xf numFmtId="0" fontId="27" fillId="0" borderId="23" xfId="683" applyFont="1" applyBorder="1">
      <alignment horizontal="left" vertical="center" wrapText="1" indent="2"/>
    </xf>
    <xf numFmtId="49" fontId="33" fillId="34" borderId="0" xfId="684" applyFont="1" applyFill="1" applyNumberFormat="1">
      <alignment horizontal="center" vertical="center" wrapText="1"/>
    </xf>
    <xf numFmtId="267" fontId="27" fillId="38" borderId="23" xfId="685" applyFont="1" applyFill="1" applyBorder="1" applyNumberFormat="1">
      <alignment horizontal="right" vertical="center" wrapText="1"/>
      <protection locked="0"/>
    </xf>
    <xf numFmtId="0" fontId="37" fillId="0" borderId="0" xfId="686" applyFont="1">
      <alignment horizontal="left" vertical="center" wrapText="1"/>
    </xf>
    <xf numFmtId="4" fontId="27" fillId="37" borderId="32" xfId="687" applyFont="1" applyFill="1" applyBorder="1" applyNumberFormat="1">
      <alignment horizontal="right" vertical="center" wrapText="1"/>
    </xf>
    <xf numFmtId="0" fontId="43" fillId="0" borderId="23" xfId="688" applyFont="1" applyBorder="1">
      <alignment horizontal="left" vertical="center" wrapText="1" indent="3"/>
    </xf>
    <xf numFmtId="49" fontId="43" fillId="0" borderId="23" xfId="689" applyFont="1" applyBorder="1" applyNumberFormat="1">
      <alignment vertical="center" wrapText="1"/>
    </xf>
    <xf numFmtId="0" fontId="43" fillId="0" borderId="32" xfId="690" applyFont="1" applyBorder="1">
      <alignment vertical="top" wrapText="1"/>
    </xf>
    <xf numFmtId="0" fontId="27" fillId="0" borderId="21" xfId="691" applyFont="1" applyBorder="1">
      <alignment horizontal="left" vertical="center" wrapText="1" indent="2"/>
    </xf>
    <xf numFmtId="4" fontId="27" fillId="38" borderId="20" xfId="692" applyFont="1" applyFill="1" applyBorder="1" applyNumberFormat="1">
      <alignment horizontal="right" vertical="center" wrapText="1"/>
      <protection locked="0"/>
    </xf>
    <xf numFmtId="0" fontId="27" fillId="0" borderId="21" xfId="693" applyFont="1" applyBorder="1">
      <alignment horizontal="left" vertical="center" wrapText="1" indent="1"/>
    </xf>
    <xf numFmtId="49" fontId="36" fillId="38" borderId="20" xfId="694" applyFont="1" applyFill="1" applyBorder="1" applyNumberFormat="1">
      <alignment horizontal="left" vertical="center" wrapText="1"/>
      <protection locked="0"/>
    </xf>
    <xf numFmtId="267" fontId="27" fillId="38" borderId="20" xfId="695" applyFont="1" applyFill="1" applyBorder="1" applyNumberFormat="1">
      <alignment horizontal="right" vertical="center" wrapText="1"/>
      <protection locked="0"/>
    </xf>
    <xf numFmtId="267" fontId="27" fillId="37" borderId="20" xfId="696" applyFont="1" applyFill="1" applyBorder="1" applyNumberFormat="1">
      <alignment horizontal="right" vertical="center" wrapText="1"/>
    </xf>
    <xf numFmtId="267" fontId="27" fillId="37" borderId="23" xfId="697" applyFont="1" applyFill="1" applyBorder="1" applyNumberFormat="1">
      <alignment horizontal="right" vertical="center" wrapText="1"/>
    </xf>
    <xf numFmtId="4" fontId="27" fillId="38" borderId="34" xfId="698" applyFont="1" applyFill="1" applyBorder="1" applyNumberFormat="1">
      <alignment horizontal="right" vertical="center" wrapText="1"/>
      <protection locked="0"/>
    </xf>
    <xf numFmtId="4" fontId="27" fillId="38" borderId="30" xfId="699" applyFont="1" applyFill="1" applyBorder="1" applyNumberFormat="1">
      <alignment horizontal="right" vertical="center" wrapText="1"/>
      <protection locked="0"/>
    </xf>
    <xf numFmtId="0" fontId="43" fillId="0" borderId="42" xfId="700" applyFont="1" applyBorder="1">
      <alignment horizontal="left" vertical="center" wrapText="1" indent="1"/>
    </xf>
    <xf numFmtId="0" fontId="43" fillId="0" borderId="42" xfId="701" applyFont="1" applyBorder="1">
      <alignment horizontal="center" vertical="center" wrapText="1"/>
    </xf>
    <xf numFmtId="0" fontId="43" fillId="0" borderId="32" xfId="702" applyFont="1" applyBorder="1">
      <alignment vertical="center" wrapText="1"/>
    </xf>
    <xf numFmtId="49" fontId="27" fillId="41" borderId="33" xfId="703" applyFont="1" applyFill="1" applyBorder="1" applyNumberFormat="1">
      <alignment vertical="center" wrapText="1"/>
    </xf>
    <xf numFmtId="49" fontId="47" fillId="41" borderId="26" xfId="704" applyFont="1" applyFill="1" applyBorder="1" applyNumberFormat="1">
      <alignment horizontal="left" vertical="center" indent="1"/>
    </xf>
    <xf numFmtId="0" fontId="27" fillId="0" borderId="30" xfId="705" applyFont="1" applyBorder="1">
      <alignment vertical="top" wrapText="1"/>
    </xf>
    <xf numFmtId="267" fontId="27" fillId="38" borderId="32" xfId="706" applyFont="1" applyFill="1" applyBorder="1" applyNumberFormat="1">
      <alignment horizontal="right" vertical="center" wrapText="1"/>
      <protection locked="0"/>
    </xf>
    <xf numFmtId="0" fontId="43" fillId="0" borderId="30" xfId="707" applyFont="1" applyBorder="1">
      <alignment horizontal="left" vertical="center" wrapText="1" indent="1"/>
    </xf>
    <xf numFmtId="0" fontId="43" fillId="0" borderId="32" xfId="708" applyFont="1" applyBorder="1">
      <alignment horizontal="left" vertical="center" wrapText="1" indent="1"/>
    </xf>
    <xf numFmtId="49" fontId="36" fillId="35" borderId="23" xfId="709" applyFont="1" applyFill="1" applyBorder="1" applyNumberFormat="1">
      <alignment horizontal="left" vertical="center" wrapText="1"/>
      <protection locked="0"/>
    </xf>
    <xf numFmtId="49" fontId="33" fillId="0" borderId="0" xfId="710" applyFont="1" applyNumberFormat="1">
      <alignment horizontal="center" vertical="center" wrapText="1"/>
    </xf>
    <xf numFmtId="0" fontId="72" fillId="0" borderId="0" xfId="711" applyFont="1">
      <alignment vertical="center" wrapText="1"/>
    </xf>
    <xf numFmtId="0" fontId="27" fillId="0" borderId="26" xfId="712" applyFont="1" applyBorder="1">
      <alignment vertical="center" wrapText="1"/>
    </xf>
    <xf numFmtId="0" fontId="27" fillId="0" borderId="45" xfId="713" applyFont="1" applyBorder="1">
      <alignment vertical="center" wrapText="1"/>
    </xf>
    <xf numFmtId="0" fontId="73" fillId="39" borderId="0" xfId="714" applyFont="1" applyFill="1">
      <alignment horizontal="right" vertical="center"/>
    </xf>
    <xf numFmtId="0" fontId="23" fillId="0" borderId="0" xfId="715" applyFont="1">
      <alignment vertical="top"/>
    </xf>
    <xf numFmtId="49" fontId="43" fillId="0" borderId="32" xfId="716" applyFont="1" applyBorder="1" applyNumberFormat="1">
      <alignment horizontal="center" vertical="center" wrapText="1"/>
    </xf>
    <xf numFmtId="0" fontId="23" fillId="0" borderId="21" xfId="717" applyFont="1" applyBorder="1">
      <alignment horizontal="right" vertical="center" wrapText="1" indent="1"/>
    </xf>
    <xf numFmtId="0" fontId="23" fillId="0" borderId="25" xfId="718" applyFont="1" applyBorder="1">
      <alignment horizontal="right" vertical="center" wrapText="1" indent="1"/>
    </xf>
    <xf numFmtId="0" fontId="23" fillId="0" borderId="20" xfId="719" applyFont="1" applyBorder="1">
      <alignment horizontal="right" vertical="center" wrapText="1" indent="1"/>
    </xf>
    <xf numFmtId="0" fontId="27" fillId="0" borderId="20" xfId="720" applyFont="1" applyBorder="1">
      <alignment horizontal="left" vertical="center" wrapText="1" indent="1"/>
    </xf>
    <xf numFmtId="49" fontId="43" fillId="0" borderId="28" xfId="721" applyFont="1" applyBorder="1" applyNumberFormat="1">
      <alignment vertical="top"/>
    </xf>
    <xf numFmtId="0" fontId="54" fillId="0" borderId="0" xfId="722" applyFont="1">
      <alignment vertical="top"/>
    </xf>
    <xf numFmtId="0" fontId="74" fillId="0" borderId="0" xfId="723" applyFont="1">
      <alignment vertical="top"/>
    </xf>
    <xf numFmtId="49" fontId="43" fillId="0" borderId="42" xfId="724" applyFont="1" applyBorder="1" applyNumberFormat="1">
      <alignment horizontal="center" vertical="center" wrapText="1"/>
    </xf>
    <xf numFmtId="0" fontId="27" fillId="0" borderId="30" xfId="725" applyFont="1" applyBorder="1">
      <alignment horizontal="left" vertical="center" wrapText="1"/>
    </xf>
    <xf numFmtId="2" fontId="27" fillId="0" borderId="30" xfId="726" applyFont="1" applyBorder="1" applyNumberFormat="1">
      <alignment horizontal="center" vertical="center" wrapText="1"/>
    </xf>
    <xf numFmtId="0" fontId="43" fillId="0" borderId="28" xfId="727" applyFont="1" applyBorder="1">
      <alignment vertical="center" wrapText="1"/>
    </xf>
    <xf numFmtId="49" fontId="43" fillId="0" borderId="30" xfId="728" applyFont="1" applyBorder="1" applyNumberFormat="1">
      <alignment horizontal="center" vertical="center" wrapText="1"/>
    </xf>
    <xf numFmtId="49" fontId="27" fillId="0" borderId="42" xfId="729" applyFont="1" applyBorder="1" applyNumberFormat="1">
      <alignment horizontal="center" vertical="center" wrapText="1"/>
    </xf>
    <xf numFmtId="0" fontId="47" fillId="0" borderId="23" xfId="730" applyFont="1" applyBorder="1">
      <alignment horizontal="left" vertical="center" indent="1"/>
    </xf>
    <xf numFmtId="49" fontId="27" fillId="0" borderId="30" xfId="731" applyFont="1" applyBorder="1" applyNumberFormat="1">
      <alignment horizontal="center" vertical="center" wrapText="1"/>
    </xf>
    <xf numFmtId="49" fontId="47" fillId="0" borderId="26" xfId="732" applyFont="1" applyBorder="1" applyNumberFormat="1">
      <alignment horizontal="right" vertical="center"/>
    </xf>
    <xf numFmtId="49" fontId="28" fillId="0" borderId="0" xfId="733" applyFont="1" applyNumberFormat="1">
      <alignment horizontal="center" vertical="center" wrapText="1"/>
    </xf>
    <xf numFmtId="0" fontId="37" fillId="43" borderId="23" xfId="734" applyFont="1" applyFill="1" applyBorder="1">
      <alignment horizontal="left" vertical="center" wrapText="1"/>
    </xf>
    <xf numFmtId="0" fontId="27" fillId="44" borderId="23" xfId="735" applyFont="1" applyFill="1" applyBorder="1">
      <alignment vertical="center"/>
    </xf>
    <xf numFmtId="49" fontId="23" fillId="7" borderId="23" xfId="736" applyFont="1" applyFill="1" applyBorder="1" applyNumberFormat="1">
      <alignment horizontal="center" vertical="center" wrapText="1"/>
    </xf>
    <xf numFmtId="49" fontId="75" fillId="0" borderId="32" xfId="737" applyFont="1" applyBorder="1" applyNumberFormat="1">
      <alignment horizontal="center" vertical="center" wrapText="1"/>
    </xf>
    <xf numFmtId="49" fontId="75" fillId="0" borderId="23" xfId="738" applyFont="1" applyBorder="1" applyNumberFormat="1">
      <alignment horizontal="center" vertical="center" wrapText="1"/>
    </xf>
    <xf numFmtId="0" fontId="43" fillId="0" borderId="21" xfId="739" applyFont="1" applyBorder="1">
      <alignment vertical="center" wrapText="1"/>
    </xf>
    <xf numFmtId="0" fontId="27" fillId="0" borderId="26" xfId="740" applyFont="1" applyBorder="1">
      <alignment horizontal="right" vertical="center" wrapText="1" indent="1"/>
    </xf>
    <xf numFmtId="49" fontId="27" fillId="0" borderId="46" xfId="741" applyFont="1" applyBorder="1" applyNumberFormat="1">
      <alignment horizontal="center" vertical="center" wrapText="1"/>
    </xf>
    <xf numFmtId="49" fontId="36" fillId="38" borderId="21" xfId="742" applyFont="1" applyFill="1" applyBorder="1" applyNumberFormat="1">
      <alignment horizontal="left" vertical="center" wrapText="1"/>
      <protection locked="0"/>
    </xf>
    <xf numFmtId="0" fontId="76" fillId="0" borderId="0" xfId="743" applyFont="1">
      <alignment vertical="center" wrapText="1"/>
    </xf>
    <xf numFmtId="49" fontId="27" fillId="0" borderId="47" xfId="744" applyFont="1" applyBorder="1" applyNumberFormat="1">
      <alignment horizontal="center" vertical="center" wrapText="1"/>
    </xf>
    <xf numFmtId="4" fontId="27" fillId="38" borderId="33" xfId="745" applyFont="1" applyFill="1" applyBorder="1" applyNumberFormat="1">
      <alignment horizontal="right" vertical="center" wrapText="1"/>
      <protection locked="0"/>
    </xf>
    <xf numFmtId="4" fontId="27" fillId="38" borderId="32" xfId="746" applyFont="1" applyFill="1" applyBorder="1" applyNumberFormat="1">
      <alignment horizontal="right" vertical="center" wrapText="1"/>
      <protection locked="0"/>
    </xf>
    <xf numFmtId="0" fontId="37" fillId="41" borderId="25" xfId="747" applyFont="1" applyFill="1" applyBorder="1">
      <alignment vertical="center" wrapText="1"/>
    </xf>
    <xf numFmtId="49" fontId="27" fillId="0" borderId="48" xfId="748" applyFont="1" applyBorder="1" applyNumberFormat="1">
      <alignment horizontal="center" vertical="center" wrapText="1"/>
    </xf>
    <xf numFmtId="4" fontId="27" fillId="38" borderId="21" xfId="749" applyFont="1" applyFill="1" applyBorder="1" applyNumberFormat="1">
      <alignment horizontal="right" vertical="center" wrapText="1"/>
      <protection locked="0"/>
    </xf>
    <xf numFmtId="49" fontId="27" fillId="0" borderId="49" xfId="750" applyFont="1" applyBorder="1" applyNumberFormat="1">
      <alignment horizontal="center" vertical="center" wrapText="1"/>
    </xf>
    <xf numFmtId="3" fontId="27" fillId="38" borderId="21" xfId="751" applyFont="1" applyFill="1" applyBorder="1" applyNumberFormat="1">
      <alignment horizontal="right" vertical="center" wrapText="1"/>
      <protection locked="0"/>
    </xf>
    <xf numFmtId="49" fontId="77" fillId="0" borderId="0" xfId="752" applyFont="1" applyNumberFormat="1">
      <alignment horizontal="center" vertical="center" wrapText="1"/>
    </xf>
    <xf numFmtId="0" fontId="27" fillId="0" borderId="23" xfId="753" applyFont="1" applyBorder="1">
      <alignment vertical="top" wrapText="1"/>
    </xf>
    <xf numFmtId="0" fontId="27" fillId="39" borderId="0" xfId="754" applyFont="1" applyFill="1">
      <alignment horizontal="right" vertical="center" wrapText="1"/>
    </xf>
    <xf numFmtId="0" fontId="27" fillId="39" borderId="0" xfId="755" applyFont="1" applyFill="1">
      <alignment horizontal="right" vertical="center"/>
    </xf>
    <xf numFmtId="0" fontId="27" fillId="39" borderId="21" xfId="756" applyFont="1" applyFill="1" applyBorder="1">
      <alignment horizontal="center" vertical="center" wrapText="1"/>
    </xf>
    <xf numFmtId="0" fontId="27" fillId="39" borderId="25" xfId="757" applyFont="1" applyFill="1" applyBorder="1">
      <alignment horizontal="center" vertical="center" wrapText="1"/>
    </xf>
    <xf numFmtId="0" fontId="27" fillId="39" borderId="27" xfId="758" applyFont="1" applyFill="1" applyBorder="1">
      <alignment horizontal="center" vertical="center" wrapText="1"/>
    </xf>
    <xf numFmtId="0" fontId="27" fillId="39" borderId="23" xfId="759" applyFont="1" applyFill="1" applyBorder="1">
      <alignment horizontal="center" vertical="center"/>
    </xf>
    <xf numFmtId="0" fontId="23" fillId="0" borderId="23" xfId="760" applyFont="1" applyBorder="1">
      <alignment horizontal="left" vertical="top" wrapText="1"/>
    </xf>
    <xf numFmtId="0" fontId="23" fillId="0" borderId="23" xfId="761" applyFont="1" applyBorder="1">
      <alignment horizontal="left" vertical="center" wrapText="1"/>
    </xf>
    <xf numFmtId="0" fontId="27" fillId="41" borderId="21" xfId="762" applyFont="1" applyFill="1" applyBorder="1">
      <alignment vertical="center" wrapText="1"/>
    </xf>
    <xf numFmtId="49" fontId="78" fillId="41" borderId="20" xfId="763" applyFont="1" applyFill="1" applyBorder="1" applyNumberFormat="1">
      <alignment horizontal="center" vertical="top"/>
    </xf>
    <xf numFmtId="49" fontId="47" fillId="0" borderId="26" xfId="764" applyFont="1" applyBorder="1" applyNumberFormat="1">
      <alignment horizontal="left" vertical="center"/>
    </xf>
    <xf numFmtId="49" fontId="47" fillId="0" borderId="26" xfId="765" applyFont="1" applyBorder="1" applyNumberFormat="1">
      <alignment horizontal="left" vertical="center" indent="2"/>
    </xf>
    <xf numFmtId="49" fontId="78" fillId="0" borderId="26" xfId="766" applyFont="1" applyBorder="1" applyNumberFormat="1">
      <alignment horizontal="center" vertical="top"/>
    </xf>
    <xf numFmtId="0" fontId="43" fillId="0" borderId="25" xfId="767" applyFont="1" applyBorder="1">
      <alignment horizontal="right" vertical="center" wrapText="1" indent="1"/>
    </xf>
    <xf numFmtId="0" fontId="43" fillId="0" borderId="20" xfId="768" applyFont="1" applyBorder="1">
      <alignment horizontal="right" vertical="center" wrapText="1" indent="1"/>
    </xf>
    <xf numFmtId="0" fontId="43" fillId="0" borderId="21" xfId="769" applyFont="1" applyBorder="1">
      <alignment horizontal="left" vertical="top" wrapText="1"/>
    </xf>
    <xf numFmtId="49" fontId="47" fillId="41" borderId="26" xfId="770" applyFont="1" applyFill="1" applyBorder="1" applyNumberFormat="1">
      <alignment horizontal="left" vertical="center" indent="2"/>
    </xf>
    <xf numFmtId="4" fontId="27" fillId="39" borderId="32" xfId="771" applyFont="1" applyFill="1" applyBorder="1" applyNumberFormat="1">
      <alignment horizontal="right" vertical="center" wrapText="1"/>
      <protection locked="0"/>
    </xf>
    <xf numFmtId="4" fontId="27" fillId="35" borderId="32" xfId="772" applyFont="1" applyFill="1" applyBorder="1" applyNumberFormat="1">
      <alignment horizontal="right" vertical="center" wrapText="1"/>
      <protection locked="0"/>
    </xf>
    <xf numFmtId="49" fontId="23" fillId="0" borderId="23" xfId="773" applyFont="1" applyBorder="1" applyNumberFormat="1">
      <alignment horizontal="left" vertical="center" wrapText="1" indent="2"/>
    </xf>
    <xf numFmtId="49" fontId="23" fillId="0" borderId="23" xfId="774" applyFont="1" applyBorder="1" applyNumberFormat="1">
      <alignment vertical="center" wrapText="1"/>
    </xf>
    <xf numFmtId="267" fontId="27" fillId="39" borderId="23" xfId="775" applyFont="1" applyFill="1" applyBorder="1" applyNumberFormat="1">
      <alignment horizontal="right" vertical="center" wrapText="1"/>
      <protection locked="0"/>
    </xf>
    <xf numFmtId="0" fontId="27" fillId="0" borderId="0" xfId="776" applyFont="1">
      <alignment horizontal="right" vertical="top" wrapText="1"/>
    </xf>
    <xf numFmtId="0" fontId="27" fillId="0" borderId="0" xfId="777" applyFont="1">
      <alignment horizontal="left" vertical="top" wrapText="1"/>
    </xf>
    <xf numFmtId="0" fontId="43" fillId="0" borderId="45" xfId="778" applyFont="1" applyBorder="1">
      <alignment vertical="center" wrapText="1"/>
    </xf>
    <xf numFmtId="0" fontId="27" fillId="37" borderId="20" xfId="779" applyFont="1" applyFill="1" applyBorder="1">
      <alignment horizontal="left" vertical="top" wrapText="1"/>
    </xf>
    <xf numFmtId="49" fontId="27" fillId="45" borderId="0" xfId="780" applyFont="1" applyFill="1" applyNumberFormat="1">
      <alignment horizontal="center" vertical="center" textRotation="90" wrapText="1"/>
    </xf>
    <xf numFmtId="49" fontId="36" fillId="35" borderId="21" xfId="781" applyFont="1" applyFill="1" applyBorder="1" applyNumberFormat="1">
      <alignment horizontal="left" vertical="center" wrapText="1"/>
      <protection locked="0"/>
    </xf>
    <xf numFmtId="0" fontId="79" fillId="0" borderId="28" xfId="782" applyFont="1" applyBorder="1">
      <alignment vertical="center" wrapText="1"/>
    </xf>
    <xf numFmtId="3" fontId="27" fillId="35" borderId="21" xfId="783" applyFont="1" applyFill="1" applyBorder="1" applyNumberFormat="1">
      <alignment horizontal="right" vertical="center" wrapText="1"/>
      <protection locked="0"/>
    </xf>
    <xf numFmtId="4" fontId="27" fillId="35" borderId="21" xfId="784" applyFont="1" applyFill="1" applyBorder="1" applyNumberFormat="1">
      <alignment horizontal="right" vertical="center" wrapText="1"/>
      <protection locked="0"/>
    </xf>
    <xf numFmtId="0" fontId="27" fillId="0" borderId="0" xfId="785" applyFont="1">
      <alignment vertical="top" wrapText="1"/>
    </xf>
    <xf numFmtId="0" fontId="27" fillId="0" borderId="0" xfId="786" applyFont="1">
      <alignment vertical="top"/>
    </xf>
    <xf numFmtId="49" fontId="36" fillId="0" borderId="23" xfId="787" applyFont="1" applyBorder="1" applyNumberFormat="1">
      <alignment horizontal="left" vertical="center" wrapText="1"/>
    </xf>
    <xf numFmtId="49" fontId="27" fillId="0" borderId="50" xfId="788" applyFont="1" applyBorder="1" applyNumberFormat="1">
      <alignment horizontal="center" vertical="center" wrapText="1"/>
    </xf>
    <xf numFmtId="0" fontId="27" fillId="0" borderId="50" xfId="789" applyFont="1" applyBorder="1">
      <alignment horizontal="left" vertical="center" wrapText="1"/>
    </xf>
    <xf numFmtId="4" fontId="27" fillId="0" borderId="51" xfId="790" applyFont="1" applyBorder="1" applyNumberFormat="1">
      <alignment horizontal="center" vertical="center" wrapText="1"/>
    </xf>
    <xf numFmtId="49" fontId="36" fillId="0" borderId="35" xfId="791" applyFont="1" applyBorder="1" applyNumberFormat="1">
      <alignment horizontal="left" vertical="center" wrapText="1"/>
    </xf>
    <xf numFmtId="49" fontId="27" fillId="0" borderId="52" xfId="792" applyFont="1" applyBorder="1" applyNumberFormat="1">
      <alignment horizontal="center" vertical="center" wrapText="1"/>
    </xf>
    <xf numFmtId="0" fontId="27" fillId="0" borderId="53" xfId="793" applyFont="1" applyBorder="1">
      <alignment horizontal="left" vertical="center" wrapText="1" indent="1"/>
    </xf>
    <xf numFmtId="4" fontId="27" fillId="38" borderId="52" xfId="794" applyFont="1" applyFill="1" applyBorder="1" applyNumberFormat="1">
      <alignment horizontal="right" vertical="center" wrapText="1"/>
      <protection locked="0"/>
    </xf>
    <xf numFmtId="49" fontId="36" fillId="0" borderId="21" xfId="795" applyFont="1" applyBorder="1" applyNumberFormat="1">
      <alignment horizontal="left" vertical="center" wrapText="1"/>
    </xf>
    <xf numFmtId="4" fontId="27" fillId="0" borderId="32" xfId="796" applyFont="1" applyBorder="1" applyNumberFormat="1">
      <alignment horizontal="center" vertical="center" wrapText="1"/>
    </xf>
    <xf numFmtId="4" fontId="27" fillId="38" borderId="54" xfId="797" applyFont="1" applyFill="1" applyBorder="1" applyNumberFormat="1">
      <alignment horizontal="right" vertical="center" wrapText="1"/>
      <protection locked="0"/>
    </xf>
    <xf numFmtId="0" fontId="27" fillId="0" borderId="53" xfId="798" applyFont="1" applyBorder="1">
      <alignment horizontal="left" vertical="center" wrapText="1"/>
    </xf>
    <xf numFmtId="49" fontId="36" fillId="0" borderId="25" xfId="799" applyFont="1" applyBorder="1" applyNumberFormat="1">
      <alignment horizontal="left" vertical="center" wrapText="1"/>
    </xf>
    <xf numFmtId="0" fontId="27" fillId="0" borderId="52" xfId="800" applyFont="1" applyBorder="1">
      <alignment horizontal="left" vertical="center" wrapText="1" indent="1"/>
    </xf>
    <xf numFmtId="4" fontId="27" fillId="0" borderId="50" xfId="801" applyFont="1" applyBorder="1" applyNumberFormat="1">
      <alignment horizontal="center" vertical="center" wrapText="1"/>
    </xf>
    <xf numFmtId="0" fontId="27" fillId="0" borderId="52" xfId="802" applyFont="1" applyBorder="1">
      <alignment horizontal="left" vertical="center" wrapText="1"/>
    </xf>
    <xf numFmtId="0" fontId="27" fillId="0" borderId="52" xfId="803" applyFont="1" applyBorder="1">
      <alignment horizontal="left" vertical="center" wrapText="1" indent="2"/>
    </xf>
    <xf numFmtId="4" fontId="27" fillId="0" borderId="52" xfId="804" applyFont="1" applyBorder="1" applyNumberFormat="1">
      <alignment horizontal="center" vertical="center" wrapText="1"/>
    </xf>
    <xf numFmtId="49" fontId="27" fillId="0" borderId="55" xfId="805" applyFont="1" applyBorder="1" applyNumberFormat="1">
      <alignment horizontal="center" vertical="center" wrapText="1"/>
    </xf>
    <xf numFmtId="0" fontId="27" fillId="0" borderId="54" xfId="806" applyFont="1" applyBorder="1">
      <alignment horizontal="left" vertical="center" wrapText="1"/>
    </xf>
    <xf numFmtId="4" fontId="27" fillId="0" borderId="54" xfId="807" applyFont="1" applyBorder="1" applyNumberFormat="1">
      <alignment horizontal="center" vertical="center" wrapText="1"/>
    </xf>
    <xf numFmtId="49" fontId="36" fillId="0" borderId="33" xfId="808" applyFont="1" applyBorder="1" applyNumberFormat="1">
      <alignment horizontal="left" vertical="center" wrapText="1"/>
    </xf>
    <xf numFmtId="49" fontId="27" fillId="0" borderId="53" xfId="809" applyFont="1" applyBorder="1" applyNumberFormat="1">
      <alignment horizontal="center" vertical="center" wrapText="1"/>
    </xf>
    <xf numFmtId="4" fontId="27" fillId="38" borderId="53" xfId="810" applyFont="1" applyFill="1" applyBorder="1" applyNumberFormat="1">
      <alignment horizontal="right" vertical="center" wrapText="1"/>
      <protection locked="0"/>
    </xf>
    <xf numFmtId="4" fontId="27" fillId="0" borderId="53" xfId="811" applyFont="1" applyBorder="1" applyNumberFormat="1">
      <alignment horizontal="center" vertical="center" wrapText="1"/>
    </xf>
    <xf numFmtId="4" fontId="27" fillId="38" borderId="55" xfId="812" applyFont="1" applyFill="1" applyBorder="1" applyNumberFormat="1">
      <alignment horizontal="right" vertical="center" wrapText="1"/>
      <protection locked="0"/>
    </xf>
    <xf numFmtId="0" fontId="23" fillId="0" borderId="21" xfId="813" applyFont="1" applyBorder="1">
      <alignment horizontal="center" vertical="center"/>
    </xf>
    <xf numFmtId="264" fontId="23" fillId="35" borderId="23" xfId="814" applyFont="1" applyFill="1" applyBorder="1" applyNumberFormat="1">
      <alignment horizontal="left" vertical="center" wrapText="1" indent="1"/>
      <protection locked="0"/>
    </xf>
    <xf numFmtId="0" fontId="27" fillId="37" borderId="21" xfId="815" applyFont="1" applyFill="1" applyBorder="1">
      <alignment horizontal="left" vertical="top" wrapText="1" indent="1"/>
    </xf>
    <xf numFmtId="0" fontId="27" fillId="37" borderId="20" xfId="816" applyFont="1" applyFill="1" applyBorder="1">
      <alignment horizontal="left" vertical="top" wrapText="1" indent="1"/>
    </xf>
    <xf numFmtId="49" fontId="23" fillId="0" borderId="21" xfId="817" applyFont="1" applyBorder="1" applyNumberFormat="1">
      <alignment horizontal="center" vertical="center"/>
    </xf>
    <xf numFmtId="0" fontId="27" fillId="41" borderId="26" xfId="818" applyFont="1" applyFill="1" applyBorder="1">
      <alignment vertical="center" wrapText="1"/>
    </xf>
    <xf numFmtId="0" fontId="27" fillId="0" borderId="20" xfId="819" applyFont="1" applyBorder="1">
      <alignment vertical="center" wrapText="1"/>
    </xf>
    <xf numFmtId="0" fontId="27" fillId="41" borderId="45" xfId="820" applyFont="1" applyFill="1" applyBorder="1">
      <alignment vertical="center" wrapText="1"/>
    </xf>
    <xf numFmtId="0" fontId="46" fillId="0" borderId="0" xfId="821" applyFont="1">
      <alignment horizontal="center" vertical="center" wrapText="1"/>
    </xf>
    <xf numFmtId="0" fontId="80" fillId="0" borderId="0" xfId="822" applyFont="1">
      <alignment vertical="center" wrapText="1"/>
    </xf>
    <xf numFmtId="0" fontId="23" fillId="39" borderId="32" xfId="823" applyFont="1" applyFill="1" applyBorder="1">
      <alignment horizontal="center" vertical="center" wrapText="1"/>
    </xf>
    <xf numFmtId="0" fontId="23" fillId="0" borderId="23" xfId="824" applyFont="1" applyBorder="1">
      <alignment horizontal="left" vertical="center" wrapText="1" indent="1"/>
    </xf>
    <xf numFmtId="49" fontId="27" fillId="0" borderId="21" xfId="825" applyFont="1" applyBorder="1" applyNumberFormat="1">
      <alignment horizontal="center" vertical="center" wrapText="1"/>
    </xf>
    <xf numFmtId="0" fontId="27" fillId="41" borderId="34" xfId="826" applyFont="1" applyFill="1" applyBorder="1">
      <alignment vertical="center" wrapText="1"/>
    </xf>
    <xf numFmtId="0" fontId="27" fillId="39" borderId="19" xfId="827" applyFont="1" applyFill="1" applyBorder="1">
      <alignment vertical="center" wrapText="1"/>
    </xf>
    <xf numFmtId="49" fontId="57" fillId="0" borderId="19" xfId="828" applyFont="1" applyBorder="1" applyNumberFormat="1">
      <alignment vertical="top"/>
    </xf>
    <xf numFmtId="0" fontId="31" fillId="39" borderId="19" xfId="829" applyFont="1" applyFill="1" applyBorder="1">
      <alignment horizontal="center" wrapText="1"/>
    </xf>
    <xf numFmtId="0" fontId="27" fillId="0" borderId="15" xfId="830" applyFont="1" applyBorder="1">
      <alignment horizontal="center" vertical="center"/>
    </xf>
    <xf numFmtId="0" fontId="27" fillId="0" borderId="16" xfId="831" applyFont="1" applyBorder="1">
      <alignment horizontal="center" vertical="center"/>
    </xf>
    <xf numFmtId="0" fontId="27" fillId="0" borderId="17" xfId="832" applyFont="1" applyBorder="1">
      <alignment horizontal="center" vertical="center"/>
    </xf>
    <xf numFmtId="0" fontId="27" fillId="0" borderId="13" xfId="833" applyFont="1" applyBorder="1">
      <alignment vertical="center" wrapText="1"/>
    </xf>
    <xf numFmtId="0" fontId="27" fillId="39" borderId="26" xfId="834" applyFont="1" applyFill="1" applyBorder="1">
      <alignment vertical="center" wrapText="1"/>
    </xf>
    <xf numFmtId="0" fontId="43" fillId="0" borderId="19" xfId="835" applyFont="1" applyBorder="1">
      <alignment vertical="center" wrapText="1"/>
    </xf>
    <xf numFmtId="0" fontId="27" fillId="0" borderId="56" xfId="836" applyFont="1" applyBorder="1">
      <alignment horizontal="center" vertical="center"/>
    </xf>
    <xf numFmtId="0" fontId="27" fillId="0" borderId="44" xfId="837" applyFont="1" applyBorder="1">
      <alignment horizontal="center" vertical="center"/>
    </xf>
    <xf numFmtId="0" fontId="27" fillId="0" borderId="13" xfId="838" applyFont="1" applyBorder="1">
      <alignment vertical="center"/>
    </xf>
    <xf numFmtId="49" fontId="23" fillId="0" borderId="32" xfId="839" applyFont="1" applyBorder="1" applyNumberFormat="1">
      <alignment horizontal="center" vertical="center" wrapText="1"/>
    </xf>
    <xf numFmtId="49" fontId="27" fillId="0" borderId="28" xfId="840" applyFont="1" applyBorder="1" applyNumberFormat="1">
      <alignment vertical="top"/>
    </xf>
    <xf numFmtId="49" fontId="23" fillId="0" borderId="42" xfId="841" applyFont="1" applyBorder="1" applyNumberFormat="1">
      <alignment horizontal="center" vertical="center" wrapText="1"/>
    </xf>
    <xf numFmtId="0" fontId="23" fillId="37" borderId="23" xfId="842" applyFont="1" applyFill="1" applyBorder="1">
      <alignment horizontal="center" vertical="center" wrapText="1"/>
    </xf>
    <xf numFmtId="49" fontId="23" fillId="0" borderId="30" xfId="843" applyFont="1" applyBorder="1" applyNumberFormat="1">
      <alignment horizontal="center" vertical="center" wrapText="1"/>
    </xf>
    <xf numFmtId="49" fontId="23" fillId="37" borderId="23" xfId="844" applyFont="1" applyFill="1" applyBorder="1" applyNumberFormat="1">
      <alignment horizontal="center" vertical="center"/>
    </xf>
    <xf numFmtId="0" fontId="27" fillId="0" borderId="28" xfId="845" applyFont="1" applyBorder="1">
      <alignment vertical="center" wrapText="1"/>
    </xf>
    <xf numFmtId="4" fontId="23" fillId="37" borderId="23" xfId="846" applyFont="1" applyFill="1" applyBorder="1" applyNumberFormat="1">
      <alignment horizontal="right" vertical="center" wrapText="1"/>
    </xf>
    <xf numFmtId="4" fontId="23" fillId="35" borderId="23" xfId="847" applyFont="1" applyFill="1" applyBorder="1" applyNumberFormat="1">
      <alignment horizontal="right" vertical="center" wrapText="1"/>
      <protection locked="0"/>
    </xf>
    <xf numFmtId="49" fontId="23" fillId="0" borderId="23" xfId="848" applyFont="1" applyBorder="1" applyNumberFormat="1">
      <alignment horizontal="left" vertical="center" wrapText="1" indent="3"/>
    </xf>
    <xf numFmtId="49" fontId="48" fillId="0" borderId="0" xfId="849" applyFont="1" applyNumberFormat="1">
      <alignment vertical="center"/>
    </xf>
    <xf numFmtId="49" fontId="48" fillId="0" borderId="0" xfId="850" applyFont="1" applyNumberFormat="1">
      <alignment vertical="center" wrapText="1"/>
    </xf>
    <xf numFmtId="49" fontId="27" fillId="39" borderId="0" xfId="851" applyFont="1" applyFill="1" applyNumberFormat="1">
      <alignment horizontal="center" vertical="top" wrapText="1"/>
    </xf>
    <xf numFmtId="0" fontId="27" fillId="0" borderId="27" xfId="852" applyFont="1" applyBorder="1">
      <alignment horizontal="left" vertical="top" wrapText="1"/>
    </xf>
    <xf numFmtId="49" fontId="27" fillId="0" borderId="0" xfId="853" applyFont="1" applyNumberFormat="1">
      <alignment horizontal="center" vertical="top" wrapText="1"/>
    </xf>
    <xf numFmtId="49" fontId="27" fillId="0" borderId="0" xfId="854" applyFont="1" applyNumberFormat="1">
      <alignment horizontal="center" vertical="center" wrapText="1"/>
    </xf>
    <xf numFmtId="49" fontId="48" fillId="0" borderId="0" xfId="855" applyFont="1" applyNumberFormat="1">
      <alignment horizontal="center" vertical="center" wrapText="1"/>
    </xf>
    <xf numFmtId="0" fontId="27" fillId="46" borderId="21" xfId="856" applyFont="1" applyFill="1" applyBorder="1">
      <alignment horizontal="center" vertical="center" wrapText="1"/>
    </xf>
    <xf numFmtId="0" fontId="27" fillId="46" borderId="25" xfId="857" applyFont="1" applyFill="1" applyBorder="1">
      <alignment horizontal="center" vertical="center" wrapText="1"/>
    </xf>
    <xf numFmtId="0" fontId="27" fillId="46" borderId="20" xfId="858" applyFont="1" applyFill="1" applyBorder="1">
      <alignment horizontal="center" vertical="center" wrapText="1"/>
    </xf>
    <xf numFmtId="49" fontId="37" fillId="47" borderId="21" xfId="859" applyFont="1" applyFill="1" applyBorder="1" applyNumberFormat="1">
      <alignment horizontal="center" vertical="center" wrapText="1"/>
    </xf>
    <xf numFmtId="49" fontId="37" fillId="47" borderId="25" xfId="860" applyFont="1" applyFill="1" applyBorder="1" applyNumberFormat="1">
      <alignment horizontal="center" vertical="center" wrapText="1"/>
    </xf>
    <xf numFmtId="49" fontId="37" fillId="47" borderId="20" xfId="861" applyFont="1" applyFill="1" applyBorder="1" applyNumberFormat="1">
      <alignment horizontal="center" vertical="center" wrapText="1"/>
    </xf>
    <xf numFmtId="49" fontId="37" fillId="48" borderId="21" xfId="862" applyFont="1" applyFill="1" applyBorder="1" applyNumberFormat="1">
      <alignment horizontal="center" vertical="center" wrapText="1"/>
    </xf>
    <xf numFmtId="49" fontId="37" fillId="48" borderId="25" xfId="863" applyFont="1" applyFill="1" applyBorder="1" applyNumberFormat="1">
      <alignment horizontal="center" vertical="center" wrapText="1"/>
    </xf>
    <xf numFmtId="49" fontId="37" fillId="48" borderId="20" xfId="864" applyFont="1" applyFill="1" applyBorder="1" applyNumberFormat="1">
      <alignment horizontal="center" vertical="center" wrapText="1"/>
    </xf>
    <xf numFmtId="49" fontId="27" fillId="49" borderId="21" xfId="865" applyFont="1" applyFill="1" applyBorder="1" applyNumberFormat="1">
      <alignment horizontal="center" vertical="center" wrapText="1"/>
    </xf>
    <xf numFmtId="49" fontId="27" fillId="49" borderId="25" xfId="866" applyFont="1" applyFill="1" applyBorder="1" applyNumberFormat="1">
      <alignment horizontal="center" vertical="center" wrapText="1"/>
    </xf>
    <xf numFmtId="49" fontId="27" fillId="50" borderId="26" xfId="867" applyFont="1" applyFill="1" applyBorder="1" applyNumberFormat="1">
      <alignment horizontal="center" vertical="center" wrapText="1"/>
    </xf>
    <xf numFmtId="49" fontId="27" fillId="50" borderId="0" xfId="868" applyFont="1" applyFill="1" applyNumberFormat="1">
      <alignment horizontal="center" vertical="center" wrapText="1"/>
    </xf>
    <xf numFmtId="49" fontId="27" fillId="0" borderId="25" xfId="869" applyFont="1" applyBorder="1" applyNumberFormat="1">
      <alignment horizontal="center" vertical="center" wrapText="1"/>
    </xf>
    <xf numFmtId="49" fontId="48" fillId="39" borderId="0" xfId="870" applyFont="1" applyFill="1" applyNumberFormat="1">
      <alignment vertical="center" wrapText="1"/>
    </xf>
    <xf numFmtId="49" fontId="27" fillId="50" borderId="23" xfId="871" applyFont="1" applyFill="1" applyBorder="1" applyNumberFormat="1">
      <alignment horizontal="center" vertical="center" wrapText="1"/>
    </xf>
    <xf numFmtId="0" fontId="27" fillId="50" borderId="23" xfId="872" applyFont="1" applyFill="1" applyBorder="1">
      <alignment horizontal="center" vertical="center" wrapText="1"/>
    </xf>
    <xf numFmtId="0" fontId="27" fillId="50" borderId="21" xfId="873" applyFont="1" applyFill="1" applyBorder="1">
      <alignment horizontal="center" vertical="center" wrapText="1"/>
    </xf>
    <xf numFmtId="0" fontId="27" fillId="39" borderId="20" xfId="874" applyFont="1" applyFill="1" applyBorder="1">
      <alignment horizontal="center" vertical="center" wrapText="1"/>
    </xf>
    <xf numFmtId="0" fontId="27" fillId="50" borderId="20" xfId="875" applyFont="1" applyFill="1" applyBorder="1">
      <alignment horizontal="center" vertical="center" wrapText="1"/>
    </xf>
    <xf numFmtId="49" fontId="27" fillId="50" borderId="45" xfId="876" applyFont="1" applyFill="1" applyBorder="1" applyNumberFormat="1">
      <alignment horizontal="center" vertical="center" wrapText="1"/>
    </xf>
    <xf numFmtId="49" fontId="48" fillId="39" borderId="0" xfId="877" applyFont="1" applyFill="1" applyNumberFormat="1">
      <alignment vertical="center"/>
    </xf>
    <xf numFmtId="49" fontId="46" fillId="0" borderId="23" xfId="878" applyFont="1" applyBorder="1" applyNumberFormat="1">
      <alignment horizontal="center" vertical="center"/>
    </xf>
    <xf numFmtId="49" fontId="46" fillId="50" borderId="23" xfId="879" applyFont="1" applyFill="1" applyBorder="1" applyNumberFormat="1">
      <alignment horizontal="center" vertical="center"/>
    </xf>
    <xf numFmtId="0" fontId="46" fillId="0" borderId="23" xfId="880" applyFont="1" applyBorder="1">
      <alignment horizontal="center" vertical="center"/>
    </xf>
    <xf numFmtId="49" fontId="46" fillId="0" borderId="30" xfId="881" applyFont="1" applyBorder="1" applyNumberFormat="1">
      <alignment horizontal="center" vertical="center"/>
    </xf>
    <xf numFmtId="49" fontId="37" fillId="0" borderId="32" xfId="882" applyFont="1" applyBorder="1" applyNumberFormat="1">
      <alignment horizontal="center" vertical="center"/>
    </xf>
    <xf numFmtId="0" fontId="27" fillId="0" borderId="32" xfId="883" applyFont="1" applyBorder="1">
      <alignment horizontal="right" vertical="center"/>
    </xf>
    <xf numFmtId="0" fontId="27" fillId="0" borderId="32" xfId="884" applyFont="1" applyBorder="1">
      <alignment horizontal="center" vertical="center"/>
    </xf>
    <xf numFmtId="0" fontId="27" fillId="0" borderId="23" xfId="885" applyFont="1" applyBorder="1">
      <alignment horizontal="right" vertical="center"/>
    </xf>
    <xf numFmtId="4" fontId="48" fillId="39" borderId="0" xfId="886" applyFont="1" applyFill="1" applyNumberFormat="1">
      <alignment vertical="center"/>
    </xf>
    <xf numFmtId="49" fontId="81" fillId="0" borderId="0" xfId="887" applyFont="1" applyNumberFormat="1">
      <alignment vertical="center" wrapText="1"/>
    </xf>
    <xf numFmtId="49" fontId="46" fillId="0" borderId="0" xfId="888" applyFont="1" applyNumberFormat="1">
      <alignment horizontal="center" vertical="center" wrapText="1"/>
    </xf>
    <xf numFmtId="3" fontId="27" fillId="38" borderId="21" xfId="889" applyFont="1" applyFill="1" applyBorder="1" applyNumberFormat="1">
      <alignment vertical="center" wrapText="1"/>
      <protection locked="0"/>
    </xf>
    <xf numFmtId="4" fontId="27" fillId="37" borderId="21" xfId="890" applyFont="1" applyFill="1" applyBorder="1" applyNumberFormat="1">
      <alignment horizontal="right" vertical="center" wrapText="1"/>
    </xf>
    <xf numFmtId="0" fontId="37" fillId="0" borderId="23" xfId="891" applyFont="1" applyBorder="1">
      <alignment vertical="top" wrapText="1"/>
    </xf>
    <xf numFmtId="0" fontId="23" fillId="0" borderId="23" xfId="892" applyFont="1" applyBorder="1">
      <alignment vertical="center" wrapText="1"/>
    </xf>
    <xf numFmtId="0" fontId="23" fillId="38" borderId="23" xfId="893" applyFont="1" applyFill="1" applyBorder="1">
      <alignment horizontal="left" vertical="center" wrapText="1" indent="2"/>
      <protection locked="0"/>
    </xf>
    <xf numFmtId="49" fontId="78" fillId="41" borderId="25" xfId="894" applyFont="1" applyFill="1" applyBorder="1" applyNumberFormat="1">
      <alignment horizontal="center" vertical="top"/>
    </xf>
    <xf numFmtId="49" fontId="56" fillId="0" borderId="23" xfId="895" applyFont="1" applyBorder="1" applyNumberFormat="1">
      <alignment horizontal="center" vertical="center" wrapText="1"/>
    </xf>
    <xf numFmtId="0" fontId="56" fillId="0" borderId="23" xfId="896" applyFont="1" applyBorder="1">
      <alignment horizontal="left" vertical="center" wrapText="1" indent="2"/>
    </xf>
    <xf numFmtId="49" fontId="82" fillId="0" borderId="21" xfId="897" applyFont="1" applyBorder="1" applyNumberFormat="1">
      <alignment horizontal="left" vertical="center" wrapText="1"/>
    </xf>
    <xf numFmtId="0" fontId="27" fillId="0" borderId="32" xfId="898" applyFont="1" applyBorder="1">
      <alignment vertical="top" wrapText="1"/>
    </xf>
    <xf numFmtId="0" fontId="23" fillId="35" borderId="23" xfId="899" applyFont="1" applyFill="1" applyBorder="1">
      <alignment horizontal="left" vertical="center" wrapText="1" indent="2"/>
      <protection locked="0"/>
    </xf>
    <xf numFmtId="0" fontId="23" fillId="38" borderId="23" xfId="900" applyFont="1" applyFill="1" applyBorder="1">
      <alignment horizontal="left" vertical="center" wrapText="1"/>
      <protection locked="0"/>
    </xf>
    <xf numFmtId="0" fontId="23" fillId="0" borderId="23" xfId="901" applyFont="1" applyBorder="1">
      <alignment horizontal="left" vertical="center" wrapText="1" indent="2"/>
    </xf>
    <xf numFmtId="264" fontId="23" fillId="38" borderId="23" xfId="902" applyFont="1" applyFill="1" applyBorder="1" applyNumberFormat="1">
      <alignment horizontal="left" vertical="center" wrapText="1"/>
      <protection locked="0"/>
    </xf>
    <xf numFmtId="49" fontId="37" fillId="0" borderId="0" xfId="903" applyFont="1" applyNumberFormat="1">
      <alignment vertical="top"/>
    </xf>
    <xf numFmtId="264" fontId="23" fillId="38" borderId="20" xfId="904" applyFont="1" applyFill="1" applyBorder="1" applyNumberFormat="1">
      <alignment horizontal="left" vertical="center" wrapText="1"/>
      <protection locked="0"/>
    </xf>
    <xf numFmtId="264" fontId="23" fillId="38" borderId="21" xfId="905" applyFont="1" applyFill="1" applyBorder="1" applyNumberFormat="1">
      <alignment horizontal="left" vertical="center" wrapText="1"/>
      <protection locked="0"/>
    </xf>
    <xf numFmtId="0" fontId="27" fillId="0" borderId="25" xfId="906" applyFont="1" applyBorder="1">
      <alignment horizontal="left" vertical="top" wrapText="1" indent="1"/>
    </xf>
    <xf numFmtId="0" fontId="23" fillId="39" borderId="21" xfId="907" applyFont="1" applyFill="1" applyBorder="1">
      <alignment horizontal="right" vertical="center" wrapText="1" indent="1"/>
    </xf>
    <xf numFmtId="49" fontId="46" fillId="39" borderId="26" xfId="908" applyFont="1" applyFill="1" applyBorder="1" applyNumberFormat="1">
      <alignment horizontal="center" vertical="center" wrapText="1"/>
    </xf>
    <xf numFmtId="49" fontId="23" fillId="39" borderId="32" xfId="909" applyFont="1" applyFill="1" applyBorder="1" applyNumberFormat="1">
      <alignment horizontal="center" vertical="center" wrapText="1"/>
    </xf>
    <xf numFmtId="0" fontId="23" fillId="0" borderId="32" xfId="910" applyFont="1" applyBorder="1">
      <alignment horizontal="left" vertical="center" wrapText="1"/>
    </xf>
    <xf numFmtId="0" fontId="67" fillId="39" borderId="0" xfId="911" applyFont="1" applyFill="1">
      <alignment horizontal="center" vertical="top" wrapText="1"/>
    </xf>
    <xf numFmtId="0" fontId="23" fillId="37" borderId="21" xfId="912" applyFont="1" applyFill="1" applyBorder="1">
      <alignment horizontal="left" vertical="center" wrapText="1" indent="1"/>
    </xf>
    <xf numFmtId="49" fontId="47" fillId="41" borderId="45" xfId="913" applyFont="1" applyFill="1" applyBorder="1" applyNumberFormat="1">
      <alignment horizontal="left" vertical="center" indent="2"/>
    </xf>
    <xf numFmtId="0" fontId="67" fillId="39" borderId="29" xfId="914" applyFont="1" applyFill="1" applyBorder="1">
      <alignment horizontal="center" vertical="top" wrapText="1"/>
    </xf>
    <xf numFmtId="49" fontId="23" fillId="39" borderId="30" xfId="915" applyFont="1" applyFill="1" applyBorder="1" applyNumberFormat="1">
      <alignment horizontal="center" vertical="center" wrapText="1"/>
    </xf>
    <xf numFmtId="0" fontId="23" fillId="37" borderId="30" xfId="916" applyFont="1" applyFill="1" applyBorder="1">
      <alignment horizontal="left" vertical="center" wrapText="1" indent="1"/>
    </xf>
    <xf numFmtId="49" fontId="23" fillId="39" borderId="21" xfId="917" applyFont="1" applyFill="1" applyBorder="1" applyNumberFormat="1">
      <alignment horizontal="center" vertical="center" wrapText="1"/>
    </xf>
    <xf numFmtId="49" fontId="27" fillId="0" borderId="26" xfId="918" applyFont="1" applyBorder="1" applyNumberFormat="1">
      <alignment vertical="top"/>
    </xf>
    <xf numFmtId="49" fontId="27" fillId="0" borderId="0" xfId="919" applyFont="1" applyNumberFormat="1">
      <alignment vertical="top" wrapText="1"/>
    </xf>
    <xf numFmtId="0" fontId="27" fillId="0" borderId="26" xfId="920" applyFont="1" applyBorder="1">
      <alignment horizontal="left" vertical="top" wrapText="1"/>
    </xf>
    <xf numFmtId="3" fontId="27" fillId="0" borderId="21" xfId="921" applyFont="1" applyBorder="1" applyNumberFormat="1">
      <alignment vertical="center" wrapText="1"/>
    </xf>
    <xf numFmtId="4" fontId="27" fillId="0" borderId="21" xfId="922" applyFont="1" applyBorder="1" applyNumberFormat="1">
      <alignment horizontal="right" vertical="center" wrapText="1"/>
    </xf>
    <xf numFmtId="49" fontId="28" fillId="47" borderId="0" xfId="923" applyFont="1" applyFill="1" applyNumberFormat="1">
      <alignment horizontal="center" vertical="center"/>
    </xf>
    <xf numFmtId="49" fontId="27" fillId="0" borderId="23" xfId="924" applyFont="1" applyBorder="1" applyNumberFormat="1">
      <alignment horizontal="center" vertical="top"/>
    </xf>
    <xf numFmtId="49" fontId="37" fillId="47" borderId="0" xfId="925" applyFont="1" applyFill="1" applyNumberFormat="1">
      <alignment horizontal="center" vertical="center" wrapText="1"/>
    </xf>
    <xf numFmtId="0" fontId="23" fillId="46" borderId="23" xfId="926" applyFont="1" applyFill="1" applyBorder="1">
      <alignment horizontal="center" vertical="center"/>
    </xf>
    <xf numFmtId="49" fontId="37" fillId="47" borderId="23" xfId="927" applyFont="1" applyFill="1" applyBorder="1" applyNumberFormat="1">
      <alignment horizontal="center" vertical="center"/>
    </xf>
    <xf numFmtId="49" fontId="37" fillId="48" borderId="23" xfId="928" applyFont="1" applyFill="1" applyBorder="1" applyNumberFormat="1">
      <alignment horizontal="center" vertical="center"/>
    </xf>
    <xf numFmtId="49" fontId="23" fillId="49" borderId="23" xfId="929" applyFont="1" applyFill="1" applyBorder="1" applyNumberFormat="1">
      <alignment horizontal="center" vertical="center"/>
    </xf>
    <xf numFmtId="0" fontId="27" fillId="0" borderId="23" xfId="930" applyFont="1" applyBorder="1">
      <alignment vertical="center"/>
    </xf>
    <xf numFmtId="0" fontId="23" fillId="0" borderId="23" xfId="931" applyFont="1" applyBorder="1">
      <alignment vertical="center"/>
    </xf>
    <xf numFmtId="0" fontId="23" fillId="0" borderId="21" xfId="932" applyFont="1" applyBorder="1">
      <alignment vertical="center"/>
    </xf>
    <xf numFmtId="0" fontId="27" fillId="0" borderId="21" xfId="933" applyFont="1" applyBorder="1">
      <alignment horizontal="left" vertical="center"/>
    </xf>
    <xf numFmtId="49" fontId="27" fillId="0" borderId="57" xfId="934" applyFont="1" applyBorder="1" applyNumberFormat="1">
      <alignment vertical="center"/>
    </xf>
    <xf numFmtId="49" fontId="27" fillId="0" borderId="58" xfId="935" applyFont="1" applyBorder="1" applyNumberFormat="1">
      <alignment vertical="top"/>
    </xf>
    <xf numFmtId="49" fontId="27" fillId="0" borderId="59" xfId="936" applyFont="1" applyBorder="1" applyNumberFormat="1">
      <alignment vertical="top"/>
    </xf>
    <xf numFmtId="0" fontId="23" fillId="0" borderId="20" xfId="937" applyFont="1" applyBorder="1">
      <alignment vertical="center"/>
    </xf>
    <xf numFmtId="0" fontId="23" fillId="0" borderId="23" xfId="938" applyFont="1" applyBorder="1">
      <alignment horizontal="right" vertical="top"/>
    </xf>
    <xf numFmtId="0" fontId="23" fillId="0" borderId="23" xfId="939" applyFont="1" applyBorder="1">
      <alignment vertical="top"/>
    </xf>
    <xf numFmtId="0" fontId="27" fillId="0" borderId="20" xfId="940" applyFont="1" applyBorder="1">
      <alignment vertical="center"/>
    </xf>
    <xf numFmtId="49" fontId="27" fillId="0" borderId="23" xfId="941" applyFont="1" applyBorder="1" applyNumberFormat="1">
      <alignment vertical="center"/>
    </xf>
    <xf numFmtId="0" fontId="27" fillId="0" borderId="23" xfId="942" applyFont="1" applyBorder="1">
      <alignment vertical="top"/>
    </xf>
    <xf numFmtId="0" fontId="23" fillId="51" borderId="0" xfId="943" applyFont="1" applyFill="1">
      <alignment horizontal="right" vertical="center"/>
    </xf>
    <xf numFmtId="0" fontId="23" fillId="51" borderId="0" xfId="944" applyFont="1" applyFill="1">
      <alignment horizontal="left" vertical="center"/>
    </xf>
    <xf numFmtId="0" fontId="23" fillId="0" borderId="0" xfId="945" applyFont="1">
      <alignment horizontal="right" vertical="top"/>
    </xf>
    <xf numFmtId="49" fontId="27" fillId="0" borderId="21" xfId="946" applyFont="1" applyBorder="1" applyNumberFormat="1">
      <alignment vertical="top"/>
    </xf>
    <xf numFmtId="0" fontId="72" fillId="51" borderId="0" xfId="947" applyFont="1" applyFill="1">
      <alignment horizontal="left" vertical="center"/>
    </xf>
    <xf numFmtId="49" fontId="23" fillId="0" borderId="21" xfId="948" applyFont="1" applyBorder="1" applyNumberFormat="1">
      <alignment vertical="top"/>
    </xf>
    <xf numFmtId="49" fontId="27" fillId="0" borderId="23" xfId="949" applyFont="1" applyBorder="1" applyNumberFormat="1">
      <alignment horizontal="right" vertical="top"/>
    </xf>
    <xf numFmtId="0" fontId="23" fillId="0" borderId="21" xfId="950" applyFont="1" applyBorder="1">
      <alignment horizontal="left" vertical="center"/>
    </xf>
    <xf numFmtId="49" fontId="27" fillId="0" borderId="32" xfId="951" applyFont="1" applyBorder="1" applyNumberFormat="1">
      <alignment horizontal="right" vertical="top"/>
    </xf>
    <xf numFmtId="0" fontId="23" fillId="0" borderId="32" xfId="952" applyFont="1" applyBorder="1">
      <alignment vertical="top"/>
    </xf>
    <xf numFmtId="0" fontId="27" fillId="0" borderId="32" xfId="953" applyFont="1" applyBorder="1">
      <alignment vertical="center"/>
    </xf>
    <xf numFmtId="49" fontId="27" fillId="0" borderId="52" xfId="954" applyFont="1" applyBorder="1" applyNumberFormat="1">
      <alignment horizontal="center" vertical="center"/>
    </xf>
    <xf numFmtId="49" fontId="27" fillId="0" borderId="23" xfId="955" applyFont="1" applyBorder="1" applyNumberFormat="1">
      <alignment horizontal="right" vertical="center"/>
    </xf>
    <xf numFmtId="49" fontId="27" fillId="0" borderId="23" xfId="956" applyFont="1" applyBorder="1" applyNumberFormat="1">
      <alignment vertical="top"/>
    </xf>
    <xf numFmtId="0" fontId="27" fillId="51" borderId="0" xfId="957" applyFont="1" applyFill="1">
      <alignment horizontal="left" vertical="center"/>
    </xf>
    <xf numFmtId="0" fontId="23" fillId="51" borderId="60" xfId="958" applyFont="1" applyFill="1" applyBorder="1">
      <alignment horizontal="center"/>
    </xf>
    <xf numFmtId="49" fontId="83" fillId="0" borderId="59" xfId="959" applyFont="1" applyBorder="1" applyNumberFormat="1">
      <alignment vertical="top"/>
    </xf>
    <xf numFmtId="49" fontId="48" fillId="44" borderId="0" xfId="960" applyFont="1" applyFill="1" applyNumberFormat="1">
      <alignment vertical="center" wrapText="1"/>
    </xf>
    <xf numFmtId="0" fontId="23" fillId="0" borderId="60" xfId="961" applyFont="1" applyBorder="1">
      <alignment horizontal="center"/>
    </xf>
    <xf numFmtId="49" fontId="28" fillId="47" borderId="0" xfId="962" applyFont="1" applyFill="1" applyNumberFormat="1">
      <alignment horizontal="center" vertical="center" wrapText="1"/>
    </xf>
    <xf numFmtId="49" fontId="27" fillId="51" borderId="0" xfId="963" applyFont="1" applyFill="1" applyNumberFormat="1">
      <alignment horizontal="center" vertical="center"/>
    </xf>
    <xf numFmtId="49" fontId="23" fillId="35" borderId="52" xfId="964" applyFont="1" applyFill="1" applyBorder="1" applyNumberFormat="1">
      <alignment horizontal="left" vertical="center"/>
      <protection locked="0"/>
    </xf>
    <xf numFmtId="49" fontId="23" fillId="0" borderId="52" xfId="965" applyFont="1" applyBorder="1" applyNumberFormat="1">
      <alignment horizontal="right" vertical="center"/>
    </xf>
    <xf numFmtId="0" fontId="23" fillId="37" borderId="52" xfId="966" applyFont="1" applyFill="1" applyBorder="1">
      <alignment horizontal="center" vertical="center"/>
    </xf>
    <xf numFmtId="49" fontId="23" fillId="0" borderId="52" xfId="967" applyFont="1" applyBorder="1" applyNumberFormat="1">
      <alignment horizontal="center" vertical="center"/>
    </xf>
    <xf numFmtId="0" fontId="20" fillId="0" borderId="61" xfId="968" applyFont="1" applyBorder="1">
      <alignment horizontal="center" vertical="center"/>
    </xf>
    <xf numFmtId="0" fontId="23" fillId="0" borderId="61" xfId="969" applyFont="1" applyBorder="1">
      <alignment horizontal="center" vertical="center"/>
    </xf>
    <xf numFmtId="49" fontId="28" fillId="47" borderId="23" xfId="970" applyFont="1" applyFill="1" applyBorder="1" applyNumberFormat="1">
      <alignment horizontal="right" vertical="center"/>
    </xf>
    <xf numFmtId="49" fontId="27" fillId="35" borderId="33" xfId="971" applyFont="1" applyFill="1" applyBorder="1" applyNumberFormat="1">
      <alignment vertical="top"/>
      <protection locked="0"/>
    </xf>
    <xf numFmtId="0" fontId="23" fillId="50" borderId="23" xfId="972" applyFont="1" applyFill="1" applyBorder="1">
      <alignment horizontal="right" vertical="center"/>
    </xf>
    <xf numFmtId="49" fontId="27" fillId="50" borderId="30" xfId="973" applyFont="1" applyFill="1" applyBorder="1" applyNumberFormat="1">
      <alignment vertical="top"/>
    </xf>
    <xf numFmtId="49" fontId="27" fillId="50" borderId="23" xfId="974" applyFont="1" applyFill="1" applyBorder="1" applyNumberFormat="1">
      <alignment vertical="top"/>
    </xf>
    <xf numFmtId="49" fontId="27" fillId="0" borderId="21" xfId="975" applyFont="1" applyBorder="1" applyNumberFormat="1">
      <alignment horizontal="center" vertical="top"/>
    </xf>
    <xf numFmtId="49" fontId="27" fillId="0" borderId="20" xfId="976" applyFont="1" applyBorder="1" applyNumberFormat="1">
      <alignment horizontal="center" vertical="top"/>
    </xf>
    <xf numFmtId="0" fontId="27" fillId="37" borderId="35" xfId="977" applyFont="1" applyFill="1" applyBorder="1">
      <alignment horizontal="center" vertical="top"/>
    </xf>
    <xf numFmtId="0" fontId="27" fillId="37" borderId="35" xfId="978" applyFont="1" applyFill="1" applyBorder="1">
      <alignment horizontal="left" vertical="top"/>
    </xf>
    <xf numFmtId="0" fontId="23" fillId="0" borderId="50" xfId="979" applyFont="1" applyBorder="1">
      <alignment horizontal="center" vertical="center"/>
    </xf>
    <xf numFmtId="0" fontId="23" fillId="0" borderId="55" xfId="980" applyFont="1" applyBorder="1">
      <alignment horizontal="center" vertical="center"/>
    </xf>
    <xf numFmtId="0" fontId="27" fillId="0" borderId="23" xfId="981" applyFont="1" applyBorder="1">
      <alignment horizontal="left" vertical="top"/>
    </xf>
    <xf numFmtId="0" fontId="23" fillId="0" borderId="53" xfId="982" applyFont="1" applyBorder="1">
      <alignment horizontal="center" vertical="center"/>
    </xf>
    <xf numFmtId="49" fontId="28" fillId="47" borderId="21" xfId="983" applyFont="1" applyFill="1" applyBorder="1" applyNumberFormat="1">
      <alignment horizontal="right" vertical="center"/>
    </xf>
    <xf numFmtId="49" fontId="23" fillId="0" borderId="0" xfId="984" applyFont="1" applyNumberFormat="1">
      <alignment vertical="center"/>
    </xf>
    <xf numFmtId="0" fontId="23" fillId="51" borderId="0" xfId="985" applyFont="1" applyFill="1">
      <alignment horizontal="right" vertical="top" wrapText="1"/>
    </xf>
    <xf numFmtId="49" fontId="27" fillId="39" borderId="23" xfId="986" applyFont="1" applyFill="1" applyBorder="1" applyNumberFormat="1">
      <alignment horizontal="center" vertical="center"/>
    </xf>
    <xf numFmtId="0" fontId="37" fillId="39" borderId="0" xfId="987" applyFont="1" applyFill="1"/>
    <xf numFmtId="0" fontId="84" fillId="39" borderId="0" xfId="988" applyFont="1" applyFill="1"/>
    <xf numFmtId="0" fontId="43" fillId="39" borderId="0" xfId="989" applyFont="1" applyFill="1">
      <alignment horizontal="center" vertical="center" wrapText="1"/>
    </xf>
    <xf numFmtId="0" fontId="23" fillId="39" borderId="32" xfId="990" applyFont="1" applyFill="1" applyBorder="1">
      <alignment horizontal="left" vertical="top" wrapText="1"/>
    </xf>
    <xf numFmtId="0" fontId="55" fillId="39" borderId="0" xfId="991" applyFont="1" applyFill="1">
      <alignment vertical="center" wrapText="1"/>
    </xf>
    <xf numFmtId="0" fontId="43" fillId="39" borderId="23" xfId="992" applyFont="1" applyFill="1" applyBorder="1">
      <alignment horizontal="center" vertical="center"/>
    </xf>
    <xf numFmtId="0" fontId="23" fillId="39" borderId="42" xfId="993" applyFont="1" applyFill="1" applyBorder="1">
      <alignment horizontal="left" vertical="top" wrapText="1"/>
    </xf>
    <xf numFmtId="0" fontId="56" fillId="39" borderId="0" xfId="994" applyFont="1" applyFill="1"/>
    <xf numFmtId="0" fontId="23" fillId="39" borderId="30" xfId="995" applyFont="1" applyFill="1" applyBorder="1">
      <alignment horizontal="left" vertical="top" wrapText="1"/>
    </xf>
    <xf numFmtId="0" fontId="76" fillId="39" borderId="0" xfId="996" applyFont="1" applyFill="1"/>
    <xf numFmtId="0" fontId="27" fillId="39" borderId="23" xfId="997" applyFont="1" applyFill="1" applyBorder="1">
      <alignment horizontal="left" vertical="top" wrapText="1"/>
    </xf>
    <xf numFmtId="49" fontId="36" fillId="35" borderId="30" xfId="998" applyFont="1" applyFill="1" applyBorder="1" applyNumberFormat="1">
      <alignment horizontal="left" vertical="center" wrapText="1"/>
      <protection locked="0"/>
    </xf>
    <xf numFmtId="0" fontId="27" fillId="39" borderId="23" xfId="999" applyFont="1" applyFill="1" applyBorder="1">
      <alignment vertical="top" wrapText="1"/>
    </xf>
    <xf numFmtId="14" fontId="27" fillId="38" borderId="21" xfId="1000" applyFont="1" applyFill="1" applyBorder="1" applyNumberFormat="1">
      <alignment horizontal="left" vertical="center" wrapText="1" indent="1"/>
      <protection locked="0"/>
    </xf>
    <xf numFmtId="0" fontId="37" fillId="0" borderId="42" xfId="1001" applyFont="1" applyBorder="1">
      <alignment horizontal="left" vertical="center" wrapText="1" indent="1"/>
    </xf>
    <xf numFmtId="265" fontId="27" fillId="0" borderId="33" xfId="1002" applyFont="1" applyBorder="1" applyNumberFormat="1">
      <alignment horizontal="center" vertical="center" wrapText="1"/>
    </xf>
    <xf numFmtId="265" fontId="27" fillId="0" borderId="32" xfId="1003" applyFont="1" applyBorder="1" applyNumberFormat="1">
      <alignment horizontal="center" vertical="center" wrapText="1"/>
    </xf>
    <xf numFmtId="4" fontId="27" fillId="0" borderId="30" xfId="1004" applyFont="1" applyBorder="1" applyNumberFormat="1">
      <alignment horizontal="center" vertical="center" wrapText="1"/>
    </xf>
    <xf numFmtId="14" fontId="27" fillId="40" borderId="23" xfId="1005" applyFont="1" applyFill="1" applyBorder="1" applyNumberFormat="1">
      <alignment horizontal="left" vertical="center" wrapText="1"/>
    </xf>
    <xf numFmtId="14" fontId="27" fillId="38" borderId="23" xfId="1006" applyFont="1" applyFill="1" applyBorder="1" applyNumberFormat="1">
      <alignment horizontal="left" vertical="center" wrapText="1" indent="1"/>
      <protection locked="0"/>
    </xf>
    <xf numFmtId="49" fontId="31" fillId="41" borderId="35" xfId="1007" applyFont="1" applyFill="1" applyBorder="1" applyNumberFormat="1">
      <alignment horizontal="right" vertical="center" wrapText="1"/>
    </xf>
    <xf numFmtId="49" fontId="23" fillId="41" borderId="45" xfId="1008" applyFont="1" applyFill="1" applyBorder="1" applyNumberFormat="1">
      <alignment horizontal="right" vertical="center" wrapText="1"/>
    </xf>
    <xf numFmtId="49" fontId="23" fillId="41" borderId="34" xfId="1009" applyFont="1" applyFill="1" applyBorder="1" applyNumberFormat="1">
      <alignment horizontal="right" vertical="center" wrapText="1"/>
    </xf>
    <xf numFmtId="264" fontId="23" fillId="38" borderId="25" xfId="1010" applyFont="1" applyFill="1" applyBorder="1" applyNumberFormat="1">
      <alignment horizontal="left" vertical="center" wrapText="1" indent="1"/>
      <protection locked="0"/>
    </xf>
    <xf numFmtId="268" fontId="27" fillId="38" borderId="23" xfId="1011" applyFont="1" applyFill="1" applyBorder="1" applyNumberFormat="1">
      <alignment horizontal="left" vertical="center" wrapText="1" indent="1"/>
      <protection locked="0"/>
    </xf>
    <xf numFmtId="0" fontId="85" fillId="0" borderId="0" xfId="1012" applyFont="1">
      <alignment vertical="center"/>
    </xf>
    <xf numFmtId="264" fontId="43" fillId="0" borderId="0" xfId="1013" applyFont="1" applyNumberFormat="1">
      <alignment horizontal="center" vertical="center" wrapText="1"/>
    </xf>
    <xf numFmtId="265" fontId="27" fillId="0" borderId="25" xfId="1014" applyFont="1" applyBorder="1" applyNumberFormat="1">
      <alignment horizontal="center" vertical="center" wrapText="1"/>
    </xf>
    <xf numFmtId="265" fontId="27" fillId="0" borderId="20" xfId="1015" applyFont="1" applyBorder="1" applyNumberFormat="1">
      <alignment horizontal="center" vertical="center" wrapText="1"/>
    </xf>
    <xf numFmtId="4" fontId="27" fillId="0" borderId="42" xfId="1016" applyFont="1" applyBorder="1" applyNumberFormat="1">
      <alignment horizontal="center" vertical="center" wrapText="1"/>
    </xf>
    <xf numFmtId="265" fontId="27" fillId="0" borderId="30" xfId="1017" applyFont="1" applyBorder="1" applyNumberFormat="1">
      <alignment horizontal="center" vertical="center" wrapText="1"/>
    </xf>
    <xf numFmtId="0" fontId="27" fillId="37" borderId="30" xfId="1018" applyFont="1" applyFill="1" applyBorder="1">
      <alignment horizontal="left" vertical="center" wrapText="1" indent="1"/>
    </xf>
    <xf numFmtId="14" fontId="27" fillId="38" borderId="30" xfId="1019" applyFont="1" applyFill="1" applyBorder="1" applyNumberFormat="1">
      <alignment horizontal="left" vertical="center" wrapText="1" indent="1"/>
      <protection locked="0"/>
    </xf>
    <xf numFmtId="0" fontId="27" fillId="0" borderId="34" xfId="1020" applyFont="1" applyBorder="1">
      <alignment horizontal="left" vertical="top" wrapText="1"/>
    </xf>
    <xf numFmtId="14" fontId="27" fillId="0" borderId="30" xfId="1021" applyFont="1" applyBorder="1" applyNumberFormat="1">
      <alignment horizontal="left" vertical="center" wrapText="1" indent="1"/>
    </xf>
    <xf numFmtId="49" fontId="36" fillId="41" borderId="45" xfId="1022" applyFont="1" applyFill="1" applyBorder="1" applyNumberFormat="1">
      <alignment horizontal="left" vertical="center" wrapText="1"/>
    </xf>
    <xf numFmtId="49" fontId="36" fillId="41" borderId="34" xfId="1023" applyFont="1" applyFill="1" applyBorder="1" applyNumberFormat="1">
      <alignment horizontal="left" vertical="center" wrapText="1"/>
    </xf>
    <xf numFmtId="0" fontId="27" fillId="39" borderId="42" xfId="1024" applyFont="1" applyFill="1" applyBorder="1">
      <alignment vertical="center" wrapText="1"/>
    </xf>
    <xf numFmtId="0" fontId="43" fillId="0" borderId="45" xfId="1025" applyFont="1" applyBorder="1">
      <alignment horizontal="center" vertical="center" wrapText="1"/>
    </xf>
    <xf numFmtId="0" fontId="27" fillId="39" borderId="28" xfId="1026" applyFont="1" applyFill="1" applyBorder="1">
      <alignment vertical="center" wrapText="1"/>
    </xf>
    <xf numFmtId="0" fontId="27" fillId="0" borderId="25" xfId="1027" applyFont="1" applyBorder="1">
      <alignment horizontal="left" vertical="center" wrapText="1"/>
    </xf>
    <xf numFmtId="265" fontId="48" fillId="0" borderId="26" xfId="1028" applyFont="1" applyBorder="1" applyNumberFormat="1">
      <alignment horizontal="center" vertical="center" wrapText="1"/>
    </xf>
    <xf numFmtId="265" fontId="48" fillId="0" borderId="27" xfId="1029" applyFont="1" applyBorder="1" applyNumberFormat="1">
      <alignment horizontal="center" vertical="center" wrapText="1"/>
    </xf>
    <xf numFmtId="0" fontId="45" fillId="0" borderId="0" xfId="1030" applyFont="1">
      <alignment horizontal="center" vertical="center" wrapText="1"/>
    </xf>
    <xf numFmtId="265" fontId="27" fillId="0" borderId="42" xfId="1031" applyFont="1" applyBorder="1" applyNumberFormat="1">
      <alignment horizontal="center" vertical="center" wrapText="1"/>
    </xf>
    <xf numFmtId="0" fontId="27" fillId="37" borderId="34" xfId="1032" applyFont="1" applyFill="1" applyBorder="1">
      <alignment horizontal="left" vertical="center" wrapText="1"/>
    </xf>
    <xf numFmtId="49" fontId="27" fillId="40" borderId="35" xfId="1033" applyFont="1" applyFill="1" applyBorder="1" applyNumberFormat="1">
      <alignment horizontal="left" vertical="center" wrapText="1"/>
    </xf>
    <xf numFmtId="49" fontId="27" fillId="38" borderId="45" xfId="1034" applyFont="1" applyFill="1" applyBorder="1" applyNumberFormat="1">
      <alignment horizontal="left" vertical="center" wrapText="1"/>
      <protection locked="0"/>
    </xf>
    <xf numFmtId="49" fontId="27" fillId="38" borderId="35" xfId="1035" applyFont="1" applyFill="1" applyBorder="1" applyNumberFormat="1">
      <alignment horizontal="left" vertical="center" wrapText="1"/>
      <protection locked="0"/>
    </xf>
    <xf numFmtId="49" fontId="27" fillId="0" borderId="23" xfId="1036" applyFont="1" applyBorder="1" applyNumberFormat="1">
      <alignment horizontal="left" vertical="top" wrapText="1"/>
    </xf>
    <xf numFmtId="49" fontId="27" fillId="40" borderId="30" xfId="1037" applyFont="1" applyFill="1" applyBorder="1" applyNumberFormat="1">
      <alignment horizontal="left" vertical="center" wrapText="1"/>
    </xf>
    <xf numFmtId="49" fontId="86" fillId="0" borderId="23" xfId="1038" applyFont="1" applyBorder="1" applyNumberFormat="1">
      <alignment horizontal="left" vertical="top" wrapText="1"/>
    </xf>
    <xf numFmtId="0" fontId="87" fillId="39" borderId="0" xfId="1039" applyFont="1" applyFill="1">
      <alignment horizontal="center" vertical="center" wrapText="1"/>
    </xf>
    <xf numFmtId="0" fontId="28" fillId="39" borderId="0" xfId="1040" applyFont="1" applyFill="1"/>
    <xf numFmtId="49" fontId="27" fillId="0" borderId="0" xfId="1041" applyFont="1" applyNumberFormat="1">
      <alignment horizontal="left" vertical="top" wrapText="1"/>
    </xf>
    <xf numFmtId="49" fontId="49" fillId="0" borderId="0" xfId="1042" applyFont="1" applyNumberFormat="1">
      <alignment horizontal="center" vertical="center"/>
    </xf>
    <xf numFmtId="0" fontId="27" fillId="0" borderId="0" xfId="1043" applyFont="1"/>
    <xf numFmtId="0" fontId="49" fillId="39" borderId="0" xfId="1044" applyFont="1" applyFill="1">
      <alignment horizontal="center" vertical="center"/>
    </xf>
    <xf numFmtId="0" fontId="27" fillId="39" borderId="32" xfId="1045" applyFont="1" applyFill="1" applyBorder="1">
      <alignment horizontal="center" vertical="center"/>
    </xf>
    <xf numFmtId="49" fontId="27" fillId="0" borderId="32" xfId="1046" applyFont="1" applyBorder="1" applyNumberFormat="1">
      <alignment horizontal="left" vertical="center" wrapText="1"/>
    </xf>
    <xf numFmtId="49" fontId="47" fillId="41" borderId="20" xfId="1047" applyFont="1" applyFill="1" applyBorder="1" applyNumberFormat="1">
      <alignment horizontal="left" vertical="center"/>
    </xf>
    <xf numFmtId="0" fontId="49" fillId="0" borderId="0" xfId="1048" applyFont="1">
      <alignment horizontal="center" vertical="center"/>
    </xf>
    <xf numFmtId="49" fontId="23" fillId="0" borderId="25" xfId="1049" applyFont="1" applyBorder="1" applyNumberFormat="1">
      <alignment horizontal="left" vertical="center" indent="1"/>
    </xf>
    <xf numFmtId="49" fontId="23" fillId="0" borderId="62" xfId="1050" applyFont="1" applyBorder="1" applyNumberFormat="1">
      <alignment horizontal="center" vertical="center"/>
    </xf>
    <xf numFmtId="49" fontId="23" fillId="52" borderId="0" xfId="1051" applyFont="1" applyFill="1" applyNumberFormat="1">
      <alignment vertical="top"/>
    </xf>
    <xf numFmtId="0" fontId="49" fillId="39" borderId="0" xfId="1052" applyFont="1" applyFill="1">
      <alignment horizontal="center"/>
    </xf>
    <xf numFmtId="49" fontId="59" fillId="52" borderId="0" xfId="1053" applyFont="1" applyFill="1" applyNumberFormat="1">
      <alignment vertical="top"/>
    </xf>
    <xf numFmtId="0" fontId="52" fillId="0" borderId="23" xfId="1054" applyFont="1" applyBorder="1">
      <alignment horizontal="left" vertical="center" wrapText="1" indent="1"/>
    </xf>
    <xf numFmtId="49" fontId="52" fillId="0" borderId="23" xfId="1055" applyFont="1" applyBorder="1" applyNumberFormat="1">
      <alignment horizontal="left" vertical="center" wrapText="1" indent="1"/>
    </xf>
    <xf numFmtId="0" fontId="52" fillId="0" borderId="23" xfId="1056" applyFont="1" applyBorder="1">
      <alignment horizontal="left" vertical="top" indent="1"/>
    </xf>
    <xf numFmtId="0" fontId="27" fillId="39" borderId="0" xfId="1057" applyFont="1" applyFill="1">
      <alignment horizontal="center" vertical="top" wrapText="1"/>
    </xf>
    <xf numFmtId="0" fontId="43" fillId="39" borderId="23" xfId="1058" applyFont="1" applyFill="1" applyBorder="1">
      <alignment horizontal="center" vertical="center" wrapText="1"/>
    </xf>
    <xf numFmtId="14" fontId="27" fillId="40" borderId="34" xfId="1059" applyFont="1" applyFill="1" applyBorder="1" applyNumberFormat="1">
      <alignment horizontal="left" vertical="center" wrapText="1"/>
    </xf>
    <xf numFmtId="49" fontId="88" fillId="38" borderId="23" xfId="1060" applyFont="1" applyFill="1" applyBorder="1" applyNumberFormat="1">
      <alignment horizontal="left" vertical="center" wrapText="1"/>
    </xf>
    <xf numFmtId="49" fontId="88" fillId="38" borderId="23" xfId="1061" applyFont="1" applyFill="1" applyBorder="1" applyNumberFormat="1">
      <alignment horizontal="left" vertical="center" wrapText="1"/>
      <protection locked="0"/>
    </xf>
    <xf numFmtId="0" fontId="23" fillId="38" borderId="21" xfId="1062" applyFont="1" applyFill="1" applyBorder="1">
      <alignment horizontal="left" vertical="center" wrapText="1" indent="2"/>
      <protection locked="0"/>
    </xf>
    <xf numFmtId="0" fontId="49" fillId="0" borderId="29" xfId="1063" applyFont="1" applyBorder="1">
      <alignment horizontal="center" vertical="center" wrapText="1"/>
    </xf>
    <xf numFmtId="49" fontId="27" fillId="0" borderId="23" xfId="1064" applyFont="1" applyBorder="1" applyNumberFormat="1">
      <alignment horizontal="center" vertical="top" wrapText="1"/>
    </xf>
    <xf numFmtId="0" fontId="23" fillId="37" borderId="23" xfId="1065" applyFont="1" applyFill="1" applyBorder="1">
      <alignment horizontal="left" vertical="top" wrapText="1" indent="1"/>
    </xf>
    <xf numFmtId="49" fontId="27" fillId="40" borderId="32" xfId="1066" applyFont="1" applyFill="1" applyBorder="1" applyNumberFormat="1">
      <alignment horizontal="center" vertical="top" wrapText="1"/>
    </xf>
    <xf numFmtId="264" fontId="23" fillId="38" borderId="23" xfId="1067" applyFont="1" applyFill="1" applyBorder="1" applyNumberFormat="1">
      <alignment horizontal="center" vertical="top" wrapText="1"/>
      <protection locked="0"/>
    </xf>
    <xf numFmtId="264" fontId="23" fillId="35" borderId="23" xfId="1068" applyFont="1" applyFill="1" applyBorder="1" applyNumberFormat="1">
      <alignment horizontal="center" vertical="top" wrapText="1"/>
      <protection locked="0"/>
    </xf>
    <xf numFmtId="49" fontId="27" fillId="40" borderId="23" xfId="1069" applyFont="1" applyFill="1" applyBorder="1" applyNumberFormat="1">
      <alignment horizontal="left" vertical="top" wrapText="1"/>
    </xf>
    <xf numFmtId="49" fontId="27" fillId="38" borderId="23" xfId="1070" applyFont="1" applyFill="1" applyBorder="1" applyNumberFormat="1">
      <alignment horizontal="left" vertical="top" wrapText="1"/>
      <protection locked="0"/>
    </xf>
    <xf numFmtId="49" fontId="23" fillId="37" borderId="23" xfId="1071" applyFont="1" applyFill="1" applyBorder="1" applyNumberFormat="1">
      <alignment horizontal="center" vertical="top" wrapText="1"/>
    </xf>
    <xf numFmtId="0" fontId="27" fillId="37" borderId="23" xfId="1072" applyFont="1" applyFill="1" applyBorder="1">
      <alignment horizontal="center" vertical="top" wrapText="1"/>
    </xf>
    <xf numFmtId="0" fontId="27" fillId="35" borderId="23" xfId="1073" applyFont="1" applyFill="1" applyBorder="1">
      <alignment horizontal="left" vertical="top" wrapText="1"/>
      <protection locked="0"/>
    </xf>
    <xf numFmtId="49" fontId="27" fillId="40" borderId="23" xfId="1074" applyFont="1" applyFill="1" applyBorder="1" applyNumberFormat="1">
      <alignment horizontal="center" vertical="top" wrapText="1"/>
    </xf>
    <xf numFmtId="49" fontId="27" fillId="38" borderId="32" xfId="1075" applyFont="1" applyFill="1" applyBorder="1" applyNumberFormat="1">
      <alignment horizontal="left" vertical="center" wrapText="1" indent="1"/>
      <protection locked="0"/>
    </xf>
    <xf numFmtId="0" fontId="27" fillId="0" borderId="29" xfId="1076" applyFont="1" applyBorder="1">
      <alignment vertical="top" wrapText="1"/>
    </xf>
    <xf numFmtId="49" fontId="27" fillId="40" borderId="30" xfId="1077" applyFont="1" applyFill="1" applyBorder="1" applyNumberFormat="1">
      <alignment horizontal="center" vertical="top" wrapText="1"/>
    </xf>
    <xf numFmtId="49" fontId="23" fillId="38" borderId="23" xfId="1078" applyFont="1" applyFill="1" applyBorder="1" applyNumberFormat="1">
      <alignment horizontal="center" vertical="top" wrapText="1"/>
      <protection locked="0"/>
    </xf>
    <xf numFmtId="49" fontId="23" fillId="35" borderId="23" xfId="1079" applyFont="1" applyFill="1" applyBorder="1" applyNumberFormat="1">
      <alignment horizontal="center" vertical="top" wrapText="1"/>
      <protection locked="0"/>
    </xf>
    <xf numFmtId="49" fontId="27" fillId="40" borderId="21" xfId="1080" applyFont="1" applyFill="1" applyBorder="1" applyNumberFormat="1">
      <alignment horizontal="center" vertical="top" wrapText="1"/>
    </xf>
    <xf numFmtId="49" fontId="27" fillId="0" borderId="42" xfId="1081" applyFont="1" applyBorder="1" applyNumberFormat="1">
      <alignment horizontal="center" vertical="top" wrapText="1"/>
    </xf>
    <xf numFmtId="0" fontId="23" fillId="37" borderId="42" xfId="1082" applyFont="1" applyFill="1" applyBorder="1">
      <alignment horizontal="left" vertical="top" wrapText="1" indent="1"/>
    </xf>
    <xf numFmtId="49" fontId="27" fillId="40" borderId="42" xfId="1083" applyFont="1" applyFill="1" applyBorder="1" applyNumberFormat="1">
      <alignment horizontal="center" vertical="top" wrapText="1"/>
    </xf>
    <xf numFmtId="49" fontId="23" fillId="38" borderId="42" xfId="1084" applyFont="1" applyFill="1" applyBorder="1" applyNumberFormat="1">
      <alignment horizontal="center" vertical="top" wrapText="1"/>
      <protection locked="0"/>
    </xf>
    <xf numFmtId="49" fontId="23" fillId="35" borderId="42" xfId="1085" applyFont="1" applyFill="1" applyBorder="1" applyNumberFormat="1">
      <alignment horizontal="center" vertical="top" wrapText="1"/>
      <protection locked="0"/>
    </xf>
    <xf numFmtId="49" fontId="27" fillId="40" borderId="42" xfId="1086" applyFont="1" applyFill="1" applyBorder="1" applyNumberFormat="1">
      <alignment horizontal="left" vertical="top" wrapText="1"/>
    </xf>
    <xf numFmtId="49" fontId="27" fillId="38" borderId="42" xfId="1087" applyFont="1" applyFill="1" applyBorder="1" applyNumberFormat="1">
      <alignment horizontal="left" vertical="top" wrapText="1"/>
      <protection locked="0"/>
    </xf>
    <xf numFmtId="49" fontId="23" fillId="37" borderId="42" xfId="1088" applyFont="1" applyFill="1" applyBorder="1" applyNumberFormat="1">
      <alignment horizontal="center" vertical="top" wrapText="1"/>
    </xf>
    <xf numFmtId="0" fontId="27" fillId="37" borderId="42" xfId="1089" applyFont="1" applyFill="1" applyBorder="1">
      <alignment horizontal="center" vertical="top" wrapText="1"/>
    </xf>
    <xf numFmtId="0" fontId="27" fillId="35" borderId="42" xfId="1090" applyFont="1" applyFill="1" applyBorder="1">
      <alignment horizontal="left" vertical="top" wrapText="1"/>
      <protection locked="0"/>
    </xf>
    <xf numFmtId="0" fontId="89" fillId="0" borderId="63" xfId="1091" applyFont="1" applyBorder="1">
      <alignment horizontal="left" vertical="center" indent="1"/>
    </xf>
    <xf numFmtId="0" fontId="89" fillId="0" borderId="64" xfId="1092" applyFont="1" applyBorder="1">
      <alignment horizontal="left" vertical="center" indent="1"/>
    </xf>
    <xf numFmtId="0" fontId="23" fillId="0" borderId="64" xfId="1093" applyFont="1" applyBorder="1">
      <alignment horizontal="left" vertical="center" wrapText="1"/>
    </xf>
    <xf numFmtId="0" fontId="27" fillId="0" borderId="64" xfId="1094" applyFont="1" applyBorder="1">
      <alignment vertical="center" wrapText="1"/>
    </xf>
    <xf numFmtId="0" fontId="27" fillId="0" borderId="65" xfId="1095" applyFont="1" applyBorder="1">
      <alignment vertical="center" wrapText="1"/>
    </xf>
    <xf numFmtId="0" fontId="27" fillId="0" borderId="66" xfId="1096" applyFont="1" applyBorder="1">
      <alignment vertical="center" wrapText="1"/>
    </xf>
    <xf numFmtId="49" fontId="37" fillId="0" borderId="20" xfId="1097" applyFont="1" applyBorder="1" applyNumberFormat="1">
      <alignment horizontal="center" vertical="center" wrapText="1"/>
    </xf>
    <xf numFmtId="49" fontId="37" fillId="0" borderId="20" xfId="1098" applyFont="1" applyBorder="1" applyNumberFormat="1">
      <alignment horizontal="left" vertical="center" wrapText="1"/>
    </xf>
    <xf numFmtId="49" fontId="37" fillId="0" borderId="21" xfId="1099" applyFont="1" applyBorder="1" applyNumberFormat="1">
      <alignment horizontal="center" vertical="center" wrapText="1"/>
    </xf>
    <xf numFmtId="49" fontId="90" fillId="0" borderId="44" xfId="1100" applyFont="1" applyBorder="1" applyNumberFormat="1">
      <alignment horizontal="left" vertical="center" indent="1"/>
    </xf>
    <xf numFmtId="49" fontId="90" fillId="0" borderId="44" xfId="1101" applyFont="1" applyBorder="1" applyNumberFormat="1">
      <alignment horizontal="center" vertical="center"/>
    </xf>
    <xf numFmtId="3" fontId="37" fillId="0" borderId="23" xfId="1102" applyFont="1" applyBorder="1" applyNumberFormat="1">
      <alignment horizontal="center" vertical="center" wrapText="1"/>
    </xf>
    <xf numFmtId="49" fontId="91" fillId="0" borderId="20" xfId="1103" applyFont="1" applyBorder="1" applyNumberFormat="1">
      <alignment horizontal="center" vertical="center" wrapText="1"/>
    </xf>
    <xf numFmtId="0" fontId="90" fillId="0" borderId="23" xfId="1104" applyFont="1" applyBorder="1">
      <alignment horizontal="center" vertical="center"/>
    </xf>
    <xf numFmtId="49" fontId="37" fillId="0" borderId="32" xfId="1105" applyFont="1" applyBorder="1" applyNumberFormat="1">
      <alignment horizontal="left" vertical="center" wrapText="1" indent="1"/>
    </xf>
    <xf numFmtId="49" fontId="90" fillId="0" borderId="21" xfId="1106" applyFont="1" applyBorder="1" applyNumberFormat="1">
      <alignment horizontal="left" vertical="center" indent="1"/>
    </xf>
    <xf numFmtId="49" fontId="90" fillId="0" borderId="25" xfId="1107" applyFont="1" applyBorder="1" applyNumberFormat="1">
      <alignment horizontal="left" vertical="center" indent="1"/>
    </xf>
    <xf numFmtId="49" fontId="90" fillId="0" borderId="25" xfId="1108" applyFont="1" applyBorder="1" applyNumberFormat="1">
      <alignment vertical="top" wrapText="1"/>
    </xf>
    <xf numFmtId="49" fontId="90" fillId="0" borderId="20" xfId="1109" applyFont="1" applyBorder="1" applyNumberFormat="1">
      <alignment vertical="top" wrapText="1"/>
    </xf>
    <xf numFmtId="49" fontId="37" fillId="0" borderId="42" xfId="1110" applyFont="1" applyBorder="1" applyNumberFormat="1">
      <alignment horizontal="left" vertical="center" wrapText="1" indent="1"/>
    </xf>
    <xf numFmtId="0" fontId="90" fillId="0" borderId="23" xfId="1111" applyFont="1" applyBorder="1">
      <alignment horizontal="left" vertical="center" wrapText="1" indent="1"/>
    </xf>
    <xf numFmtId="4" fontId="37" fillId="0" borderId="52" xfId="1112" applyFont="1" applyBorder="1" applyNumberFormat="1">
      <alignment horizontal="right" vertical="center" wrapText="1"/>
    </xf>
    <xf numFmtId="49" fontId="37" fillId="0" borderId="30" xfId="1113" applyFont="1" applyBorder="1" applyNumberFormat="1">
      <alignment horizontal="left" vertical="center" wrapText="1" indent="1"/>
    </xf>
    <xf numFmtId="49" fontId="37" fillId="0" borderId="25" xfId="1114" applyFont="1" applyBorder="1" applyNumberFormat="1">
      <alignment horizontal="left" vertical="center" indent="1"/>
    </xf>
    <xf numFmtId="49" fontId="90" fillId="0" borderId="67" xfId="1115" applyFont="1" applyBorder="1" applyNumberFormat="1">
      <alignment vertical="top" wrapText="1"/>
    </xf>
    <xf numFmtId="49" fontId="90" fillId="0" borderId="67" xfId="1116" applyFont="1" applyBorder="1" applyNumberFormat="1">
      <alignment horizontal="left" vertical="center" indent="1"/>
    </xf>
    <xf numFmtId="49" fontId="27" fillId="37" borderId="68" xfId="1117" applyFont="1" applyFill="1" applyBorder="1" applyNumberFormat="1">
      <alignment horizontal="center" vertical="center" wrapText="1"/>
    </xf>
    <xf numFmtId="0" fontId="23" fillId="41" borderId="69" xfId="1118" applyFont="1" applyFill="1" applyBorder="1">
      <alignment horizontal="left" vertical="center"/>
    </xf>
    <xf numFmtId="49" fontId="47" fillId="41" borderId="70" xfId="1119" applyFont="1" applyFill="1" applyBorder="1" applyNumberFormat="1">
      <alignment horizontal="left" vertical="center" indent="1"/>
    </xf>
    <xf numFmtId="0" fontId="27" fillId="41" borderId="69" xfId="1120" applyFont="1" applyFill="1" applyBorder="1">
      <alignment vertical="center" wrapText="1"/>
    </xf>
    <xf numFmtId="0" fontId="27" fillId="41" borderId="70" xfId="1121" applyFont="1" applyFill="1" applyBorder="1">
      <alignment vertical="center" wrapText="1"/>
    </xf>
    <xf numFmtId="49" fontId="23" fillId="37" borderId="42" xfId="1122" applyFont="1" applyFill="1" applyBorder="1" applyNumberFormat="1">
      <alignment vertical="top"/>
    </xf>
    <xf numFmtId="49" fontId="23" fillId="0" borderId="42" xfId="1123" applyFont="1" applyBorder="1" applyNumberFormat="1">
      <alignment vertical="top"/>
    </xf>
    <xf numFmtId="49" fontId="27" fillId="40" borderId="32" xfId="1124" applyFont="1" applyFill="1" applyBorder="1" applyNumberFormat="1">
      <alignment vertical="center" wrapText="1"/>
    </xf>
    <xf numFmtId="49" fontId="23" fillId="38" borderId="42" xfId="1125" applyFont="1" applyFill="1" applyBorder="1" applyNumberFormat="1">
      <alignment vertical="top"/>
      <protection locked="0"/>
    </xf>
    <xf numFmtId="49" fontId="92" fillId="0" borderId="23" xfId="1126" applyFont="1" applyBorder="1" applyNumberFormat="1">
      <alignment horizontal="center" vertical="center" wrapText="1"/>
    </xf>
    <xf numFmtId="0" fontId="48" fillId="0" borderId="23" xfId="1127" applyFont="1" applyBorder="1">
      <alignment horizontal="center" vertical="center"/>
    </xf>
    <xf numFmtId="49" fontId="27" fillId="40" borderId="32" xfId="1128" applyFont="1" applyFill="1" applyBorder="1" applyNumberFormat="1">
      <alignment horizontal="left" vertical="center" wrapText="1" indent="1"/>
    </xf>
    <xf numFmtId="49" fontId="93" fillId="41" borderId="21" xfId="1129" applyFont="1" applyFill="1" applyBorder="1" applyNumberFormat="1">
      <alignment horizontal="left" vertical="center" indent="1"/>
    </xf>
    <xf numFmtId="49" fontId="93" fillId="41" borderId="25" xfId="1130" applyFont="1" applyFill="1" applyBorder="1" applyNumberFormat="1">
      <alignment horizontal="left" vertical="center" indent="1"/>
    </xf>
    <xf numFmtId="49" fontId="48" fillId="41" borderId="25" xfId="1131" applyFont="1" applyFill="1" applyBorder="1" applyNumberFormat="1">
      <alignment vertical="top" wrapText="1"/>
    </xf>
    <xf numFmtId="49" fontId="23" fillId="38" borderId="32" xfId="1132" applyFont="1" applyFill="1" applyBorder="1" applyNumberFormat="1">
      <alignment vertical="top"/>
      <protection locked="0"/>
    </xf>
    <xf numFmtId="14" fontId="27" fillId="40" borderId="42" xfId="1133" applyFont="1" applyFill="1" applyBorder="1" applyNumberFormat="1">
      <alignment horizontal="left" vertical="center" wrapText="1" indent="1"/>
    </xf>
    <xf numFmtId="14" fontId="27" fillId="40" borderId="28" xfId="1134" applyFont="1" applyFill="1" applyBorder="1" applyNumberFormat="1">
      <alignment horizontal="left" vertical="center" wrapText="1" indent="1"/>
    </xf>
    <xf numFmtId="49" fontId="27" fillId="40" borderId="42" xfId="1135" applyFont="1" applyFill="1" applyBorder="1" applyNumberFormat="1">
      <alignment vertical="center" wrapText="1"/>
    </xf>
    <xf numFmtId="49" fontId="27" fillId="40" borderId="42" xfId="1136" applyFont="1" applyFill="1" applyBorder="1" applyNumberFormat="1">
      <alignment horizontal="left" vertical="center" wrapText="1" indent="1"/>
    </xf>
    <xf numFmtId="49" fontId="27" fillId="37" borderId="23" xfId="1137" applyFont="1" applyFill="1" applyBorder="1" applyNumberFormat="1">
      <alignment horizontal="left" vertical="center" wrapText="1"/>
    </xf>
    <xf numFmtId="0" fontId="48" fillId="40" borderId="23" xfId="1138" applyFont="1" applyFill="1" applyBorder="1">
      <alignment horizontal="left" vertical="center" wrapText="1" indent="1"/>
    </xf>
    <xf numFmtId="49" fontId="27" fillId="40" borderId="30" xfId="1139" applyFont="1" applyFill="1" applyBorder="1" applyNumberFormat="1">
      <alignment vertical="center" wrapText="1"/>
    </xf>
    <xf numFmtId="49" fontId="27" fillId="40" borderId="30" xfId="1140" applyFont="1" applyFill="1" applyBorder="1" applyNumberFormat="1">
      <alignment horizontal="left" vertical="center" wrapText="1" indent="1"/>
    </xf>
    <xf numFmtId="49" fontId="23" fillId="38" borderId="30" xfId="1141" applyFont="1" applyFill="1" applyBorder="1" applyNumberFormat="1">
      <alignment vertical="top"/>
      <protection locked="0"/>
    </xf>
    <xf numFmtId="49" fontId="92" fillId="0" borderId="42" xfId="1142" applyFont="1" applyBorder="1" applyNumberFormat="1">
      <alignment horizontal="center" vertical="top" wrapText="1"/>
    </xf>
    <xf numFmtId="0" fontId="48" fillId="0" borderId="20" xfId="1143" applyFont="1" applyBorder="1">
      <alignment horizontal="center" vertical="center"/>
    </xf>
    <xf numFmtId="49" fontId="27" fillId="40" borderId="20" xfId="1144" applyFont="1" applyFill="1" applyBorder="1" applyNumberFormat="1">
      <alignment horizontal="left" vertical="center" wrapText="1"/>
    </xf>
    <xf numFmtId="49" fontId="93" fillId="41" borderId="43" xfId="1145" applyFont="1" applyFill="1" applyBorder="1" applyNumberFormat="1">
      <alignment horizontal="left" vertical="center" indent="1"/>
    </xf>
    <xf numFmtId="49" fontId="90" fillId="41" borderId="44" xfId="1146" applyFont="1" applyFill="1" applyBorder="1" applyNumberFormat="1">
      <alignment horizontal="center" vertical="center"/>
    </xf>
    <xf numFmtId="49" fontId="93" fillId="41" borderId="44" xfId="1147" applyFont="1" applyFill="1" applyBorder="1" applyNumberFormat="1">
      <alignment horizontal="left" vertical="center" indent="1"/>
    </xf>
    <xf numFmtId="3" fontId="27" fillId="38" borderId="23" xfId="1148" applyFont="1" applyFill="1" applyBorder="1" applyNumberFormat="1">
      <alignment horizontal="center" vertical="center" wrapText="1"/>
      <protection locked="0"/>
    </xf>
    <xf numFmtId="49" fontId="27" fillId="40" borderId="21" xfId="1149" applyFont="1" applyFill="1" applyBorder="1" applyNumberFormat="1">
      <alignment horizontal="center" vertical="center" wrapText="1"/>
    </xf>
    <xf numFmtId="49" fontId="48" fillId="41" borderId="20" xfId="1150" applyFont="1" applyFill="1" applyBorder="1" applyNumberFormat="1">
      <alignment vertical="top" wrapText="1"/>
    </xf>
    <xf numFmtId="49" fontId="48" fillId="41" borderId="67" xfId="1151" applyFont="1" applyFill="1" applyBorder="1" applyNumberFormat="1">
      <alignment vertical="top" wrapText="1"/>
    </xf>
    <xf numFmtId="49" fontId="93" fillId="41" borderId="67" xfId="1152" applyFont="1" applyFill="1" applyBorder="1" applyNumberFormat="1">
      <alignment horizontal="left" vertical="center" indent="1"/>
    </xf>
    <xf numFmtId="0" fontId="89" fillId="0" borderId="71" xfId="1153" applyFont="1" applyBorder="1">
      <alignment horizontal="left" vertical="center" indent="1"/>
    </xf>
    <xf numFmtId="49" fontId="27" fillId="0" borderId="72" xfId="1154" applyFont="1" applyBorder="1" applyNumberFormat="1">
      <alignment horizontal="center" vertical="center"/>
    </xf>
    <xf numFmtId="0" fontId="27" fillId="0" borderId="72" xfId="1155" applyFont="1" applyBorder="1">
      <alignment horizontal="right" vertical="center"/>
    </xf>
    <xf numFmtId="0" fontId="27" fillId="0" borderId="72" xfId="1156" applyFont="1" applyBorder="1">
      <alignment horizontal="center" vertical="center"/>
    </xf>
    <xf numFmtId="0" fontId="27" fillId="0" borderId="25" xfId="1157" applyFont="1" applyBorder="1">
      <alignment horizontal="right" vertical="center"/>
    </xf>
    <xf numFmtId="0" fontId="27" fillId="0" borderId="20" xfId="1158" applyFont="1" applyBorder="1">
      <alignment horizontal="right" vertical="center"/>
    </xf>
    <xf numFmtId="49" fontId="27" fillId="35" borderId="23" xfId="1159" applyFont="1" applyFill="1" applyBorder="1" applyNumberFormat="1">
      <alignment horizontal="left" vertical="center" indent="1"/>
      <protection locked="0"/>
    </xf>
    <xf numFmtId="0" fontId="27" fillId="50" borderId="23" xfId="1160" applyFont="1" applyFill="1" applyBorder="1">
      <alignment horizontal="right" vertical="center"/>
    </xf>
    <xf numFmtId="4" fontId="27" fillId="35" borderId="23" xfId="1161" applyFont="1" applyFill="1" applyBorder="1" applyNumberFormat="1">
      <alignment horizontal="right" vertical="center"/>
      <protection locked="0"/>
    </xf>
    <xf numFmtId="49" fontId="47" fillId="41" borderId="73" xfId="1162" applyFont="1" applyFill="1" applyBorder="1" applyNumberFormat="1">
      <alignment horizontal="left" vertical="center" indent="1"/>
    </xf>
    <xf numFmtId="49" fontId="47" fillId="53" borderId="20" xfId="1163" applyFont="1" applyFill="1" applyBorder="1" applyNumberFormat="1">
      <alignment horizontal="left" vertical="center" indent="1"/>
    </xf>
    <xf numFmtId="0" fontId="43" fillId="0" borderId="30" xfId="1164" applyFont="1" applyBorder="1">
      <alignment vertical="center" wrapText="1"/>
    </xf>
    <xf numFmtId="2" fontId="43" fillId="0" borderId="30" xfId="1165" applyFont="1" applyBorder="1" applyNumberFormat="1">
      <alignment horizontal="center" vertical="center" wrapText="1"/>
    </xf>
    <xf numFmtId="49" fontId="43" fillId="0" borderId="21" xfId="1166" applyFont="1" applyBorder="1" applyNumberFormat="1">
      <alignment horizontal="left" vertical="center"/>
    </xf>
    <xf numFmtId="49" fontId="43" fillId="0" borderId="25" xfId="1167" applyFont="1" applyBorder="1" applyNumberFormat="1">
      <alignment horizontal="left" vertical="center" indent="1"/>
    </xf>
    <xf numFmtId="49" fontId="43" fillId="0" borderId="25" xfId="1168" applyFont="1" applyBorder="1" applyNumberFormat="1">
      <alignment horizontal="left" vertical="center"/>
    </xf>
    <xf numFmtId="49" fontId="43" fillId="0" borderId="20" xfId="1169" applyFont="1" applyBorder="1" applyNumberFormat="1">
      <alignment horizontal="left" vertical="center" indent="1"/>
    </xf>
    <xf numFmtId="0" fontId="43" fillId="0" borderId="23" xfId="1170" applyFont="1" applyBorder="1">
      <alignment horizontal="left" vertical="center" indent="1"/>
    </xf>
    <xf numFmtId="49" fontId="23" fillId="0" borderId="26" xfId="1171" applyFont="1" applyBorder="1" applyNumberFormat="1">
      <alignment vertical="top"/>
    </xf>
    <xf numFmtId="49" fontId="49" fillId="0" borderId="32" xfId="1172" applyFont="1" applyBorder="1" applyNumberFormat="1">
      <alignment horizontal="center" vertical="top" wrapText="1"/>
    </xf>
    <xf numFmtId="49" fontId="27" fillId="38" borderId="21" xfId="1173" applyFont="1" applyFill="1" applyBorder="1" applyNumberFormat="1">
      <alignment horizontal="left" vertical="center" wrapText="1" indent="1"/>
      <protection locked="0"/>
    </xf>
    <xf numFmtId="49" fontId="23" fillId="0" borderId="20" xfId="1174" applyFont="1" applyBorder="1" applyNumberFormat="1">
      <alignment horizontal="center" vertical="center" wrapText="1"/>
    </xf>
    <xf numFmtId="49" fontId="23" fillId="38" borderId="21" xfId="1175" applyFont="1" applyFill="1" applyBorder="1" applyNumberFormat="1">
      <alignment horizontal="left" vertical="center" wrapText="1"/>
      <protection locked="0"/>
    </xf>
    <xf numFmtId="49" fontId="23" fillId="0" borderId="34" xfId="1176" applyFont="1" applyBorder="1" applyNumberFormat="1">
      <alignment horizontal="center" vertical="center" wrapText="1"/>
    </xf>
    <xf numFmtId="49" fontId="23" fillId="41" borderId="35" xfId="1177" applyFont="1" applyFill="1" applyBorder="1" applyNumberFormat="1">
      <alignment horizontal="center" vertical="center"/>
    </xf>
    <xf numFmtId="49" fontId="23" fillId="41" borderId="25" xfId="1178" applyFont="1" applyFill="1" applyBorder="1" applyNumberFormat="1">
      <alignment horizontal="center" vertical="center"/>
    </xf>
    <xf numFmtId="49" fontId="27" fillId="0" borderId="30" xfId="1179" applyFont="1" applyBorder="1" applyNumberFormat="1">
      <alignment horizontal="center" vertical="top" wrapText="1"/>
    </xf>
    <xf numFmtId="49" fontId="23" fillId="0" borderId="28" xfId="1180" applyFont="1" applyBorder="1" applyNumberFormat="1">
      <alignment vertical="top"/>
    </xf>
    <xf numFmtId="49" fontId="23" fillId="0" borderId="29" xfId="1181" applyFont="1" applyBorder="1" applyNumberFormat="1">
      <alignment vertical="top"/>
    </xf>
    <xf numFmtId="0" fontId="27" fillId="40" borderId="23" xfId="1182" applyFont="1" applyFill="1" applyBorder="1">
      <alignment horizontal="left" vertical="top" wrapText="1"/>
    </xf>
    <xf numFmtId="0" fontId="23" fillId="40" borderId="23" xfId="1183" applyFont="1" applyFill="1" applyBorder="1">
      <alignment horizontal="lef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49" fontId="23" fillId="40" borderId="23" xfId="1187" applyFont="1" applyFill="1" applyBorder="1" applyNumberFormat="1">
      <alignment horizontal="left" vertical="top"/>
    </xf>
    <xf numFmtId="49" fontId="23" fillId="35" borderId="23" xfId="1188" applyFont="1" applyFill="1" applyBorder="1" applyNumberFormat="1">
      <alignment horizontal="left" vertical="top"/>
      <protection locked="0"/>
    </xf>
    <xf numFmtId="49" fontId="23" fillId="40" borderId="23" xfId="1189" applyFont="1" applyFill="1" applyBorder="1" applyNumberFormat="1">
      <alignment horizontal="left" vertical="center" wrapText="1"/>
    </xf>
    <xf numFmtId="0" fontId="23" fillId="41" borderId="25" xfId="1190" applyFont="1" applyFill="1" applyBorder="1">
      <alignment vertical="center"/>
    </xf>
    <xf numFmtId="49" fontId="23" fillId="0" borderId="42" xfId="1191" applyFont="1" applyBorder="1" applyNumberFormat="1">
      <alignment horizontal="left" vertical="top"/>
    </xf>
    <xf numFmtId="49" fontId="23" fillId="40" borderId="42" xfId="1192" applyFont="1" applyFill="1" applyBorder="1" applyNumberFormat="1">
      <alignment horizontal="left" vertical="top"/>
    </xf>
    <xf numFmtId="49" fontId="23" fillId="35" borderId="42" xfId="1193" applyFont="1" applyFill="1" applyBorder="1" applyNumberFormat="1">
      <alignment horizontal="left" vertical="top"/>
      <protection locked="0"/>
    </xf>
    <xf numFmtId="49" fontId="27" fillId="40" borderId="0" xfId="1194" applyFont="1" applyFill="1" applyNumberFormat="1">
      <alignment horizontal="center" vertical="center" wrapText="1"/>
    </xf>
    <xf numFmtId="0" fontId="47" fillId="0" borderId="42" xfId="1195" applyFont="1" applyBorder="1">
      <alignment horizontal="left" vertical="center"/>
    </xf>
    <xf numFmtId="49" fontId="23" fillId="40" borderId="42" xfId="1196" applyFont="1" applyFill="1" applyBorder="1" applyNumberFormat="1">
      <alignment horizontal="left" vertical="center" wrapText="1"/>
    </xf>
    <xf numFmtId="0" fontId="47" fillId="35" borderId="42" xfId="1197" applyFont="1" applyFill="1" applyBorder="1">
      <alignment horizontal="left" vertical="center"/>
      <protection locked="0"/>
    </xf>
    <xf numFmtId="0" fontId="47" fillId="38" borderId="42" xfId="1198" applyFont="1" applyFill="1" applyBorder="1">
      <alignment horizontal="left" vertical="center"/>
      <protection locked="0"/>
    </xf>
    <xf numFmtId="49" fontId="43" fillId="0" borderId="21" xfId="1199" applyFont="1" applyBorder="1" applyNumberFormat="1">
      <alignment horizontal="left" vertical="center" wrapText="1"/>
    </xf>
    <xf numFmtId="0" fontId="43" fillId="0" borderId="21" xfId="1200" applyFont="1" applyBorder="1">
      <alignment horizontal="left" vertical="center"/>
    </xf>
    <xf numFmtId="0" fontId="43" fillId="0" borderId="25" xfId="1201" applyFont="1" applyBorder="1">
      <alignment horizontal="left" vertical="center"/>
    </xf>
    <xf numFmtId="0" fontId="47" fillId="41" borderId="34" xfId="1202" applyFont="1" applyFill="1" applyBorder="1">
      <alignment horizontal="left" vertical="center"/>
    </xf>
    <xf numFmtId="49" fontId="23" fillId="35" borderId="42" xfId="1203" applyFont="1" applyFill="1" applyBorder="1" applyNumberFormat="1">
      <alignment vertical="top"/>
      <protection locked="0"/>
    </xf>
    <xf numFmtId="49" fontId="27" fillId="0" borderId="42" xfId="1204" applyFont="1" applyBorder="1" applyNumberFormat="1">
      <alignment horizontal="center" vertical="center"/>
    </xf>
    <xf numFmtId="49" fontId="27" fillId="0" borderId="42" xfId="1205" applyFont="1" applyBorder="1" applyNumberFormat="1">
      <alignment vertical="center" wrapText="1"/>
    </xf>
    <xf numFmtId="0" fontId="27" fillId="0" borderId="29" xfId="1206" applyFont="1" applyBorder="1">
      <alignment horizontal="center" vertical="center"/>
    </xf>
    <xf numFmtId="49" fontId="49" fillId="0" borderId="42" xfId="1207" applyFont="1" applyBorder="1" applyNumberFormat="1">
      <alignment vertical="center" wrapText="1"/>
    </xf>
    <xf numFmtId="0" fontId="27" fillId="40" borderId="32" xfId="1208" applyFont="1" applyFill="1" applyBorder="1">
      <alignment horizontal="left" vertical="center" wrapText="1"/>
    </xf>
    <xf numFmtId="49" fontId="27" fillId="40" borderId="32" xfId="1209" applyFont="1" applyFill="1" applyBorder="1" applyNumberFormat="1">
      <alignment horizontal="left" vertical="center" wrapText="1"/>
    </xf>
    <xf numFmtId="0" fontId="27" fillId="0" borderId="42" xfId="1210" applyFont="1" applyBorder="1">
      <alignment horizontal="left" vertical="center" wrapText="1"/>
    </xf>
    <xf numFmtId="49" fontId="27" fillId="0" borderId="42" xfId="1211" applyFont="1" applyBorder="1" applyNumberFormat="1">
      <alignment horizontal="left" vertical="center" wrapText="1"/>
    </xf>
    <xf numFmtId="0" fontId="27" fillId="40" borderId="42" xfId="1212" applyFont="1" applyFill="1" applyBorder="1">
      <alignment horizontal="left" vertical="center" wrapText="1"/>
    </xf>
    <xf numFmtId="0" fontId="47" fillId="0" borderId="30" xfId="1213" applyFont="1" applyBorder="1">
      <alignment horizontal="left" vertical="center"/>
    </xf>
    <xf numFmtId="0" fontId="47" fillId="41" borderId="33" xfId="1214"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49" fontId="27" fillId="38" borderId="32" xfId="1217" applyFont="1" applyFill="1" applyBorder="1" applyNumberFormat="1">
      <alignment horizontal="left" vertical="center" wrapText="1"/>
      <protection locked="0"/>
    </xf>
    <xf numFmtId="49" fontId="49" fillId="0" borderId="42" xfId="1218" applyFont="1" applyBorder="1" applyNumberFormat="1">
      <alignment horizontal="center" vertical="center" wrapText="1"/>
    </xf>
    <xf numFmtId="0" fontId="47" fillId="41" borderId="33" xfId="1219" applyFont="1" applyFill="1" applyBorder="1">
      <alignment vertical="center"/>
    </xf>
    <xf numFmtId="49" fontId="27" fillId="35" borderId="32" xfId="1220" applyFont="1" applyFill="1" applyBorder="1" applyNumberFormat="1">
      <alignment horizontal="left" vertical="center" wrapText="1"/>
      <protection locked="0"/>
    </xf>
    <xf numFmtId="49" fontId="56" fillId="41" borderId="21" xfId="1221" applyFont="1" applyFill="1" applyBorder="1" applyNumberFormat="1">
      <alignment vertical="top"/>
    </xf>
    <xf numFmtId="49" fontId="56" fillId="41" borderId="25" xfId="1222" applyFont="1" applyFill="1" applyBorder="1" applyNumberFormat="1">
      <alignment vertical="top"/>
    </xf>
    <xf numFmtId="49" fontId="94" fillId="0" borderId="23" xfId="1223" applyFont="1" applyBorder="1" applyNumberFormat="1">
      <alignment vertical="top" wrapText="1"/>
    </xf>
    <xf numFmtId="49" fontId="33" fillId="0" borderId="23" xfId="1224" applyFont="1" applyBorder="1" applyNumberFormat="1">
      <alignment horizontal="center" vertical="top" wrapText="1"/>
    </xf>
    <xf numFmtId="49" fontId="33" fillId="50" borderId="23" xfId="1225" applyFont="1" applyFill="1" applyBorder="1" applyNumberFormat="1">
      <alignment horizontal="center" vertical="top"/>
    </xf>
    <xf numFmtId="49" fontId="33" fillId="0" borderId="23" xfId="1226" applyFont="1" applyBorder="1" applyNumberFormat="1">
      <alignment vertical="top" wrapText="1"/>
    </xf>
    <xf numFmtId="0" fontId="33" fillId="0" borderId="23" xfId="1227" applyFont="1" applyBorder="1">
      <alignment vertical="top" wrapText="1"/>
    </xf>
    <xf numFmtId="49" fontId="33" fillId="0" borderId="23" xfId="1228" applyFont="1" applyBorder="1" applyNumberFormat="1">
      <alignment vertical="top"/>
    </xf>
    <xf numFmtId="49" fontId="94" fillId="0" borderId="23" xfId="1229" applyFont="1" applyBorder="1" applyNumberFormat="1">
      <alignment vertical="top"/>
    </xf>
    <xf numFmtId="0" fontId="94" fillId="0" borderId="23" xfId="1230" applyFont="1" applyBorder="1">
      <alignment vertical="top" wrapText="1"/>
    </xf>
    <xf numFmtId="49" fontId="94" fillId="0" borderId="23" xfId="1231" applyFont="1" applyBorder="1" applyNumberFormat="1">
      <alignment horizontal="center" vertical="top" wrapText="1"/>
    </xf>
    <xf numFmtId="49" fontId="94" fillId="50" borderId="23" xfId="1232" applyFont="1" applyFill="1" applyBorder="1" applyNumberFormat="1">
      <alignment horizontal="center" vertical="top" wrapText="1"/>
    </xf>
    <xf numFmtId="49" fontId="33" fillId="50" borderId="23" xfId="1233" applyFont="1" applyFill="1" applyBorder="1" applyNumberFormat="1">
      <alignment horizontal="center" vertical="top" wrapText="1"/>
    </xf>
    <xf numFmtId="49" fontId="94" fillId="0" borderId="23" xfId="1234" applyFont="1" applyBorder="1" applyNumberFormat="1">
      <alignment horizontal="left" vertical="top" wrapText="1"/>
    </xf>
    <xf numFmtId="0" fontId="33" fillId="50" borderId="23" xfId="1235" applyFont="1" applyFill="1" applyBorder="1">
      <alignment horizontal="center" vertical="top" wrapText="1"/>
    </xf>
    <xf numFmtId="0" fontId="94" fillId="50" borderId="23" xfId="1236" applyFont="1" applyFill="1" applyBorder="1">
      <alignment horizontal="right" vertical="center" wrapText="1"/>
    </xf>
    <xf numFmtId="49" fontId="94" fillId="0" borderId="21" xfId="1237" applyFont="1" applyBorder="1" applyNumberFormat="1">
      <alignment horizontal="center" vertical="top" wrapText="1"/>
    </xf>
    <xf numFmtId="49" fontId="94" fillId="0" borderId="25" xfId="1238" applyFont="1" applyBorder="1" applyNumberFormat="1">
      <alignment horizontal="center" vertical="top" wrapText="1"/>
    </xf>
    <xf numFmtId="49" fontId="94" fillId="0" borderId="20" xfId="1239" applyFont="1" applyBorder="1" applyNumberFormat="1">
      <alignment horizontal="center" vertical="top" wrapText="1"/>
    </xf>
    <xf numFmtId="0" fontId="94" fillId="0" borderId="23" xfId="1240" applyFont="1" applyBorder="1">
      <alignment horizontal="left" vertical="top" wrapText="1"/>
    </xf>
    <xf numFmtId="49" fontId="94" fillId="50" borderId="23" xfId="1241" applyFont="1" applyFill="1" applyBorder="1" applyNumberFormat="1">
      <alignment horizontal="left" vertical="top" wrapText="1"/>
    </xf>
    <xf numFmtId="0" fontId="94" fillId="50" borderId="23" xfId="1242" applyFont="1" applyFill="1" applyBorder="1">
      <alignment horizontal="center" vertical="center" wrapText="1"/>
    </xf>
    <xf numFmtId="49" fontId="94" fillId="0" borderId="32" xfId="1243" applyFont="1" applyBorder="1" applyNumberFormat="1">
      <alignment horizontal="center" vertical="top" wrapText="1"/>
    </xf>
    <xf numFmtId="49" fontId="94" fillId="0" borderId="42" xfId="1244" applyFont="1" applyBorder="1" applyNumberFormat="1">
      <alignment horizontal="center" vertical="top" wrapText="1"/>
    </xf>
    <xf numFmtId="0" fontId="94" fillId="0" borderId="32" xfId="1245" applyFont="1" applyBorder="1">
      <alignment horizontal="left" vertical="top" wrapText="1"/>
    </xf>
    <xf numFmtId="49" fontId="94" fillId="0" borderId="33" xfId="1246" applyFont="1" applyBorder="1" applyNumberFormat="1">
      <alignment horizontal="center" vertical="top" wrapText="1"/>
    </xf>
    <xf numFmtId="0" fontId="94" fillId="0" borderId="20" xfId="1247" applyFont="1" applyBorder="1">
      <alignment horizontal="left" vertical="top" wrapText="1"/>
    </xf>
    <xf numFmtId="49" fontId="94" fillId="0" borderId="30" xfId="1248" applyFont="1" applyBorder="1" applyNumberFormat="1">
      <alignment horizontal="center" vertical="top" wrapText="1"/>
    </xf>
    <xf numFmtId="49" fontId="94" fillId="0" borderId="35" xfId="1249" applyFont="1" applyBorder="1" applyNumberFormat="1">
      <alignment horizontal="center" vertical="top" wrapText="1"/>
    </xf>
    <xf numFmtId="49" fontId="94" fillId="0" borderId="28" xfId="1250" applyFont="1" applyBorder="1" applyNumberFormat="1">
      <alignment horizontal="center" vertical="top" wrapText="1"/>
    </xf>
    <xf numFmtId="0" fontId="94" fillId="0" borderId="32" xfId="1251" applyFont="1" applyBorder="1">
      <alignment vertical="top" wrapText="1"/>
    </xf>
    <xf numFmtId="49" fontId="33" fillId="0" borderId="23" xfId="1252" applyFont="1" applyBorder="1" applyNumberFormat="1">
      <alignment horizontal="left" vertical="top" wrapText="1"/>
    </xf>
    <xf numFmtId="0" fontId="33" fillId="0" borderId="21" xfId="1253" applyFont="1" applyBorder="1">
      <alignment horizontal="center" vertical="center" wrapText="1"/>
    </xf>
    <xf numFmtId="0" fontId="33" fillId="0" borderId="21" xfId="1254" applyFont="1" applyBorder="1">
      <alignment horizontal="center" vertical="center"/>
    </xf>
    <xf numFmtId="49" fontId="33" fillId="0" borderId="23" xfId="1255" applyFont="1" applyBorder="1" applyNumberFormat="1">
      <alignment horizontal="center" vertical="center" wrapText="1"/>
    </xf>
    <xf numFmtId="0" fontId="33" fillId="0" borderId="23" xfId="1256" applyFont="1" applyBorder="1">
      <alignment vertical="center" wrapText="1"/>
    </xf>
    <xf numFmtId="49" fontId="94" fillId="0" borderId="21" xfId="1257" applyFont="1" applyBorder="1" applyNumberFormat="1">
      <alignment horizontal="left" vertical="top" wrapText="1"/>
    </xf>
    <xf numFmtId="0" fontId="33" fillId="0" borderId="23" xfId="1258" applyFont="1" applyBorder="1">
      <alignment horizontal="center" vertical="center" wrapText="1"/>
    </xf>
    <xf numFmtId="0" fontId="33" fillId="0" borderId="32" xfId="1259" applyFont="1" applyBorder="1">
      <alignment vertical="center" wrapText="1"/>
    </xf>
    <xf numFmtId="0" fontId="33" fillId="0" borderId="30" xfId="1260" applyFont="1" applyBorder="1">
      <alignment vertical="center" wrapText="1"/>
    </xf>
    <xf numFmtId="49" fontId="94" fillId="0" borderId="35" xfId="1261" applyFont="1" applyBorder="1" applyNumberFormat="1">
      <alignment horizontal="left" vertical="top" wrapText="1"/>
    </xf>
    <xf numFmtId="49" fontId="94" fillId="0" borderId="20" xfId="1262" applyFont="1" applyBorder="1" applyNumberFormat="1">
      <alignment horizontal="left" vertical="top" wrapText="1"/>
    </xf>
    <xf numFmtId="49" fontId="33" fillId="0" borderId="32" xfId="1263" applyFont="1" applyBorder="1" applyNumberFormat="1">
      <alignment horizontal="center" vertical="center" wrapText="1"/>
    </xf>
    <xf numFmtId="49" fontId="33" fillId="0" borderId="30" xfId="1264" applyFont="1" applyBorder="1" applyNumberFormat="1">
      <alignment horizontal="center" vertical="center" wrapText="1"/>
    </xf>
    <xf numFmtId="0" fontId="33" fillId="0" borderId="32" xfId="1265" applyFont="1" applyBorder="1">
      <alignment horizontal="center" vertical="center" wrapText="1"/>
    </xf>
    <xf numFmtId="49" fontId="94" fillId="0" borderId="42" xfId="1266" applyFont="1" applyBorder="1" applyNumberFormat="1">
      <alignment horizontal="left" vertical="top" wrapText="1"/>
    </xf>
    <xf numFmtId="0" fontId="94" fillId="0" borderId="42" xfId="1267" applyFont="1" applyBorder="1">
      <alignment horizontal="left" vertical="top" wrapText="1"/>
    </xf>
    <xf numFmtId="0" fontId="21" fillId="0" borderId="26" xfId="1268" applyFont="1" applyBorder="1">
      <alignment horizontal="left" vertical="center" wrapText="1" indent="1"/>
    </xf>
    <xf numFmtId="0" fontId="21" fillId="0" borderId="45" xfId="1269" applyFont="1" applyBorder="1">
      <alignment horizontal="left" vertical="center" wrapText="1" indent="1"/>
    </xf>
    <xf numFmtId="4" fontId="27" fillId="37" borderId="23" xfId="1270" applyFont="1" applyFill="1" applyBorder="1" applyNumberFormat="1">
      <alignment horizontal="left" vertical="center" wrapText="1"/>
    </xf>
    <xf numFmtId="49" fontId="73" fillId="41" borderId="21" xfId="1271" applyFont="1" applyFill="1" applyBorder="1" applyNumberFormat="1">
      <alignment horizontal="left" vertical="center"/>
    </xf>
    <xf numFmtId="49" fontId="95" fillId="41" borderId="25" xfId="1272" applyFont="1" applyFill="1" applyBorder="1" applyNumberFormat="1">
      <alignment horizontal="left" vertical="center" indent="3"/>
    </xf>
    <xf numFmtId="49" fontId="55" fillId="41" borderId="25" xfId="1273" applyFont="1" applyFill="1" applyBorder="1" applyNumberFormat="1">
      <alignment horizontal="center" vertical="center" wrapText="1"/>
    </xf>
    <xf numFmtId="49" fontId="56" fillId="41" borderId="25" xfId="1274" applyFont="1" applyFill="1" applyBorder="1" applyNumberFormat="1">
      <alignment horizontal="center" vertical="center" wrapText="1"/>
    </xf>
    <xf numFmtId="49" fontId="56" fillId="41" borderId="20" xfId="1275" applyFont="1" applyFill="1" applyBorder="1" applyNumberFormat="1">
      <alignment horizontal="center" vertical="center" wrapText="1"/>
    </xf>
    <xf numFmtId="49" fontId="95" fillId="41" borderId="25" xfId="1276" applyFont="1" applyFill="1" applyBorder="1" applyNumberFormat="1">
      <alignment horizontal="left" vertical="center" indent="2"/>
    </xf>
    <xf numFmtId="49" fontId="95" fillId="41" borderId="25" xfId="1277" applyFont="1" applyFill="1" applyBorder="1" applyNumberFormat="1">
      <alignment horizontal="left" vertical="center" indent="1"/>
    </xf>
    <xf numFmtId="49" fontId="56" fillId="41" borderId="21" xfId="1278" applyFont="1" applyFill="1" applyBorder="1" applyNumberFormat="1">
      <alignment horizontal="left" vertical="top"/>
    </xf>
    <xf numFmtId="49" fontId="95" fillId="41" borderId="25" xfId="1279" applyFont="1" applyFill="1" applyBorder="1" applyNumberFormat="1">
      <alignment horizontal="left" vertical="center"/>
    </xf>
    <xf numFmtId="49" fontId="23" fillId="0" borderId="23" xfId="1280" applyFont="1" applyBorder="1" applyNumberFormat="1">
      <alignment horizontal="center" vertical="top"/>
    </xf>
    <xf numFmtId="49" fontId="23" fillId="0" borderId="21" xfId="1281" applyFont="1" applyBorder="1" applyNumberFormat="1">
      <alignment horizontal="center" vertical="top"/>
    </xf>
    <xf numFmtId="49" fontId="23" fillId="54" borderId="32" xfId="1282" applyFont="1" applyFill="1" applyBorder="1" applyNumberFormat="1">
      <alignment vertical="top"/>
    </xf>
    <xf numFmtId="49" fontId="23" fillId="55" borderId="23" xfId="1283" applyFont="1" applyFill="1" applyBorder="1" applyNumberFormat="1">
      <alignment vertical="top"/>
    </xf>
    <xf numFmtId="49" fontId="23" fillId="0" borderId="25" xfId="1284" applyFont="1" applyBorder="1" applyNumberFormat="1">
      <alignment horizontal="center" vertical="top"/>
    </xf>
    <xf numFmtId="49" fontId="23" fillId="3" borderId="23" xfId="1285" applyFont="1" applyFill="1" applyBorder="1" applyNumberFormat="1">
      <alignment vertical="top"/>
    </xf>
    <xf numFmtId="49" fontId="23" fillId="56" borderId="23" xfId="1286" applyFont="1" applyFill="1" applyBorder="1" applyNumberFormat="1">
      <alignment vertical="top"/>
    </xf>
    <xf numFmtId="49" fontId="23" fillId="16" borderId="32" xfId="1287" applyFont="1" applyFill="1" applyBorder="1" applyNumberFormat="1">
      <alignment vertical="top"/>
    </xf>
    <xf numFmtId="49" fontId="23" fillId="5" borderId="21" xfId="1288" applyFont="1" applyFill="1" applyBorder="1" applyNumberFormat="1">
      <alignment vertical="top"/>
    </xf>
    <xf numFmtId="49" fontId="23" fillId="5" borderId="23" xfId="1289" applyFont="1" applyFill="1" applyBorder="1" applyNumberFormat="1">
      <alignment vertical="top"/>
    </xf>
    <xf numFmtId="49" fontId="23" fillId="16" borderId="23" xfId="1290" applyFont="1" applyFill="1" applyBorder="1" applyNumberFormat="1">
      <alignment vertical="top"/>
    </xf>
    <xf numFmtId="49" fontId="23" fillId="39" borderId="0" xfId="1291" applyFont="1" applyFill="1" applyNumberFormat="1">
      <alignment vertical="top"/>
    </xf>
    <xf numFmtId="0" fontId="23" fillId="0" borderId="0" xfId="1292" applyFont="1"/>
    <xf numFmtId="49" fontId="27" fillId="37" borderId="60" xfId="1293" applyFont="1" applyFill="1" applyBorder="1" applyNumberFormat="1">
      <alignment horizontal="center" vertical="top"/>
    </xf>
    <xf numFmtId="49" fontId="96" fillId="0" borderId="24" xfId="1294" applyFont="1" applyBorder="1" applyNumberFormat="1">
      <alignment vertical="top" wrapText="1"/>
    </xf>
    <xf numFmtId="0" fontId="23" fillId="0" borderId="24" xfId="1295" applyFont="1" applyBorder="1">
      <alignment vertical="top" wrapText="1"/>
    </xf>
    <xf numFmtId="0" fontId="21" fillId="0" borderId="74" xfId="1296" applyFont="1" applyBorder="1">
      <alignment vertical="top" wrapText="1"/>
    </xf>
    <xf numFmtId="0" fontId="23" fillId="0" borderId="23" xfId="1297" applyFont="1" applyBorder="1">
      <alignment vertical="top" wrapText="1"/>
    </xf>
    <xf numFmtId="49" fontId="23" fillId="0" borderId="32" xfId="1298" applyFont="1" applyBorder="1" applyNumberFormat="1">
      <alignment vertical="top"/>
    </xf>
    <xf numFmtId="0" fontId="31" fillId="0" borderId="24" xfId="1299" applyFont="1" applyBorder="1">
      <alignment vertical="center" wrapText="1"/>
    </xf>
    <xf numFmtId="0" fontId="21" fillId="0" borderId="0" xfId="1300" applyFont="1">
      <alignment vertical="top" wrapText="1"/>
    </xf>
    <xf numFmtId="0" fontId="27" fillId="0" borderId="24" xfId="1301" applyFont="1" applyBorder="1">
      <alignment vertical="center"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0" fontId="23" fillId="38" borderId="23" xfId="105" applyFont="1" applyFill="1" applyBorder="1">
      <alignment horizontal="left" vertical="center" wrapText="1" indent="1"/>
      <protection locked="0"/>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0" fontId="39" fillId="39" borderId="0" xfId="115" applyFont="1" applyFill="1">
      <alignment horizontal="center" vertical="center" wrapText="1"/>
    </xf>
    <xf numFmtId="0" fontId="23" fillId="39" borderId="22" xfId="118" applyFont="1" applyFill="1" applyBorder="1">
      <alignment horizontal="right" vertical="center" wrapText="1" inden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0" fontId="27" fillId="40" borderId="23" xfId="124" applyFont="1" applyFill="1" applyBorder="1">
      <alignment horizontal="left" vertical="center" wrapText="1" indent="1"/>
    </xf>
    <xf numFmtId="0" fontId="27" fillId="0" borderId="0" xfId="127" applyFont="1">
      <alignment horizontal="left" vertical="center" wrapText="1" indent="4"/>
    </xf>
    <xf numFmtId="0" fontId="33" fillId="0" borderId="0" xfId="131" applyFont="1">
      <alignment horizontal="left" vertical="center" wrapText="1"/>
    </xf>
    <xf numFmtId="0" fontId="28" fillId="0" borderId="0" xfId="132" applyFont="1">
      <alignment horizontal="left" vertical="center" wrapText="1"/>
    </xf>
    <xf numFmtId="0" fontId="42" fillId="0" borderId="0" xfId="133" applyFont="1">
      <alignment vertical="center" wrapText="1"/>
    </xf>
    <xf numFmtId="0" fontId="28" fillId="0" borderId="0" xfId="134" applyFont="1">
      <alignment horizontal="center" vertical="center" wrapText="1"/>
    </xf>
    <xf numFmtId="0" fontId="43" fillId="0" borderId="0" xfId="135" applyFont="1">
      <alignment horizontal="left" vertical="center" indent="1"/>
    </xf>
    <xf numFmtId="0" fontId="43" fillId="0" borderId="0" xfId="136" applyFont="1">
      <alignment horizontal="center" vertical="center" wrapText="1"/>
    </xf>
    <xf numFmtId="0" fontId="43" fillId="0" borderId="0" xfId="137" applyFont="1">
      <alignment horizontal="left" vertical="center" wrapText="1" indent="1"/>
    </xf>
    <xf numFmtId="0" fontId="43" fillId="0" borderId="0" xfId="138" applyFont="1">
      <alignment vertical="center" wrapText="1"/>
    </xf>
    <xf numFmtId="0" fontId="44" fillId="0" borderId="0" xfId="139" applyFont="1">
      <alignment vertical="center" wrapText="1"/>
    </xf>
    <xf numFmtId="0" fontId="45" fillId="0" borderId="0" xfId="140" applyFont="1">
      <alignment vertical="center" wrapText="1"/>
    </xf>
    <xf numFmtId="0" fontId="27" fillId="0" borderId="25" xfId="141" applyFont="1" applyBorder="1">
      <alignment horizontal="left" vertical="center" wrapText="1" indent="1"/>
    </xf>
    <xf numFmtId="0" fontId="27" fillId="0" borderId="25" xfId="142" applyFont="1" applyBorder="1">
      <alignment horizontal="center" vertical="center" wrapText="1"/>
    </xf>
    <xf numFmtId="0" fontId="43" fillId="0" borderId="28" xfId="150" applyFont="1" applyBorder="1">
      <alignment vertical="center"/>
    </xf>
    <xf numFmtId="0" fontId="43" fillId="0" borderId="0" xfId="151" applyFont="1">
      <alignment vertical="center"/>
    </xf>
    <xf numFmtId="0" fontId="27" fillId="0" borderId="23" xfId="152" applyFont="1" applyBorder="1">
      <alignment horizontal="center" vertical="center" wrapText="1"/>
    </xf>
    <xf numFmtId="0" fontId="43" fillId="0" borderId="23" xfId="153" applyFont="1" applyBorder="1">
      <alignment horizontal="center" vertical="center" wrapText="1"/>
    </xf>
    <xf numFmtId="0" fontId="46" fillId="0" borderId="29" xfId="156" applyFont="1" applyBorder="1">
      <alignment vertical="top" wrapText="1"/>
    </xf>
    <xf numFmtId="0" fontId="27" fillId="0" borderId="30" xfId="157" applyFont="1" applyBorder="1">
      <alignment horizontal="center" vertical="center" wrapText="1"/>
    </xf>
    <xf numFmtId="0" fontId="43" fillId="0" borderId="30" xfId="158" applyFont="1" applyBorder="1">
      <alignment horizontal="center" vertical="center" wrapText="1"/>
    </xf>
    <xf numFmtId="0" fontId="37" fillId="0" borderId="23" xfId="162" applyFont="1" applyBorder="1">
      <alignment horizontal="center" vertical="center" wrapText="1"/>
    </xf>
    <xf numFmtId="0" fontId="37" fillId="0" borderId="0" xfId="170" applyFont="1">
      <alignment horizontal="center" vertical="center" wrapText="1"/>
    </xf>
    <xf numFmtId="0" fontId="46" fillId="0" borderId="0" xfId="171" applyFont="1">
      <alignment vertical="top" wrapText="1"/>
    </xf>
    <xf numFmtId="0" fontId="43" fillId="0" borderId="23" xfId="172" applyFont="1" applyBorder="1">
      <alignment horizontal="center" vertical="center"/>
    </xf>
    <xf numFmtId="0" fontId="37" fillId="0" borderId="30" xfId="173" applyFont="1" applyBorder="1">
      <alignment horizontal="center" vertical="center" wrapText="1"/>
    </xf>
    <xf numFmtId="0" fontId="27" fillId="0" borderId="31" xfId="178" applyFont="1" applyBorder="1">
      <alignment vertical="center" wrapText="1"/>
    </xf>
    <xf numFmtId="0" fontId="48" fillId="0" borderId="0" xfId="179" applyFont="1">
      <alignment vertical="center" wrapText="1"/>
    </xf>
    <xf numFmtId="0" fontId="49" fillId="0" borderId="0" xfId="180" applyFont="1">
      <alignment horizontal="center" vertical="center" wrapText="1"/>
    </xf>
    <xf numFmtId="0" fontId="50" fillId="0" borderId="0" xfId="181" applyFont="1">
      <alignment vertical="center"/>
    </xf>
    <xf numFmtId="0" fontId="23" fillId="0" borderId="0" xfId="182" applyFont="1">
      <alignment vertical="center"/>
    </xf>
    <xf numFmtId="0" fontId="27" fillId="0" borderId="27" xfId="183" applyFont="1" applyBorder="1">
      <alignment horizontal="left" vertical="center" wrapText="1" indent="1"/>
    </xf>
    <xf numFmtId="0" fontId="27" fillId="0" borderId="32" xfId="184" applyFont="1" applyBorder="1">
      <alignment horizontal="left" vertical="center" wrapText="1" indent="1"/>
    </xf>
    <xf numFmtId="0" fontId="27" fillId="0" borderId="33" xfId="185" applyFont="1" applyBorder="1">
      <alignment horizontal="left" vertical="center" wrapText="1" indent="1"/>
    </xf>
    <xf numFmtId="0" fontId="27" fillId="0" borderId="34" xfId="186" applyFont="1" applyBorder="1">
      <alignment horizontal="left" vertical="center" indent="1"/>
    </xf>
    <xf numFmtId="0" fontId="27" fillId="0" borderId="30" xfId="187" applyFont="1" applyBorder="1">
      <alignment horizontal="left" vertical="center" indent="1"/>
    </xf>
    <xf numFmtId="0" fontId="27" fillId="0" borderId="35" xfId="188" applyFont="1" applyBorder="1">
      <alignment horizontal="left" vertical="center" indent="1"/>
    </xf>
    <xf numFmtId="0" fontId="51" fillId="0" borderId="0" xfId="189" applyFont="1">
      <alignment vertical="center"/>
    </xf>
    <xf numFmtId="0" fontId="23" fillId="0" borderId="0" xfId="190" applyFont="1">
      <alignment horizontal="left" vertical="center" wrapText="1" indent="2"/>
    </xf>
    <xf numFmtId="0" fontId="27" fillId="42" borderId="0" xfId="191" applyFont="1" applyFill="1">
      <alignment horizontal="center" vertical="center" wrapText="1"/>
    </xf>
    <xf numFmtId="0" fontId="52" fillId="0" borderId="33" xfId="192" applyFont="1" applyBorder="1">
      <alignment horizontal="center" vertical="center" wrapText="1"/>
    </xf>
    <xf numFmtId="0" fontId="52" fillId="0" borderId="26" xfId="193" applyFont="1" applyBorder="1">
      <alignment horizontal="center" vertical="center" wrapText="1"/>
    </xf>
    <xf numFmtId="0" fontId="52" fillId="0" borderId="23" xfId="194" applyFont="1" applyBorder="1">
      <alignment horizontal="center" vertical="center" wrapText="1"/>
    </xf>
    <xf numFmtId="0" fontId="27" fillId="0" borderId="36" xfId="195" applyFont="1" applyBorder="1">
      <alignment horizontal="center" vertical="center" wrapText="1"/>
    </xf>
    <xf numFmtId="0" fontId="27" fillId="0" borderId="37" xfId="196" applyFont="1" applyBorder="1">
      <alignment horizontal="center" vertical="center" wrapText="1"/>
    </xf>
    <xf numFmtId="0" fontId="37" fillId="0" borderId="28" xfId="197" applyFont="1" applyBorder="1">
      <alignmen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0" borderId="32" xfId="209" applyFont="1" applyFill="1" applyBorder="1">
      <alignment horizontal="left" vertical="center" wrapText="1" indent="2"/>
    </xf>
    <xf numFmtId="0" fontId="27" fillId="0" borderId="41" xfId="212" applyFont="1" applyBorder="1">
      <alignment horizontal="center" vertical="center" wrapText="1"/>
    </xf>
    <xf numFmtId="0" fontId="27" fillId="40" borderId="32" xfId="213" applyFont="1" applyFill="1" applyBorder="1">
      <alignment horizontal="left" vertical="center" wrapText="1" indent="1"/>
    </xf>
    <xf numFmtId="0" fontId="27" fillId="0" borderId="0" xfId="217" applyFont="1">
      <alignment vertical="center"/>
    </xf>
    <xf numFmtId="0" fontId="37" fillId="0" borderId="0" xfId="218" applyFont="1">
      <alignment vertical="center"/>
    </xf>
    <xf numFmtId="0" fontId="27" fillId="40" borderId="42" xfId="219" applyFont="1" applyFill="1" applyBorder="1">
      <alignment horizontal="left" vertical="center" wrapText="1" indent="2"/>
    </xf>
    <xf numFmtId="0" fontId="27" fillId="40" borderId="30" xfId="220" applyFont="1" applyFill="1" applyBorder="1">
      <alignment horizontal="left" vertical="center" wrapText="1" indent="1"/>
    </xf>
    <xf numFmtId="0" fontId="27" fillId="40" borderId="30" xfId="222" applyFont="1" applyFill="1" applyBorder="1">
      <alignment horizontal="left" vertical="center" wrapText="1" indent="2"/>
    </xf>
    <xf numFmtId="0" fontId="46" fillId="0" borderId="29" xfId="226" applyFont="1" applyBorder="1">
      <alignment horizontal="center" vertical="center" wrapText="1"/>
    </xf>
    <xf numFmtId="0" fontId="52" fillId="40" borderId="23" xfId="228" applyFont="1" applyFill="1" applyBorder="1">
      <alignment horizontal="left" vertical="center" wrapText="1" indent="1"/>
      <protection locked="0"/>
    </xf>
    <xf numFmtId="0" fontId="53" fillId="0" borderId="32" xfId="229" applyFont="1" applyBorder="1">
      <alignment horizontal="center" vertical="center" wrapText="1"/>
    </xf>
    <xf numFmtId="0" fontId="54" fillId="0" borderId="0" xfId="230" applyFont="1">
      <alignment vertical="center"/>
    </xf>
    <xf numFmtId="0" fontId="46" fillId="0" borderId="23" xfId="232" applyFont="1" applyBorder="1">
      <alignment horizontal="center" vertical="center" wrapText="1"/>
    </xf>
    <xf numFmtId="0" fontId="52" fillId="40" borderId="23" xfId="235" applyFont="1" applyFill="1" applyBorder="1">
      <alignment horizontal="left" vertical="top" indent="1"/>
      <protection locked="0"/>
    </xf>
    <xf numFmtId="49" fontId="52" fillId="38" borderId="23" xfId="0" applyFont="1" applyFill="1" applyBorder="1" applyNumberFormat="1">
      <alignment horizontal="left" vertical="center" wrapText="1" indent="1"/>
      <protection locked="0"/>
    </xf>
    <xf numFmtId="0" fontId="52" fillId="42" borderId="0" xfId="236" applyFont="1" applyFill="1">
      <alignment vertical="top"/>
    </xf>
    <xf numFmtId="0" fontId="27" fillId="0" borderId="27" xfId="238" applyFont="1" applyBorder="1">
      <alignment horizontal="left" vertical="top" wrapText="1" indent="1"/>
    </xf>
    <xf numFmtId="0" fontId="27" fillId="0" borderId="32" xfId="239" applyFont="1" applyBorder="1">
      <alignment horizontal="left" vertical="top" wrapText="1" indent="1"/>
    </xf>
    <xf numFmtId="0" fontId="27" fillId="0" borderId="33" xfId="240" applyFont="1" applyBorder="1">
      <alignment horizontal="left" vertical="top" wrapText="1" indent="1"/>
    </xf>
    <xf numFmtId="0" fontId="27" fillId="0" borderId="45" xfId="241" applyFont="1" applyBorder="1">
      <alignment horizontal="left" vertical="center" indent="1"/>
    </xf>
    <xf numFmtId="0" fontId="55" fillId="0" borderId="29" xfId="242" applyFont="1" applyBorder="1">
      <alignment horizontal="left" vertical="center" wrapText="1" indent="1"/>
    </xf>
    <xf numFmtId="0" fontId="55" fillId="0" borderId="42" xfId="243" applyFont="1" applyBorder="1">
      <alignment horizontal="left" vertical="center" wrapText="1" indent="1"/>
    </xf>
    <xf numFmtId="0" fontId="55" fillId="0" borderId="28" xfId="244" applyFont="1" applyBorder="1">
      <alignment horizontal="left" vertical="center" wrapText="1" indent="1"/>
    </xf>
    <xf numFmtId="0" fontId="56" fillId="0" borderId="0" xfId="245" applyFont="1">
      <alignment vertical="center"/>
    </xf>
    <xf numFmtId="0" fontId="23" fillId="0" borderId="23" xfId="246" applyFont="1" applyBorder="1">
      <alignment horizontal="center" vertical="center" wrapText="1"/>
    </xf>
    <xf numFmtId="0" fontId="23" fillId="0" borderId="23" xfId="249" applyFont="1" applyBorder="1">
      <alignment horizontal="center" vertical="center"/>
    </xf>
    <xf numFmtId="0" fontId="23" fillId="0" borderId="23" xfId="252" applyFont="1" applyBorder="1">
      <alignment horizontal="center" vertical="top"/>
    </xf>
    <xf numFmtId="0" fontId="27" fillId="0" borderId="23" xfId="253" applyFont="1" applyBorder="1">
      <alignment horizontal="left" vertical="top" wrapText="1"/>
    </xf>
    <xf numFmtId="0" fontId="27" fillId="40" borderId="32" xfId="254" applyFont="1" applyFill="1" applyBorder="1">
      <alignment horizontal="center" vertical="top" wrapText="1"/>
    </xf>
    <xf numFmtId="0" fontId="23" fillId="0" borderId="33" xfId="255" applyFont="1" applyBorder="1">
      <alignment horizontal="center" vertical="center"/>
    </xf>
    <xf numFmtId="0" fontId="23" fillId="0" borderId="26" xfId="256" applyFont="1" applyBorder="1">
      <alignment horizontal="center" vertical="center"/>
    </xf>
    <xf numFmtId="0" fontId="23" fillId="0" borderId="26" xfId="259" applyFont="1" applyBorder="1">
      <alignment horizontal="left" vertical="center" wrapText="1"/>
    </xf>
    <xf numFmtId="0" fontId="27" fillId="0" borderId="0" xfId="262" applyFont="1">
      <alignment horizontal="left" vertical="center" indent="1"/>
    </xf>
    <xf numFmtId="0" fontId="27" fillId="40" borderId="42" xfId="263" applyFont="1" applyFill="1" applyBorder="1">
      <alignment horizontal="center" vertical="top" wrapText="1"/>
    </xf>
    <xf numFmtId="0" fontId="23" fillId="0" borderId="28" xfId="264" applyFont="1" applyBorder="1">
      <alignment horizontal="center" vertical="center"/>
    </xf>
    <xf numFmtId="0" fontId="47" fillId="0" borderId="29" xfId="265" applyFont="1" applyBorder="1">
      <alignment horizontal="left" vertical="center"/>
    </xf>
    <xf numFmtId="0" fontId="27" fillId="40" borderId="30" xfId="267" applyFont="1" applyFill="1" applyBorder="1">
      <alignment horizontal="center" vertical="top" wrapText="1"/>
    </xf>
    <xf numFmtId="0" fontId="47" fillId="0" borderId="35" xfId="268" applyFont="1" applyBorder="1">
      <alignment horizontal="left" vertical="center"/>
    </xf>
    <xf numFmtId="0" fontId="47" fillId="0" borderId="45" xfId="269" applyFont="1" applyBorder="1">
      <alignment horizontal="left" vertical="center"/>
    </xf>
    <xf numFmtId="0" fontId="23" fillId="0" borderId="45" xfId="270" applyFont="1" applyBorder="1">
      <alignment vertical="center"/>
    </xf>
    <xf numFmtId="0" fontId="47" fillId="0" borderId="34" xfId="271" applyFont="1" applyBorder="1">
      <alignment horizontal="left" vertical="center"/>
    </xf>
    <xf numFmtId="0" fontId="27" fillId="38" borderId="23" xfId="272" applyFont="1" applyFill="1" applyBorder="1">
      <alignment horizontal="left" vertical="top" wrapText="1"/>
      <protection locked="0"/>
    </xf>
    <xf numFmtId="0" fontId="23" fillId="38" borderId="23" xfId="274" applyFont="1" applyFill="1" applyBorder="1">
      <alignment horizontal="left" vertical="top"/>
      <protection locked="0"/>
    </xf>
    <xf numFmtId="0" fontId="23" fillId="0" borderId="32" xfId="275" applyFont="1" applyBorder="1">
      <alignment horizontal="center" vertical="top"/>
    </xf>
    <xf numFmtId="0" fontId="27" fillId="0" borderId="32" xfId="276" applyFont="1" applyBorder="1">
      <alignment horizontal="left" vertical="top" wrapText="1"/>
    </xf>
    <xf numFmtId="0" fontId="23" fillId="0" borderId="42" xfId="277" applyFont="1" applyBorder="1">
      <alignment horizontal="center" vertical="top"/>
    </xf>
    <xf numFmtId="0" fontId="27" fillId="0" borderId="42" xfId="278" applyFont="1" applyBorder="1">
      <alignment horizontal="left" vertical="top" wrapText="1"/>
    </xf>
    <xf numFmtId="0" fontId="23" fillId="0" borderId="30" xfId="279" applyFont="1" applyBorder="1">
      <alignment horizontal="center" vertical="top"/>
    </xf>
    <xf numFmtId="0" fontId="27" fillId="0" borderId="30" xfId="280" applyFont="1" applyBorder="1">
      <alignment horizontal="left" vertical="top" wrapText="1"/>
    </xf>
    <xf numFmtId="0" fontId="23" fillId="0" borderId="0" xfId="281" applyFont="1">
      <alignment horizontal="left" vertical="top" wrapText="1"/>
    </xf>
    <xf numFmtId="0" fontId="23" fillId="0" borderId="0" xfId="282" applyFont="1" quotePrefix="1">
      <alignment horizontal="left" vertical="top" wrapText="1" indent="1"/>
    </xf>
    <xf numFmtId="0" fontId="27" fillId="0" borderId="26" xfId="286" applyFont="1" applyBorder="1">
      <alignment horizontal="left" vertical="center" wrapText="1" indent="1"/>
    </xf>
    <xf numFmtId="0" fontId="27" fillId="0" borderId="45" xfId="287" applyFont="1" applyBorder="1">
      <alignment horizontal="left" vertical="center" wrapText="1" indent="1"/>
    </xf>
    <xf numFmtId="0" fontId="27" fillId="0" borderId="33" xfId="288" applyFont="1" applyBorder="1">
      <alignment horizontal="center" vertical="center" wrapText="1"/>
    </xf>
    <xf numFmtId="0" fontId="27" fillId="0" borderId="27" xfId="289" applyFont="1" applyBorder="1">
      <alignment horizontal="center" vertical="center" wrapText="1"/>
    </xf>
    <xf numFmtId="0" fontId="27" fillId="0" borderId="42" xfId="290" applyFont="1" applyBorder="1">
      <alignment horizontal="center" vertical="center" wrapText="1"/>
    </xf>
    <xf numFmtId="0" fontId="27" fillId="0" borderId="32" xfId="291" applyFont="1" applyBorder="1">
      <alignment horizontal="center" vertical="center" wrapText="1"/>
    </xf>
    <xf numFmtId="0" fontId="27" fillId="0" borderId="28" xfId="292" applyFont="1" applyBorder="1">
      <alignment horizontal="center" vertical="center" wrapText="1"/>
    </xf>
    <xf numFmtId="0" fontId="27" fillId="0" borderId="29" xfId="293" applyFont="1" applyBorder="1">
      <alignment horizontal="center" vertical="center" wrapText="1"/>
    </xf>
    <xf numFmtId="0" fontId="27" fillId="0" borderId="35" xfId="294" applyFont="1" applyBorder="1">
      <alignment horizontal="center" vertical="center" wrapText="1"/>
    </xf>
    <xf numFmtId="0" fontId="27" fillId="0" borderId="34" xfId="295" applyFont="1" applyBorder="1">
      <alignment horizontal="center" vertical="center" wrapText="1"/>
    </xf>
    <xf numFmtId="0" fontId="27" fillId="0" borderId="23" xfId="298" applyFont="1" applyBorder="1">
      <alignment horizontal="left" vertical="center" wrapText="1"/>
    </xf>
    <xf numFmtId="0" fontId="27" fillId="0" borderId="26" xfId="301" applyFont="1" applyBorder="1">
      <alignment horizontal="center" vertical="center"/>
    </xf>
    <xf numFmtId="0" fontId="27" fillId="0" borderId="26" xfId="304" applyFont="1" applyBorder="1">
      <alignment horizontal="left" vertical="center" wrapText="1"/>
    </xf>
    <xf numFmtId="0" fontId="47" fillId="0" borderId="28" xfId="307" applyFont="1" applyBorder="1">
      <alignment horizontal="left" vertical="center"/>
    </xf>
    <xf numFmtId="0" fontId="27" fillId="0" borderId="32" xfId="309" applyFont="1" applyBorder="1">
      <alignment horizontal="left" vertical="center" wrapText="1"/>
    </xf>
    <xf numFmtId="0" fontId="27" fillId="0" borderId="33" xfId="310" applyFont="1" applyBorder="1">
      <alignment horizontal="left" vertical="center" wrapText="1"/>
    </xf>
    <xf numFmtId="0" fontId="27" fillId="0" borderId="21" xfId="314" applyFont="1" applyBorder="1">
      <alignment horizontal="left" vertical="center" wrapText="1"/>
    </xf>
    <xf numFmtId="0" fontId="27" fillId="39" borderId="0" xfId="315" applyFont="1" applyFill="1"/>
    <xf numFmtId="0" fontId="23" fillId="39" borderId="0" xfId="316" applyFont="1" applyFill="1"/>
    <xf numFmtId="0" fontId="43" fillId="39" borderId="0" xfId="317" applyFont="1" applyFill="1"/>
    <xf numFmtId="0" fontId="40" fillId="39" borderId="0" xfId="318" applyFont="1" applyFill="1">
      <alignment horizontal="center"/>
    </xf>
    <xf numFmtId="0" fontId="40" fillId="39" borderId="0" xfId="319" applyFont="1" applyFill="1"/>
    <xf numFmtId="0" fontId="57" fillId="39" borderId="0" xfId="320" applyFont="1" applyFill="1">
      <alignment horizontal="right" vertical="center"/>
    </xf>
    <xf numFmtId="0" fontId="43" fillId="39" borderId="0" xfId="321" applyFont="1" applyFill="1">
      <alignment vertical="center" wrapText="1"/>
    </xf>
    <xf numFmtId="0" fontId="35" fillId="39" borderId="0" xfId="322" applyFont="1" applyFill="1">
      <alignment horizontal="left" vertical="center" wrapText="1"/>
    </xf>
    <xf numFmtId="0" fontId="23" fillId="39" borderId="23" xfId="325" applyFont="1" applyFill="1" applyBorder="1">
      <alignment horizontal="center" vertical="center" wrapText="1"/>
    </xf>
    <xf numFmtId="0" fontId="27" fillId="39" borderId="23" xfId="326" applyFont="1" applyFill="1" applyBorder="1">
      <alignment horizontal="center" vertical="center" wrapText="1"/>
    </xf>
    <xf numFmtId="0" fontId="46" fillId="39" borderId="0" xfId="327" applyFont="1" applyFill="1">
      <alignment horizontal="center" vertical="center"/>
    </xf>
    <xf numFmtId="0" fontId="43" fillId="0" borderId="23" xfId="329" applyFont="1" applyBorder="1">
      <alignment vertical="center" wrapText="1"/>
    </xf>
    <xf numFmtId="0" fontId="43" fillId="0" borderId="23" xfId="330" applyFont="1" applyBorder="1">
      <alignment horizontal="left" vertical="center" wrapText="1"/>
    </xf>
    <xf numFmtId="0" fontId="58" fillId="39" borderId="0" xfId="331" applyFont="1" applyFill="1"/>
    <xf numFmtId="0" fontId="23" fillId="39" borderId="23" xfId="333" applyFont="1" applyFill="1" applyBorder="1">
      <alignment vertical="center" wrapText="1"/>
    </xf>
    <xf numFmtId="0" fontId="27" fillId="39" borderId="23" xfId="334" applyFont="1" applyFill="1" applyBorder="1">
      <alignment vertical="center" wrapText="1"/>
    </xf>
    <xf numFmtId="0" fontId="23" fillId="39" borderId="23" xfId="335" applyFont="1" applyFill="1" applyBorder="1">
      <alignment horizontal="left" vertical="center" wrapText="1" indent="1"/>
    </xf>
    <xf numFmtId="0" fontId="43" fillId="0" borderId="23" xfId="337" applyFont="1" applyBorder="1">
      <alignment horizontal="left" vertical="center" wrapText="1" indent="1"/>
    </xf>
    <xf numFmtId="0" fontId="27" fillId="39" borderId="29" xfId="339" applyFont="1" applyFill="1" applyBorder="1">
      <alignment horizontal="center" vertical="center" wrapText="1"/>
    </xf>
    <xf numFmtId="0" fontId="23" fillId="39" borderId="23" xfId="340" applyFont="1" applyFill="1" applyBorder="1">
      <alignment horizontal="center" vertical="center"/>
    </xf>
    <xf numFmtId="0" fontId="23" fillId="39" borderId="23" xfId="341" applyFont="1" applyFill="1" applyBorder="1">
      <alignment horizontal="left" vertical="center" wrapText="1" indent="2"/>
    </xf>
    <xf numFmtId="0" fontId="27" fillId="39" borderId="29" xfId="344" applyFont="1" applyFill="1" applyBorder="1">
      <alignment vertical="center" wrapText="1"/>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3" fillId="39" borderId="23" xfId="349" applyFont="1" applyFill="1" applyBorder="1">
      <alignment vertical="center" wrapText="1"/>
    </xf>
    <xf numFmtId="0" fontId="43" fillId="39" borderId="23" xfId="350" applyFont="1" applyFill="1" applyBorder="1">
      <alignment horizontal="left" vertical="center" wrapText="1" indent="1"/>
    </xf>
    <xf numFmtId="0" fontId="43" fillId="39" borderId="23" xfId="351" applyFont="1" applyFill="1" applyBorder="1">
      <alignment horizontal="left" vertical="center" wrapText="1" indent="2"/>
    </xf>
    <xf numFmtId="0" fontId="23" fillId="39" borderId="23" xfId="353" applyFont="1" applyFill="1" applyBorder="1">
      <alignment horizontal="left" vertical="center" wrapText="1"/>
    </xf>
    <xf numFmtId="0" fontId="23" fillId="39" borderId="32" xfId="355" applyFont="1" applyFill="1" applyBorder="1">
      <alignment horizontal="left" vertical="center" wrapText="1"/>
    </xf>
    <xf numFmtId="0" fontId="27" fillId="39" borderId="32" xfId="356" applyFont="1" applyFill="1" applyBorder="1">
      <alignment horizontal="left" vertical="top" wrapText="1"/>
    </xf>
    <xf numFmtId="0" fontId="27" fillId="39" borderId="42" xfId="358" applyFont="1" applyFill="1" applyBorder="1">
      <alignment horizontal="left" vertical="top" wrapText="1"/>
    </xf>
    <xf numFmtId="0" fontId="49" fillId="39" borderId="0" xfId="359" applyFont="1" applyFill="1">
      <alignment horizontal="center" vertical="center" wrapText="1"/>
    </xf>
    <xf numFmtId="0" fontId="27" fillId="39" borderId="30" xfId="362" applyFont="1" applyFill="1" applyBorder="1">
      <alignment horizontal="left" vertical="top" wrapText="1"/>
    </xf>
    <xf numFmtId="0" fontId="59" fillId="39" borderId="0" xfId="363" applyFont="1" applyFill="1"/>
    <xf numFmtId="0" fontId="23" fillId="39" borderId="21" xfId="367" applyFont="1" applyFill="1" applyBorder="1">
      <alignment horizontal="left" vertical="center" wrapText="1" indent="1"/>
    </xf>
    <xf numFmtId="0" fontId="23" fillId="39" borderId="23" xfId="369" applyFont="1" applyFill="1" applyBorder="1">
      <alignment vertical="top" wrapText="1"/>
    </xf>
    <xf numFmtId="0" fontId="23" fillId="39" borderId="21" xfId="370" applyFont="1" applyFill="1" applyBorder="1">
      <alignment horizontal="left" vertical="center" wrapText="1"/>
    </xf>
    <xf numFmtId="0" fontId="23" fillId="39" borderId="30" xfId="371" applyFont="1" applyFill="1" applyBorder="1">
      <alignment vertical="center" wrapText="1"/>
    </xf>
    <xf numFmtId="0" fontId="48" fillId="0" borderId="0" xfId="372" applyFont="1">
      <alignment horizontal="left" vertical="top" wrapText="1" indent="1"/>
    </xf>
    <xf numFmtId="0" fontId="60" fillId="39" borderId="0" xfId="373" applyFont="1" applyFill="1"/>
    <xf numFmtId="0" fontId="52" fillId="39" borderId="0" xfId="374" applyFont="1" applyFill="1">
      <alignment horizontal="center"/>
    </xf>
    <xf numFmtId="0" fontId="52" fillId="39" borderId="0" xfId="375" applyFont="1" applyFill="1"/>
    <xf numFmtId="0" fontId="61" fillId="39" borderId="0" xfId="376" applyFont="1" applyFill="1">
      <alignment horizontal="right" vertical="center"/>
    </xf>
    <xf numFmtId="0" fontId="62" fillId="39" borderId="0" xfId="377" applyFont="1" applyFill="1">
      <alignment vertical="center"/>
    </xf>
    <xf numFmtId="0" fontId="61" fillId="39" borderId="0" xfId="378" applyFont="1" applyFill="1">
      <alignment horizontal="right" vertical="top"/>
    </xf>
    <xf numFmtId="0" fontId="62" fillId="39" borderId="0" xfId="379" applyFont="1" applyFill="1">
      <alignment vertical="center" wrapText="1"/>
    </xf>
    <xf numFmtId="0" fontId="23" fillId="39" borderId="0" xfId="380" applyFont="1" applyFill="1">
      <alignment horizontal="center"/>
    </xf>
    <xf numFmtId="0" fontId="63" fillId="39" borderId="0" xfId="381" applyFont="1" applyFill="1">
      <alignment horizontal="center" vertical="center" wrapText="1"/>
    </xf>
    <xf numFmtId="0" fontId="63" fillId="39" borderId="0" xfId="382" applyFont="1" applyFill="1">
      <alignment horizontal="right" vertical="center" wrapText="1"/>
    </xf>
    <xf numFmtId="0" fontId="63" fillId="0" borderId="0" xfId="383" applyFont="1">
      <alignment vertical="center" wrapText="1"/>
    </xf>
    <xf numFmtId="0" fontId="27" fillId="0" borderId="34" xfId="384" applyFont="1" applyBorder="1">
      <alignment horizontal="left" vertical="center" wrapText="1" indent="1"/>
    </xf>
    <xf numFmtId="0" fontId="27" fillId="0" borderId="30" xfId="385" applyFont="1" applyBorder="1">
      <alignment horizontal="left" vertical="center" wrapText="1" indent="1"/>
    </xf>
    <xf numFmtId="0" fontId="27" fillId="0" borderId="35" xfId="386" applyFont="1" applyBorder="1">
      <alignment horizontal="left" vertical="center" wrapText="1" indent="1"/>
    </xf>
    <xf numFmtId="0" fontId="64" fillId="39" borderId="0" xfId="387" applyFont="1" applyFill="1">
      <alignment horizontal="center" vertical="center" wrapText="1"/>
    </xf>
    <xf numFmtId="0" fontId="23" fillId="0" borderId="21" xfId="388" applyFont="1" applyBorder="1">
      <alignment horizontal="center" vertical="center" wrapText="1"/>
    </xf>
    <xf numFmtId="0" fontId="23" fillId="0" borderId="25" xfId="389" applyFont="1" applyBorder="1">
      <alignment horizontal="center" vertical="center" wrapText="1"/>
    </xf>
    <xf numFmtId="0" fontId="23" fillId="0" borderId="20" xfId="390" applyFont="1" applyBorder="1">
      <alignment horizontal="center" vertical="center" wrapText="1"/>
    </xf>
    <xf numFmtId="0" fontId="23" fillId="0" borderId="32" xfId="391" applyFont="1" applyBorder="1">
      <alignment horizontal="center" vertical="center" wrapText="1"/>
    </xf>
    <xf numFmtId="0" fontId="23" fillId="0" borderId="33" xfId="392" applyFont="1" applyBorder="1">
      <alignment horizontal="center" vertical="center" wrapText="1"/>
    </xf>
    <xf numFmtId="0" fontId="23" fillId="0" borderId="27" xfId="393" applyFont="1" applyBorder="1">
      <alignment horizontal="center" vertical="center" wrapText="1"/>
    </xf>
    <xf numFmtId="0" fontId="23" fillId="0" borderId="30" xfId="394" applyFont="1" applyBorder="1">
      <alignment horizontal="center" vertical="center" wrapText="1"/>
    </xf>
    <xf numFmtId="0" fontId="23" fillId="0" borderId="35" xfId="395" applyFont="1" applyBorder="1">
      <alignment horizontal="center" vertical="center" wrapText="1"/>
    </xf>
    <xf numFmtId="0" fontId="23" fillId="0" borderId="34" xfId="396" applyFont="1" applyBorder="1">
      <alignment horizontal="center" vertical="center" wrapText="1"/>
    </xf>
    <xf numFmtId="0" fontId="46" fillId="39" borderId="0" xfId="397" applyFont="1" applyFill="1">
      <alignment horizontal="center" vertical="center" wrapText="1"/>
    </xf>
    <xf numFmtId="0" fontId="65" fillId="39" borderId="0" xfId="399" applyFont="1" applyFill="1">
      <alignment horizontal="center" vertical="center" wrapText="1"/>
    </xf>
    <xf numFmtId="0" fontId="55" fillId="0" borderId="0" xfId="403" applyFont="1">
      <alignment vertical="center" wrapText="1"/>
    </xf>
    <xf numFmtId="0" fontId="27" fillId="40" borderId="21" xfId="405" applyFont="1" applyFill="1" applyBorder="1">
      <alignment horizontal="left" vertical="center" wrapText="1"/>
    </xf>
    <xf numFmtId="0" fontId="23" fillId="35" borderId="23" xfId="410" applyFont="1" applyFill="1" applyBorder="1">
      <alignment horizontal="right" vertical="center" wrapText="1"/>
      <protection locked="0"/>
    </xf>
    <xf numFmtId="0" fontId="23" fillId="0" borderId="32" xfId="412" applyFont="1" applyBorder="1">
      <alignment horizontal="left" vertical="top" wrapText="1"/>
    </xf>
    <xf numFmtId="0" fontId="47" fillId="41" borderId="25" xfId="414" applyFont="1" applyFill="1" applyBorder="1">
      <alignment vertical="center"/>
    </xf>
    <xf numFmtId="0" fontId="23" fillId="0" borderId="30" xfId="418" applyFont="1" applyBorder="1">
      <alignment horizontal="left" vertical="top" wrapText="1"/>
    </xf>
    <xf numFmtId="0" fontId="27" fillId="40" borderId="26" xfId="420" applyFont="1" applyFill="1" applyBorder="1">
      <alignment horizontal="left" vertical="center" wrapText="1"/>
    </xf>
    <xf numFmtId="0" fontId="49" fillId="39" borderId="23" xfId="421" applyFont="1" applyFill="1" applyBorder="1">
      <alignment horizontal="center" vertical="center" wrapText="1"/>
    </xf>
    <xf numFmtId="0" fontId="27" fillId="40" borderId="45" xfId="425" applyFont="1" applyFill="1" applyBorder="1">
      <alignment horizontal="left" vertical="center" wrapText="1"/>
    </xf>
    <xf numFmtId="0" fontId="27" fillId="0" borderId="26" xfId="426" applyFont="1" applyBorder="1">
      <alignment horizontal="left" vertical="top" wrapText="1" indent="1"/>
    </xf>
    <xf numFmtId="0" fontId="29" fillId="39" borderId="0" xfId="427" applyFont="1" applyFill="1">
      <alignment horizontal="right" vertical="center"/>
    </xf>
    <xf numFmtId="0" fontId="29" fillId="39" borderId="0" xfId="428" applyFont="1" applyFill="1">
      <alignment horizontal="right" vertical="center" wrapText="1"/>
    </xf>
    <xf numFmtId="0" fontId="49" fillId="39" borderId="29" xfId="431" applyFont="1" applyFill="1" applyBorder="1">
      <alignment vertical="top" wrapText="1"/>
    </xf>
    <xf numFmtId="0" fontId="23" fillId="0" borderId="42" xfId="435" applyFont="1" applyBorder="1">
      <alignment horizontal="left" vertical="top" wrapText="1"/>
    </xf>
    <xf numFmtId="0" fontId="49" fillId="39" borderId="0" xfId="436" applyFont="1" applyFill="1">
      <alignment vertical="top" wrapText="1"/>
    </xf>
    <xf numFmtId="0" fontId="43" fillId="39" borderId="30" xfId="437" applyFont="1" applyFill="1" applyBorder="1">
      <alignment horizontal="center" vertical="center" wrapText="1"/>
    </xf>
    <xf numFmtId="0" fontId="43" fillId="0" borderId="0" xfId="441" applyFont="1">
      <alignment horizontal="left" vertical="center" wrapText="1"/>
    </xf>
    <xf numFmtId="0" fontId="48" fillId="0" borderId="0" xfId="446" applyFont="1">
      <alignment vertical="top"/>
    </xf>
    <xf numFmtId="0" fontId="37" fillId="0" borderId="23" xfId="447" applyFont="1" applyBorder="1">
      <alignment horizontal="center" vertical="center"/>
    </xf>
    <xf numFmtId="0" fontId="27" fillId="39" borderId="23" xfId="449" applyFont="1" applyFill="1" applyBorder="1">
      <alignment horizontal="left" vertical="center" wrapText="1"/>
    </xf>
    <xf numFmtId="0" fontId="27" fillId="0" borderId="23" xfId="450" applyFont="1" applyBorder="1">
      <alignment vertical="center" wrapText="1"/>
    </xf>
    <xf numFmtId="0" fontId="27" fillId="0" borderId="23" xfId="451" applyFont="1" applyBorder="1">
      <alignment horizontal="left" vertical="center" wrapText="1" indent="6"/>
    </xf>
    <xf numFmtId="0" fontId="27" fillId="37" borderId="21" xfId="452" applyFont="1" applyFill="1" applyBorder="1">
      <alignment horizontal="left" vertical="center" wrapText="1"/>
    </xf>
    <xf numFmtId="0" fontId="27" fillId="37" borderId="25" xfId="453" applyFont="1" applyFill="1" applyBorder="1">
      <alignment horizontal="left" vertical="center" wrapText="1"/>
    </xf>
    <xf numFmtId="0" fontId="27" fillId="37" borderId="20" xfId="454" applyFont="1" applyFill="1" applyBorder="1">
      <alignment horizontal="left" vertical="center" wrapText="1"/>
    </xf>
    <xf numFmtId="0" fontId="48" fillId="0" borderId="23" xfId="455" applyFont="1" applyBorder="1">
      <alignment vertical="top" wrapText="1"/>
    </xf>
    <xf numFmtId="0" fontId="37" fillId="0" borderId="21" xfId="456" applyFont="1" applyBorder="1">
      <alignment horizontal="center" vertical="center"/>
    </xf>
    <xf numFmtId="0" fontId="45" fillId="39" borderId="0" xfId="457" applyFont="1" applyFill="1">
      <alignment horizontal="center" vertical="center" wrapText="1"/>
    </xf>
    <xf numFmtId="0" fontId="27" fillId="0" borderId="29" xfId="458" applyFont="1" applyBorder="1">
      <alignment vertical="center" wrapText="1"/>
    </xf>
    <xf numFmtId="0" fontId="27" fillId="39" borderId="23" xfId="459" applyFont="1" applyFill="1" applyBorder="1">
      <alignment horizontal="left" vertical="center" wrapText="1" indent="1"/>
    </xf>
    <xf numFmtId="0" fontId="27" fillId="39" borderId="23" xfId="460" applyFont="1" applyFill="1" applyBorder="1">
      <alignment horizontal="left" vertical="center" wrapText="1" indent="2"/>
    </xf>
    <xf numFmtId="0" fontId="27" fillId="39" borderId="23" xfId="461" applyFont="1" applyFill="1" applyBorder="1">
      <alignment horizontal="left" vertical="center" wrapText="1" indent="3"/>
    </xf>
    <xf numFmtId="0" fontId="37" fillId="0" borderId="0" xfId="462" applyFont="1">
      <alignment horizontal="center" vertical="center"/>
    </xf>
    <xf numFmtId="0" fontId="43" fillId="0" borderId="29" xfId="463" applyFont="1" applyBorder="1">
      <alignment horizontal="center" vertical="center" wrapText="1"/>
    </xf>
    <xf numFmtId="0" fontId="27" fillId="39" borderId="23" xfId="464" applyFont="1" applyFill="1" applyBorder="1">
      <alignment horizontal="left" vertical="center" wrapText="1" indent="4"/>
    </xf>
    <xf numFmtId="0" fontId="27" fillId="40" borderId="25" xfId="465" applyFont="1" applyFill="1" applyBorder="1">
      <alignment horizontal="left" vertical="center" wrapText="1"/>
    </xf>
    <xf numFmtId="0" fontId="27" fillId="40" borderId="20" xfId="466" applyFont="1" applyFill="1" applyBorder="1">
      <alignment horizontal="left" vertical="center" wrapText="1"/>
    </xf>
    <xf numFmtId="0" fontId="37" fillId="0" borderId="21" xfId="467" applyFont="1" applyBorder="1">
      <alignment horizontal="center" vertical="center" wrapText="1"/>
    </xf>
    <xf numFmtId="0" fontId="43" fillId="0" borderId="29" xfId="468" applyFont="1" applyBorder="1">
      <alignment vertical="center" wrapText="1"/>
    </xf>
    <xf numFmtId="0" fontId="27" fillId="39" borderId="23" xfId="469" applyFont="1" applyFill="1" applyBorder="1">
      <alignment horizontal="left" vertical="center" wrapText="1" indent="5"/>
    </xf>
    <xf numFmtId="0" fontId="27" fillId="40" borderId="23" xfId="470" applyFont="1" applyFill="1" applyBorder="1">
      <alignment horizontal="left" vertical="center" wrapText="1" indent="6"/>
    </xf>
    <xf numFmtId="0" fontId="48" fillId="0" borderId="32" xfId="475" applyFont="1" applyBorder="1">
      <alignment horizontal="left" vertical="top" wrapText="1"/>
    </xf>
    <xf numFmtId="0" fontId="48" fillId="0" borderId="42" xfId="478" applyFont="1" applyBorder="1">
      <alignment horizontal="left" vertical="top" wrapText="1"/>
    </xf>
    <xf numFmtId="0" fontId="48" fillId="0" borderId="30" xfId="482" applyFont="1" applyBorder="1">
      <alignment horizontal="left" vertical="top" wrapText="1"/>
    </xf>
    <xf numFmtId="0" fontId="67" fillId="39" borderId="0" xfId="497" applyFont="1" applyFill="1">
      <alignment vertical="center" wrapText="1"/>
    </xf>
    <xf numFmtId="0" fontId="27" fillId="39" borderId="0" xfId="498" applyFont="1" applyFill="1">
      <alignment horizontal="left" vertical="center" wrapText="1"/>
    </xf>
    <xf numFmtId="0" fontId="31" fillId="39" borderId="0" xfId="499" applyFont="1" applyFill="1">
      <alignment horizontal="center" vertical="center" wrapText="1"/>
    </xf>
    <xf numFmtId="0" fontId="23" fillId="39" borderId="23" xfId="500" applyFont="1" applyFill="1" applyBorder="1">
      <alignment horizontal="right" vertical="center" wrapText="1" indent="1"/>
    </xf>
    <xf numFmtId="0" fontId="23" fillId="0" borderId="25" xfId="501" applyFont="1" applyBorder="1">
      <alignment vertical="center"/>
    </xf>
    <xf numFmtId="0" fontId="27" fillId="37" borderId="23" xfId="502" applyFont="1" applyFill="1" applyBorder="1">
      <alignment horizontal="left" vertical="center" wrapText="1" indent="1"/>
    </xf>
    <xf numFmtId="0" fontId="27" fillId="39" borderId="45" xfId="504" applyFont="1" applyFill="1" applyBorder="1">
      <alignment vertical="center" wrapText="1"/>
    </xf>
    <xf numFmtId="0" fontId="49" fillId="0" borderId="45" xfId="505" applyFont="1" applyBorder="1">
      <alignment horizontal="center" vertical="center" wrapText="1"/>
    </xf>
    <xf numFmtId="0" fontId="27" fillId="0" borderId="32" xfId="506" applyFont="1" applyBorder="1">
      <alignment vertical="center" wrapText="1"/>
    </xf>
    <xf numFmtId="0" fontId="23" fillId="39" borderId="21" xfId="507" applyFont="1" applyFill="1" applyBorder="1">
      <alignment horizontal="center" vertical="center" wrapText="1"/>
    </xf>
    <xf numFmtId="0" fontId="23" fillId="39" borderId="25" xfId="508" applyFont="1" applyFill="1" applyBorder="1">
      <alignment horizontal="center" vertical="center" wrapText="1"/>
    </xf>
    <xf numFmtId="0" fontId="23" fillId="39" borderId="20" xfId="509" applyFont="1" applyFill="1" applyBorder="1">
      <alignment horizontal="center" vertical="center" wrapText="1"/>
    </xf>
    <xf numFmtId="0" fontId="27" fillId="39" borderId="32" xfId="510" applyFont="1" applyFill="1" applyBorder="1">
      <alignment horizontal="center" vertical="center" wrapText="1"/>
    </xf>
    <xf numFmtId="0" fontId="27" fillId="0" borderId="42" xfId="512" applyFont="1" applyBorder="1">
      <alignment vertical="center" wrapText="1"/>
    </xf>
    <xf numFmtId="0" fontId="37" fillId="0" borderId="32" xfId="513" applyFont="1" applyBorder="1">
      <alignment horizontal="center" vertical="center" wrapText="1"/>
    </xf>
    <xf numFmtId="0" fontId="27" fillId="39" borderId="42" xfId="514" applyFont="1" applyFill="1" applyBorder="1">
      <alignment horizontal="center" vertical="center" wrapText="1"/>
    </xf>
    <xf numFmtId="0" fontId="27" fillId="0" borderId="30" xfId="516" applyFont="1" applyBorder="1">
      <alignment vertical="center" wrapText="1"/>
    </xf>
    <xf numFmtId="0" fontId="27" fillId="39" borderId="30" xfId="517" applyFont="1" applyFill="1" applyBorder="1">
      <alignment horizontal="center" vertical="center" wrapText="1"/>
    </xf>
    <xf numFmtId="0" fontId="68" fillId="39" borderId="0" xfId="519" applyFont="1" applyFill="1">
      <alignment vertical="center" wrapText="1"/>
    </xf>
    <xf numFmtId="0" fontId="69" fillId="39" borderId="0" xfId="520" applyFont="1" applyFill="1">
      <alignment vertical="center" wrapText="1"/>
    </xf>
    <xf numFmtId="0" fontId="43" fillId="39" borderId="26" xfId="523" applyFont="1" applyFill="1" applyBorder="1">
      <alignment horizontal="center" vertical="center" wrapText="1"/>
    </xf>
    <xf numFmtId="0" fontId="65" fillId="39" borderId="26" xfId="524" applyFont="1" applyFill="1" applyBorder="1">
      <alignment horizontal="center" vertical="center" wrapText="1"/>
    </xf>
    <xf numFmtId="0" fontId="37" fillId="0" borderId="0" xfId="525" applyFont="1">
      <alignment horizontal="left" vertical="center" indent="1"/>
    </xf>
    <xf numFmtId="0" fontId="67" fillId="0" borderId="0" xfId="531" applyFont="1">
      <alignment vertical="center" wrapText="1"/>
    </xf>
    <xf numFmtId="0" fontId="27" fillId="0" borderId="23" xfId="532" applyFont="1" applyBorder="1">
      <alignment horizontal="center" vertical="center"/>
    </xf>
    <xf numFmtId="0" fontId="27" fillId="0" borderId="21" xfId="533" applyFont="1" applyBorder="1">
      <alignment horizontal="center" vertical="center"/>
    </xf>
    <xf numFmtId="0" fontId="27" fillId="0" borderId="0" xfId="534" applyFont="1">
      <alignment horizontal="center" vertical="center"/>
    </xf>
    <xf numFmtId="0" fontId="55" fillId="0" borderId="0" xfId="536" applyFont="1">
      <alignment horizontal="left" vertical="center" indent="1"/>
    </xf>
    <xf numFmtId="0" fontId="23" fillId="39" borderId="26" xfId="538" applyFont="1" applyFill="1" applyBorder="1">
      <alignment horizontal="center" vertical="center" wrapText="1"/>
    </xf>
    <xf numFmtId="0" fontId="43" fillId="0" borderId="32" xfId="539" applyFont="1" applyBorder="1">
      <alignment horizontal="center" vertical="center" wrapText="1"/>
    </xf>
    <xf numFmtId="0" fontId="43" fillId="0" borderId="23" xfId="540" applyFont="1" applyBorder="1">
      <alignment horizontal="left" vertical="center" wrapText="1" indent="4"/>
    </xf>
    <xf numFmtId="0" fontId="43" fillId="0" borderId="23" xfId="541" applyFont="1" applyBorder="1">
      <alignment horizontal="left" vertical="center" wrapText="1" indent="6"/>
    </xf>
    <xf numFmtId="0" fontId="43" fillId="0" borderId="21" xfId="542" applyFont="1" applyBorder="1">
      <alignment horizontal="left" vertical="center" wrapText="1"/>
    </xf>
    <xf numFmtId="0" fontId="43" fillId="0" borderId="25" xfId="543" applyFont="1" applyBorder="1">
      <alignment horizontal="left" vertical="center" wrapText="1"/>
    </xf>
    <xf numFmtId="0" fontId="43" fillId="0" borderId="20" xfId="544" applyFont="1" applyBorder="1">
      <alignment horizontal="left" vertical="center" wrapText="1"/>
    </xf>
    <xf numFmtId="0" fontId="43" fillId="0" borderId="23" xfId="545" applyFont="1" applyBorder="1">
      <alignment vertical="top" wrapText="1"/>
    </xf>
    <xf numFmtId="0" fontId="43" fillId="0" borderId="0" xfId="550" applyFont="1">
      <alignment horizontal="center" vertical="center"/>
    </xf>
    <xf numFmtId="0" fontId="27" fillId="39" borderId="32" xfId="551" applyFont="1" applyFill="1" applyBorder="1">
      <alignment horizontal="left" vertical="center" wrapText="1"/>
    </xf>
    <xf numFmtId="0" fontId="27" fillId="39" borderId="32" xfId="552" applyFont="1" applyFill="1" applyBorder="1">
      <alignment horizontal="left" vertical="center" wrapText="1" indent="2"/>
    </xf>
    <xf numFmtId="0" fontId="27" fillId="0" borderId="32" xfId="553" applyFont="1" applyBorder="1">
      <alignment horizontal="left" vertical="center" wrapText="1" indent="6"/>
    </xf>
    <xf numFmtId="0" fontId="27" fillId="37" borderId="33" xfId="554" applyFont="1" applyFill="1" applyBorder="1">
      <alignment horizontal="left" vertical="center" wrapText="1"/>
    </xf>
    <xf numFmtId="0" fontId="27" fillId="37" borderId="26" xfId="555" applyFont="1" applyFill="1" applyBorder="1">
      <alignment horizontal="left" vertical="center" wrapText="1"/>
    </xf>
    <xf numFmtId="0" fontId="27" fillId="37" borderId="27" xfId="556" applyFont="1" applyFill="1" applyBorder="1">
      <alignment horizontal="left" vertical="center" wrapText="1"/>
    </xf>
    <xf numFmtId="0" fontId="27" fillId="37" borderId="23" xfId="557" applyFont="1" applyFill="1" applyBorder="1">
      <alignment horizontal="left" vertical="center" wrapText="1"/>
    </xf>
    <xf numFmtId="0" fontId="48" fillId="0" borderId="20" xfId="558" applyFont="1" applyBorder="1">
      <alignment vertical="top" wrapText="1"/>
    </xf>
    <xf numFmtId="0" fontId="43" fillId="0" borderId="20" xfId="559" applyFont="1" applyBorder="1">
      <alignment vertical="top" wrapText="1"/>
    </xf>
    <xf numFmtId="0" fontId="27" fillId="40" borderId="23" xfId="560" applyFont="1" applyFill="1" applyBorder="1">
      <alignment horizontal="left" vertical="center" wrapText="1"/>
    </xf>
    <xf numFmtId="0" fontId="27" fillId="39" borderId="30" xfId="561" applyFont="1" applyFill="1" applyBorder="1">
      <alignment horizontal="left" vertical="center" wrapText="1"/>
    </xf>
    <xf numFmtId="0" fontId="27" fillId="40" borderId="30" xfId="562" applyFont="1" applyFill="1" applyBorder="1">
      <alignment horizontal="left" vertical="center" wrapText="1" indent="6"/>
    </xf>
    <xf numFmtId="0" fontId="27" fillId="0" borderId="30" xfId="563" applyFont="1" applyBorder="1">
      <alignment horizontal="left" vertical="center" wrapText="1" indent="6"/>
    </xf>
    <xf numFmtId="0" fontId="27" fillId="40" borderId="27" xfId="567" applyFont="1" applyFill="1" applyBorder="1">
      <alignment horizontal="left" vertical="center" wrapText="1"/>
    </xf>
    <xf numFmtId="0" fontId="48" fillId="0" borderId="32" xfId="570" applyFont="1" applyBorder="1">
      <alignment vertical="top" wrapText="1"/>
    </xf>
    <xf numFmtId="0" fontId="27" fillId="35" borderId="23" xfId="571" applyFont="1" applyFill="1" applyBorder="1">
      <alignment horizontal="left" vertical="center" wrapText="1" indent="7"/>
      <protection locked="0"/>
    </xf>
    <xf numFmtId="0" fontId="27" fillId="41" borderId="25" xfId="574" applyFont="1" applyFill="1" applyBorder="1">
      <alignment horizontal="left" vertical="center" wrapText="1" indent="6"/>
    </xf>
    <xf numFmtId="0" fontId="27" fillId="0" borderId="26" xfId="579" applyFont="1" applyBorder="1">
      <alignment horizontal="center" vertical="center" wrapText="1"/>
    </xf>
    <xf numFmtId="0" fontId="27" fillId="0" borderId="45" xfId="580" applyFont="1" applyBorder="1">
      <alignment horizontal="center" vertical="center" wrapText="1"/>
    </xf>
    <xf numFmtId="0" fontId="23" fillId="0" borderId="42" xfId="581" applyFont="1" applyBorder="1">
      <alignment horizontal="center" vertical="center" wrapText="1"/>
    </xf>
    <xf numFmtId="0" fontId="55" fillId="0" borderId="0" xfId="582" applyFont="1">
      <alignment horizontal="center" vertical="center"/>
    </xf>
    <xf numFmtId="0" fontId="44" fillId="39" borderId="0" xfId="583" applyFont="1" applyFill="1">
      <alignment horizontal="center" vertical="center" wrapText="1"/>
    </xf>
    <xf numFmtId="0" fontId="43" fillId="0" borderId="23" xfId="584" applyFont="1" applyBorder="1">
      <alignment horizontal="left" vertical="center" wrapText="1" indent="5"/>
    </xf>
    <xf numFmtId="0" fontId="43" fillId="0" borderId="29" xfId="585" applyFont="1" applyBorder="1">
      <alignment horizontal="center" vertical="top" wrapText="1"/>
    </xf>
    <xf numFmtId="0" fontId="49" fillId="0" borderId="23" xfId="587" applyFont="1" applyBorder="1">
      <alignment horizontal="center" vertical="center" wrapText="1"/>
    </xf>
    <xf numFmtId="0" fontId="27" fillId="0" borderId="23" xfId="588" applyFont="1" applyBorder="1">
      <alignment horizontal="left" vertical="center" wrapText="1" indent="4"/>
    </xf>
    <xf numFmtId="0" fontId="27" fillId="39" borderId="42" xfId="589" applyFont="1" applyFill="1" applyBorder="1">
      <alignment horizontal="left" vertical="center" wrapText="1"/>
    </xf>
    <xf numFmtId="0" fontId="43" fillId="0" borderId="29" xfId="602" applyFont="1" applyBorder="1">
      <alignment horizontal="left" vertical="center" wrapText="1" indent="1"/>
    </xf>
    <xf numFmtId="0" fontId="37" fillId="0" borderId="0" xfId="607" applyFont="1">
      <alignment horizontal="left" vertical="center"/>
    </xf>
    <xf numFmtId="0" fontId="70" fillId="39" borderId="0" xfId="608" applyFont="1" applyFill="1">
      <alignment vertical="center" wrapText="1"/>
    </xf>
    <xf numFmtId="0" fontId="27" fillId="39" borderId="33" xfId="609" applyFont="1" applyFill="1" applyBorder="1">
      <alignment horizontal="center" vertical="center" wrapText="1"/>
    </xf>
    <xf numFmtId="0" fontId="23" fillId="39" borderId="33" xfId="610" applyFont="1" applyFill="1" applyBorder="1">
      <alignment horizontal="center" vertical="center" wrapText="1"/>
    </xf>
    <xf numFmtId="0" fontId="23" fillId="39" borderId="27" xfId="611" applyFont="1" applyFill="1" applyBorder="1">
      <alignment horizontal="center" vertical="center" wrapText="1"/>
    </xf>
    <xf numFmtId="0" fontId="27" fillId="39" borderId="28" xfId="612" applyFont="1" applyFill="1" applyBorder="1">
      <alignment horizontal="center" vertical="center" wrapText="1"/>
    </xf>
    <xf numFmtId="0" fontId="23" fillId="39" borderId="28" xfId="613" applyFont="1" applyFill="1" applyBorder="1">
      <alignment horizontal="center" vertical="center" wrapText="1"/>
    </xf>
    <xf numFmtId="0" fontId="23" fillId="39" borderId="0" xfId="614" applyFont="1" applyFill="1">
      <alignment horizontal="center" vertical="center" wrapText="1"/>
    </xf>
    <xf numFmtId="0" fontId="23" fillId="39" borderId="29" xfId="615" applyFont="1" applyFill="1" applyBorder="1">
      <alignment horizontal="center" vertical="center" wrapText="1"/>
    </xf>
    <xf numFmtId="0" fontId="27" fillId="37" borderId="23" xfId="616" applyFont="1" applyFill="1" applyBorder="1">
      <alignment horizontal="center" vertical="center" wrapText="1"/>
    </xf>
    <xf numFmtId="0" fontId="27" fillId="38" borderId="23" xfId="617" applyFont="1" applyFill="1" applyBorder="1">
      <alignment horizontal="center" vertical="center" wrapText="1"/>
      <protection locked="0"/>
    </xf>
    <xf numFmtId="0" fontId="27" fillId="39" borderId="35" xfId="618" applyFont="1" applyFill="1" applyBorder="1">
      <alignment horizontal="center" vertical="center" wrapText="1"/>
    </xf>
    <xf numFmtId="0" fontId="23" fillId="39" borderId="35" xfId="619" applyFont="1" applyFill="1" applyBorder="1">
      <alignment horizontal="center" vertical="center" wrapText="1"/>
    </xf>
    <xf numFmtId="0" fontId="23" fillId="39" borderId="45" xfId="620" applyFont="1" applyFill="1" applyBorder="1">
      <alignment horizontal="center" vertical="center" wrapText="1"/>
    </xf>
    <xf numFmtId="0" fontId="23" fillId="39" borderId="34" xfId="621" applyFont="1" applyFill="1" applyBorder="1">
      <alignment horizontal="center" vertical="center" wrapText="1"/>
    </xf>
    <xf numFmtId="0" fontId="27" fillId="0" borderId="23" xfId="622" applyFont="1" applyBorder="1">
      <alignment horizontal="left" vertical="center" wrapText="1" indent="1"/>
    </xf>
    <xf numFmtId="0" fontId="70" fillId="0" borderId="0" xfId="625" applyFont="1">
      <alignment vertical="center" wrapText="1"/>
    </xf>
    <xf numFmtId="0" fontId="27" fillId="35" borderId="21" xfId="626" applyFont="1" applyFill="1" applyBorder="1">
      <alignment horizontal="left" vertical="center" wrapText="1"/>
      <protection locked="0"/>
    </xf>
    <xf numFmtId="0" fontId="27" fillId="35" borderId="25" xfId="627" applyFont="1" applyFill="1" applyBorder="1">
      <alignment horizontal="left" vertical="center" wrapText="1"/>
      <protection locked="0"/>
    </xf>
    <xf numFmtId="0" fontId="27" fillId="35" borderId="20" xfId="628" applyFont="1" applyFill="1" applyBorder="1">
      <alignment horizontal="left" vertical="center" wrapText="1"/>
      <protection locked="0"/>
    </xf>
    <xf numFmtId="0" fontId="48" fillId="0" borderId="23" xfId="634" applyFont="1" applyBorder="1">
      <alignment horizontal="left" vertical="top" wrapText="1"/>
    </xf>
    <xf numFmtId="0" fontId="27" fillId="0" borderId="0" xfId="640" applyFont="1">
      <alignment horizontal="left" vertical="center"/>
    </xf>
    <xf numFmtId="0" fontId="27" fillId="38" borderId="20" xfId="641" applyFont="1" applyFill="1" applyBorder="1">
      <alignment horizontal="center" vertical="center" wrapText="1"/>
      <protection locked="0"/>
    </xf>
    <xf numFmtId="0" fontId="27" fillId="39" borderId="34" xfId="642" applyFont="1" applyFill="1" applyBorder="1">
      <alignment horizontal="center" vertical="center" wrapText="1"/>
    </xf>
    <xf numFmtId="0" fontId="71" fillId="39" borderId="0" xfId="643" applyFont="1" applyFill="1">
      <alignment horizontal="center" vertical="center" wrapText="1"/>
    </xf>
    <xf numFmtId="0" fontId="43" fillId="39" borderId="23" xfId="644" applyFont="1" applyFill="1" applyBorder="1">
      <alignment horizontal="left" vertical="center" wrapText="1" indent="3"/>
    </xf>
    <xf numFmtId="0" fontId="43" fillId="0" borderId="26" xfId="651" applyFont="1" applyBorder="1">
      <alignment horizontal="left" vertical="center" wrapText="1"/>
    </xf>
    <xf numFmtId="0" fontId="27" fillId="0" borderId="46" xfId="652" applyFont="1" applyBorder="1">
      <alignment horizontal="center" vertical="center" wrapText="1"/>
    </xf>
    <xf numFmtId="0" fontId="27" fillId="38" borderId="23" xfId="653" applyFont="1" applyFill="1" applyBorder="1">
      <alignment horizontal="left" vertical="center" wrapText="1" indent="2"/>
      <protection locked="0"/>
    </xf>
    <xf numFmtId="0" fontId="43" fillId="0" borderId="46" xfId="654" applyFont="1" applyBorder="1">
      <alignment horizontal="center" vertical="center" wrapText="1"/>
    </xf>
    <xf numFmtId="0" fontId="43" fillId="0" borderId="23" xfId="655" applyFont="1" applyBorder="1">
      <alignment horizontal="left" vertical="center" wrapText="1" indent="2"/>
    </xf>
    <xf numFmtId="0" fontId="27" fillId="0" borderId="23" xfId="656" applyFont="1" applyBorder="1">
      <alignment horizontal="left" vertical="center" wrapText="1" indent="3"/>
    </xf>
    <xf numFmtId="0" fontId="27" fillId="35" borderId="23" xfId="658" applyFont="1" applyFill="1" applyBorder="1">
      <alignment horizontal="left" vertical="center" wrapText="1"/>
      <protection locked="0"/>
    </xf>
    <xf numFmtId="0" fontId="27" fillId="0" borderId="20" xfId="659" applyFont="1" applyBorder="1">
      <alignment vertical="top" wrapText="1"/>
    </xf>
    <xf numFmtId="0" fontId="27" fillId="0" borderId="27" xfId="661" applyFont="1" applyBorder="1">
      <alignment vertical="center" wrapText="1"/>
    </xf>
    <xf numFmtId="0" fontId="66" fillId="39" borderId="0" xfId="662" applyFont="1" applyFill="1">
      <alignment horizontal="right" vertical="center"/>
    </xf>
    <xf numFmtId="0" fontId="27" fillId="0" borderId="21" xfId="663" applyFont="1" applyBorder="1">
      <alignment vertical="center" wrapText="1"/>
    </xf>
    <xf numFmtId="0" fontId="27" fillId="0" borderId="25" xfId="664" applyFont="1" applyBorder="1">
      <alignment horizontal="right" vertical="center" wrapText="1" indent="1"/>
    </xf>
    <xf numFmtId="0" fontId="27" fillId="0" borderId="20" xfId="665" applyFont="1" applyBorder="1">
      <alignment horizontal="right" vertical="center" wrapText="1" indent="1"/>
    </xf>
    <xf numFmtId="0" fontId="27" fillId="37" borderId="21" xfId="666" applyFont="1" applyFill="1" applyBorder="1">
      <alignment horizontal="left" vertical="top" wrapText="1"/>
    </xf>
    <xf numFmtId="0" fontId="27" fillId="0" borderId="21" xfId="667" applyFont="1" applyBorder="1">
      <alignment horizontal="right" vertical="center" wrapText="1"/>
    </xf>
    <xf numFmtId="0" fontId="27" fillId="0" borderId="25" xfId="668" applyFont="1" applyBorder="1">
      <alignment horizontal="right" vertical="center" wrapText="1"/>
    </xf>
    <xf numFmtId="0" fontId="55" fillId="0" borderId="0" xfId="672" applyFont="1">
      <alignment horizontal="center" vertical="center" wrapText="1"/>
    </xf>
    <xf numFmtId="0" fontId="55" fillId="0" borderId="23" xfId="674" applyFont="1" applyBorder="1">
      <alignment horizontal="left" vertical="center" wrapText="1" indent="2"/>
    </xf>
    <xf numFmtId="0" fontId="55" fillId="0" borderId="23" xfId="675" applyFont="1" applyBorder="1">
      <alignment horizontal="center" vertical="center" wrapText="1"/>
    </xf>
    <xf numFmtId="0" fontId="55" fillId="0" borderId="23" xfId="676" applyFont="1" applyBorder="1">
      <alignment vertical="center" wrapText="1"/>
    </xf>
    <xf numFmtId="0" fontId="55" fillId="0" borderId="46" xfId="677" applyFont="1" applyBorder="1">
      <alignment horizontal="center" vertical="center" wrapText="1"/>
    </xf>
    <xf numFmtId="0" fontId="55" fillId="0" borderId="23" xfId="678" applyFont="1" applyBorder="1">
      <alignment horizontal="left" vertical="center" wrapText="1" indent="3"/>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27" fillId="0" borderId="23" xfId="683" applyFont="1" applyBorder="1">
      <alignment horizontal="left" vertical="center" wrapText="1" indent="2"/>
    </xf>
    <xf numFmtId="0" fontId="37" fillId="0" borderId="0" xfId="686" applyFont="1">
      <alignment horizontal="left" vertical="center" wrapText="1"/>
    </xf>
    <xf numFmtId="0" fontId="43" fillId="0" borderId="23" xfId="688" applyFont="1" applyBorder="1">
      <alignment horizontal="left" vertical="center" wrapText="1" indent="3"/>
    </xf>
    <xf numFmtId="0" fontId="43" fillId="0" borderId="32" xfId="690" applyFont="1" applyBorder="1">
      <alignment vertical="top"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27" fillId="0" borderId="21" xfId="691" applyFont="1" applyBorder="1">
      <alignment horizontal="left" vertical="center" wrapText="1" indent="2"/>
    </xf>
    <xf numFmtId="0" fontId="27" fillId="0" borderId="21" xfId="693" applyFont="1" applyBorder="1">
      <alignment horizontal="left" vertical="center" wrapText="1" indent="1"/>
    </xf>
    <xf numFmtId="0" fontId="43" fillId="0" borderId="42" xfId="700" applyFont="1" applyBorder="1">
      <alignment horizontal="left" vertical="center" wrapText="1" indent="1"/>
    </xf>
    <xf numFmtId="0" fontId="43" fillId="0" borderId="42" xfId="701" applyFont="1" applyBorder="1">
      <alignment horizontal="center" vertical="center" wrapText="1"/>
    </xf>
    <xf numFmtId="0" fontId="43" fillId="0" borderId="32" xfId="702" applyFont="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27" fillId="0" borderId="30" xfId="705" applyFont="1" applyBorder="1">
      <alignment vertical="top" wrapText="1"/>
    </xf>
    <xf numFmtId="0" fontId="43" fillId="0" borderId="30" xfId="707" applyFont="1" applyBorder="1">
      <alignment horizontal="left" vertical="center" wrapText="1" inden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43" fillId="0" borderId="32" xfId="708" applyFont="1" applyBorder="1">
      <alignment horizontal="left" vertical="center" wrapText="1" inden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72" fillId="0" borderId="0" xfId="711" applyFont="1">
      <alignment vertical="center" wrapText="1"/>
    </xf>
    <xf numFmtId="0" fontId="27" fillId="0" borderId="26" xfId="712" applyFont="1" applyBorder="1">
      <alignment vertical="center" wrapText="1"/>
    </xf>
    <xf numFmtId="0" fontId="27" fillId="0" borderId="45" xfId="713" applyFont="1" applyBorder="1">
      <alignment vertical="center" wrapText="1"/>
    </xf>
    <xf numFmtId="0" fontId="73" fillId="39" borderId="0" xfId="714" applyFont="1" applyFill="1">
      <alignment horizontal="right" vertical="center"/>
    </xf>
    <xf numFmtId="0" fontId="23" fillId="0" borderId="0" xfId="715" applyFont="1">
      <alignment vertical="top"/>
    </xf>
    <xf numFmtId="0" fontId="23" fillId="0" borderId="21" xfId="717" applyFont="1" applyBorder="1">
      <alignment horizontal="right" vertical="center" wrapText="1" indent="1"/>
    </xf>
    <xf numFmtId="0" fontId="23" fillId="0" borderId="25" xfId="718" applyFont="1" applyBorder="1">
      <alignment horizontal="right" vertical="center" wrapText="1" indent="1"/>
    </xf>
    <xf numFmtId="0" fontId="23" fillId="0" borderId="20" xfId="719" applyFont="1" applyBorder="1">
      <alignment horizontal="right" vertical="center" wrapText="1" indent="1"/>
    </xf>
    <xf numFmtId="0" fontId="27" fillId="0" borderId="20" xfId="720" applyFont="1" applyBorder="1">
      <alignment horizontal="left" vertical="center" wrapText="1" indent="1"/>
    </xf>
    <xf numFmtId="0" fontId="54" fillId="0" borderId="0" xfId="722" applyFont="1">
      <alignment vertical="top"/>
    </xf>
    <xf numFmtId="0" fontId="74" fillId="0" borderId="0" xfId="723" applyFont="1">
      <alignment vertical="top"/>
    </xf>
    <xf numFmtId="0" fontId="27" fillId="0" borderId="30" xfId="725" applyFont="1" applyBorder="1">
      <alignment horizontal="left" vertical="center" wrapText="1"/>
    </xf>
    <xf numFmtId="0" fontId="43" fillId="0" borderId="28" xfId="727" applyFont="1" applyBorder="1">
      <alignment vertical="center" wrapText="1"/>
    </xf>
    <xf numFmtId="0" fontId="47" fillId="0" borderId="23" xfId="730" applyFont="1" applyBorder="1">
      <alignment horizontal="left" vertical="center" indent="1"/>
    </xf>
    <xf numFmtId="0" fontId="37" fillId="43" borderId="23" xfId="734" applyFont="1" applyFill="1" applyBorder="1">
      <alignment horizontal="left" vertical="center" wrapText="1"/>
    </xf>
    <xf numFmtId="0" fontId="27" fillId="44" borderId="23" xfId="735" applyFont="1" applyFill="1" applyBorder="1">
      <alignment vertical="center"/>
    </xf>
    <xf numFmtId="0" fontId="43" fillId="0" borderId="21" xfId="739" applyFont="1" applyBorder="1">
      <alignment vertical="center" wrapText="1"/>
    </xf>
    <xf numFmtId="0" fontId="27" fillId="0" borderId="26" xfId="740" applyFont="1" applyBorder="1">
      <alignment horizontal="right" vertical="center" wrapText="1" indent="1"/>
    </xf>
    <xf numFmtId="0" fontId="76" fillId="0" borderId="0" xfId="743" applyFont="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37" fillId="41" borderId="25" xfId="747" applyFont="1" applyFill="1" applyBorder="1">
      <alignment vertical="center" wrapText="1"/>
    </xf>
    <xf numFmtId="0" fontId="27" fillId="0" borderId="23" xfId="753" applyFont="1" applyBorder="1">
      <alignment vertical="top" wrapText="1"/>
    </xf>
    <xf numFmtId="0" fontId="27" fillId="39" borderId="0" xfId="754" applyFont="1" applyFill="1">
      <alignment horizontal="right" vertical="center" wrapText="1"/>
    </xf>
    <xf numFmtId="0" fontId="27" fillId="39" borderId="0" xfId="755" applyFont="1" applyFill="1">
      <alignment horizontal="right" vertical="center"/>
    </xf>
    <xf numFmtId="0" fontId="27" fillId="39" borderId="21" xfId="756" applyFont="1" applyFill="1" applyBorder="1">
      <alignment horizontal="center" vertical="center" wrapText="1"/>
    </xf>
    <xf numFmtId="0" fontId="27" fillId="39" borderId="25" xfId="757" applyFont="1" applyFill="1" applyBorder="1">
      <alignment horizontal="center" vertical="center" wrapText="1"/>
    </xf>
    <xf numFmtId="0" fontId="27" fillId="39" borderId="27" xfId="758" applyFont="1" applyFill="1" applyBorder="1">
      <alignment horizontal="center" vertical="center" wrapText="1"/>
    </xf>
    <xf numFmtId="0" fontId="27" fillId="39" borderId="23" xfId="759" applyFont="1" applyFill="1" applyBorder="1">
      <alignment horizontal="center" vertical="center"/>
    </xf>
    <xf numFmtId="0" fontId="23" fillId="0" borderId="23" xfId="760" applyFont="1" applyBorder="1">
      <alignment horizontal="left" vertical="top" wrapText="1"/>
    </xf>
    <xf numFmtId="0" fontId="23" fillId="0" borderId="23" xfId="761" applyFont="1" applyBorder="1">
      <alignment horizontal="left" vertical="center" wrapText="1"/>
    </xf>
    <xf numFmtId="0" fontId="27" fillId="41" borderId="21" xfId="762" applyFont="1" applyFill="1" applyBorder="1">
      <alignment vertical="center" wrapText="1"/>
    </xf>
    <xf numFmtId="0" fontId="43" fillId="0" borderId="25" xfId="767" applyFont="1" applyBorder="1">
      <alignment horizontal="right" vertical="center" wrapText="1" indent="1"/>
    </xf>
    <xf numFmtId="0" fontId="43" fillId="0" borderId="20" xfId="768" applyFont="1" applyBorder="1">
      <alignment horizontal="right" vertical="center" wrapText="1" indent="1"/>
    </xf>
    <xf numFmtId="0" fontId="43" fillId="0" borderId="21" xfId="769" applyFont="1" applyBorder="1">
      <alignment horizontal="left" vertical="top"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37" fillId="41" borderId="20" xfId="682" applyFont="1" applyFill="1" applyBorder="1">
      <alignment vertical="center" wrapText="1"/>
    </xf>
    <xf numFmtId="0" fontId="27" fillId="0" borderId="0" xfId="776" applyFont="1">
      <alignment horizontal="right" vertical="top" wrapText="1"/>
    </xf>
    <xf numFmtId="0" fontId="27" fillId="0" borderId="0" xfId="777" applyFont="1">
      <alignment horizontal="left" vertical="top" wrapText="1"/>
    </xf>
    <xf numFmtId="0" fontId="43" fillId="0" borderId="45" xfId="778" applyFont="1" applyBorder="1">
      <alignment vertical="center" wrapText="1"/>
    </xf>
    <xf numFmtId="0" fontId="27" fillId="37" borderId="20" xfId="779" applyFont="1" applyFill="1" applyBorder="1">
      <alignment horizontal="left" vertical="top" wrapText="1"/>
    </xf>
    <xf numFmtId="0" fontId="79" fillId="0" borderId="28" xfId="782" applyFont="1" applyBorder="1">
      <alignment vertical="center" wrapText="1"/>
    </xf>
    <xf numFmtId="0" fontId="27" fillId="0" borderId="0" xfId="785" applyFont="1">
      <alignment vertical="top" wrapText="1"/>
    </xf>
    <xf numFmtId="0" fontId="27" fillId="0" borderId="0" xfId="786" applyFont="1">
      <alignment vertical="top"/>
    </xf>
    <xf numFmtId="0" fontId="27" fillId="0" borderId="50" xfId="789" applyFont="1" applyBorder="1">
      <alignment horizontal="left" vertical="center" wrapText="1"/>
    </xf>
    <xf numFmtId="0" fontId="27" fillId="0" borderId="53" xfId="793" applyFont="1" applyBorder="1">
      <alignment horizontal="left" vertical="center" wrapText="1" indent="1"/>
    </xf>
    <xf numFmtId="0" fontId="27" fillId="0" borderId="53" xfId="798" applyFont="1" applyBorder="1">
      <alignment horizontal="left" vertical="center" wrapText="1"/>
    </xf>
    <xf numFmtId="0" fontId="27" fillId="0" borderId="52" xfId="800" applyFont="1" applyBorder="1">
      <alignment horizontal="left" vertical="center" wrapText="1" indent="1"/>
    </xf>
    <xf numFmtId="0" fontId="27" fillId="0" borderId="52" xfId="802" applyFont="1" applyBorder="1">
      <alignment horizontal="left" vertical="center" wrapText="1"/>
    </xf>
    <xf numFmtId="0" fontId="27" fillId="0" borderId="52" xfId="803" applyFont="1" applyBorder="1">
      <alignment horizontal="left" vertical="center" wrapText="1" indent="2"/>
    </xf>
    <xf numFmtId="0" fontId="27" fillId="0" borderId="54" xfId="806" applyFont="1" applyBorder="1">
      <alignment horizontal="left" vertical="center" wrapText="1"/>
    </xf>
    <xf numFmtId="0" fontId="23" fillId="0" borderId="21" xfId="813" applyFont="1" applyBorder="1">
      <alignment horizontal="center" vertical="center"/>
    </xf>
    <xf numFmtId="0" fontId="27" fillId="37" borderId="21" xfId="815" applyFont="1" applyFill="1" applyBorder="1">
      <alignment horizontal="left" vertical="top" wrapText="1" indent="1"/>
    </xf>
    <xf numFmtId="0" fontId="27" fillId="37" borderId="20" xfId="816" applyFont="1" applyFill="1" applyBorder="1">
      <alignment horizontal="left" vertical="top" wrapText="1" inden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5" xfId="681"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41" borderId="26" xfId="818" applyFont="1" applyFill="1" applyBorder="1">
      <alignment vertical="center" wrapText="1"/>
    </xf>
    <xf numFmtId="0" fontId="27" fillId="0" borderId="20" xfId="819" applyFont="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27" fillId="41" borderId="25" xfId="681" applyFont="1" applyFill="1" applyBorder="1">
      <alignment vertical="center" wrapText="1"/>
    </xf>
    <xf numFmtId="0" fontId="27" fillId="41" borderId="45" xfId="820" applyFont="1" applyFill="1" applyBorder="1">
      <alignment vertical="center" wrapText="1"/>
    </xf>
    <xf numFmtId="0" fontId="46" fillId="0" borderId="0" xfId="821" applyFont="1">
      <alignment horizontal="center" vertical="center" wrapText="1"/>
    </xf>
    <xf numFmtId="0" fontId="80" fillId="0" borderId="0" xfId="822" applyFont="1">
      <alignment vertical="center" wrapText="1"/>
    </xf>
    <xf numFmtId="0" fontId="23" fillId="39" borderId="32" xfId="823" applyFont="1" applyFill="1" applyBorder="1">
      <alignment horizontal="center" vertical="center" wrapText="1"/>
    </xf>
    <xf numFmtId="0" fontId="23" fillId="0" borderId="23" xfId="824" applyFont="1" applyBorder="1">
      <alignment horizontal="left" vertical="center" wrapText="1" indent="1"/>
    </xf>
    <xf numFmtId="0" fontId="27" fillId="41" borderId="34" xfId="826" applyFont="1" applyFill="1" applyBorder="1">
      <alignment vertical="center" wrapText="1"/>
    </xf>
    <xf numFmtId="0" fontId="27" fillId="39" borderId="19" xfId="827" applyFont="1" applyFill="1" applyBorder="1">
      <alignment vertical="center" wrapText="1"/>
    </xf>
    <xf numFmtId="0" fontId="31" fillId="39" borderId="19" xfId="829" applyFont="1" applyFill="1" applyBorder="1">
      <alignment horizontal="center" wrapText="1"/>
    </xf>
    <xf numFmtId="0" fontId="27" fillId="0" borderId="15" xfId="830" applyFont="1" applyBorder="1">
      <alignment horizontal="center" vertical="center"/>
    </xf>
    <xf numFmtId="0" fontId="27" fillId="0" borderId="16" xfId="831" applyFont="1" applyBorder="1">
      <alignment horizontal="center" vertical="center"/>
    </xf>
    <xf numFmtId="0" fontId="27" fillId="0" borderId="17" xfId="832" applyFont="1" applyBorder="1">
      <alignment horizontal="center" vertical="center"/>
    </xf>
    <xf numFmtId="0" fontId="27" fillId="0" borderId="13" xfId="833" applyFont="1" applyBorder="1">
      <alignment vertical="center" wrapText="1"/>
    </xf>
    <xf numFmtId="0" fontId="27" fillId="39" borderId="26" xfId="834" applyFont="1" applyFill="1" applyBorder="1">
      <alignment vertical="center" wrapText="1"/>
    </xf>
    <xf numFmtId="0" fontId="43" fillId="0" borderId="19" xfId="835" applyFont="1" applyBorder="1">
      <alignment vertical="center" wrapText="1"/>
    </xf>
    <xf numFmtId="0" fontId="27" fillId="0" borderId="56" xfId="836" applyFont="1" applyBorder="1">
      <alignment horizontal="center" vertical="center"/>
    </xf>
    <xf numFmtId="0" fontId="27" fillId="0" borderId="44" xfId="837" applyFont="1" applyBorder="1">
      <alignment horizontal="center" vertical="center"/>
    </xf>
    <xf numFmtId="0" fontId="27" fillId="0" borderId="13" xfId="838" applyFont="1" applyBorder="1">
      <alignment vertical="center"/>
    </xf>
    <xf numFmtId="0" fontId="23" fillId="37" borderId="23" xfId="842" applyFont="1" applyFill="1" applyBorder="1">
      <alignment horizontal="center" vertical="center" wrapText="1"/>
    </xf>
    <xf numFmtId="0" fontId="27" fillId="0" borderId="28" xfId="845" applyFont="1" applyBorder="1">
      <alignment vertical="center" wrapText="1"/>
    </xf>
    <xf numFmtId="0" fontId="27" fillId="0" borderId="27" xfId="852" applyFont="1" applyBorder="1">
      <alignment horizontal="left" vertical="top" wrapText="1"/>
    </xf>
    <xf numFmtId="0" fontId="27" fillId="46" borderId="21" xfId="856" applyFont="1" applyFill="1" applyBorder="1">
      <alignment horizontal="center" vertical="center" wrapText="1"/>
    </xf>
    <xf numFmtId="0" fontId="27" fillId="46" borderId="25" xfId="857" applyFont="1" applyFill="1" applyBorder="1">
      <alignment horizontal="center" vertical="center" wrapText="1"/>
    </xf>
    <xf numFmtId="0" fontId="27" fillId="46" borderId="20" xfId="858" applyFont="1" applyFill="1" applyBorder="1">
      <alignment horizontal="center" vertical="center" wrapText="1"/>
    </xf>
    <xf numFmtId="0" fontId="27" fillId="50" borderId="23" xfId="872" applyFont="1" applyFill="1" applyBorder="1">
      <alignment horizontal="center" vertical="center" wrapText="1"/>
    </xf>
    <xf numFmtId="0" fontId="27" fillId="50" borderId="21" xfId="873" applyFont="1" applyFill="1" applyBorder="1">
      <alignment horizontal="center" vertical="center" wrapText="1"/>
    </xf>
    <xf numFmtId="0" fontId="27" fillId="39" borderId="20" xfId="874" applyFont="1" applyFill="1" applyBorder="1">
      <alignment horizontal="center" vertical="center" wrapText="1"/>
    </xf>
    <xf numFmtId="0" fontId="27" fillId="50" borderId="20" xfId="875" applyFont="1" applyFill="1" applyBorder="1">
      <alignment horizontal="center" vertical="center" wrapText="1"/>
    </xf>
    <xf numFmtId="0" fontId="46" fillId="0" borderId="23" xfId="880" applyFont="1" applyBorder="1">
      <alignment horizontal="center" vertical="center"/>
    </xf>
    <xf numFmtId="0" fontId="27" fillId="0" borderId="32" xfId="883" applyFont="1" applyBorder="1">
      <alignment horizontal="right" vertical="center"/>
    </xf>
    <xf numFmtId="0" fontId="27" fillId="0" borderId="32" xfId="884" applyFont="1" applyBorder="1">
      <alignment horizontal="center" vertical="center"/>
    </xf>
    <xf numFmtId="0" fontId="27" fillId="0" borderId="23" xfId="885" applyFont="1" applyBorder="1">
      <alignment horizontal="right" vertical="center"/>
    </xf>
    <xf numFmtId="0" fontId="37" fillId="0" borderId="23" xfId="891" applyFont="1" applyBorder="1">
      <alignment vertical="top"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7" fillId="41" borderId="25" xfId="681" applyFont="1" applyFill="1" applyBorder="1">
      <alignment vertical="center" wrapText="1"/>
    </xf>
    <xf numFmtId="0" fontId="23" fillId="0" borderId="23" xfId="892" applyFont="1" applyBorder="1">
      <alignment vertical="center" wrapText="1"/>
    </xf>
    <xf numFmtId="0" fontId="23" fillId="38" borderId="23" xfId="893" applyFont="1" applyFill="1" applyBorder="1">
      <alignment horizontal="left" vertical="center" wrapText="1" indent="2"/>
      <protection locked="0"/>
    </xf>
    <xf numFmtId="0" fontId="56" fillId="0" borderId="23" xfId="896" applyFont="1" applyBorder="1">
      <alignment horizontal="left" vertical="center" wrapText="1" indent="2"/>
    </xf>
    <xf numFmtId="0" fontId="27" fillId="0" borderId="32" xfId="898" applyFont="1" applyBorder="1">
      <alignment vertical="top" wrapText="1"/>
    </xf>
    <xf numFmtId="0" fontId="23" fillId="35" borderId="23" xfId="899" applyFont="1" applyFill="1" applyBorder="1">
      <alignment horizontal="left" vertical="center" wrapText="1" indent="2"/>
      <protection locked="0"/>
    </xf>
    <xf numFmtId="0" fontId="23" fillId="38" borderId="23" xfId="900" applyFont="1" applyFill="1" applyBorder="1">
      <alignment horizontal="left" vertical="center" wrapText="1"/>
      <protection locked="0"/>
    </xf>
    <xf numFmtId="0" fontId="23" fillId="0" borderId="23" xfId="901" applyFont="1" applyBorder="1">
      <alignment horizontal="left" vertical="center" wrapText="1" indent="2"/>
    </xf>
    <xf numFmtId="0" fontId="27" fillId="0" borderId="25" xfId="906" applyFont="1" applyBorder="1">
      <alignment horizontal="left" vertical="top" wrapText="1" indent="1"/>
    </xf>
    <xf numFmtId="0" fontId="23" fillId="39" borderId="21" xfId="907" applyFont="1" applyFill="1" applyBorder="1">
      <alignment horizontal="right" vertical="center" wrapText="1" indent="1"/>
    </xf>
    <xf numFmtId="0" fontId="23" fillId="0" borderId="32" xfId="910" applyFont="1" applyBorder="1">
      <alignment horizontal="left" vertical="center" wrapText="1"/>
    </xf>
    <xf numFmtId="0" fontId="67" fillId="39" borderId="0" xfId="911" applyFont="1" applyFill="1">
      <alignment horizontal="center" vertical="top" wrapText="1"/>
    </xf>
    <xf numFmtId="0" fontId="23" fillId="37" borderId="21" xfId="912" applyFont="1" applyFill="1" applyBorder="1">
      <alignment horizontal="left" vertical="center" wrapText="1" indent="1"/>
    </xf>
    <xf numFmtId="0" fontId="67" fillId="39" borderId="29" xfId="914" applyFont="1" applyFill="1" applyBorder="1">
      <alignment horizontal="center" vertical="top" wrapText="1"/>
    </xf>
    <xf numFmtId="0" fontId="23" fillId="37" borderId="30" xfId="916" applyFont="1" applyFill="1" applyBorder="1">
      <alignment horizontal="left" vertical="center" wrapText="1" indent="1"/>
    </xf>
    <xf numFmtId="0" fontId="27" fillId="0" borderId="26" xfId="920" applyFont="1" applyBorder="1">
      <alignment horizontal="left" vertical="top" wrapText="1"/>
    </xf>
    <xf numFmtId="0" fontId="23" fillId="46" borderId="23" xfId="926" applyFont="1" applyFill="1" applyBorder="1">
      <alignment horizontal="center" vertical="center"/>
    </xf>
    <xf numFmtId="0" fontId="27" fillId="0" borderId="23" xfId="930" applyFont="1" applyBorder="1">
      <alignment vertical="center"/>
    </xf>
    <xf numFmtId="0" fontId="23" fillId="0" borderId="23" xfId="931" applyFont="1" applyBorder="1">
      <alignment vertical="center"/>
    </xf>
    <xf numFmtId="0" fontId="23" fillId="0" borderId="21" xfId="932" applyFont="1" applyBorder="1">
      <alignment vertical="center"/>
    </xf>
    <xf numFmtId="0" fontId="27" fillId="0" borderId="21" xfId="933" applyFont="1" applyBorder="1">
      <alignment horizontal="left" vertical="center"/>
    </xf>
    <xf numFmtId="0" fontId="23" fillId="0" borderId="20" xfId="937" applyFont="1" applyBorder="1">
      <alignment vertical="center"/>
    </xf>
    <xf numFmtId="0" fontId="23" fillId="0" borderId="23" xfId="938" applyFont="1" applyBorder="1">
      <alignment horizontal="right" vertical="top"/>
    </xf>
    <xf numFmtId="0" fontId="23" fillId="0" borderId="23" xfId="939" applyFont="1" applyBorder="1">
      <alignment vertical="top"/>
    </xf>
    <xf numFmtId="0" fontId="27" fillId="0" borderId="20" xfId="940" applyFont="1" applyBorder="1">
      <alignment vertical="center"/>
    </xf>
    <xf numFmtId="0" fontId="27" fillId="0" borderId="23" xfId="942" applyFont="1" applyBorder="1">
      <alignment vertical="top"/>
    </xf>
    <xf numFmtId="0" fontId="23" fillId="51" borderId="0" xfId="943" applyFont="1" applyFill="1">
      <alignment horizontal="right" vertical="center"/>
    </xf>
    <xf numFmtId="0" fontId="23" fillId="51" borderId="0" xfId="944" applyFont="1" applyFill="1">
      <alignment horizontal="left" vertical="center"/>
    </xf>
    <xf numFmtId="0" fontId="23" fillId="0" borderId="0" xfId="945" applyFont="1">
      <alignment horizontal="right" vertical="top"/>
    </xf>
    <xf numFmtId="0" fontId="72" fillId="51" borderId="0" xfId="947" applyFont="1" applyFill="1">
      <alignment horizontal="left" vertical="center"/>
    </xf>
    <xf numFmtId="0" fontId="23" fillId="0" borderId="21" xfId="950" applyFont="1" applyBorder="1">
      <alignment horizontal="left" vertical="center"/>
    </xf>
    <xf numFmtId="0" fontId="23" fillId="0" borderId="32" xfId="952" applyFont="1" applyBorder="1">
      <alignment vertical="top"/>
    </xf>
    <xf numFmtId="0" fontId="27" fillId="0" borderId="32" xfId="953" applyFont="1" applyBorder="1">
      <alignment vertical="center"/>
    </xf>
    <xf numFmtId="0" fontId="27" fillId="51" borderId="0" xfId="957" applyFont="1" applyFill="1">
      <alignment horizontal="left" vertical="center"/>
    </xf>
    <xf numFmtId="0" fontId="23" fillId="51" borderId="60" xfId="958" applyFont="1" applyFill="1" applyBorder="1">
      <alignment horizontal="center"/>
    </xf>
    <xf numFmtId="0" fontId="23" fillId="0" borderId="60" xfId="961" applyFont="1" applyBorder="1">
      <alignment horizontal="center"/>
    </xf>
    <xf numFmtId="0" fontId="23" fillId="37" borderId="52" xfId="966" applyFont="1" applyFill="1" applyBorder="1">
      <alignment horizontal="center" vertical="center"/>
    </xf>
    <xf numFmtId="0" fontId="20" fillId="0" borderId="61" xfId="968" applyFont="1" applyBorder="1">
      <alignment horizontal="center" vertical="center"/>
    </xf>
    <xf numFmtId="0" fontId="23" fillId="0" borderId="61" xfId="969" applyFont="1" applyBorder="1">
      <alignment horizontal="center" vertical="center"/>
    </xf>
    <xf numFmtId="0" fontId="23" fillId="50" borderId="23" xfId="972" applyFont="1" applyFill="1" applyBorder="1">
      <alignment horizontal="right" vertical="center"/>
    </xf>
    <xf numFmtId="0" fontId="27" fillId="37" borderId="35" xfId="977" applyFont="1" applyFill="1" applyBorder="1">
      <alignment horizontal="center" vertical="top"/>
    </xf>
    <xf numFmtId="0" fontId="27" fillId="37" borderId="35" xfId="978" applyFont="1" applyFill="1" applyBorder="1">
      <alignment horizontal="left" vertical="top"/>
    </xf>
    <xf numFmtId="0" fontId="23" fillId="0" borderId="50" xfId="979" applyFont="1" applyBorder="1">
      <alignment horizontal="center" vertical="center"/>
    </xf>
    <xf numFmtId="0" fontId="23" fillId="0" borderId="55" xfId="980" applyFont="1" applyBorder="1">
      <alignment horizontal="center" vertical="center"/>
    </xf>
    <xf numFmtId="0" fontId="27" fillId="0" borderId="23" xfId="981" applyFont="1" applyBorder="1">
      <alignment horizontal="left" vertical="top"/>
    </xf>
    <xf numFmtId="0" fontId="23" fillId="0" borderId="53" xfId="982" applyFont="1" applyBorder="1">
      <alignment horizontal="center" vertical="center"/>
    </xf>
    <xf numFmtId="0" fontId="23" fillId="51" borderId="0" xfId="985" applyFont="1" applyFill="1">
      <alignment horizontal="right" vertical="top" wrapText="1"/>
    </xf>
    <xf numFmtId="0" fontId="37" fillId="39" borderId="0" xfId="987" applyFont="1" applyFill="1"/>
    <xf numFmtId="0" fontId="84" fillId="39" borderId="0" xfId="988" applyFont="1" applyFill="1"/>
    <xf numFmtId="0" fontId="43" fillId="39" borderId="0" xfId="989" applyFont="1" applyFill="1">
      <alignment horizontal="center" vertical="center" wrapText="1"/>
    </xf>
    <xf numFmtId="0" fontId="23" fillId="39" borderId="32" xfId="990" applyFont="1" applyFill="1" applyBorder="1">
      <alignment horizontal="left" vertical="top" wrapText="1"/>
    </xf>
    <xf numFmtId="0" fontId="55" fillId="39" borderId="0" xfId="991" applyFont="1" applyFill="1">
      <alignment vertical="center" wrapText="1"/>
    </xf>
    <xf numFmtId="0" fontId="43" fillId="39" borderId="23" xfId="992" applyFont="1" applyFill="1" applyBorder="1">
      <alignment horizontal="center" vertical="center"/>
    </xf>
    <xf numFmtId="0" fontId="23" fillId="39" borderId="42" xfId="993" applyFont="1" applyFill="1" applyBorder="1">
      <alignment horizontal="left" vertical="top" wrapText="1"/>
    </xf>
    <xf numFmtId="0" fontId="56" fillId="39" borderId="0" xfId="994" applyFont="1" applyFill="1"/>
    <xf numFmtId="0" fontId="23" fillId="39" borderId="30" xfId="995" applyFont="1" applyFill="1" applyBorder="1">
      <alignment horizontal="left" vertical="top" wrapText="1"/>
    </xf>
    <xf numFmtId="0" fontId="76" fillId="39" borderId="0" xfId="996" applyFont="1" applyFill="1"/>
    <xf numFmtId="0" fontId="27" fillId="39" borderId="23" xfId="997" applyFont="1" applyFill="1" applyBorder="1">
      <alignment horizontal="left" vertical="top" wrapText="1"/>
    </xf>
    <xf numFmtId="0" fontId="27" fillId="39" borderId="23" xfId="999" applyFont="1" applyFill="1" applyBorder="1">
      <alignment vertical="top" wrapText="1"/>
    </xf>
    <xf numFmtId="0" fontId="37" fillId="0" borderId="42" xfId="1001" applyFont="1" applyBorder="1">
      <alignment horizontal="left" vertical="center" wrapText="1" indent="1"/>
    </xf>
    <xf numFmtId="0" fontId="85" fillId="0" borderId="0" xfId="1012" applyFont="1">
      <alignment vertical="center"/>
    </xf>
    <xf numFmtId="0" fontId="27" fillId="37" borderId="30" xfId="1018" applyFont="1" applyFill="1" applyBorder="1">
      <alignment horizontal="left" vertical="center" wrapText="1" indent="1"/>
    </xf>
    <xf numFmtId="0" fontId="27" fillId="0" borderId="34" xfId="1020" applyFont="1" applyBorder="1">
      <alignment horizontal="left" vertical="top" wrapText="1"/>
    </xf>
    <xf numFmtId="0" fontId="27" fillId="39" borderId="42" xfId="1024" applyFont="1" applyFill="1" applyBorder="1">
      <alignment vertical="center" wrapText="1"/>
    </xf>
    <xf numFmtId="0" fontId="43" fillId="0" borderId="45" xfId="1025" applyFont="1" applyBorder="1">
      <alignment horizontal="center" vertical="center" wrapText="1"/>
    </xf>
    <xf numFmtId="0" fontId="27" fillId="39" borderId="28" xfId="1026" applyFont="1" applyFill="1" applyBorder="1">
      <alignment vertical="center" wrapText="1"/>
    </xf>
    <xf numFmtId="0" fontId="27" fillId="0" borderId="25" xfId="1027" applyFont="1" applyBorder="1">
      <alignment horizontal="left" vertical="center" wrapText="1"/>
    </xf>
    <xf numFmtId="0" fontId="45" fillId="0" borderId="0" xfId="1030" applyFont="1">
      <alignment horizontal="center" vertical="center" wrapText="1"/>
    </xf>
    <xf numFmtId="0" fontId="27" fillId="37" borderId="34" xfId="1032" applyFont="1" applyFill="1" applyBorder="1">
      <alignment horizontal="left" vertical="center" wrapText="1"/>
    </xf>
    <xf numFmtId="0" fontId="87" fillId="39" borderId="0" xfId="1039" applyFont="1" applyFill="1">
      <alignment horizontal="center" vertical="center" wrapText="1"/>
    </xf>
    <xf numFmtId="0" fontId="28" fillId="39" borderId="0" xfId="1040" applyFont="1" applyFill="1"/>
    <xf numFmtId="0" fontId="27" fillId="0" borderId="0" xfId="1043" applyFont="1"/>
    <xf numFmtId="0" fontId="49" fillId="39" borderId="0" xfId="1044" applyFont="1" applyFill="1">
      <alignment horizontal="center" vertical="center"/>
    </xf>
    <xf numFmtId="0" fontId="27" fillId="39" borderId="32" xfId="1045" applyFont="1" applyFill="1" applyBorder="1">
      <alignment horizontal="center" vertical="center"/>
    </xf>
    <xf numFmtId="0" fontId="49" fillId="0" borderId="0" xfId="1048" applyFont="1">
      <alignment horizontal="center" vertical="center"/>
    </xf>
    <xf numFmtId="0" fontId="52" fillId="0" borderId="23" xfId="1054" applyFont="1" applyBorder="1">
      <alignment horizontal="left" vertical="center" wrapText="1" indent="1"/>
    </xf>
    <xf numFmtId="0" fontId="52" fillId="0" borderId="23" xfId="1056" applyFont="1" applyBorder="1">
      <alignment horizontal="left" vertical="top" indent="1"/>
    </xf>
    <xf numFmtId="0" fontId="43" fillId="39" borderId="23" xfId="1058" applyFont="1" applyFill="1" applyBorder="1">
      <alignment horizontal="center" vertical="center" wrapText="1"/>
    </xf>
    <xf numFmtId="0" fontId="23" fillId="38" borderId="21" xfId="1062" applyFont="1" applyFill="1" applyBorder="1">
      <alignment horizontal="left" vertical="center" wrapText="1" indent="2"/>
      <protection locked="0"/>
    </xf>
    <xf numFmtId="0" fontId="49" fillId="0" borderId="29" xfId="1063" applyFont="1" applyBorder="1">
      <alignment horizontal="center" vertical="center" wrapText="1"/>
    </xf>
    <xf numFmtId="0" fontId="23" fillId="37" borderId="23" xfId="1065" applyFont="1" applyFill="1" applyBorder="1">
      <alignment horizontal="left" vertical="top" wrapText="1" indent="1"/>
    </xf>
    <xf numFmtId="0" fontId="27" fillId="37" borderId="23" xfId="1072" applyFont="1" applyFill="1" applyBorder="1">
      <alignment horizontal="center" vertical="top" wrapText="1"/>
    </xf>
    <xf numFmtId="0" fontId="27" fillId="35" borderId="23" xfId="1073" applyFont="1" applyFill="1" applyBorder="1">
      <alignment horizontal="left" vertical="top" wrapText="1"/>
      <protection locked="0"/>
    </xf>
    <xf numFmtId="0" fontId="27" fillId="0" borderId="29" xfId="1076" applyFont="1" applyBorder="1">
      <alignment vertical="top" wrapText="1"/>
    </xf>
    <xf numFmtId="0" fontId="23" fillId="37" borderId="42" xfId="1082" applyFont="1" applyFill="1" applyBorder="1">
      <alignment horizontal="left" vertical="top" wrapText="1" indent="1"/>
    </xf>
    <xf numFmtId="0" fontId="27" fillId="37" borderId="42" xfId="1089" applyFont="1" applyFill="1" applyBorder="1">
      <alignment horizontal="center" vertical="top" wrapText="1"/>
    </xf>
    <xf numFmtId="0" fontId="27" fillId="35" borderId="42" xfId="1090" applyFont="1" applyFill="1" applyBorder="1">
      <alignment horizontal="left" vertical="top" wrapText="1"/>
      <protection locked="0"/>
    </xf>
    <xf numFmtId="0" fontId="89" fillId="0" borderId="63" xfId="1091" applyFont="1" applyBorder="1">
      <alignment horizontal="left" vertical="center" indent="1"/>
    </xf>
    <xf numFmtId="0" fontId="89" fillId="0" borderId="64" xfId="1092" applyFont="1" applyBorder="1">
      <alignment horizontal="left" vertical="center" indent="1"/>
    </xf>
    <xf numFmtId="0" fontId="23" fillId="0" borderId="64" xfId="1093" applyFont="1" applyBorder="1">
      <alignment horizontal="left" vertical="center" wrapText="1"/>
    </xf>
    <xf numFmtId="0" fontId="27" fillId="0" borderId="64" xfId="1094" applyFont="1" applyBorder="1">
      <alignment vertical="center" wrapText="1"/>
    </xf>
    <xf numFmtId="0" fontId="27" fillId="0" borderId="65" xfId="1095" applyFont="1" applyBorder="1">
      <alignment vertical="center" wrapText="1"/>
    </xf>
    <xf numFmtId="0" fontId="27" fillId="0" borderId="66" xfId="1096" applyFont="1" applyBorder="1">
      <alignment vertical="center" wrapText="1"/>
    </xf>
    <xf numFmtId="0" fontId="90" fillId="0" borderId="23" xfId="1104" applyFont="1" applyBorder="1">
      <alignment horizontal="center" vertical="center"/>
    </xf>
    <xf numFmtId="0" fontId="90" fillId="0" borderId="23" xfId="1111" applyFont="1" applyBorder="1">
      <alignment horizontal="left" vertical="center" wrapText="1" inden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8" fillId="0" borderId="23" xfId="1127" applyFont="1" applyBorder="1">
      <alignment horizontal="center" vertical="center"/>
    </xf>
    <xf numFmtId="0" fontId="48" fillId="40" borderId="23" xfId="1138" applyFont="1" applyFill="1" applyBorder="1">
      <alignment horizontal="left" vertical="center" wrapText="1" indent="1"/>
    </xf>
    <xf numFmtId="0" fontId="48" fillId="0" borderId="20" xfId="1143" applyFont="1" applyBorder="1">
      <alignment horizontal="center" vertical="center"/>
    </xf>
    <xf numFmtId="0" fontId="89" fillId="0" borderId="71" xfId="1153" applyFont="1" applyBorder="1">
      <alignment horizontal="left" vertical="center" indent="1"/>
    </xf>
    <xf numFmtId="0" fontId="27" fillId="0" borderId="72" xfId="1155" applyFont="1" applyBorder="1">
      <alignment horizontal="right" vertical="center"/>
    </xf>
    <xf numFmtId="0" fontId="27" fillId="0" borderId="72" xfId="1156" applyFont="1" applyBorder="1">
      <alignment horizontal="center" vertical="center"/>
    </xf>
    <xf numFmtId="0" fontId="27" fillId="0" borderId="25" xfId="1157" applyFont="1" applyBorder="1">
      <alignment horizontal="right" vertical="center"/>
    </xf>
    <xf numFmtId="0" fontId="27" fillId="50" borderId="23" xfId="1160" applyFont="1" applyFill="1" applyBorder="1">
      <alignment horizontal="right" vertical="center"/>
    </xf>
    <xf numFmtId="0" fontId="43" fillId="0" borderId="30" xfId="1164" applyFont="1" applyBorder="1">
      <alignment vertical="center" wrapText="1"/>
    </xf>
    <xf numFmtId="0" fontId="43" fillId="0" borderId="23" xfId="1170" applyFont="1" applyBorder="1">
      <alignment horizontal="left" vertical="center" indent="1"/>
    </xf>
    <xf numFmtId="0" fontId="27" fillId="40" borderId="23" xfId="1182" applyFont="1" applyFill="1" applyBorder="1">
      <alignment horizontal="left" vertical="top" wrapText="1"/>
    </xf>
    <xf numFmtId="0" fontId="23" fillId="40" borderId="23" xfId="1183" applyFont="1" applyFill="1" applyBorder="1">
      <alignment horizontal="lef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0" borderId="42" xfId="1195" applyFont="1" applyBorder="1">
      <alignment horizontal="left" vertical="center"/>
    </xf>
    <xf numFmtId="0" fontId="47" fillId="35" borderId="42" xfId="1197" applyFont="1" applyFill="1" applyBorder="1">
      <alignment horizontal="left" vertical="center"/>
      <protection locked="0"/>
    </xf>
    <xf numFmtId="0" fontId="47" fillId="38" borderId="42" xfId="1198" applyFont="1" applyFill="1" applyBorder="1">
      <alignment horizontal="left" vertical="center"/>
      <protection locked="0"/>
    </xf>
    <xf numFmtId="0" fontId="43" fillId="0" borderId="21" xfId="1200" applyFont="1" applyBorder="1">
      <alignment horizontal="left" vertical="center"/>
    </xf>
    <xf numFmtId="0" fontId="43" fillId="0" borderId="25" xfId="1201" applyFont="1" applyBorder="1">
      <alignment horizontal="left" vertical="center"/>
    </xf>
    <xf numFmtId="0" fontId="47" fillId="41" borderId="34" xfId="1202" applyFont="1" applyFill="1" applyBorder="1">
      <alignment horizontal="left" vertical="center"/>
    </xf>
    <xf numFmtId="0" fontId="27" fillId="0" borderId="29" xfId="1206" applyFont="1" applyBorder="1">
      <alignment horizontal="center" vertical="center"/>
    </xf>
    <xf numFmtId="0" fontId="27" fillId="40" borderId="32" xfId="1208" applyFont="1" applyFill="1" applyBorder="1">
      <alignment horizontal="left" vertical="center" wrapText="1"/>
    </xf>
    <xf numFmtId="0" fontId="27" fillId="0" borderId="42" xfId="1210" applyFont="1" applyBorder="1">
      <alignment horizontal="left" vertical="center" wrapText="1"/>
    </xf>
    <xf numFmtId="0" fontId="27" fillId="40" borderId="42" xfId="1212" applyFont="1" applyFill="1" applyBorder="1">
      <alignment horizontal="left" vertical="center" wrapText="1"/>
    </xf>
    <xf numFmtId="0" fontId="47" fillId="0" borderId="30" xfId="1213" applyFont="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33" fillId="0" borderId="23" xfId="1227" applyFont="1" applyBorder="1">
      <alignment vertical="top" wrapText="1"/>
    </xf>
    <xf numFmtId="0" fontId="94" fillId="0" borderId="23" xfId="1230" applyFont="1" applyBorder="1">
      <alignment vertical="top" wrapText="1"/>
    </xf>
    <xf numFmtId="0" fontId="33" fillId="50" borderId="23" xfId="1235" applyFont="1" applyFill="1" applyBorder="1">
      <alignment horizontal="center" vertical="top" wrapText="1"/>
    </xf>
    <xf numFmtId="0" fontId="94" fillId="0" borderId="23" xfId="1240" applyFont="1" applyBorder="1">
      <alignment horizontal="left" vertical="top" wrapText="1"/>
    </xf>
    <xf numFmtId="0" fontId="94" fillId="50" borderId="23" xfId="1242" applyFont="1" applyFill="1" applyBorder="1">
      <alignment horizontal="center" vertical="center" wrapText="1"/>
    </xf>
    <xf numFmtId="0" fontId="94" fillId="0" borderId="32" xfId="1245" applyFont="1" applyBorder="1">
      <alignment horizontal="left" vertical="top" wrapText="1"/>
    </xf>
    <xf numFmtId="0" fontId="94" fillId="0" borderId="20" xfId="1247" applyFont="1" applyBorder="1">
      <alignment horizontal="left" vertical="top" wrapText="1"/>
    </xf>
    <xf numFmtId="0" fontId="94" fillId="0" borderId="32" xfId="1251" applyFont="1" applyBorder="1">
      <alignment vertical="top" wrapText="1"/>
    </xf>
    <xf numFmtId="0" fontId="33" fillId="0" borderId="21" xfId="1253" applyFont="1" applyBorder="1">
      <alignment horizontal="center" vertical="center" wrapText="1"/>
    </xf>
    <xf numFmtId="0" fontId="33" fillId="0" borderId="21" xfId="1254" applyFont="1" applyBorder="1">
      <alignment horizontal="center" vertical="center"/>
    </xf>
    <xf numFmtId="0" fontId="33" fillId="0" borderId="23" xfId="1256" applyFont="1" applyBorder="1">
      <alignment vertical="center" wrapText="1"/>
    </xf>
    <xf numFmtId="0" fontId="33" fillId="0" borderId="23" xfId="1258" applyFont="1" applyBorder="1">
      <alignment horizontal="center" vertical="center" wrapText="1"/>
    </xf>
    <xf numFmtId="0" fontId="33" fillId="0" borderId="32" xfId="1259" applyFont="1" applyBorder="1">
      <alignment vertical="center" wrapText="1"/>
    </xf>
    <xf numFmtId="0" fontId="33" fillId="0" borderId="30" xfId="1260" applyFont="1" applyBorder="1">
      <alignment vertical="center" wrapText="1"/>
    </xf>
    <xf numFmtId="0" fontId="33" fillId="0" borderId="32" xfId="1265" applyFont="1" applyBorder="1">
      <alignment horizontal="center" vertical="center" wrapText="1"/>
    </xf>
    <xf numFmtId="0" fontId="94" fillId="50" borderId="23" xfId="1236" applyFont="1" applyFill="1" applyBorder="1">
      <alignment horizontal="right" vertical="center" wrapText="1"/>
    </xf>
    <xf numFmtId="0" fontId="94" fillId="0" borderId="42" xfId="1267" applyFont="1" applyBorder="1">
      <alignment horizontal="left" vertical="top" wrapText="1"/>
    </xf>
    <xf numFmtId="0" fontId="21" fillId="0" borderId="26" xfId="1268" applyFont="1" applyBorder="1">
      <alignment horizontal="left" vertical="center" wrapText="1" indent="1"/>
    </xf>
    <xf numFmtId="0" fontId="21" fillId="0" borderId="45" xfId="1269" applyFont="1" applyBorder="1">
      <alignment horizontal="left" vertical="center" wrapText="1" indent="1"/>
    </xf>
    <xf numFmtId="0" fontId="23" fillId="0" borderId="0" xfId="1292" applyFont="1"/>
    <xf numFmtId="0" fontId="23" fillId="0" borderId="24" xfId="1295" applyFont="1" applyBorder="1">
      <alignment vertical="top" wrapText="1"/>
    </xf>
    <xf numFmtId="0" fontId="21" fillId="0" borderId="74" xfId="1296" applyFont="1" applyBorder="1">
      <alignment vertical="top" wrapText="1"/>
    </xf>
    <xf numFmtId="0" fontId="23" fillId="0" borderId="23" xfId="1297" applyFont="1" applyBorder="1">
      <alignment vertical="top" wrapText="1"/>
    </xf>
    <xf numFmtId="0" fontId="31" fillId="0" borderId="24" xfId="1299" applyFont="1" applyBorder="1">
      <alignment vertical="center" wrapText="1"/>
    </xf>
    <xf numFmtId="0" fontId="21" fillId="0" borderId="0" xfId="1300" applyFont="1">
      <alignment vertical="top" wrapText="1"/>
    </xf>
    <xf numFmtId="0" fontId="27" fillId="0" borderId="24" xfId="1301" applyFont="1" applyBorder="1">
      <alignment vertical="center" wrapText="1"/>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27" fillId="0" borderId="20" xfId="1158" applyFont="1" applyBorder="1">
      <alignment horizontal="right" vertical="center"/>
    </xf>
    <xf numFmtId="49" fontId="47" fillId="41" borderId="73" xfId="1162"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41" borderId="70" xfId="1119" applyFont="1" applyFill="1" applyBorder="1" applyNumberFormat="1">
      <alignment horizontal="left" vertical="center" indent="1"/>
    </xf>
    <xf numFmtId="49" fontId="47" fillId="53" borderId="20" xfId="1163" applyFont="1" applyFill="1" applyBorder="1" applyNumberFormat="1">
      <alignment horizontal="left" vertical="center" inden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49" fontId="27" fillId="40" borderId="23" xfId="0" applyFont="1" applyFill="1" applyBorder="1" applyNumberFormat="1">
      <alignment horizontal="left" vertical="center" wrapText="1"/>
    </xf>
    <xf numFmtId="49" fontId="27" fillId="40" borderId="23" xfId="0" applyFont="1" applyFill="1" applyBorder="1" applyNumberFormat="1">
      <alignment horizontal="left" vertical="center" wrapText="1"/>
    </xf>
    <xf numFmtId="49" fontId="27" fillId="37" borderId="23" xfId="0" applyFont="1" applyFill="1" applyBorder="1" applyNumberFormat="1">
      <alignment horizontal="left" vertical="center" wrapText="1"/>
    </xf>
    <xf numFmtId="49" fontId="27" fillId="39" borderId="23" xfId="0" applyFont="1" applyFill="1" applyBorder="1" applyNumberFormat="1">
      <alignment horizontal="left" vertical="center" wrapText="1"/>
    </xf>
    <xf numFmtId="49" fontId="23" fillId="39" borderId="42" xfId="0" applyFont="1" applyFill="1" applyBorder="1" applyNumberFormat="1">
      <alignment vertical="top"/>
    </xf>
    <xf numFmtId="49" fontId="23" fillId="40" borderId="42" xfId="0" applyFont="1" applyFill="1" applyBorder="1" applyNumberFormat="1">
      <alignment vertical="top"/>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49" fontId="27" fillId="39" borderId="23" xfId="0" applyFont="1" applyFill="1" applyBorder="1" applyNumberFormat="1">
      <alignment horizontal="lef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49" fontId="27" fillId="40" borderId="23" xfId="0" applyFont="1" applyFill="1" applyBorder="1" applyNumberFormat="1">
      <alignment horizontal="left" vertical="center" wrapText="1"/>
    </xf>
    <xf numFmtId="49" fontId="27" fillId="40" borderId="23" xfId="0" applyFont="1" applyFill="1" applyBorder="1" applyNumberFormat="1">
      <alignment horizontal="left" vertical="center" wrapText="1"/>
    </xf>
    <xf numFmtId="49" fontId="27" fillId="37" borderId="23" xfId="0" applyFont="1" applyFill="1" applyBorder="1" applyNumberFormat="1">
      <alignment horizontal="left" vertical="center" wrapText="1"/>
    </xf>
    <xf numFmtId="49" fontId="23" fillId="40" borderId="42" xfId="0" applyFont="1" applyFill="1" applyBorder="1" applyNumberFormat="1">
      <alignment vertical="top"/>
    </xf>
    <xf numFmtId="49" fontId="27" fillId="39" borderId="23" xfId="0" applyFont="1" applyFill="1" applyBorder="1" applyNumberFormat="1">
      <alignment horizontal="lef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49" fontId="27" fillId="39" borderId="32" xfId="0" applyFont="1" applyFill="1" applyBorder="1" applyNumberFormat="1">
      <alignment horizontal="left" vertical="center" wrapText="1" inden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49" fontId="27" fillId="39" borderId="23" xfId="0" applyFont="1" applyFill="1" applyBorder="1" applyNumberFormat="1">
      <alignment horizontal="left" vertical="center" wrapText="1"/>
    </xf>
    <xf numFmtId="49" fontId="27" fillId="40" borderId="23" xfId="0" applyFont="1" applyFill="1" applyBorder="1" applyNumberFormat="1">
      <alignment horizontal="left" vertical="center" wrapText="1"/>
    </xf>
    <xf numFmtId="49" fontId="27" fillId="40" borderId="23" xfId="0" applyFont="1" applyFill="1" applyBorder="1" applyNumberFormat="1">
      <alignment horizontal="left" vertical="center" wrapText="1"/>
    </xf>
    <xf numFmtId="49" fontId="27" fillId="37" borderId="23" xfId="0" applyFont="1" applyFill="1" applyBorder="1" applyNumberFormat="1">
      <alignment horizontal="left" vertical="center" wrapText="1"/>
    </xf>
    <xf numFmtId="49" fontId="23" fillId="40" borderId="42" xfId="0" applyFont="1" applyFill="1" applyBorder="1" applyNumberFormat="1">
      <alignment vertical="top"/>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3" fontId="27" fillId="38" borderId="23" xfId="0" applyFont="1" applyFill="1" applyBorder="1" applyNumberFormat="1">
      <alignment horizontal="center" vertical="center" wrapText="1"/>
      <protection locked="0"/>
    </xf>
    <xf numFmtId="49" fontId="23" fillId="38" borderId="42" xfId="0" applyFont="1" applyFill="1" applyBorder="1" applyNumberFormat="1">
      <alignment vertical="top"/>
      <protection locked="0"/>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49" fontId="97" fillId="38" borderId="23" xfId="440" applyFont="1" applyFill="1" applyBorder="1" applyNumberFormat="1">
      <alignment horizontal="left" vertical="center" wrapText="1"/>
      <protection locked="0"/>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264" fontId="23" fillId="38" borderId="23" xfId="0" applyFont="1" applyFill="1" applyBorder="1" applyNumberFormat="1">
      <alignment horizontal="left" vertical="center" wrapText="1" indent="1"/>
      <protection locked="0"/>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27" fillId="41" borderId="21" xfId="203" applyFont="1" applyFill="1" applyBorder="1">
      <alignment horizontal="center" vertical="center" wrapText="1"/>
    </xf>
    <xf numFmtId="0" fontId="23" fillId="41" borderId="20" xfId="207" applyFont="1" applyFill="1" applyBorder="1">
      <alignment vertical="center"/>
    </xf>
    <xf numFmtId="0" fontId="0" fillId="0" borderId="0" xfId="0" applyFont="1">
      <alignment vertical="top"/>
    </xf>
    <xf numFmtId="0" fontId="0" fillId="0" borderId="0" xfId="0" applyFont="1">
      <alignment vertical="top"/>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8" applyFont="1" applyFill="1" applyBorder="1">
      <alignment horizontal="left" vertical="center"/>
    </xf>
    <xf numFmtId="0" fontId="27" fillId="41" borderId="69" xfId="1120" applyFont="1" applyFill="1" applyBorder="1">
      <alignment vertical="center" wrapText="1"/>
    </xf>
    <xf numFmtId="0" fontId="27" fillId="41" borderId="70" xfId="1121" applyFont="1" applyFill="1" applyBorder="1">
      <alignment vertical="center" wrapText="1"/>
    </xf>
    <xf numFmtId="0" fontId="49" fillId="39" borderId="0" xfId="1052" applyFont="1" applyFill="1">
      <alignment horizontal="center"/>
    </xf>
    <xf numFmtId="0" fontId="47" fillId="41" borderId="21" xfId="1184" applyFont="1" applyFill="1" applyBorder="1">
      <alignment horizontal="left" vertical="center"/>
    </xf>
    <xf numFmtId="0" fontId="47" fillId="41" borderId="25" xfId="1185" applyFont="1" applyFill="1" applyBorder="1">
      <alignment horizontal="left" vertical="center"/>
    </xf>
    <xf numFmtId="0" fontId="47" fillId="41" borderId="20" xfId="1186" applyFont="1" applyFill="1" applyBorder="1">
      <alignment horizontal="left" vertical="center"/>
    </xf>
    <xf numFmtId="0" fontId="23" fillId="41" borderId="25" xfId="1190" applyFont="1" applyFill="1" applyBorder="1">
      <alignment vertical="center"/>
    </xf>
    <xf numFmtId="0" fontId="47" fillId="41" borderId="34" xfId="1202" applyFont="1" applyFill="1" applyBorder="1">
      <alignment horizontal="left" vertical="center"/>
    </xf>
    <xf numFmtId="0" fontId="47" fillId="41" borderId="26" xfId="1215" applyFont="1" applyFill="1" applyBorder="1">
      <alignment horizontal="left" vertical="center"/>
    </xf>
    <xf numFmtId="0" fontId="47" fillId="41" borderId="27" xfId="1216" applyFont="1" applyFill="1" applyBorder="1">
      <alignment horizontal="left" vertical="center"/>
    </xf>
    <xf numFmtId="0" fontId="47" fillId="41" borderId="33" xfId="1219" applyFont="1" applyFill="1" applyBorder="1">
      <alignment vertical="center"/>
    </xf>
    <xf numFmtId="0" fontId="47" fillId="41" borderId="33" xfId="1214" applyFont="1" applyFill="1" applyBorder="1">
      <alignment horizontal="left" vertical="center"/>
    </xf>
  </cellXfs>
  <cellStyles count="1302">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256" xfId="47"/>
    <cellStyle name="s1257" xfId="48"/>
    <cellStyle name="s1258" xfId="49"/>
    <cellStyle name="s1259" xfId="50"/>
    <cellStyle name="s1260" xfId="51"/>
    <cellStyle name="s1261" xfId="52"/>
    <cellStyle name="s1262" xfId="53"/>
    <cellStyle name="s1263" xfId="54"/>
    <cellStyle name="s1264" xfId="55"/>
    <cellStyle name="s1265" xfId="56"/>
    <cellStyle name="s1266" xfId="57"/>
    <cellStyle name="s1267" xfId="58"/>
    <cellStyle name="s1268" xfId="59"/>
    <cellStyle name="s1269" xfId="60"/>
    <cellStyle name="s1270" xfId="61"/>
    <cellStyle name="s1271" xfId="62"/>
    <cellStyle name="s1272" xfId="63"/>
    <cellStyle name="s1273" xfId="64"/>
    <cellStyle name="s1274" xfId="65"/>
    <cellStyle name="s1275" xfId="66"/>
    <cellStyle name="s1276" xfId="67"/>
    <cellStyle name="s1277" xfId="68"/>
    <cellStyle name="s1278" xfId="69"/>
    <cellStyle name="s1279" xfId="70"/>
    <cellStyle name="s1280" xfId="71"/>
    <cellStyle name="s1281" xfId="72"/>
    <cellStyle name="s1282" xfId="73"/>
    <cellStyle name="s1283" xfId="74"/>
    <cellStyle name="s1284" xfId="75"/>
    <cellStyle name="s1285" xfId="76"/>
    <cellStyle name="s1286" xfId="77"/>
    <cellStyle name="s1287" xfId="78"/>
    <cellStyle name="s1288" xfId="79"/>
    <cellStyle name="s1289" xfId="80"/>
    <cellStyle name="s1290" xfId="81"/>
    <cellStyle name="s1291" xfId="82"/>
    <cellStyle name="s1292" xfId="83"/>
    <cellStyle name="s1293" xfId="84"/>
    <cellStyle name="s1294" xfId="85"/>
    <cellStyle name="s1295" xfId="86"/>
    <cellStyle name="s1296" xfId="87"/>
    <cellStyle name="s1297" xfId="88"/>
    <cellStyle name="s1298" xfId="89"/>
    <cellStyle name="s1299" xfId="90"/>
    <cellStyle name="s1300" xfId="91"/>
    <cellStyle name="s1301" xfId="92"/>
    <cellStyle name="s1302" xfId="93"/>
    <cellStyle name="s1303" xfId="94"/>
    <cellStyle name="s1304" xfId="95"/>
    <cellStyle name="s1305" xfId="96"/>
    <cellStyle name="s1306" xfId="97"/>
    <cellStyle name="s1307" xfId="98"/>
    <cellStyle name="s1308" xfId="99"/>
    <cellStyle name="s1309" xfId="100"/>
    <cellStyle name="s1310" xfId="101"/>
    <cellStyle name="s1311" xfId="102"/>
    <cellStyle name="s1312" xfId="103"/>
    <cellStyle name="s1313" xfId="104"/>
    <cellStyle name="s1314" xfId="105"/>
    <cellStyle name="s1315" xfId="106"/>
    <cellStyle name="s1316" xfId="107"/>
    <cellStyle name="s1317" xfId="108"/>
    <cellStyle name="s1318" xfId="109"/>
    <cellStyle name="s1319" xfId="110"/>
    <cellStyle name="s1320" xfId="111"/>
    <cellStyle name="s1321" xfId="112"/>
    <cellStyle name="s1322" xfId="113"/>
    <cellStyle name="s1323" xfId="114"/>
    <cellStyle name="s1324" xfId="115"/>
    <cellStyle name="s1325" xfId="116"/>
    <cellStyle name="s1326" xfId="117"/>
    <cellStyle name="s1327" xfId="118"/>
    <cellStyle name="s1328" xfId="119"/>
    <cellStyle name="s1329" xfId="120"/>
    <cellStyle name="s1330" xfId="121"/>
    <cellStyle name="s1331" xfId="122"/>
    <cellStyle name="s1332" xfId="123"/>
    <cellStyle name="s1333" xfId="124"/>
    <cellStyle name="s1334" xfId="125"/>
    <cellStyle name="s1335" xfId="126"/>
    <cellStyle name="s1336" xfId="127"/>
    <cellStyle name="s1337" xfId="128"/>
    <cellStyle name="s1338" xfId="129"/>
    <cellStyle name="s1339" xfId="130"/>
    <cellStyle name="s1340" xfId="131"/>
    <cellStyle name="s1341" xfId="132"/>
    <cellStyle name="s1342" xfId="133"/>
    <cellStyle name="s1343" xfId="134"/>
    <cellStyle name="s1344" xfId="135"/>
    <cellStyle name="s1345" xfId="136"/>
    <cellStyle name="s1346" xfId="137"/>
    <cellStyle name="s1347" xfId="138"/>
    <cellStyle name="s1348" xfId="139"/>
    <cellStyle name="s1349" xfId="140"/>
    <cellStyle name="s1350" xfId="141"/>
    <cellStyle name="s1351" xfId="142"/>
    <cellStyle name="s1352" xfId="143"/>
    <cellStyle name="s1353" xfId="144"/>
    <cellStyle name="s1354" xfId="145"/>
    <cellStyle name="s1355" xfId="146"/>
    <cellStyle name="s1356" xfId="147"/>
    <cellStyle name="s1357" xfId="148"/>
    <cellStyle name="s1358" xfId="149"/>
    <cellStyle name="s1359" xfId="150"/>
    <cellStyle name="s1360" xfId="151"/>
    <cellStyle name="s1361" xfId="152"/>
    <cellStyle name="s1362" xfId="153"/>
    <cellStyle name="s1363" xfId="154"/>
    <cellStyle name="s1364" xfId="155"/>
    <cellStyle name="s1365" xfId="156"/>
    <cellStyle name="s1366" xfId="157"/>
    <cellStyle name="s1367" xfId="158"/>
    <cellStyle name="s1368" xfId="159"/>
    <cellStyle name="s1369" xfId="160"/>
    <cellStyle name="s1370" xfId="161"/>
    <cellStyle name="s1371" xfId="162"/>
    <cellStyle name="s1372" xfId="163"/>
    <cellStyle name="s1373" xfId="164"/>
    <cellStyle name="s1374" xfId="165"/>
    <cellStyle name="s1375" xfId="166"/>
    <cellStyle name="s1376" xfId="167"/>
    <cellStyle name="s1377" xfId="168"/>
    <cellStyle name="s1378" xfId="169"/>
    <cellStyle name="s1379" xfId="170"/>
    <cellStyle name="s1380" xfId="171"/>
    <cellStyle name="s1381" xfId="172"/>
    <cellStyle name="s1382" xfId="173"/>
    <cellStyle name="s1383" xfId="174"/>
    <cellStyle name="s1384" xfId="175"/>
    <cellStyle name="s1385" xfId="176"/>
    <cellStyle name="s1386" xfId="177"/>
    <cellStyle name="s1387" xfId="178"/>
    <cellStyle name="s1388" xfId="179"/>
    <cellStyle name="s1389" xfId="180"/>
    <cellStyle name="s1390" xfId="181"/>
    <cellStyle name="s1391" xfId="182"/>
    <cellStyle name="s1392" xfId="183"/>
    <cellStyle name="s1393" xfId="184"/>
    <cellStyle name="s1394" xfId="185"/>
    <cellStyle name="s1395" xfId="186"/>
    <cellStyle name="s1396" xfId="187"/>
    <cellStyle name="s1397" xfId="188"/>
    <cellStyle name="s1398" xfId="189"/>
    <cellStyle name="s1399" xfId="190"/>
    <cellStyle name="s1400" xfId="191"/>
    <cellStyle name="s1401" xfId="192"/>
    <cellStyle name="s1402" xfId="193"/>
    <cellStyle name="s1403" xfId="194"/>
    <cellStyle name="s1404" xfId="195"/>
    <cellStyle name="s1405" xfId="196"/>
    <cellStyle name="s1406" xfId="197"/>
    <cellStyle name="s1407" xfId="198"/>
    <cellStyle name="s1408" xfId="199"/>
    <cellStyle name="s1409" xfId="200"/>
    <cellStyle name="s1410" xfId="201"/>
    <cellStyle name="s1411" xfId="202"/>
    <cellStyle name="s1412" xfId="203"/>
    <cellStyle name="s1413" xfId="204"/>
    <cellStyle name="s1414" xfId="205"/>
    <cellStyle name="s1415" xfId="206"/>
    <cellStyle name="s1416" xfId="207"/>
    <cellStyle name="s1417" xfId="208"/>
    <cellStyle name="s1418" xfId="209"/>
    <cellStyle name="s1419" xfId="210"/>
    <cellStyle name="s1420" xfId="211"/>
    <cellStyle name="s1421" xfId="212"/>
    <cellStyle name="s1422" xfId="213"/>
    <cellStyle name="s1423" xfId="214"/>
    <cellStyle name="s1424" xfId="215"/>
    <cellStyle name="s1425" xfId="216"/>
    <cellStyle name="s1426" xfId="217"/>
    <cellStyle name="s1427" xfId="218"/>
    <cellStyle name="s1428" xfId="219"/>
    <cellStyle name="s1429" xfId="220"/>
    <cellStyle name="s1430" xfId="221"/>
    <cellStyle name="s1431" xfId="222"/>
    <cellStyle name="s1432" xfId="223"/>
    <cellStyle name="s1433" xfId="224"/>
    <cellStyle name="s1434" xfId="225"/>
    <cellStyle name="s1435" xfId="226"/>
    <cellStyle name="s1436" xfId="227"/>
    <cellStyle name="s1437" xfId="228"/>
    <cellStyle name="s1438" xfId="229"/>
    <cellStyle name="s1439" xfId="230"/>
    <cellStyle name="s1440" xfId="231"/>
    <cellStyle name="s1441" xfId="232"/>
    <cellStyle name="s1442" xfId="233"/>
    <cellStyle name="s1443" xfId="234"/>
    <cellStyle name="s1444" xfId="235"/>
    <cellStyle name="s1445" xfId="236"/>
    <cellStyle name="s1446" xfId="237"/>
    <cellStyle name="s1447" xfId="238"/>
    <cellStyle name="s1448" xfId="239"/>
    <cellStyle name="s1449" xfId="240"/>
    <cellStyle name="s1450" xfId="241"/>
    <cellStyle name="s1451" xfId="242"/>
    <cellStyle name="s1452" xfId="243"/>
    <cellStyle name="s1453" xfId="244"/>
    <cellStyle name="s1454" xfId="245"/>
    <cellStyle name="s1455" xfId="246"/>
    <cellStyle name="s1456" xfId="247"/>
    <cellStyle name="s1457" xfId="248"/>
    <cellStyle name="s1458" xfId="249"/>
    <cellStyle name="s1459" xfId="250"/>
    <cellStyle name="s1460" xfId="251"/>
    <cellStyle name="s1461" xfId="252"/>
    <cellStyle name="s1462" xfId="253"/>
    <cellStyle name="s1463" xfId="254"/>
    <cellStyle name="s1464" xfId="255"/>
    <cellStyle name="s1465" xfId="256"/>
    <cellStyle name="s1466" xfId="257"/>
    <cellStyle name="s1467" xfId="258"/>
    <cellStyle name="s1468" xfId="259"/>
    <cellStyle name="s1469" xfId="260"/>
    <cellStyle name="s1470" xfId="261"/>
    <cellStyle name="s1471" xfId="262"/>
    <cellStyle name="s1472" xfId="263"/>
    <cellStyle name="s1473" xfId="264"/>
    <cellStyle name="s1474" xfId="265"/>
    <cellStyle name="s1475" xfId="266"/>
    <cellStyle name="s1476" xfId="267"/>
    <cellStyle name="s1477" xfId="268"/>
    <cellStyle name="s1478" xfId="269"/>
    <cellStyle name="s1479" xfId="270"/>
    <cellStyle name="s1480" xfId="271"/>
    <cellStyle name="s1481" xfId="272"/>
    <cellStyle name="s1482" xfId="273"/>
    <cellStyle name="s1483" xfId="274"/>
    <cellStyle name="s1484" xfId="275"/>
    <cellStyle name="s1485" xfId="276"/>
    <cellStyle name="s1486" xfId="277"/>
    <cellStyle name="s1487" xfId="278"/>
    <cellStyle name="s1488" xfId="279"/>
    <cellStyle name="s1489" xfId="280"/>
    <cellStyle name="s1490" xfId="281"/>
    <cellStyle name="s1491" xfId="282"/>
    <cellStyle name="s1492" xfId="283"/>
    <cellStyle name="s1493" xfId="284"/>
    <cellStyle name="s1494" xfId="285"/>
    <cellStyle name="s1495" xfId="286"/>
    <cellStyle name="s1496" xfId="287"/>
    <cellStyle name="s1497" xfId="288"/>
    <cellStyle name="s1498" xfId="289"/>
    <cellStyle name="s1499" xfId="290"/>
    <cellStyle name="s1500" xfId="291"/>
    <cellStyle name="s1501" xfId="292"/>
    <cellStyle name="s1502" xfId="293"/>
    <cellStyle name="s1503" xfId="294"/>
    <cellStyle name="s1504" xfId="295"/>
    <cellStyle name="s1505" xfId="296"/>
    <cellStyle name="s1506" xfId="297"/>
    <cellStyle name="s1507" xfId="298"/>
    <cellStyle name="s1508" xfId="299"/>
    <cellStyle name="s1509" xfId="300"/>
    <cellStyle name="s1510" xfId="301"/>
    <cellStyle name="s1511" xfId="302"/>
    <cellStyle name="s1512" xfId="303"/>
    <cellStyle name="s1513" xfId="304"/>
    <cellStyle name="s1514" xfId="305"/>
    <cellStyle name="s1515" xfId="306"/>
    <cellStyle name="s1516" xfId="307"/>
    <cellStyle name="s1517" xfId="308"/>
    <cellStyle name="s1518" xfId="309"/>
    <cellStyle name="s1519" xfId="310"/>
    <cellStyle name="s1520" xfId="311"/>
    <cellStyle name="s1521" xfId="312"/>
    <cellStyle name="s1522" xfId="313"/>
    <cellStyle name="s1523" xfId="314"/>
    <cellStyle name="s1524" xfId="315"/>
    <cellStyle name="s1525" xfId="316"/>
    <cellStyle name="s1526" xfId="317"/>
    <cellStyle name="s1527" xfId="318"/>
    <cellStyle name="s1528" xfId="319"/>
    <cellStyle name="s1529" xfId="320"/>
    <cellStyle name="s1530" xfId="321"/>
    <cellStyle name="s1531" xfId="322"/>
    <cellStyle name="s1532" xfId="323"/>
    <cellStyle name="s1533" xfId="324"/>
    <cellStyle name="s1534" xfId="325"/>
    <cellStyle name="s1535" xfId="326"/>
    <cellStyle name="s1536" xfId="327"/>
    <cellStyle name="s1537" xfId="328"/>
    <cellStyle name="s1538" xfId="329"/>
    <cellStyle name="s1539" xfId="330"/>
    <cellStyle name="s1540" xfId="331"/>
    <cellStyle name="s1541" xfId="332"/>
    <cellStyle name="s1542" xfId="333"/>
    <cellStyle name="s1543" xfId="334"/>
    <cellStyle name="s1544" xfId="335"/>
    <cellStyle name="s1545" xfId="336"/>
    <cellStyle name="s1546" xfId="337"/>
    <cellStyle name="s1547" xfId="338"/>
    <cellStyle name="s1548" xfId="339"/>
    <cellStyle name="s1549" xfId="340"/>
    <cellStyle name="s1550" xfId="341"/>
    <cellStyle name="s1551" xfId="342"/>
    <cellStyle name="s1552" xfId="343"/>
    <cellStyle name="s1553" xfId="344"/>
    <cellStyle name="s1554" xfId="345"/>
    <cellStyle name="s1555" xfId="346"/>
    <cellStyle name="s1556" xfId="347"/>
    <cellStyle name="s1557" xfId="348"/>
    <cellStyle name="s1558" xfId="349"/>
    <cellStyle name="s1559" xfId="350"/>
    <cellStyle name="s1560" xfId="351"/>
    <cellStyle name="s1561" xfId="352"/>
    <cellStyle name="s1562" xfId="353"/>
    <cellStyle name="s1563" xfId="354"/>
    <cellStyle name="s1564" xfId="355"/>
    <cellStyle name="s1565" xfId="356"/>
    <cellStyle name="s1566" xfId="357"/>
    <cellStyle name="s1567" xfId="358"/>
    <cellStyle name="s1568" xfId="359"/>
    <cellStyle name="s1569" xfId="360"/>
    <cellStyle name="s1570" xfId="361"/>
    <cellStyle name="s1571" xfId="362"/>
    <cellStyle name="s1572" xfId="363"/>
    <cellStyle name="s1573" xfId="364"/>
    <cellStyle name="s1574" xfId="365"/>
    <cellStyle name="s1575" xfId="366"/>
    <cellStyle name="s1576" xfId="367"/>
    <cellStyle name="s1577" xfId="368"/>
    <cellStyle name="s1578" xfId="369"/>
    <cellStyle name="s1579" xfId="370"/>
    <cellStyle name="s1580" xfId="371"/>
    <cellStyle name="s1581" xfId="372"/>
    <cellStyle name="s1582" xfId="373"/>
    <cellStyle name="s1583" xfId="374"/>
    <cellStyle name="s1584" xfId="375"/>
    <cellStyle name="s1585" xfId="376"/>
    <cellStyle name="s1586" xfId="377"/>
    <cellStyle name="s1587" xfId="378"/>
    <cellStyle name="s1588" xfId="379"/>
    <cellStyle name="s1589" xfId="380"/>
    <cellStyle name="s1590" xfId="381"/>
    <cellStyle name="s1591" xfId="382"/>
    <cellStyle name="s1592" xfId="383"/>
    <cellStyle name="s1593" xfId="384"/>
    <cellStyle name="s1594" xfId="385"/>
    <cellStyle name="s1595" xfId="386"/>
    <cellStyle name="s1596" xfId="387"/>
    <cellStyle name="s1597" xfId="388"/>
    <cellStyle name="s1598" xfId="389"/>
    <cellStyle name="s1599" xfId="390"/>
    <cellStyle name="s1600" xfId="391"/>
    <cellStyle name="s1601" xfId="392"/>
    <cellStyle name="s1602" xfId="393"/>
    <cellStyle name="s1603" xfId="394"/>
    <cellStyle name="s1604" xfId="395"/>
    <cellStyle name="s1605" xfId="396"/>
    <cellStyle name="s1606" xfId="397"/>
    <cellStyle name="s1607" xfId="398"/>
    <cellStyle name="s1608" xfId="399"/>
    <cellStyle name="s1609" xfId="400"/>
    <cellStyle name="s1610" xfId="401"/>
    <cellStyle name="s1611" xfId="402"/>
    <cellStyle name="s1612" xfId="403"/>
    <cellStyle name="s1613" xfId="404"/>
    <cellStyle name="s1614" xfId="405"/>
    <cellStyle name="s1615" xfId="406"/>
    <cellStyle name="s1616" xfId="407"/>
    <cellStyle name="s1617" xfId="408"/>
    <cellStyle name="s1618" xfId="409"/>
    <cellStyle name="s1619" xfId="410"/>
    <cellStyle name="s1620" xfId="411"/>
    <cellStyle name="s1621" xfId="412"/>
    <cellStyle name="s1622" xfId="413"/>
    <cellStyle name="s1623" xfId="414"/>
    <cellStyle name="s1624" xfId="415"/>
    <cellStyle name="s1625" xfId="416"/>
    <cellStyle name="s1626" xfId="417"/>
    <cellStyle name="s1627" xfId="418"/>
    <cellStyle name="s1628" xfId="419"/>
    <cellStyle name="s1629" xfId="420"/>
    <cellStyle name="s1630" xfId="421"/>
    <cellStyle name="s1631" xfId="422"/>
    <cellStyle name="s1632" xfId="423"/>
    <cellStyle name="s1633" xfId="424"/>
    <cellStyle name="s1634" xfId="425"/>
    <cellStyle name="s1635" xfId="426"/>
    <cellStyle name="s1636" xfId="427"/>
    <cellStyle name="s1637" xfId="428"/>
    <cellStyle name="s1638" xfId="429"/>
    <cellStyle name="s1639" xfId="430"/>
    <cellStyle name="s1640" xfId="431"/>
    <cellStyle name="s1641" xfId="432"/>
    <cellStyle name="s1642" xfId="433"/>
    <cellStyle name="s1643" xfId="434"/>
    <cellStyle name="s1644" xfId="435"/>
    <cellStyle name="s1645" xfId="436"/>
    <cellStyle name="s1646" xfId="437"/>
    <cellStyle name="s1647" xfId="438"/>
    <cellStyle name="s1648" xfId="439"/>
    <cellStyle name="s1649" xfId="440"/>
    <cellStyle name="s1650" xfId="441"/>
    <cellStyle name="s1651" xfId="442"/>
    <cellStyle name="s1652" xfId="443"/>
    <cellStyle name="s1653" xfId="444"/>
    <cellStyle name="s1654" xfId="445"/>
    <cellStyle name="s1655" xfId="446"/>
    <cellStyle name="s1656" xfId="447"/>
    <cellStyle name="s1657" xfId="448"/>
    <cellStyle name="s1658" xfId="449"/>
    <cellStyle name="s1659" xfId="450"/>
    <cellStyle name="s1660" xfId="451"/>
    <cellStyle name="s1661" xfId="452"/>
    <cellStyle name="s1662" xfId="453"/>
    <cellStyle name="s1663" xfId="454"/>
    <cellStyle name="s1664" xfId="455"/>
    <cellStyle name="s1665" xfId="456"/>
    <cellStyle name="s1666" xfId="457"/>
    <cellStyle name="s1667" xfId="458"/>
    <cellStyle name="s1668" xfId="459"/>
    <cellStyle name="s1669" xfId="460"/>
    <cellStyle name="s1670" xfId="461"/>
    <cellStyle name="s1671" xfId="462"/>
    <cellStyle name="s1672" xfId="463"/>
    <cellStyle name="s1673" xfId="464"/>
    <cellStyle name="s1674" xfId="465"/>
    <cellStyle name="s1675" xfId="466"/>
    <cellStyle name="s1676" xfId="467"/>
    <cellStyle name="s1677" xfId="468"/>
    <cellStyle name="s1678" xfId="469"/>
    <cellStyle name="s1679" xfId="470"/>
    <cellStyle name="s1680" xfId="471"/>
    <cellStyle name="s1681" xfId="472"/>
    <cellStyle name="s1682" xfId="473"/>
    <cellStyle name="s1683" xfId="474"/>
    <cellStyle name="s1684" xfId="475"/>
    <cellStyle name="s1685" xfId="476"/>
    <cellStyle name="s1686" xfId="477"/>
    <cellStyle name="s1687" xfId="478"/>
    <cellStyle name="s1688" xfId="479"/>
    <cellStyle name="s1689" xfId="480"/>
    <cellStyle name="s1690" xfId="481"/>
    <cellStyle name="s1691" xfId="482"/>
    <cellStyle name="s1692" xfId="483"/>
    <cellStyle name="s1693" xfId="484"/>
    <cellStyle name="s1694" xfId="485"/>
    <cellStyle name="s1695" xfId="486"/>
    <cellStyle name="s1696" xfId="487"/>
    <cellStyle name="s1697" xfId="488"/>
    <cellStyle name="s1698" xfId="489"/>
    <cellStyle name="s1699" xfId="490"/>
    <cellStyle name="s1700" xfId="491"/>
    <cellStyle name="s1701" xfId="492"/>
    <cellStyle name="s1702" xfId="493"/>
    <cellStyle name="s1703" xfId="494"/>
    <cellStyle name="s1704" xfId="495"/>
    <cellStyle name="s1705" xfId="496"/>
    <cellStyle name="s1706" xfId="497"/>
    <cellStyle name="s1707" xfId="498"/>
    <cellStyle name="s1708" xfId="499"/>
    <cellStyle name="s1709" xfId="500"/>
    <cellStyle name="s1710" xfId="501"/>
    <cellStyle name="s1711" xfId="502"/>
    <cellStyle name="s1712" xfId="503"/>
    <cellStyle name="s1713" xfId="504"/>
    <cellStyle name="s1714" xfId="505"/>
    <cellStyle name="s1715" xfId="506"/>
    <cellStyle name="s1716" xfId="507"/>
    <cellStyle name="s1717" xfId="508"/>
    <cellStyle name="s1718" xfId="509"/>
    <cellStyle name="s1719" xfId="510"/>
    <cellStyle name="s1720" xfId="511"/>
    <cellStyle name="s1721" xfId="512"/>
    <cellStyle name="s1722" xfId="513"/>
    <cellStyle name="s1723" xfId="514"/>
    <cellStyle name="s1724" xfId="515"/>
    <cellStyle name="s1725" xfId="516"/>
    <cellStyle name="s1726" xfId="517"/>
    <cellStyle name="s1727" xfId="518"/>
    <cellStyle name="s1728" xfId="519"/>
    <cellStyle name="s1729" xfId="520"/>
    <cellStyle name="s1730" xfId="521"/>
    <cellStyle name="s1731" xfId="522"/>
    <cellStyle name="s1732" xfId="523"/>
    <cellStyle name="s1733" xfId="524"/>
    <cellStyle name="s1734" xfId="525"/>
    <cellStyle name="s1735" xfId="526"/>
    <cellStyle name="s1736" xfId="527"/>
    <cellStyle name="s1737" xfId="528"/>
    <cellStyle name="s1738" xfId="529"/>
    <cellStyle name="s1739" xfId="530"/>
    <cellStyle name="s1740" xfId="531"/>
    <cellStyle name="s1741" xfId="532"/>
    <cellStyle name="s1742" xfId="533"/>
    <cellStyle name="s1743" xfId="534"/>
    <cellStyle name="s1744" xfId="535"/>
    <cellStyle name="s1745" xfId="536"/>
    <cellStyle name="s1746" xfId="537"/>
    <cellStyle name="s1747" xfId="538"/>
    <cellStyle name="s1748" xfId="539"/>
    <cellStyle name="s1749" xfId="540"/>
    <cellStyle name="s1750" xfId="541"/>
    <cellStyle name="s1751" xfId="542"/>
    <cellStyle name="s1752" xfId="543"/>
    <cellStyle name="s1753" xfId="544"/>
    <cellStyle name="s1754" xfId="545"/>
    <cellStyle name="s1755" xfId="546"/>
    <cellStyle name="s1756" xfId="547"/>
    <cellStyle name="s1757" xfId="548"/>
    <cellStyle name="s1758" xfId="549"/>
    <cellStyle name="s1759" xfId="550"/>
    <cellStyle name="s1760" xfId="551"/>
    <cellStyle name="s1761" xfId="552"/>
    <cellStyle name="s1762" xfId="553"/>
    <cellStyle name="s1763" xfId="554"/>
    <cellStyle name="s1764" xfId="555"/>
    <cellStyle name="s1765" xfId="556"/>
    <cellStyle name="s1766" xfId="557"/>
    <cellStyle name="s1767" xfId="558"/>
    <cellStyle name="s1768" xfId="559"/>
    <cellStyle name="s1769" xfId="560"/>
    <cellStyle name="s1770" xfId="561"/>
    <cellStyle name="s1771" xfId="562"/>
    <cellStyle name="s1772" xfId="563"/>
    <cellStyle name="s1773" xfId="564"/>
    <cellStyle name="s1774" xfId="565"/>
    <cellStyle name="s1775" xfId="566"/>
    <cellStyle name="s1776" xfId="567"/>
    <cellStyle name="s1777" xfId="568"/>
    <cellStyle name="s1778" xfId="569"/>
    <cellStyle name="s1779" xfId="570"/>
    <cellStyle name="s1780" xfId="571"/>
    <cellStyle name="s1781" xfId="572"/>
    <cellStyle name="s1782" xfId="573"/>
    <cellStyle name="s1783" xfId="574"/>
    <cellStyle name="s1784" xfId="575"/>
    <cellStyle name="s1785" xfId="576"/>
    <cellStyle name="s1786" xfId="577"/>
    <cellStyle name="s1787" xfId="578"/>
    <cellStyle name="s1788" xfId="579"/>
    <cellStyle name="s1789" xfId="580"/>
    <cellStyle name="s1790" xfId="581"/>
    <cellStyle name="s1791" xfId="582"/>
    <cellStyle name="s1792" xfId="583"/>
    <cellStyle name="s1793" xfId="584"/>
    <cellStyle name="s1794" xfId="585"/>
    <cellStyle name="s1795" xfId="586"/>
    <cellStyle name="s1796" xfId="587"/>
    <cellStyle name="s1797" xfId="588"/>
    <cellStyle name="s1798" xfId="589"/>
    <cellStyle name="s1799" xfId="590"/>
    <cellStyle name="s1800" xfId="591"/>
    <cellStyle name="s1801" xfId="592"/>
    <cellStyle name="s1802" xfId="593"/>
    <cellStyle name="s1803" xfId="594"/>
    <cellStyle name="s1804" xfId="595"/>
    <cellStyle name="s1805" xfId="596"/>
    <cellStyle name="s1806" xfId="597"/>
    <cellStyle name="s1807" xfId="598"/>
    <cellStyle name="s1808" xfId="599"/>
    <cellStyle name="s1809" xfId="600"/>
    <cellStyle name="s1810" xfId="601"/>
    <cellStyle name="s1811" xfId="602"/>
    <cellStyle name="s1812" xfId="603"/>
    <cellStyle name="s1813" xfId="604"/>
    <cellStyle name="s1814" xfId="605"/>
    <cellStyle name="s1815" xfId="606"/>
    <cellStyle name="s1816" xfId="607"/>
    <cellStyle name="s1817" xfId="608"/>
    <cellStyle name="s1818" xfId="609"/>
    <cellStyle name="s1819" xfId="610"/>
    <cellStyle name="s1820" xfId="611"/>
    <cellStyle name="s1821" xfId="612"/>
    <cellStyle name="s1822" xfId="613"/>
    <cellStyle name="s1823" xfId="614"/>
    <cellStyle name="s1824" xfId="615"/>
    <cellStyle name="s1825" xfId="616"/>
    <cellStyle name="s1826" xfId="617"/>
    <cellStyle name="s1827" xfId="618"/>
    <cellStyle name="s1828" xfId="619"/>
    <cellStyle name="s1829" xfId="620"/>
    <cellStyle name="s1830" xfId="621"/>
    <cellStyle name="s1831" xfId="622"/>
    <cellStyle name="s1832" xfId="623"/>
    <cellStyle name="s1833" xfId="624"/>
    <cellStyle name="s1834" xfId="625"/>
    <cellStyle name="s1835" xfId="626"/>
    <cellStyle name="s1836" xfId="627"/>
    <cellStyle name="s1837" xfId="628"/>
    <cellStyle name="s1838" xfId="629"/>
    <cellStyle name="s1839" xfId="630"/>
    <cellStyle name="s1840" xfId="631"/>
    <cellStyle name="s1841" xfId="632"/>
    <cellStyle name="s1842" xfId="633"/>
    <cellStyle name="s1843" xfId="634"/>
    <cellStyle name="s1844" xfId="635"/>
    <cellStyle name="s1845" xfId="636"/>
    <cellStyle name="s1846" xfId="637"/>
    <cellStyle name="s1847" xfId="638"/>
    <cellStyle name="s1848" xfId="639"/>
    <cellStyle name="s1849" xfId="640"/>
    <cellStyle name="s1850" xfId="641"/>
    <cellStyle name="s1851" xfId="642"/>
    <cellStyle name="s1852" xfId="643"/>
    <cellStyle name="s1853" xfId="644"/>
    <cellStyle name="s1854" xfId="645"/>
    <cellStyle name="s1855" xfId="646"/>
    <cellStyle name="s1856" xfId="647"/>
    <cellStyle name="s1857" xfId="648"/>
    <cellStyle name="s1858" xfId="649"/>
    <cellStyle name="s1859" xfId="650"/>
    <cellStyle name="s1860" xfId="651"/>
    <cellStyle name="s1861" xfId="652"/>
    <cellStyle name="s1862" xfId="653"/>
    <cellStyle name="s1863" xfId="654"/>
    <cellStyle name="s1864" xfId="655"/>
    <cellStyle name="s1865" xfId="656"/>
    <cellStyle name="s1866" xfId="657"/>
    <cellStyle name="s1867" xfId="658"/>
    <cellStyle name="s1868" xfId="659"/>
    <cellStyle name="s1869" xfId="660"/>
    <cellStyle name="s1870" xfId="661"/>
    <cellStyle name="s1871" xfId="662"/>
    <cellStyle name="s1872" xfId="663"/>
    <cellStyle name="s1873" xfId="664"/>
    <cellStyle name="s1874" xfId="665"/>
    <cellStyle name="s1875" xfId="666"/>
    <cellStyle name="s1876" xfId="667"/>
    <cellStyle name="s1877" xfId="668"/>
    <cellStyle name="s1878" xfId="669"/>
    <cellStyle name="s1879" xfId="670"/>
    <cellStyle name="s1880" xfId="671"/>
    <cellStyle name="s1881" xfId="672"/>
    <cellStyle name="s1882" xfId="673"/>
    <cellStyle name="s1883" xfId="674"/>
    <cellStyle name="s1884" xfId="675"/>
    <cellStyle name="s1885" xfId="676"/>
    <cellStyle name="s1886" xfId="677"/>
    <cellStyle name="s1887" xfId="678"/>
    <cellStyle name="s1888" xfId="679"/>
    <cellStyle name="s1889" xfId="680"/>
    <cellStyle name="s1890" xfId="681"/>
    <cellStyle name="s1891" xfId="682"/>
    <cellStyle name="s1892" xfId="683"/>
    <cellStyle name="s1893" xfId="684"/>
    <cellStyle name="s1894" xfId="685"/>
    <cellStyle name="s1895" xfId="686"/>
    <cellStyle name="s1896" xfId="687"/>
    <cellStyle name="s1897" xfId="688"/>
    <cellStyle name="s1898" xfId="689"/>
    <cellStyle name="s1899" xfId="690"/>
    <cellStyle name="s1900" xfId="691"/>
    <cellStyle name="s1901" xfId="692"/>
    <cellStyle name="s1902" xfId="693"/>
    <cellStyle name="s1903" xfId="694"/>
    <cellStyle name="s1904" xfId="695"/>
    <cellStyle name="s1905" xfId="696"/>
    <cellStyle name="s1906" xfId="697"/>
    <cellStyle name="s1907" xfId="698"/>
    <cellStyle name="s1908" xfId="699"/>
    <cellStyle name="s1909" xfId="700"/>
    <cellStyle name="s1910" xfId="701"/>
    <cellStyle name="s1911" xfId="702"/>
    <cellStyle name="s1912" xfId="703"/>
    <cellStyle name="s1913" xfId="704"/>
    <cellStyle name="s1914" xfId="705"/>
    <cellStyle name="s1915" xfId="706"/>
    <cellStyle name="s1916" xfId="707"/>
    <cellStyle name="s1917" xfId="708"/>
    <cellStyle name="s1918" xfId="709"/>
    <cellStyle name="s1919" xfId="710"/>
    <cellStyle name="s1920" xfId="711"/>
    <cellStyle name="s1921" xfId="712"/>
    <cellStyle name="s1922" xfId="713"/>
    <cellStyle name="s1923" xfId="714"/>
    <cellStyle name="s1924" xfId="715"/>
    <cellStyle name="s1925" xfId="716"/>
    <cellStyle name="s1926" xfId="717"/>
    <cellStyle name="s1927" xfId="718"/>
    <cellStyle name="s1928" xfId="719"/>
    <cellStyle name="s1929" xfId="720"/>
    <cellStyle name="s1930" xfId="721"/>
    <cellStyle name="s1931" xfId="722"/>
    <cellStyle name="s1932" xfId="723"/>
    <cellStyle name="s1933" xfId="724"/>
    <cellStyle name="s1934" xfId="725"/>
    <cellStyle name="s1935" xfId="726"/>
    <cellStyle name="s1936" xfId="727"/>
    <cellStyle name="s1937" xfId="728"/>
    <cellStyle name="s1938" xfId="729"/>
    <cellStyle name="s1939" xfId="730"/>
    <cellStyle name="s1940" xfId="731"/>
    <cellStyle name="s1941" xfId="732"/>
    <cellStyle name="s1942" xfId="733"/>
    <cellStyle name="s1943" xfId="734"/>
    <cellStyle name="s1944" xfId="735"/>
    <cellStyle name="s1945" xfId="736"/>
    <cellStyle name="s1946" xfId="737"/>
    <cellStyle name="s1947" xfId="738"/>
    <cellStyle name="s1948" xfId="739"/>
    <cellStyle name="s1949" xfId="740"/>
    <cellStyle name="s1950" xfId="741"/>
    <cellStyle name="s1951" xfId="742"/>
    <cellStyle name="s1952" xfId="743"/>
    <cellStyle name="s1953" xfId="744"/>
    <cellStyle name="s1954" xfId="745"/>
    <cellStyle name="s1955" xfId="746"/>
    <cellStyle name="s1956" xfId="747"/>
    <cellStyle name="s1957" xfId="748"/>
    <cellStyle name="s1958" xfId="749"/>
    <cellStyle name="s1959" xfId="750"/>
    <cellStyle name="s1960" xfId="751"/>
    <cellStyle name="s1961" xfId="752"/>
    <cellStyle name="s1962" xfId="753"/>
    <cellStyle name="s1963" xfId="754"/>
    <cellStyle name="s1964" xfId="755"/>
    <cellStyle name="s1965" xfId="756"/>
    <cellStyle name="s1966" xfId="757"/>
    <cellStyle name="s1967" xfId="758"/>
    <cellStyle name="s1968" xfId="759"/>
    <cellStyle name="s1969" xfId="760"/>
    <cellStyle name="s1970" xfId="761"/>
    <cellStyle name="s1971" xfId="762"/>
    <cellStyle name="s1972" xfId="763"/>
    <cellStyle name="s1973" xfId="764"/>
    <cellStyle name="s1974" xfId="765"/>
    <cellStyle name="s1975" xfId="766"/>
    <cellStyle name="s1976" xfId="767"/>
    <cellStyle name="s1977" xfId="768"/>
    <cellStyle name="s1978" xfId="769"/>
    <cellStyle name="s1979" xfId="770"/>
    <cellStyle name="s1980" xfId="771"/>
    <cellStyle name="s1981" xfId="772"/>
    <cellStyle name="s1982" xfId="773"/>
    <cellStyle name="s1983" xfId="774"/>
    <cellStyle name="s1984" xfId="775"/>
    <cellStyle name="s1985" xfId="776"/>
    <cellStyle name="s1986" xfId="777"/>
    <cellStyle name="s1987" xfId="778"/>
    <cellStyle name="s1988" xfId="779"/>
    <cellStyle name="s1989" xfId="780"/>
    <cellStyle name="s1990" xfId="781"/>
    <cellStyle name="s1991" xfId="782"/>
    <cellStyle name="s1992" xfId="783"/>
    <cellStyle name="s1993" xfId="784"/>
    <cellStyle name="s1994" xfId="785"/>
    <cellStyle name="s1995" xfId="786"/>
    <cellStyle name="s1996" xfId="787"/>
    <cellStyle name="s1997" xfId="788"/>
    <cellStyle name="s1998" xfId="789"/>
    <cellStyle name="s1999" xfId="790"/>
    <cellStyle name="s2000" xfId="791"/>
    <cellStyle name="s2001" xfId="792"/>
    <cellStyle name="s2002" xfId="793"/>
    <cellStyle name="s2003" xfId="794"/>
    <cellStyle name="s2004" xfId="795"/>
    <cellStyle name="s2005" xfId="796"/>
    <cellStyle name="s2006" xfId="797"/>
    <cellStyle name="s2007" xfId="798"/>
    <cellStyle name="s2008" xfId="799"/>
    <cellStyle name="s2009" xfId="800"/>
    <cellStyle name="s2010" xfId="801"/>
    <cellStyle name="s2011" xfId="802"/>
    <cellStyle name="s2012" xfId="803"/>
    <cellStyle name="s2013" xfId="804"/>
    <cellStyle name="s2014" xfId="805"/>
    <cellStyle name="s2015" xfId="806"/>
    <cellStyle name="s2016" xfId="807"/>
    <cellStyle name="s2017" xfId="808"/>
    <cellStyle name="s2018" xfId="809"/>
    <cellStyle name="s2019" xfId="810"/>
    <cellStyle name="s2020" xfId="811"/>
    <cellStyle name="s2021" xfId="812"/>
    <cellStyle name="s2022" xfId="813"/>
    <cellStyle name="s2023" xfId="814"/>
    <cellStyle name="s2024" xfId="815"/>
    <cellStyle name="s2025" xfId="816"/>
    <cellStyle name="s2026" xfId="817"/>
    <cellStyle name="s2027" xfId="818"/>
    <cellStyle name="s2028" xfId="819"/>
    <cellStyle name="s2029" xfId="820"/>
    <cellStyle name="s2030" xfId="821"/>
    <cellStyle name="s2031" xfId="822"/>
    <cellStyle name="s2032" xfId="823"/>
    <cellStyle name="s2033" xfId="824"/>
    <cellStyle name="s2034" xfId="825"/>
    <cellStyle name="s2035" xfId="826"/>
    <cellStyle name="s2036" xfId="827"/>
    <cellStyle name="s2037" xfId="828"/>
    <cellStyle name="s2038" xfId="829"/>
    <cellStyle name="s2039" xfId="830"/>
    <cellStyle name="s2040" xfId="831"/>
    <cellStyle name="s2041" xfId="832"/>
    <cellStyle name="s2042" xfId="833"/>
    <cellStyle name="s2043" xfId="834"/>
    <cellStyle name="s2044" xfId="835"/>
    <cellStyle name="s2045" xfId="836"/>
    <cellStyle name="s2046" xfId="837"/>
    <cellStyle name="s2047" xfId="838"/>
    <cellStyle name="s2048" xfId="839"/>
    <cellStyle name="s2049" xfId="840"/>
    <cellStyle name="s2050" xfId="841"/>
    <cellStyle name="s2051" xfId="842"/>
    <cellStyle name="s2052" xfId="843"/>
    <cellStyle name="s2053" xfId="844"/>
    <cellStyle name="s2054" xfId="845"/>
    <cellStyle name="s2055" xfId="846"/>
    <cellStyle name="s2056" xfId="847"/>
    <cellStyle name="s2057" xfId="848"/>
    <cellStyle name="s2058" xfId="849"/>
    <cellStyle name="s2059" xfId="850"/>
    <cellStyle name="s2060" xfId="851"/>
    <cellStyle name="s2061" xfId="852"/>
    <cellStyle name="s2062" xfId="853"/>
    <cellStyle name="s2063" xfId="854"/>
    <cellStyle name="s2064" xfId="855"/>
    <cellStyle name="s2065" xfId="856"/>
    <cellStyle name="s2066" xfId="857"/>
    <cellStyle name="s2067" xfId="858"/>
    <cellStyle name="s2068" xfId="859"/>
    <cellStyle name="s2069" xfId="860"/>
    <cellStyle name="s2070" xfId="861"/>
    <cellStyle name="s2071" xfId="862"/>
    <cellStyle name="s2072" xfId="863"/>
    <cellStyle name="s2073" xfId="864"/>
    <cellStyle name="s2074" xfId="865"/>
    <cellStyle name="s2075" xfId="866"/>
    <cellStyle name="s2076" xfId="867"/>
    <cellStyle name="s2077" xfId="868"/>
    <cellStyle name="s2078" xfId="869"/>
    <cellStyle name="s2079" xfId="870"/>
    <cellStyle name="s2080" xfId="871"/>
    <cellStyle name="s2081" xfId="872"/>
    <cellStyle name="s2082" xfId="873"/>
    <cellStyle name="s2083" xfId="874"/>
    <cellStyle name="s2084" xfId="875"/>
    <cellStyle name="s2085" xfId="876"/>
    <cellStyle name="s2086" xfId="877"/>
    <cellStyle name="s2087" xfId="878"/>
    <cellStyle name="s2088" xfId="879"/>
    <cellStyle name="s2089" xfId="880"/>
    <cellStyle name="s2090" xfId="881"/>
    <cellStyle name="s2091" xfId="882"/>
    <cellStyle name="s2092" xfId="883"/>
    <cellStyle name="s2093" xfId="884"/>
    <cellStyle name="s2094" xfId="885"/>
    <cellStyle name="s2095" xfId="886"/>
    <cellStyle name="s2096" xfId="887"/>
    <cellStyle name="s2097" xfId="888"/>
    <cellStyle name="s2098" xfId="889"/>
    <cellStyle name="s2099" xfId="890"/>
    <cellStyle name="s2100" xfId="891"/>
    <cellStyle name="s2101" xfId="892"/>
    <cellStyle name="s2102" xfId="893"/>
    <cellStyle name="s2103" xfId="894"/>
    <cellStyle name="s2104" xfId="895"/>
    <cellStyle name="s2105" xfId="896"/>
    <cellStyle name="s2106" xfId="897"/>
    <cellStyle name="s2107" xfId="898"/>
    <cellStyle name="s2108" xfId="899"/>
    <cellStyle name="s2109" xfId="900"/>
    <cellStyle name="s2110" xfId="901"/>
    <cellStyle name="s2111" xfId="902"/>
    <cellStyle name="s2112" xfId="903"/>
    <cellStyle name="s2113" xfId="904"/>
    <cellStyle name="s2114" xfId="905"/>
    <cellStyle name="s2115" xfId="906"/>
    <cellStyle name="s2116" xfId="907"/>
    <cellStyle name="s2117" xfId="908"/>
    <cellStyle name="s2118" xfId="909"/>
    <cellStyle name="s2119" xfId="910"/>
    <cellStyle name="s2120" xfId="911"/>
    <cellStyle name="s2121" xfId="912"/>
    <cellStyle name="s2122" xfId="913"/>
    <cellStyle name="s2123" xfId="914"/>
    <cellStyle name="s2124" xfId="915"/>
    <cellStyle name="s2125" xfId="916"/>
    <cellStyle name="s2126" xfId="917"/>
    <cellStyle name="s2127" xfId="918"/>
    <cellStyle name="s2128" xfId="919"/>
    <cellStyle name="s2129" xfId="920"/>
    <cellStyle name="s2130" xfId="921"/>
    <cellStyle name="s2131" xfId="922"/>
    <cellStyle name="s2132" xfId="923"/>
    <cellStyle name="s2133" xfId="924"/>
    <cellStyle name="s2134" xfId="925"/>
    <cellStyle name="s2135" xfId="926"/>
    <cellStyle name="s2136" xfId="927"/>
    <cellStyle name="s2137" xfId="928"/>
    <cellStyle name="s2138" xfId="929"/>
    <cellStyle name="s2139" xfId="930"/>
    <cellStyle name="s2140" xfId="931"/>
    <cellStyle name="s2141" xfId="932"/>
    <cellStyle name="s2142" xfId="933"/>
    <cellStyle name="s2143" xfId="934"/>
    <cellStyle name="s2144" xfId="935"/>
    <cellStyle name="s2145" xfId="936"/>
    <cellStyle name="s2146" xfId="937"/>
    <cellStyle name="s2147" xfId="938"/>
    <cellStyle name="s2148" xfId="939"/>
    <cellStyle name="s2149" xfId="940"/>
    <cellStyle name="s2150" xfId="941"/>
    <cellStyle name="s2151" xfId="942"/>
    <cellStyle name="s2152" xfId="943"/>
    <cellStyle name="s2153" xfId="944"/>
    <cellStyle name="s2154" xfId="945"/>
    <cellStyle name="s2155" xfId="946"/>
    <cellStyle name="s2156" xfId="947"/>
    <cellStyle name="s2157" xfId="948"/>
    <cellStyle name="s2158" xfId="949"/>
    <cellStyle name="s2159" xfId="950"/>
    <cellStyle name="s2160" xfId="951"/>
    <cellStyle name="s2161" xfId="952"/>
    <cellStyle name="s2162" xfId="953"/>
    <cellStyle name="s2163" xfId="954"/>
    <cellStyle name="s2164" xfId="955"/>
    <cellStyle name="s2165" xfId="956"/>
    <cellStyle name="s2166" xfId="957"/>
    <cellStyle name="s2167" xfId="958"/>
    <cellStyle name="s2168" xfId="959"/>
    <cellStyle name="s2169" xfId="960"/>
    <cellStyle name="s2170" xfId="961"/>
    <cellStyle name="s2171" xfId="962"/>
    <cellStyle name="s2172" xfId="963"/>
    <cellStyle name="s2173" xfId="964"/>
    <cellStyle name="s2174" xfId="965"/>
    <cellStyle name="s2175" xfId="966"/>
    <cellStyle name="s2176" xfId="967"/>
    <cellStyle name="s2177" xfId="968"/>
    <cellStyle name="s2178" xfId="969"/>
    <cellStyle name="s2179" xfId="970"/>
    <cellStyle name="s2180" xfId="971"/>
    <cellStyle name="s2181" xfId="972"/>
    <cellStyle name="s2182" xfId="973"/>
    <cellStyle name="s2183" xfId="974"/>
    <cellStyle name="s2184" xfId="975"/>
    <cellStyle name="s2185" xfId="976"/>
    <cellStyle name="s2186" xfId="977"/>
    <cellStyle name="s2187" xfId="978"/>
    <cellStyle name="s2188" xfId="979"/>
    <cellStyle name="s2189" xfId="980"/>
    <cellStyle name="s2190" xfId="981"/>
    <cellStyle name="s2191" xfId="982"/>
    <cellStyle name="s2192" xfId="983"/>
    <cellStyle name="s2193" xfId="984"/>
    <cellStyle name="s2194" xfId="985"/>
    <cellStyle name="s2195" xfId="986"/>
    <cellStyle name="s2196" xfId="987"/>
    <cellStyle name="s2197" xfId="988"/>
    <cellStyle name="s2198" xfId="989"/>
    <cellStyle name="s2199" xfId="990"/>
    <cellStyle name="s2200" xfId="991"/>
    <cellStyle name="s2201" xfId="992"/>
    <cellStyle name="s2202" xfId="993"/>
    <cellStyle name="s2203" xfId="994"/>
    <cellStyle name="s2204" xfId="995"/>
    <cellStyle name="s2205" xfId="996"/>
    <cellStyle name="s2206" xfId="997"/>
    <cellStyle name="s2207" xfId="998"/>
    <cellStyle name="s2208" xfId="999"/>
    <cellStyle name="s2209" xfId="1000"/>
    <cellStyle name="s2210" xfId="1001"/>
    <cellStyle name="s2211" xfId="1002"/>
    <cellStyle name="s2212" xfId="1003"/>
    <cellStyle name="s2213" xfId="1004"/>
    <cellStyle name="s2214" xfId="1005"/>
    <cellStyle name="s2215" xfId="1006"/>
    <cellStyle name="s2216" xfId="1007"/>
    <cellStyle name="s2217" xfId="1008"/>
    <cellStyle name="s2218" xfId="1009"/>
    <cellStyle name="s2219" xfId="1010"/>
    <cellStyle name="s2220" xfId="1011"/>
    <cellStyle name="s2221" xfId="1012"/>
    <cellStyle name="s2222" xfId="1013"/>
    <cellStyle name="s2223" xfId="1014"/>
    <cellStyle name="s2224" xfId="1015"/>
    <cellStyle name="s2225" xfId="1016"/>
    <cellStyle name="s2226" xfId="1017"/>
    <cellStyle name="s2227" xfId="1018"/>
    <cellStyle name="s2228" xfId="1019"/>
    <cellStyle name="s2229" xfId="1020"/>
    <cellStyle name="s2230" xfId="1021"/>
    <cellStyle name="s2231" xfId="1022"/>
    <cellStyle name="s2232" xfId="1023"/>
    <cellStyle name="s2233" xfId="1024"/>
    <cellStyle name="s2234" xfId="1025"/>
    <cellStyle name="s2235" xfId="1026"/>
    <cellStyle name="s2236" xfId="1027"/>
    <cellStyle name="s2237" xfId="1028"/>
    <cellStyle name="s2238" xfId="1029"/>
    <cellStyle name="s2239" xfId="1030"/>
    <cellStyle name="s2240" xfId="1031"/>
    <cellStyle name="s2241" xfId="1032"/>
    <cellStyle name="s2242" xfId="1033"/>
    <cellStyle name="s2243" xfId="1034"/>
    <cellStyle name="s2244" xfId="1035"/>
    <cellStyle name="s2245" xfId="1036"/>
    <cellStyle name="s2246" xfId="1037"/>
    <cellStyle name="s2247" xfId="1038"/>
    <cellStyle name="s2248" xfId="1039"/>
    <cellStyle name="s2249" xfId="1040"/>
    <cellStyle name="s2250" xfId="1041"/>
    <cellStyle name="s2251" xfId="1042"/>
    <cellStyle name="s2252" xfId="1043"/>
    <cellStyle name="s2253" xfId="1044"/>
    <cellStyle name="s2254" xfId="1045"/>
    <cellStyle name="s2255" xfId="1046"/>
    <cellStyle name="s2256" xfId="1047"/>
    <cellStyle name="s2257" xfId="1048"/>
    <cellStyle name="s2258" xfId="1049"/>
    <cellStyle name="s2259" xfId="1050"/>
    <cellStyle name="s2260" xfId="1051"/>
    <cellStyle name="s2261" xfId="1052"/>
    <cellStyle name="s2262" xfId="1053"/>
    <cellStyle name="s2263" xfId="1054"/>
    <cellStyle name="s2264" xfId="1055"/>
    <cellStyle name="s2265" xfId="1056"/>
    <cellStyle name="s2266" xfId="1057"/>
    <cellStyle name="s2267" xfId="1058"/>
    <cellStyle name="s2268" xfId="1059"/>
    <cellStyle name="s2269" xfId="1060"/>
    <cellStyle name="s2270" xfId="1061"/>
    <cellStyle name="s2271" xfId="1062"/>
    <cellStyle name="s2272" xfId="1063"/>
    <cellStyle name="s2273" xfId="1064"/>
    <cellStyle name="s2274" xfId="1065"/>
    <cellStyle name="s2275" xfId="1066"/>
    <cellStyle name="s2276" xfId="1067"/>
    <cellStyle name="s2277" xfId="1068"/>
    <cellStyle name="s2278" xfId="1069"/>
    <cellStyle name="s2279" xfId="1070"/>
    <cellStyle name="s2280" xfId="1071"/>
    <cellStyle name="s2281" xfId="1072"/>
    <cellStyle name="s2282" xfId="1073"/>
    <cellStyle name="s2283" xfId="1074"/>
    <cellStyle name="s2284" xfId="1075"/>
    <cellStyle name="s2285" xfId="1076"/>
    <cellStyle name="s2286" xfId="1077"/>
    <cellStyle name="s2287" xfId="1078"/>
    <cellStyle name="s2288" xfId="1079"/>
    <cellStyle name="s2289" xfId="1080"/>
    <cellStyle name="s2290" xfId="1081"/>
    <cellStyle name="s2291" xfId="1082"/>
    <cellStyle name="s2292" xfId="1083"/>
    <cellStyle name="s2293" xfId="1084"/>
    <cellStyle name="s2294" xfId="1085"/>
    <cellStyle name="s2295" xfId="1086"/>
    <cellStyle name="s2296" xfId="1087"/>
    <cellStyle name="s2297" xfId="1088"/>
    <cellStyle name="s2298" xfId="1089"/>
    <cellStyle name="s2299" xfId="1090"/>
    <cellStyle name="s2300" xfId="1091"/>
    <cellStyle name="s2301" xfId="1092"/>
    <cellStyle name="s2302" xfId="1093"/>
    <cellStyle name="s2303" xfId="1094"/>
    <cellStyle name="s2304" xfId="1095"/>
    <cellStyle name="s2305" xfId="1096"/>
    <cellStyle name="s2306" xfId="1097"/>
    <cellStyle name="s2307" xfId="1098"/>
    <cellStyle name="s2308" xfId="1099"/>
    <cellStyle name="s2309" xfId="1100"/>
    <cellStyle name="s2310" xfId="1101"/>
    <cellStyle name="s2311" xfId="1102"/>
    <cellStyle name="s2312" xfId="1103"/>
    <cellStyle name="s2313" xfId="1104"/>
    <cellStyle name="s2314" xfId="1105"/>
    <cellStyle name="s2315" xfId="1106"/>
    <cellStyle name="s2316" xfId="1107"/>
    <cellStyle name="s2317" xfId="1108"/>
    <cellStyle name="s2318" xfId="1109"/>
    <cellStyle name="s2319" xfId="1110"/>
    <cellStyle name="s2320" xfId="1111"/>
    <cellStyle name="s2321" xfId="1112"/>
    <cellStyle name="s2322" xfId="1113"/>
    <cellStyle name="s2323" xfId="1114"/>
    <cellStyle name="s2324" xfId="1115"/>
    <cellStyle name="s2325" xfId="1116"/>
    <cellStyle name="s2326" xfId="1117"/>
    <cellStyle name="s2327" xfId="1118"/>
    <cellStyle name="s2328" xfId="1119"/>
    <cellStyle name="s2329" xfId="1120"/>
    <cellStyle name="s2330" xfId="1121"/>
    <cellStyle name="s2331" xfId="1122"/>
    <cellStyle name="s2332" xfId="1123"/>
    <cellStyle name="s2333" xfId="1124"/>
    <cellStyle name="s2334" xfId="1125"/>
    <cellStyle name="s2335" xfId="1126"/>
    <cellStyle name="s2336" xfId="1127"/>
    <cellStyle name="s2337" xfId="1128"/>
    <cellStyle name="s2338" xfId="1129"/>
    <cellStyle name="s2339" xfId="1130"/>
    <cellStyle name="s2340" xfId="1131"/>
    <cellStyle name="s2341" xfId="1132"/>
    <cellStyle name="s2342" xfId="1133"/>
    <cellStyle name="s2343" xfId="1134"/>
    <cellStyle name="s2344" xfId="1135"/>
    <cellStyle name="s2345" xfId="1136"/>
    <cellStyle name="s2346" xfId="1137"/>
    <cellStyle name="s2347" xfId="1138"/>
    <cellStyle name="s2348" xfId="1139"/>
    <cellStyle name="s2349" xfId="1140"/>
    <cellStyle name="s2350" xfId="1141"/>
    <cellStyle name="s2351" xfId="1142"/>
    <cellStyle name="s2352" xfId="1143"/>
    <cellStyle name="s2353" xfId="1144"/>
    <cellStyle name="s2354" xfId="1145"/>
    <cellStyle name="s2355" xfId="1146"/>
    <cellStyle name="s2356" xfId="1147"/>
    <cellStyle name="s2357" xfId="1148"/>
    <cellStyle name="s2358" xfId="1149"/>
    <cellStyle name="s2359" xfId="1150"/>
    <cellStyle name="s2360" xfId="1151"/>
    <cellStyle name="s2361" xfId="1152"/>
    <cellStyle name="s2362" xfId="1153"/>
    <cellStyle name="s2363" xfId="1154"/>
    <cellStyle name="s2364" xfId="1155"/>
    <cellStyle name="s2365" xfId="1156"/>
    <cellStyle name="s2366" xfId="1157"/>
    <cellStyle name="s2367" xfId="1158"/>
    <cellStyle name="s2368" xfId="1159"/>
    <cellStyle name="s2369" xfId="1160"/>
    <cellStyle name="s2370" xfId="1161"/>
    <cellStyle name="s2371" xfId="1162"/>
    <cellStyle name="s2372" xfId="1163"/>
    <cellStyle name="s2373" xfId="1164"/>
    <cellStyle name="s2374" xfId="1165"/>
    <cellStyle name="s2375" xfId="1166"/>
    <cellStyle name="s2376" xfId="1167"/>
    <cellStyle name="s2377" xfId="1168"/>
    <cellStyle name="s2378" xfId="1169"/>
    <cellStyle name="s2379" xfId="1170"/>
    <cellStyle name="s2380" xfId="1171"/>
    <cellStyle name="s2381" xfId="1172"/>
    <cellStyle name="s2382" xfId="1173"/>
    <cellStyle name="s2383" xfId="1174"/>
    <cellStyle name="s2384" xfId="1175"/>
    <cellStyle name="s2385" xfId="1176"/>
    <cellStyle name="s2386" xfId="1177"/>
    <cellStyle name="s2387" xfId="1178"/>
    <cellStyle name="s2388" xfId="1179"/>
    <cellStyle name="s2389" xfId="1180"/>
    <cellStyle name="s2390" xfId="1181"/>
    <cellStyle name="s2391" xfId="1182"/>
    <cellStyle name="s2392" xfId="1183"/>
    <cellStyle name="s2393" xfId="1184"/>
    <cellStyle name="s2394" xfId="1185"/>
    <cellStyle name="s2395" xfId="1186"/>
    <cellStyle name="s2396" xfId="1187"/>
    <cellStyle name="s2397" xfId="1188"/>
    <cellStyle name="s2398" xfId="1189"/>
    <cellStyle name="s2399" xfId="1190"/>
    <cellStyle name="s2400" xfId="1191"/>
    <cellStyle name="s2401" xfId="1192"/>
    <cellStyle name="s2402" xfId="1193"/>
    <cellStyle name="s2403" xfId="1194"/>
    <cellStyle name="s2404" xfId="1195"/>
    <cellStyle name="s2405" xfId="1196"/>
    <cellStyle name="s2406" xfId="1197"/>
    <cellStyle name="s2407" xfId="1198"/>
    <cellStyle name="s2408" xfId="1199"/>
    <cellStyle name="s2409" xfId="1200"/>
    <cellStyle name="s2410" xfId="1201"/>
    <cellStyle name="s2411" xfId="1202"/>
    <cellStyle name="s2412" xfId="1203"/>
    <cellStyle name="s2413" xfId="1204"/>
    <cellStyle name="s2414" xfId="1205"/>
    <cellStyle name="s2415" xfId="1206"/>
    <cellStyle name="s2416" xfId="1207"/>
    <cellStyle name="s2417" xfId="1208"/>
    <cellStyle name="s2418" xfId="1209"/>
    <cellStyle name="s2419" xfId="1210"/>
    <cellStyle name="s2420" xfId="1211"/>
    <cellStyle name="s2421" xfId="1212"/>
    <cellStyle name="s2422" xfId="1213"/>
    <cellStyle name="s2423" xfId="1214"/>
    <cellStyle name="s2424" xfId="1215"/>
    <cellStyle name="s2425" xfId="1216"/>
    <cellStyle name="s2426" xfId="1217"/>
    <cellStyle name="s2427" xfId="1218"/>
    <cellStyle name="s2428" xfId="1219"/>
    <cellStyle name="s2429" xfId="1220"/>
    <cellStyle name="s2430" xfId="1221"/>
    <cellStyle name="s2431" xfId="1222"/>
    <cellStyle name="s2432" xfId="1223"/>
    <cellStyle name="s2433" xfId="1224"/>
    <cellStyle name="s2434" xfId="1225"/>
    <cellStyle name="s2435" xfId="1226"/>
    <cellStyle name="s2436" xfId="1227"/>
    <cellStyle name="s2437" xfId="1228"/>
    <cellStyle name="s2438" xfId="1229"/>
    <cellStyle name="s2439" xfId="1230"/>
    <cellStyle name="s2440" xfId="1231"/>
    <cellStyle name="s2441" xfId="1232"/>
    <cellStyle name="s2442" xfId="1233"/>
    <cellStyle name="s2443" xfId="1234"/>
    <cellStyle name="s2444" xfId="1235"/>
    <cellStyle name="s2445" xfId="1236"/>
    <cellStyle name="s2446" xfId="1237"/>
    <cellStyle name="s2447" xfId="1238"/>
    <cellStyle name="s2448" xfId="1239"/>
    <cellStyle name="s2449" xfId="1240"/>
    <cellStyle name="s2450" xfId="1241"/>
    <cellStyle name="s2451" xfId="1242"/>
    <cellStyle name="s2452" xfId="1243"/>
    <cellStyle name="s2453" xfId="1244"/>
    <cellStyle name="s2454" xfId="1245"/>
    <cellStyle name="s2455" xfId="1246"/>
    <cellStyle name="s2456" xfId="1247"/>
    <cellStyle name="s2457" xfId="1248"/>
    <cellStyle name="s2458" xfId="1249"/>
    <cellStyle name="s2459" xfId="1250"/>
    <cellStyle name="s2460" xfId="1251"/>
    <cellStyle name="s2461" xfId="1252"/>
    <cellStyle name="s2462" xfId="1253"/>
    <cellStyle name="s2463" xfId="1254"/>
    <cellStyle name="s2464" xfId="1255"/>
    <cellStyle name="s2465" xfId="1256"/>
    <cellStyle name="s2466" xfId="1257"/>
    <cellStyle name="s2467" xfId="1258"/>
    <cellStyle name="s2468" xfId="1259"/>
    <cellStyle name="s2469" xfId="1260"/>
    <cellStyle name="s2470" xfId="1261"/>
    <cellStyle name="s2471" xfId="1262"/>
    <cellStyle name="s2472" xfId="1263"/>
    <cellStyle name="s2473" xfId="1264"/>
    <cellStyle name="s2474" xfId="1265"/>
    <cellStyle name="s2475" xfId="1266"/>
    <cellStyle name="s2476" xfId="1267"/>
    <cellStyle name="s2477" xfId="1268"/>
    <cellStyle name="s2478" xfId="1269"/>
    <cellStyle name="s2479" xfId="1270"/>
    <cellStyle name="s2480" xfId="1271"/>
    <cellStyle name="s2481" xfId="1272"/>
    <cellStyle name="s2482" xfId="1273"/>
    <cellStyle name="s2483" xfId="1274"/>
    <cellStyle name="s2484" xfId="1275"/>
    <cellStyle name="s2485" xfId="1276"/>
    <cellStyle name="s2486" xfId="1277"/>
    <cellStyle name="s2487" xfId="1278"/>
    <cellStyle name="s2488" xfId="1279"/>
    <cellStyle name="s2489" xfId="1280"/>
    <cellStyle name="s2490" xfId="1281"/>
    <cellStyle name="s2491" xfId="1282"/>
    <cellStyle name="s2492" xfId="1283"/>
    <cellStyle name="s2493" xfId="1284"/>
    <cellStyle name="s2494" xfId="1285"/>
    <cellStyle name="s2495" xfId="1286"/>
    <cellStyle name="s2496" xfId="1287"/>
    <cellStyle name="s2497" xfId="1288"/>
    <cellStyle name="s2498" xfId="1289"/>
    <cellStyle name="s2499" xfId="1290"/>
    <cellStyle name="s2500" xfId="1291"/>
    <cellStyle name="s2501" xfId="1292"/>
    <cellStyle name="s2502" xfId="1293"/>
    <cellStyle name="s2503" xfId="1294"/>
    <cellStyle name="s2504" xfId="1295"/>
    <cellStyle name="s2505" xfId="1296"/>
    <cellStyle name="s2506" xfId="1297"/>
    <cellStyle name="s2507" xfId="1298"/>
    <cellStyle name="s2508" xfId="1299"/>
    <cellStyle name="s2509" xfId="1300"/>
    <cellStyle name="s2510" xfId="130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 Id="rId2" Type="http://schemas.openxmlformats.org/officeDocument/2006/relationships/hyperlink" Target="https://portal.eias.ru/Portal/DownloadPage.aspx?type=12&amp;guid=08d6407d-2a09-40ca-9f8c-2cec86596127" TargetMode="External"/><Relationship Id="rId3" Type="http://schemas.openxmlformats.org/officeDocument/2006/relationships/hyperlink" Target="https://portal.eias.ru/Portal/DownloadPage.aspx?type=12&amp;guid=08d6407d-2a09-40ca-9f8c-2cec86596127" TargetMode="External"/><Relationship Id="rId4" Type="http://schemas.openxmlformats.org/officeDocument/2006/relationships/hyperlink" Target="https://portal.eias.ru/Portal/DownloadPage.aspx?type=12&amp;guid=08d6407d-2a09-40ca-9f8c-2cec86596127" TargetMode="External"/><Relationship Id="rId5" Type="http://schemas.openxmlformats.org/officeDocument/2006/relationships/hyperlink" Target="https://portal.eias.ru/Portal/DownloadPage.aspx?type=12&amp;guid=08d6407d-2a09-40ca-9f8c-2cec86596127" TargetMode="External"/><Relationship Id="rId6" Type="http://schemas.openxmlformats.org/officeDocument/2006/relationships/hyperlink" Target="https://portal.eias.ru/Portal/DownloadPage.aspx?type=12&amp;guid=08d6407d-2a09-40ca-9f8c-2cec86596127" TargetMode="External"/><Relationship Id="rId7" Type="http://schemas.openxmlformats.org/officeDocument/2006/relationships/hyperlink" Target="https://portal.eias.ru/Portal/DownloadPage.aspx?type=12&amp;guid=08d6407d-2a09-40ca-9f8c-2cec86596127" TargetMode="External"/><Relationship Id="rId8" Type="http://schemas.openxmlformats.org/officeDocument/2006/relationships/hyperlink" Target="https://portal.eias.ru/Portal/DownloadPage.aspx?type=12&amp;guid=08d6407d-2a09-40ca-9f8c-2cec86596127" TargetMode="External"/><Relationship Id="rId9" Type="http://schemas.openxmlformats.org/officeDocument/2006/relationships/hyperlink" Target="https://portal.eias.ru/Portal/DownloadPage.aspx?type=12&amp;guid=08d6407d-2a09-40ca-9f8c-2cec86596127" TargetMode="External"/><Relationship Id="rId10" Type="http://schemas.openxmlformats.org/officeDocument/2006/relationships/hyperlink" Target="https://portal.eias.ru/Portal/DownloadPage.aspx?type=12&amp;guid=08d6407d-2a09-40ca-9f8c-2cec86596127" TargetMode="External"/><Relationship Id="rId11" Type="http://schemas.openxmlformats.org/officeDocument/2006/relationships/hyperlink" Target="https://portal.eias.ru/Portal/DownloadPage.aspx?type=12&amp;guid=08d6407d-2a09-40ca-9f8c-2cec86596127" TargetMode="External"/><Relationship Id="rId12" Type="http://schemas.openxmlformats.org/officeDocument/2006/relationships/hyperlink" Target="https://portal.eias.ru/Portal/DownloadPage.aspx?type=12&amp;guid=08d6407d-2a09-40ca-9f8c-2cec86596127" TargetMode="External"/><Relationship Id="rId13" Type="http://schemas.openxmlformats.org/officeDocument/2006/relationships/hyperlink" Target="https://portal.eias.ru/Portal/DownloadPage.aspx?type=12&amp;guid=08d6407d-2a09-40ca-9f8c-2cec86596127" TargetMode="External"/><Relationship Id="rId14" Type="http://schemas.openxmlformats.org/officeDocument/2006/relationships/hyperlink" Target="https://portal.eias.ru/Portal/DownloadPage.aspx?type=12&amp;guid=08d6407d-2a09-40ca-9f8c-2cec86596127" TargetMode="External"/><Relationship Id="rId15" Type="http://schemas.openxmlformats.org/officeDocument/2006/relationships/hyperlink" Target="https://portal.eias.ru/Portal/DownloadPage.aspx?type=12&amp;guid=08d6407d-2a09-40ca-9f8c-2cec86596127" TargetMode="External"/><Relationship Id="rId16" Type="http://schemas.openxmlformats.org/officeDocument/2006/relationships/hyperlink" Target="https://portal.eias.ru/Portal/DownloadPage.aspx?type=12&amp;guid=08d6407d-2a09-40ca-9f8c-2cec86596127" TargetMode="External"/><Relationship Id="rId17" Type="http://schemas.openxmlformats.org/officeDocument/2006/relationships/hyperlink" Target="https://portal.eias.ru/Portal/DownloadPage.aspx?type=12&amp;guid=08d6407d-2a09-40ca-9f8c-2cec86596127" TargetMode="External"/><Relationship Id="rId18" Type="http://schemas.openxmlformats.org/officeDocument/2006/relationships/hyperlink" Target="https://portal.eias.ru/Portal/DownloadPage.aspx?type=12&amp;guid=08d6407d-2a09-40ca-9f8c-2cec86596127" TargetMode="External"/><Relationship Id="rId19" Type="http://schemas.openxmlformats.org/officeDocument/2006/relationships/hyperlink" Target="https://portal.eias.ru/Portal/DownloadPage.aspx?type=12&amp;guid=08d6407d-2a09-40ca-9f8c-2cec86596127" TargetMode="External"/><Relationship Id="rId20" Type="http://schemas.openxmlformats.org/officeDocument/2006/relationships/hyperlink" Target="https://portal.eias.ru/Portal/DownloadPage.aspx?type=12&amp;guid=08d6407d-2a09-40ca-9f8c-2cec86596127" TargetMode="External"/><Relationship Id="rId21" Type="http://schemas.openxmlformats.org/officeDocument/2006/relationships/hyperlink" Target="https://portal.eias.ru/Portal/DownloadPage.aspx?type=12&amp;guid=08d6407d-2a09-40ca-9f8c-2cec86596127" TargetMode="External"/><Relationship Id="rId22" Type="http://schemas.openxmlformats.org/officeDocument/2006/relationships/hyperlink" Target="https://portal.eias.ru/Portal/DownloadPage.aspx?type=12&amp;guid=08d6407d-2a09-40ca-9f8c-2cec86596127" TargetMode="External"/><Relationship Id="rId23" Type="http://schemas.openxmlformats.org/officeDocument/2006/relationships/hyperlink" Target="https://portal.eias.ru/Portal/DownloadPage.aspx?type=12&amp;guid=08d6407d-2a09-40ca-9f8c-2cec86596127" TargetMode="External"/><Relationship Id="rId24" Type="http://schemas.openxmlformats.org/officeDocument/2006/relationships/hyperlink" Target="https://portal.eias.ru/Portal/DownloadPage.aspx?type=12&amp;guid=08d6407d-2a09-40ca-9f8c-2cec86596127" TargetMode="External"/><Relationship Id="rId25" Type="http://schemas.openxmlformats.org/officeDocument/2006/relationships/hyperlink" Target="https://portal.eias.ru/Portal/DownloadPage.aspx?type=12&amp;guid=08d6407d-2a09-40ca-9f8c-2cec86596127" TargetMode="External"/><Relationship Id="rId26" Type="http://schemas.openxmlformats.org/officeDocument/2006/relationships/hyperlink" Target="https://portal.eias.ru/Portal/DownloadPage.aspx?type=12&amp;guid=08d6407d-2a09-40ca-9f8c-2cec86596127" TargetMode="External"/><Relationship Id="rId27" Type="http://schemas.openxmlformats.org/officeDocument/2006/relationships/hyperlink" Target="https://portal.eias.ru/Portal/DownloadPage.aspx?type=12&amp;guid=08d6407d-2a09-40ca-9f8c-2cec86596127" TargetMode="External"/><Relationship Id="rId28"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7e759090-f3c6-4ad5-8192-c6cdb0b8bc2a" TargetMode="External"/><Relationship Id="rId2" Type="http://schemas.openxmlformats.org/officeDocument/2006/relationships/hyperlink" Target="&apos;&#1055;&#1086;&#1082;&#1072;&#1079;&#1072;&#1090;&#1077;&#1083;&#1080; &#1050;&#1053;&#1069;&apos;!$K$62" TargetMode="External"/><Relationship Id="rId3" Type="http://schemas.openxmlformats.org/officeDocument/2006/relationships/hyperlink" Target="https://portal.eias.ru/Portal/DownloadPage.aspx?type=12&amp;guid=7e759090-f3c6-4ad5-8192-c6cdb0b8bc2a" TargetMode="External"/><Relationship Id="rId4" Type="http://schemas.openxmlformats.org/officeDocument/2006/relationships/hyperlink" Target="https://portal.eias.ru/Portal/DownloadPage.aspx?type=12&amp;guid=7e759090-f3c6-4ad5-8192-c6cdb0b8bc2a" TargetMode="External"/><Relationship Id="rId5" Type="http://schemas.openxmlformats.org/officeDocument/2006/relationships/hyperlink" Target="https://portal.eias.ru/Portal/DownloadPage.aspx?type=12&amp;guid=7e759090-f3c6-4ad5-8192-c6cdb0b8bc2a" TargetMode="External"/><Relationship Id="rId6" Type="http://schemas.openxmlformats.org/officeDocument/2006/relationships/hyperlink" Target="https://portal.eias.ru/Portal/DownloadPage.aspx?type=12&amp;guid=7e759090-f3c6-4ad5-8192-c6cdb0b8bc2a" TargetMode="External"/><Relationship Id="rId7" Type="http://schemas.openxmlformats.org/officeDocument/2006/relationships/hyperlink" Target="https://portal.eias.ru/Portal/DownloadPage.aspx?type=12&amp;guid=7e759090-f3c6-4ad5-8192-c6cdb0b8bc2a" TargetMode="External"/><Relationship Id="rId8" Type="http://schemas.openxmlformats.org/officeDocument/2006/relationships/hyperlink" Target="&apos;&#1055;&#1086;&#1082;&#1072;&#1079;&#1072;&#1090;&#1077;&#1083;&#1080; &#1050;&#1053;&#1069;&apos;!$W$62" TargetMode="External"/><Relationship Id="rId9" Type="http://schemas.openxmlformats.org/officeDocument/2006/relationships/hyperlink" Target="https://portal.eias.ru/Portal/DownloadPage.aspx?type=12&amp;guid=7e759090-f3c6-4ad5-8192-c6cdb0b8bc2a" TargetMode="External"/><Relationship Id="rId10" Type="http://schemas.openxmlformats.org/officeDocument/2006/relationships/hyperlink" Target="&apos;&#1055;&#1086;&#1082;&#1072;&#1079;&#1072;&#1090;&#1077;&#1083;&#1080; &#1050;&#1053;&#1069;&apos;!$AA$62" TargetMode="External"/><Relationship Id="rId11" Type="http://schemas.openxmlformats.org/officeDocument/2006/relationships/hyperlink" Target="&apos;&#1055;&#1086;&#1082;&#1072;&#1079;&#1072;&#1090;&#1077;&#1083;&#1080; &#1050;&#1053;&#1069;&apos;!$AC$62" TargetMode="External"/><Relationship Id="rId12" Type="http://schemas.openxmlformats.org/officeDocument/2006/relationships/hyperlink" Target="&apos;&#1055;&#1086;&#1082;&#1072;&#1079;&#1072;&#1090;&#1077;&#1083;&#1080; &#1050;&#1053;&#1069;&apos;!$AE$62" TargetMode="External"/><Relationship Id="rId13" Type="http://schemas.openxmlformats.org/officeDocument/2006/relationships/hyperlink" Target="&apos;&#1055;&#1086;&#1082;&#1072;&#1079;&#1072;&#1090;&#1077;&#1083;&#1080; &#1050;&#1053;&#1069;&apos;!$AG$62" TargetMode="External"/><Relationship Id="rId14" Type="http://schemas.openxmlformats.org/officeDocument/2006/relationships/hyperlink" Target="&apos;&#1055;&#1086;&#1082;&#1072;&#1079;&#1072;&#1090;&#1077;&#1083;&#1080; &#1050;&#1053;&#1069;&apos;!$AI$62" TargetMode="External"/><Relationship Id="rId15" Type="http://schemas.openxmlformats.org/officeDocument/2006/relationships/hyperlink" Target="&apos;&#1055;&#1086;&#1082;&#1072;&#1079;&#1072;&#1090;&#1077;&#1083;&#1080; &#1050;&#1053;&#1069;&apos;!$AK$62" TargetMode="External"/><Relationship Id="rId16" Type="http://schemas.openxmlformats.org/officeDocument/2006/relationships/hyperlink" Target="&apos;&#1055;&#1086;&#1082;&#1072;&#1079;&#1072;&#1090;&#1077;&#1083;&#1080; &#1050;&#1053;&#1069;&apos;!$AM$62" TargetMode="External"/><Relationship Id="rId17" Type="http://schemas.openxmlformats.org/officeDocument/2006/relationships/hyperlink" Target="&apos;&#1055;&#1086;&#1082;&#1072;&#1079;&#1072;&#1090;&#1077;&#1083;&#1080; &#1050;&#1053;&#1069;&apos;!$AO$62" TargetMode="External"/><Relationship Id="rId18" Type="http://schemas.openxmlformats.org/officeDocument/2006/relationships/hyperlink" Target="&apos;&#1055;&#1086;&#1082;&#1072;&#1079;&#1072;&#1090;&#1077;&#1083;&#1080; &#1050;&#1053;&#1069;&apos;!$AQ$62" TargetMode="External"/><Relationship Id="rId19" Type="http://schemas.openxmlformats.org/officeDocument/2006/relationships/hyperlink" Target="&apos;&#1055;&#1086;&#1082;&#1072;&#1079;&#1072;&#1090;&#1077;&#1083;&#1080; &#1050;&#1053;&#1069;&apos;!$AS$62" TargetMode="External"/><Relationship Id="rId20" Type="http://schemas.openxmlformats.org/officeDocument/2006/relationships/hyperlink" Target="&apos;&#1055;&#1086;&#1082;&#1072;&#1079;&#1072;&#1090;&#1077;&#1083;&#1080; &#1050;&#1053;&#1069;&apos;!$AU$62" TargetMode="External"/><Relationship Id="rId21" Type="http://schemas.openxmlformats.org/officeDocument/2006/relationships/hyperlink" Target="&apos;&#1055;&#1086;&#1082;&#1072;&#1079;&#1072;&#1090;&#1077;&#1083;&#1080; &#1050;&#1053;&#1069;&apos;!$AW$62" TargetMode="External"/><Relationship Id="rId22" Type="http://schemas.openxmlformats.org/officeDocument/2006/relationships/hyperlink" Target="&apos;&#1055;&#1086;&#1082;&#1072;&#1079;&#1072;&#1090;&#1077;&#1083;&#1080; &#1050;&#1053;&#1069;&apos;!$AY$62" TargetMode="External"/><Relationship Id="rId23" Type="http://schemas.openxmlformats.org/officeDocument/2006/relationships/hyperlink" Target="&apos;&#1055;&#1086;&#1082;&#1072;&#1079;&#1072;&#1090;&#1077;&#1083;&#1080; &#1050;&#1053;&#1069;&apos;!$BA$62" TargetMode="External"/><Relationship Id="rId24" Type="http://schemas.openxmlformats.org/officeDocument/2006/relationships/hyperlink" Target="&apos;&#1055;&#1086;&#1082;&#1072;&#1079;&#1072;&#1090;&#1077;&#1083;&#1080; &#1050;&#1053;&#1069;&apos;!$BC$62" TargetMode="External"/><Relationship Id="rId25" Type="http://schemas.openxmlformats.org/officeDocument/2006/relationships/hyperlink" Target="&apos;&#1055;&#1086;&#1082;&#1072;&#1079;&#1072;&#1090;&#1077;&#1083;&#1080; &#1050;&#1053;&#1069;&apos;!$BE$62" TargetMode="External"/><Relationship Id="rId26" Type="http://schemas.openxmlformats.org/officeDocument/2006/relationships/hyperlink" Target="&apos;&#1055;&#1086;&#1082;&#1072;&#1079;&#1072;&#1090;&#1077;&#1083;&#1080; &#1050;&#1053;&#1069;&apos;!$BG$62" TargetMode="External"/><Relationship Id="rId27" Type="http://schemas.openxmlformats.org/officeDocument/2006/relationships/hyperlink" Target="&apos;&#1055;&#1086;&#1082;&#1072;&#1079;&#1072;&#1090;&#1077;&#1083;&#1080; &#1050;&#1053;&#1069;&apos;!$BI$62" TargetMode="External"/><Relationship Id="rId28" Type="http://schemas.openxmlformats.org/officeDocument/2006/relationships/hyperlink" Target="&apos;&#1055;&#1086;&#1082;&#1072;&#1079;&#1072;&#1090;&#1077;&#1083;&#1080; &#1050;&#1053;&#1069;&apos;!$BK$62" TargetMode="External"/><Relationship Id="rId29" Type="http://schemas.openxmlformats.org/officeDocument/2006/relationships/hyperlink" Target="https://portal.eias.ru/Portal/DownloadPage.aspx?type=12&amp;guid=7e759090-f3c6-4ad5-8192-c6cdb0b8bc2a" TargetMode="External"/><Relationship Id="rId30" Type="http://schemas.openxmlformats.org/officeDocument/2006/relationships/hyperlink" Target="https://portal.eias.ru/Portal/DownloadPage.aspx?type=12&amp;guid=7e759090-f3c6-4ad5-8192-c6cdb0b8bc2a" TargetMode="External"/><Relationship Id="rId31" Type="http://schemas.openxmlformats.org/officeDocument/2006/relationships/hyperlink" Target="https://portal.eias.ru/Portal/DownloadPage.aspx?type=12&amp;guid=7e759090-f3c6-4ad5-8192-c6cdb0b8bc2a" TargetMode="External"/><Relationship Id="rId32" Type="http://schemas.openxmlformats.org/officeDocument/2006/relationships/hyperlink" Target="https://portal.eias.ru/Portal/DownloadPage.aspx?type=12&amp;guid=7e759090-f3c6-4ad5-8192-c6cdb0b8bc2a" TargetMode="External"/><Relationship Id="rId33" Type="http://schemas.openxmlformats.org/officeDocument/2006/relationships/hyperlink" Target="https://portal.eias.ru/Portal/DownloadPage.aspx?type=12&amp;guid=7e759090-f3c6-4ad5-8192-c6cdb0b8bc2a" TargetMode="External"/><Relationship Id="rId34" Type="http://schemas.openxmlformats.org/officeDocument/2006/relationships/hyperlink" Target="https://portal.eias.ru/Portal/DownloadPage.aspx?type=12&amp;guid=7e759090-f3c6-4ad5-8192-c6cdb0b8bc2a" TargetMode="External"/><Relationship Id="rId35" Type="http://schemas.openxmlformats.org/officeDocument/2006/relationships/hyperlink" Target="https://portal.eias.ru/Portal/DownloadPage.aspx?type=12&amp;guid=7e759090-f3c6-4ad5-8192-c6cdb0b8bc2a" TargetMode="External"/><Relationship Id="rId36" Type="http://schemas.openxmlformats.org/officeDocument/2006/relationships/hyperlink" Target="&apos;&#1055;&#1086;&#1082;&#1072;&#1079;&#1072;&#1090;&#1077;&#1083;&#1080; &#1050;&#1053;&#1069;&apos;!$W$63" TargetMode="External"/><Relationship Id="rId37" Type="http://schemas.openxmlformats.org/officeDocument/2006/relationships/hyperlink" Target="&apos;&#1055;&#1086;&#1082;&#1072;&#1079;&#1072;&#1090;&#1077;&#1083;&#1080; &#1050;&#1053;&#1069;&apos;!$Y$63" TargetMode="External"/><Relationship Id="rId38" Type="http://schemas.openxmlformats.org/officeDocument/2006/relationships/hyperlink" Target="&apos;&#1055;&#1086;&#1082;&#1072;&#1079;&#1072;&#1090;&#1077;&#1083;&#1080; &#1050;&#1053;&#1069;&apos;!$AA$63" TargetMode="External"/><Relationship Id="rId39" Type="http://schemas.openxmlformats.org/officeDocument/2006/relationships/hyperlink" Target="&apos;&#1055;&#1086;&#1082;&#1072;&#1079;&#1072;&#1090;&#1077;&#1083;&#1080; &#1050;&#1053;&#1069;&apos;!$AC$63" TargetMode="External"/><Relationship Id="rId40" Type="http://schemas.openxmlformats.org/officeDocument/2006/relationships/hyperlink" Target="&apos;&#1055;&#1086;&#1082;&#1072;&#1079;&#1072;&#1090;&#1077;&#1083;&#1080; &#1050;&#1053;&#1069;&apos;!$AE$63" TargetMode="External"/><Relationship Id="rId41" Type="http://schemas.openxmlformats.org/officeDocument/2006/relationships/hyperlink" Target="&apos;&#1055;&#1086;&#1082;&#1072;&#1079;&#1072;&#1090;&#1077;&#1083;&#1080; &#1050;&#1053;&#1069;&apos;!$AG$63" TargetMode="External"/><Relationship Id="rId42" Type="http://schemas.openxmlformats.org/officeDocument/2006/relationships/hyperlink" Target="&apos;&#1055;&#1086;&#1082;&#1072;&#1079;&#1072;&#1090;&#1077;&#1083;&#1080; &#1050;&#1053;&#1069;&apos;!$AI$63" TargetMode="External"/><Relationship Id="rId43" Type="http://schemas.openxmlformats.org/officeDocument/2006/relationships/hyperlink" Target="&apos;&#1055;&#1086;&#1082;&#1072;&#1079;&#1072;&#1090;&#1077;&#1083;&#1080; &#1050;&#1053;&#1069;&apos;!$AK$63" TargetMode="External"/><Relationship Id="rId44" Type="http://schemas.openxmlformats.org/officeDocument/2006/relationships/hyperlink" Target="&apos;&#1055;&#1086;&#1082;&#1072;&#1079;&#1072;&#1090;&#1077;&#1083;&#1080; &#1050;&#1053;&#1069;&apos;!$AM$63" TargetMode="External"/><Relationship Id="rId45" Type="http://schemas.openxmlformats.org/officeDocument/2006/relationships/hyperlink" Target="&apos;&#1055;&#1086;&#1082;&#1072;&#1079;&#1072;&#1090;&#1077;&#1083;&#1080; &#1050;&#1053;&#1069;&apos;!$AO$63" TargetMode="External"/><Relationship Id="rId46" Type="http://schemas.openxmlformats.org/officeDocument/2006/relationships/hyperlink" Target="&apos;&#1055;&#1086;&#1082;&#1072;&#1079;&#1072;&#1090;&#1077;&#1083;&#1080; &#1050;&#1053;&#1069;&apos;!$AQ$63" TargetMode="External"/><Relationship Id="rId47" Type="http://schemas.openxmlformats.org/officeDocument/2006/relationships/hyperlink" Target="&apos;&#1055;&#1086;&#1082;&#1072;&#1079;&#1072;&#1090;&#1077;&#1083;&#1080; &#1050;&#1053;&#1069;&apos;!$AS$63" TargetMode="External"/><Relationship Id="rId48" Type="http://schemas.openxmlformats.org/officeDocument/2006/relationships/hyperlink" Target="&apos;&#1055;&#1086;&#1082;&#1072;&#1079;&#1072;&#1090;&#1077;&#1083;&#1080; &#1050;&#1053;&#1069;&apos;!$AU$63" TargetMode="External"/><Relationship Id="rId49" Type="http://schemas.openxmlformats.org/officeDocument/2006/relationships/hyperlink" Target="&apos;&#1055;&#1086;&#1082;&#1072;&#1079;&#1072;&#1090;&#1077;&#1083;&#1080; &#1050;&#1053;&#1069;&apos;!$AW$63" TargetMode="External"/><Relationship Id="rId50" Type="http://schemas.openxmlformats.org/officeDocument/2006/relationships/hyperlink" Target="&apos;&#1055;&#1086;&#1082;&#1072;&#1079;&#1072;&#1090;&#1077;&#1083;&#1080; &#1050;&#1053;&#1069;&apos;!$AY$63" TargetMode="External"/><Relationship Id="rId51" Type="http://schemas.openxmlformats.org/officeDocument/2006/relationships/hyperlink" Target="&apos;&#1055;&#1086;&#1082;&#1072;&#1079;&#1072;&#1090;&#1077;&#1083;&#1080; &#1050;&#1053;&#1069;&apos;!$BA$63" TargetMode="External"/><Relationship Id="rId52" Type="http://schemas.openxmlformats.org/officeDocument/2006/relationships/hyperlink" Target="&apos;&#1055;&#1086;&#1082;&#1072;&#1079;&#1072;&#1090;&#1077;&#1083;&#1080; &#1050;&#1053;&#1069;&apos;!$BC$63" TargetMode="External"/><Relationship Id="rId53" Type="http://schemas.openxmlformats.org/officeDocument/2006/relationships/hyperlink" Target="&apos;&#1055;&#1086;&#1082;&#1072;&#1079;&#1072;&#1090;&#1077;&#1083;&#1080; &#1050;&#1053;&#1069;&apos;!$BE$63" TargetMode="External"/><Relationship Id="rId54" Type="http://schemas.openxmlformats.org/officeDocument/2006/relationships/hyperlink" Target="&apos;&#1055;&#1086;&#1082;&#1072;&#1079;&#1072;&#1090;&#1077;&#1083;&#1080; &#1050;&#1053;&#1069;&apos;!$BG$63" TargetMode="External"/><Relationship Id="rId55" Type="http://schemas.openxmlformats.org/officeDocument/2006/relationships/hyperlink" Target="&apos;&#1055;&#1086;&#1082;&#1072;&#1079;&#1072;&#1090;&#1077;&#1083;&#1080; &#1050;&#1053;&#1069;&apos;!$BI$63" TargetMode="External"/><Relationship Id="rId56" Type="http://schemas.openxmlformats.org/officeDocument/2006/relationships/hyperlink" Target="&apos;&#1055;&#1086;&#1082;&#1072;&#1079;&#1072;&#1090;&#1077;&#1083;&#1080; &#1050;&#1053;&#1069;&apos;!$BK$63"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90AB15-EAFF-00A2-DE18-0.212F2C2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245" width="5.421875" customWidth="1"/>
    <col min="2" max="2" style="3246" width="9.140625" customWidth="1"/>
    <col min="3" max="3" style="3247" width="16.421875" customWidth="1"/>
    <col min="4" max="4" style="3248" width="6.28125" customWidth="1"/>
    <col min="5" max="5" style="3249" width="6.28125" customWidth="1"/>
    <col min="6" max="6" style="3250" width="6.28125" customWidth="1"/>
    <col min="7" max="7" style="3251" width="6.28125" customWidth="1"/>
    <col min="8" max="8" style="3252" width="6.28125" customWidth="1"/>
    <col min="9" max="9" style="3253" width="6.28125" customWidth="1"/>
    <col min="10" max="10" style="3254" width="6.28125" customWidth="1"/>
    <col min="11" max="11" style="3255" width="6.28125" customWidth="1"/>
    <col min="12" max="12" style="3256" width="6.28125" customWidth="1"/>
    <col min="13" max="13" style="3257" width="6.28125" customWidth="1"/>
    <col min="14" max="14" style="3258" width="6.28125" customWidth="1"/>
    <col min="15" max="15" style="3259" width="6.28125" customWidth="1"/>
    <col min="16" max="16" style="3260" width="6.28125" customWidth="1"/>
    <col min="17" max="17" style="3261" width="6.28125" customWidth="1"/>
    <col min="18" max="18" style="3262" width="6.28125" customWidth="1"/>
    <col min="19" max="19" style="3263" width="6.28125" customWidth="1"/>
    <col min="20" max="20" style="3264" width="6.28125" customWidth="1"/>
    <col min="21" max="21" style="3265" width="6.28125" customWidth="1"/>
    <col min="22" max="22" style="3266" width="6.28125" customWidth="1"/>
    <col min="23" max="23" style="3267" width="6.28125" customWidth="1"/>
    <col min="24" max="24" style="3268" width="6.28125" customWidth="1"/>
    <col min="25" max="25" style="3269" width="6.28125" customWidth="1"/>
  </cols>
  <sheetData>
    <row customHeight="1" ht="15.75">
      <c r="AA1" s="47" t="s">
        <v>0</v>
      </c>
    </row>
    <row customHeight="1" ht="17.25">
      <c r="B2" s="48" t="s">
        <v>1</v>
      </c>
    </row>
    <row customHeight="1" ht="15.75">
      <c r="B3" s="49" t="s">
        <v>2</v>
      </c>
    </row>
    <row customHeight="1" ht="17.25"/>
    <row customHeight="1" ht="22.5">
      <c r="B5" s="5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51"/>
      <c r="D5" s="51"/>
      <c r="E5" s="51"/>
      <c r="F5" s="51"/>
      <c r="G5" s="51"/>
      <c r="H5" s="51"/>
      <c r="I5" s="51"/>
      <c r="J5" s="51"/>
      <c r="K5" s="51"/>
      <c r="L5" s="51"/>
      <c r="M5" s="51"/>
      <c r="N5" s="51"/>
      <c r="O5" s="51"/>
      <c r="P5" s="51"/>
      <c r="Q5" s="51"/>
      <c r="R5" s="51"/>
      <c r="S5" s="51"/>
      <c r="T5" s="51"/>
      <c r="U5" s="51"/>
      <c r="V5" s="51"/>
      <c r="W5" s="51"/>
      <c r="X5" s="51"/>
      <c r="Y5" s="52"/>
    </row>
    <row customHeight="1" ht="15">
      <c r="B6" s="53" t="s">
        <v>3</v>
      </c>
      <c r="C6" s="54"/>
      <c r="Z6" s="55"/>
    </row>
    <row customHeight="1" ht="15">
      <c r="B7" s="53"/>
      <c r="C7" s="54"/>
      <c r="Z7" s="55"/>
    </row>
    <row customHeight="1" ht="15">
      <c r="B8" s="53"/>
      <c r="C8" s="54"/>
      <c r="E8" s="56" t="s">
        <v>4</v>
      </c>
      <c r="F8" s="57" t="s">
        <v>5</v>
      </c>
      <c r="O8" s="58" t="s">
        <v>4</v>
      </c>
      <c r="P8" s="59" t="s">
        <v>6</v>
      </c>
      <c r="Z8" s="55"/>
    </row>
    <row customHeight="1" ht="15">
      <c r="B9" s="53"/>
      <c r="C9" s="54"/>
      <c r="E9" s="60" t="s">
        <v>4</v>
      </c>
      <c r="F9" s="57" t="s">
        <v>7</v>
      </c>
      <c r="O9" s="61" t="s">
        <v>4</v>
      </c>
      <c r="P9" s="59" t="s">
        <v>8</v>
      </c>
      <c r="Z9" s="55"/>
    </row>
    <row customHeight="1" ht="30">
      <c r="B10" s="53"/>
      <c r="C10" s="62"/>
      <c r="D10" s="63"/>
      <c r="E10" s="64"/>
      <c r="O10" s="64"/>
      <c r="Z10" s="55"/>
    </row>
    <row customHeight="1" ht="19.5">
      <c r="B11" s="65" t="s">
        <v>9</v>
      </c>
      <c r="C11" s="66"/>
      <c r="Z11" s="55"/>
    </row>
    <row customHeight="1" ht="69">
      <c r="B12" s="53"/>
      <c r="C12" s="62"/>
      <c r="D12" s="67"/>
      <c r="E12" s="68" t="s">
        <v>10</v>
      </c>
      <c r="Z12" s="55"/>
    </row>
    <row customHeight="1" ht="15">
      <c r="B13" s="65" t="s">
        <v>11</v>
      </c>
      <c r="C13" s="66"/>
      <c r="Z13" s="55"/>
    </row>
    <row customHeight="1" ht="57">
      <c r="B14" s="53"/>
      <c r="C14" s="54"/>
      <c r="E14" s="69" t="s">
        <v>12</v>
      </c>
      <c r="Z14" s="55"/>
    </row>
    <row customHeight="1" ht="16.5">
      <c r="B15" s="70"/>
      <c r="C15" s="71"/>
      <c r="D15" s="72"/>
      <c r="E15" s="73"/>
      <c r="F15" s="73"/>
      <c r="G15" s="73"/>
      <c r="H15" s="73"/>
      <c r="I15" s="73"/>
      <c r="J15" s="73"/>
      <c r="K15" s="73"/>
      <c r="L15" s="73"/>
      <c r="M15" s="73"/>
      <c r="N15" s="73"/>
      <c r="O15" s="73"/>
      <c r="P15" s="73"/>
      <c r="Q15" s="73"/>
      <c r="R15" s="73"/>
      <c r="S15" s="73"/>
      <c r="T15" s="73"/>
      <c r="U15" s="73"/>
      <c r="V15" s="73"/>
      <c r="W15" s="73"/>
      <c r="X15" s="73"/>
      <c r="Y15" s="74"/>
      <c r="Z15" s="55"/>
    </row>
    <row customHeight="1" ht="95.25"/>
    <row customHeight="1" ht="14.25"/>
    <row customHeight="1" ht="14.25"/>
    <row customHeight="1" ht="14.25"/>
    <row customHeight="1" ht="14.25"/>
    <row customHeight="1" ht="14.25"/>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00709F9-0AD6-812E-DBFA-0.BF3F748B}"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3270" width="10.7109375" hidden="1" customWidth="1"/>
    <col min="2" max="2" style="3271" width="10.7109375" hidden="1" customWidth="1"/>
    <col min="3" max="3" style="3272" width="3.00390625" customWidth="1"/>
    <col min="4" max="4" style="3273" width="1.00390625" customWidth="1"/>
    <col min="5" max="5" style="3274" width="55.00390625" customWidth="1"/>
    <col min="6" max="6" style="3275" width="55.00390625" customWidth="1"/>
    <col min="7" max="7" style="3276" width="1.00390625" customWidth="1"/>
    <col min="8" max="8" style="3277" width="18.00390625" hidden="1" customWidth="1"/>
    <col min="9" max="9" style="3278" width="59.00390625" customWidth="1"/>
    <col min="10" max="10" style="3279" width="52.140625" hidden="1" customWidth="1"/>
    <col min="11" max="11" style="3280" width="8.00390625" customWidth="1"/>
    <col min="12" max="12" style="3281" width="77.00390625" customWidth="1"/>
    <col min="13" max="13" style="3282" width="8.00390625" customWidth="1"/>
    <col min="14" max="14" style="3283" width="8.00390625" customWidth="1"/>
    <col min="15" max="15" style="3284" width="8.00390625" customWidth="1"/>
    <col min="16" max="16" style="3285" width="8.00390625" customWidth="1"/>
    <col min="17" max="17" style="3286" width="12.00390625" hidden="1" customWidth="1"/>
  </cols>
  <sheetData>
    <row customHeight="1" ht="3">
      <c r="F1" s="75" t="s">
        <v>13</v>
      </c>
      <c r="Q1" s="75" t="s">
        <v>14</v>
      </c>
    </row>
    <row customHeight="1" ht="14.25">
      <c r="E2" s="76" t="str">
        <f>code</f>
        <v>Код отчёта: PP108.OPEN.INFO.BALANCE.COLDVSNA.EIAS</v>
      </c>
      <c r="Q2" s="77">
        <v>14</v>
      </c>
    </row>
    <row customHeight="1" ht="14.699999999999998">
      <c r="E3" s="78" t="str">
        <f>version</f>
        <v>Версия отчёта: 1.1.5</v>
      </c>
      <c r="Q3" s="79">
        <v>14</v>
      </c>
    </row>
    <row customHeight="1" ht="6.3">
      <c r="D4" s="80"/>
      <c r="Q4" s="81">
        <v>6</v>
      </c>
    </row>
    <row customHeight="1" ht="39.75">
      <c r="D5" s="82"/>
      <c r="E5" s="8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84"/>
      <c r="G5" s="85"/>
      <c r="Q5" s="79">
        <v>38</v>
      </c>
    </row>
    <row customHeight="1" ht="6.3">
      <c r="D6" s="80"/>
      <c r="E6" s="86"/>
      <c r="F6" s="87"/>
      <c r="G6" s="85"/>
      <c r="Q6" s="81">
        <v>6</v>
      </c>
    </row>
    <row customHeight="1" ht="21">
      <c r="D7" s="82"/>
      <c r="E7" s="88" t="s">
        <v>15</v>
      </c>
      <c r="F7" s="89" t="s">
        <v>16</v>
      </c>
      <c r="G7" s="85"/>
      <c r="Q7" s="79">
        <v>20</v>
      </c>
    </row>
    <row customHeight="1" ht="6.3">
      <c r="A8" s="90"/>
      <c r="D8" s="91"/>
      <c r="E8" s="86"/>
      <c r="F8" s="92"/>
      <c r="G8" s="93"/>
      <c r="Q8" s="81">
        <v>6</v>
      </c>
    </row>
    <row customHeight="1" ht="19.5" hidden="1">
      <c r="D9" s="82"/>
      <c r="E9" s="88" t="s">
        <v>17</v>
      </c>
      <c r="F9" s="94"/>
      <c r="G9" s="85"/>
      <c r="I9" s="95" t="str">
        <f>IF(TITLE_STRUCTURE_INFO_ROIV="","","раскрывается "&amp;INDEX(ROIV_INFO_COMMENT,MATCH(TITLE_STRUCTURE_INFO_ROIV,ROIV_INFO_LIST,0)))</f>
        <v/>
      </c>
      <c r="Q9" s="79">
        <v>0</v>
      </c>
    </row>
    <row customHeight="1" ht="24" hidden="1">
      <c r="A10" s="90"/>
      <c r="D10" s="91"/>
      <c r="E10" s="88" t="s">
        <v>18</v>
      </c>
      <c r="F10" s="96" t="s">
        <v>19</v>
      </c>
      <c r="G10" s="93"/>
      <c r="Q10" s="81">
        <v>24</v>
      </c>
    </row>
    <row customHeight="1" ht="22.5" hidden="1">
      <c r="A11" s="97" t="s">
        <v>20</v>
      </c>
      <c r="D11" s="82"/>
      <c r="E11" s="88" t="s">
        <v>21</v>
      </c>
      <c r="F11" s="98" t="s">
        <v>22</v>
      </c>
      <c r="G11" s="93"/>
      <c r="H11" s="99" t="s">
        <v>23</v>
      </c>
      <c r="J11" s="100" t="s">
        <v>24</v>
      </c>
      <c r="Q11" s="79">
        <v>0</v>
      </c>
    </row>
    <row customHeight="1" ht="22.5" hidden="1">
      <c r="A12" s="97"/>
      <c r="D12" s="82"/>
      <c r="E12" s="88" t="s">
        <v>25</v>
      </c>
      <c r="F12" s="98"/>
      <c r="G12" s="101"/>
      <c r="J12" s="100" t="s">
        <v>26</v>
      </c>
      <c r="Q12" s="79">
        <v>0</v>
      </c>
    </row>
    <row customHeight="1" ht="22.5" hidden="1">
      <c r="A13" s="102" t="s">
        <v>27</v>
      </c>
      <c r="D13" s="82"/>
      <c r="E13" s="103" t="s">
        <v>28</v>
      </c>
      <c r="F13" s="98" t="s">
        <v>22</v>
      </c>
      <c r="G13" s="93"/>
      <c r="J13" s="104" t="s">
        <v>29</v>
      </c>
      <c r="Q13" s="79">
        <v>0</v>
      </c>
    </row>
    <row customHeight="1" ht="27">
      <c r="A14" s="102" t="s">
        <v>30</v>
      </c>
      <c r="D14" s="82"/>
      <c r="E14" s="88" t="s">
        <v>31</v>
      </c>
      <c r="F14" s="105">
        <v>2024</v>
      </c>
      <c r="G14" s="93"/>
      <c r="J14" s="100" t="s">
        <v>32</v>
      </c>
      <c r="Q14" s="79">
        <v>0</v>
      </c>
    </row>
    <row customHeight="1" ht="19.5" hidden="1">
      <c r="A15" s="102" t="s">
        <v>33</v>
      </c>
      <c r="D15" s="82"/>
      <c r="E15" s="88" t="s">
        <v>34</v>
      </c>
      <c r="F15" s="105"/>
      <c r="G15" s="93"/>
      <c r="J15" s="100" t="s">
        <v>35</v>
      </c>
      <c r="Q15" s="79">
        <v>0</v>
      </c>
    </row>
    <row customHeight="1" ht="6.3">
      <c r="A16" s="90"/>
      <c r="D16" s="91"/>
      <c r="E16" s="86"/>
      <c r="F16" s="92"/>
      <c r="G16" s="93"/>
      <c r="Q16" s="81">
        <v>6</v>
      </c>
    </row>
    <row customHeight="1" ht="21">
      <c r="D17" s="82"/>
      <c r="E17" s="88" t="s">
        <v>36</v>
      </c>
      <c r="F17" s="106" t="s">
        <v>37</v>
      </c>
      <c r="G17" s="101"/>
      <c r="H17" s="99" t="s">
        <v>23</v>
      </c>
      <c r="Q17" s="79">
        <v>20</v>
      </c>
    </row>
    <row customHeight="1" ht="25.5">
      <c r="D18" s="82"/>
      <c r="E18" s="103" t="s">
        <v>38</v>
      </c>
      <c r="F18" s="3218">
        <v>45775.60869212963</v>
      </c>
      <c r="G18" s="101"/>
      <c r="I18" s="108"/>
      <c r="J18" s="109" t="s">
        <v>39</v>
      </c>
      <c r="Q18" s="79">
        <v>0</v>
      </c>
    </row>
    <row customHeight="1" ht="25.5" hidden="1">
      <c r="D19" s="82"/>
      <c r="E19" s="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07"/>
      <c r="G19" s="101"/>
      <c r="I19" s="108"/>
      <c r="Q19" s="79">
        <v>0</v>
      </c>
    </row>
    <row customHeight="1" ht="22.5" hidden="1">
      <c r="D20" s="82"/>
      <c r="E20" s="110"/>
      <c r="F20" s="111" t="str">
        <f>"Первичное "&amp;IF(TEMPLATE_GROUP="P","установление тарифов","предложение по тарифам")</f>
        <v>Первичное предложение по тарифам</v>
      </c>
      <c r="G20" s="101"/>
      <c r="I20" s="93"/>
      <c r="J20" s="112" t="s">
        <v>40</v>
      </c>
      <c r="Q20" s="79">
        <v>0</v>
      </c>
    </row>
    <row customHeight="1" ht="19.5" hidden="1">
      <c r="D21" s="82"/>
      <c r="E21" s="88" t="str">
        <f>"Дата "&amp;IF(TEMPLATE_GROUP="P","документа","подачи заявления")&amp;" об утверждении тарифов"</f>
        <v>Дата подачи заявления об утверждении тарифов</v>
      </c>
      <c r="F21" s="98"/>
      <c r="G21" s="101"/>
      <c r="I21" s="113"/>
      <c r="Q21" s="79">
        <v>0</v>
      </c>
    </row>
    <row customHeight="1" ht="19.5" hidden="1">
      <c r="D22" s="82"/>
      <c r="E22" s="88" t="str">
        <f>"Номер "&amp;IF(TEMPLATE_GROUP="P","документа","подачи заявления")&amp;" об утверждении тарифов"</f>
        <v>Номер подачи заявления об утверждении тарифов</v>
      </c>
      <c r="F22" s="106"/>
      <c r="G22" s="101"/>
      <c r="I22" s="113"/>
      <c r="Q22" s="79">
        <v>0</v>
      </c>
    </row>
    <row customHeight="1" ht="22.5" hidden="1">
      <c r="D23" s="82"/>
      <c r="E23" s="88" t="s">
        <v>41</v>
      </c>
      <c r="F23" s="106"/>
      <c r="G23" s="101"/>
      <c r="Q23" s="79">
        <v>0</v>
      </c>
    </row>
    <row customHeight="1" ht="19.5" hidden="1">
      <c r="D24" s="82"/>
      <c r="E24" s="88" t="s">
        <v>42</v>
      </c>
      <c r="F24" s="106"/>
      <c r="G24" s="101"/>
      <c r="Q24" s="79">
        <v>0</v>
      </c>
    </row>
    <row customHeight="1" ht="22.5" hidden="1">
      <c r="D25" s="82"/>
      <c r="E25" s="110"/>
      <c r="F25" s="111" t="str">
        <f>"Изменение "&amp;IF(TEMPLATE_GROUP="P","тарифов","предложения по тарифам")</f>
        <v>Изменение предложения по тарифам</v>
      </c>
      <c r="G25" s="101"/>
      <c r="J25" s="112" t="s">
        <v>43</v>
      </c>
      <c r="Q25" s="79">
        <v>0</v>
      </c>
    </row>
    <row customHeight="1" ht="19.5" hidden="1">
      <c r="D26" s="82"/>
      <c r="E26" s="88" t="str">
        <f>"Дата "&amp;IF(TEMPLATE_GROUP="P","принятия решения","подачи заявления")&amp;" об изменении тарифов"</f>
        <v>Дата подачи заявления об изменении тарифов</v>
      </c>
      <c r="F26" s="107"/>
      <c r="G26" s="101"/>
      <c r="Q26" s="79">
        <v>0</v>
      </c>
    </row>
    <row customHeight="1" ht="19.5" hidden="1">
      <c r="D27" s="82"/>
      <c r="E27" s="88" t="str">
        <f>"Номер "&amp;IF(TEMPLATE_GROUP="P","принятия решения","заявления")&amp;" об изменении тарифов"</f>
        <v>Номер заявления об изменении тарифов</v>
      </c>
      <c r="F27" s="114"/>
      <c r="G27" s="101"/>
      <c r="Q27" s="79">
        <v>0</v>
      </c>
    </row>
    <row customHeight="1" ht="24.75" hidden="1">
      <c r="D28" s="82"/>
      <c r="E28" s="88" t="s">
        <v>44</v>
      </c>
      <c r="F28" s="114"/>
      <c r="G28" s="101"/>
      <c r="Q28" s="79">
        <v>0</v>
      </c>
    </row>
    <row customHeight="1" ht="19.5" hidden="1">
      <c r="D29" s="82"/>
      <c r="E29" s="88" t="s">
        <v>42</v>
      </c>
      <c r="F29" s="114"/>
      <c r="G29" s="101"/>
      <c r="Q29" s="79">
        <v>0</v>
      </c>
    </row>
    <row customHeight="1" ht="6.3">
      <c r="A30" s="90"/>
      <c r="D30" s="91"/>
      <c r="E30" s="86"/>
      <c r="F30" s="92"/>
      <c r="G30" s="93"/>
      <c r="Q30" s="81">
        <v>6</v>
      </c>
    </row>
    <row customHeight="1" ht="21">
      <c r="D31" s="115"/>
      <c r="E31" s="88" t="str">
        <f>"Наименование "&amp;IF(TEMPLATE_GROUP="ROIV","органа тарифного регулирования","ЮЛ / ИП")</f>
        <v>Наименование ЮЛ / ИП</v>
      </c>
      <c r="F31" s="116" t="s">
        <v>45</v>
      </c>
      <c r="G31" s="117"/>
      <c r="Q31" s="79">
        <v>20</v>
      </c>
    </row>
    <row customHeight="1" ht="21" hidden="1">
      <c r="D32" s="115"/>
      <c r="E32" s="118" t="s">
        <v>46</v>
      </c>
      <c r="F32" s="116"/>
      <c r="G32" s="117"/>
      <c r="Q32" s="79">
        <v>20</v>
      </c>
    </row>
    <row customHeight="1" ht="21">
      <c r="D33" s="115"/>
      <c r="E33" s="88" t="s">
        <v>47</v>
      </c>
      <c r="F33" s="116" t="s">
        <v>48</v>
      </c>
      <c r="G33" s="117"/>
      <c r="Q33" s="79">
        <v>20</v>
      </c>
    </row>
    <row customHeight="1" ht="21">
      <c r="D34" s="115"/>
      <c r="E34" s="88" t="s">
        <v>49</v>
      </c>
      <c r="F34" s="116" t="s">
        <v>50</v>
      </c>
      <c r="G34" s="117"/>
      <c r="Q34" s="79">
        <v>20</v>
      </c>
    </row>
    <row customHeight="1" ht="11.549999999999999">
      <c r="A35" s="90"/>
      <c r="D35" s="91"/>
      <c r="E35" s="86"/>
      <c r="F35" s="92"/>
      <c r="G35" s="93"/>
      <c r="Q35" s="81">
        <v>11</v>
      </c>
    </row>
    <row customHeight="1" ht="19.5" hidden="1">
      <c r="A36" s="119"/>
      <c r="D36" s="115"/>
      <c r="E36" s="88" t="s">
        <v>51</v>
      </c>
      <c r="F36" s="120"/>
      <c r="G36" s="93"/>
      <c r="Q36" s="79">
        <v>0</v>
      </c>
    </row>
    <row customHeight="1" ht="21">
      <c r="A37" s="119"/>
      <c r="D37" s="115"/>
      <c r="E37" s="88" t="s">
        <v>52</v>
      </c>
      <c r="F37" s="120" t="s">
        <v>53</v>
      </c>
      <c r="G37" s="93"/>
      <c r="Q37" s="79">
        <v>20</v>
      </c>
    </row>
    <row customHeight="1" ht="6.3">
      <c r="A38" s="90"/>
      <c r="D38" s="80"/>
      <c r="E38" s="121"/>
      <c r="F38" s="122"/>
      <c r="G38" s="101"/>
      <c r="Q38" s="81">
        <v>6</v>
      </c>
    </row>
    <row customHeight="1" ht="36.75">
      <c r="A39" s="90"/>
      <c r="D39" s="82"/>
      <c r="E39" s="88" t="s">
        <v>54</v>
      </c>
      <c r="F39" s="96" t="s">
        <v>19</v>
      </c>
      <c r="G39" s="101"/>
      <c r="H39" s="99" t="s">
        <v>23</v>
      </c>
      <c r="Q39" s="79">
        <v>35</v>
      </c>
    </row>
    <row customHeight="1" ht="6" hidden="1">
      <c r="D40" s="80"/>
      <c r="E40" s="121"/>
      <c r="F40" s="122"/>
      <c r="G40" s="101"/>
      <c r="Q40" s="81">
        <v>6</v>
      </c>
    </row>
    <row customHeight="1" ht="26.25" hidden="1">
      <c r="A41" s="102" t="s">
        <v>27</v>
      </c>
      <c r="D41" s="82"/>
      <c r="E41" s="8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96" t="s">
        <v>19</v>
      </c>
      <c r="G41" s="101"/>
      <c r="Q41" s="79">
        <v>0</v>
      </c>
    </row>
    <row customHeight="1" ht="6" hidden="1">
      <c r="D42" s="80"/>
      <c r="E42" s="121"/>
      <c r="F42" s="122"/>
      <c r="G42" s="101"/>
      <c r="Q42" s="81">
        <v>0</v>
      </c>
    </row>
    <row customHeight="1" ht="27" hidden="1">
      <c r="D43" s="82"/>
      <c r="E43" s="88" t="s">
        <v>55</v>
      </c>
      <c r="F43" s="96" t="s">
        <v>19</v>
      </c>
      <c r="G43" s="101"/>
      <c r="Q43" s="79">
        <v>0</v>
      </c>
    </row>
    <row customHeight="1" ht="27" hidden="1">
      <c r="D44" s="82"/>
      <c r="E44" s="88" t="s">
        <v>56</v>
      </c>
      <c r="F44" s="123"/>
      <c r="G44" s="101"/>
      <c r="Q44" s="79">
        <v>0</v>
      </c>
    </row>
    <row customHeight="1" ht="6" hidden="1">
      <c r="D45" s="80"/>
      <c r="E45" s="121"/>
      <c r="F45" s="122"/>
      <c r="G45" s="101"/>
      <c r="Q45" s="81">
        <v>0</v>
      </c>
    </row>
    <row customHeight="1" ht="24.75" hidden="1">
      <c r="D46" s="80"/>
      <c r="E46" s="88" t="s">
        <v>57</v>
      </c>
      <c r="F46" s="96" t="s">
        <v>19</v>
      </c>
      <c r="G46" s="101"/>
      <c r="Q46" s="81">
        <v>0</v>
      </c>
    </row>
    <row customHeight="1" ht="24.75" hidden="1">
      <c r="D47" s="82"/>
      <c r="E47" s="88" t="s">
        <v>58</v>
      </c>
      <c r="F47" s="96" t="s">
        <v>19</v>
      </c>
      <c r="G47" s="101"/>
      <c r="Q47" s="79">
        <v>0</v>
      </c>
    </row>
    <row customHeight="1" ht="6" hidden="1">
      <c r="D48" s="80"/>
      <c r="E48" s="121"/>
      <c r="F48" s="122"/>
      <c r="G48" s="101"/>
      <c r="Q48" s="81">
        <v>0</v>
      </c>
    </row>
    <row customHeight="1" ht="29.25" hidden="1">
      <c r="D49" s="82"/>
      <c r="E49" s="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96"/>
      <c r="G49" s="101"/>
      <c r="Q49" s="79">
        <v>0</v>
      </c>
    </row>
    <row customHeight="1" ht="6">
      <c r="A50" s="90"/>
      <c r="D50" s="91"/>
      <c r="E50" s="86"/>
      <c r="F50" s="92"/>
      <c r="G50" s="93"/>
      <c r="Q50" s="81">
        <v>0</v>
      </c>
    </row>
    <row customHeight="1" ht="28.5">
      <c r="E51" s="88" t="s">
        <v>59</v>
      </c>
      <c r="F51" s="96" t="s">
        <v>19</v>
      </c>
      <c r="Q51" s="79">
        <v>0</v>
      </c>
    </row>
    <row customHeight="1" ht="6">
      <c r="A52" s="90"/>
      <c r="D52" s="91"/>
      <c r="E52" s="86"/>
      <c r="F52" s="92"/>
      <c r="G52" s="93"/>
      <c r="Q52" s="81">
        <v>0</v>
      </c>
    </row>
    <row customHeight="1" ht="27">
      <c r="E53" s="88" t="s">
        <v>60</v>
      </c>
      <c r="F53" s="124" t="s">
        <v>61</v>
      </c>
      <c r="Q53" s="79">
        <v>0</v>
      </c>
    </row>
    <row customHeight="1" ht="27">
      <c r="E54" s="88" t="s">
        <v>62</v>
      </c>
      <c r="F54" s="125">
        <v>45743.58243055556</v>
      </c>
      <c r="Q54" s="79">
        <v>0</v>
      </c>
    </row>
    <row customHeight="1" ht="6">
      <c r="A55" s="90"/>
      <c r="D55" s="91"/>
      <c r="E55" s="86"/>
      <c r="F55" s="92"/>
      <c r="G55" s="93"/>
      <c r="Q55" s="81">
        <v>0</v>
      </c>
    </row>
    <row customHeight="1" ht="25.5">
      <c r="E56" s="88" t="s">
        <v>63</v>
      </c>
      <c r="F56" s="124" t="s">
        <v>61</v>
      </c>
      <c r="Q56" s="79">
        <v>0</v>
      </c>
    </row>
    <row customHeight="1" ht="6">
      <c r="A57" s="90"/>
      <c r="D57" s="91"/>
      <c r="E57" s="86"/>
      <c r="F57" s="92"/>
      <c r="G57" s="93"/>
      <c r="Q57" s="81">
        <v>0</v>
      </c>
    </row>
    <row customHeight="1" ht="15">
      <c r="E58" s="88" t="s">
        <v>64</v>
      </c>
      <c r="F58" s="124" t="s">
        <v>61</v>
      </c>
      <c r="Q58" s="79">
        <v>0</v>
      </c>
    </row>
    <row customHeight="1" ht="75">
      <c r="E59" s="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4" t="s">
        <v>61</v>
      </c>
      <c r="Q59" s="79">
        <v>0</v>
      </c>
    </row>
    <row customHeight="1" ht="15">
      <c r="E60" s="88" t="s">
        <v>65</v>
      </c>
      <c r="F60" s="120" t="s">
        <v>66</v>
      </c>
      <c r="Q60" s="79">
        <v>0</v>
      </c>
    </row>
    <row customHeight="1" ht="6" hidden="1">
      <c r="A61" s="90"/>
      <c r="D61" s="80"/>
      <c r="E61" s="121"/>
      <c r="F61" s="122"/>
      <c r="G61" s="101"/>
      <c r="Q61" s="81">
        <v>0</v>
      </c>
    </row>
    <row customHeight="1" ht="33.75" hidden="1">
      <c r="A62" s="90"/>
      <c r="D62" s="82"/>
      <c r="E62" s="88" t="s">
        <v>67</v>
      </c>
      <c r="F62" s="96" t="s">
        <v>61</v>
      </c>
      <c r="G62" s="101"/>
      <c r="H62" s="99" t="s">
        <v>23</v>
      </c>
      <c r="Q62" s="79">
        <v>0</v>
      </c>
    </row>
    <row customHeight="1" ht="6.3">
      <c r="A63" s="90"/>
      <c r="D63" s="91"/>
      <c r="E63" s="86"/>
      <c r="F63" s="92"/>
      <c r="G63" s="93"/>
      <c r="Q63" s="81">
        <v>6</v>
      </c>
    </row>
    <row customHeight="1" ht="30.75">
      <c r="D64" s="126"/>
      <c r="E64" s="88" t="s">
        <v>68</v>
      </c>
      <c r="F64" s="106" t="s">
        <v>69</v>
      </c>
      <c r="G64" s="93"/>
      <c r="Q64" s="79">
        <v>20</v>
      </c>
    </row>
    <row customHeight="1" ht="21">
      <c r="D65" s="126"/>
      <c r="E65" s="88" t="s">
        <v>70</v>
      </c>
      <c r="F65" s="106" t="s">
        <v>71</v>
      </c>
      <c r="G65" s="93"/>
      <c r="Q65" s="79">
        <v>20</v>
      </c>
    </row>
    <row customHeight="1" ht="36.75">
      <c r="D66" s="82"/>
      <c r="E66" s="127" t="s">
        <v>72</v>
      </c>
      <c r="G66" s="101"/>
      <c r="Q66" s="79">
        <v>35</v>
      </c>
    </row>
    <row customHeight="1" ht="45">
      <c r="D67" s="82"/>
      <c r="E67" s="88" t="s">
        <v>73</v>
      </c>
      <c r="F67" s="106" t="s">
        <v>74</v>
      </c>
      <c r="G67" s="93"/>
      <c r="Q67" s="79">
        <v>20</v>
      </c>
    </row>
    <row customHeight="1" ht="47.25">
      <c r="D68" s="126"/>
      <c r="E68" s="88" t="s">
        <v>75</v>
      </c>
      <c r="F68" s="106" t="s">
        <v>76</v>
      </c>
      <c r="G68" s="93"/>
      <c r="Q68" s="79">
        <v>20</v>
      </c>
    </row>
    <row customHeight="1" ht="37.5">
      <c r="D69" s="126"/>
      <c r="E69" s="88" t="s">
        <v>77</v>
      </c>
      <c r="F69" s="106" t="s">
        <v>78</v>
      </c>
      <c r="G69" s="93"/>
      <c r="Q69" s="79">
        <v>20</v>
      </c>
    </row>
    <row customHeight="1" ht="39">
      <c r="D70" s="82"/>
      <c r="E70" s="88" t="s">
        <v>79</v>
      </c>
      <c r="F70" s="106" t="s">
        <v>80</v>
      </c>
      <c r="G70" s="101"/>
      <c r="Q70" s="79">
        <v>20</v>
      </c>
    </row>
    <row customHeight="1" ht="21">
      <c r="D71" s="101"/>
      <c r="G71" s="93"/>
      <c r="Q71" s="79">
        <v>20</v>
      </c>
    </row>
    <row customHeight="1" ht="21">
      <c r="D72" s="126"/>
      <c r="E72" s="128"/>
      <c r="F72" s="129" t="s">
        <v>13</v>
      </c>
      <c r="G72" s="93"/>
      <c r="Q72" s="79">
        <v>20</v>
      </c>
    </row>
    <row customHeight="1" ht="21">
      <c r="D73" s="126"/>
      <c r="E73" s="128"/>
      <c r="G73" s="93"/>
      <c r="Q73" s="79">
        <v>20</v>
      </c>
    </row>
    <row customHeight="1" ht="21">
      <c r="D74" s="126"/>
      <c r="E74" s="130"/>
      <c r="G74" s="93"/>
      <c r="Q74" s="79">
        <v>20</v>
      </c>
    </row>
    <row customHeight="1" ht="21">
      <c r="D75" s="126"/>
      <c r="E75" s="128"/>
      <c r="G75" s="93"/>
      <c r="Q75" s="79">
        <v>20</v>
      </c>
    </row>
    <row customHeight="1" ht="11.549999999999999">
      <c r="Q76" s="79">
        <v>11</v>
      </c>
    </row>
    <row customHeight="1" ht="11.549999999999999">
      <c r="Q77" s="79">
        <v>11</v>
      </c>
    </row>
    <row customHeight="1" ht="11.549999999999999">
      <c r="Q78" s="79">
        <v>11</v>
      </c>
    </row>
    <row customHeight="1" ht="11.25" hidden="1">
      <c r="A79" s="131" t="s">
        <v>81</v>
      </c>
      <c r="B79" s="132">
        <v>0</v>
      </c>
      <c r="C79" s="133">
        <v>3</v>
      </c>
      <c r="D79" s="79">
        <v>1</v>
      </c>
      <c r="E79" s="79">
        <v>55</v>
      </c>
      <c r="F79" s="79">
        <v>54</v>
      </c>
      <c r="G79" s="111">
        <v>1</v>
      </c>
      <c r="H79" s="79">
        <v>0</v>
      </c>
      <c r="I79" s="134">
        <v>59</v>
      </c>
      <c r="J79" s="100">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DFF033B-1622-3FF9-DEED-0.7E72C9C1}"/>
    <hyperlink ref="H17" location="Титульный!H9" display="Как заполнить?" tooltip="Помощь по работе с полями отчётной формы" xr:uid="{083AD4F3-C268-8B2D-9B97-0.78B76CEB}"/>
    <hyperlink ref="H39" location="Титульный!H9" display="Как заполнить?" tooltip="Помощь по работе с полями отчётной формы" xr:uid="{E68FE28A-8E3E-1EFF-FAF1-0.2A2FA5FE}"/>
    <hyperlink ref="H62" location="Титульный!H9" display="Как заполнить?" tooltip="Помощь по работе с полями отчётной формы" xr:uid="{.0FE2609-B65A-11F3-ACD6-0.265EAD1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55C72-8411-9F53-0FD4-0.5CB5E647}" mc:Ignorable="x14ac xr xr2 xr3">
  <sheetPr>
    <tabColor rgb="FFCCCCFF"/>
    <pageSetUpPr fitToPage="1"/>
  </sheetPr>
  <dimension ref="A1:AC92"/>
  <sheetViews>
    <sheetView topLeftCell="A1" showGridLines="0" zoomScale="90" workbookViewId="0">
      <selection activeCell="G75" sqref="G75"/>
    </sheetView>
  </sheetViews>
  <sheetFormatPr defaultColWidth="9.140625" customHeight="1" defaultRowHeight="14.25"/>
  <cols>
    <col min="1" max="1" style="3287" width="8.00390625" hidden="1" customWidth="1"/>
    <col min="2" max="2" style="3288" width="6.00390625" hidden="1" customWidth="1"/>
    <col min="3" max="3" style="3289" width="3.00390625" customWidth="1"/>
    <col min="4" max="4" style="3290" width="3.00390625" customWidth="1"/>
    <col min="5" max="5" style="3291" width="6.00390625" customWidth="1"/>
    <col min="6" max="6" style="3292" width="2.7109375" hidden="1" customWidth="1"/>
    <col min="7" max="7" style="3293" width="46.7109375" customWidth="1"/>
    <col min="8" max="8" style="3294" width="42.00390625" customWidth="1"/>
    <col min="9" max="9" style="3295" width="14.00390625" customWidth="1"/>
    <col min="10" max="10" style="3296" width="3.00390625" customWidth="1"/>
    <col min="11" max="11" style="3297" width="9.140625" hidden="1"/>
    <col min="12" max="12" style="3298" width="9.140625" hidden="1"/>
    <col min="13" max="13" style="3299" width="9.140625" hidden="1"/>
    <col min="14" max="14" style="3300" width="25.7109375" hidden="1" customWidth="1"/>
    <col min="15" max="15" style="3301" width="14.421875" hidden="1" customWidth="1"/>
    <col min="16" max="16" style="3302" width="9.140625" hidden="1"/>
    <col min="17" max="17" style="3303" width="9.140625" hidden="1"/>
    <col min="18" max="18" style="3304" width="9.140625" hidden="1"/>
    <col min="19" max="19" style="3305" width="9.140625" hidden="1"/>
    <col min="20" max="20" style="3306" width="9.140625" hidden="1"/>
    <col min="21" max="21" style="3307" width="9.140625" hidden="1"/>
    <col min="22" max="22" style="3308" width="9.140625" hidden="1"/>
    <col min="23" max="23" style="3309" width="9.140625" hidden="1"/>
    <col min="24" max="24" style="3310" width="9.140625" hidden="1"/>
    <col min="25" max="25" style="3311" width="9.140625" hidden="1"/>
    <col min="26" max="26" style="3312" width="9.140625" hidden="1"/>
    <col min="27" max="27" style="3313" width="9.140625" hidden="1"/>
    <col min="28" max="28" style="3314" width="8.00390625" customWidth="1"/>
    <col min="29" max="29" style="3315" width="9.140625" hidden="1"/>
  </cols>
  <sheetData>
    <row customHeight="1" ht="5.25" hidden="1">
      <c r="G1" s="135" t="s">
        <v>82</v>
      </c>
      <c r="H1" s="136" t="s">
        <v>83</v>
      </c>
      <c r="I1" s="137" t="s">
        <v>84</v>
      </c>
      <c r="J1" s="135" t="s">
        <v>82</v>
      </c>
      <c r="AC1" s="138" t="s">
        <v>14</v>
      </c>
    </row>
    <row customHeight="1" ht="11.25">
      <c r="AC2" s="139">
        <v>11</v>
      </c>
    </row>
    <row customHeight="1" ht="3">
      <c r="AC3" s="140">
        <v>3</v>
      </c>
    </row>
    <row customHeight="1" ht="27.299999999999997">
      <c r="E4" s="141" t="str">
        <f>NameTemplatesInListMO</f>
        <v>Перечень муниципальных районов и муниципальных образований (территорий оказания услуг)</v>
      </c>
      <c r="F4" s="141"/>
      <c r="G4" s="141"/>
      <c r="H4" s="141"/>
      <c r="I4" s="141"/>
      <c r="AC4" s="140">
        <v>26</v>
      </c>
    </row>
    <row customHeight="1" ht="3">
      <c r="AC5" s="140">
        <v>3</v>
      </c>
    </row>
    <row customHeight="1" ht="20.25" hidden="1">
      <c r="AC6" s="140">
        <v>0</v>
      </c>
    </row>
    <row customHeight="1" ht="25.5" hidden="1">
      <c r="AC7" s="79">
        <v>0</v>
      </c>
    </row>
    <row customHeight="1" ht="14.699999999999998">
      <c r="E8" s="84" t="s">
        <v>85</v>
      </c>
      <c r="F8" s="142"/>
      <c r="G8" s="83"/>
      <c r="H8" s="143" t="s">
        <v>86</v>
      </c>
      <c r="I8" s="143"/>
      <c r="AC8" s="140">
        <v>14</v>
      </c>
    </row>
    <row customHeight="1" ht="21">
      <c r="E9" s="144" t="s">
        <v>87</v>
      </c>
      <c r="F9" s="144"/>
      <c r="G9" s="145" t="s">
        <v>88</v>
      </c>
      <c r="H9" s="145" t="s">
        <v>88</v>
      </c>
      <c r="I9" s="145" t="s">
        <v>84</v>
      </c>
      <c r="AC9" s="140">
        <v>20</v>
      </c>
    </row>
    <row customHeight="1" ht="11.549999999999999">
      <c r="E10" s="146" t="s">
        <v>89</v>
      </c>
      <c r="F10" s="146"/>
      <c r="G10" s="146" t="s">
        <v>90</v>
      </c>
      <c r="H10" s="146" t="s">
        <v>91</v>
      </c>
      <c r="I10" s="146" t="s">
        <v>92</v>
      </c>
      <c r="AC10" s="79">
        <v>11</v>
      </c>
    </row>
    <row customHeight="1" ht="1.05">
      <c r="E11" s="147"/>
      <c r="F11" s="147"/>
      <c r="G11" s="148"/>
      <c r="H11" s="148"/>
      <c r="I11" s="149"/>
      <c r="J11" s="150" t="s">
        <v>93</v>
      </c>
      <c r="M11" s="151" t="s">
        <v>94</v>
      </c>
      <c r="N11" s="151" t="s">
        <v>95</v>
      </c>
      <c r="O11" s="151" t="s">
        <v>96</v>
      </c>
      <c r="AC11" s="140">
        <v>1</v>
      </c>
    </row>
    <row customHeight="1" ht="15">
      <c r="A12" s="111">
        <v>1</v>
      </c>
      <c r="E12" s="152">
        <f>A12</f>
        <v>1</v>
      </c>
      <c r="F12" s="153" t="s">
        <v>97</v>
      </c>
      <c r="G12" s="154" t="str">
        <f>"Территория "&amp;E12</f>
        <v>Территория 1</v>
      </c>
      <c r="H12" s="155"/>
      <c r="I12" s="155"/>
      <c r="AC12" s="140">
        <v>14</v>
      </c>
    </row>
    <row customHeight="1" ht="15.75">
      <c r="B13" s="100">
        <v>1</v>
      </c>
      <c r="D13" s="156"/>
      <c r="E13" s="157" t="str">
        <f>A12&amp;"."&amp;B13</f>
        <v>1.1</v>
      </c>
      <c r="F13" s="158" t="s">
        <v>98</v>
      </c>
      <c r="G13" s="159" t="s">
        <v>99</v>
      </c>
      <c r="H13" s="159" t="s">
        <v>99</v>
      </c>
      <c r="I13" s="160" t="s">
        <v>100</v>
      </c>
      <c r="J13" s="151">
        <f>MERGEVALUE(G13)</f>
      </c>
      <c r="M13" s="151" t="str">
        <f t="array" ref="M13:M13">IF(ISERROR(MATCH(MID(N13,1,250),MID(note_ter,1,250),0)),"n","y")</f>
        <v>n</v>
      </c>
      <c r="O13" s="151" t="str">
        <f>H13&amp;"("&amp;I13&amp;")"</f>
        <v>Александровский муниципальный округ(07502000)</v>
      </c>
      <c r="AC13" s="161">
        <v>15</v>
      </c>
    </row>
    <row customHeight="1" ht="15">
      <c r="B14" s="100" t="s">
        <v>101</v>
      </c>
      <c r="D14" s="156" t="s">
        <v>102</v>
      </c>
      <c r="E14" s="152" t="str">
        <f>A12&amp;"."&amp;B14</f>
        <v>1.2</v>
      </c>
      <c r="F14" s="162" t="s">
        <v>101</v>
      </c>
      <c r="G14" s="163" t="s">
        <v>103</v>
      </c>
      <c r="H14" s="163" t="s">
        <v>103</v>
      </c>
      <c r="I14" s="164" t="s">
        <v>104</v>
      </c>
      <c r="M14" s="151" t="str">
        <f t="array" ref="M14:M14">IF(ISERROR(MATCH(MID(N14,1,250),MID(note_ter,1,250),0)),"n","y")</f>
        <v>n</v>
      </c>
      <c r="O14" s="151" t="str">
        <f>H14&amp;"("&amp;I14&amp;")"</f>
        <v>Андроповский муниципальный округ(07503000)</v>
      </c>
    </row>
    <row customHeight="1" ht="15">
      <c r="B15" s="100" t="s">
        <v>89</v>
      </c>
      <c r="D15" s="156" t="s">
        <v>102</v>
      </c>
      <c r="E15" s="152" t="str">
        <f>A12&amp;"."&amp;B15</f>
        <v>1.3</v>
      </c>
      <c r="F15" s="162" t="s">
        <v>89</v>
      </c>
      <c r="G15" s="163" t="s">
        <v>105</v>
      </c>
      <c r="H15" s="163" t="s">
        <v>105</v>
      </c>
      <c r="I15" s="164" t="s">
        <v>106</v>
      </c>
      <c r="M15" s="151" t="str">
        <f t="array" ref="M15:M15">IF(ISERROR(MATCH(MID(N15,1,250),MID(note_ter,1,250),0)),"n","y")</f>
        <v>n</v>
      </c>
      <c r="O15" s="151" t="str">
        <f>H15&amp;"("&amp;I15&amp;")"</f>
        <v>Апанасенковский муниципальный округ(07505000)</v>
      </c>
    </row>
    <row customHeight="1" ht="15">
      <c r="B16" s="100" t="s">
        <v>90</v>
      </c>
      <c r="D16" s="156" t="s">
        <v>102</v>
      </c>
      <c r="E16" s="152" t="str">
        <f>A12&amp;"."&amp;B16</f>
        <v>1.4</v>
      </c>
      <c r="F16" s="162" t="s">
        <v>90</v>
      </c>
      <c r="G16" s="163" t="s">
        <v>107</v>
      </c>
      <c r="H16" s="163" t="s">
        <v>107</v>
      </c>
      <c r="I16" s="164" t="s">
        <v>108</v>
      </c>
      <c r="M16" s="151" t="str">
        <f t="array" ref="M16:M16">IF(ISERROR(MATCH(MID(N16,1,250),MID(note_ter,1,250),0)),"n","y")</f>
        <v>n</v>
      </c>
      <c r="O16" s="151" t="str">
        <f>H16&amp;"("&amp;I16&amp;")"</f>
        <v>Арзгирский муниципальный округ(07507000)</v>
      </c>
    </row>
    <row customHeight="1" ht="15">
      <c r="B17" s="100" t="s">
        <v>109</v>
      </c>
      <c r="D17" s="156" t="s">
        <v>102</v>
      </c>
      <c r="E17" s="152" t="str">
        <f>A12&amp;"."&amp;B17</f>
        <v>1.5</v>
      </c>
      <c r="F17" s="162" t="s">
        <v>91</v>
      </c>
      <c r="G17" s="163" t="s">
        <v>110</v>
      </c>
      <c r="H17" s="163" t="s">
        <v>110</v>
      </c>
      <c r="I17" s="164" t="s">
        <v>111</v>
      </c>
      <c r="M17" s="151" t="str">
        <f t="array" ref="M17:M17">IF(ISERROR(MATCH(MID(N17,1,250),MID(note_ter,1,250),0)),"n","y")</f>
        <v>n</v>
      </c>
      <c r="O17" s="151" t="str">
        <f>H17&amp;"("&amp;I17&amp;")"</f>
        <v>Благодарненский муниципальный округ(07510000)</v>
      </c>
    </row>
    <row customHeight="1" ht="15">
      <c r="B18" s="100" t="s">
        <v>91</v>
      </c>
      <c r="D18" s="156" t="s">
        <v>102</v>
      </c>
      <c r="E18" s="152" t="str">
        <f>A12&amp;"."&amp;B18</f>
        <v>1.6</v>
      </c>
      <c r="F18" s="162" t="s">
        <v>92</v>
      </c>
      <c r="G18" s="163" t="s">
        <v>112</v>
      </c>
      <c r="H18" s="163" t="s">
        <v>112</v>
      </c>
      <c r="I18" s="164" t="s">
        <v>113</v>
      </c>
      <c r="M18" s="151" t="str">
        <f t="array" ref="M18:M18">IF(ISERROR(MATCH(MID(N18,1,250),MID(note_ter,1,250),0)),"n","y")</f>
        <v>n</v>
      </c>
      <c r="O18" s="151" t="str">
        <f>H18&amp;"("&amp;I18&amp;")"</f>
        <v>Будённовский муниципальный округ(07512000)</v>
      </c>
    </row>
    <row customHeight="1" ht="15">
      <c r="B19" s="100" t="s">
        <v>92</v>
      </c>
      <c r="D19" s="156" t="s">
        <v>102</v>
      </c>
      <c r="E19" s="152" t="str">
        <f>A12&amp;"."&amp;B19</f>
        <v>1.7</v>
      </c>
      <c r="F19" s="162" t="s">
        <v>114</v>
      </c>
      <c r="G19" s="163" t="s">
        <v>115</v>
      </c>
      <c r="H19" s="163" t="s">
        <v>115</v>
      </c>
      <c r="I19" s="164" t="s">
        <v>116</v>
      </c>
      <c r="M19" s="151" t="str">
        <f t="array" ref="M19:M19">IF(ISERROR(MATCH(MID(N19,1,250),MID(note_ter,1,250),0)),"n","y")</f>
        <v>n</v>
      </c>
      <c r="O19" s="151" t="str">
        <f>H19&amp;"("&amp;I19&amp;")"</f>
        <v>Георгиевский муниципальный округ(07515000)</v>
      </c>
    </row>
    <row customHeight="1" ht="15">
      <c r="B20" s="100" t="s">
        <v>117</v>
      </c>
      <c r="D20" s="156" t="s">
        <v>102</v>
      </c>
      <c r="E20" s="152" t="str">
        <f>A12&amp;"."&amp;B20</f>
        <v>1.8</v>
      </c>
      <c r="F20" s="162" t="s">
        <v>118</v>
      </c>
      <c r="G20" s="163" t="s">
        <v>119</v>
      </c>
      <c r="H20" s="163" t="s">
        <v>119</v>
      </c>
      <c r="I20" s="164" t="s">
        <v>120</v>
      </c>
      <c r="M20" s="151" t="str">
        <f t="array" ref="M20:M20">IF(ISERROR(MATCH(MID(N20,1,250),MID(note_ter,1,250),0)),"n","y")</f>
        <v>n</v>
      </c>
      <c r="O20" s="151" t="str">
        <f>H20&amp;"("&amp;I20&amp;")"</f>
        <v>Город Лермонтов(07718000)</v>
      </c>
    </row>
    <row customHeight="1" ht="15">
      <c r="B21" s="100" t="s">
        <v>114</v>
      </c>
      <c r="D21" s="156" t="s">
        <v>102</v>
      </c>
      <c r="E21" s="152" t="str">
        <f>A12&amp;"."&amp;B21</f>
        <v>1.9</v>
      </c>
      <c r="F21" s="162" t="s">
        <v>121</v>
      </c>
      <c r="G21" s="163" t="s">
        <v>122</v>
      </c>
      <c r="H21" s="163" t="s">
        <v>122</v>
      </c>
      <c r="I21" s="164" t="s">
        <v>123</v>
      </c>
      <c r="M21" s="151" t="str">
        <f t="array" ref="M21:M21">IF(ISERROR(MATCH(MID(N21,1,250),MID(note_ter,1,250),0)),"n","y")</f>
        <v>n</v>
      </c>
      <c r="O21" s="151" t="str">
        <f>H21&amp;"("&amp;I21&amp;")"</f>
        <v>Город-курорт Ессентуки(07710000)</v>
      </c>
    </row>
    <row customHeight="1" ht="15">
      <c r="B22" s="100" t="s">
        <v>118</v>
      </c>
      <c r="D22" s="156" t="s">
        <v>102</v>
      </c>
      <c r="E22" s="152" t="str">
        <f>A12&amp;"."&amp;B22</f>
        <v>1.10</v>
      </c>
      <c r="F22" s="162" t="s">
        <v>124</v>
      </c>
      <c r="G22" s="163" t="s">
        <v>125</v>
      </c>
      <c r="H22" s="163" t="s">
        <v>125</v>
      </c>
      <c r="I22" s="164" t="s">
        <v>126</v>
      </c>
      <c r="M22" s="151" t="str">
        <f t="array" ref="M22:M22">IF(ISERROR(MATCH(MID(N22,1,250),MID(note_ter,1,250),0)),"n","y")</f>
        <v>n</v>
      </c>
      <c r="O22" s="151" t="str">
        <f>H22&amp;"("&amp;I22&amp;")"</f>
        <v>Город-курорт Железноводск(07712000)</v>
      </c>
    </row>
    <row customHeight="1" ht="15">
      <c r="B23" s="100" t="s">
        <v>127</v>
      </c>
      <c r="D23" s="156" t="s">
        <v>102</v>
      </c>
      <c r="E23" s="152" t="str">
        <f>A12&amp;"."&amp;B23</f>
        <v>1.11</v>
      </c>
      <c r="F23" s="162" t="s">
        <v>128</v>
      </c>
      <c r="G23" s="163" t="s">
        <v>129</v>
      </c>
      <c r="H23" s="163" t="s">
        <v>129</v>
      </c>
      <c r="I23" s="164" t="s">
        <v>130</v>
      </c>
      <c r="M23" s="151" t="str">
        <f t="array" ref="M23:M23">IF(ISERROR(MATCH(MID(N23,1,250),MID(note_ter,1,250),0)),"n","y")</f>
        <v>n</v>
      </c>
      <c r="O23" s="151" t="str">
        <f>H23&amp;"("&amp;I23&amp;")"</f>
        <v>Город-курорт Кисловодск(07715000)</v>
      </c>
    </row>
    <row customHeight="1" ht="15">
      <c r="B24" s="100" t="s">
        <v>131</v>
      </c>
      <c r="D24" s="156" t="s">
        <v>102</v>
      </c>
      <c r="E24" s="152" t="str">
        <f>A12&amp;"."&amp;B24</f>
        <v>1.12</v>
      </c>
      <c r="F24" s="162" t="s">
        <v>132</v>
      </c>
      <c r="G24" s="163" t="s">
        <v>133</v>
      </c>
      <c r="H24" s="163" t="s">
        <v>133</v>
      </c>
      <c r="I24" s="164" t="s">
        <v>134</v>
      </c>
      <c r="M24" s="151" t="str">
        <f t="array" ref="M24:M24">IF(ISERROR(MATCH(MID(N24,1,250),MID(note_ter,1,250),0)),"n","y")</f>
        <v>n</v>
      </c>
      <c r="O24" s="151" t="str">
        <f>H24&amp;"("&amp;I24&amp;")"</f>
        <v>Город-курорт Пятигорск(07727000)</v>
      </c>
    </row>
    <row customHeight="1" ht="15">
      <c r="B25" s="100" t="s">
        <v>121</v>
      </c>
      <c r="D25" s="156" t="s">
        <v>102</v>
      </c>
      <c r="E25" s="152" t="str">
        <f>A12&amp;"."&amp;B25</f>
        <v>1.13</v>
      </c>
      <c r="F25" s="162" t="s">
        <v>135</v>
      </c>
      <c r="G25" s="163" t="s">
        <v>136</v>
      </c>
      <c r="H25" s="163" t="s">
        <v>136</v>
      </c>
      <c r="I25" s="164" t="s">
        <v>137</v>
      </c>
      <c r="M25" s="151" t="str">
        <f t="array" ref="M25:M25">IF(ISERROR(MATCH(MID(N25,1,250),MID(note_ter,1,250),0)),"n","y")</f>
        <v>n</v>
      </c>
      <c r="O25" s="151" t="str">
        <f>H25&amp;"("&amp;I25&amp;")"</f>
        <v>Грачёвский муниципальный округ(07517000)</v>
      </c>
    </row>
    <row customHeight="1" ht="15">
      <c r="B26" s="100" t="s">
        <v>124</v>
      </c>
      <c r="D26" s="156" t="s">
        <v>102</v>
      </c>
      <c r="E26" s="152" t="str">
        <f>A12&amp;"."&amp;B26</f>
        <v>1.14</v>
      </c>
      <c r="F26" s="162" t="s">
        <v>138</v>
      </c>
      <c r="G26" s="163" t="s">
        <v>139</v>
      </c>
      <c r="H26" s="163" t="s">
        <v>139</v>
      </c>
      <c r="I26" s="164" t="s">
        <v>140</v>
      </c>
      <c r="M26" s="151" t="str">
        <f t="array" ref="M26:M26">IF(ISERROR(MATCH(MID(N26,1,250),MID(note_ter,1,250),0)),"n","y")</f>
        <v>n</v>
      </c>
      <c r="O26" s="151" t="str">
        <f>H26&amp;"("&amp;I26&amp;")"</f>
        <v>Изобильненский муниципальный округ(07520000)</v>
      </c>
    </row>
    <row customHeight="1" ht="15">
      <c r="B27" s="100" t="s">
        <v>128</v>
      </c>
      <c r="D27" s="156" t="s">
        <v>102</v>
      </c>
      <c r="E27" s="152" t="str">
        <f>A12&amp;"."&amp;B27</f>
        <v>1.15</v>
      </c>
      <c r="F27" s="162" t="s">
        <v>141</v>
      </c>
      <c r="G27" s="163" t="s">
        <v>142</v>
      </c>
      <c r="H27" s="163" t="s">
        <v>142</v>
      </c>
      <c r="I27" s="164" t="s">
        <v>143</v>
      </c>
      <c r="M27" s="151" t="str">
        <f t="array" ref="M27:M27">IF(ISERROR(MATCH(MID(N27,1,250),MID(note_ter,1,250),0)),"n","y")</f>
        <v>n</v>
      </c>
      <c r="O27" s="151" t="str">
        <f>H27&amp;"("&amp;I27&amp;")"</f>
        <v>Ипатовский муниципальный округ(07522000)</v>
      </c>
    </row>
    <row customHeight="1" ht="15">
      <c r="B28" s="100" t="s">
        <v>132</v>
      </c>
      <c r="D28" s="156" t="s">
        <v>102</v>
      </c>
      <c r="E28" s="152" t="str">
        <f>A12&amp;"."&amp;B28</f>
        <v>1.16</v>
      </c>
      <c r="F28" s="162" t="s">
        <v>144</v>
      </c>
      <c r="G28" s="163" t="s">
        <v>145</v>
      </c>
      <c r="H28" s="163" t="s">
        <v>145</v>
      </c>
      <c r="I28" s="164" t="s">
        <v>146</v>
      </c>
      <c r="M28" s="151" t="str">
        <f t="array" ref="M28:M28">IF(ISERROR(MATCH(MID(N28,1,250),MID(note_ter,1,250),0)),"n","y")</f>
        <v>n</v>
      </c>
      <c r="O28" s="151" t="str">
        <f>H28&amp;"("&amp;I28&amp;")"</f>
        <v>Кировский муниципальный округ(07525000)</v>
      </c>
    </row>
    <row customHeight="1" ht="15">
      <c r="B29" s="100" t="s">
        <v>135</v>
      </c>
      <c r="D29" s="156" t="s">
        <v>102</v>
      </c>
      <c r="E29" s="152" t="str">
        <f>A12&amp;"."&amp;B29</f>
        <v>1.17</v>
      </c>
      <c r="F29" s="162" t="s">
        <v>147</v>
      </c>
      <c r="G29" s="163" t="s">
        <v>148</v>
      </c>
      <c r="H29" s="163" t="s">
        <v>148</v>
      </c>
      <c r="I29" s="164" t="s">
        <v>149</v>
      </c>
      <c r="M29" s="151" t="str">
        <f t="array" ref="M29:M29">IF(ISERROR(MATCH(MID(N29,1,250),MID(note_ter,1,250),0)),"n","y")</f>
        <v>n</v>
      </c>
      <c r="O29" s="151" t="str">
        <f>H29&amp;"("&amp;I29&amp;")"</f>
        <v>Кочубеевский муниципальный округ(07528000)</v>
      </c>
    </row>
    <row customHeight="1" ht="15">
      <c r="B30" s="100" t="s">
        <v>150</v>
      </c>
      <c r="D30" s="156" t="s">
        <v>102</v>
      </c>
      <c r="E30" s="152" t="str">
        <f>A12&amp;"."&amp;B30</f>
        <v>1.18</v>
      </c>
      <c r="F30" s="162" t="s">
        <v>151</v>
      </c>
      <c r="G30" s="163" t="s">
        <v>152</v>
      </c>
      <c r="H30" s="163" t="s">
        <v>152</v>
      </c>
      <c r="I30" s="164" t="s">
        <v>153</v>
      </c>
      <c r="M30" s="151" t="str">
        <f t="array" ref="M30:M30">IF(ISERROR(MATCH(MID(N30,1,250),MID(note_ter,1,250),0)),"n","y")</f>
        <v>n</v>
      </c>
      <c r="O30" s="151" t="str">
        <f>H30&amp;"("&amp;I30&amp;")"</f>
        <v>Красногвардейский муниципальный округ(07530000)</v>
      </c>
    </row>
    <row customHeight="1" ht="15">
      <c r="B31" s="100" t="s">
        <v>138</v>
      </c>
      <c r="D31" s="156" t="s">
        <v>102</v>
      </c>
      <c r="E31" s="152" t="str">
        <f>A12&amp;"."&amp;B31</f>
        <v>1.19</v>
      </c>
      <c r="F31" s="162" t="s">
        <v>154</v>
      </c>
      <c r="G31" s="163" t="s">
        <v>155</v>
      </c>
      <c r="H31" s="163" t="s">
        <v>155</v>
      </c>
      <c r="I31" s="164" t="s">
        <v>156</v>
      </c>
      <c r="M31" s="151" t="str">
        <f t="array" ref="M31:M31">IF(ISERROR(MATCH(MID(N31,1,250),MID(note_ter,1,250),0)),"n","y")</f>
        <v>n</v>
      </c>
      <c r="O31" s="151" t="str">
        <f>H31&amp;"("&amp;I31&amp;")"</f>
        <v>Курский муниципальный округ(07533000)</v>
      </c>
    </row>
    <row customHeight="1" ht="15">
      <c r="B32" s="100" t="s">
        <v>157</v>
      </c>
      <c r="D32" s="156" t="s">
        <v>102</v>
      </c>
      <c r="E32" s="152" t="str">
        <f>A12&amp;"."&amp;B32</f>
        <v>1.20</v>
      </c>
      <c r="F32" s="162" t="s">
        <v>158</v>
      </c>
      <c r="G32" s="163" t="s">
        <v>159</v>
      </c>
      <c r="H32" s="163" t="s">
        <v>159</v>
      </c>
      <c r="I32" s="164" t="s">
        <v>160</v>
      </c>
      <c r="M32" s="151" t="str">
        <f t="array" ref="M32:M32">IF(ISERROR(MATCH(MID(N32,1,250),MID(note_ter,1,250),0)),"n","y")</f>
        <v>n</v>
      </c>
      <c r="O32" s="151" t="str">
        <f>H32&amp;"("&amp;I32&amp;")"</f>
        <v>Левокумский муниципальный округ(07536000)</v>
      </c>
    </row>
    <row customHeight="1" ht="15">
      <c r="B33" s="100" t="s">
        <v>141</v>
      </c>
      <c r="D33" s="156" t="s">
        <v>102</v>
      </c>
      <c r="E33" s="152" t="str">
        <f>A12&amp;"."&amp;B33</f>
        <v>1.21</v>
      </c>
      <c r="F33" s="162" t="s">
        <v>161</v>
      </c>
      <c r="G33" s="163" t="s">
        <v>162</v>
      </c>
      <c r="H33" s="163" t="s">
        <v>162</v>
      </c>
      <c r="I33" s="164" t="s">
        <v>163</v>
      </c>
      <c r="M33" s="151" t="str">
        <f t="array" ref="M33:M33">IF(ISERROR(MATCH(MID(N33,1,250),MID(note_ter,1,250),0)),"n","y")</f>
        <v>n</v>
      </c>
      <c r="O33" s="151" t="str">
        <f>H33&amp;"("&amp;I33&amp;")"</f>
        <v>Минераловодский муниципальный округ(07539000)</v>
      </c>
    </row>
    <row customHeight="1" ht="15">
      <c r="B34" s="100" t="s">
        <v>164</v>
      </c>
      <c r="D34" s="156" t="s">
        <v>102</v>
      </c>
      <c r="E34" s="152" t="str">
        <f>A12&amp;"."&amp;B34</f>
        <v>1.22</v>
      </c>
      <c r="F34" s="162" t="s">
        <v>165</v>
      </c>
      <c r="G34" s="163" t="s">
        <v>166</v>
      </c>
      <c r="H34" s="163" t="s">
        <v>166</v>
      </c>
      <c r="I34" s="164" t="s">
        <v>167</v>
      </c>
      <c r="M34" s="151" t="str">
        <f t="array" ref="M34:M34">IF(ISERROR(MATCH(MID(N34,1,250),MID(note_ter,1,250),0)),"n","y")</f>
        <v>n</v>
      </c>
      <c r="O34" s="151" t="str">
        <f>H34&amp;"("&amp;I34&amp;")"</f>
        <v>Нефтекумский муниципальный округ(07541000)</v>
      </c>
    </row>
    <row customHeight="1" ht="15">
      <c r="B35" s="100" t="s">
        <v>144</v>
      </c>
      <c r="D35" s="156" t="s">
        <v>102</v>
      </c>
      <c r="E35" s="152" t="str">
        <f>A12&amp;"."&amp;B35</f>
        <v>1.23</v>
      </c>
      <c r="F35" s="162" t="s">
        <v>168</v>
      </c>
      <c r="G35" s="163" t="s">
        <v>169</v>
      </c>
      <c r="H35" s="163" t="s">
        <v>169</v>
      </c>
      <c r="I35" s="164" t="s">
        <v>170</v>
      </c>
      <c r="M35" s="151" t="str">
        <f t="array" ref="M35:M35">IF(ISERROR(MATCH(MID(N35,1,250),MID(note_ter,1,250),0)),"n","y")</f>
        <v>n</v>
      </c>
      <c r="O35" s="151" t="str">
        <f>H35&amp;"("&amp;I35&amp;")"</f>
        <v>Новоалександровский муниципальный округ(07543000)</v>
      </c>
    </row>
    <row customHeight="1" ht="15">
      <c r="B36" s="100" t="s">
        <v>147</v>
      </c>
      <c r="D36" s="156" t="s">
        <v>102</v>
      </c>
      <c r="E36" s="152" t="str">
        <f>A12&amp;"."&amp;B36</f>
        <v>1.24</v>
      </c>
      <c r="F36" s="162" t="s">
        <v>171</v>
      </c>
      <c r="G36" s="163" t="s">
        <v>172</v>
      </c>
      <c r="H36" s="163" t="s">
        <v>172</v>
      </c>
      <c r="I36" s="164" t="s">
        <v>173</v>
      </c>
      <c r="M36" s="151" t="str">
        <f t="array" ref="M36:M36">IF(ISERROR(MATCH(MID(N36,1,250),MID(note_ter,1,250),0)),"n","y")</f>
        <v>n</v>
      </c>
      <c r="O36" s="151" t="str">
        <f>H36&amp;"("&amp;I36&amp;")"</f>
        <v>Новоселицкий муниципальный округ(07544000)</v>
      </c>
    </row>
    <row customHeight="1" ht="15">
      <c r="B37" s="100" t="s">
        <v>151</v>
      </c>
      <c r="D37" s="156" t="s">
        <v>102</v>
      </c>
      <c r="E37" s="152" t="str">
        <f>A12&amp;"."&amp;B37</f>
        <v>1.25</v>
      </c>
      <c r="F37" s="162" t="s">
        <v>174</v>
      </c>
      <c r="G37" s="163" t="s">
        <v>175</v>
      </c>
      <c r="H37" s="163" t="s">
        <v>175</v>
      </c>
      <c r="I37" s="164" t="s">
        <v>176</v>
      </c>
      <c r="M37" s="151" t="str">
        <f t="array" ref="M37:M37">IF(ISERROR(MATCH(MID(N37,1,250),MID(note_ter,1,250),0)),"n","y")</f>
        <v>n</v>
      </c>
      <c r="O37" s="151" t="str">
        <f>H37&amp;"("&amp;I37&amp;")"</f>
        <v>Петровский муниципальный округ(07546000)</v>
      </c>
    </row>
    <row customHeight="1" ht="15">
      <c r="B38" s="100" t="s">
        <v>154</v>
      </c>
      <c r="D38" s="156" t="s">
        <v>102</v>
      </c>
      <c r="E38" s="152" t="str">
        <f>A12&amp;"."&amp;B38</f>
        <v>1.26</v>
      </c>
      <c r="F38" s="162" t="s">
        <v>177</v>
      </c>
      <c r="G38" s="163" t="s">
        <v>178</v>
      </c>
      <c r="H38" s="163" t="s">
        <v>178</v>
      </c>
      <c r="I38" s="164" t="s">
        <v>179</v>
      </c>
      <c r="M38" s="151" t="str">
        <f t="array" ref="M38:M38">IF(ISERROR(MATCH(MID(N38,1,250),MID(note_ter,1,250),0)),"n","y")</f>
        <v>n</v>
      </c>
      <c r="O38" s="151" t="str">
        <f>H38&amp;"("&amp;I38&amp;")"</f>
        <v>Предгорный муниципальный округ(07548000)</v>
      </c>
    </row>
    <row customHeight="1" ht="15">
      <c r="B39" s="100" t="s">
        <v>158</v>
      </c>
      <c r="D39" s="156" t="s">
        <v>102</v>
      </c>
      <c r="E39" s="152" t="str">
        <f>A12&amp;"."&amp;B39</f>
        <v>1.27</v>
      </c>
      <c r="F39" s="162" t="s">
        <v>180</v>
      </c>
      <c r="G39" s="163" t="s">
        <v>181</v>
      </c>
      <c r="H39" s="163" t="s">
        <v>181</v>
      </c>
      <c r="I39" s="164" t="s">
        <v>182</v>
      </c>
      <c r="M39" s="151" t="str">
        <f t="array" ref="M39:M39">IF(ISERROR(MATCH(MID(N39,1,250),MID(note_ter,1,250),0)),"n","y")</f>
        <v>n</v>
      </c>
      <c r="O39" s="151" t="str">
        <f>H39&amp;"("&amp;I39&amp;")"</f>
        <v>Советский муниципальный округ(07550000)</v>
      </c>
    </row>
    <row customHeight="1" ht="15">
      <c r="B40" s="100" t="s">
        <v>183</v>
      </c>
      <c r="D40" s="156" t="s">
        <v>102</v>
      </c>
      <c r="E40" s="152" t="str">
        <f>A12&amp;"."&amp;B40</f>
        <v>1.28</v>
      </c>
      <c r="F40" s="162" t="s">
        <v>184</v>
      </c>
      <c r="G40" s="163" t="s">
        <v>185</v>
      </c>
      <c r="H40" s="163" t="s">
        <v>185</v>
      </c>
      <c r="I40" s="164" t="s">
        <v>186</v>
      </c>
      <c r="M40" s="151" t="str">
        <f t="array" ref="M40:M40">IF(ISERROR(MATCH(MID(N40,1,250),MID(note_ter,1,250),0)),"n","y")</f>
        <v>n</v>
      </c>
      <c r="O40" s="151" t="str">
        <f>H40&amp;"("&amp;I40&amp;")"</f>
        <v>Степновский муниципальный округ(07552000)</v>
      </c>
    </row>
    <row customHeight="1" ht="15">
      <c r="B41" s="100" t="s">
        <v>161</v>
      </c>
      <c r="D41" s="156" t="s">
        <v>102</v>
      </c>
      <c r="E41" s="152" t="str">
        <f>A12&amp;"."&amp;B41</f>
        <v>1.29</v>
      </c>
      <c r="F41" s="162" t="s">
        <v>187</v>
      </c>
      <c r="G41" s="163" t="s">
        <v>188</v>
      </c>
      <c r="H41" s="163" t="s">
        <v>188</v>
      </c>
      <c r="I41" s="164" t="s">
        <v>189</v>
      </c>
      <c r="M41" s="151" t="str">
        <f t="array" ref="M41:M41">IF(ISERROR(MATCH(MID(N41,1,250),MID(note_ter,1,250),0)),"n","y")</f>
        <v>n</v>
      </c>
      <c r="O41" s="151" t="str">
        <f>H41&amp;"("&amp;I41&amp;")"</f>
        <v>Труновский муниципальный округ(07554000)</v>
      </c>
    </row>
    <row customHeight="1" ht="15">
      <c r="B42" s="100" t="s">
        <v>190</v>
      </c>
      <c r="D42" s="156" t="s">
        <v>102</v>
      </c>
      <c r="E42" s="152" t="str">
        <f>A12&amp;"."&amp;B42</f>
        <v>1.30</v>
      </c>
      <c r="F42" s="162" t="s">
        <v>191</v>
      </c>
      <c r="G42" s="163" t="s">
        <v>192</v>
      </c>
      <c r="H42" s="163" t="s">
        <v>192</v>
      </c>
      <c r="I42" s="164" t="s">
        <v>193</v>
      </c>
      <c r="M42" s="151" t="str">
        <f t="array" ref="M42:M42">IF(ISERROR(MATCH(MID(N42,1,250),MID(note_ter,1,250),0)),"n","y")</f>
        <v>n</v>
      </c>
      <c r="O42" s="151" t="str">
        <f>H42&amp;"("&amp;I42&amp;")"</f>
        <v>Туркменский муниципальный округ(07556000)</v>
      </c>
    </row>
    <row customHeight="1" ht="15">
      <c r="B43" s="100" t="s">
        <v>165</v>
      </c>
      <c r="D43" s="156" t="s">
        <v>102</v>
      </c>
      <c r="E43" s="152" t="str">
        <f>A12&amp;"."&amp;B43</f>
        <v>1.31</v>
      </c>
      <c r="F43" s="162" t="s">
        <v>194</v>
      </c>
      <c r="G43" s="163" t="s">
        <v>195</v>
      </c>
      <c r="H43" s="163" t="s">
        <v>195</v>
      </c>
      <c r="I43" s="164" t="s">
        <v>196</v>
      </c>
      <c r="M43" s="151" t="str">
        <f t="array" ref="M43:M43">IF(ISERROR(MATCH(MID(N43,1,250),MID(note_ter,1,250),0)),"n","y")</f>
        <v>n</v>
      </c>
      <c r="O43" s="151" t="str">
        <f>H43&amp;"("&amp;I43&amp;")"</f>
        <v>Шпаковский муниципальный округ(07558000)</v>
      </c>
    </row>
    <row customHeight="1" ht="15.75">
      <c r="E44" s="165"/>
      <c r="F44" s="166"/>
      <c r="G44" s="167" t="s">
        <v>197</v>
      </c>
      <c r="H44" s="168"/>
      <c r="I44" s="169"/>
      <c r="AC44" s="161">
        <v>15</v>
      </c>
    </row>
    <row customHeight="1" ht="15">
      <c r="A45" s="170" t="s">
        <v>101</v>
      </c>
      <c r="C45" s="171" t="s">
        <v>102</v>
      </c>
      <c r="E45" s="152" t="str">
        <f>A45</f>
        <v>2</v>
      </c>
      <c r="F45" s="172" t="s">
        <v>198</v>
      </c>
      <c r="G45" s="154" t="str">
        <f>"Территория "&amp;E45</f>
        <v>Территория 2</v>
      </c>
      <c r="H45" s="155"/>
      <c r="I45" s="155"/>
    </row>
    <row customHeight="1" ht="15">
      <c r="B46" s="100">
        <v>1</v>
      </c>
      <c r="D46" s="156"/>
      <c r="E46" s="157" t="str">
        <f>A45&amp;"."&amp;B46</f>
        <v>2.1</v>
      </c>
      <c r="F46" s="173" t="s">
        <v>92</v>
      </c>
      <c r="G46" s="159" t="s">
        <v>112</v>
      </c>
      <c r="H46" s="159" t="s">
        <v>112</v>
      </c>
      <c r="I46" s="160" t="s">
        <v>113</v>
      </c>
      <c r="M46" s="151" t="str">
        <f t="array" ref="M46:M46">IF(ISERROR(MATCH(MID(N46,1,250),MID(note_ter,1,250),0)),"n","y")</f>
        <v>n</v>
      </c>
      <c r="O46" s="151" t="str">
        <f>H46&amp;"("&amp;I46&amp;")"</f>
        <v>Будённовский муниципальный округ(07512000)</v>
      </c>
    </row>
    <row customHeight="1" ht="15">
      <c r="E47" s="165"/>
      <c r="F47" s="166"/>
      <c r="G47" s="167" t="s">
        <v>197</v>
      </c>
      <c r="H47" s="168"/>
      <c r="I47" s="169"/>
    </row>
    <row customHeight="1" ht="15">
      <c r="A48" s="170" t="s">
        <v>89</v>
      </c>
      <c r="C48" s="171" t="s">
        <v>102</v>
      </c>
      <c r="E48" s="152" t="str">
        <f>A48</f>
        <v>3</v>
      </c>
      <c r="F48" s="172" t="s">
        <v>199</v>
      </c>
      <c r="G48" s="154" t="str">
        <f>"Территория "&amp;E48</f>
        <v>Территория 3</v>
      </c>
      <c r="H48" s="155"/>
      <c r="I48" s="155"/>
    </row>
    <row customHeight="1" ht="15">
      <c r="B49" s="100">
        <v>1</v>
      </c>
      <c r="D49" s="156"/>
      <c r="E49" s="157" t="str">
        <f>A48&amp;"."&amp;B49</f>
        <v>3.1</v>
      </c>
      <c r="F49" s="173" t="s">
        <v>165</v>
      </c>
      <c r="G49" s="159" t="s">
        <v>166</v>
      </c>
      <c r="H49" s="159" t="s">
        <v>166</v>
      </c>
      <c r="I49" s="160" t="s">
        <v>167</v>
      </c>
      <c r="M49" s="151" t="str">
        <f t="array" ref="M49:M49">IF(ISERROR(MATCH(MID(N49,1,250),MID(note_ter,1,250),0)),"n","y")</f>
        <v>n</v>
      </c>
      <c r="O49" s="151" t="str">
        <f>H49&amp;"("&amp;I49&amp;")"</f>
        <v>Нефтекумский муниципальный округ(07541000)</v>
      </c>
    </row>
    <row customHeight="1" ht="15">
      <c r="E50" s="165"/>
      <c r="F50" s="166"/>
      <c r="G50" s="167" t="s">
        <v>197</v>
      </c>
      <c r="H50" s="168"/>
      <c r="I50" s="169"/>
    </row>
    <row customHeight="1" ht="15">
      <c r="A51" s="170" t="s">
        <v>90</v>
      </c>
      <c r="C51" s="171" t="s">
        <v>102</v>
      </c>
      <c r="E51" s="152" t="str">
        <f>A51</f>
        <v>4</v>
      </c>
      <c r="F51" s="172" t="s">
        <v>200</v>
      </c>
      <c r="G51" s="154" t="str">
        <f>"Территория "&amp;E51</f>
        <v>Территория 4</v>
      </c>
      <c r="H51" s="155"/>
      <c r="I51" s="155"/>
    </row>
    <row customHeight="1" ht="15">
      <c r="B52" s="100">
        <v>1</v>
      </c>
      <c r="D52" s="156"/>
      <c r="E52" s="157" t="str">
        <f>A51&amp;"."&amp;B52</f>
        <v>4.1</v>
      </c>
      <c r="F52" s="173" t="s">
        <v>138</v>
      </c>
      <c r="G52" s="159" t="s">
        <v>139</v>
      </c>
      <c r="H52" s="159" t="s">
        <v>139</v>
      </c>
      <c r="I52" s="160" t="s">
        <v>140</v>
      </c>
      <c r="M52" s="151" t="str">
        <f t="array" ref="M52:M52">IF(ISERROR(MATCH(MID(N52,1,250),MID(note_ter,1,250),0)),"n","y")</f>
        <v>n</v>
      </c>
      <c r="O52" s="151" t="str">
        <f>H52&amp;"("&amp;I52&amp;")"</f>
        <v>Изобильненский муниципальный округ(07520000)</v>
      </c>
    </row>
    <row customHeight="1" ht="15">
      <c r="E53" s="165"/>
      <c r="F53" s="166"/>
      <c r="G53" s="167" t="s">
        <v>197</v>
      </c>
      <c r="H53" s="168"/>
      <c r="I53" s="169"/>
    </row>
    <row customHeight="1" ht="15">
      <c r="A54" s="170" t="s">
        <v>109</v>
      </c>
      <c r="C54" s="171" t="s">
        <v>102</v>
      </c>
      <c r="E54" s="152" t="str">
        <f>A54</f>
        <v>5</v>
      </c>
      <c r="F54" s="172" t="s">
        <v>201</v>
      </c>
      <c r="G54" s="154" t="str">
        <f>"Территория "&amp;E54</f>
        <v>Территория 5</v>
      </c>
      <c r="H54" s="155"/>
      <c r="I54" s="155"/>
    </row>
    <row customHeight="1" ht="15">
      <c r="B55" s="100">
        <v>1</v>
      </c>
      <c r="D55" s="156"/>
      <c r="E55" s="157" t="str">
        <f>A54&amp;"."&amp;B55</f>
        <v>5.1</v>
      </c>
      <c r="F55" s="173" t="s">
        <v>135</v>
      </c>
      <c r="G55" s="159" t="s">
        <v>136</v>
      </c>
      <c r="H55" s="159" t="s">
        <v>136</v>
      </c>
      <c r="I55" s="160" t="s">
        <v>137</v>
      </c>
      <c r="M55" s="151" t="str">
        <f t="array" ref="M55:M55">IF(ISERROR(MATCH(MID(N55,1,250),MID(note_ter,1,250),0)),"n","y")</f>
        <v>n</v>
      </c>
      <c r="O55" s="151" t="str">
        <f>H55&amp;"("&amp;I55&amp;")"</f>
        <v>Грачёвский муниципальный округ(07517000)</v>
      </c>
    </row>
    <row customHeight="1" ht="15">
      <c r="E56" s="165"/>
      <c r="F56" s="166"/>
      <c r="G56" s="167" t="s">
        <v>197</v>
      </c>
      <c r="H56" s="168"/>
      <c r="I56" s="169"/>
    </row>
    <row customHeight="1" ht="15">
      <c r="A57" s="170" t="s">
        <v>91</v>
      </c>
      <c r="C57" s="171" t="s">
        <v>102</v>
      </c>
      <c r="E57" s="152" t="str">
        <f>A57</f>
        <v>6</v>
      </c>
      <c r="F57" s="172" t="s">
        <v>202</v>
      </c>
      <c r="G57" s="154" t="str">
        <f>"Территория "&amp;E57</f>
        <v>Территория 6</v>
      </c>
      <c r="H57" s="155"/>
      <c r="I57" s="155"/>
    </row>
    <row customHeight="1" ht="15">
      <c r="B58" s="100">
        <v>1</v>
      </c>
      <c r="D58" s="156"/>
      <c r="E58" s="157" t="str">
        <f>A57&amp;"."&amp;B58</f>
        <v>6.1</v>
      </c>
      <c r="F58" s="173" t="s">
        <v>154</v>
      </c>
      <c r="G58" s="159" t="s">
        <v>155</v>
      </c>
      <c r="H58" s="159" t="s">
        <v>155</v>
      </c>
      <c r="I58" s="160" t="s">
        <v>156</v>
      </c>
      <c r="M58" s="151" t="str">
        <f t="array" ref="M58:M58">IF(ISERROR(MATCH(MID(N58,1,250),MID(note_ter,1,250),0)),"n","y")</f>
        <v>n</v>
      </c>
      <c r="O58" s="151" t="str">
        <f>H58&amp;"("&amp;I58&amp;")"</f>
        <v>Курский муниципальный округ(07533000)</v>
      </c>
    </row>
    <row customHeight="1" ht="15">
      <c r="E59" s="165"/>
      <c r="F59" s="166"/>
      <c r="G59" s="167" t="s">
        <v>197</v>
      </c>
      <c r="H59" s="168"/>
      <c r="I59" s="169"/>
    </row>
    <row customHeight="1" ht="15">
      <c r="A60" s="170" t="s">
        <v>92</v>
      </c>
      <c r="C60" s="171" t="s">
        <v>102</v>
      </c>
      <c r="E60" s="152" t="str">
        <f>A60</f>
        <v>7</v>
      </c>
      <c r="F60" s="172" t="s">
        <v>203</v>
      </c>
      <c r="G60" s="154" t="str">
        <f>"Территория "&amp;E60</f>
        <v>Территория 7</v>
      </c>
      <c r="H60" s="155"/>
      <c r="I60" s="155"/>
    </row>
    <row customHeight="1" ht="15">
      <c r="B61" s="100">
        <v>1</v>
      </c>
      <c r="D61" s="156"/>
      <c r="E61" s="157" t="str">
        <f>A60&amp;"."&amp;B61</f>
        <v>7.1</v>
      </c>
      <c r="F61" s="173" t="s">
        <v>174</v>
      </c>
      <c r="G61" s="159" t="s">
        <v>175</v>
      </c>
      <c r="H61" s="159" t="s">
        <v>175</v>
      </c>
      <c r="I61" s="160" t="s">
        <v>176</v>
      </c>
      <c r="M61" s="151" t="str">
        <f t="array" ref="M61:M61">IF(ISERROR(MATCH(MID(N61,1,250),MID(note_ter,1,250),0)),"n","y")</f>
        <v>n</v>
      </c>
      <c r="O61" s="151" t="str">
        <f>H61&amp;"("&amp;I61&amp;")"</f>
        <v>Петровский муниципальный округ(07546000)</v>
      </c>
    </row>
    <row customHeight="1" ht="15">
      <c r="E62" s="165"/>
      <c r="F62" s="166"/>
      <c r="G62" s="167" t="s">
        <v>197</v>
      </c>
      <c r="H62" s="168"/>
      <c r="I62" s="169"/>
    </row>
    <row customHeight="1" ht="15">
      <c r="A63" s="170" t="s">
        <v>117</v>
      </c>
      <c r="C63" s="171" t="s">
        <v>102</v>
      </c>
      <c r="E63" s="152" t="str">
        <f>A63</f>
        <v>8</v>
      </c>
      <c r="F63" s="172" t="s">
        <v>204</v>
      </c>
      <c r="G63" s="154" t="str">
        <f>"Территория "&amp;E63</f>
        <v>Территория 8</v>
      </c>
      <c r="H63" s="155"/>
      <c r="I63" s="155"/>
    </row>
    <row customHeight="1" ht="15">
      <c r="B64" s="100">
        <v>1</v>
      </c>
      <c r="D64" s="156"/>
      <c r="E64" s="157" t="str">
        <f>A63&amp;"."&amp;B64</f>
        <v>8.1</v>
      </c>
      <c r="F64" s="173" t="s">
        <v>158</v>
      </c>
      <c r="G64" s="159" t="s">
        <v>159</v>
      </c>
      <c r="H64" s="159" t="s">
        <v>159</v>
      </c>
      <c r="I64" s="160" t="s">
        <v>160</v>
      </c>
      <c r="M64" s="151" t="str">
        <f t="array" ref="M64:M64">IF(ISERROR(MATCH(MID(N64,1,250),MID(note_ter,1,250),0)),"n","y")</f>
        <v>n</v>
      </c>
      <c r="O64" s="151" t="str">
        <f>H64&amp;"("&amp;I64&amp;")"</f>
        <v>Левокумский муниципальный округ(07536000)</v>
      </c>
    </row>
    <row customHeight="1" ht="15">
      <c r="E65" s="165"/>
      <c r="F65" s="166"/>
      <c r="G65" s="167" t="s">
        <v>197</v>
      </c>
      <c r="H65" s="168"/>
      <c r="I65" s="169"/>
    </row>
    <row customHeight="1" ht="15">
      <c r="A66" s="170" t="s">
        <v>114</v>
      </c>
      <c r="C66" s="171" t="s">
        <v>102</v>
      </c>
      <c r="E66" s="152" t="str">
        <f>A66</f>
        <v>9</v>
      </c>
      <c r="F66" s="172" t="s">
        <v>205</v>
      </c>
      <c r="G66" s="154" t="str">
        <f>"Территория "&amp;E66</f>
        <v>Территория 9</v>
      </c>
      <c r="H66" s="155"/>
      <c r="I66" s="155"/>
    </row>
    <row customHeight="1" ht="15">
      <c r="B67" s="100">
        <v>1</v>
      </c>
      <c r="D67" s="156"/>
      <c r="E67" s="157" t="str">
        <f>A66&amp;"."&amp;B67</f>
        <v>9.1</v>
      </c>
      <c r="F67" s="173" t="s">
        <v>128</v>
      </c>
      <c r="G67" s="159" t="s">
        <v>129</v>
      </c>
      <c r="H67" s="159" t="s">
        <v>129</v>
      </c>
      <c r="I67" s="160" t="s">
        <v>130</v>
      </c>
      <c r="M67" s="151" t="str">
        <f t="array" ref="M67:M67">IF(ISERROR(MATCH(MID(N67,1,250),MID(note_ter,1,250),0)),"n","y")</f>
        <v>n</v>
      </c>
      <c r="O67" s="151" t="str">
        <f>H67&amp;"("&amp;I67&amp;")"</f>
        <v>Город-курорт Кисловодск(07715000)</v>
      </c>
    </row>
    <row customHeight="1" ht="15">
      <c r="E68" s="165"/>
      <c r="F68" s="166"/>
      <c r="G68" s="167" t="s">
        <v>197</v>
      </c>
      <c r="H68" s="168"/>
      <c r="I68" s="169"/>
    </row>
    <row customHeight="1" ht="15">
      <c r="A69" s="170" t="s">
        <v>118</v>
      </c>
      <c r="C69" s="171" t="s">
        <v>102</v>
      </c>
      <c r="E69" s="152" t="str">
        <f>A69</f>
        <v>10</v>
      </c>
      <c r="F69" s="172" t="s">
        <v>206</v>
      </c>
      <c r="G69" s="154" t="str">
        <f>"Территория "&amp;E69</f>
        <v>Территория 10</v>
      </c>
      <c r="H69" s="155"/>
      <c r="I69" s="155"/>
    </row>
    <row customHeight="1" ht="15">
      <c r="B70" s="100">
        <v>1</v>
      </c>
      <c r="D70" s="156"/>
      <c r="E70" s="157" t="str">
        <f>A69&amp;"."&amp;B70</f>
        <v>10.1</v>
      </c>
      <c r="F70" s="173" t="s">
        <v>147</v>
      </c>
      <c r="G70" s="159" t="s">
        <v>148</v>
      </c>
      <c r="H70" s="159" t="s">
        <v>148</v>
      </c>
      <c r="I70" s="160" t="s">
        <v>149</v>
      </c>
      <c r="M70" s="151" t="str">
        <f t="array" ref="M70:M70">IF(ISERROR(MATCH(MID(N70,1,250),MID(note_ter,1,250),0)),"n","y")</f>
        <v>n</v>
      </c>
      <c r="O70" s="151" t="str">
        <f>H70&amp;"("&amp;I70&amp;")"</f>
        <v>Кочубеевский муниципальный округ(07528000)</v>
      </c>
    </row>
    <row customHeight="1" ht="15">
      <c r="E71" s="165"/>
      <c r="F71" s="166"/>
      <c r="G71" s="167" t="s">
        <v>197</v>
      </c>
      <c r="H71" s="168"/>
      <c r="I71" s="169"/>
    </row>
    <row customHeight="1" ht="15">
      <c r="A72" s="170" t="s">
        <v>127</v>
      </c>
      <c r="C72" s="171" t="s">
        <v>102</v>
      </c>
      <c r="E72" s="152" t="str">
        <f>A72</f>
        <v>11</v>
      </c>
      <c r="F72" s="172" t="s">
        <v>207</v>
      </c>
      <c r="G72" s="154" t="str">
        <f>"Территория "&amp;E72</f>
        <v>Территория 11</v>
      </c>
      <c r="H72" s="155"/>
      <c r="I72" s="155"/>
    </row>
    <row customHeight="1" ht="15">
      <c r="B73" s="100">
        <v>1</v>
      </c>
      <c r="D73" s="156"/>
      <c r="E73" s="157" t="str">
        <f>A72&amp;"."&amp;B73</f>
        <v>11.1</v>
      </c>
      <c r="F73" s="173" t="s">
        <v>177</v>
      </c>
      <c r="G73" s="159" t="s">
        <v>178</v>
      </c>
      <c r="H73" s="159" t="s">
        <v>178</v>
      </c>
      <c r="I73" s="160" t="s">
        <v>179</v>
      </c>
      <c r="M73" s="151" t="str">
        <f t="array" ref="M73:M73">IF(ISERROR(MATCH(MID(N73,1,250),MID(note_ter,1,250),0)),"n","y")</f>
        <v>n</v>
      </c>
      <c r="O73" s="151" t="str">
        <f>H73&amp;"("&amp;I73&amp;")"</f>
        <v>Предгорный муниципальный округ(07548000)</v>
      </c>
    </row>
    <row customHeight="1" ht="15">
      <c r="E74" s="165"/>
      <c r="F74" s="166"/>
      <c r="G74" s="167" t="s">
        <v>197</v>
      </c>
      <c r="H74" s="168"/>
      <c r="I74" s="169"/>
    </row>
    <row customHeight="1" ht="15">
      <c r="A75" s="170" t="s">
        <v>131</v>
      </c>
      <c r="C75" s="171" t="s">
        <v>102</v>
      </c>
      <c r="E75" s="152" t="str">
        <f>A75</f>
        <v>12</v>
      </c>
      <c r="F75" s="172" t="s">
        <v>208</v>
      </c>
      <c r="G75" s="154" t="str">
        <f>"Территория "&amp;E75</f>
        <v>Территория 12</v>
      </c>
      <c r="H75" s="155"/>
      <c r="I75" s="155"/>
    </row>
    <row customHeight="1" ht="15">
      <c r="B76" s="100">
        <v>1</v>
      </c>
      <c r="D76" s="156"/>
      <c r="E76" s="157" t="str">
        <f>A75&amp;"."&amp;B76</f>
        <v>12.1</v>
      </c>
      <c r="F76" s="173" t="s">
        <v>194</v>
      </c>
      <c r="G76" s="159" t="s">
        <v>195</v>
      </c>
      <c r="H76" s="159" t="s">
        <v>195</v>
      </c>
      <c r="I76" s="160" t="s">
        <v>196</v>
      </c>
      <c r="M76" s="151" t="str">
        <f t="array" ref="M76:M76">IF(ISERROR(MATCH(MID(N76,1,250),MID(note_ter,1,250),0)),"n","y")</f>
        <v>n</v>
      </c>
      <c r="O76" s="151" t="str">
        <f>H76&amp;"("&amp;I76&amp;")"</f>
        <v>Шпаковский муниципальный округ(07558000)</v>
      </c>
    </row>
    <row customHeight="1" ht="15">
      <c r="E77" s="165"/>
      <c r="F77" s="166"/>
      <c r="G77" s="167" t="s">
        <v>197</v>
      </c>
      <c r="H77" s="168"/>
      <c r="I77" s="169"/>
    </row>
    <row customHeight="1" ht="14.699999999999998">
      <c r="E78" s="174"/>
      <c r="F78" s="175"/>
      <c r="G78" s="176" t="s">
        <v>209</v>
      </c>
      <c r="H78" s="175"/>
      <c r="I78" s="177"/>
      <c r="J78" s="150"/>
      <c r="N78" s="151" t="s">
        <v>210</v>
      </c>
      <c r="AC78" s="140">
        <v>14</v>
      </c>
    </row>
    <row customHeight="1" ht="22.049999999999997">
      <c r="E79" s="178"/>
      <c r="F79" s="178"/>
      <c r="G79" s="178"/>
      <c r="H79" s="178"/>
      <c r="I79" s="178"/>
      <c r="AC79" s="140">
        <v>21</v>
      </c>
    </row>
    <row customHeight="1" ht="14.699999999999998">
      <c r="AC80" s="140">
        <v>14</v>
      </c>
    </row>
    <row customHeight="1" ht="1.05">
      <c r="AC81" s="140">
        <v>1</v>
      </c>
    </row>
    <row customHeight="1" ht="10.5">
      <c r="AC82" s="179">
        <v>10</v>
      </c>
    </row>
    <row customHeight="1" ht="10.5">
      <c r="AC83" s="179">
        <v>10</v>
      </c>
    </row>
    <row customHeight="1" ht="14.699999999999998">
      <c r="AC84" s="79">
        <v>14</v>
      </c>
    </row>
    <row customHeight="1" ht="14.699999999999998">
      <c r="AC85" s="79">
        <v>14</v>
      </c>
    </row>
    <row customHeight="1" ht="14.699999999999998">
      <c r="AC86" s="79">
        <v>14</v>
      </c>
    </row>
    <row customHeight="1" ht="14.699999999999998">
      <c r="AC87" s="79">
        <v>14</v>
      </c>
    </row>
    <row customHeight="1" ht="14.699999999999998">
      <c r="AC88" s="79">
        <v>14</v>
      </c>
    </row>
    <row customHeight="1" ht="14.699999999999998">
      <c r="AC89" s="79">
        <v>14</v>
      </c>
    </row>
    <row customHeight="1" ht="14.699999999999998">
      <c r="AC90" s="79">
        <v>14</v>
      </c>
    </row>
    <row customHeight="1" ht="14.699999999999998">
      <c r="AC91" s="79">
        <v>14</v>
      </c>
    </row>
    <row customHeight="1" ht="22.5" hidden="1">
      <c r="B92" s="100">
        <v>0</v>
      </c>
      <c r="C92" s="79">
        <v>3</v>
      </c>
      <c r="D92" s="180">
        <v>3</v>
      </c>
      <c r="E92" s="79">
        <v>6</v>
      </c>
      <c r="F92" s="79">
        <v>0</v>
      </c>
      <c r="G92" s="79">
        <v>46</v>
      </c>
      <c r="H92" s="79">
        <v>42</v>
      </c>
      <c r="I92" s="79">
        <v>14</v>
      </c>
      <c r="J92" s="151">
        <v>3</v>
      </c>
      <c r="K92" s="151">
        <v>0</v>
      </c>
      <c r="L92" s="151">
        <v>0</v>
      </c>
      <c r="M92" s="151">
        <v>0</v>
      </c>
      <c r="N92" s="151">
        <v>0</v>
      </c>
      <c r="O92" s="151">
        <v>0</v>
      </c>
      <c r="P92" s="181">
        <v>0</v>
      </c>
      <c r="Q92" s="181">
        <v>0</v>
      </c>
      <c r="R92" s="181">
        <v>0</v>
      </c>
      <c r="S92" s="181">
        <v>0</v>
      </c>
      <c r="T92" s="79">
        <v>0</v>
      </c>
      <c r="U92" s="79">
        <v>0</v>
      </c>
      <c r="V92" s="79">
        <v>0</v>
      </c>
      <c r="W92" s="79">
        <v>0</v>
      </c>
      <c r="X92" s="79">
        <v>0</v>
      </c>
      <c r="Y92" s="79">
        <v>0</v>
      </c>
      <c r="Z92" s="79">
        <v>0</v>
      </c>
      <c r="AA92" s="79">
        <v>0</v>
      </c>
      <c r="AB92" s="79">
        <v>8</v>
      </c>
      <c r="AC92" s="79">
        <v>23</v>
      </c>
    </row>
  </sheetData>
  <sheetProtection formatColumns="0" formatRows="0" autoFilter="0" sort="0" insertRows="0" insertColumns="1" deleteRows="0" deleteColumns="0"/>
  <mergeCells count="15">
    <mergeCell ref="A12:A44"/>
    <mergeCell ref="E4:I4"/>
    <mergeCell ref="E8:G8"/>
    <mergeCell ref="H8:I8"/>
    <mergeCell ref="A45:A47"/>
    <mergeCell ref="A48:A50"/>
    <mergeCell ref="A51:A53"/>
    <mergeCell ref="A54:A56"/>
    <mergeCell ref="A57:A59"/>
    <mergeCell ref="A60:A62"/>
    <mergeCell ref="A63:A65"/>
    <mergeCell ref="A66:A68"/>
    <mergeCell ref="A69:A71"/>
    <mergeCell ref="A72:A74"/>
    <mergeCell ref="A75:A77"/>
  </mergeCells>
  <dataValidations count="12">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45">
      <formula1>900</formula1>
    </dataValidation>
    <dataValidation type="textLength" operator="lessThanOrEqual" allowBlank="1" showInputMessage="1" showErrorMessage="1" errorTitle="Ошибка" error="Допускается ввод не более 900 символов!" sqref="G48">
      <formula1>900</formula1>
    </dataValidation>
    <dataValidation type="textLength" operator="lessThanOrEqual" allowBlank="1" showInputMessage="1" showErrorMessage="1" errorTitle="Ошибка" error="Допускается ввод не более 900 символов!" sqref="G51">
      <formula1>900</formula1>
    </dataValidation>
    <dataValidation type="textLength" operator="lessThanOrEqual" allowBlank="1" showInputMessage="1" showErrorMessage="1" errorTitle="Ошибка" error="Допускается ввод не более 900 символов!" sqref="G54">
      <formula1>900</formula1>
    </dataValidation>
    <dataValidation type="textLength" operator="lessThanOrEqual" allowBlank="1" showInputMessage="1" showErrorMessage="1" errorTitle="Ошибка" error="Допускается ввод не более 900 символов!" sqref="G57">
      <formula1>900</formula1>
    </dataValidation>
    <dataValidation type="textLength" operator="lessThanOrEqual" allowBlank="1" showInputMessage="1" showErrorMessage="1" errorTitle="Ошибка" error="Допускается ввод не более 900 символов!" sqref="G60">
      <formula1>900</formula1>
    </dataValidation>
    <dataValidation type="textLength" operator="lessThanOrEqual" allowBlank="1" showInputMessage="1" showErrorMessage="1" errorTitle="Ошибка" error="Допускается ввод не более 900 символов!" sqref="G63">
      <formula1>900</formula1>
    </dataValidation>
    <dataValidation type="textLength" operator="lessThanOrEqual" allowBlank="1" showInputMessage="1" showErrorMessage="1" errorTitle="Ошибка" error="Допускается ввод не более 900 символов!" sqref="G66">
      <formula1>900</formula1>
    </dataValidation>
    <dataValidation type="textLength" operator="lessThanOrEqual" allowBlank="1" showInputMessage="1" showErrorMessage="1" errorTitle="Ошибка" error="Допускается ввод не более 900 символов!" sqref="G69">
      <formula1>900</formula1>
    </dataValidation>
    <dataValidation type="textLength" operator="lessThanOrEqual" allowBlank="1" showInputMessage="1" showErrorMessage="1" errorTitle="Ошибка" error="Допускается ввод не более 900 символов!" sqref="G72">
      <formula1>900</formula1>
    </dataValidation>
    <dataValidation type="textLength" operator="lessThanOrEqual" allowBlank="1" showInputMessage="1" showErrorMessage="1" errorTitle="Ошибка" error="Допускается ввод не более 900 символов!" sqref="G75">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341FE-E24E-2288-922A-0.20F2FFE5}" mc:Ignorable="x14ac xr xr2 xr3">
  <sheetPr>
    <tabColor rgb="FFCCCCFF"/>
  </sheetPr>
  <dimension ref="A1:AM62"/>
  <sheetViews>
    <sheetView topLeftCell="A1" showGridLines="0" zoomScale="105" workbookViewId="0">
      <selection activeCell="I38" sqref="I38:I39"/>
    </sheetView>
  </sheetViews>
  <sheetFormatPr defaultColWidth="9.140625" customHeight="1" defaultRowHeight="11.25"/>
  <cols>
    <col min="1" max="1" style="3319" width="6.421875" hidden="1" customWidth="1"/>
    <col min="2" max="2" style="3319" width="2.00390625" hidden="1" customWidth="1"/>
    <col min="3" max="3" style="3319" width="3.00390625" customWidth="1"/>
    <col min="4" max="4" style="3319" width="4.00390625" customWidth="1"/>
    <col min="5" max="5" style="3319" width="44.00390625" customWidth="1"/>
    <col min="6" max="6" style="3319" width="6.421875" customWidth="1"/>
    <col min="7" max="7" style="3319" width="4.00390625" customWidth="1"/>
    <col min="8" max="8" style="3319" width="5.00390625" customWidth="1"/>
    <col min="9" max="9" style="3319" width="52.00390625" customWidth="1"/>
    <col min="10" max="10" style="3319" width="7.00390625" customWidth="1"/>
    <col min="11" max="11" style="3319" width="3.00390625" customWidth="1"/>
    <col min="12" max="12" style="3319" width="6.00390625" customWidth="1"/>
    <col min="13" max="13" style="3319" width="56.00390625" customWidth="1"/>
    <col min="14" max="14" style="3319" width="8.00390625" customWidth="1"/>
    <col min="15" max="37" style="3319" width="9.140625" hidden="1"/>
    <col min="38" max="38" style="3319" width="8.00390625" customWidth="1"/>
    <col min="39" max="39" style="3319" width="9.140625" hidden="1"/>
  </cols>
  <sheetData>
    <row customHeight="1" ht="11.25" hidden="1">
      <c r="AM1" s="182" t="s">
        <v>14</v>
      </c>
    </row>
    <row customHeight="1" ht="11.25" hidden="1">
      <c r="AM2" s="182">
        <v>0</v>
      </c>
    </row>
    <row customHeight="1" ht="11.549999999999999">
      <c r="AM3" s="182">
        <v>11</v>
      </c>
    </row>
    <row customHeight="1" ht="35.699999999999996">
      <c r="D4" s="18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184"/>
      <c r="F4" s="184"/>
      <c r="G4" s="184"/>
      <c r="H4" s="184"/>
      <c r="I4" s="185"/>
      <c r="AM4" s="182">
        <v>34</v>
      </c>
    </row>
    <row customHeight="1" ht="14.699999999999998">
      <c r="D5" s="186" t="str">
        <f>IF(org=0,"Не определено",org)</f>
        <v>ГУП СК "Ставрополькрайводоканал"</v>
      </c>
      <c r="E5" s="187"/>
      <c r="F5" s="187"/>
      <c r="G5" s="187"/>
      <c r="H5" s="187"/>
      <c r="I5" s="188"/>
      <c r="AM5" s="189">
        <v>14</v>
      </c>
    </row>
    <row customHeight="1" ht="6.3">
      <c r="AM6" s="189">
        <v>6</v>
      </c>
    </row>
    <row customHeight="1" ht="45.75" hidden="1">
      <c r="E7" s="1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AM7" s="182">
        <v>0</v>
      </c>
    </row>
    <row customHeight="1" ht="6.3">
      <c r="AM8" s="189">
        <v>6</v>
      </c>
    </row>
    <row customHeight="1" ht="18.75">
      <c r="A9" s="191"/>
      <c r="D9" s="152" t="s">
        <v>211</v>
      </c>
      <c r="E9" s="152"/>
      <c r="F9" s="192" t="s">
        <v>212</v>
      </c>
      <c r="G9" s="193"/>
      <c r="H9" s="193"/>
      <c r="I9" s="193"/>
      <c r="J9" s="194" t="s">
        <v>213</v>
      </c>
      <c r="K9" s="194"/>
      <c r="L9" s="194"/>
      <c r="M9" s="194"/>
      <c r="AM9" s="182">
        <v>18</v>
      </c>
    </row>
    <row customHeight="1" ht="24">
      <c r="A10" s="191"/>
      <c r="D10" s="152" t="s">
        <v>87</v>
      </c>
      <c r="E10" s="152" t="s">
        <v>88</v>
      </c>
      <c r="F10" s="152" t="s">
        <v>214</v>
      </c>
      <c r="G10" s="195" t="s">
        <v>87</v>
      </c>
      <c r="H10" s="196"/>
      <c r="I10" s="152" t="s">
        <v>88</v>
      </c>
      <c r="J10" s="152" t="s">
        <v>214</v>
      </c>
      <c r="K10" s="195" t="s">
        <v>87</v>
      </c>
      <c r="L10" s="196"/>
      <c r="M10" s="152" t="s">
        <v>88</v>
      </c>
      <c r="N10" s="197"/>
      <c r="AM10" s="182">
        <v>23</v>
      </c>
    </row>
    <row customHeight="1" ht="11.25" hidden="1">
      <c r="D11" s="198" t="s">
        <v>98</v>
      </c>
      <c r="E11" s="198" t="s">
        <v>101</v>
      </c>
      <c r="F11" s="198" t="s">
        <v>89</v>
      </c>
      <c r="G11" s="199" t="s">
        <v>90</v>
      </c>
      <c r="H11" s="200"/>
      <c r="I11" s="198" t="s">
        <v>109</v>
      </c>
      <c r="J11" s="198" t="s">
        <v>91</v>
      </c>
      <c r="K11" s="201" t="s">
        <v>92</v>
      </c>
      <c r="L11" s="202"/>
      <c r="M11" s="198" t="s">
        <v>117</v>
      </c>
      <c r="N11" s="197"/>
      <c r="AM11" s="182">
        <v>0</v>
      </c>
    </row>
    <row customHeight="1" ht="1.05">
      <c r="D12" s="203"/>
      <c r="E12" s="204"/>
      <c r="F12" s="204"/>
      <c r="G12" s="205"/>
      <c r="H12" s="205"/>
      <c r="I12" s="204"/>
      <c r="J12" s="204"/>
      <c r="K12" s="206"/>
      <c r="L12" s="204"/>
      <c r="M12" s="207"/>
      <c r="N12" s="197"/>
      <c r="O12" s="151" t="s">
        <v>215</v>
      </c>
      <c r="P12" s="151" t="s">
        <v>216</v>
      </c>
      <c r="Q12" s="151" t="s">
        <v>217</v>
      </c>
      <c r="R12" s="151" t="s">
        <v>218</v>
      </c>
      <c r="AM12" s="182">
        <v>1</v>
      </c>
    </row>
    <row customHeight="1" ht="15.75">
      <c r="D13" s="208" t="s">
        <v>98</v>
      </c>
      <c r="E13" s="209" t="str">
        <f>INDEX(VD_NAME_LIST,MATCH("4189671",VD_ID_LIST,0))</f>
        <v>Холодное водоснабжение. Питьевая вода</v>
      </c>
      <c r="F13" s="210" t="s">
        <v>61</v>
      </c>
      <c r="G13" s="211"/>
      <c r="H13" s="212">
        <v>1</v>
      </c>
      <c r="I13" s="213" t="str">
        <f>IF(U13="","",INDEX(TERRITORY_MR_LIST,MATCH(U13,TERRITORY_LIST_ID,0)))</f>
        <v>Территория 1</v>
      </c>
      <c r="J13" s="214" t="s">
        <v>61</v>
      </c>
      <c r="K13" s="215"/>
      <c r="L13" s="208" t="s">
        <v>98</v>
      </c>
      <c r="M13" s="216" t="s">
        <v>219</v>
      </c>
      <c r="N13" s="197"/>
      <c r="O13" s="151" t="s">
        <v>220</v>
      </c>
      <c r="P13" s="151" t="str">
        <f>$E$13</f>
        <v>Холодное водоснабжение. Питьевая вода</v>
      </c>
      <c r="Q13" s="151" t="str">
        <f>IF($F$13="нет","без дифференциации",$I$13)</f>
        <v>Территория 1</v>
      </c>
      <c r="R13" s="151" t="str">
        <f>IF($J$13="нет","без дифференциации",M13)</f>
        <v>Потребители Ставропольского края</v>
      </c>
      <c r="U13" s="217" t="s">
        <v>97</v>
      </c>
      <c r="V13" s="217" t="s">
        <v>221</v>
      </c>
      <c r="Y13" s="218" t="s">
        <v>222</v>
      </c>
      <c r="Z13" s="218">
        <v>1705000</v>
      </c>
      <c r="AM13" s="182">
        <v>15</v>
      </c>
    </row>
    <row customHeight="1" ht="15.75">
      <c r="D14" s="208"/>
      <c r="E14" s="219"/>
      <c r="F14" s="214"/>
      <c r="G14" s="211"/>
      <c r="H14" s="212"/>
      <c r="I14" s="220"/>
      <c r="J14" s="214"/>
      <c r="K14" s="165"/>
      <c r="L14" s="166"/>
      <c r="M14" s="221" t="s">
        <v>223</v>
      </c>
      <c r="N14" s="197"/>
      <c r="AM14" s="182">
        <v>15</v>
      </c>
    </row>
    <row customHeight="1" ht="15.75">
      <c r="D15" s="208"/>
      <c r="E15" s="222"/>
      <c r="F15" s="214"/>
      <c r="G15" s="223"/>
      <c r="H15" s="224"/>
      <c r="I15" s="167" t="s">
        <v>224</v>
      </c>
      <c r="J15" s="166"/>
      <c r="K15" s="166"/>
      <c r="L15" s="166"/>
      <c r="M15" s="225"/>
      <c r="N15" s="197"/>
      <c r="AM15" s="182">
        <v>15</v>
      </c>
    </row>
    <row customHeight="1" ht="33">
      <c r="C16" s="226" t="s">
        <v>102</v>
      </c>
      <c r="D16" s="208" t="s">
        <v>101</v>
      </c>
      <c r="E16" s="209" t="str">
        <f>INDEX(VD_NAME_LIST,MATCH("4189672",VD_ID_LIST,0))</f>
        <v>Холодное водоснабжение. Техническая вода</v>
      </c>
      <c r="F16" s="214" t="s">
        <v>61</v>
      </c>
      <c r="G16" s="227"/>
      <c r="H16" s="152">
        <v>1</v>
      </c>
      <c r="I16" s="228" t="str">
        <f>IF($U$16="","",INDEX(TERRITORY_MR_LIST,MATCH($U$16,TERRITORY_LIST_ID,0)))</f>
        <v>Территория 2</v>
      </c>
      <c r="J16" s="214" t="s">
        <v>61</v>
      </c>
      <c r="K16" s="229"/>
      <c r="L16" s="208" t="s">
        <v>98</v>
      </c>
      <c r="M16" s="216" t="s">
        <v>225</v>
      </c>
      <c r="O16" s="218" t="s">
        <v>226</v>
      </c>
      <c r="P16" s="218" t="str">
        <f>$E$16</f>
        <v>Холодное водоснабжение. Техническая вода</v>
      </c>
      <c r="Q16" s="218" t="str">
        <f>IF($F$16="нет","без дифференциации",$I$16)</f>
        <v>Территория 2</v>
      </c>
      <c r="R16" s="218" t="str">
        <f>IF($J$16="нет","без дифференциации",$M$16)</f>
        <v>Потребители, присоединенные к централизованной системе технического водоснабжения города Буденновска Буденновского МО</v>
      </c>
      <c r="U16" s="230" t="s">
        <v>198</v>
      </c>
      <c r="V16" s="218" t="s">
        <v>227</v>
      </c>
      <c r="Y16" s="218" t="s">
        <v>222</v>
      </c>
      <c r="Z16" s="218">
        <v>1705000</v>
      </c>
    </row>
    <row customHeight="1" ht="35.25">
      <c r="D17" s="231"/>
      <c r="E17" s="231"/>
      <c r="F17" s="231"/>
      <c r="G17" s="231"/>
      <c r="H17" s="231"/>
      <c r="I17" s="231"/>
      <c r="J17" s="231"/>
      <c r="K17" s="232" t="s">
        <v>102</v>
      </c>
      <c r="L17" s="233" t="s">
        <v>101</v>
      </c>
      <c r="M17" s="216" t="s">
        <v>228</v>
      </c>
      <c r="N17" s="197"/>
      <c r="O17" s="218" t="s">
        <v>229</v>
      </c>
      <c r="P17" s="218" t="str">
        <f>$E$16</f>
        <v>Холодное водоснабжение. Техническая вода</v>
      </c>
      <c r="Q17" s="218" t="str">
        <f>IF($F$16="нет","без дифференциации",$I$16)</f>
        <v>Территория 2</v>
      </c>
      <c r="R17" s="218" t="str">
        <f>IF($J$17="нет","без дифференциации",$M$17)</f>
        <v>Потребители, присоединенные к централизованной системе технического водоснабжения села Стародубского Буденновского МО</v>
      </c>
      <c r="Y17" s="218" t="s">
        <v>222</v>
      </c>
      <c r="Z17" s="218">
        <v>1705000</v>
      </c>
    </row>
    <row customHeight="1" ht="15">
      <c r="D18" s="208"/>
      <c r="E18" s="219"/>
      <c r="F18" s="214"/>
      <c r="G18" s="234"/>
      <c r="H18" s="152"/>
      <c r="I18" s="235" t="str">
        <f>IF($U$16="","",INDEX(TERRITORY_MR_LIST,MATCH($U$16,TERRITORY_LIST_ID,0)))</f>
        <v>Территория 2</v>
      </c>
      <c r="J18" s="214"/>
      <c r="K18" s="165"/>
      <c r="L18" s="166"/>
      <c r="M18" s="221" t="s">
        <v>223</v>
      </c>
    </row>
    <row customHeight="1" ht="35.25">
      <c r="D19" s="231"/>
      <c r="E19" s="231"/>
      <c r="F19" s="231"/>
      <c r="G19" s="232" t="s">
        <v>102</v>
      </c>
      <c r="H19" s="83" t="s">
        <v>101</v>
      </c>
      <c r="I19" s="124" t="str">
        <f>IF(U19="","",INDEX(TERRITORY_MR_LIST,MATCH(U19,TERRITORY_LIST_ID,0)))</f>
        <v>Территория 3</v>
      </c>
      <c r="J19" s="214" t="s">
        <v>61</v>
      </c>
      <c r="K19" s="229"/>
      <c r="L19" s="208" t="s">
        <v>98</v>
      </c>
      <c r="M19" s="216" t="s">
        <v>230</v>
      </c>
      <c r="O19" s="218" t="s">
        <v>231</v>
      </c>
      <c r="P19" s="218" t="str">
        <f>$E$16</f>
        <v>Холодное водоснабжение. Техническая вода</v>
      </c>
      <c r="Q19" s="218" t="str">
        <f>IF($F$19="нет","без дифференциации",$I$19)</f>
        <v>Территория 3</v>
      </c>
      <c r="R19" s="218" t="str">
        <f>IF($J$19="нет","без дифференциации",$M$19)</f>
        <v>Потребители, присоединенные к централизованной системе технического водоснабжения города Нефтекумска Нефтекумского МО</v>
      </c>
      <c r="U19" s="230" t="s">
        <v>199</v>
      </c>
      <c r="Y19" s="218" t="s">
        <v>222</v>
      </c>
      <c r="Z19" s="218">
        <v>1705000</v>
      </c>
    </row>
    <row customHeight="1" ht="15">
      <c r="D20" s="231"/>
      <c r="E20" s="231"/>
      <c r="F20" s="231"/>
      <c r="G20" s="232"/>
      <c r="H20" s="83"/>
      <c r="I20" s="124"/>
      <c r="J20" s="214"/>
      <c r="K20" s="165"/>
      <c r="L20" s="166"/>
      <c r="M20" s="221" t="s">
        <v>223</v>
      </c>
    </row>
    <row customHeight="1" ht="35.25">
      <c r="D21" s="231"/>
      <c r="E21" s="231"/>
      <c r="F21" s="231"/>
      <c r="G21" s="232" t="s">
        <v>102</v>
      </c>
      <c r="H21" s="83" t="s">
        <v>89</v>
      </c>
      <c r="I21" s="124" t="str">
        <f>IF(U21="","",INDEX(TERRITORY_MR_LIST,MATCH(U21,TERRITORY_LIST_ID,0)))</f>
        <v>Территория 4</v>
      </c>
      <c r="J21" s="214" t="s">
        <v>61</v>
      </c>
      <c r="K21" s="229"/>
      <c r="L21" s="208" t="s">
        <v>98</v>
      </c>
      <c r="M21" s="216" t="s">
        <v>232</v>
      </c>
      <c r="O21" s="218" t="s">
        <v>233</v>
      </c>
      <c r="P21" s="218" t="str">
        <f>$E$16</f>
        <v>Холодное водоснабжение. Техническая вода</v>
      </c>
      <c r="Q21" s="218" t="str">
        <f>IF($F$21="нет","без дифференциации",$I$21)</f>
        <v>Территория 4</v>
      </c>
      <c r="R21" s="218" t="str">
        <f>IF($J$21="нет","без дифференциации",$M$21)</f>
        <v>Потребители, присоединенные к централизованной системе технического водоснабжения Изобильненского МО</v>
      </c>
      <c r="U21" s="230" t="s">
        <v>200</v>
      </c>
      <c r="Y21" s="218" t="s">
        <v>222</v>
      </c>
      <c r="Z21" s="218">
        <v>1705000</v>
      </c>
    </row>
    <row customHeight="1" ht="15">
      <c r="D22" s="231"/>
      <c r="E22" s="231"/>
      <c r="F22" s="231"/>
      <c r="G22" s="232"/>
      <c r="H22" s="83"/>
      <c r="I22" s="124"/>
      <c r="J22" s="214"/>
      <c r="K22" s="165"/>
      <c r="L22" s="166"/>
      <c r="M22" s="221" t="s">
        <v>223</v>
      </c>
    </row>
    <row customHeight="1" ht="35.25">
      <c r="D23" s="231"/>
      <c r="E23" s="231"/>
      <c r="F23" s="231"/>
      <c r="G23" s="232" t="s">
        <v>102</v>
      </c>
      <c r="H23" s="83" t="s">
        <v>90</v>
      </c>
      <c r="I23" s="124" t="str">
        <f>IF(U23="","",INDEX(TERRITORY_MR_LIST,MATCH(U23,TERRITORY_LIST_ID,0)))</f>
        <v>Территория 5</v>
      </c>
      <c r="J23" s="214" t="s">
        <v>61</v>
      </c>
      <c r="K23" s="229"/>
      <c r="L23" s="208" t="s">
        <v>98</v>
      </c>
      <c r="M23" s="216" t="s">
        <v>234</v>
      </c>
      <c r="O23" s="218" t="s">
        <v>235</v>
      </c>
      <c r="P23" s="218" t="str">
        <f>$E$16</f>
        <v>Холодное водоснабжение. Техническая вода</v>
      </c>
      <c r="Q23" s="218" t="str">
        <f>IF($F$23="нет","без дифференциации",$I$23)</f>
        <v>Территория 5</v>
      </c>
      <c r="R23" s="218" t="str">
        <f>IF($J$23="нет","без дифференциации",$M$23)</f>
        <v>Потребители, присоединенные к централизованной системе технического водоснабжения поселка Новоспицевского Грачевского МО</v>
      </c>
      <c r="U23" s="230" t="s">
        <v>201</v>
      </c>
      <c r="Y23" s="218" t="s">
        <v>222</v>
      </c>
      <c r="Z23" s="218">
        <v>1705000</v>
      </c>
    </row>
    <row customHeight="1" ht="15">
      <c r="D24" s="231"/>
      <c r="E24" s="231"/>
      <c r="F24" s="231"/>
      <c r="G24" s="232"/>
      <c r="H24" s="83"/>
      <c r="I24" s="124"/>
      <c r="J24" s="214"/>
      <c r="K24" s="165"/>
      <c r="L24" s="166"/>
      <c r="M24" s="221" t="s">
        <v>223</v>
      </c>
    </row>
    <row customHeight="1" ht="35.25">
      <c r="D25" s="231"/>
      <c r="E25" s="231"/>
      <c r="F25" s="231"/>
      <c r="G25" s="232" t="s">
        <v>102</v>
      </c>
      <c r="H25" s="83" t="s">
        <v>109</v>
      </c>
      <c r="I25" s="124" t="str">
        <f>IF(U25="","",INDEX(TERRITORY_MR_LIST,MATCH(U25,TERRITORY_LIST_ID,0)))</f>
        <v>Территория 6</v>
      </c>
      <c r="J25" s="214" t="s">
        <v>61</v>
      </c>
      <c r="K25" s="229"/>
      <c r="L25" s="208" t="s">
        <v>98</v>
      </c>
      <c r="M25" s="216" t="s">
        <v>236</v>
      </c>
      <c r="O25" s="218" t="s">
        <v>237</v>
      </c>
      <c r="P25" s="218" t="str">
        <f>$E$16</f>
        <v>Холодное водоснабжение. Техническая вода</v>
      </c>
      <c r="Q25" s="218" t="str">
        <f>IF($F$25="нет","без дифференциации",$I$25)</f>
        <v>Территория 6</v>
      </c>
      <c r="R25" s="218" t="str">
        <f>IF($J$25="нет","без дифференциации",$M$25)</f>
        <v>Потребители, присоединенные к централизованной системе технического водоснабжения хутора Привольного Курского МО</v>
      </c>
      <c r="U25" s="230" t="s">
        <v>202</v>
      </c>
      <c r="Y25" s="218" t="s">
        <v>222</v>
      </c>
      <c r="Z25" s="218">
        <v>1705000</v>
      </c>
    </row>
    <row customHeight="1" ht="35.25">
      <c r="D26" s="231"/>
      <c r="E26" s="231"/>
      <c r="F26" s="231"/>
      <c r="G26" s="231"/>
      <c r="H26" s="231"/>
      <c r="I26" s="231"/>
      <c r="J26" s="231"/>
      <c r="K26" s="232" t="s">
        <v>102</v>
      </c>
      <c r="L26" s="233" t="s">
        <v>101</v>
      </c>
      <c r="M26" s="216" t="s">
        <v>238</v>
      </c>
      <c r="N26" s="197"/>
      <c r="O26" s="218" t="s">
        <v>239</v>
      </c>
      <c r="P26" s="218" t="str">
        <f>$E$16</f>
        <v>Холодное водоснабжение. Техническая вода</v>
      </c>
      <c r="Q26" s="218" t="str">
        <f>IF($F$25="нет","без дифференциации",$I$25)</f>
        <v>Территория 6</v>
      </c>
      <c r="R26" s="218" t="str">
        <f>IF($J$26="нет","без дифференциации",$M$26)</f>
        <v>Потребители, присоединенные к централизованной системе технического водоснабжения поселка Рощино Курского МО</v>
      </c>
      <c r="Y26" s="218" t="s">
        <v>222</v>
      </c>
      <c r="Z26" s="218">
        <v>1705000</v>
      </c>
    </row>
    <row customHeight="1" ht="15">
      <c r="D27" s="231"/>
      <c r="E27" s="231"/>
      <c r="F27" s="231"/>
      <c r="G27" s="232"/>
      <c r="H27" s="83"/>
      <c r="I27" s="124"/>
      <c r="J27" s="214"/>
      <c r="K27" s="165"/>
      <c r="L27" s="166"/>
      <c r="M27" s="221" t="s">
        <v>223</v>
      </c>
    </row>
    <row customHeight="1" ht="35.25">
      <c r="D28" s="231"/>
      <c r="E28" s="231"/>
      <c r="F28" s="231"/>
      <c r="G28" s="232" t="s">
        <v>102</v>
      </c>
      <c r="H28" s="83" t="s">
        <v>91</v>
      </c>
      <c r="I28" s="124" t="str">
        <f>IF(U28="","",INDEX(TERRITORY_MR_LIST,MATCH(U28,TERRITORY_LIST_ID,0)))</f>
        <v>Территория 7</v>
      </c>
      <c r="J28" s="214" t="s">
        <v>61</v>
      </c>
      <c r="K28" s="229"/>
      <c r="L28" s="208" t="s">
        <v>98</v>
      </c>
      <c r="M28" s="216" t="s">
        <v>240</v>
      </c>
      <c r="O28" s="218" t="s">
        <v>241</v>
      </c>
      <c r="P28" s="218" t="str">
        <f>$E$16</f>
        <v>Холодное водоснабжение. Техническая вода</v>
      </c>
      <c r="Q28" s="218" t="str">
        <f>IF($F$28="нет","без дифференциации",$I$28)</f>
        <v>Территория 7</v>
      </c>
      <c r="R28" s="218" t="str">
        <f>IF($J$28="нет","без дифференциации",$M$28)</f>
        <v>Потребители, присоединенные к централизованной системе технического водоснабжения села Гофицкого Петровского МО</v>
      </c>
      <c r="U28" s="230" t="s">
        <v>203</v>
      </c>
      <c r="Y28" s="218" t="s">
        <v>222</v>
      </c>
      <c r="Z28" s="218">
        <v>1705000</v>
      </c>
    </row>
    <row customHeight="1" ht="15">
      <c r="D29" s="231"/>
      <c r="E29" s="231"/>
      <c r="F29" s="231"/>
      <c r="G29" s="232"/>
      <c r="H29" s="83"/>
      <c r="I29" s="124"/>
      <c r="J29" s="214"/>
      <c r="K29" s="165"/>
      <c r="L29" s="166"/>
      <c r="M29" s="221" t="s">
        <v>223</v>
      </c>
    </row>
    <row customHeight="1" ht="35.25">
      <c r="D30" s="231"/>
      <c r="E30" s="231"/>
      <c r="F30" s="231"/>
      <c r="G30" s="232" t="s">
        <v>102</v>
      </c>
      <c r="H30" s="83" t="s">
        <v>92</v>
      </c>
      <c r="I30" s="124" t="str">
        <f>IF(U30="","",INDEX(TERRITORY_MR_LIST,MATCH(U30,TERRITORY_LIST_ID,0)))</f>
        <v>Территория 8</v>
      </c>
      <c r="J30" s="214" t="s">
        <v>61</v>
      </c>
      <c r="K30" s="229"/>
      <c r="L30" s="208" t="s">
        <v>98</v>
      </c>
      <c r="M30" s="216" t="s">
        <v>242</v>
      </c>
      <c r="O30" s="218" t="s">
        <v>243</v>
      </c>
      <c r="P30" s="218" t="str">
        <f>$E$16</f>
        <v>Холодное водоснабжение. Техническая вода</v>
      </c>
      <c r="Q30" s="218" t="str">
        <f>IF($F$30="нет","без дифференциации",$I$30)</f>
        <v>Территория 8</v>
      </c>
      <c r="R30" s="218" t="str">
        <f>IF($J$30="нет","без дифференциации",$M$30)</f>
        <v>Потребители, присоединенные к централизованной системе технического водоснабжения села Левокумского Левокумского МО</v>
      </c>
      <c r="U30" s="230" t="s">
        <v>204</v>
      </c>
      <c r="Y30" s="218" t="s">
        <v>222</v>
      </c>
      <c r="Z30" s="218">
        <v>1705000</v>
      </c>
    </row>
    <row customHeight="1" ht="15">
      <c r="D31" s="231"/>
      <c r="E31" s="231"/>
      <c r="F31" s="231"/>
      <c r="G31" s="232"/>
      <c r="H31" s="83"/>
      <c r="I31" s="124"/>
      <c r="J31" s="214"/>
      <c r="K31" s="165"/>
      <c r="L31" s="166"/>
      <c r="M31" s="221" t="s">
        <v>223</v>
      </c>
    </row>
    <row customHeight="1" ht="15">
      <c r="D32" s="208"/>
      <c r="E32" s="222"/>
      <c r="F32" s="214"/>
      <c r="G32" s="165"/>
      <c r="H32" s="166"/>
      <c r="I32" s="167" t="s">
        <v>224</v>
      </c>
      <c r="J32" s="166"/>
      <c r="K32" s="166"/>
      <c r="L32" s="166"/>
      <c r="M32" s="225"/>
    </row>
    <row customHeight="1" ht="24">
      <c r="C33" s="226" t="s">
        <v>102</v>
      </c>
      <c r="D33" s="208" t="s">
        <v>89</v>
      </c>
      <c r="E33" s="209" t="str">
        <f>INDEX(VD_NAME_LIST,MATCH("4189677",VD_ID_LIST,0))</f>
        <v>Подключение (технологическое присоединение) к централизованной системе водоснабжения</v>
      </c>
      <c r="F33" s="214" t="s">
        <v>61</v>
      </c>
      <c r="G33" s="227"/>
      <c r="H33" s="152">
        <v>1</v>
      </c>
      <c r="I33" s="228" t="str">
        <f>IF($U$33="","",INDEX(TERRITORY_MR_LIST,MATCH($U$33,TERRITORY_LIST_ID,0)))</f>
        <v>Территория 1</v>
      </c>
      <c r="J33" s="214" t="s">
        <v>61</v>
      </c>
      <c r="K33" s="229"/>
      <c r="L33" s="208" t="s">
        <v>98</v>
      </c>
      <c r="M33" s="216" t="s">
        <v>244</v>
      </c>
      <c r="O33" s="218" t="s">
        <v>245</v>
      </c>
      <c r="P33" s="218" t="str">
        <f>$E$33</f>
        <v>Подключение (технологическое присоединение) к централизованной системе водоснабжения</v>
      </c>
      <c r="Q33" s="218" t="str">
        <f>IF($F$33="нет","без дифференциации",$I$33)</f>
        <v>Территория 1</v>
      </c>
      <c r="R33" s="218" t="str">
        <f>IF($J$33="нет","без дифференциации",$M$33)</f>
        <v>Подключение к централизованным системам водоснабжения ГУП СК "Ставрополькрайводоканал"</v>
      </c>
      <c r="U33" s="230" t="s">
        <v>97</v>
      </c>
      <c r="V33" s="218" t="s">
        <v>246</v>
      </c>
      <c r="Y33" s="218" t="s">
        <v>222</v>
      </c>
      <c r="Z33" s="218">
        <v>1705000</v>
      </c>
    </row>
    <row customHeight="1" ht="15">
      <c r="D34" s="208"/>
      <c r="E34" s="219"/>
      <c r="F34" s="214"/>
      <c r="G34" s="234"/>
      <c r="H34" s="152"/>
      <c r="I34" s="235" t="str">
        <f>IF($U$33="","",INDEX(TERRITORY_MR_LIST,MATCH($U$33,TERRITORY_LIST_ID,0)))</f>
        <v>Территория 1</v>
      </c>
      <c r="J34" s="214"/>
      <c r="K34" s="165"/>
      <c r="L34" s="166"/>
      <c r="M34" s="221" t="s">
        <v>223</v>
      </c>
    </row>
    <row customHeight="1" ht="15">
      <c r="D35" s="208"/>
      <c r="E35" s="222"/>
      <c r="F35" s="214"/>
      <c r="G35" s="165"/>
      <c r="H35" s="166"/>
      <c r="I35" s="167" t="s">
        <v>224</v>
      </c>
      <c r="J35" s="166"/>
      <c r="K35" s="166"/>
      <c r="L35" s="166"/>
      <c r="M35" s="225"/>
    </row>
    <row customHeight="1" ht="15">
      <c r="C36" s="226" t="s">
        <v>102</v>
      </c>
      <c r="D36" s="208" t="s">
        <v>90</v>
      </c>
      <c r="E36" s="209" t="str">
        <f>INDEX(VD_NAME_LIST,MATCH("4189673",VD_ID_LIST,0))</f>
        <v>Холодное водоснабжение. Подвозная вода</v>
      </c>
      <c r="F36" s="214" t="s">
        <v>61</v>
      </c>
      <c r="G36" s="227"/>
      <c r="H36" s="152">
        <v>1</v>
      </c>
      <c r="I36" s="228" t="str">
        <f>IF($U$36="","",INDEX(TERRITORY_MR_LIST,MATCH($U$36,TERRITORY_LIST_ID,0)))</f>
        <v>Территория 4</v>
      </c>
      <c r="J36" s="214" t="s">
        <v>61</v>
      </c>
      <c r="K36" s="229"/>
      <c r="L36" s="208" t="s">
        <v>98</v>
      </c>
      <c r="M36" s="216" t="s">
        <v>247</v>
      </c>
      <c r="O36" s="218" t="s">
        <v>248</v>
      </c>
      <c r="P36" s="218" t="str">
        <f>$E$36</f>
        <v>Холодное водоснабжение. Подвозная вода</v>
      </c>
      <c r="Q36" s="218" t="str">
        <f>IF($F$36="нет","без дифференциации",$I$36)</f>
        <v>Территория 4</v>
      </c>
      <c r="R36" s="218" t="str">
        <f>IF($J$36="нет","без дифференциации",$M$36)</f>
        <v>Потребители станицы Рождественской Изобильненского МО</v>
      </c>
      <c r="U36" s="0" t="s">
        <v>200</v>
      </c>
      <c r="V36" s="218" t="s">
        <v>249</v>
      </c>
      <c r="Y36" s="218" t="s">
        <v>222</v>
      </c>
      <c r="Z36" s="218">
        <v>1705000</v>
      </c>
    </row>
    <row customHeight="1" ht="15">
      <c r="D37" s="208"/>
      <c r="E37" s="219"/>
      <c r="F37" s="214"/>
      <c r="G37" s="234"/>
      <c r="H37" s="152"/>
      <c r="I37" s="235" t="str">
        <f>IF($U$36="","",INDEX(TERRITORY_MR_LIST,MATCH($U$36,TERRITORY_LIST_ID,0)))</f>
        <v>Территория 4</v>
      </c>
      <c r="J37" s="214"/>
      <c r="K37" s="165"/>
      <c r="L37" s="166"/>
      <c r="M37" s="221" t="s">
        <v>223</v>
      </c>
    </row>
    <row customHeight="1" ht="15">
      <c r="A38" s="0"/>
      <c r="B38" s="0"/>
      <c r="C38" s="0"/>
      <c r="D38" s="231"/>
      <c r="E38" s="231"/>
      <c r="F38" s="231"/>
      <c r="G38" s="232" t="s">
        <v>102</v>
      </c>
      <c r="H38" s="83" t="s">
        <v>101</v>
      </c>
      <c r="I38" s="124" t="str">
        <f>IF(U38="","",INDEX(TERRITORY_MR_LIST,MATCH(U38,TERRITORY_LIST_ID,0)))</f>
        <v>Территория 9</v>
      </c>
      <c r="J38" s="214" t="s">
        <v>61</v>
      </c>
      <c r="K38" s="229"/>
      <c r="L38" s="208" t="s">
        <v>98</v>
      </c>
      <c r="M38" s="1425" t="s">
        <v>250</v>
      </c>
      <c r="N38" s="0"/>
      <c r="O38" s="0" t="s">
        <v>251</v>
      </c>
      <c r="P38" s="0" t="str">
        <f>$E$36</f>
        <v>Холодное водоснабжение. Подвозная вода</v>
      </c>
      <c r="Q38" s="0" t="str">
        <f>IF($F$38="нет","без дифференциации",$I$38)</f>
        <v>Территория 9</v>
      </c>
      <c r="R38" s="0" t="str">
        <f>IF($J$38="нет","без дифференциации",$M$38)</f>
        <v>Потребители поселка Левоберезовского</v>
      </c>
      <c r="S38" s="0"/>
      <c r="T38" s="0"/>
      <c r="U38" s="0" t="s">
        <v>205</v>
      </c>
      <c r="V38" s="0"/>
      <c r="W38" s="0"/>
      <c r="X38" s="0"/>
      <c r="Y38" s="218" t="s">
        <v>222</v>
      </c>
      <c r="Z38" s="218">
        <v>1705000</v>
      </c>
      <c r="AA38" s="0"/>
      <c r="AB38" s="0"/>
      <c r="AC38" s="0"/>
      <c r="AD38" s="0"/>
      <c r="AE38" s="0"/>
      <c r="AF38" s="0"/>
      <c r="AG38" s="0"/>
      <c r="AH38" s="0"/>
      <c r="AI38" s="0"/>
      <c r="AJ38" s="0"/>
      <c r="AK38" s="0"/>
      <c r="AL38" s="0"/>
      <c r="AM38" s="0"/>
    </row>
    <row customHeight="1" ht="15">
      <c r="A39" s="0"/>
      <c r="B39" s="0"/>
      <c r="C39" s="0"/>
      <c r="D39" s="231"/>
      <c r="E39" s="231"/>
      <c r="F39" s="231"/>
      <c r="G39" s="232"/>
      <c r="H39" s="83"/>
      <c r="I39" s="124"/>
      <c r="J39" s="214"/>
      <c r="K39" s="165"/>
      <c r="L39" s="166"/>
      <c r="M39" s="221" t="s">
        <v>223</v>
      </c>
      <c r="N39" s="0"/>
      <c r="O39" s="0"/>
      <c r="P39" s="0"/>
      <c r="Q39" s="0"/>
      <c r="R39" s="0"/>
      <c r="S39" s="0"/>
      <c r="T39" s="0"/>
      <c r="U39" s="0"/>
      <c r="V39" s="0"/>
      <c r="W39" s="0"/>
      <c r="X39" s="0"/>
      <c r="Y39" s="0"/>
      <c r="Z39" s="0"/>
      <c r="AA39" s="0"/>
      <c r="AB39" s="0"/>
      <c r="AC39" s="0"/>
      <c r="AD39" s="0"/>
      <c r="AE39" s="0"/>
      <c r="AF39" s="0"/>
      <c r="AG39" s="0"/>
      <c r="AH39" s="0"/>
      <c r="AI39" s="0"/>
      <c r="AJ39" s="0"/>
      <c r="AK39" s="0"/>
      <c r="AL39" s="0"/>
      <c r="AM39" s="0"/>
    </row>
    <row customHeight="1" ht="15">
      <c r="D40" s="231"/>
      <c r="E40" s="231"/>
      <c r="F40" s="231"/>
      <c r="G40" s="232" t="s">
        <v>102</v>
      </c>
      <c r="H40" s="83" t="s">
        <v>89</v>
      </c>
      <c r="I40" s="124" t="str">
        <f>IF(U40="","",INDEX(TERRITORY_MR_LIST,MATCH(U40,TERRITORY_LIST_ID,0)))</f>
        <v>Территория 10</v>
      </c>
      <c r="J40" s="214" t="s">
        <v>61</v>
      </c>
      <c r="K40" s="229"/>
      <c r="L40" s="208" t="s">
        <v>98</v>
      </c>
      <c r="M40" s="1425" t="s">
        <v>252</v>
      </c>
      <c r="O40" s="3319" t="s">
        <v>253</v>
      </c>
      <c r="P40" s="0" t="str">
        <f>$E$36</f>
        <v>Холодное водоснабжение. Подвозная вода</v>
      </c>
      <c r="Q40" s="0" t="str">
        <f>IF($F$40="нет","без дифференциации",$I$40)</f>
        <v>Территория 10</v>
      </c>
      <c r="R40" s="0" t="str">
        <f>IF($J$40="нет","без дифференциации",$M$40)</f>
        <v>Потребители станицы Георгиевской Кочубеевского МО</v>
      </c>
      <c r="U40" s="0" t="s">
        <v>206</v>
      </c>
      <c r="Y40" s="218" t="s">
        <v>222</v>
      </c>
      <c r="Z40" s="218">
        <v>1705000</v>
      </c>
    </row>
    <row customHeight="1" ht="15">
      <c r="D41" s="231"/>
      <c r="E41" s="231"/>
      <c r="F41" s="231"/>
      <c r="G41" s="231"/>
      <c r="H41" s="231"/>
      <c r="I41" s="231"/>
      <c r="J41" s="231"/>
      <c r="K41" s="232" t="s">
        <v>102</v>
      </c>
      <c r="L41" s="233" t="s">
        <v>101</v>
      </c>
      <c r="M41" s="216" t="s">
        <v>254</v>
      </c>
      <c r="N41" s="197"/>
      <c r="O41" s="0" t="s">
        <v>255</v>
      </c>
      <c r="P41" s="0" t="str">
        <f>$E$36</f>
        <v>Холодное водоснабжение. Подвозная вода</v>
      </c>
      <c r="Q41" s="0" t="str">
        <f>IF($F$40="нет","без дифференциации",$I$40)</f>
        <v>Территория 10</v>
      </c>
      <c r="R41" s="0" t="str">
        <f>IF($J$41="нет","без дифференциации",$M$41)</f>
        <v>Потребители села Ивановского Кочубеевского МО</v>
      </c>
      <c r="Y41" s="218" t="s">
        <v>222</v>
      </c>
      <c r="Z41" s="218">
        <v>1705000</v>
      </c>
    </row>
    <row customHeight="1" ht="15">
      <c r="D42" s="231"/>
      <c r="E42" s="231"/>
      <c r="F42" s="231"/>
      <c r="G42" s="231"/>
      <c r="H42" s="231"/>
      <c r="I42" s="231"/>
      <c r="J42" s="231"/>
      <c r="K42" s="232" t="s">
        <v>102</v>
      </c>
      <c r="L42" s="233" t="s">
        <v>89</v>
      </c>
      <c r="M42" s="216" t="s">
        <v>256</v>
      </c>
      <c r="N42" s="197"/>
      <c r="O42" s="0" t="s">
        <v>257</v>
      </c>
      <c r="P42" s="0" t="str">
        <f>$E$36</f>
        <v>Холодное водоснабжение. Подвозная вода</v>
      </c>
      <c r="Q42" s="0" t="str">
        <f>IF($F$40="нет","без дифференциации",$I$40)</f>
        <v>Территория 10</v>
      </c>
      <c r="R42" s="0" t="str">
        <f>IF($J$42="нет","без дифференциации",$M$42)</f>
        <v>Потребители хутора Калиновского Кочубеевского МО</v>
      </c>
      <c r="Y42" s="218" t="s">
        <v>222</v>
      </c>
      <c r="Z42" s="218">
        <v>1705000</v>
      </c>
    </row>
    <row customHeight="1" ht="15">
      <c r="D43" s="231"/>
      <c r="E43" s="231"/>
      <c r="F43" s="231"/>
      <c r="G43" s="231"/>
      <c r="H43" s="231"/>
      <c r="I43" s="231"/>
      <c r="J43" s="231"/>
      <c r="K43" s="232" t="s">
        <v>102</v>
      </c>
      <c r="L43" s="233" t="s">
        <v>90</v>
      </c>
      <c r="M43" s="216" t="s">
        <v>258</v>
      </c>
      <c r="N43" s="197"/>
      <c r="O43" s="0" t="s">
        <v>259</v>
      </c>
      <c r="P43" s="0" t="str">
        <f>$E$36</f>
        <v>Холодное водоснабжение. Подвозная вода</v>
      </c>
      <c r="Q43" s="0" t="str">
        <f>IF($F$40="нет","без дифференциации",$I$40)</f>
        <v>Территория 10</v>
      </c>
      <c r="R43" s="0" t="str">
        <f>IF($J$43="нет","без дифференциации",$M$43)</f>
        <v>Потребители села Кочубеевского Кочубеевского МО</v>
      </c>
      <c r="Y43" s="218" t="s">
        <v>222</v>
      </c>
      <c r="Z43" s="218">
        <v>1705000</v>
      </c>
    </row>
    <row customHeight="1" ht="15">
      <c r="D44" s="231"/>
      <c r="E44" s="231"/>
      <c r="F44" s="231"/>
      <c r="G44" s="231"/>
      <c r="H44" s="231"/>
      <c r="I44" s="231"/>
      <c r="J44" s="231"/>
      <c r="K44" s="232" t="s">
        <v>102</v>
      </c>
      <c r="L44" s="233" t="s">
        <v>109</v>
      </c>
      <c r="M44" s="216" t="s">
        <v>260</v>
      </c>
      <c r="N44" s="197"/>
      <c r="O44" s="0" t="s">
        <v>261</v>
      </c>
      <c r="P44" s="0" t="str">
        <f>$E$36</f>
        <v>Холодное водоснабжение. Подвозная вода</v>
      </c>
      <c r="Q44" s="0" t="str">
        <f>IF($F$40="нет","без дифференциации",$I$40)</f>
        <v>Территория 10</v>
      </c>
      <c r="R44" s="0" t="str">
        <f>IF($J$44="нет","без дифференциации",$M$44)</f>
        <v>Потребители хутора Мищенского Кочубеевского МО</v>
      </c>
      <c r="Y44" s="218" t="s">
        <v>222</v>
      </c>
      <c r="Z44" s="218">
        <v>1705000</v>
      </c>
    </row>
    <row customHeight="1" ht="15">
      <c r="D45" s="231"/>
      <c r="E45" s="231"/>
      <c r="F45" s="231"/>
      <c r="G45" s="231"/>
      <c r="H45" s="231"/>
      <c r="I45" s="231"/>
      <c r="J45" s="231"/>
      <c r="K45" s="232" t="s">
        <v>102</v>
      </c>
      <c r="L45" s="233" t="s">
        <v>91</v>
      </c>
      <c r="M45" s="216" t="s">
        <v>262</v>
      </c>
      <c r="N45" s="197"/>
      <c r="O45" s="0" t="s">
        <v>263</v>
      </c>
      <c r="P45" s="0" t="str">
        <f>$E$36</f>
        <v>Холодное водоснабжение. Подвозная вода</v>
      </c>
      <c r="Q45" s="0" t="str">
        <f>IF($F$40="нет","без дифференциации",$I$40)</f>
        <v>Территория 10</v>
      </c>
      <c r="R45" s="0" t="str">
        <f>IF($J$45="нет","без дифференциации",$M$45)</f>
        <v>Потребители хутора Рощинского Кочубеевского МО</v>
      </c>
      <c r="Y45" s="218" t="s">
        <v>222</v>
      </c>
      <c r="Z45" s="218">
        <v>1705000</v>
      </c>
    </row>
    <row customHeight="1" ht="15">
      <c r="D46" s="231"/>
      <c r="E46" s="231"/>
      <c r="F46" s="231"/>
      <c r="G46" s="231"/>
      <c r="H46" s="231"/>
      <c r="I46" s="231"/>
      <c r="J46" s="231"/>
      <c r="K46" s="232" t="s">
        <v>102</v>
      </c>
      <c r="L46" s="233" t="s">
        <v>92</v>
      </c>
      <c r="M46" s="216" t="s">
        <v>264</v>
      </c>
      <c r="N46" s="197"/>
      <c r="O46" s="0" t="s">
        <v>265</v>
      </c>
      <c r="P46" s="0" t="str">
        <f>$E$36</f>
        <v>Холодное водоснабжение. Подвозная вода</v>
      </c>
      <c r="Q46" s="0" t="str">
        <f>IF($F$40="нет","без дифференциации",$I$40)</f>
        <v>Территория 10</v>
      </c>
      <c r="R46" s="0" t="str">
        <f>IF($J$46="нет","без дифференциации",$M$46)</f>
        <v>Потребители хутора Степного Кочубеевского МО</v>
      </c>
      <c r="Y46" s="218" t="s">
        <v>222</v>
      </c>
      <c r="Z46" s="218">
        <v>1705000</v>
      </c>
    </row>
    <row customHeight="1" ht="15">
      <c r="D47" s="231"/>
      <c r="E47" s="231"/>
      <c r="F47" s="231"/>
      <c r="G47" s="231"/>
      <c r="H47" s="231"/>
      <c r="I47" s="231"/>
      <c r="J47" s="231"/>
      <c r="K47" s="232" t="s">
        <v>102</v>
      </c>
      <c r="L47" s="233" t="s">
        <v>117</v>
      </c>
      <c r="M47" s="216" t="s">
        <v>266</v>
      </c>
      <c r="N47" s="197"/>
      <c r="O47" s="0" t="s">
        <v>267</v>
      </c>
      <c r="P47" s="0" t="str">
        <f>$E$36</f>
        <v>Холодное водоснабжение. Подвозная вода</v>
      </c>
      <c r="Q47" s="0" t="str">
        <f>IF($F$40="нет","без дифференциации",$I$40)</f>
        <v>Территория 10</v>
      </c>
      <c r="R47" s="0" t="str">
        <f>IF($J$47="нет","без дифференциации",$M$47)</f>
        <v>Потребители села Цветного Кочубеевского МО</v>
      </c>
      <c r="Y47" s="218" t="s">
        <v>222</v>
      </c>
      <c r="Z47" s="218">
        <v>1705000</v>
      </c>
    </row>
    <row customHeight="1" ht="15">
      <c r="D48" s="231"/>
      <c r="E48" s="231"/>
      <c r="F48" s="231"/>
      <c r="G48" s="232"/>
      <c r="H48" s="83"/>
      <c r="I48" s="124"/>
      <c r="J48" s="214"/>
      <c r="K48" s="165"/>
      <c r="L48" s="166"/>
      <c r="M48" s="221" t="s">
        <v>223</v>
      </c>
    </row>
    <row customHeight="1" ht="15">
      <c r="D49" s="231"/>
      <c r="E49" s="231"/>
      <c r="F49" s="231"/>
      <c r="G49" s="232" t="s">
        <v>102</v>
      </c>
      <c r="H49" s="83" t="s">
        <v>90</v>
      </c>
      <c r="I49" s="124" t="str">
        <f>IF(U49="","",INDEX(TERRITORY_MR_LIST,MATCH(U49,TERRITORY_LIST_ID,0)))</f>
        <v>Территория 6</v>
      </c>
      <c r="J49" s="214" t="s">
        <v>61</v>
      </c>
      <c r="K49" s="229"/>
      <c r="L49" s="208" t="s">
        <v>98</v>
      </c>
      <c r="M49" s="1425" t="s">
        <v>268</v>
      </c>
      <c r="O49" s="0" t="s">
        <v>269</v>
      </c>
      <c r="P49" s="0" t="str">
        <f>$E$36</f>
        <v>Холодное водоснабжение. Подвозная вода</v>
      </c>
      <c r="Q49" s="0" t="str">
        <f>IF($F$49="нет","без дифференциации",$I$49)</f>
        <v>Территория 6</v>
      </c>
      <c r="R49" s="0" t="str">
        <f>IF($J$49="нет","без дифференциации",$M$49)</f>
        <v>Потребители хутора Новоиванского Курского МО</v>
      </c>
      <c r="U49" s="0" t="s">
        <v>202</v>
      </c>
      <c r="Y49" s="218" t="s">
        <v>222</v>
      </c>
      <c r="Z49" s="218">
        <v>1705000</v>
      </c>
    </row>
    <row customHeight="1" ht="15">
      <c r="D50" s="231"/>
      <c r="E50" s="231"/>
      <c r="F50" s="231"/>
      <c r="G50" s="231"/>
      <c r="H50" s="231"/>
      <c r="I50" s="231"/>
      <c r="J50" s="231"/>
      <c r="K50" s="232" t="s">
        <v>102</v>
      </c>
      <c r="L50" s="233" t="s">
        <v>101</v>
      </c>
      <c r="M50" s="216" t="s">
        <v>270</v>
      </c>
      <c r="N50" s="197"/>
      <c r="O50" s="0" t="s">
        <v>271</v>
      </c>
      <c r="P50" s="0" t="str">
        <f>$E$36</f>
        <v>Холодное водоснабжение. Подвозная вода</v>
      </c>
      <c r="Q50" s="0" t="str">
        <f>IF($F$49="нет","без дифференциации",$I$49)</f>
        <v>Территория 6</v>
      </c>
      <c r="R50" s="0" t="str">
        <f>IF($J$50="нет","без дифференциации",$M$50)</f>
        <v>Потребители хутора Привольного Курского МО</v>
      </c>
      <c r="Y50" s="218" t="s">
        <v>222</v>
      </c>
      <c r="Z50" s="218">
        <v>1705000</v>
      </c>
    </row>
    <row customHeight="1" ht="15">
      <c r="D51" s="231"/>
      <c r="E51" s="231"/>
      <c r="F51" s="231"/>
      <c r="G51" s="232"/>
      <c r="H51" s="83"/>
      <c r="I51" s="124"/>
      <c r="J51" s="214"/>
      <c r="K51" s="165"/>
      <c r="L51" s="166"/>
      <c r="M51" s="221" t="s">
        <v>223</v>
      </c>
    </row>
    <row customHeight="1" ht="15">
      <c r="D52" s="231"/>
      <c r="E52" s="231"/>
      <c r="F52" s="231"/>
      <c r="G52" s="232" t="s">
        <v>102</v>
      </c>
      <c r="H52" s="83" t="s">
        <v>109</v>
      </c>
      <c r="I52" s="124" t="str">
        <f>IF(U52="","",INDEX(TERRITORY_MR_LIST,MATCH(U52,TERRITORY_LIST_ID,0)))</f>
        <v>Территория 3</v>
      </c>
      <c r="J52" s="214" t="s">
        <v>61</v>
      </c>
      <c r="K52" s="229"/>
      <c r="L52" s="208" t="s">
        <v>98</v>
      </c>
      <c r="M52" s="1425" t="s">
        <v>272</v>
      </c>
      <c r="O52" s="0" t="s">
        <v>273</v>
      </c>
      <c r="P52" s="0" t="str">
        <f>$E$36</f>
        <v>Холодное водоснабжение. Подвозная вода</v>
      </c>
      <c r="Q52" s="0" t="str">
        <f>IF($F$52="нет","без дифференциации",$I$52)</f>
        <v>Территория 3</v>
      </c>
      <c r="R52" s="0" t="str">
        <f>IF($J$52="нет","без дифференциации",$M$52)</f>
        <v>Потребители села Ачикулак Нефтекумского МО</v>
      </c>
      <c r="U52" s="0" t="s">
        <v>199</v>
      </c>
      <c r="Y52" s="218" t="s">
        <v>222</v>
      </c>
      <c r="Z52" s="218">
        <v>1705000</v>
      </c>
    </row>
    <row customHeight="1" ht="15">
      <c r="D53" s="231"/>
      <c r="E53" s="231"/>
      <c r="F53" s="231"/>
      <c r="G53" s="232"/>
      <c r="H53" s="83"/>
      <c r="I53" s="124"/>
      <c r="J53" s="214"/>
      <c r="K53" s="165"/>
      <c r="L53" s="166"/>
      <c r="M53" s="221" t="s">
        <v>223</v>
      </c>
    </row>
    <row customHeight="1" ht="15">
      <c r="D54" s="231"/>
      <c r="E54" s="231"/>
      <c r="F54" s="231"/>
      <c r="G54" s="232" t="s">
        <v>102</v>
      </c>
      <c r="H54" s="83" t="s">
        <v>91</v>
      </c>
      <c r="I54" s="124" t="str">
        <f>IF(U54="","",INDEX(TERRITORY_MR_LIST,MATCH(U54,TERRITORY_LIST_ID,0)))</f>
        <v>Территория 11</v>
      </c>
      <c r="J54" s="214" t="s">
        <v>61</v>
      </c>
      <c r="K54" s="229"/>
      <c r="L54" s="208" t="s">
        <v>98</v>
      </c>
      <c r="M54" s="1425" t="s">
        <v>274</v>
      </c>
      <c r="O54" s="0" t="s">
        <v>275</v>
      </c>
      <c r="P54" s="0" t="str">
        <f>$E$36</f>
        <v>Холодное водоснабжение. Подвозная вода</v>
      </c>
      <c r="Q54" s="0" t="str">
        <f>IF($F$54="нет","без дифференциации",$I$54)</f>
        <v>Территория 11</v>
      </c>
      <c r="R54" s="0" t="str">
        <f>IF($J$54="нет","без дифференциации",$M$54)</f>
        <v>Потребители хутора Верблюдогорка Предгорного МО</v>
      </c>
      <c r="U54" s="0" t="s">
        <v>207</v>
      </c>
      <c r="Y54" s="218" t="s">
        <v>222</v>
      </c>
      <c r="Z54" s="218">
        <v>1705000</v>
      </c>
    </row>
    <row customHeight="1" ht="15">
      <c r="D55" s="231"/>
      <c r="E55" s="231"/>
      <c r="F55" s="231"/>
      <c r="G55" s="231"/>
      <c r="H55" s="231"/>
      <c r="I55" s="231"/>
      <c r="J55" s="231"/>
      <c r="K55" s="232" t="s">
        <v>102</v>
      </c>
      <c r="L55" s="233" t="s">
        <v>101</v>
      </c>
      <c r="M55" s="216" t="s">
        <v>276</v>
      </c>
      <c r="N55" s="197"/>
      <c r="O55" s="0" t="s">
        <v>277</v>
      </c>
      <c r="P55" s="0" t="str">
        <f>$E$36</f>
        <v>Холодное водоснабжение. Подвозная вода</v>
      </c>
      <c r="Q55" s="0" t="str">
        <f>IF($F$54="нет","без дифференциации",$I$54)</f>
        <v>Территория 11</v>
      </c>
      <c r="R55" s="0" t="str">
        <f>IF($J$55="нет","без дифференциации",$M$55)</f>
        <v>Потребители поселка Подкумок Предгорного МО</v>
      </c>
      <c r="Y55" s="218" t="s">
        <v>222</v>
      </c>
      <c r="Z55" s="218">
        <v>1705000</v>
      </c>
    </row>
    <row customHeight="1" ht="15">
      <c r="D56" s="231"/>
      <c r="E56" s="231"/>
      <c r="F56" s="231"/>
      <c r="G56" s="231"/>
      <c r="H56" s="231"/>
      <c r="I56" s="231"/>
      <c r="J56" s="231"/>
      <c r="K56" s="232" t="s">
        <v>102</v>
      </c>
      <c r="L56" s="233" t="s">
        <v>89</v>
      </c>
      <c r="M56" s="216" t="s">
        <v>278</v>
      </c>
      <c r="N56" s="197"/>
      <c r="O56" s="0" t="s">
        <v>279</v>
      </c>
      <c r="P56" s="0" t="str">
        <f>$E$36</f>
        <v>Холодное водоснабжение. Подвозная вода</v>
      </c>
      <c r="Q56" s="0" t="str">
        <f>IF($F$54="нет","без дифференциации",$I$54)</f>
        <v>Территория 11</v>
      </c>
      <c r="R56" s="0" t="str">
        <f>IF($J$56="нет","без дифференциации",$M$56)</f>
        <v>Потребители поселка Ясная Поляна Предгорного МО</v>
      </c>
      <c r="Y56" s="218" t="s">
        <v>222</v>
      </c>
      <c r="Z56" s="218">
        <v>1705000</v>
      </c>
    </row>
    <row customHeight="1" ht="15">
      <c r="D57" s="231"/>
      <c r="E57" s="231"/>
      <c r="F57" s="231"/>
      <c r="G57" s="232"/>
      <c r="H57" s="83"/>
      <c r="I57" s="124"/>
      <c r="J57" s="214"/>
      <c r="K57" s="165"/>
      <c r="L57" s="166"/>
      <c r="M57" s="221" t="s">
        <v>223</v>
      </c>
    </row>
    <row customHeight="1" ht="15">
      <c r="D58" s="231"/>
      <c r="E58" s="231"/>
      <c r="F58" s="231"/>
      <c r="G58" s="232" t="s">
        <v>102</v>
      </c>
      <c r="H58" s="83" t="s">
        <v>92</v>
      </c>
      <c r="I58" s="124" t="str">
        <f>IF(U58="","",INDEX(TERRITORY_MR_LIST,MATCH(U58,TERRITORY_LIST_ID,0)))</f>
        <v>Территория 12</v>
      </c>
      <c r="J58" s="214" t="s">
        <v>61</v>
      </c>
      <c r="K58" s="229"/>
      <c r="L58" s="208" t="s">
        <v>98</v>
      </c>
      <c r="M58" s="1425" t="s">
        <v>280</v>
      </c>
      <c r="O58" s="0" t="s">
        <v>281</v>
      </c>
      <c r="P58" s="0" t="str">
        <f>$E$36</f>
        <v>Холодное водоснабжение. Подвозная вода</v>
      </c>
      <c r="Q58" s="0" t="str">
        <f>IF($F$58="нет","без дифференциации",$I$58)</f>
        <v>Территория 12</v>
      </c>
      <c r="R58" s="0" t="str">
        <f>IF($J$58="нет","без дифференциации",$M$58)</f>
        <v>Потребители города Михайловска Шпаковского МО</v>
      </c>
      <c r="U58" s="0" t="s">
        <v>208</v>
      </c>
      <c r="Y58" s="218" t="s">
        <v>222</v>
      </c>
      <c r="Z58" s="218">
        <v>1705000</v>
      </c>
    </row>
    <row customHeight="1" ht="15">
      <c r="D59" s="231"/>
      <c r="E59" s="231"/>
      <c r="F59" s="231"/>
      <c r="G59" s="232"/>
      <c r="H59" s="83"/>
      <c r="I59" s="124"/>
      <c r="J59" s="214"/>
      <c r="K59" s="165"/>
      <c r="L59" s="166"/>
      <c r="M59" s="221" t="s">
        <v>223</v>
      </c>
    </row>
    <row customHeight="1" ht="15">
      <c r="D60" s="208"/>
      <c r="E60" s="222"/>
      <c r="F60" s="214"/>
      <c r="G60" s="165"/>
      <c r="H60" s="166"/>
      <c r="I60" s="167" t="s">
        <v>224</v>
      </c>
      <c r="J60" s="166"/>
      <c r="K60" s="166"/>
      <c r="L60" s="166"/>
      <c r="M60" s="225"/>
    </row>
    <row customHeight="1" ht="15.75">
      <c r="A61" s="236"/>
      <c r="D61" s="165"/>
      <c r="E61" s="237" t="s">
        <v>282</v>
      </c>
      <c r="F61" s="166"/>
      <c r="G61" s="166"/>
      <c r="H61" s="166"/>
      <c r="I61" s="166"/>
      <c r="J61" s="166"/>
      <c r="K61" s="166" t="s">
        <v>22</v>
      </c>
      <c r="L61" s="166"/>
      <c r="M61" s="225"/>
      <c r="N61" s="197"/>
      <c r="AM61" s="182">
        <v>15</v>
      </c>
    </row>
    <row customHeight="1" ht="11.25" hidden="1">
      <c r="A62" s="182" t="s">
        <v>81</v>
      </c>
      <c r="B62" s="182">
        <v>0</v>
      </c>
      <c r="C62" s="182">
        <v>3</v>
      </c>
      <c r="E62" s="182">
        <v>44</v>
      </c>
      <c r="F62" s="182">
        <v>6</v>
      </c>
      <c r="G62" s="182">
        <v>4</v>
      </c>
      <c r="H62" s="182"/>
      <c r="I62" s="182">
        <v>52</v>
      </c>
      <c r="J62" s="182">
        <v>6</v>
      </c>
      <c r="K62" s="182">
        <v>3</v>
      </c>
      <c r="L62" s="182">
        <v>6</v>
      </c>
      <c r="M62" s="182">
        <v>56</v>
      </c>
      <c r="N62" s="218">
        <v>8</v>
      </c>
      <c r="O62" s="151">
        <v>0</v>
      </c>
      <c r="P62" s="151">
        <v>0</v>
      </c>
      <c r="Q62" s="151">
        <v>0</v>
      </c>
      <c r="R62" s="151">
        <v>0</v>
      </c>
      <c r="S62" s="151">
        <v>0</v>
      </c>
      <c r="T62" s="151">
        <v>0</v>
      </c>
      <c r="U62" s="217">
        <v>0</v>
      </c>
      <c r="V62" s="217">
        <v>0</v>
      </c>
      <c r="W62" s="217">
        <v>0</v>
      </c>
      <c r="X62" s="217">
        <v>0</v>
      </c>
      <c r="Y62" s="218">
        <v>0</v>
      </c>
      <c r="Z62" s="218">
        <v>0</v>
      </c>
      <c r="AA62" s="218">
        <v>0</v>
      </c>
      <c r="AB62" s="218">
        <v>0</v>
      </c>
      <c r="AC62" s="218">
        <v>0</v>
      </c>
      <c r="AD62" s="218">
        <v>0</v>
      </c>
      <c r="AE62" s="218">
        <v>0</v>
      </c>
      <c r="AF62" s="218">
        <v>0</v>
      </c>
      <c r="AG62" s="218">
        <v>0</v>
      </c>
      <c r="AH62" s="218">
        <v>0</v>
      </c>
      <c r="AI62" s="218">
        <v>0</v>
      </c>
      <c r="AJ62" s="218">
        <v>0</v>
      </c>
      <c r="AK62" s="218">
        <v>0</v>
      </c>
      <c r="AL62" s="218">
        <v>8</v>
      </c>
      <c r="AM62" s="182">
        <v>11</v>
      </c>
    </row>
  </sheetData>
  <sheetProtection formatColumns="0" formatRows="0" autoFilter="0" sort="0" insertRows="0" insertColumns="1" deleteRows="0" deleteColumns="0"/>
  <mergeCells count="91">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32"/>
    <mergeCell ref="E16:E32"/>
    <mergeCell ref="F16:F32"/>
    <mergeCell ref="G16:G18"/>
    <mergeCell ref="H16:H18"/>
    <mergeCell ref="I16:I18"/>
    <mergeCell ref="J16:J18"/>
    <mergeCell ref="C16:C32"/>
    <mergeCell ref="G19:G20"/>
    <mergeCell ref="H19:H20"/>
    <mergeCell ref="I19:I20"/>
    <mergeCell ref="J19:J20"/>
    <mergeCell ref="G21:G22"/>
    <mergeCell ref="H21:H22"/>
    <mergeCell ref="I21:I22"/>
    <mergeCell ref="J21:J22"/>
    <mergeCell ref="G23:G24"/>
    <mergeCell ref="H23:H24"/>
    <mergeCell ref="I23:I24"/>
    <mergeCell ref="J23:J24"/>
    <mergeCell ref="G25:G27"/>
    <mergeCell ref="H25:H27"/>
    <mergeCell ref="I25:I27"/>
    <mergeCell ref="J25:J27"/>
    <mergeCell ref="G28:G29"/>
    <mergeCell ref="H28:H29"/>
    <mergeCell ref="I28:I29"/>
    <mergeCell ref="J28:J29"/>
    <mergeCell ref="G30:G31"/>
    <mergeCell ref="H30:H31"/>
    <mergeCell ref="I30:I31"/>
    <mergeCell ref="J30:J31"/>
    <mergeCell ref="D33:D35"/>
    <mergeCell ref="E33:E35"/>
    <mergeCell ref="F33:F35"/>
    <mergeCell ref="G33:G34"/>
    <mergeCell ref="H33:H34"/>
    <mergeCell ref="I33:I34"/>
    <mergeCell ref="J33:J34"/>
    <mergeCell ref="C33:C35"/>
    <mergeCell ref="D36:D60"/>
    <mergeCell ref="E36:E60"/>
    <mergeCell ref="F36:F60"/>
    <mergeCell ref="G36:G37"/>
    <mergeCell ref="H36:H37"/>
    <mergeCell ref="I36:I37"/>
    <mergeCell ref="J36:J37"/>
    <mergeCell ref="C36:C60"/>
    <mergeCell ref="G38:G39"/>
    <mergeCell ref="H38:H39"/>
    <mergeCell ref="I38:I39"/>
    <mergeCell ref="J38:J39"/>
    <mergeCell ref="G40:G48"/>
    <mergeCell ref="H40:H48"/>
    <mergeCell ref="I40:I48"/>
    <mergeCell ref="J40:J48"/>
    <mergeCell ref="G49:G51"/>
    <mergeCell ref="H49:H51"/>
    <mergeCell ref="I49:I51"/>
    <mergeCell ref="J49:J51"/>
    <mergeCell ref="G52:G53"/>
    <mergeCell ref="H52:H53"/>
    <mergeCell ref="I52:I53"/>
    <mergeCell ref="J52:J53"/>
    <mergeCell ref="G54:G57"/>
    <mergeCell ref="H54:H57"/>
    <mergeCell ref="I54:I57"/>
    <mergeCell ref="J54:J57"/>
    <mergeCell ref="G58:G59"/>
    <mergeCell ref="H58:H59"/>
    <mergeCell ref="I58:I59"/>
    <mergeCell ref="J58:J59"/>
  </mergeCells>
  <dataValidations count="40">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21">
      <formula1>900</formula1>
    </dataValidation>
    <dataValidation type="textLength" operator="lessThan" allowBlank="1" showInputMessage="1" showErrorMessage="1" error="Допускается ввод не более 900 символов!" sqref="M23">
      <formula1>900</formula1>
    </dataValidation>
    <dataValidation type="textLength" operator="lessThan" allowBlank="1" showInputMessage="1" showErrorMessage="1" error="Допускается ввод не более 900 символов!" sqref="M25">
      <formula1>900</formula1>
    </dataValidation>
    <dataValidation type="list" allowBlank="1" showInputMessage="1" showErrorMessage="1" sqref="I26">
      <formula1>DESCRIPTION_TERRITORY</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textLength" operator="lessThan" allowBlank="1" showInputMessage="1" showErrorMessage="1" error="Допускается ввод не более 900 символов!" sqref="M28">
      <formula1>900</formula1>
    </dataValidation>
    <dataValidation type="textLength" operator="lessThan" allowBlank="1" showInputMessage="1" showErrorMessage="1" error="Допускается ввод не более 900 символов!" sqref="M30">
      <formula1>900</formula1>
    </dataValidation>
    <dataValidation type="textLength" operator="lessThan" allowBlank="1" showInputMessage="1" showErrorMessage="1" error="Допускается ввод не более 900 символов!" sqref="M33">
      <formula1>900</formula1>
    </dataValidation>
    <dataValidation type="textLength" operator="lessThan" allowBlank="1" showInputMessage="1" showErrorMessage="1" error="Допускается ввод не более 900 символов!" sqref="M36">
      <formula1>900</formula1>
    </dataValidation>
    <dataValidation type="textLength" operator="lessThan" allowBlank="1" showInputMessage="1" showErrorMessage="1" error="Допускается ввод не более 900 символов!" sqref="M38">
      <formula1>900</formula1>
    </dataValidation>
    <dataValidation type="textLength" operator="lessThan" allowBlank="1" showInputMessage="1" showErrorMessage="1" error="Допускается ввод не более 900 символов!" sqref="M40">
      <formula1>900</formula1>
    </dataValidation>
    <dataValidation type="list" allowBlank="1" showInputMessage="1" showErrorMessage="1" sqref="I41">
      <formula1>DESCRIPTION_TERRITORY</formula1>
    </dataValidation>
    <dataValidation type="textLength" operator="lessThanOrEqual" allowBlank="1" showInputMessage="1" showErrorMessage="1" errorTitle="Ошибка" error="Допускается ввод не более 900 символов!" sqref="M41">
      <formula1>900</formula1>
    </dataValidation>
    <dataValidation type="list" allowBlank="1" showInputMessage="1" showErrorMessage="1" sqref="I42">
      <formula1>DESCRIPTION_TERRITORY</formula1>
    </dataValidation>
    <dataValidation type="textLength" operator="lessThanOrEqual" allowBlank="1" showInputMessage="1" showErrorMessage="1" errorTitle="Ошибка" error="Допускается ввод не более 900 символов!" sqref="M42">
      <formula1>900</formula1>
    </dataValidation>
    <dataValidation type="list" allowBlank="1" showInputMessage="1" showErrorMessage="1" sqref="I43">
      <formula1>DESCRIPTION_TERRITORY</formula1>
    </dataValidation>
    <dataValidation type="textLength" operator="lessThanOrEqual" allowBlank="1" showInputMessage="1" showErrorMessage="1" errorTitle="Ошибка" error="Допускается ввод не более 900 символов!" sqref="M43">
      <formula1>900</formula1>
    </dataValidation>
    <dataValidation type="list" allowBlank="1" showInputMessage="1" showErrorMessage="1" sqref="I44">
      <formula1>DESCRIPTION_TERRITORY</formula1>
    </dataValidation>
    <dataValidation type="textLength" operator="lessThanOrEqual" allowBlank="1" showInputMessage="1" showErrorMessage="1" errorTitle="Ошибка" error="Допускается ввод не более 900 символов!" sqref="M44">
      <formula1>900</formula1>
    </dataValidation>
    <dataValidation type="list" allowBlank="1" showInputMessage="1" showErrorMessage="1" sqref="I45">
      <formula1>DESCRIPTION_TERRITORY</formula1>
    </dataValidation>
    <dataValidation type="textLength" operator="lessThanOrEqual" allowBlank="1" showInputMessage="1" showErrorMessage="1" errorTitle="Ошибка" error="Допускается ввод не более 900 символов!" sqref="M45">
      <formula1>900</formula1>
    </dataValidation>
    <dataValidation type="list" allowBlank="1" showInputMessage="1" showErrorMessage="1" sqref="I46">
      <formula1>DESCRIPTION_TERRITORY</formula1>
    </dataValidation>
    <dataValidation type="textLength" operator="lessThanOrEqual" allowBlank="1" showInputMessage="1" showErrorMessage="1" errorTitle="Ошибка" error="Допускается ввод не более 900 символов!" sqref="M46">
      <formula1>900</formula1>
    </dataValidation>
    <dataValidation type="list" allowBlank="1" showInputMessage="1" showErrorMessage="1" sqref="I47">
      <formula1>DESCRIPTION_TERRITORY</formula1>
    </dataValidation>
    <dataValidation type="textLength" operator="lessThanOrEqual" allowBlank="1" showInputMessage="1" showErrorMessage="1" errorTitle="Ошибка" error="Допускается ввод не более 900 символов!" sqref="M47">
      <formula1>900</formula1>
    </dataValidation>
    <dataValidation type="textLength" operator="lessThan" allowBlank="1" showInputMessage="1" showErrorMessage="1" error="Допускается ввод не более 900 символов!" sqref="M49">
      <formula1>900</formula1>
    </dataValidation>
    <dataValidation type="list" allowBlank="1" showInputMessage="1" showErrorMessage="1" sqref="I50">
      <formula1>DESCRIPTION_TERRITORY</formula1>
    </dataValidation>
    <dataValidation type="textLength" operator="lessThanOrEqual" allowBlank="1" showInputMessage="1" showErrorMessage="1" errorTitle="Ошибка" error="Допускается ввод не более 900 символов!" sqref="M50">
      <formula1>900</formula1>
    </dataValidation>
    <dataValidation type="textLength" operator="lessThan" allowBlank="1" showInputMessage="1" showErrorMessage="1" error="Допускается ввод не более 900 символов!" sqref="M52">
      <formula1>900</formula1>
    </dataValidation>
    <dataValidation type="textLength" operator="lessThan" allowBlank="1" showInputMessage="1" showErrorMessage="1" error="Допускается ввод не более 900 символов!" sqref="M54">
      <formula1>900</formula1>
    </dataValidation>
    <dataValidation type="list" allowBlank="1" showInputMessage="1" showErrorMessage="1" sqref="I55">
      <formula1>DESCRIPTION_TERRITORY</formula1>
    </dataValidation>
    <dataValidation type="textLength" operator="lessThanOrEqual" allowBlank="1" showInputMessage="1" showErrorMessage="1" errorTitle="Ошибка" error="Допускается ввод не более 900 символов!" sqref="M55">
      <formula1>900</formula1>
    </dataValidation>
    <dataValidation type="list" allowBlank="1" showInputMessage="1" showErrorMessage="1" sqref="I56">
      <formula1>DESCRIPTION_TERRITORY</formula1>
    </dataValidation>
    <dataValidation type="textLength" operator="lessThanOrEqual" allowBlank="1" showInputMessage="1" showErrorMessage="1" errorTitle="Ошибка" error="Допускается ввод не более 900 символов!" sqref="M56">
      <formula1>900</formula1>
    </dataValidation>
    <dataValidation type="textLength" operator="lessThan" allowBlank="1" showInputMessage="1" showErrorMessage="1" error="Допускается ввод не более 900 символов!" sqref="M58">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49338-25E6-ACAC-2AD2-0.7441B22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3319" width="3.7109375" hidden="1" customWidth="1"/>
    <col min="3" max="3" style="3319" width="3.00390625" customWidth="1"/>
    <col min="4" max="4" style="3319" width="6.00390625" customWidth="1"/>
    <col min="5" max="5" style="3319" width="42.00390625" customWidth="1"/>
    <col min="6" max="6" style="3319" width="15.00390625" customWidth="1"/>
    <col min="7" max="7" style="3319" width="42.00390625" customWidth="1"/>
    <col min="8" max="8" style="3319" width="3.00390625" customWidth="1"/>
    <col min="9" max="9" style="3319" width="5.00390625" customWidth="1"/>
    <col min="10" max="10" style="3319" width="47.00390625" customWidth="1"/>
    <col min="11" max="12" style="3319" width="3.00390625" customWidth="1"/>
    <col min="13" max="13" style="3319" width="5.00390625" customWidth="1"/>
    <col min="14" max="14" style="3319" width="28.00390625" customWidth="1"/>
    <col min="15" max="16" style="3319" width="3.00390625" customWidth="1"/>
    <col min="17" max="17" style="3319" width="5.00390625" customWidth="1"/>
    <col min="18" max="18" style="3319" width="34.00390625" customWidth="1"/>
    <col min="19" max="20" style="3319" width="3.7109375" hidden="1" customWidth="1"/>
    <col min="21" max="21" style="3319" width="5.7109375" hidden="1" customWidth="1"/>
    <col min="22" max="22" style="3319" width="34.421875" hidden="1" customWidth="1"/>
    <col min="23" max="23" style="3319" width="30.00390625" customWidth="1"/>
    <col min="24" max="24" style="3319" width="3.00390625" customWidth="1"/>
    <col min="25" max="28" style="3319" width="9.8515625" hidden="1" customWidth="1"/>
    <col min="29" max="29" style="3319" width="27.00390625" hidden="1" customWidth="1"/>
    <col min="30" max="30" style="3319" width="10.57421875" hidden="1" customWidth="1"/>
    <col min="31" max="31" style="3319" width="10.7109375" hidden="1" customWidth="1"/>
    <col min="32" max="32" style="3319" width="10.00390625" hidden="1" customWidth="1"/>
    <col min="33" max="33" style="3319" width="12.8515625" hidden="1" customWidth="1"/>
    <col min="34" max="34" style="3319" width="24.421875" hidden="1" customWidth="1"/>
    <col min="35" max="35" style="3319" width="15.8515625" hidden="1" customWidth="1"/>
    <col min="36" max="36" style="3319" width="19.421875" hidden="1" customWidth="1"/>
    <col min="37" max="37" style="3319" width="11.00390625" hidden="1" customWidth="1"/>
    <col min="38" max="38" style="3319" width="23.57421875" hidden="1" customWidth="1"/>
    <col min="39" max="39" style="3319" width="23.8515625" hidden="1" customWidth="1"/>
    <col min="40" max="40" style="3319" width="25.28125" hidden="1" customWidth="1"/>
    <col min="41" max="41" style="3319" width="16.8515625" hidden="1" customWidth="1"/>
    <col min="42" max="42" style="3319" width="29.57421875" hidden="1" customWidth="1"/>
    <col min="43" max="43" style="3319" width="29.8515625" hidden="1" customWidth="1"/>
    <col min="44" max="44" style="3319" width="9.140625" hidden="1"/>
  </cols>
  <sheetData>
    <row customHeight="1" ht="11.25" hidden="1">
      <c r="AR1" s="182" t="s">
        <v>14</v>
      </c>
    </row>
    <row customHeight="1" ht="11.25" hidden="1">
      <c r="AR2" s="182">
        <v>0</v>
      </c>
    </row>
    <row customHeight="1" ht="11.25" hidden="1">
      <c r="AR3" s="182">
        <v>0</v>
      </c>
    </row>
    <row customHeight="1" ht="3">
      <c r="AR4" s="182">
        <v>3</v>
      </c>
    </row>
    <row customHeight="1" ht="30.45">
      <c r="D5" s="23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39"/>
      <c r="F5" s="239"/>
      <c r="G5" s="239"/>
      <c r="H5" s="239"/>
      <c r="I5" s="239"/>
      <c r="J5" s="240"/>
      <c r="AR5" s="189">
        <v>29</v>
      </c>
    </row>
    <row customHeight="1" ht="14.699999999999998">
      <c r="D6" s="241" t="str">
        <f>IF(org=0,"Не определено",org)</f>
        <v>ГУП СК "Ставрополькрайводоканал"</v>
      </c>
      <c r="E6" s="241"/>
      <c r="F6" s="241"/>
      <c r="G6" s="241"/>
      <c r="H6" s="241"/>
      <c r="I6" s="241"/>
      <c r="J6" s="241"/>
      <c r="AR6" s="189">
        <v>14</v>
      </c>
    </row>
    <row customHeight="1" ht="11.549999999999999">
      <c r="D7" s="242"/>
      <c r="E7" s="243"/>
      <c r="F7" s="243"/>
      <c r="G7" s="243"/>
      <c r="H7" s="243"/>
      <c r="I7" s="243"/>
      <c r="J7" s="244"/>
      <c r="AR7" s="245">
        <v>11</v>
      </c>
    </row>
    <row customHeight="1" ht="1.05">
      <c r="AR8" s="189">
        <v>1</v>
      </c>
    </row>
    <row customHeight="1" ht="28.5">
      <c r="D9" s="152" t="s">
        <v>87</v>
      </c>
      <c r="E9" s="84" t="s">
        <v>283</v>
      </c>
      <c r="F9" s="83"/>
      <c r="G9" s="152" t="s">
        <v>211</v>
      </c>
      <c r="H9" s="152" t="s">
        <v>87</v>
      </c>
      <c r="I9" s="152"/>
      <c r="J9" s="152" t="s">
        <v>284</v>
      </c>
      <c r="K9" s="246" t="s">
        <v>285</v>
      </c>
      <c r="L9" s="246"/>
      <c r="M9" s="246"/>
      <c r="N9" s="246"/>
      <c r="O9" s="246" t="s">
        <v>286</v>
      </c>
      <c r="P9" s="246"/>
      <c r="Q9" s="246"/>
      <c r="R9" s="246"/>
      <c r="S9" s="246" t="s">
        <v>287</v>
      </c>
      <c r="T9" s="246"/>
      <c r="U9" s="246"/>
      <c r="V9" s="246"/>
      <c r="W9" s="152" t="s">
        <v>288</v>
      </c>
      <c r="AR9" s="182">
        <v>27</v>
      </c>
    </row>
    <row customHeight="1" ht="31.5">
      <c r="D10" s="152"/>
      <c r="E10" s="152" t="s">
        <v>88</v>
      </c>
      <c r="F10" s="152" t="s">
        <v>289</v>
      </c>
      <c r="G10" s="152"/>
      <c r="H10" s="152"/>
      <c r="I10" s="152"/>
      <c r="J10" s="152"/>
      <c r="K10" s="152" t="s">
        <v>214</v>
      </c>
      <c r="L10" s="152" t="s">
        <v>87</v>
      </c>
      <c r="M10" s="152"/>
      <c r="N10" s="152" t="s">
        <v>290</v>
      </c>
      <c r="O10" s="152" t="s">
        <v>214</v>
      </c>
      <c r="P10" s="152" t="s">
        <v>87</v>
      </c>
      <c r="Q10" s="152"/>
      <c r="R10" s="152" t="s">
        <v>290</v>
      </c>
      <c r="S10" s="152" t="s">
        <v>214</v>
      </c>
      <c r="T10" s="152" t="s">
        <v>87</v>
      </c>
      <c r="U10" s="152"/>
      <c r="V10" s="152" t="s">
        <v>88</v>
      </c>
      <c r="W10" s="152"/>
      <c r="Z10" s="217" t="s">
        <v>291</v>
      </c>
      <c r="AA10" s="217" t="s">
        <v>292</v>
      </c>
      <c r="AB10" s="217" t="s">
        <v>293</v>
      </c>
      <c r="AC10" s="217" t="s">
        <v>294</v>
      </c>
      <c r="AD10" s="217" t="s">
        <v>295</v>
      </c>
      <c r="AE10" s="217" t="s">
        <v>296</v>
      </c>
      <c r="AF10" s="217" t="s">
        <v>297</v>
      </c>
      <c r="AG10" s="217" t="s">
        <v>298</v>
      </c>
      <c r="AH10" s="217" t="s">
        <v>299</v>
      </c>
      <c r="AI10" s="217" t="s">
        <v>300</v>
      </c>
      <c r="AJ10" s="217" t="s">
        <v>301</v>
      </c>
      <c r="AK10" s="217" t="s">
        <v>302</v>
      </c>
      <c r="AL10" s="217" t="s">
        <v>303</v>
      </c>
      <c r="AM10" s="217" t="s">
        <v>304</v>
      </c>
      <c r="AN10" s="217" t="s">
        <v>305</v>
      </c>
      <c r="AO10" s="217" t="s">
        <v>306</v>
      </c>
      <c r="AP10" s="217" t="s">
        <v>307</v>
      </c>
      <c r="AQ10" s="217" t="s">
        <v>308</v>
      </c>
      <c r="AR10" s="182">
        <v>30</v>
      </c>
    </row>
    <row customHeight="1" ht="12" hidden="1">
      <c r="D11" s="247" t="s">
        <v>98</v>
      </c>
      <c r="E11" s="247" t="s">
        <v>101</v>
      </c>
      <c r="F11" s="247"/>
      <c r="G11" s="247" t="s">
        <v>89</v>
      </c>
      <c r="H11" s="248" t="s">
        <v>109</v>
      </c>
      <c r="I11" s="248"/>
      <c r="J11" s="247" t="s">
        <v>91</v>
      </c>
      <c r="K11" s="247" t="s">
        <v>92</v>
      </c>
      <c r="L11" s="248" t="s">
        <v>117</v>
      </c>
      <c r="M11" s="248"/>
      <c r="N11" s="247" t="s">
        <v>114</v>
      </c>
      <c r="O11" s="247" t="s">
        <v>118</v>
      </c>
      <c r="P11" s="248" t="s">
        <v>127</v>
      </c>
      <c r="Q11" s="248"/>
      <c r="R11" s="247" t="s">
        <v>131</v>
      </c>
      <c r="S11" s="247" t="s">
        <v>127</v>
      </c>
      <c r="T11" s="248" t="s">
        <v>131</v>
      </c>
      <c r="U11" s="248"/>
      <c r="V11" s="247" t="s">
        <v>121</v>
      </c>
      <c r="W11" s="247" t="s">
        <v>124</v>
      </c>
      <c r="AR11" s="151">
        <v>0</v>
      </c>
    </row>
    <row customHeight="1" ht="14.25" hidden="1">
      <c r="D12" s="172">
        <v>0</v>
      </c>
      <c r="E12" s="152"/>
      <c r="F12" s="152"/>
      <c r="G12" s="152"/>
      <c r="H12" s="249"/>
      <c r="I12" s="249"/>
      <c r="J12" s="208"/>
      <c r="K12" s="208"/>
      <c r="L12" s="208"/>
      <c r="M12" s="208"/>
      <c r="N12" s="250"/>
      <c r="O12" s="208"/>
      <c r="P12" s="208"/>
      <c r="Q12" s="208"/>
      <c r="R12" s="251"/>
      <c r="S12" s="208"/>
      <c r="T12" s="208"/>
      <c r="U12" s="208"/>
      <c r="V12" s="251"/>
      <c r="W12" s="208"/>
      <c r="AR12" s="182">
        <v>0</v>
      </c>
    </row>
    <row customHeight="1" ht="17.25" hidden="1">
      <c r="D13" s="252">
        <v>1</v>
      </c>
      <c r="E13" s="253" t="s">
        <v>309</v>
      </c>
      <c r="F13" s="254" t="s">
        <v>19</v>
      </c>
      <c r="G13" s="253"/>
      <c r="H13" s="255"/>
      <c r="I13" s="256"/>
      <c r="J13" s="257"/>
      <c r="K13" s="258"/>
      <c r="L13" s="258"/>
      <c r="M13" s="258"/>
      <c r="N13" s="259"/>
      <c r="O13" s="258"/>
      <c r="P13" s="258"/>
      <c r="Q13" s="258"/>
      <c r="R13" s="260"/>
      <c r="S13" s="258"/>
      <c r="T13" s="258"/>
      <c r="U13" s="258"/>
      <c r="V13" s="260"/>
      <c r="W13" s="261"/>
      <c r="AC13" s="262" t="s">
        <v>310</v>
      </c>
      <c r="AD13" s="262" t="s">
        <v>311</v>
      </c>
      <c r="AE13" s="262" t="s">
        <v>312</v>
      </c>
      <c r="AF13" s="262" t="s">
        <v>313</v>
      </c>
      <c r="AG13" s="262" t="s">
        <v>314</v>
      </c>
      <c r="AH13" s="26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62" t="str">
        <f>IF($G$13=0,"",$G$13)</f>
        <v/>
      </c>
      <c r="AJ13" s="262" t="str">
        <f>IF($J$13=0,"",$J$13)</f>
        <v/>
      </c>
      <c r="AK13" s="262" t="str">
        <f>IF($K$13="нет","без дифференциации",IF($N$13=0,"",$N$13))</f>
        <v/>
      </c>
      <c r="AL13" s="262" t="str">
        <f>IF($O$13="нет","без дифференциации",IF($R$13=0,"",$R$13))</f>
        <v/>
      </c>
      <c r="AM13" s="262" t="str">
        <f>IF($S$13="нет","без дифференциации",IF($V$13=0,"",$V$13))</f>
        <v/>
      </c>
      <c r="AN13" s="262">
        <f>$I$13</f>
        <v>0</v>
      </c>
      <c r="AO13" s="262" t="str">
        <f>$I$13&amp;"."&amp;$M$13</f>
        <v>.</v>
      </c>
      <c r="AP13" s="262" t="str">
        <f>$I$13&amp;"."&amp;$M$13&amp;"."&amp;$Q$13</f>
        <v>..</v>
      </c>
      <c r="AQ13" s="262" t="str">
        <f>$I$13&amp;"."&amp;$M$13&amp;"."&amp;$Q$13&amp;"."&amp;$U$13</f>
        <v>...</v>
      </c>
      <c r="AR13" s="182">
        <v>0</v>
      </c>
    </row>
    <row customHeight="1" ht="17.25" hidden="1">
      <c r="D14" s="252"/>
      <c r="E14" s="253"/>
      <c r="F14" s="263"/>
      <c r="G14" s="253"/>
      <c r="H14" s="264"/>
      <c r="W14" s="265"/>
      <c r="AR14" s="182">
        <v>0</v>
      </c>
    </row>
    <row customHeight="1" ht="17.25" hidden="1">
      <c r="D15" s="252"/>
      <c r="E15" s="253"/>
      <c r="F15" s="263"/>
      <c r="G15" s="253"/>
      <c r="H15" s="264"/>
      <c r="W15" s="265"/>
      <c r="AR15" s="182">
        <v>0</v>
      </c>
    </row>
    <row customHeight="1" ht="17.25" hidden="1">
      <c r="D16" s="252"/>
      <c r="E16" s="253"/>
      <c r="F16" s="263"/>
      <c r="G16" s="253"/>
      <c r="H16" s="264"/>
      <c r="W16" s="265"/>
      <c r="AR16" s="182">
        <v>0</v>
      </c>
    </row>
    <row customHeight="1" ht="17.25" hidden="1">
      <c r="D17" s="231"/>
      <c r="E17" s="266"/>
      <c r="F17" s="267"/>
      <c r="G17" s="266"/>
      <c r="H17" s="268"/>
      <c r="I17" s="269"/>
      <c r="J17" s="269"/>
      <c r="K17" s="269"/>
      <c r="L17" s="269"/>
      <c r="M17" s="269"/>
      <c r="N17" s="269"/>
      <c r="O17" s="269"/>
      <c r="P17" s="269"/>
      <c r="Q17" s="269"/>
      <c r="R17" s="269"/>
      <c r="S17" s="270"/>
      <c r="T17" s="270"/>
      <c r="U17" s="270"/>
      <c r="V17" s="270"/>
      <c r="W17" s="271"/>
      <c r="AR17" s="182">
        <v>0</v>
      </c>
    </row>
    <row customHeight="1" ht="17.25" hidden="1">
      <c r="D18" s="252">
        <v>2</v>
      </c>
      <c r="E18" s="272"/>
      <c r="F18" s="254" t="s">
        <v>19</v>
      </c>
      <c r="G18" s="253"/>
      <c r="H18" s="255"/>
      <c r="I18" s="256"/>
      <c r="J18" s="257"/>
      <c r="K18" s="258"/>
      <c r="L18" s="258"/>
      <c r="M18" s="258"/>
      <c r="N18" s="259"/>
      <c r="O18" s="258"/>
      <c r="P18" s="258"/>
      <c r="Q18" s="258"/>
      <c r="R18" s="260"/>
      <c r="S18" s="258"/>
      <c r="T18" s="258"/>
      <c r="U18" s="258"/>
      <c r="V18" s="260"/>
      <c r="W18" s="261"/>
      <c r="AC18" s="262" t="s">
        <v>315</v>
      </c>
      <c r="AD18" s="262" t="s">
        <v>316</v>
      </c>
      <c r="AE18" s="262" t="s">
        <v>317</v>
      </c>
      <c r="AF18" s="262" t="s">
        <v>318</v>
      </c>
      <c r="AG18" s="262" t="s">
        <v>319</v>
      </c>
      <c r="AH18" s="262" t="str">
        <f>IF($E$18=0,"",$E$18)</f>
        <v/>
      </c>
      <c r="AI18" s="262" t="str">
        <f>IF($G$18=0,"",$G$18)</f>
        <v/>
      </c>
      <c r="AJ18" s="262" t="str">
        <f>IF($J$18=0,"",$J$18)</f>
        <v/>
      </c>
      <c r="AK18" s="262" t="str">
        <f>IF($K$18="нет","без дифференциации",IF($N$18=0,"",$N$18))</f>
        <v/>
      </c>
      <c r="AL18" s="262" t="str">
        <f>IF($O$18="нет","без дифференциации",IF($R$18=0,"",$R$18))</f>
        <v/>
      </c>
      <c r="AM18" s="262" t="str">
        <f>IF($S$18="нет","без дифференциации",IF($V$18=0,"",$V$18))</f>
        <v/>
      </c>
      <c r="AN18" s="273">
        <f>$I$18</f>
        <v>0</v>
      </c>
      <c r="AO18" s="262" t="str">
        <f>$I$18&amp;"."&amp;$M$18</f>
        <v>.</v>
      </c>
      <c r="AP18" s="217" t="str">
        <f>$I$18&amp;"."&amp;$M$18&amp;"."&amp;$Q$18</f>
        <v>..</v>
      </c>
      <c r="AQ18" s="217" t="str">
        <f>$I$18&amp;"."&amp;$M$18&amp;"."&amp;$Q$18&amp;"."&amp;$U$18</f>
        <v>...</v>
      </c>
      <c r="AR18" s="182">
        <v>0</v>
      </c>
    </row>
    <row customHeight="1" ht="17.25" hidden="1">
      <c r="D19" s="252"/>
      <c r="E19" s="272"/>
      <c r="F19" s="263"/>
      <c r="G19" s="253"/>
      <c r="H19" s="264"/>
      <c r="W19" s="265"/>
      <c r="AR19" s="182">
        <v>0</v>
      </c>
    </row>
    <row customHeight="1" ht="17.25" hidden="1">
      <c r="D20" s="231"/>
      <c r="E20" s="274"/>
      <c r="F20" s="263"/>
      <c r="G20" s="266"/>
      <c r="H20" s="264"/>
      <c r="W20" s="265"/>
      <c r="AR20" s="182">
        <v>0</v>
      </c>
    </row>
    <row customHeight="1" ht="17.25" hidden="1">
      <c r="D21" s="231"/>
      <c r="E21" s="274"/>
      <c r="F21" s="263"/>
      <c r="G21" s="266"/>
      <c r="H21" s="264"/>
      <c r="W21" s="265"/>
      <c r="AR21" s="182">
        <v>0</v>
      </c>
    </row>
    <row customHeight="1" ht="17.25" hidden="1">
      <c r="D22" s="231"/>
      <c r="E22" s="274"/>
      <c r="F22" s="267"/>
      <c r="G22" s="266"/>
      <c r="H22" s="268"/>
      <c r="I22" s="269"/>
      <c r="J22" s="269"/>
      <c r="K22" s="269"/>
      <c r="L22" s="269"/>
      <c r="M22" s="269"/>
      <c r="N22" s="269"/>
      <c r="O22" s="269"/>
      <c r="P22" s="269"/>
      <c r="Q22" s="269"/>
      <c r="R22" s="269"/>
      <c r="S22" s="270"/>
      <c r="T22" s="270"/>
      <c r="U22" s="270"/>
      <c r="V22" s="270"/>
      <c r="W22" s="271"/>
      <c r="AR22" s="182">
        <v>0</v>
      </c>
    </row>
    <row customHeight="1" ht="17.25" hidden="1">
      <c r="D23" s="252">
        <v>2</v>
      </c>
      <c r="E23" s="253" t="s">
        <v>320</v>
      </c>
      <c r="F23" s="254" t="s">
        <v>19</v>
      </c>
      <c r="G23" s="253"/>
      <c r="H23" s="255"/>
      <c r="I23" s="256"/>
      <c r="J23" s="257"/>
      <c r="K23" s="258"/>
      <c r="L23" s="258"/>
      <c r="M23" s="258"/>
      <c r="N23" s="259"/>
      <c r="O23" s="258"/>
      <c r="P23" s="258"/>
      <c r="Q23" s="258"/>
      <c r="R23" s="260"/>
      <c r="S23" s="258"/>
      <c r="T23" s="258"/>
      <c r="U23" s="258"/>
      <c r="V23" s="260"/>
      <c r="W23" s="261"/>
      <c r="AC23" s="262" t="s">
        <v>315</v>
      </c>
      <c r="AD23" s="262" t="s">
        <v>316</v>
      </c>
      <c r="AE23" s="262" t="s">
        <v>317</v>
      </c>
      <c r="AF23" s="262" t="s">
        <v>318</v>
      </c>
      <c r="AG23" s="262" t="s">
        <v>319</v>
      </c>
      <c r="AH23" s="262" t="str">
        <f>IF($E$23=0,"",$E$23)</f>
        <v>Тарифы на тепловую энергию (мощность), поставляемую теплоснабжающими организациями потребителям, другим теплоснабжающим организациям</v>
      </c>
      <c r="AI23" s="262" t="str">
        <f>IF($G$23=0,"",$G$23)</f>
        <v/>
      </c>
      <c r="AJ23" s="262" t="str">
        <f>IF($J$23=0,"",$J$23)</f>
        <v/>
      </c>
      <c r="AK23" s="262" t="str">
        <f>IF($K$23="нет","без дифференциации",IF($N$23=0,"",$N$23))</f>
        <v/>
      </c>
      <c r="AL23" s="262" t="str">
        <f>IF($O$23="нет","без дифференциации",IF($R$23=0,"",$R$23))</f>
        <v/>
      </c>
      <c r="AM23" s="262" t="str">
        <f>IF($S$23="нет","без дифференциации",IF($V$23=0,"",$V$23))</f>
        <v/>
      </c>
      <c r="AN23" s="273">
        <f>$I$23</f>
        <v>0</v>
      </c>
      <c r="AO23" s="262" t="str">
        <f>$I$23&amp;"."&amp;$M$23</f>
        <v>.</v>
      </c>
      <c r="AP23" s="217" t="str">
        <f>$I$23&amp;"."&amp;$M$23&amp;"."&amp;$Q$23</f>
        <v>..</v>
      </c>
      <c r="AQ23" s="217" t="str">
        <f>$I$23&amp;"."&amp;$M$23&amp;"."&amp;$Q$23&amp;"."&amp;$U$23</f>
        <v>...</v>
      </c>
      <c r="AR23" s="182">
        <v>0</v>
      </c>
    </row>
    <row customHeight="1" ht="17.25" hidden="1">
      <c r="D24" s="252"/>
      <c r="E24" s="253"/>
      <c r="F24" s="263"/>
      <c r="G24" s="253"/>
      <c r="H24" s="264"/>
      <c r="W24" s="265"/>
      <c r="AR24" s="182">
        <v>0</v>
      </c>
    </row>
    <row customHeight="1" ht="17.25" hidden="1">
      <c r="D25" s="231"/>
      <c r="E25" s="266"/>
      <c r="F25" s="263"/>
      <c r="G25" s="266"/>
      <c r="H25" s="264"/>
      <c r="W25" s="265"/>
      <c r="AR25" s="182">
        <v>0</v>
      </c>
    </row>
    <row customHeight="1" ht="17.25" hidden="1">
      <c r="D26" s="231"/>
      <c r="E26" s="266"/>
      <c r="F26" s="263"/>
      <c r="G26" s="266"/>
      <c r="H26" s="264"/>
      <c r="W26" s="265"/>
      <c r="AR26" s="182">
        <v>0</v>
      </c>
    </row>
    <row customHeight="1" ht="17.25" hidden="1">
      <c r="D27" s="231"/>
      <c r="E27" s="266"/>
      <c r="F27" s="267"/>
      <c r="G27" s="266"/>
      <c r="H27" s="268"/>
      <c r="I27" s="269"/>
      <c r="J27" s="269"/>
      <c r="K27" s="269"/>
      <c r="L27" s="269"/>
      <c r="M27" s="269"/>
      <c r="N27" s="269"/>
      <c r="O27" s="269"/>
      <c r="P27" s="269"/>
      <c r="Q27" s="269"/>
      <c r="R27" s="269"/>
      <c r="S27" s="270"/>
      <c r="T27" s="270"/>
      <c r="U27" s="270"/>
      <c r="V27" s="270"/>
      <c r="W27" s="271"/>
      <c r="AR27" s="182">
        <v>0</v>
      </c>
    </row>
    <row customHeight="1" ht="17.25" hidden="1">
      <c r="D28" s="252">
        <v>3</v>
      </c>
      <c r="E28" s="253" t="s">
        <v>321</v>
      </c>
      <c r="F28" s="254" t="s">
        <v>19</v>
      </c>
      <c r="G28" s="253"/>
      <c r="H28" s="255"/>
      <c r="I28" s="256"/>
      <c r="J28" s="257"/>
      <c r="K28" s="258"/>
      <c r="L28" s="258"/>
      <c r="M28" s="258"/>
      <c r="N28" s="259"/>
      <c r="O28" s="258"/>
      <c r="P28" s="258"/>
      <c r="Q28" s="258"/>
      <c r="R28" s="260"/>
      <c r="S28" s="258"/>
      <c r="T28" s="258"/>
      <c r="U28" s="258"/>
      <c r="V28" s="260"/>
      <c r="W28" s="261"/>
      <c r="AC28" s="262" t="s">
        <v>322</v>
      </c>
      <c r="AD28" s="262" t="s">
        <v>323</v>
      </c>
      <c r="AE28" s="262" t="s">
        <v>324</v>
      </c>
      <c r="AF28" s="262" t="s">
        <v>325</v>
      </c>
      <c r="AG28" s="262" t="s">
        <v>326</v>
      </c>
      <c r="AH28" s="262" t="str">
        <f>IF($E$28=0,"",$E$28)</f>
        <v>Тарифы на теплоноситель, поставляемый теплоснабжающими организациями потребителям, другим теплоснабжающим организациям</v>
      </c>
      <c r="AI28" s="262" t="str">
        <f>IF($G$28=0,"",$G$28)</f>
        <v/>
      </c>
      <c r="AJ28" s="262" t="str">
        <f>IF($J$28=0,"",$J$28)</f>
        <v/>
      </c>
      <c r="AK28" s="262" t="str">
        <f>IF($K$28="нет","без дифференциации",IF($N$28=0,"",$N$28))</f>
        <v/>
      </c>
      <c r="AL28" s="262" t="str">
        <f>IF($O$28="нет","без дифференциации",IF($R$28=0,"",$R$28))</f>
        <v/>
      </c>
      <c r="AM28" s="262" t="str">
        <f>IF($S$28="нет","без дифференциации",IF($V$28=0,"",$V$28))</f>
        <v/>
      </c>
      <c r="AN28" s="273">
        <f>$I$28</f>
        <v>0</v>
      </c>
      <c r="AO28" s="262" t="str">
        <f>$I$28&amp;"."&amp;$M$28</f>
        <v>.</v>
      </c>
      <c r="AP28" s="217" t="str">
        <f>$I$28&amp;"."&amp;$M$28&amp;"."&amp;$Q$28</f>
        <v>..</v>
      </c>
      <c r="AQ28" s="217" t="str">
        <f>$I$28&amp;"."&amp;$M$28&amp;"."&amp;$Q$28&amp;"."&amp;$U$28</f>
        <v>...</v>
      </c>
      <c r="AR28" s="182">
        <v>0</v>
      </c>
    </row>
    <row customHeight="1" ht="17.25" hidden="1">
      <c r="D29" s="252"/>
      <c r="E29" s="253"/>
      <c r="F29" s="263"/>
      <c r="G29" s="253"/>
      <c r="H29" s="264"/>
      <c r="W29" s="265"/>
      <c r="AR29" s="182">
        <v>0</v>
      </c>
    </row>
    <row customHeight="1" ht="17.25" hidden="1">
      <c r="D30" s="231"/>
      <c r="E30" s="266"/>
      <c r="F30" s="263"/>
      <c r="G30" s="266"/>
      <c r="H30" s="264"/>
      <c r="W30" s="265"/>
      <c r="AR30" s="182">
        <v>0</v>
      </c>
    </row>
    <row customHeight="1" ht="17.25" hidden="1">
      <c r="D31" s="231"/>
      <c r="E31" s="266"/>
      <c r="F31" s="263"/>
      <c r="G31" s="266"/>
      <c r="H31" s="264"/>
      <c r="W31" s="265"/>
      <c r="AR31" s="182">
        <v>0</v>
      </c>
    </row>
    <row customHeight="1" ht="17.25" hidden="1">
      <c r="D32" s="231"/>
      <c r="E32" s="266"/>
      <c r="F32" s="267"/>
      <c r="G32" s="266"/>
      <c r="H32" s="268"/>
      <c r="I32" s="269"/>
      <c r="J32" s="269"/>
      <c r="K32" s="269"/>
      <c r="L32" s="269"/>
      <c r="M32" s="269"/>
      <c r="N32" s="269"/>
      <c r="O32" s="269"/>
      <c r="P32" s="269"/>
      <c r="Q32" s="269"/>
      <c r="R32" s="269"/>
      <c r="S32" s="270"/>
      <c r="T32" s="270"/>
      <c r="U32" s="270"/>
      <c r="V32" s="270"/>
      <c r="W32" s="271"/>
      <c r="AR32" s="182">
        <v>0</v>
      </c>
    </row>
    <row customHeight="1" ht="17.25" hidden="1">
      <c r="D33" s="252">
        <v>4</v>
      </c>
      <c r="E33" s="253" t="s">
        <v>327</v>
      </c>
      <c r="F33" s="254" t="s">
        <v>19</v>
      </c>
      <c r="G33" s="253"/>
      <c r="H33" s="255"/>
      <c r="I33" s="256"/>
      <c r="J33" s="257"/>
      <c r="K33" s="258"/>
      <c r="L33" s="258"/>
      <c r="M33" s="258"/>
      <c r="N33" s="259"/>
      <c r="O33" s="258"/>
      <c r="P33" s="258"/>
      <c r="Q33" s="258"/>
      <c r="R33" s="260"/>
      <c r="S33" s="258"/>
      <c r="T33" s="258"/>
      <c r="U33" s="258"/>
      <c r="V33" s="260"/>
      <c r="W33" s="261"/>
      <c r="AC33" s="262" t="s">
        <v>328</v>
      </c>
      <c r="AD33" s="262" t="s">
        <v>329</v>
      </c>
      <c r="AE33" s="262" t="s">
        <v>330</v>
      </c>
      <c r="AF33" s="262" t="s">
        <v>331</v>
      </c>
      <c r="AG33" s="262" t="s">
        <v>332</v>
      </c>
      <c r="AH33" s="26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62" t="str">
        <f>IF($G$33=0,"",$G$33)</f>
        <v/>
      </c>
      <c r="AJ33" s="262" t="str">
        <f>IF($J$33=0,"",$J$33)</f>
        <v/>
      </c>
      <c r="AK33" s="262" t="str">
        <f>IF($K$33="нет","без дифференциации",IF($N$33=0,"",$N$33))</f>
        <v/>
      </c>
      <c r="AL33" s="262" t="str">
        <f>IF($O$33="нет","без дифференциации",IF($R$33=0,"",$R$33))</f>
        <v/>
      </c>
      <c r="AM33" s="262" t="str">
        <f>IF($S$33="нет","без дифференциации",IF($V$33=0,"",$V$33))</f>
        <v/>
      </c>
      <c r="AN33" s="273">
        <f>$I$33</f>
        <v>0</v>
      </c>
      <c r="AO33" s="262" t="str">
        <f>$I$33&amp;"."&amp;$M$33</f>
        <v>.</v>
      </c>
      <c r="AP33" s="217" t="str">
        <f>$I$33&amp;"."&amp;$M$33&amp;"."&amp;$Q$33</f>
        <v>..</v>
      </c>
      <c r="AQ33" s="217" t="str">
        <f>$I$33&amp;"."&amp;$M$33&amp;"."&amp;$Q$33&amp;"."&amp;$U$33</f>
        <v>...</v>
      </c>
      <c r="AR33" s="182">
        <v>0</v>
      </c>
    </row>
    <row customHeight="1" ht="17.25" hidden="1">
      <c r="D34" s="252"/>
      <c r="E34" s="253"/>
      <c r="F34" s="263"/>
      <c r="G34" s="253"/>
      <c r="H34" s="264"/>
      <c r="W34" s="265"/>
      <c r="AR34" s="182">
        <v>0</v>
      </c>
    </row>
    <row customHeight="1" ht="17.25" hidden="1">
      <c r="D35" s="231"/>
      <c r="E35" s="266"/>
      <c r="F35" s="263"/>
      <c r="G35" s="266"/>
      <c r="H35" s="264"/>
      <c r="W35" s="265"/>
      <c r="AR35" s="182">
        <v>0</v>
      </c>
    </row>
    <row customHeight="1" ht="17.25" hidden="1">
      <c r="D36" s="231"/>
      <c r="E36" s="266"/>
      <c r="F36" s="263"/>
      <c r="G36" s="266"/>
      <c r="H36" s="264"/>
      <c r="W36" s="265"/>
      <c r="AR36" s="182">
        <v>0</v>
      </c>
    </row>
    <row customHeight="1" ht="17.25" hidden="1">
      <c r="D37" s="231"/>
      <c r="E37" s="266"/>
      <c r="F37" s="267"/>
      <c r="G37" s="266"/>
      <c r="H37" s="268"/>
      <c r="I37" s="269"/>
      <c r="J37" s="269"/>
      <c r="K37" s="269"/>
      <c r="L37" s="269"/>
      <c r="M37" s="269"/>
      <c r="N37" s="269"/>
      <c r="O37" s="269"/>
      <c r="P37" s="269"/>
      <c r="Q37" s="269"/>
      <c r="R37" s="269"/>
      <c r="S37" s="270"/>
      <c r="T37" s="270"/>
      <c r="U37" s="270"/>
      <c r="V37" s="270"/>
      <c r="W37" s="271"/>
      <c r="AR37" s="182">
        <v>0</v>
      </c>
    </row>
    <row customHeight="1" ht="17.25" hidden="1">
      <c r="D38" s="252">
        <v>5</v>
      </c>
      <c r="E38" s="253" t="s">
        <v>333</v>
      </c>
      <c r="F38" s="254" t="s">
        <v>19</v>
      </c>
      <c r="G38" s="253"/>
      <c r="H38" s="255"/>
      <c r="I38" s="256"/>
      <c r="J38" s="257"/>
      <c r="K38" s="258"/>
      <c r="L38" s="258"/>
      <c r="M38" s="258"/>
      <c r="N38" s="259"/>
      <c r="O38" s="258"/>
      <c r="P38" s="258"/>
      <c r="Q38" s="258"/>
      <c r="R38" s="260"/>
      <c r="S38" s="258"/>
      <c r="T38" s="258"/>
      <c r="U38" s="258"/>
      <c r="V38" s="260"/>
      <c r="W38" s="261"/>
      <c r="AC38" s="262" t="s">
        <v>334</v>
      </c>
      <c r="AD38" s="262" t="s">
        <v>335</v>
      </c>
      <c r="AE38" s="262" t="s">
        <v>336</v>
      </c>
      <c r="AF38" s="262" t="s">
        <v>337</v>
      </c>
      <c r="AG38" s="262" t="s">
        <v>338</v>
      </c>
      <c r="AH38" s="262" t="str">
        <f>IF($E$38=0,"",$E$38)</f>
        <v>Тарифы на услуги по передаче тепловой энергии</v>
      </c>
      <c r="AI38" s="262" t="str">
        <f>IF($G$38=0,"",$G$38)</f>
        <v/>
      </c>
      <c r="AJ38" s="262" t="str">
        <f>IF($J$38=0,"",$J$38)</f>
        <v/>
      </c>
      <c r="AK38" s="262" t="str">
        <f>IF($K$38="нет","без дифференциации",IF($N$38=0,"",$N$38))</f>
        <v/>
      </c>
      <c r="AL38" s="262" t="str">
        <f>IF($O$38="нет","без дифференциации",IF($R$38=0,"",$R$38))</f>
        <v/>
      </c>
      <c r="AM38" s="262" t="str">
        <f>IF($S$38="нет","без дифференциации",IF($V$38=0,"",$V$38))</f>
        <v/>
      </c>
      <c r="AN38" s="273">
        <f>$I$38</f>
        <v>0</v>
      </c>
      <c r="AO38" s="262" t="str">
        <f>$I$38&amp;"."&amp;$M$38</f>
        <v>.</v>
      </c>
      <c r="AP38" s="217" t="str">
        <f>$I$38&amp;"."&amp;$M$38&amp;"."&amp;$Q$38</f>
        <v>..</v>
      </c>
      <c r="AQ38" s="217" t="str">
        <f>$I$38&amp;"."&amp;$M$38&amp;"."&amp;$Q$38&amp;"."&amp;$U$38</f>
        <v>...</v>
      </c>
      <c r="AR38" s="182">
        <v>0</v>
      </c>
    </row>
    <row customHeight="1" ht="17.25" hidden="1">
      <c r="D39" s="252"/>
      <c r="E39" s="253"/>
      <c r="F39" s="263"/>
      <c r="G39" s="253"/>
      <c r="H39" s="264"/>
      <c r="W39" s="265"/>
      <c r="AR39" s="182">
        <v>0</v>
      </c>
    </row>
    <row customHeight="1" ht="17.25" hidden="1">
      <c r="D40" s="231"/>
      <c r="E40" s="266"/>
      <c r="F40" s="263"/>
      <c r="G40" s="266"/>
      <c r="H40" s="264"/>
      <c r="W40" s="265"/>
      <c r="AR40" s="182">
        <v>0</v>
      </c>
    </row>
    <row customHeight="1" ht="17.25" hidden="1">
      <c r="D41" s="231"/>
      <c r="E41" s="266"/>
      <c r="F41" s="263"/>
      <c r="G41" s="266"/>
      <c r="H41" s="264"/>
      <c r="W41" s="265"/>
      <c r="AR41" s="182">
        <v>0</v>
      </c>
    </row>
    <row customHeight="1" ht="17.25" hidden="1">
      <c r="D42" s="231"/>
      <c r="E42" s="266"/>
      <c r="F42" s="267"/>
      <c r="G42" s="266"/>
      <c r="H42" s="268"/>
      <c r="I42" s="269"/>
      <c r="J42" s="269"/>
      <c r="K42" s="269"/>
      <c r="L42" s="269"/>
      <c r="M42" s="269"/>
      <c r="N42" s="269"/>
      <c r="O42" s="269"/>
      <c r="P42" s="269"/>
      <c r="Q42" s="269"/>
      <c r="R42" s="269"/>
      <c r="S42" s="270"/>
      <c r="T42" s="270"/>
      <c r="U42" s="270"/>
      <c r="V42" s="270"/>
      <c r="W42" s="271"/>
      <c r="AR42" s="182">
        <v>0</v>
      </c>
    </row>
    <row customHeight="1" ht="17.25" hidden="1">
      <c r="D43" s="252">
        <v>6</v>
      </c>
      <c r="E43" s="253" t="s">
        <v>339</v>
      </c>
      <c r="F43" s="254" t="s">
        <v>19</v>
      </c>
      <c r="G43" s="253"/>
      <c r="H43" s="255"/>
      <c r="I43" s="256"/>
      <c r="J43" s="257"/>
      <c r="K43" s="258"/>
      <c r="L43" s="258"/>
      <c r="M43" s="258"/>
      <c r="N43" s="259"/>
      <c r="O43" s="258"/>
      <c r="P43" s="258"/>
      <c r="Q43" s="258"/>
      <c r="R43" s="260"/>
      <c r="S43" s="258"/>
      <c r="T43" s="258"/>
      <c r="U43" s="258"/>
      <c r="V43" s="260"/>
      <c r="W43" s="261"/>
      <c r="AC43" s="262" t="s">
        <v>340</v>
      </c>
      <c r="AD43" s="262" t="s">
        <v>341</v>
      </c>
      <c r="AE43" s="262" t="s">
        <v>342</v>
      </c>
      <c r="AF43" s="262" t="s">
        <v>343</v>
      </c>
      <c r="AG43" s="262" t="s">
        <v>344</v>
      </c>
      <c r="AH43" s="262" t="str">
        <f>IF($E$43=0,"",$E$43)</f>
        <v>Тарифы на услуги по передаче теплоносителя</v>
      </c>
      <c r="AI43" s="262" t="str">
        <f>IF($G$43=0,"",$G$43)</f>
        <v/>
      </c>
      <c r="AJ43" s="262" t="str">
        <f>IF($J$43=0,"",$J$43)</f>
        <v/>
      </c>
      <c r="AK43" s="262" t="str">
        <f>IF($K$43="нет","без дифференциации",IF($N$43=0,"",$N$43))</f>
        <v/>
      </c>
      <c r="AL43" s="262" t="str">
        <f>IF($O$43="нет","без дифференциации",IF($R$43=0,"",$R$43))</f>
        <v/>
      </c>
      <c r="AM43" s="262" t="str">
        <f>IF($S$43="нет","без дифференциации",IF($V$43=0,"",$V$43))</f>
        <v/>
      </c>
      <c r="AN43" s="273">
        <f>$I$43</f>
        <v>0</v>
      </c>
      <c r="AO43" s="262" t="str">
        <f>$I$43&amp;"."&amp;$M$43</f>
        <v>.</v>
      </c>
      <c r="AP43" s="217" t="str">
        <f>$I$43&amp;"."&amp;$M$43&amp;"."&amp;$Q$43</f>
        <v>..</v>
      </c>
      <c r="AQ43" s="217" t="str">
        <f>$I$43&amp;"."&amp;$M$43&amp;"."&amp;$Q$43&amp;"."&amp;$U$43</f>
        <v>...</v>
      </c>
      <c r="AR43" s="182">
        <v>0</v>
      </c>
    </row>
    <row customHeight="1" ht="17.25" hidden="1">
      <c r="D44" s="252"/>
      <c r="E44" s="253"/>
      <c r="F44" s="263"/>
      <c r="G44" s="253"/>
      <c r="H44" s="264"/>
      <c r="W44" s="265"/>
      <c r="AR44" s="182">
        <v>0</v>
      </c>
    </row>
    <row customHeight="1" ht="17.25" hidden="1">
      <c r="D45" s="231"/>
      <c r="E45" s="266"/>
      <c r="F45" s="263"/>
      <c r="G45" s="266"/>
      <c r="H45" s="264"/>
      <c r="W45" s="265"/>
      <c r="AR45" s="182">
        <v>0</v>
      </c>
    </row>
    <row customHeight="1" ht="17.25" hidden="1">
      <c r="D46" s="231"/>
      <c r="E46" s="266"/>
      <c r="F46" s="263"/>
      <c r="G46" s="266"/>
      <c r="H46" s="264"/>
      <c r="W46" s="265"/>
      <c r="AR46" s="182">
        <v>0</v>
      </c>
    </row>
    <row customHeight="1" ht="17.25" hidden="1">
      <c r="D47" s="231"/>
      <c r="E47" s="266"/>
      <c r="F47" s="267"/>
      <c r="G47" s="266"/>
      <c r="H47" s="268"/>
      <c r="I47" s="269"/>
      <c r="J47" s="269"/>
      <c r="K47" s="269"/>
      <c r="L47" s="269"/>
      <c r="M47" s="269"/>
      <c r="N47" s="269"/>
      <c r="O47" s="269"/>
      <c r="P47" s="269"/>
      <c r="Q47" s="269"/>
      <c r="R47" s="269"/>
      <c r="S47" s="270"/>
      <c r="T47" s="270"/>
      <c r="U47" s="270"/>
      <c r="V47" s="270"/>
      <c r="W47" s="271"/>
      <c r="AR47" s="182">
        <v>0</v>
      </c>
    </row>
    <row customHeight="1" ht="17.25" hidden="1">
      <c r="D48" s="275">
        <v>7</v>
      </c>
      <c r="E48" s="276" t="s">
        <v>345</v>
      </c>
      <c r="F48" s="254" t="s">
        <v>19</v>
      </c>
      <c r="G48" s="276"/>
      <c r="H48" s="255"/>
      <c r="I48" s="256"/>
      <c r="J48" s="257"/>
      <c r="K48" s="258"/>
      <c r="L48" s="258"/>
      <c r="M48" s="258"/>
      <c r="N48" s="259"/>
      <c r="O48" s="258"/>
      <c r="P48" s="258"/>
      <c r="Q48" s="258"/>
      <c r="R48" s="260"/>
      <c r="S48" s="258"/>
      <c r="T48" s="258"/>
      <c r="U48" s="258"/>
      <c r="V48" s="260"/>
      <c r="W48" s="261"/>
      <c r="AC48" s="262" t="s">
        <v>346</v>
      </c>
      <c r="AD48" s="262" t="s">
        <v>347</v>
      </c>
      <c r="AE48" s="262" t="s">
        <v>348</v>
      </c>
      <c r="AF48" s="262" t="s">
        <v>349</v>
      </c>
      <c r="AG48" s="262" t="s">
        <v>350</v>
      </c>
      <c r="AH48" s="262" t="str">
        <f>IF($E$48=0,"",$E$48)</f>
        <v>Плата за услуги по поддержанию резервной тепловой мощности при отсутствии потребления тепловой энергии</v>
      </c>
      <c r="AI48" s="262" t="str">
        <f>IF($G$48=0,"",$G$48)</f>
        <v/>
      </c>
      <c r="AJ48" s="262" t="str">
        <f>IF($J$48=0,"",$J$48)</f>
        <v/>
      </c>
      <c r="AK48" s="262" t="str">
        <f>IF($K$48="нет","без дифференциации",IF($N$48=0,"",$N$48))</f>
        <v/>
      </c>
      <c r="AL48" s="262" t="str">
        <f>IF($O$48="нет","без дифференциации",IF($R$48=0,"",$R$48))</f>
        <v/>
      </c>
      <c r="AM48" s="262" t="str">
        <f>IF($S$48="нет","без дифференциации",IF($V$48=0,"",$V$48))</f>
        <v/>
      </c>
      <c r="AN48" s="273">
        <f>$I$48</f>
        <v>0</v>
      </c>
      <c r="AO48" s="262" t="str">
        <f>$I$48&amp;"."&amp;$M$48</f>
        <v>.</v>
      </c>
      <c r="AP48" s="217" t="str">
        <f>$I$48&amp;"."&amp;$M$48&amp;"."&amp;$Q$48</f>
        <v>..</v>
      </c>
      <c r="AQ48" s="217" t="str">
        <f>$I$48&amp;"."&amp;$M$48&amp;"."&amp;$Q$48&amp;"."&amp;$U$48</f>
        <v>...</v>
      </c>
      <c r="AR48" s="182">
        <v>0</v>
      </c>
    </row>
    <row customHeight="1" ht="17.25" hidden="1">
      <c r="D49" s="277"/>
      <c r="E49" s="278"/>
      <c r="F49" s="263"/>
      <c r="G49" s="278"/>
      <c r="H49" s="264"/>
      <c r="W49" s="265"/>
      <c r="AR49" s="182">
        <v>0</v>
      </c>
    </row>
    <row customHeight="1" ht="17.25" hidden="1">
      <c r="D50" s="277"/>
      <c r="E50" s="278"/>
      <c r="F50" s="263"/>
      <c r="G50" s="278"/>
      <c r="H50" s="264"/>
      <c r="W50" s="265"/>
      <c r="AR50" s="182">
        <v>0</v>
      </c>
    </row>
    <row customHeight="1" ht="17.25" hidden="1">
      <c r="D51" s="277"/>
      <c r="E51" s="278"/>
      <c r="F51" s="263"/>
      <c r="G51" s="278"/>
      <c r="H51" s="264"/>
      <c r="W51" s="265"/>
      <c r="AR51" s="182">
        <v>0</v>
      </c>
    </row>
    <row customHeight="1" ht="17.25" hidden="1">
      <c r="D52" s="279"/>
      <c r="E52" s="280"/>
      <c r="F52" s="267"/>
      <c r="G52" s="280"/>
      <c r="H52" s="268"/>
      <c r="I52" s="269"/>
      <c r="J52" s="269"/>
      <c r="K52" s="269"/>
      <c r="L52" s="269"/>
      <c r="M52" s="269"/>
      <c r="N52" s="269"/>
      <c r="O52" s="269"/>
      <c r="P52" s="269"/>
      <c r="Q52" s="269"/>
      <c r="R52" s="269"/>
      <c r="S52" s="270"/>
      <c r="T52" s="270"/>
      <c r="U52" s="270"/>
      <c r="V52" s="270"/>
      <c r="W52" s="271"/>
      <c r="AR52" s="182">
        <v>0</v>
      </c>
    </row>
    <row customHeight="1" ht="17.25" hidden="1">
      <c r="D53" s="252">
        <v>8</v>
      </c>
      <c r="E53" s="253" t="s">
        <v>351</v>
      </c>
      <c r="F53" s="254" t="s">
        <v>19</v>
      </c>
      <c r="G53" s="253"/>
      <c r="H53" s="255"/>
      <c r="I53" s="256"/>
      <c r="J53" s="257"/>
      <c r="K53" s="258"/>
      <c r="L53" s="258"/>
      <c r="M53" s="258"/>
      <c r="N53" s="259"/>
      <c r="O53" s="258"/>
      <c r="P53" s="258"/>
      <c r="Q53" s="258"/>
      <c r="R53" s="260"/>
      <c r="S53" s="258"/>
      <c r="T53" s="258"/>
      <c r="U53" s="258"/>
      <c r="V53" s="260"/>
      <c r="W53" s="261"/>
      <c r="AC53" s="262" t="s">
        <v>352</v>
      </c>
      <c r="AD53" s="262" t="s">
        <v>353</v>
      </c>
      <c r="AE53" s="262" t="s">
        <v>354</v>
      </c>
      <c r="AF53" s="262" t="s">
        <v>355</v>
      </c>
      <c r="AG53" s="262" t="s">
        <v>356</v>
      </c>
      <c r="AH53" s="262" t="str">
        <f>IF($E$53=0,"",$E$53)</f>
        <v>Плата за подключение (технологическое присоединение) к системе теплоснабжения</v>
      </c>
      <c r="AI53" s="262" t="str">
        <f>IF($G$53=0,"",$G$53)</f>
        <v/>
      </c>
      <c r="AJ53" s="262" t="str">
        <f>IF($J$53=0,"",$J$53)</f>
        <v/>
      </c>
      <c r="AK53" s="262" t="str">
        <f>IF($K$53="нет","без дифференциации",IF($N$53=0,"",$N$53))</f>
        <v/>
      </c>
      <c r="AL53" s="262" t="str">
        <f>IF($O$53="нет","без дифференциации",IF($R$53=0,"",$R$53))</f>
        <v/>
      </c>
      <c r="AM53" s="262" t="str">
        <f>IF($S$53="нет","без дифференциации",IF($V$53=0,"",$V$53))</f>
        <v/>
      </c>
      <c r="AN53" s="273">
        <f>$I$53</f>
        <v>0</v>
      </c>
      <c r="AO53" s="262" t="str">
        <f>$I$53&amp;"."&amp;$M$53</f>
        <v>.</v>
      </c>
      <c r="AP53" s="217" t="str">
        <f>$I$53&amp;"."&amp;$M$53&amp;"."&amp;$Q$53</f>
        <v>..</v>
      </c>
      <c r="AQ53" s="217" t="str">
        <f>$I$53&amp;"."&amp;$M$53&amp;"."&amp;$Q$53&amp;"."&amp;$U$53</f>
        <v>...</v>
      </c>
      <c r="AR53" s="182">
        <v>0</v>
      </c>
    </row>
    <row customHeight="1" ht="17.25" hidden="1">
      <c r="D54" s="252"/>
      <c r="E54" s="253"/>
      <c r="F54" s="263"/>
      <c r="G54" s="253"/>
      <c r="H54" s="264"/>
      <c r="W54" s="265"/>
      <c r="AR54" s="182">
        <v>0</v>
      </c>
    </row>
    <row customHeight="1" ht="17.25" hidden="1">
      <c r="D55" s="231"/>
      <c r="E55" s="266"/>
      <c r="F55" s="263"/>
      <c r="G55" s="266"/>
      <c r="H55" s="264"/>
      <c r="W55" s="265"/>
      <c r="AR55" s="182">
        <v>0</v>
      </c>
    </row>
    <row customHeight="1" ht="17.25" hidden="1">
      <c r="D56" s="231"/>
      <c r="E56" s="266"/>
      <c r="F56" s="263"/>
      <c r="G56" s="266"/>
      <c r="H56" s="264"/>
      <c r="W56" s="265"/>
      <c r="AR56" s="182">
        <v>0</v>
      </c>
    </row>
    <row customHeight="1" ht="17.25" hidden="1">
      <c r="D57" s="231"/>
      <c r="E57" s="266"/>
      <c r="F57" s="267"/>
      <c r="G57" s="266"/>
      <c r="H57" s="268"/>
      <c r="I57" s="269"/>
      <c r="J57" s="269"/>
      <c r="K57" s="269"/>
      <c r="L57" s="269"/>
      <c r="M57" s="269"/>
      <c r="N57" s="269"/>
      <c r="O57" s="269"/>
      <c r="P57" s="269"/>
      <c r="Q57" s="269"/>
      <c r="R57" s="269"/>
      <c r="S57" s="270"/>
      <c r="T57" s="270"/>
      <c r="U57" s="270"/>
      <c r="V57" s="270"/>
      <c r="W57" s="271"/>
      <c r="AR57" s="182">
        <v>0</v>
      </c>
    </row>
    <row customHeight="1" ht="17.25" hidden="1">
      <c r="D58" s="252">
        <v>9</v>
      </c>
      <c r="E58" s="253" t="s">
        <v>357</v>
      </c>
      <c r="F58" s="254" t="s">
        <v>19</v>
      </c>
      <c r="G58" s="253"/>
      <c r="H58" s="255"/>
      <c r="I58" s="256"/>
      <c r="J58" s="257"/>
      <c r="K58" s="258"/>
      <c r="L58" s="258"/>
      <c r="M58" s="258"/>
      <c r="N58" s="259"/>
      <c r="O58" s="258"/>
      <c r="P58" s="258"/>
      <c r="Q58" s="258"/>
      <c r="R58" s="260"/>
      <c r="S58" s="258"/>
      <c r="T58" s="258"/>
      <c r="U58" s="258"/>
      <c r="V58" s="260"/>
      <c r="W58" s="261"/>
      <c r="AC58" s="262" t="s">
        <v>358</v>
      </c>
      <c r="AD58" s="262" t="s">
        <v>359</v>
      </c>
      <c r="AE58" s="262" t="s">
        <v>360</v>
      </c>
      <c r="AF58" s="262" t="s">
        <v>361</v>
      </c>
      <c r="AG58" s="262" t="s">
        <v>362</v>
      </c>
      <c r="AH58" s="262" t="str">
        <f>IF($E$58=0,"",$E$58)</f>
        <v>Плата за подключение (технологическое присоединение) к системе теплоснабжения (индивидуальная)</v>
      </c>
      <c r="AI58" s="262" t="str">
        <f>IF($G$58=0,"",$G$58)</f>
        <v/>
      </c>
      <c r="AJ58" s="262" t="str">
        <f>IF($J$58=0,"",$J$58)</f>
        <v/>
      </c>
      <c r="AK58" s="262" t="str">
        <f>IF($K$58="нет","без дифференциации",IF($N$58=0,"",$N$58))</f>
        <v/>
      </c>
      <c r="AL58" s="262" t="str">
        <f>IF($O$58="нет","без дифференциации",IF($R$58=0,"",$R$58))</f>
        <v/>
      </c>
      <c r="AM58" s="262" t="str">
        <f>IF($S$58="нет","без дифференциации",IF($V$58=0,"",$V$58))</f>
        <v/>
      </c>
      <c r="AN58" s="273">
        <f>$I$58</f>
        <v>0</v>
      </c>
      <c r="AO58" s="262" t="str">
        <f>$I$58&amp;"."&amp;$M$58</f>
        <v>.</v>
      </c>
      <c r="AP58" s="217" t="str">
        <f>$I$58&amp;"."&amp;$M$58&amp;"."&amp;$Q$58</f>
        <v>..</v>
      </c>
      <c r="AQ58" s="217" t="str">
        <f>$I$58&amp;"."&amp;$M$58&amp;"."&amp;$Q$58&amp;"."&amp;$U$58</f>
        <v>...</v>
      </c>
      <c r="AR58" s="182">
        <v>0</v>
      </c>
    </row>
    <row customHeight="1" ht="17.25" hidden="1">
      <c r="D59" s="252"/>
      <c r="E59" s="253"/>
      <c r="F59" s="263"/>
      <c r="G59" s="253"/>
      <c r="H59" s="264"/>
      <c r="W59" s="265"/>
      <c r="AR59" s="182">
        <v>0</v>
      </c>
    </row>
    <row customHeight="1" ht="17.25" hidden="1">
      <c r="D60" s="231"/>
      <c r="E60" s="266"/>
      <c r="F60" s="263"/>
      <c r="G60" s="266"/>
      <c r="H60" s="264"/>
      <c r="W60" s="265"/>
      <c r="AR60" s="182">
        <v>0</v>
      </c>
    </row>
    <row customHeight="1" ht="17.25" hidden="1">
      <c r="D61" s="231"/>
      <c r="E61" s="266"/>
      <c r="F61" s="263"/>
      <c r="G61" s="266"/>
      <c r="H61" s="264"/>
      <c r="W61" s="265"/>
      <c r="AR61" s="182">
        <v>0</v>
      </c>
    </row>
    <row customHeight="1" ht="17.25" hidden="1">
      <c r="D62" s="231"/>
      <c r="E62" s="266"/>
      <c r="F62" s="267"/>
      <c r="G62" s="266"/>
      <c r="H62" s="268"/>
      <c r="I62" s="269"/>
      <c r="J62" s="269"/>
      <c r="K62" s="269"/>
      <c r="L62" s="269"/>
      <c r="M62" s="269"/>
      <c r="N62" s="269"/>
      <c r="O62" s="269"/>
      <c r="P62" s="269"/>
      <c r="Q62" s="269"/>
      <c r="R62" s="269"/>
      <c r="S62" s="270"/>
      <c r="T62" s="270"/>
      <c r="U62" s="270"/>
      <c r="V62" s="270"/>
      <c r="W62" s="271"/>
      <c r="AR62" s="182">
        <v>0</v>
      </c>
    </row>
    <row customHeight="1" ht="17.25" hidden="1">
      <c r="D63" s="252">
        <v>10</v>
      </c>
      <c r="E63" s="253" t="s">
        <v>363</v>
      </c>
      <c r="F63" s="254" t="s">
        <v>19</v>
      </c>
      <c r="G63" s="253"/>
      <c r="H63" s="255"/>
      <c r="I63" s="256"/>
      <c r="J63" s="257"/>
      <c r="K63" s="258"/>
      <c r="L63" s="258"/>
      <c r="M63" s="258"/>
      <c r="N63" s="259"/>
      <c r="O63" s="258"/>
      <c r="P63" s="258"/>
      <c r="Q63" s="258"/>
      <c r="R63" s="260"/>
      <c r="S63" s="258"/>
      <c r="T63" s="258"/>
      <c r="U63" s="258"/>
      <c r="V63" s="260"/>
      <c r="W63" s="261"/>
      <c r="AC63" s="262" t="s">
        <v>364</v>
      </c>
      <c r="AD63" s="262" t="s">
        <v>365</v>
      </c>
      <c r="AE63" s="262" t="s">
        <v>366</v>
      </c>
      <c r="AF63" s="262" t="s">
        <v>367</v>
      </c>
      <c r="AG63" s="262" t="s">
        <v>368</v>
      </c>
      <c r="AH63" s="262" t="str">
        <f>IF($E$63=0,"",$E$63)</f>
        <v>Предельный уровень цены на тепловую энергию (мощность), поставляемую теплоснабжающими организациями потребителям</v>
      </c>
      <c r="AI63" s="262" t="str">
        <f>IF($G$63=0,"",$G$63)</f>
        <v/>
      </c>
      <c r="AJ63" s="262" t="str">
        <f>IF($J$63=0,"",$J$63)</f>
        <v/>
      </c>
      <c r="AK63" s="262" t="str">
        <f>IF($K$63="нет","без дифференциации",IF($N$63=0,"",$N$63))</f>
        <v/>
      </c>
      <c r="AL63" s="262" t="str">
        <f>IF($O$63="нет","без дифференциации",IF($R$63=0,"",$R$63))</f>
        <v/>
      </c>
      <c r="AM63" s="262" t="str">
        <f>IF($S$63="нет","без дифференциации",IF($V$63=0,"",$V$63))</f>
        <v/>
      </c>
      <c r="AN63" s="273">
        <f>$I$63</f>
        <v>0</v>
      </c>
      <c r="AO63" s="262" t="str">
        <f>$I$63&amp;"."&amp;$M$63</f>
        <v>.</v>
      </c>
      <c r="AP63" s="217" t="str">
        <f>$I$63&amp;"."&amp;$M$63&amp;"."&amp;$Q$63</f>
        <v>..</v>
      </c>
      <c r="AQ63" s="217" t="str">
        <f>$I$63&amp;"."&amp;$M$63&amp;"."&amp;$Q$63&amp;"."&amp;$U$63</f>
        <v>...</v>
      </c>
      <c r="AR63" s="182">
        <v>0</v>
      </c>
    </row>
    <row customHeight="1" ht="17.25" hidden="1">
      <c r="D64" s="252"/>
      <c r="E64" s="253"/>
      <c r="F64" s="263"/>
      <c r="G64" s="253"/>
      <c r="H64" s="264"/>
      <c r="W64" s="265"/>
      <c r="AR64" s="182">
        <v>0</v>
      </c>
    </row>
    <row customHeight="1" ht="17.25" hidden="1">
      <c r="D65" s="231"/>
      <c r="E65" s="266"/>
      <c r="F65" s="263"/>
      <c r="G65" s="266"/>
      <c r="H65" s="264"/>
      <c r="W65" s="265"/>
      <c r="AR65" s="182">
        <v>0</v>
      </c>
    </row>
    <row customHeight="1" ht="17.25" hidden="1">
      <c r="D66" s="231"/>
      <c r="E66" s="266"/>
      <c r="F66" s="263"/>
      <c r="G66" s="266"/>
      <c r="H66" s="264"/>
      <c r="W66" s="265"/>
      <c r="AR66" s="182">
        <v>0</v>
      </c>
    </row>
    <row customHeight="1" ht="17.25" hidden="1">
      <c r="D67" s="231"/>
      <c r="E67" s="266"/>
      <c r="F67" s="267"/>
      <c r="G67" s="266"/>
      <c r="H67" s="268"/>
      <c r="I67" s="269"/>
      <c r="J67" s="269"/>
      <c r="K67" s="269"/>
      <c r="L67" s="269"/>
      <c r="M67" s="269"/>
      <c r="N67" s="269"/>
      <c r="O67" s="269"/>
      <c r="P67" s="269"/>
      <c r="Q67" s="269"/>
      <c r="R67" s="269"/>
      <c r="S67" s="270"/>
      <c r="T67" s="270"/>
      <c r="U67" s="270"/>
      <c r="V67" s="270"/>
      <c r="W67" s="271"/>
      <c r="AR67" s="182">
        <v>0</v>
      </c>
    </row>
    <row customHeight="1" ht="11.25" hidden="1">
      <c r="AR68" s="182">
        <v>0</v>
      </c>
    </row>
    <row customHeight="1" ht="11.25" hidden="1">
      <c r="E69" s="281" t="s">
        <v>369</v>
      </c>
      <c r="AR69" s="182">
        <v>0</v>
      </c>
    </row>
    <row customHeight="1" ht="36.75" hidden="1">
      <c r="E70" s="282" t="s">
        <v>370</v>
      </c>
      <c r="AR70" s="182">
        <v>0</v>
      </c>
    </row>
    <row customHeight="1" ht="28.5" hidden="1">
      <c r="E71" s="282" t="s">
        <v>371</v>
      </c>
      <c r="AR71" s="182">
        <v>0</v>
      </c>
    </row>
    <row customHeight="1" ht="27" hidden="1">
      <c r="E72" s="282" t="s">
        <v>372</v>
      </c>
      <c r="AR72" s="182">
        <v>0</v>
      </c>
    </row>
    <row customHeight="1" ht="17.25" hidden="1">
      <c r="E73" s="282" t="s">
        <v>373</v>
      </c>
      <c r="AR73" s="182">
        <v>0</v>
      </c>
    </row>
    <row customHeight="1" ht="15" hidden="1">
      <c r="AR74" s="182">
        <v>0</v>
      </c>
    </row>
    <row customHeight="1" ht="15" hidden="1">
      <c r="E75" s="281" t="s">
        <v>374</v>
      </c>
      <c r="AR75" s="182">
        <v>0</v>
      </c>
    </row>
    <row customHeight="1" ht="17.25" hidden="1">
      <c r="E76" s="282" t="s">
        <v>375</v>
      </c>
      <c r="AR76" s="182">
        <v>0</v>
      </c>
    </row>
    <row customHeight="1" ht="17.25" hidden="1">
      <c r="E77" s="282" t="s">
        <v>376</v>
      </c>
      <c r="AR77" s="182">
        <v>0</v>
      </c>
    </row>
    <row customHeight="1" ht="11.25" hidden="1">
      <c r="AR78" s="182">
        <v>0</v>
      </c>
    </row>
    <row customHeight="1" ht="17.25" hidden="1">
      <c r="D79" s="252">
        <v>1</v>
      </c>
      <c r="E79" s="253" t="s">
        <v>377</v>
      </c>
      <c r="F79" s="254" t="s">
        <v>19</v>
      </c>
      <c r="G79" s="253"/>
      <c r="H79" s="255"/>
      <c r="I79" s="256"/>
      <c r="J79" s="257"/>
      <c r="K79" s="258"/>
      <c r="L79" s="258"/>
      <c r="M79" s="258"/>
      <c r="N79" s="259"/>
      <c r="O79" s="258"/>
      <c r="P79" s="258"/>
      <c r="Q79" s="258"/>
      <c r="R79" s="260"/>
      <c r="S79" s="258"/>
      <c r="T79" s="258"/>
      <c r="U79" s="258"/>
      <c r="V79" s="260"/>
      <c r="W79" s="261"/>
      <c r="AC79" s="262" t="s">
        <v>378</v>
      </c>
      <c r="AD79" s="262" t="s">
        <v>379</v>
      </c>
      <c r="AE79" s="262" t="s">
        <v>380</v>
      </c>
      <c r="AF79" s="262" t="s">
        <v>381</v>
      </c>
      <c r="AH79" s="262" t="str">
        <f>IF($E$79=0,"",$E$79)</f>
        <v>Тариф на питьевую воду (питьевое водоснабжение)</v>
      </c>
      <c r="AI79" s="262" t="str">
        <f>IF($G$79=0,"",$G$79)</f>
        <v/>
      </c>
      <c r="AJ79" s="262" t="str">
        <f>IF($J$79=0,"",$J$79)</f>
        <v/>
      </c>
      <c r="AK79" s="262" t="str">
        <f>IF($K$79="нет","без дифференциации",IF($N$79=0,"",$N$79))</f>
        <v/>
      </c>
      <c r="AL79" s="262" t="str">
        <f>IF($O$79="нет","без дифференциации",IF($R$79=0,"",$R$79))</f>
        <v/>
      </c>
      <c r="AM79" s="262" t="str">
        <f>IF($S$79="нет","без дифференциации",IF($V$79=0,"",$V$79))</f>
        <v/>
      </c>
      <c r="AN79" s="262">
        <f>$I$79</f>
        <v>0</v>
      </c>
      <c r="AO79" s="262" t="str">
        <f>$I$79&amp;"."&amp;$M$79</f>
        <v>.</v>
      </c>
      <c r="AP79" s="262" t="str">
        <f>$I$79&amp;"."&amp;$M$79&amp;"."&amp;$Q$79</f>
        <v>..</v>
      </c>
      <c r="AQ79" s="262" t="str">
        <f>$I$79&amp;"."&amp;$M$79&amp;"."&amp;$Q$79&amp;"."&amp;$U$79</f>
        <v>...</v>
      </c>
      <c r="AR79" s="182">
        <v>0</v>
      </c>
    </row>
    <row customHeight="1" ht="17.25" hidden="1">
      <c r="D80" s="252"/>
      <c r="E80" s="253"/>
      <c r="F80" s="263"/>
      <c r="G80" s="253"/>
      <c r="H80" s="264"/>
      <c r="W80" s="265"/>
      <c r="AR80" s="182">
        <v>0</v>
      </c>
    </row>
    <row customHeight="1" ht="17.25" hidden="1">
      <c r="D81" s="252"/>
      <c r="E81" s="253"/>
      <c r="F81" s="263"/>
      <c r="G81" s="253"/>
      <c r="H81" s="264"/>
      <c r="W81" s="265"/>
      <c r="AR81" s="182">
        <v>0</v>
      </c>
    </row>
    <row customHeight="1" ht="17.25" hidden="1">
      <c r="D82" s="252"/>
      <c r="E82" s="253"/>
      <c r="F82" s="263"/>
      <c r="G82" s="253"/>
      <c r="H82" s="264"/>
      <c r="W82" s="265"/>
      <c r="AR82" s="182">
        <v>0</v>
      </c>
    </row>
    <row customHeight="1" ht="17.25" hidden="1">
      <c r="D83" s="231"/>
      <c r="E83" s="266"/>
      <c r="F83" s="267"/>
      <c r="G83" s="266"/>
      <c r="H83" s="268"/>
      <c r="I83" s="269"/>
      <c r="J83" s="269"/>
      <c r="K83" s="269"/>
      <c r="L83" s="269"/>
      <c r="M83" s="269"/>
      <c r="N83" s="269"/>
      <c r="O83" s="269"/>
      <c r="P83" s="269"/>
      <c r="Q83" s="269"/>
      <c r="R83" s="269"/>
      <c r="S83" s="270"/>
      <c r="T83" s="270"/>
      <c r="U83" s="270"/>
      <c r="V83" s="270"/>
      <c r="W83" s="271"/>
      <c r="AR83" s="182">
        <v>0</v>
      </c>
    </row>
    <row customHeight="1" ht="17.25" hidden="1">
      <c r="D84" s="252">
        <v>2</v>
      </c>
      <c r="E84" s="253" t="s">
        <v>382</v>
      </c>
      <c r="F84" s="254" t="s">
        <v>19</v>
      </c>
      <c r="G84" s="253"/>
      <c r="H84" s="255"/>
      <c r="I84" s="256"/>
      <c r="J84" s="257"/>
      <c r="K84" s="258"/>
      <c r="L84" s="258"/>
      <c r="M84" s="258"/>
      <c r="N84" s="259"/>
      <c r="O84" s="258"/>
      <c r="P84" s="258"/>
      <c r="Q84" s="258"/>
      <c r="R84" s="260"/>
      <c r="S84" s="258"/>
      <c r="T84" s="258"/>
      <c r="U84" s="258"/>
      <c r="V84" s="260"/>
      <c r="W84" s="261"/>
      <c r="AC84" s="262" t="s">
        <v>383</v>
      </c>
      <c r="AD84" s="262" t="s">
        <v>384</v>
      </c>
      <c r="AE84" s="262" t="s">
        <v>385</v>
      </c>
      <c r="AF84" s="262" t="s">
        <v>386</v>
      </c>
      <c r="AH84" s="262" t="str">
        <f>IF($E$84=0,"",$E$84)</f>
        <v>Тариф на техническую воду</v>
      </c>
      <c r="AI84" s="262" t="str">
        <f>IF($G$84=0,"",$G$84)</f>
        <v/>
      </c>
      <c r="AJ84" s="262" t="str">
        <f>IF($J$84=0,"",$J$84)</f>
        <v/>
      </c>
      <c r="AK84" s="262" t="str">
        <f>IF($K$84="нет","без дифференциации",IF($N$84=0,"",$N$84))</f>
        <v/>
      </c>
      <c r="AL84" s="262" t="str">
        <f>IF($O$84="нет","без дифференциации",IF($R$84=0,"",$R$84))</f>
        <v/>
      </c>
      <c r="AM84" s="262" t="str">
        <f>IF($S$84="нет","без дифференциации",IF($V$84=0,"",$V$84))</f>
        <v/>
      </c>
      <c r="AN84" s="273">
        <f>$I$84</f>
        <v>0</v>
      </c>
      <c r="AO84" s="262" t="str">
        <f>$I$84&amp;"."&amp;$M$84</f>
        <v>.</v>
      </c>
      <c r="AP84" s="217" t="str">
        <f>$I$84&amp;"."&amp;$M$84&amp;"."&amp;$Q$84</f>
        <v>..</v>
      </c>
      <c r="AQ84" s="217" t="str">
        <f>$I$84&amp;"."&amp;$M$84&amp;"."&amp;$Q$84&amp;"."&amp;$U$84</f>
        <v>...</v>
      </c>
      <c r="AR84" s="182">
        <v>0</v>
      </c>
    </row>
    <row customHeight="1" ht="17.25" hidden="1">
      <c r="D85" s="252"/>
      <c r="E85" s="253"/>
      <c r="F85" s="263"/>
      <c r="G85" s="253"/>
      <c r="H85" s="264"/>
      <c r="W85" s="265"/>
      <c r="AR85" s="182">
        <v>0</v>
      </c>
    </row>
    <row customHeight="1" ht="17.25" hidden="1">
      <c r="D86" s="231"/>
      <c r="E86" s="266"/>
      <c r="F86" s="263"/>
      <c r="G86" s="266"/>
      <c r="H86" s="264"/>
      <c r="W86" s="265"/>
      <c r="AR86" s="182">
        <v>0</v>
      </c>
    </row>
    <row customHeight="1" ht="17.25" hidden="1">
      <c r="D87" s="231"/>
      <c r="E87" s="266"/>
      <c r="F87" s="263"/>
      <c r="G87" s="266"/>
      <c r="H87" s="264"/>
      <c r="W87" s="265"/>
      <c r="AR87" s="182">
        <v>0</v>
      </c>
    </row>
    <row customHeight="1" ht="17.25" hidden="1">
      <c r="D88" s="231"/>
      <c r="E88" s="266"/>
      <c r="F88" s="267"/>
      <c r="G88" s="266"/>
      <c r="H88" s="268"/>
      <c r="I88" s="269"/>
      <c r="J88" s="269"/>
      <c r="K88" s="269"/>
      <c r="L88" s="269"/>
      <c r="M88" s="269"/>
      <c r="N88" s="269"/>
      <c r="O88" s="269"/>
      <c r="P88" s="269"/>
      <c r="Q88" s="269"/>
      <c r="R88" s="269"/>
      <c r="S88" s="270"/>
      <c r="T88" s="270"/>
      <c r="U88" s="270"/>
      <c r="V88" s="270"/>
      <c r="W88" s="271"/>
      <c r="AR88" s="182">
        <v>0</v>
      </c>
    </row>
    <row customHeight="1" ht="17.25" hidden="1">
      <c r="D89" s="252">
        <v>3</v>
      </c>
      <c r="E89" s="253" t="s">
        <v>387</v>
      </c>
      <c r="F89" s="254" t="s">
        <v>19</v>
      </c>
      <c r="G89" s="253"/>
      <c r="H89" s="255"/>
      <c r="I89" s="256"/>
      <c r="J89" s="257"/>
      <c r="K89" s="258"/>
      <c r="L89" s="258"/>
      <c r="M89" s="258"/>
      <c r="N89" s="259"/>
      <c r="O89" s="258"/>
      <c r="P89" s="258"/>
      <c r="Q89" s="258"/>
      <c r="R89" s="260"/>
      <c r="S89" s="258"/>
      <c r="T89" s="258"/>
      <c r="U89" s="258"/>
      <c r="V89" s="260"/>
      <c r="W89" s="261"/>
      <c r="AC89" s="262" t="s">
        <v>388</v>
      </c>
      <c r="AD89" s="262" t="s">
        <v>389</v>
      </c>
      <c r="AE89" s="262" t="s">
        <v>390</v>
      </c>
      <c r="AF89" s="262" t="s">
        <v>391</v>
      </c>
      <c r="AH89" s="262" t="str">
        <f>IF($E$89=0,"",$E$89)</f>
        <v>Тариф на транспортировку воды</v>
      </c>
      <c r="AI89" s="262" t="str">
        <f>IF($G$89=0,"",$G$89)</f>
        <v/>
      </c>
      <c r="AJ89" s="262" t="str">
        <f>IF($J$89=0,"",$J$89)</f>
        <v/>
      </c>
      <c r="AK89" s="262" t="str">
        <f>IF($K$89="нет","без дифференциации",IF($N$89=0,"",$N$89))</f>
        <v/>
      </c>
      <c r="AL89" s="262" t="str">
        <f>IF($O$89="нет","без дифференциации",IF($R$89=0,"",$R$89))</f>
        <v/>
      </c>
      <c r="AM89" s="262" t="str">
        <f>IF($S$89="нет","без дифференциации",IF($V$89=0,"",$V$89))</f>
        <v/>
      </c>
      <c r="AN89" s="273">
        <f>$I$89</f>
        <v>0</v>
      </c>
      <c r="AO89" s="262" t="str">
        <f>$I$89&amp;"."&amp;$M$89</f>
        <v>.</v>
      </c>
      <c r="AP89" s="217" t="str">
        <f>$I$89&amp;"."&amp;$M$89&amp;"."&amp;$Q$89</f>
        <v>..</v>
      </c>
      <c r="AQ89" s="217" t="str">
        <f>$I$89&amp;"."&amp;$M$89&amp;"."&amp;$Q$89&amp;"."&amp;$U$89</f>
        <v>...</v>
      </c>
      <c r="AR89" s="182">
        <v>0</v>
      </c>
    </row>
    <row customHeight="1" ht="17.25" hidden="1">
      <c r="D90" s="252"/>
      <c r="E90" s="253"/>
      <c r="F90" s="263"/>
      <c r="G90" s="253"/>
      <c r="H90" s="264"/>
      <c r="W90" s="265"/>
      <c r="AR90" s="182">
        <v>0</v>
      </c>
    </row>
    <row customHeight="1" ht="17.25" hidden="1">
      <c r="D91" s="231"/>
      <c r="E91" s="266"/>
      <c r="F91" s="263"/>
      <c r="G91" s="266"/>
      <c r="H91" s="264"/>
      <c r="W91" s="265"/>
      <c r="AR91" s="182">
        <v>0</v>
      </c>
    </row>
    <row customHeight="1" ht="17.25" hidden="1">
      <c r="D92" s="231"/>
      <c r="E92" s="266"/>
      <c r="F92" s="263"/>
      <c r="G92" s="266"/>
      <c r="H92" s="264"/>
      <c r="W92" s="265"/>
      <c r="AR92" s="182">
        <v>0</v>
      </c>
    </row>
    <row customHeight="1" ht="17.25" hidden="1">
      <c r="D93" s="231"/>
      <c r="E93" s="266"/>
      <c r="F93" s="267"/>
      <c r="G93" s="266"/>
      <c r="H93" s="268"/>
      <c r="I93" s="269"/>
      <c r="J93" s="269"/>
      <c r="K93" s="269"/>
      <c r="L93" s="269"/>
      <c r="M93" s="269"/>
      <c r="N93" s="269"/>
      <c r="O93" s="269"/>
      <c r="P93" s="269"/>
      <c r="Q93" s="269"/>
      <c r="R93" s="269"/>
      <c r="S93" s="270"/>
      <c r="T93" s="270"/>
      <c r="U93" s="270"/>
      <c r="V93" s="270"/>
      <c r="W93" s="271"/>
      <c r="AR93" s="182">
        <v>0</v>
      </c>
    </row>
    <row customHeight="1" ht="17.25" hidden="1">
      <c r="D94" s="252">
        <v>4</v>
      </c>
      <c r="E94" s="253" t="s">
        <v>392</v>
      </c>
      <c r="F94" s="254" t="s">
        <v>19</v>
      </c>
      <c r="G94" s="253"/>
      <c r="H94" s="255"/>
      <c r="I94" s="256"/>
      <c r="J94" s="257"/>
      <c r="K94" s="258"/>
      <c r="L94" s="258"/>
      <c r="M94" s="258"/>
      <c r="N94" s="259"/>
      <c r="O94" s="258"/>
      <c r="P94" s="258"/>
      <c r="Q94" s="258"/>
      <c r="R94" s="260"/>
      <c r="S94" s="258"/>
      <c r="T94" s="258"/>
      <c r="U94" s="258"/>
      <c r="V94" s="260"/>
      <c r="W94" s="261"/>
      <c r="AC94" s="262" t="s">
        <v>393</v>
      </c>
      <c r="AD94" s="262" t="s">
        <v>394</v>
      </c>
      <c r="AE94" s="262" t="s">
        <v>395</v>
      </c>
      <c r="AF94" s="262" t="s">
        <v>396</v>
      </c>
      <c r="AH94" s="262" t="str">
        <f>IF($E$94=0,"",$E$94)</f>
        <v>Тариф на подвоз воды</v>
      </c>
      <c r="AI94" s="262" t="str">
        <f>IF($G$94=0,"",$G$94)</f>
        <v/>
      </c>
      <c r="AJ94" s="262" t="str">
        <f>IF($J$94=0,"",$J$94)</f>
        <v/>
      </c>
      <c r="AK94" s="262" t="str">
        <f>IF($K$94="нет","без дифференциации",IF($N$94=0,"",$N$94))</f>
        <v/>
      </c>
      <c r="AL94" s="262" t="str">
        <f>IF($O$94="нет","без дифференциации",IF($R$94=0,"",$R$94))</f>
        <v/>
      </c>
      <c r="AM94" s="262" t="str">
        <f>IF($S$94="нет","без дифференциации",IF($V$94=0,"",$V$94))</f>
        <v/>
      </c>
      <c r="AN94" s="273">
        <f>$I$94</f>
        <v>0</v>
      </c>
      <c r="AO94" s="262" t="str">
        <f>$I$94&amp;"."&amp;$M$94</f>
        <v>.</v>
      </c>
      <c r="AP94" s="217" t="str">
        <f>$I$94&amp;"."&amp;$M$94&amp;"."&amp;$Q$94</f>
        <v>..</v>
      </c>
      <c r="AQ94" s="217" t="str">
        <f>$I$94&amp;"."&amp;$M$94&amp;"."&amp;$Q$94&amp;"."&amp;$U$94</f>
        <v>...</v>
      </c>
      <c r="AR94" s="182">
        <v>0</v>
      </c>
    </row>
    <row customHeight="1" ht="17.25" hidden="1">
      <c r="D95" s="252"/>
      <c r="E95" s="253"/>
      <c r="F95" s="263"/>
      <c r="G95" s="253"/>
      <c r="H95" s="264"/>
      <c r="W95" s="265"/>
      <c r="AR95" s="182">
        <v>0</v>
      </c>
    </row>
    <row customHeight="1" ht="17.25" hidden="1">
      <c r="D96" s="231"/>
      <c r="E96" s="266"/>
      <c r="F96" s="263"/>
      <c r="G96" s="266"/>
      <c r="H96" s="264"/>
      <c r="W96" s="265"/>
      <c r="AR96" s="182">
        <v>0</v>
      </c>
    </row>
    <row customHeight="1" ht="17.25" hidden="1">
      <c r="D97" s="231"/>
      <c r="E97" s="266"/>
      <c r="F97" s="263"/>
      <c r="G97" s="266"/>
      <c r="H97" s="264"/>
      <c r="W97" s="265"/>
      <c r="AR97" s="182">
        <v>0</v>
      </c>
    </row>
    <row customHeight="1" ht="17.25" hidden="1">
      <c r="D98" s="231"/>
      <c r="E98" s="266"/>
      <c r="F98" s="267"/>
      <c r="G98" s="266"/>
      <c r="H98" s="268"/>
      <c r="I98" s="269"/>
      <c r="J98" s="269"/>
      <c r="K98" s="269"/>
      <c r="L98" s="269"/>
      <c r="M98" s="269"/>
      <c r="N98" s="269"/>
      <c r="O98" s="269"/>
      <c r="P98" s="269"/>
      <c r="Q98" s="269"/>
      <c r="R98" s="269"/>
      <c r="S98" s="270"/>
      <c r="T98" s="270"/>
      <c r="U98" s="270"/>
      <c r="V98" s="270"/>
      <c r="W98" s="271"/>
      <c r="AR98" s="182">
        <v>0</v>
      </c>
    </row>
    <row customHeight="1" ht="17.25" hidden="1">
      <c r="D99" s="252">
        <v>5</v>
      </c>
      <c r="E99" s="253" t="s">
        <v>397</v>
      </c>
      <c r="F99" s="254" t="s">
        <v>19</v>
      </c>
      <c r="G99" s="253"/>
      <c r="H99" s="255"/>
      <c r="I99" s="256"/>
      <c r="J99" s="257"/>
      <c r="K99" s="258"/>
      <c r="L99" s="258"/>
      <c r="M99" s="258"/>
      <c r="N99" s="259"/>
      <c r="O99" s="258"/>
      <c r="P99" s="258"/>
      <c r="Q99" s="258"/>
      <c r="R99" s="260"/>
      <c r="S99" s="258"/>
      <c r="T99" s="258"/>
      <c r="U99" s="258"/>
      <c r="V99" s="260"/>
      <c r="W99" s="261"/>
      <c r="AC99" s="262" t="s">
        <v>398</v>
      </c>
      <c r="AD99" s="262" t="s">
        <v>399</v>
      </c>
      <c r="AE99" s="262" t="s">
        <v>400</v>
      </c>
      <c r="AF99" s="262" t="s">
        <v>401</v>
      </c>
      <c r="AH99" s="262" t="str">
        <f>IF($E$99=0,"",$E$99)</f>
        <v>Тариф на подключение (технологическое присоединение) к централизованной системе холодного водоснабжения</v>
      </c>
      <c r="AI99" s="262" t="str">
        <f>IF($G$99=0,"",$G$99)</f>
        <v/>
      </c>
      <c r="AJ99" s="262" t="str">
        <f>IF($J$99=0,"",$J$99)</f>
        <v/>
      </c>
      <c r="AK99" s="262" t="str">
        <f>IF($K$99="нет","без дифференциации",IF($N$99=0,"",$N$99))</f>
        <v/>
      </c>
      <c r="AL99" s="262" t="str">
        <f>IF($O$99="нет","без дифференциации",IF($R$99=0,"",$R$99))</f>
        <v/>
      </c>
      <c r="AM99" s="262" t="str">
        <f>IF($S$99="нет","без дифференциации",IF($V$99=0,"",$V$99))</f>
        <v/>
      </c>
      <c r="AN99" s="273">
        <f>$I$99</f>
        <v>0</v>
      </c>
      <c r="AO99" s="262" t="str">
        <f>$I$99&amp;"."&amp;$M$99</f>
        <v>.</v>
      </c>
      <c r="AP99" s="217" t="str">
        <f>$I$99&amp;"."&amp;$M$99&amp;"."&amp;$Q$99</f>
        <v>..</v>
      </c>
      <c r="AQ99" s="217" t="str">
        <f>$I$99&amp;"."&amp;$M$99&amp;"."&amp;$Q$99&amp;"."&amp;$U$99</f>
        <v>...</v>
      </c>
      <c r="AR99" s="182">
        <v>0</v>
      </c>
    </row>
    <row customHeight="1" ht="17.25" hidden="1">
      <c r="D100" s="252"/>
      <c r="E100" s="253"/>
      <c r="F100" s="263"/>
      <c r="G100" s="253"/>
      <c r="H100" s="264"/>
      <c r="W100" s="265"/>
      <c r="AR100" s="182">
        <v>0</v>
      </c>
    </row>
    <row customHeight="1" ht="17.25" hidden="1">
      <c r="D101" s="231"/>
      <c r="E101" s="266"/>
      <c r="F101" s="263"/>
      <c r="G101" s="266"/>
      <c r="H101" s="264"/>
      <c r="W101" s="265"/>
      <c r="AR101" s="182">
        <v>0</v>
      </c>
    </row>
    <row customHeight="1" ht="17.25" hidden="1">
      <c r="D102" s="231"/>
      <c r="E102" s="266"/>
      <c r="F102" s="263"/>
      <c r="G102" s="266"/>
      <c r="H102" s="264"/>
      <c r="W102" s="265"/>
      <c r="AR102" s="182">
        <v>0</v>
      </c>
    </row>
    <row customHeight="1" ht="17.25" hidden="1">
      <c r="D103" s="231"/>
      <c r="E103" s="266"/>
      <c r="F103" s="267"/>
      <c r="G103" s="266"/>
      <c r="H103" s="268"/>
      <c r="I103" s="269"/>
      <c r="J103" s="269"/>
      <c r="K103" s="269"/>
      <c r="L103" s="269"/>
      <c r="M103" s="269"/>
      <c r="N103" s="269"/>
      <c r="O103" s="269"/>
      <c r="P103" s="269"/>
      <c r="Q103" s="269"/>
      <c r="R103" s="269"/>
      <c r="S103" s="270"/>
      <c r="T103" s="270"/>
      <c r="U103" s="270"/>
      <c r="V103" s="270"/>
      <c r="W103" s="271"/>
      <c r="AR103" s="182">
        <v>0</v>
      </c>
    </row>
    <row customHeight="1" ht="11.25" hidden="1">
      <c r="AR104" s="182">
        <v>0</v>
      </c>
    </row>
    <row customHeight="1" ht="17.25" hidden="1">
      <c r="D105" s="252">
        <v>1</v>
      </c>
      <c r="E105" s="253" t="s">
        <v>402</v>
      </c>
      <c r="F105" s="254" t="s">
        <v>19</v>
      </c>
      <c r="G105" s="253"/>
      <c r="H105" s="255"/>
      <c r="I105" s="256"/>
      <c r="J105" s="257"/>
      <c r="K105" s="258"/>
      <c r="L105" s="258"/>
      <c r="M105" s="258"/>
      <c r="N105" s="259"/>
      <c r="O105" s="258"/>
      <c r="P105" s="258"/>
      <c r="Q105" s="258"/>
      <c r="R105" s="260"/>
      <c r="S105" s="258"/>
      <c r="T105" s="258"/>
      <c r="U105" s="258"/>
      <c r="V105" s="260"/>
      <c r="W105" s="261"/>
      <c r="AC105" s="262" t="s">
        <v>403</v>
      </c>
      <c r="AD105" s="262" t="s">
        <v>404</v>
      </c>
      <c r="AE105" s="262" t="s">
        <v>405</v>
      </c>
      <c r="AF105" s="262" t="s">
        <v>406</v>
      </c>
      <c r="AH105" s="262" t="str">
        <f>IF($E$105=0,"",$E$105)</f>
        <v>Тариф на горячую воду (горячее водоснабжение)</v>
      </c>
      <c r="AI105" s="262" t="str">
        <f>IF($G$105=0,"",$G$105)</f>
        <v/>
      </c>
      <c r="AJ105" s="262" t="str">
        <f>IF($J$105=0,"",$J$105)</f>
        <v/>
      </c>
      <c r="AK105" s="262" t="str">
        <f>IF($K$105="нет","без дифференциации",IF($N$105=0,"",$N$105))</f>
        <v/>
      </c>
      <c r="AL105" s="262" t="str">
        <f>IF($O$105="нет","без дифференциации",IF($R$105=0,"",$R$105))</f>
        <v/>
      </c>
      <c r="AM105" s="262" t="str">
        <f>IF($S$105="нет","без дифференциации",IF($V$105=0,"",$V$105))</f>
        <v/>
      </c>
      <c r="AN105" s="262">
        <f>$I$105</f>
        <v>0</v>
      </c>
      <c r="AO105" s="262" t="str">
        <f>$I$105&amp;"."&amp;$M$105</f>
        <v>.</v>
      </c>
      <c r="AP105" s="262" t="str">
        <f>$I$105&amp;"."&amp;$M$105&amp;"."&amp;$Q$105</f>
        <v>..</v>
      </c>
      <c r="AQ105" s="262" t="str">
        <f>$I$105&amp;"."&amp;$M$105&amp;"."&amp;$Q$105&amp;"."&amp;$U$105</f>
        <v>...</v>
      </c>
      <c r="AR105" s="182">
        <v>0</v>
      </c>
    </row>
    <row customHeight="1" ht="17.25" hidden="1">
      <c r="D106" s="252"/>
      <c r="E106" s="253"/>
      <c r="F106" s="263"/>
      <c r="G106" s="253"/>
      <c r="H106" s="264"/>
      <c r="W106" s="265"/>
      <c r="AR106" s="182">
        <v>0</v>
      </c>
    </row>
    <row customHeight="1" ht="17.25" hidden="1">
      <c r="D107" s="252"/>
      <c r="E107" s="253"/>
      <c r="F107" s="263"/>
      <c r="G107" s="253"/>
      <c r="H107" s="264"/>
      <c r="W107" s="265"/>
      <c r="AR107" s="182">
        <v>0</v>
      </c>
    </row>
    <row customHeight="1" ht="17.25" hidden="1">
      <c r="D108" s="252"/>
      <c r="E108" s="253"/>
      <c r="F108" s="263"/>
      <c r="G108" s="253"/>
      <c r="H108" s="264"/>
      <c r="W108" s="265"/>
      <c r="AR108" s="182">
        <v>0</v>
      </c>
    </row>
    <row customHeight="1" ht="17.25" hidden="1">
      <c r="D109" s="231"/>
      <c r="E109" s="266"/>
      <c r="F109" s="267"/>
      <c r="G109" s="266"/>
      <c r="H109" s="268"/>
      <c r="I109" s="269"/>
      <c r="J109" s="269"/>
      <c r="K109" s="269"/>
      <c r="L109" s="269"/>
      <c r="M109" s="269"/>
      <c r="N109" s="269"/>
      <c r="O109" s="269"/>
      <c r="P109" s="269"/>
      <c r="Q109" s="269"/>
      <c r="R109" s="269"/>
      <c r="S109" s="270"/>
      <c r="T109" s="270"/>
      <c r="U109" s="270"/>
      <c r="V109" s="270"/>
      <c r="W109" s="271"/>
      <c r="AR109" s="182">
        <v>0</v>
      </c>
    </row>
    <row customHeight="1" ht="17.25" hidden="1">
      <c r="D110" s="252">
        <v>2</v>
      </c>
      <c r="E110" s="253" t="s">
        <v>407</v>
      </c>
      <c r="F110" s="254" t="s">
        <v>19</v>
      </c>
      <c r="G110" s="253"/>
      <c r="H110" s="255"/>
      <c r="I110" s="256"/>
      <c r="J110" s="257"/>
      <c r="K110" s="258"/>
      <c r="L110" s="258"/>
      <c r="M110" s="258"/>
      <c r="N110" s="259"/>
      <c r="O110" s="258"/>
      <c r="P110" s="258"/>
      <c r="Q110" s="258"/>
      <c r="R110" s="260"/>
      <c r="S110" s="258"/>
      <c r="T110" s="258"/>
      <c r="U110" s="258"/>
      <c r="V110" s="260"/>
      <c r="W110" s="261"/>
      <c r="AC110" s="262" t="s">
        <v>408</v>
      </c>
      <c r="AD110" s="262" t="s">
        <v>409</v>
      </c>
      <c r="AE110" s="262" t="s">
        <v>410</v>
      </c>
      <c r="AF110" s="262" t="s">
        <v>411</v>
      </c>
      <c r="AH110" s="262" t="str">
        <f>IF($E$110=0,"",$E$110)</f>
        <v>Тариф на транспортировку горячей воды</v>
      </c>
      <c r="AI110" s="262" t="str">
        <f>IF($G$110=0,"",$G$110)</f>
        <v/>
      </c>
      <c r="AJ110" s="262" t="str">
        <f>IF($J$110=0,"",$J$110)</f>
        <v/>
      </c>
      <c r="AK110" s="262" t="str">
        <f>IF($K$110="нет","без дифференциации",IF($N$110=0,"",$N$110))</f>
        <v/>
      </c>
      <c r="AL110" s="262" t="str">
        <f>IF($O$110="нет","без дифференциации",IF($R$110=0,"",$R$110))</f>
        <v/>
      </c>
      <c r="AM110" s="262" t="str">
        <f>IF($S$110="нет","без дифференциации",IF($V$110=0,"",$V$110))</f>
        <v/>
      </c>
      <c r="AN110" s="273">
        <f>$I$110</f>
        <v>0</v>
      </c>
      <c r="AO110" s="262" t="str">
        <f>$I$110&amp;"."&amp;$M$110</f>
        <v>.</v>
      </c>
      <c r="AP110" s="217" t="str">
        <f>$I$110&amp;"."&amp;$M$110&amp;"."&amp;$Q$110</f>
        <v>..</v>
      </c>
      <c r="AQ110" s="217" t="str">
        <f>$I$110&amp;"."&amp;$M$110&amp;"."&amp;$Q$110&amp;"."&amp;$U$110</f>
        <v>...</v>
      </c>
      <c r="AR110" s="182">
        <v>0</v>
      </c>
    </row>
    <row customHeight="1" ht="17.25" hidden="1">
      <c r="D111" s="252"/>
      <c r="E111" s="253"/>
      <c r="F111" s="263"/>
      <c r="G111" s="253"/>
      <c r="H111" s="264"/>
      <c r="W111" s="265"/>
      <c r="AR111" s="182">
        <v>0</v>
      </c>
    </row>
    <row customHeight="1" ht="17.25" hidden="1">
      <c r="D112" s="231"/>
      <c r="E112" s="266"/>
      <c r="F112" s="263"/>
      <c r="G112" s="266"/>
      <c r="H112" s="264"/>
      <c r="W112" s="265"/>
      <c r="AR112" s="182">
        <v>0</v>
      </c>
    </row>
    <row customHeight="1" ht="17.25" hidden="1">
      <c r="D113" s="231"/>
      <c r="E113" s="266"/>
      <c r="F113" s="263"/>
      <c r="G113" s="266"/>
      <c r="H113" s="264"/>
      <c r="W113" s="265"/>
      <c r="AR113" s="182">
        <v>0</v>
      </c>
    </row>
    <row customHeight="1" ht="17.25" hidden="1">
      <c r="D114" s="231"/>
      <c r="E114" s="266"/>
      <c r="F114" s="267"/>
      <c r="G114" s="266"/>
      <c r="H114" s="268"/>
      <c r="I114" s="269"/>
      <c r="J114" s="269"/>
      <c r="K114" s="269"/>
      <c r="L114" s="269"/>
      <c r="M114" s="269"/>
      <c r="N114" s="269"/>
      <c r="O114" s="269"/>
      <c r="P114" s="269"/>
      <c r="Q114" s="269"/>
      <c r="R114" s="269"/>
      <c r="S114" s="270"/>
      <c r="T114" s="270"/>
      <c r="U114" s="270"/>
      <c r="V114" s="270"/>
      <c r="W114" s="271"/>
      <c r="AR114" s="182">
        <v>0</v>
      </c>
    </row>
    <row customHeight="1" ht="17.25" hidden="1">
      <c r="D115" s="252">
        <v>3</v>
      </c>
      <c r="E115" s="253" t="s">
        <v>412</v>
      </c>
      <c r="F115" s="254" t="s">
        <v>19</v>
      </c>
      <c r="G115" s="253"/>
      <c r="H115" s="255"/>
      <c r="I115" s="256"/>
      <c r="J115" s="257"/>
      <c r="K115" s="258"/>
      <c r="L115" s="258"/>
      <c r="M115" s="258"/>
      <c r="N115" s="259"/>
      <c r="O115" s="258"/>
      <c r="P115" s="258"/>
      <c r="Q115" s="258"/>
      <c r="R115" s="260"/>
      <c r="S115" s="258"/>
      <c r="T115" s="258"/>
      <c r="U115" s="258"/>
      <c r="V115" s="260"/>
      <c r="W115" s="261"/>
      <c r="AC115" s="262" t="s">
        <v>413</v>
      </c>
      <c r="AD115" s="262" t="s">
        <v>414</v>
      </c>
      <c r="AE115" s="262" t="s">
        <v>415</v>
      </c>
      <c r="AF115" s="262" t="s">
        <v>416</v>
      </c>
      <c r="AH115" s="262" t="str">
        <f>IF($E$115=0,"",$E$115)</f>
        <v>Тариф на подключение (технологическое присоединение) к централизованной системе горячего водоснабжения</v>
      </c>
      <c r="AI115" s="262" t="str">
        <f>IF($G$115=0,"",$G$115)</f>
        <v/>
      </c>
      <c r="AJ115" s="262" t="str">
        <f>IF($J$115=0,"",$J$115)</f>
        <v/>
      </c>
      <c r="AK115" s="262" t="str">
        <f>IF($K$115="нет","без дифференциации",IF($N$115=0,"",$N$115))</f>
        <v/>
      </c>
      <c r="AL115" s="262" t="str">
        <f>IF($O$115="нет","без дифференциации",IF($R$115=0,"",$R$115))</f>
        <v/>
      </c>
      <c r="AM115" s="262" t="str">
        <f>IF($S$115="нет","без дифференциации",IF($V$115=0,"",$V$115))</f>
        <v/>
      </c>
      <c r="AN115" s="273">
        <f>$I$115</f>
        <v>0</v>
      </c>
      <c r="AO115" s="262" t="str">
        <f>$I$115&amp;"."&amp;$M$115</f>
        <v>.</v>
      </c>
      <c r="AP115" s="217" t="str">
        <f>$I$115&amp;"."&amp;$M$115&amp;"."&amp;$Q$115</f>
        <v>..</v>
      </c>
      <c r="AQ115" s="217" t="str">
        <f>$I$115&amp;"."&amp;$M$115&amp;"."&amp;$Q$115&amp;"."&amp;$U$115</f>
        <v>...</v>
      </c>
      <c r="AR115" s="182">
        <v>0</v>
      </c>
    </row>
    <row customHeight="1" ht="17.25" hidden="1">
      <c r="D116" s="252"/>
      <c r="E116" s="253"/>
      <c r="F116" s="263"/>
      <c r="G116" s="253"/>
      <c r="H116" s="264"/>
      <c r="W116" s="265"/>
      <c r="AR116" s="182">
        <v>0</v>
      </c>
    </row>
    <row customHeight="1" ht="17.25" hidden="1">
      <c r="D117" s="231"/>
      <c r="E117" s="266"/>
      <c r="F117" s="263"/>
      <c r="G117" s="266"/>
      <c r="H117" s="264"/>
      <c r="W117" s="265"/>
      <c r="AR117" s="182">
        <v>0</v>
      </c>
    </row>
    <row customHeight="1" ht="17.25" hidden="1">
      <c r="D118" s="231"/>
      <c r="E118" s="266"/>
      <c r="F118" s="263"/>
      <c r="G118" s="266"/>
      <c r="H118" s="264"/>
      <c r="W118" s="265"/>
      <c r="AR118" s="182">
        <v>0</v>
      </c>
    </row>
    <row customHeight="1" ht="17.25" hidden="1">
      <c r="D119" s="231"/>
      <c r="E119" s="266"/>
      <c r="F119" s="267"/>
      <c r="G119" s="266"/>
      <c r="H119" s="268"/>
      <c r="I119" s="269"/>
      <c r="J119" s="269"/>
      <c r="K119" s="269"/>
      <c r="L119" s="269"/>
      <c r="M119" s="269"/>
      <c r="N119" s="269"/>
      <c r="O119" s="269"/>
      <c r="P119" s="269"/>
      <c r="Q119" s="269"/>
      <c r="R119" s="269"/>
      <c r="S119" s="270"/>
      <c r="T119" s="270"/>
      <c r="U119" s="270"/>
      <c r="V119" s="270"/>
      <c r="W119" s="271"/>
      <c r="AR119" s="182">
        <v>0</v>
      </c>
    </row>
    <row customHeight="1" ht="11.25" hidden="1">
      <c r="AR120" s="182">
        <v>0</v>
      </c>
    </row>
    <row customHeight="1" ht="17.25" hidden="1">
      <c r="D121" s="252">
        <v>1</v>
      </c>
      <c r="E121" s="253" t="s">
        <v>417</v>
      </c>
      <c r="F121" s="254" t="s">
        <v>19</v>
      </c>
      <c r="G121" s="253"/>
      <c r="H121" s="255"/>
      <c r="I121" s="256"/>
      <c r="J121" s="257"/>
      <c r="K121" s="258"/>
      <c r="L121" s="258"/>
      <c r="M121" s="258"/>
      <c r="N121" s="259"/>
      <c r="O121" s="258"/>
      <c r="P121" s="258"/>
      <c r="Q121" s="258"/>
      <c r="R121" s="260"/>
      <c r="S121" s="258"/>
      <c r="T121" s="258"/>
      <c r="U121" s="258"/>
      <c r="V121" s="260"/>
      <c r="W121" s="261"/>
      <c r="AC121" s="262" t="s">
        <v>418</v>
      </c>
      <c r="AD121" s="262" t="s">
        <v>419</v>
      </c>
      <c r="AE121" s="262" t="s">
        <v>420</v>
      </c>
      <c r="AF121" s="262" t="s">
        <v>421</v>
      </c>
      <c r="AH121" s="262" t="str">
        <f>IF($E$121=0,"",$E$121)</f>
        <v>Тариф на водоотведение</v>
      </c>
      <c r="AI121" s="262" t="str">
        <f>IF($G$121=0,"",$G$121)</f>
        <v/>
      </c>
      <c r="AJ121" s="262" t="str">
        <f>IF($J$121=0,"",$J$121)</f>
        <v/>
      </c>
      <c r="AK121" s="262" t="str">
        <f>IF($K$121="нет","без дифференциации",IF($N$121=0,"",$N$121))</f>
        <v/>
      </c>
      <c r="AL121" s="262" t="str">
        <f>IF($O$121="нет","без дифференциации",IF($R$121=0,"",$R$121))</f>
        <v/>
      </c>
      <c r="AM121" s="262" t="str">
        <f>IF($S$121="нет","без дифференциации",IF($V$121=0,"",$V$121))</f>
        <v/>
      </c>
      <c r="AN121" s="262">
        <f>$I$121</f>
        <v>0</v>
      </c>
      <c r="AO121" s="262" t="str">
        <f>$I$121&amp;"."&amp;$M$121</f>
        <v>.</v>
      </c>
      <c r="AP121" s="262" t="str">
        <f>$I$121&amp;"."&amp;$M$121&amp;"."&amp;$Q$121</f>
        <v>..</v>
      </c>
      <c r="AQ121" s="262" t="str">
        <f>$I$121&amp;"."&amp;$M$121&amp;"."&amp;$Q$121&amp;"."&amp;$U$121</f>
        <v>...</v>
      </c>
      <c r="AR121" s="182">
        <v>0</v>
      </c>
    </row>
    <row customHeight="1" ht="17.25" hidden="1">
      <c r="D122" s="252"/>
      <c r="E122" s="253"/>
      <c r="F122" s="263"/>
      <c r="G122" s="253"/>
      <c r="H122" s="264"/>
      <c r="W122" s="265"/>
      <c r="AR122" s="182">
        <v>0</v>
      </c>
    </row>
    <row customHeight="1" ht="17.25" hidden="1">
      <c r="D123" s="252"/>
      <c r="E123" s="253"/>
      <c r="F123" s="263"/>
      <c r="G123" s="253"/>
      <c r="H123" s="264"/>
      <c r="W123" s="265"/>
      <c r="AR123" s="182">
        <v>0</v>
      </c>
    </row>
    <row customHeight="1" ht="17.25" hidden="1">
      <c r="D124" s="252"/>
      <c r="E124" s="253"/>
      <c r="F124" s="263"/>
      <c r="G124" s="253"/>
      <c r="H124" s="264"/>
      <c r="W124" s="265"/>
      <c r="AR124" s="182">
        <v>0</v>
      </c>
    </row>
    <row customHeight="1" ht="17.25" hidden="1">
      <c r="D125" s="231"/>
      <c r="E125" s="266"/>
      <c r="F125" s="267"/>
      <c r="G125" s="266"/>
      <c r="H125" s="268"/>
      <c r="I125" s="269"/>
      <c r="J125" s="269"/>
      <c r="K125" s="269"/>
      <c r="L125" s="269"/>
      <c r="M125" s="269"/>
      <c r="N125" s="269"/>
      <c r="O125" s="269"/>
      <c r="P125" s="269"/>
      <c r="Q125" s="269"/>
      <c r="R125" s="269"/>
      <c r="S125" s="270"/>
      <c r="T125" s="270"/>
      <c r="U125" s="270"/>
      <c r="V125" s="270"/>
      <c r="W125" s="271"/>
      <c r="AR125" s="182">
        <v>0</v>
      </c>
    </row>
    <row customHeight="1" ht="17.25" hidden="1">
      <c r="D126" s="252">
        <v>2</v>
      </c>
      <c r="E126" s="253" t="s">
        <v>422</v>
      </c>
      <c r="F126" s="254" t="s">
        <v>19</v>
      </c>
      <c r="G126" s="253"/>
      <c r="H126" s="255"/>
      <c r="I126" s="256"/>
      <c r="J126" s="257"/>
      <c r="K126" s="258"/>
      <c r="L126" s="258"/>
      <c r="M126" s="258"/>
      <c r="N126" s="259"/>
      <c r="O126" s="258"/>
      <c r="P126" s="258"/>
      <c r="Q126" s="258"/>
      <c r="R126" s="260"/>
      <c r="S126" s="258"/>
      <c r="T126" s="258"/>
      <c r="U126" s="258"/>
      <c r="V126" s="260"/>
      <c r="W126" s="261"/>
      <c r="AC126" s="262" t="s">
        <v>423</v>
      </c>
      <c r="AD126" s="262" t="s">
        <v>424</v>
      </c>
      <c r="AE126" s="262" t="s">
        <v>425</v>
      </c>
      <c r="AF126" s="262" t="s">
        <v>426</v>
      </c>
      <c r="AH126" s="262" t="str">
        <f>IF($E$126=0,"",$E$126)</f>
        <v>Тариф на транспортировку сточных вод</v>
      </c>
      <c r="AI126" s="262" t="str">
        <f>IF($G$126=0,"",$G$126)</f>
        <v/>
      </c>
      <c r="AJ126" s="262" t="str">
        <f>IF($J$126=0,"",$J$126)</f>
        <v/>
      </c>
      <c r="AK126" s="262" t="str">
        <f>IF($K$126="нет","без дифференциации",IF($N$126=0,"",$N$126))</f>
        <v/>
      </c>
      <c r="AL126" s="262" t="str">
        <f>IF($O$126="нет","без дифференциации",IF($R$126=0,"",$R$126))</f>
        <v/>
      </c>
      <c r="AM126" s="262" t="str">
        <f>IF($S$126="нет","без дифференциации",IF($V$126=0,"",$V$126))</f>
        <v/>
      </c>
      <c r="AN126" s="273">
        <f>$I$126</f>
        <v>0</v>
      </c>
      <c r="AO126" s="262" t="str">
        <f>$I$126&amp;"."&amp;$M$126</f>
        <v>.</v>
      </c>
      <c r="AP126" s="217" t="str">
        <f>$I$126&amp;"."&amp;$M$126&amp;"."&amp;$Q$126</f>
        <v>..</v>
      </c>
      <c r="AQ126" s="217" t="str">
        <f>$I$126&amp;"."&amp;$M$126&amp;"."&amp;$Q$126&amp;"."&amp;$U$126</f>
        <v>...</v>
      </c>
      <c r="AR126" s="182">
        <v>0</v>
      </c>
    </row>
    <row customHeight="1" ht="17.25" hidden="1">
      <c r="D127" s="252"/>
      <c r="E127" s="253"/>
      <c r="F127" s="263"/>
      <c r="G127" s="253"/>
      <c r="H127" s="264"/>
      <c r="W127" s="265"/>
      <c r="AR127" s="182">
        <v>0</v>
      </c>
    </row>
    <row customHeight="1" ht="17.25" hidden="1">
      <c r="D128" s="231"/>
      <c r="E128" s="266"/>
      <c r="F128" s="263"/>
      <c r="G128" s="266"/>
      <c r="H128" s="264"/>
      <c r="W128" s="265"/>
      <c r="AR128" s="182">
        <v>0</v>
      </c>
    </row>
    <row customHeight="1" ht="17.25" hidden="1">
      <c r="D129" s="231"/>
      <c r="E129" s="266"/>
      <c r="F129" s="263"/>
      <c r="G129" s="266"/>
      <c r="H129" s="264"/>
      <c r="W129" s="265"/>
      <c r="AR129" s="182">
        <v>0</v>
      </c>
    </row>
    <row customHeight="1" ht="17.25" hidden="1">
      <c r="D130" s="231"/>
      <c r="E130" s="266"/>
      <c r="F130" s="267"/>
      <c r="G130" s="266"/>
      <c r="H130" s="268"/>
      <c r="I130" s="269"/>
      <c r="J130" s="269"/>
      <c r="K130" s="269"/>
      <c r="L130" s="269"/>
      <c r="M130" s="269"/>
      <c r="N130" s="269"/>
      <c r="O130" s="269"/>
      <c r="P130" s="269"/>
      <c r="Q130" s="269"/>
      <c r="R130" s="269"/>
      <c r="S130" s="270"/>
      <c r="T130" s="270"/>
      <c r="U130" s="270"/>
      <c r="V130" s="270"/>
      <c r="W130" s="271"/>
      <c r="AR130" s="182">
        <v>0</v>
      </c>
    </row>
    <row customHeight="1" ht="17.25" hidden="1">
      <c r="D131" s="252">
        <v>3</v>
      </c>
      <c r="E131" s="253" t="s">
        <v>427</v>
      </c>
      <c r="F131" s="254" t="s">
        <v>19</v>
      </c>
      <c r="G131" s="253"/>
      <c r="H131" s="255"/>
      <c r="I131" s="256"/>
      <c r="J131" s="257"/>
      <c r="K131" s="258"/>
      <c r="L131" s="258"/>
      <c r="M131" s="258"/>
      <c r="N131" s="259"/>
      <c r="O131" s="258"/>
      <c r="P131" s="258"/>
      <c r="Q131" s="258"/>
      <c r="R131" s="260"/>
      <c r="S131" s="258"/>
      <c r="T131" s="258"/>
      <c r="U131" s="258"/>
      <c r="V131" s="260"/>
      <c r="W131" s="261"/>
      <c r="AC131" s="262" t="s">
        <v>428</v>
      </c>
      <c r="AD131" s="262" t="s">
        <v>429</v>
      </c>
      <c r="AE131" s="262" t="s">
        <v>430</v>
      </c>
      <c r="AF131" s="262" t="s">
        <v>431</v>
      </c>
      <c r="AH131" s="262" t="str">
        <f>IF($E$131=0,"",$E$131)</f>
        <v>Тариф на подключение (технологическое присоединение) к централизованной системе водоотведения</v>
      </c>
      <c r="AI131" s="262" t="str">
        <f>IF($G$131=0,"",$G$131)</f>
        <v/>
      </c>
      <c r="AJ131" s="262" t="str">
        <f>IF($J$131=0,"",$J$131)</f>
        <v/>
      </c>
      <c r="AK131" s="262" t="str">
        <f>IF($K$131="нет","без дифференциации",IF($N$131=0,"",$N$131))</f>
        <v/>
      </c>
      <c r="AL131" s="262" t="str">
        <f>IF($O$131="нет","без дифференциации",IF($R$131=0,"",$R$131))</f>
        <v/>
      </c>
      <c r="AM131" s="262" t="str">
        <f>IF($S$131="нет","без дифференциации",IF($V$131=0,"",$V$131))</f>
        <v/>
      </c>
      <c r="AN131" s="273">
        <f>$I$131</f>
        <v>0</v>
      </c>
      <c r="AO131" s="262" t="str">
        <f>$I$131&amp;"."&amp;$M$131</f>
        <v>.</v>
      </c>
      <c r="AP131" s="217" t="str">
        <f>$I$131&amp;"."&amp;$M$131&amp;"."&amp;$Q$131</f>
        <v>..</v>
      </c>
      <c r="AQ131" s="217" t="str">
        <f>$I$131&amp;"."&amp;$M$131&amp;"."&amp;$Q$131&amp;"."&amp;$U$131</f>
        <v>...</v>
      </c>
      <c r="AR131" s="182">
        <v>0</v>
      </c>
    </row>
    <row customHeight="1" ht="17.25" hidden="1">
      <c r="D132" s="252"/>
      <c r="E132" s="253"/>
      <c r="F132" s="263"/>
      <c r="G132" s="253"/>
      <c r="H132" s="264"/>
      <c r="W132" s="265"/>
      <c r="AR132" s="182">
        <v>0</v>
      </c>
    </row>
    <row customHeight="1" ht="17.25" hidden="1">
      <c r="D133" s="231"/>
      <c r="E133" s="266"/>
      <c r="F133" s="263"/>
      <c r="G133" s="266"/>
      <c r="H133" s="264"/>
      <c r="W133" s="265"/>
      <c r="AR133" s="182">
        <v>0</v>
      </c>
    </row>
    <row customHeight="1" ht="17.25" hidden="1">
      <c r="D134" s="231"/>
      <c r="E134" s="266"/>
      <c r="F134" s="263"/>
      <c r="G134" s="266"/>
      <c r="H134" s="264"/>
      <c r="W134" s="265"/>
      <c r="AR134" s="182">
        <v>0</v>
      </c>
    </row>
    <row customHeight="1" ht="17.25" hidden="1">
      <c r="D135" s="231"/>
      <c r="E135" s="266"/>
      <c r="F135" s="267"/>
      <c r="G135" s="266"/>
      <c r="H135" s="268"/>
      <c r="I135" s="269"/>
      <c r="J135" s="269"/>
      <c r="K135" s="269"/>
      <c r="L135" s="269"/>
      <c r="M135" s="269"/>
      <c r="N135" s="269"/>
      <c r="O135" s="269"/>
      <c r="P135" s="269"/>
      <c r="Q135" s="269"/>
      <c r="R135" s="269"/>
      <c r="S135" s="270"/>
      <c r="T135" s="270"/>
      <c r="U135" s="270"/>
      <c r="V135" s="270"/>
      <c r="W135" s="271"/>
      <c r="AR135" s="182">
        <v>0</v>
      </c>
    </row>
    <row customHeight="1" ht="11.549999999999999">
      <c r="AR136" s="182">
        <v>11</v>
      </c>
    </row>
    <row customHeight="1" ht="11.549999999999999">
      <c r="AR137" s="182">
        <v>11</v>
      </c>
    </row>
    <row customHeight="1" ht="11.549999999999999">
      <c r="AR138" s="182">
        <v>11</v>
      </c>
    </row>
    <row customHeight="1" ht="11.549999999999999">
      <c r="AR139" s="182">
        <v>11</v>
      </c>
    </row>
    <row customHeight="1" ht="11.549999999999999">
      <c r="AR140" s="182">
        <v>11</v>
      </c>
    </row>
    <row customHeight="1" ht="11.549999999999999">
      <c r="AR141" s="182">
        <v>11</v>
      </c>
    </row>
    <row customHeight="1" ht="11.549999999999999">
      <c r="AR142" s="182">
        <v>11</v>
      </c>
    </row>
    <row customHeight="1" ht="11.549999999999999">
      <c r="AR143" s="182">
        <v>11</v>
      </c>
    </row>
    <row customHeight="1" ht="11.549999999999999">
      <c r="AR144" s="182">
        <v>11</v>
      </c>
    </row>
    <row customHeight="1" ht="11.549999999999999">
      <c r="AR145" s="182">
        <v>11</v>
      </c>
    </row>
    <row customHeight="1" ht="11.25" hidden="1">
      <c r="A146" s="151" t="s">
        <v>81</v>
      </c>
      <c r="B146" s="151">
        <v>0</v>
      </c>
      <c r="C146" s="182">
        <v>3</v>
      </c>
      <c r="D146" s="182">
        <v>6</v>
      </c>
      <c r="E146" s="182">
        <v>42</v>
      </c>
      <c r="F146" s="182">
        <v>14</v>
      </c>
      <c r="G146" s="182">
        <v>42</v>
      </c>
      <c r="H146" s="182">
        <v>3</v>
      </c>
      <c r="I146" s="182">
        <v>5</v>
      </c>
      <c r="J146" s="182">
        <v>47</v>
      </c>
      <c r="K146" s="182">
        <v>3</v>
      </c>
      <c r="L146" s="182">
        <v>3</v>
      </c>
      <c r="M146" s="182">
        <v>5</v>
      </c>
      <c r="N146" s="182">
        <v>28</v>
      </c>
      <c r="O146" s="182">
        <v>3</v>
      </c>
      <c r="P146" s="182">
        <v>3</v>
      </c>
      <c r="Q146" s="182">
        <v>5</v>
      </c>
      <c r="R146" s="182">
        <v>34</v>
      </c>
      <c r="S146" s="182">
        <v>0</v>
      </c>
      <c r="T146" s="182">
        <v>0</v>
      </c>
      <c r="U146" s="182">
        <v>0</v>
      </c>
      <c r="V146" s="182">
        <v>0</v>
      </c>
      <c r="W146" s="182">
        <v>30</v>
      </c>
      <c r="X146" s="182">
        <v>3</v>
      </c>
      <c r="Y146" s="217">
        <v>0</v>
      </c>
      <c r="Z146" s="217">
        <v>0</v>
      </c>
      <c r="AA146" s="217">
        <v>0</v>
      </c>
      <c r="AB146" s="217">
        <v>0</v>
      </c>
      <c r="AC146" s="217">
        <v>0</v>
      </c>
      <c r="AD146" s="217">
        <v>0</v>
      </c>
      <c r="AE146" s="217">
        <v>0</v>
      </c>
      <c r="AF146" s="217">
        <v>0</v>
      </c>
      <c r="AG146" s="217">
        <v>0</v>
      </c>
      <c r="AH146" s="217">
        <v>0</v>
      </c>
      <c r="AI146" s="217">
        <v>0</v>
      </c>
      <c r="AJ146" s="217">
        <v>0</v>
      </c>
      <c r="AK146" s="217">
        <v>0</v>
      </c>
      <c r="AL146" s="217">
        <v>0</v>
      </c>
      <c r="AM146" s="217">
        <v>0</v>
      </c>
      <c r="AN146" s="217">
        <v>0</v>
      </c>
      <c r="AO146" s="217">
        <v>0</v>
      </c>
      <c r="AP146" s="217">
        <v>0</v>
      </c>
      <c r="AQ146" s="217">
        <v>0</v>
      </c>
      <c r="AR146" s="182">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A7334-9738-7D71-AF29-0.2BD8DAB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3319" width="9.140625" hidden="1"/>
    <col min="3" max="4" style="3319" width="3.00390625" customWidth="1"/>
    <col min="5" max="6" style="3319" width="15.00390625" customWidth="1"/>
    <col min="7" max="7" style="3319" width="11.57421875" customWidth="1"/>
    <col min="8" max="9" style="3319" width="3.00390625" customWidth="1"/>
    <col min="10" max="10" style="3319" width="12.00390625" customWidth="1"/>
    <col min="11" max="11" style="3319" width="0.28125" customWidth="1"/>
    <col min="12" max="13" style="3319" width="10.00390625" customWidth="1"/>
    <col min="14" max="15" style="3319" width="3.00390625" customWidth="1"/>
    <col min="16" max="16" style="3319" width="19.00390625" customWidth="1"/>
    <col min="17" max="17" style="3319" width="0.28125" customWidth="1"/>
    <col min="18" max="19" style="3319" width="10.00390625" customWidth="1"/>
    <col min="20" max="21" style="3319" width="3.00390625" customWidth="1"/>
    <col min="22" max="22" style="3319" width="25.00390625" customWidth="1"/>
    <col min="23" max="23" style="3319" width="0.28125" customWidth="1"/>
    <col min="24" max="25" style="3319" width="10.00390625" customWidth="1"/>
    <col min="26" max="27" style="3319" width="3.00390625" customWidth="1"/>
    <col min="28" max="28" style="3319" width="16.00390625" customWidth="1"/>
    <col min="29" max="29" style="3319" width="0.28125" customWidth="1"/>
    <col min="30" max="31" style="3319" width="10.00390625" customWidth="1"/>
    <col min="32" max="33" style="3319" width="3.00390625" customWidth="1"/>
    <col min="34" max="34" style="3319" width="8.00390625" customWidth="1"/>
    <col min="35" max="35" style="3319" width="21.00390625" customWidth="1"/>
    <col min="36" max="64" style="3319" width="8.00390625" customWidth="1"/>
    <col min="65" max="65" style="3319" width="9.140625" hidden="1"/>
  </cols>
  <sheetData>
    <row customHeight="1" ht="11.25" hidden="1">
      <c r="BM1" s="283" t="s">
        <v>14</v>
      </c>
    </row>
    <row customHeight="1" ht="11.25" hidden="1">
      <c r="L2" s="284" t="s">
        <v>432</v>
      </c>
      <c r="M2" s="284" t="s">
        <v>433</v>
      </c>
      <c r="R2" s="284" t="s">
        <v>434</v>
      </c>
      <c r="S2" s="284" t="s">
        <v>433</v>
      </c>
      <c r="X2" s="284" t="s">
        <v>432</v>
      </c>
      <c r="Y2" s="284" t="s">
        <v>433</v>
      </c>
      <c r="AD2" s="284" t="s">
        <v>432</v>
      </c>
      <c r="AE2" s="284" t="s">
        <v>433</v>
      </c>
      <c r="BM2" s="284">
        <v>0</v>
      </c>
    </row>
    <row customHeight="1" ht="11.549999999999999">
      <c r="BM3" s="285">
        <v>11</v>
      </c>
    </row>
    <row customHeight="1" ht="34.5">
      <c r="D4" s="286" t="s">
        <v>435</v>
      </c>
      <c r="E4" s="286"/>
      <c r="F4" s="286"/>
      <c r="G4" s="286"/>
      <c r="H4" s="286"/>
      <c r="I4" s="286"/>
      <c r="J4" s="286"/>
      <c r="BM4" s="140">
        <v>33</v>
      </c>
    </row>
    <row customHeight="1" ht="14.699999999999998">
      <c r="D5" s="287" t="str">
        <f>IF(org=0,"Не определено",org)</f>
        <v>ГУП СК "Ставрополькрайводоканал"</v>
      </c>
      <c r="E5" s="287"/>
      <c r="F5" s="287"/>
      <c r="G5" s="287"/>
      <c r="H5" s="287"/>
      <c r="I5" s="287"/>
      <c r="J5" s="287"/>
      <c r="BM5" s="140">
        <v>14</v>
      </c>
    </row>
    <row customHeight="1" ht="14.699999999999998">
      <c r="BM6" s="140">
        <v>14</v>
      </c>
    </row>
    <row customHeight="1" ht="1.05">
      <c r="BM7" s="283">
        <v>1</v>
      </c>
    </row>
    <row customHeight="1" ht="33.75">
      <c r="D8" s="152" t="s">
        <v>87</v>
      </c>
      <c r="E8" s="152" t="s">
        <v>211</v>
      </c>
      <c r="F8" s="288" t="s">
        <v>283</v>
      </c>
      <c r="G8" s="289"/>
      <c r="H8" s="288" t="s">
        <v>87</v>
      </c>
      <c r="I8" s="289"/>
      <c r="J8" s="152" t="s">
        <v>284</v>
      </c>
      <c r="K8" s="290"/>
      <c r="L8" s="291" t="s">
        <v>436</v>
      </c>
      <c r="M8" s="291"/>
      <c r="N8" s="291"/>
      <c r="O8" s="291"/>
      <c r="P8" s="291"/>
      <c r="Q8" s="288"/>
      <c r="R8" s="84" t="s">
        <v>437</v>
      </c>
      <c r="S8" s="142"/>
      <c r="T8" s="142"/>
      <c r="U8" s="142"/>
      <c r="V8" s="142"/>
      <c r="W8" s="288"/>
      <c r="X8" s="152" t="s">
        <v>438</v>
      </c>
      <c r="Y8" s="152"/>
      <c r="Z8" s="152"/>
      <c r="AA8" s="152"/>
      <c r="AB8" s="152"/>
      <c r="AC8" s="291"/>
      <c r="AD8" s="152" t="s">
        <v>439</v>
      </c>
      <c r="AE8" s="152"/>
      <c r="AF8" s="152"/>
      <c r="AG8" s="152"/>
      <c r="AH8" s="84"/>
      <c r="AI8" s="152" t="s">
        <v>440</v>
      </c>
      <c r="BM8" s="161">
        <v>32</v>
      </c>
    </row>
    <row customHeight="1" ht="23.25">
      <c r="D9" s="152"/>
      <c r="E9" s="152"/>
      <c r="F9" s="291" t="s">
        <v>88</v>
      </c>
      <c r="G9" s="291" t="s">
        <v>289</v>
      </c>
      <c r="H9" s="292"/>
      <c r="I9" s="293"/>
      <c r="J9" s="84"/>
      <c r="K9" s="292"/>
      <c r="L9" s="152" t="s">
        <v>441</v>
      </c>
      <c r="M9" s="84"/>
      <c r="N9" s="288" t="s">
        <v>87</v>
      </c>
      <c r="O9" s="289"/>
      <c r="P9" s="152" t="s">
        <v>290</v>
      </c>
      <c r="Q9" s="290"/>
      <c r="R9" s="152" t="s">
        <v>441</v>
      </c>
      <c r="S9" s="84"/>
      <c r="T9" s="288" t="s">
        <v>87</v>
      </c>
      <c r="U9" s="289"/>
      <c r="V9" s="152" t="s">
        <v>290</v>
      </c>
      <c r="W9" s="290"/>
      <c r="X9" s="152" t="s">
        <v>441</v>
      </c>
      <c r="Y9" s="84"/>
      <c r="Z9" s="288" t="s">
        <v>87</v>
      </c>
      <c r="AA9" s="289"/>
      <c r="AB9" s="152" t="s">
        <v>442</v>
      </c>
      <c r="AC9" s="290"/>
      <c r="AD9" s="152" t="s">
        <v>441</v>
      </c>
      <c r="AE9" s="84"/>
      <c r="AF9" s="288" t="s">
        <v>87</v>
      </c>
      <c r="AG9" s="289"/>
      <c r="AH9" s="84" t="s">
        <v>442</v>
      </c>
      <c r="AI9" s="152"/>
      <c r="BM9" s="161">
        <v>22</v>
      </c>
    </row>
    <row customHeight="1" ht="24">
      <c r="D10" s="291"/>
      <c r="E10" s="291"/>
      <c r="F10" s="290"/>
      <c r="G10" s="290"/>
      <c r="H10" s="294"/>
      <c r="I10" s="295"/>
      <c r="J10" s="288"/>
      <c r="K10" s="292"/>
      <c r="L10" s="291" t="s">
        <v>443</v>
      </c>
      <c r="M10" s="288" t="s">
        <v>444</v>
      </c>
      <c r="N10" s="292"/>
      <c r="O10" s="293"/>
      <c r="P10" s="291"/>
      <c r="Q10" s="290"/>
      <c r="R10" s="291" t="s">
        <v>443</v>
      </c>
      <c r="S10" s="288" t="s">
        <v>444</v>
      </c>
      <c r="T10" s="292"/>
      <c r="U10" s="293"/>
      <c r="V10" s="291"/>
      <c r="W10" s="290"/>
      <c r="X10" s="291" t="s">
        <v>443</v>
      </c>
      <c r="Y10" s="288" t="s">
        <v>444</v>
      </c>
      <c r="Z10" s="292"/>
      <c r="AA10" s="293"/>
      <c r="AB10" s="291"/>
      <c r="AC10" s="290"/>
      <c r="AD10" s="291" t="s">
        <v>443</v>
      </c>
      <c r="AE10" s="288" t="s">
        <v>444</v>
      </c>
      <c r="AF10" s="292"/>
      <c r="AG10" s="293"/>
      <c r="AH10" s="288"/>
      <c r="AI10" s="291"/>
      <c r="AK10" s="296" t="s">
        <v>445</v>
      </c>
      <c r="AL10" s="296" t="s">
        <v>291</v>
      </c>
      <c r="BM10" s="161">
        <v>23</v>
      </c>
    </row>
    <row customHeight="1" ht="15">
      <c r="D11" s="297" t="s">
        <v>98</v>
      </c>
      <c r="E11" s="298" t="s">
        <v>446</v>
      </c>
      <c r="F11" s="298" t="s">
        <v>447</v>
      </c>
      <c r="G11" s="299" t="s">
        <v>19</v>
      </c>
      <c r="H11" s="300"/>
      <c r="I11" s="301"/>
      <c r="J11" s="257"/>
      <c r="K11" s="257"/>
      <c r="L11" s="258"/>
      <c r="M11" s="258"/>
      <c r="N11" s="302"/>
      <c r="O11" s="258"/>
      <c r="P11" s="257"/>
      <c r="Q11" s="257"/>
      <c r="R11" s="258"/>
      <c r="S11" s="258"/>
      <c r="T11" s="303"/>
      <c r="U11" s="258"/>
      <c r="V11" s="257"/>
      <c r="W11" s="258"/>
      <c r="X11" s="258"/>
      <c r="Y11" s="258"/>
      <c r="Z11" s="302"/>
      <c r="AA11" s="258"/>
      <c r="AB11" s="257"/>
      <c r="AC11" s="304"/>
      <c r="AD11" s="258"/>
      <c r="AE11" s="258"/>
      <c r="AF11" s="258"/>
      <c r="AG11" s="258"/>
      <c r="AH11" s="302"/>
      <c r="AI11" s="261"/>
      <c r="BM11" s="161">
        <v>14</v>
      </c>
    </row>
    <row customHeight="1" ht="14.699999999999998">
      <c r="D12" s="297"/>
      <c r="E12" s="298"/>
      <c r="F12" s="298"/>
      <c r="G12" s="305"/>
      <c r="H12" s="306"/>
      <c r="AI12" s="265"/>
      <c r="BM12" s="161">
        <v>14</v>
      </c>
    </row>
    <row customHeight="1" ht="14.699999999999998">
      <c r="D13" s="297"/>
      <c r="E13" s="298"/>
      <c r="F13" s="298"/>
      <c r="G13" s="305"/>
      <c r="H13" s="306"/>
      <c r="AI13" s="265"/>
      <c r="BM13" s="161">
        <v>14</v>
      </c>
    </row>
    <row customHeight="1" ht="14.699999999999998">
      <c r="D14" s="297"/>
      <c r="E14" s="298"/>
      <c r="F14" s="298"/>
      <c r="G14" s="305"/>
      <c r="H14" s="306"/>
      <c r="AI14" s="265"/>
      <c r="BM14" s="161">
        <v>14</v>
      </c>
    </row>
    <row customHeight="1" ht="11.549999999999999">
      <c r="D15" s="297"/>
      <c r="E15" s="298"/>
      <c r="F15" s="298"/>
      <c r="G15" s="305"/>
      <c r="H15" s="307"/>
      <c r="AI15" s="265"/>
      <c r="BM15" s="161">
        <v>11</v>
      </c>
    </row>
    <row customHeight="1" ht="11.549999999999999">
      <c r="D16" s="308"/>
      <c r="E16" s="309"/>
      <c r="F16" s="310"/>
      <c r="G16" s="210"/>
      <c r="H16" s="311"/>
      <c r="I16" s="312"/>
      <c r="J16" s="269"/>
      <c r="K16" s="269"/>
      <c r="L16" s="269"/>
      <c r="M16" s="269"/>
      <c r="N16" s="269"/>
      <c r="O16" s="269"/>
      <c r="P16" s="269"/>
      <c r="Q16" s="269"/>
      <c r="R16" s="269"/>
      <c r="S16" s="269"/>
      <c r="T16" s="269"/>
      <c r="U16" s="269"/>
      <c r="V16" s="269"/>
      <c r="W16" s="269"/>
      <c r="X16" s="269"/>
      <c r="Y16" s="269"/>
      <c r="Z16" s="269"/>
      <c r="AA16" s="269"/>
      <c r="AB16" s="269"/>
      <c r="AC16" s="269"/>
      <c r="AD16" s="269"/>
      <c r="AE16" s="269"/>
      <c r="AF16" s="269"/>
      <c r="AG16" s="269"/>
      <c r="AH16" s="269"/>
      <c r="AI16" s="271"/>
      <c r="BM16" s="285">
        <v>11</v>
      </c>
    </row>
    <row customHeight="1" ht="15">
      <c r="D17" s="297" t="s">
        <v>101</v>
      </c>
      <c r="E17" s="298" t="s">
        <v>446</v>
      </c>
      <c r="F17" s="298" t="s">
        <v>448</v>
      </c>
      <c r="G17" s="299" t="s">
        <v>19</v>
      </c>
      <c r="H17" s="300"/>
      <c r="I17" s="301"/>
      <c r="J17" s="257"/>
      <c r="K17" s="257"/>
      <c r="L17" s="258"/>
      <c r="M17" s="258"/>
      <c r="N17" s="302"/>
      <c r="O17" s="258"/>
      <c r="P17" s="257"/>
      <c r="Q17" s="257"/>
      <c r="R17" s="258"/>
      <c r="S17" s="258"/>
      <c r="T17" s="303"/>
      <c r="U17" s="258"/>
      <c r="V17" s="257"/>
      <c r="W17" s="258"/>
      <c r="X17" s="258"/>
      <c r="Y17" s="258"/>
      <c r="Z17" s="302"/>
      <c r="AA17" s="258"/>
      <c r="AB17" s="257"/>
      <c r="AC17" s="304"/>
      <c r="AD17" s="258"/>
      <c r="AE17" s="258"/>
      <c r="AF17" s="258"/>
      <c r="AG17" s="258"/>
      <c r="AH17" s="302"/>
      <c r="AI17" s="261"/>
      <c r="BM17" s="161">
        <v>14</v>
      </c>
    </row>
    <row customHeight="1" ht="14.699999999999998">
      <c r="D18" s="297"/>
      <c r="E18" s="298"/>
      <c r="F18" s="298"/>
      <c r="G18" s="305"/>
      <c r="H18" s="306"/>
      <c r="AI18" s="265"/>
      <c r="BM18" s="161">
        <v>14</v>
      </c>
    </row>
    <row customHeight="1" ht="14.699999999999998">
      <c r="D19" s="297"/>
      <c r="E19" s="298"/>
      <c r="F19" s="298"/>
      <c r="G19" s="305"/>
      <c r="H19" s="306"/>
      <c r="AI19" s="265"/>
      <c r="BM19" s="161">
        <v>14</v>
      </c>
    </row>
    <row customHeight="1" ht="14.699999999999998">
      <c r="D20" s="297"/>
      <c r="E20" s="298"/>
      <c r="F20" s="298"/>
      <c r="G20" s="305"/>
      <c r="H20" s="306"/>
      <c r="AI20" s="265"/>
      <c r="BM20" s="161">
        <v>14</v>
      </c>
    </row>
    <row customHeight="1" ht="11.549999999999999">
      <c r="D21" s="297"/>
      <c r="E21" s="298"/>
      <c r="F21" s="298"/>
      <c r="G21" s="305"/>
      <c r="H21" s="307"/>
      <c r="AI21" s="265"/>
      <c r="BM21" s="161">
        <v>11</v>
      </c>
    </row>
    <row customHeight="1" ht="11.549999999999999">
      <c r="D22" s="308"/>
      <c r="E22" s="309"/>
      <c r="F22" s="310"/>
      <c r="G22" s="210"/>
      <c r="H22" s="311"/>
      <c r="I22" s="312"/>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71"/>
      <c r="BM22" s="285">
        <v>11</v>
      </c>
    </row>
    <row customHeight="1" ht="15">
      <c r="D23" s="297" t="s">
        <v>89</v>
      </c>
      <c r="E23" s="298" t="s">
        <v>446</v>
      </c>
      <c r="F23" s="298" t="s">
        <v>449</v>
      </c>
      <c r="G23" s="299" t="s">
        <v>19</v>
      </c>
      <c r="H23" s="300"/>
      <c r="I23" s="301"/>
      <c r="J23" s="257"/>
      <c r="K23" s="257"/>
      <c r="L23" s="258"/>
      <c r="M23" s="258"/>
      <c r="N23" s="302"/>
      <c r="O23" s="258"/>
      <c r="P23" s="257"/>
      <c r="Q23" s="257"/>
      <c r="R23" s="258"/>
      <c r="S23" s="258"/>
      <c r="T23" s="303"/>
      <c r="U23" s="258"/>
      <c r="V23" s="257"/>
      <c r="W23" s="258"/>
      <c r="X23" s="258"/>
      <c r="Y23" s="258"/>
      <c r="Z23" s="302"/>
      <c r="AA23" s="258"/>
      <c r="AB23" s="257"/>
      <c r="AC23" s="304"/>
      <c r="AD23" s="258"/>
      <c r="AE23" s="258"/>
      <c r="AF23" s="258"/>
      <c r="AG23" s="258"/>
      <c r="AH23" s="302"/>
      <c r="AI23" s="261"/>
      <c r="AK23" s="313" t="s">
        <v>97</v>
      </c>
      <c r="BM23" s="161">
        <v>14</v>
      </c>
    </row>
    <row customHeight="1" ht="14.699999999999998">
      <c r="D24" s="297"/>
      <c r="E24" s="298"/>
      <c r="F24" s="298"/>
      <c r="G24" s="305"/>
      <c r="H24" s="306"/>
      <c r="AI24" s="265"/>
      <c r="BM24" s="161">
        <v>14</v>
      </c>
    </row>
    <row customHeight="1" ht="14.699999999999998">
      <c r="D25" s="297"/>
      <c r="E25" s="298"/>
      <c r="F25" s="298"/>
      <c r="G25" s="305"/>
      <c r="H25" s="306"/>
      <c r="AI25" s="265"/>
      <c r="BM25" s="161">
        <v>14</v>
      </c>
    </row>
    <row customHeight="1" ht="14.699999999999998">
      <c r="D26" s="297"/>
      <c r="E26" s="298"/>
      <c r="F26" s="298"/>
      <c r="G26" s="305"/>
      <c r="H26" s="306"/>
      <c r="AI26" s="265"/>
      <c r="BM26" s="161">
        <v>14</v>
      </c>
    </row>
    <row customHeight="1" ht="11.549999999999999">
      <c r="D27" s="297"/>
      <c r="E27" s="298"/>
      <c r="F27" s="298"/>
      <c r="G27" s="305"/>
      <c r="H27" s="307"/>
      <c r="AI27" s="265"/>
      <c r="BM27" s="161">
        <v>11</v>
      </c>
    </row>
    <row customHeight="1" ht="11.549999999999999">
      <c r="D28" s="308"/>
      <c r="E28" s="309"/>
      <c r="F28" s="310"/>
      <c r="G28" s="210"/>
      <c r="H28" s="311"/>
      <c r="I28" s="312"/>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71"/>
      <c r="BM28" s="285">
        <v>11</v>
      </c>
    </row>
    <row customHeight="1" ht="15">
      <c r="D29" s="297" t="s">
        <v>90</v>
      </c>
      <c r="E29" s="298" t="s">
        <v>446</v>
      </c>
      <c r="F29" s="298" t="s">
        <v>450</v>
      </c>
      <c r="G29" s="299" t="s">
        <v>19</v>
      </c>
      <c r="H29" s="300"/>
      <c r="I29" s="301"/>
      <c r="J29" s="257"/>
      <c r="K29" s="257"/>
      <c r="L29" s="258"/>
      <c r="M29" s="258"/>
      <c r="N29" s="302"/>
      <c r="O29" s="258"/>
      <c r="P29" s="257"/>
      <c r="Q29" s="257"/>
      <c r="R29" s="258"/>
      <c r="S29" s="258"/>
      <c r="T29" s="303"/>
      <c r="U29" s="258"/>
      <c r="V29" s="257"/>
      <c r="W29" s="258"/>
      <c r="X29" s="258"/>
      <c r="Y29" s="258"/>
      <c r="Z29" s="302"/>
      <c r="AA29" s="258"/>
      <c r="AB29" s="257"/>
      <c r="AC29" s="304"/>
      <c r="AD29" s="258"/>
      <c r="AE29" s="258"/>
      <c r="AF29" s="258"/>
      <c r="AG29" s="258"/>
      <c r="AH29" s="302"/>
      <c r="AI29" s="261"/>
      <c r="BM29" s="161">
        <v>14</v>
      </c>
    </row>
    <row customHeight="1" ht="14.699999999999998">
      <c r="D30" s="297"/>
      <c r="E30" s="298"/>
      <c r="F30" s="298"/>
      <c r="G30" s="305"/>
      <c r="H30" s="306"/>
      <c r="AI30" s="265"/>
      <c r="BM30" s="161">
        <v>14</v>
      </c>
    </row>
    <row customHeight="1" ht="14.699999999999998">
      <c r="D31" s="297"/>
      <c r="E31" s="298"/>
      <c r="F31" s="298"/>
      <c r="G31" s="305"/>
      <c r="H31" s="306"/>
      <c r="AI31" s="265"/>
      <c r="BM31" s="161">
        <v>14</v>
      </c>
    </row>
    <row customHeight="1" ht="14.699999999999998">
      <c r="D32" s="297"/>
      <c r="E32" s="298"/>
      <c r="F32" s="298"/>
      <c r="G32" s="305"/>
      <c r="H32" s="306"/>
      <c r="AI32" s="265"/>
      <c r="BM32" s="161">
        <v>14</v>
      </c>
    </row>
    <row customHeight="1" ht="11.549999999999999">
      <c r="D33" s="297"/>
      <c r="E33" s="298"/>
      <c r="F33" s="298"/>
      <c r="G33" s="305"/>
      <c r="H33" s="307"/>
      <c r="AI33" s="265"/>
      <c r="BM33" s="161">
        <v>11</v>
      </c>
    </row>
    <row customHeight="1" ht="11.549999999999999">
      <c r="D34" s="308"/>
      <c r="E34" s="309"/>
      <c r="F34" s="310"/>
      <c r="G34" s="210"/>
      <c r="H34" s="311"/>
      <c r="I34" s="312"/>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71"/>
      <c r="BM34" s="285">
        <v>11</v>
      </c>
    </row>
    <row customHeight="1" ht="15">
      <c r="D35" s="297" t="s">
        <v>109</v>
      </c>
      <c r="E35" s="298" t="s">
        <v>446</v>
      </c>
      <c r="F35" s="298" t="s">
        <v>451</v>
      </c>
      <c r="G35" s="299" t="s">
        <v>19</v>
      </c>
      <c r="H35" s="300"/>
      <c r="I35" s="301"/>
      <c r="J35" s="257"/>
      <c r="K35" s="257"/>
      <c r="L35" s="258"/>
      <c r="M35" s="258"/>
      <c r="N35" s="302"/>
      <c r="O35" s="258"/>
      <c r="P35" s="257"/>
      <c r="Q35" s="257"/>
      <c r="R35" s="258"/>
      <c r="S35" s="258"/>
      <c r="T35" s="303"/>
      <c r="U35" s="258"/>
      <c r="V35" s="257"/>
      <c r="W35" s="258"/>
      <c r="X35" s="258"/>
      <c r="Y35" s="258"/>
      <c r="Z35" s="302"/>
      <c r="AA35" s="258"/>
      <c r="AB35" s="257"/>
      <c r="AC35" s="304"/>
      <c r="AD35" s="258"/>
      <c r="AE35" s="258"/>
      <c r="AF35" s="258"/>
      <c r="AG35" s="258"/>
      <c r="AH35" s="302"/>
      <c r="AI35" s="261"/>
      <c r="BM35" s="161">
        <v>14</v>
      </c>
    </row>
    <row customHeight="1" ht="14.699999999999998">
      <c r="D36" s="297"/>
      <c r="E36" s="298"/>
      <c r="F36" s="298"/>
      <c r="G36" s="305"/>
      <c r="H36" s="306"/>
      <c r="AI36" s="265"/>
      <c r="BM36" s="161">
        <v>14</v>
      </c>
    </row>
    <row customHeight="1" ht="14.699999999999998">
      <c r="D37" s="297"/>
      <c r="E37" s="298"/>
      <c r="F37" s="298"/>
      <c r="G37" s="305"/>
      <c r="H37" s="306"/>
      <c r="AI37" s="265"/>
      <c r="BM37" s="161">
        <v>14</v>
      </c>
    </row>
    <row customHeight="1" ht="14.699999999999998">
      <c r="D38" s="297"/>
      <c r="E38" s="298"/>
      <c r="F38" s="298"/>
      <c r="G38" s="305"/>
      <c r="H38" s="306"/>
      <c r="AI38" s="265"/>
      <c r="BM38" s="161">
        <v>14</v>
      </c>
    </row>
    <row customHeight="1" ht="11.549999999999999">
      <c r="D39" s="297"/>
      <c r="E39" s="298"/>
      <c r="F39" s="298"/>
      <c r="G39" s="305"/>
      <c r="H39" s="307"/>
      <c r="AI39" s="265"/>
      <c r="BM39" s="161">
        <v>11</v>
      </c>
    </row>
    <row customHeight="1" ht="11.549999999999999">
      <c r="D40" s="297"/>
      <c r="E40" s="298"/>
      <c r="F40" s="314"/>
      <c r="G40" s="210"/>
      <c r="H40" s="311"/>
      <c r="I40" s="312"/>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71"/>
      <c r="BM40" s="285">
        <v>11</v>
      </c>
    </row>
    <row customHeight="1" ht="11.549999999999999">
      <c r="BM41" s="161">
        <v>11</v>
      </c>
    </row>
    <row customHeight="1" ht="11.549999999999999">
      <c r="BM42" s="161">
        <v>11</v>
      </c>
    </row>
    <row customHeight="1" ht="11.549999999999999">
      <c r="BM43" s="161">
        <v>11</v>
      </c>
    </row>
    <row customHeight="1" ht="11.549999999999999">
      <c r="BM44" s="161">
        <v>11</v>
      </c>
    </row>
    <row customHeight="1" ht="11.549999999999999">
      <c r="BM45" s="161">
        <v>11</v>
      </c>
    </row>
    <row customHeight="1" ht="11.549999999999999">
      <c r="BM46" s="161">
        <v>11</v>
      </c>
    </row>
    <row customHeight="1" ht="11.549999999999999">
      <c r="BM47" s="161">
        <v>11</v>
      </c>
    </row>
    <row customHeight="1" ht="11.549999999999999">
      <c r="BM48" s="161">
        <v>11</v>
      </c>
    </row>
    <row customHeight="1" ht="11.549999999999999">
      <c r="BM49" s="161">
        <v>11</v>
      </c>
    </row>
    <row customHeight="1" ht="11.25" hidden="1">
      <c r="A50" s="161" t="s">
        <v>81</v>
      </c>
      <c r="B50" s="161">
        <v>0</v>
      </c>
      <c r="C50" s="161">
        <v>3</v>
      </c>
      <c r="D50" s="161">
        <v>3</v>
      </c>
      <c r="E50" s="161">
        <v>15</v>
      </c>
      <c r="F50" s="161">
        <v>15</v>
      </c>
      <c r="G50" s="161">
        <v>11</v>
      </c>
      <c r="H50" s="161">
        <v>3</v>
      </c>
      <c r="I50" s="161">
        <v>3</v>
      </c>
      <c r="J50" s="161">
        <v>12</v>
      </c>
      <c r="K50" s="161">
        <v>0</v>
      </c>
      <c r="L50" s="161">
        <v>10</v>
      </c>
      <c r="M50" s="161">
        <v>10</v>
      </c>
      <c r="N50" s="161">
        <v>3</v>
      </c>
      <c r="O50" s="161">
        <v>3</v>
      </c>
      <c r="P50" s="161">
        <v>19</v>
      </c>
      <c r="Q50" s="161">
        <v>0</v>
      </c>
      <c r="R50" s="161">
        <v>10</v>
      </c>
      <c r="S50" s="161">
        <v>10</v>
      </c>
      <c r="T50" s="161">
        <v>3</v>
      </c>
      <c r="U50" s="161">
        <v>3</v>
      </c>
      <c r="V50" s="161">
        <v>25</v>
      </c>
      <c r="W50" s="161">
        <v>0</v>
      </c>
      <c r="X50" s="161">
        <v>10</v>
      </c>
      <c r="Y50" s="161">
        <v>10</v>
      </c>
      <c r="Z50" s="161">
        <v>3</v>
      </c>
      <c r="AA50" s="161">
        <v>3</v>
      </c>
      <c r="AB50" s="161">
        <v>16</v>
      </c>
      <c r="AC50" s="161">
        <v>0</v>
      </c>
      <c r="AD50" s="161">
        <v>10</v>
      </c>
      <c r="AE50" s="161">
        <v>10</v>
      </c>
      <c r="AF50" s="161">
        <v>3</v>
      </c>
      <c r="AG50" s="161">
        <v>3</v>
      </c>
      <c r="AH50" s="161">
        <v>8</v>
      </c>
      <c r="AI50" s="161">
        <v>21</v>
      </c>
      <c r="AJ50" s="161">
        <v>8</v>
      </c>
      <c r="AK50" s="313">
        <v>8</v>
      </c>
      <c r="AL50" s="161">
        <v>8</v>
      </c>
      <c r="AM50" s="161">
        <v>8</v>
      </c>
      <c r="AN50" s="161">
        <v>8</v>
      </c>
      <c r="AO50" s="161">
        <v>8</v>
      </c>
      <c r="AP50" s="161">
        <v>8</v>
      </c>
      <c r="AQ50" s="161">
        <v>8</v>
      </c>
      <c r="AR50" s="161">
        <v>8</v>
      </c>
      <c r="AS50" s="161">
        <v>8</v>
      </c>
      <c r="AT50" s="161">
        <v>8</v>
      </c>
      <c r="AU50" s="161">
        <v>8</v>
      </c>
      <c r="AV50" s="161">
        <v>8</v>
      </c>
      <c r="AW50" s="161">
        <v>8</v>
      </c>
      <c r="AX50" s="161">
        <v>8</v>
      </c>
      <c r="AY50" s="161">
        <v>8</v>
      </c>
      <c r="AZ50" s="161">
        <v>8</v>
      </c>
      <c r="BA50" s="161">
        <v>8</v>
      </c>
      <c r="BB50" s="161">
        <v>8</v>
      </c>
      <c r="BC50" s="161">
        <v>8</v>
      </c>
      <c r="BD50" s="161">
        <v>8</v>
      </c>
      <c r="BE50" s="161">
        <v>8</v>
      </c>
      <c r="BF50" s="161">
        <v>8</v>
      </c>
      <c r="BG50" s="161">
        <v>8</v>
      </c>
      <c r="BH50" s="161">
        <v>8</v>
      </c>
      <c r="BI50" s="161">
        <v>8</v>
      </c>
      <c r="BJ50" s="161">
        <v>8</v>
      </c>
      <c r="BK50" s="161">
        <v>8</v>
      </c>
      <c r="BL50" s="161">
        <v>8</v>
      </c>
      <c r="BM50" s="161">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F2E3E-EBBC-2E5C-CD79-0.996E98A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2" style="3319" width="15.00390625" hidden="1" customWidth="1"/>
    <col min="3" max="3" style="3319" width="3.00390625" customWidth="1"/>
    <col min="4" max="4" style="3319" width="6.00390625" customWidth="1"/>
    <col min="5" max="5" style="3319" width="52.00390625" customWidth="1"/>
    <col min="6" max="6" style="3319" width="48.00390625" customWidth="1"/>
    <col min="7" max="7" style="3319" width="121.00390625" customWidth="1"/>
    <col min="8" max="8" style="3319" width="8.00390625" customWidth="1"/>
    <col min="9" max="9" style="3319" width="64.00390625" customWidth="1"/>
    <col min="10" max="10" style="3319" width="9.140625" hidden="1"/>
  </cols>
  <sheetData>
    <row customHeight="1" ht="11.25" hidden="1">
      <c r="A1" s="315" t="s">
        <v>452</v>
      </c>
      <c r="J1" s="316" t="s">
        <v>14</v>
      </c>
    </row>
    <row customHeight="1" ht="11.25" hidden="1">
      <c r="J2" s="316">
        <v>0</v>
      </c>
    </row>
    <row customHeight="1" ht="11.549999999999999">
      <c r="A3" s="315"/>
      <c r="B3" s="317"/>
      <c r="D3" s="318"/>
      <c r="J3" s="319">
        <v>11</v>
      </c>
    </row>
    <row customHeight="1" ht="27.299999999999997">
      <c r="D4" s="238" t="str">
        <f>ORG_INFO_NAME_FORM</f>
        <v>Форма 1. Информация об организации, осуществляющей холодное водоснабжение (общая информация)</v>
      </c>
      <c r="E4" s="239"/>
      <c r="F4" s="240"/>
      <c r="J4" s="316">
        <v>26</v>
      </c>
    </row>
    <row customHeight="1" ht="18">
      <c r="D5" s="287" t="str">
        <f>IF(org=0,"Не определено",org)</f>
        <v>ГУП СК "Ставрополькрайводоканал"</v>
      </c>
      <c r="E5" s="287"/>
      <c r="F5" s="287"/>
      <c r="J5" s="316">
        <v>17</v>
      </c>
    </row>
    <row customHeight="1" ht="11.549999999999999">
      <c r="A6" s="315"/>
      <c r="B6" s="317"/>
      <c r="F6" s="320"/>
      <c r="J6" s="319">
        <v>11</v>
      </c>
    </row>
    <row customHeight="1" ht="11.25" hidden="1">
      <c r="A7" s="101"/>
      <c r="B7" s="321"/>
      <c r="C7" s="101"/>
      <c r="D7" s="93"/>
      <c r="E7" s="322"/>
      <c r="F7" s="322"/>
      <c r="J7" s="316">
        <v>0</v>
      </c>
    </row>
    <row customHeight="1" ht="11.549999999999999">
      <c r="A8" s="101"/>
      <c r="B8" s="321"/>
      <c r="C8" s="101"/>
      <c r="D8" s="323" t="s">
        <v>453</v>
      </c>
      <c r="E8" s="324"/>
      <c r="F8" s="324"/>
      <c r="G8" s="325" t="s">
        <v>454</v>
      </c>
      <c r="J8" s="316">
        <v>11</v>
      </c>
    </row>
    <row customHeight="1" ht="11.549999999999999">
      <c r="A9" s="101"/>
      <c r="B9" s="321"/>
      <c r="C9" s="101"/>
      <c r="D9" s="324" t="s">
        <v>87</v>
      </c>
      <c r="E9" s="325" t="s">
        <v>455</v>
      </c>
      <c r="F9" s="325" t="s">
        <v>456</v>
      </c>
      <c r="G9" s="326"/>
      <c r="J9" s="316">
        <v>11</v>
      </c>
    </row>
    <row customHeight="1" ht="12" hidden="1">
      <c r="A10" s="101"/>
      <c r="B10" s="321"/>
      <c r="C10" s="101"/>
      <c r="D10" s="327"/>
      <c r="E10" s="327"/>
      <c r="F10" s="327"/>
      <c r="G10" s="327"/>
      <c r="J10" s="316">
        <v>0</v>
      </c>
    </row>
    <row customHeight="1" ht="22.5" hidden="1">
      <c r="A11" s="101"/>
      <c r="B11" s="321"/>
      <c r="C11" s="101"/>
      <c r="D11" s="328" t="s">
        <v>98</v>
      </c>
      <c r="E11" s="329" t="s">
        <v>457</v>
      </c>
      <c r="F11" s="330" t="str">
        <f>IF(region_name="","",region_name)</f>
        <v>Ставропольский край</v>
      </c>
      <c r="G11" s="329" t="s">
        <v>458</v>
      </c>
      <c r="H11" s="331"/>
      <c r="J11" s="316">
        <v>0</v>
      </c>
    </row>
    <row customHeight="1" ht="22.5" hidden="1">
      <c r="A12" s="101"/>
      <c r="B12" s="321"/>
      <c r="C12" s="101"/>
      <c r="D12" s="332" t="s">
        <v>98</v>
      </c>
      <c r="E12" s="33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46" t="s">
        <v>459</v>
      </c>
      <c r="G12" s="334"/>
      <c r="H12" s="331"/>
      <c r="J12" s="316">
        <v>0</v>
      </c>
    </row>
    <row customHeight="1" ht="23.25">
      <c r="A13" s="101"/>
      <c r="B13" s="321"/>
      <c r="C13" s="101"/>
      <c r="D13" s="332" t="s">
        <v>98</v>
      </c>
      <c r="E13" s="335" t="str">
        <f>"Наименование юридического лица"&amp;IF(TEMPLATE_SPHERE="TKO"," (индивидуального предпринимателя)","")</f>
        <v>Наименование юридического лица</v>
      </c>
      <c r="F13" s="336"/>
      <c r="G13" s="33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331"/>
      <c r="J13" s="316">
        <v>22</v>
      </c>
    </row>
    <row customHeight="1" ht="22.5" hidden="1">
      <c r="A14" s="101"/>
      <c r="B14" s="321"/>
      <c r="C14" s="101"/>
      <c r="D14" s="328" t="s">
        <v>460</v>
      </c>
      <c r="E14" s="337" t="s">
        <v>461</v>
      </c>
      <c r="F14" s="330" t="str">
        <f>IF(inn="","",inn)</f>
        <v>2635040105</v>
      </c>
      <c r="G14" s="329" t="s">
        <v>462</v>
      </c>
      <c r="H14" s="331"/>
      <c r="J14" s="316">
        <v>0</v>
      </c>
    </row>
    <row customHeight="1" ht="22.5" hidden="1">
      <c r="A15" s="101"/>
      <c r="B15" s="321"/>
      <c r="C15" s="101"/>
      <c r="D15" s="328" t="s">
        <v>463</v>
      </c>
      <c r="E15" s="337" t="s">
        <v>464</v>
      </c>
      <c r="F15" s="330" t="str">
        <f>IF(kpp="","",kpp)</f>
        <v>263501001</v>
      </c>
      <c r="G15" s="329" t="s">
        <v>465</v>
      </c>
      <c r="H15" s="331"/>
      <c r="J15" s="316">
        <v>0</v>
      </c>
    </row>
    <row customHeight="1" ht="39">
      <c r="A16" s="101"/>
      <c r="B16" s="321"/>
      <c r="C16" s="101"/>
      <c r="D16" s="332" t="s">
        <v>101</v>
      </c>
      <c r="E16" s="33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36"/>
      <c r="G16" s="33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31"/>
      <c r="J16" s="316">
        <v>37</v>
      </c>
    </row>
    <row customHeight="1" ht="23.25">
      <c r="A17" s="101"/>
      <c r="B17" s="321"/>
      <c r="C17" s="101"/>
      <c r="D17" s="332" t="s">
        <v>89</v>
      </c>
      <c r="E17" s="335" t="str">
        <f>"Дата присвоения ОГРН"&amp;IF(TEMPLATE_SPHERE="TKO",""," (ОГРНИП)")</f>
        <v>Дата присвоения ОГРН (ОГРНИП)</v>
      </c>
      <c r="F17" s="98" t="s">
        <v>22</v>
      </c>
      <c r="G17" s="333" t="str">
        <f>"Дата присвоения ОГРН"&amp;IF(TEMPLATE_SPHERE="TKO",""," (ОГРНИП)")&amp;" указывается в виде «ДД.ММ.ГГГГ»."</f>
        <v>Дата присвоения ОГРН (ОГРНИП) указывается в виде «ДД.ММ.ГГГГ».</v>
      </c>
      <c r="H17" s="331"/>
      <c r="J17" s="316">
        <v>22</v>
      </c>
    </row>
    <row customHeight="1" ht="71.25">
      <c r="A18" s="101"/>
      <c r="B18" s="321"/>
      <c r="C18" s="101"/>
      <c r="D18" s="332" t="s">
        <v>90</v>
      </c>
      <c r="E18" s="33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36"/>
      <c r="G18" s="334"/>
      <c r="H18" s="331"/>
      <c r="J18" s="316">
        <v>68</v>
      </c>
    </row>
    <row customHeight="1" ht="22.5" hidden="1">
      <c r="A19" s="338" t="s">
        <v>466</v>
      </c>
      <c r="B19" s="321"/>
      <c r="C19" s="339"/>
      <c r="D19" s="332" t="str">
        <f>A19</f>
        <v>5.1</v>
      </c>
      <c r="E19" s="335" t="s">
        <v>467</v>
      </c>
      <c r="F19" s="246" t="s">
        <v>459</v>
      </c>
      <c r="G19" s="333" t="s">
        <v>468</v>
      </c>
      <c r="H19" s="331"/>
      <c r="J19" s="316">
        <v>0</v>
      </c>
    </row>
    <row customHeight="1" ht="24" hidden="1">
      <c r="A20" s="338"/>
      <c r="B20" s="321"/>
      <c r="C20" s="339"/>
      <c r="D20" s="340" t="str">
        <f>D19&amp;".1"</f>
        <v>5.1.1</v>
      </c>
      <c r="E20" s="341" t="s">
        <v>469</v>
      </c>
      <c r="F20" s="342" t="s">
        <v>22</v>
      </c>
      <c r="G20" s="334"/>
      <c r="H20" s="331"/>
      <c r="J20" s="316">
        <v>0</v>
      </c>
    </row>
    <row customHeight="1" ht="22.5" hidden="1">
      <c r="A21" s="338"/>
      <c r="B21" s="321"/>
      <c r="C21" s="339"/>
      <c r="D21" s="340" t="str">
        <f>D19&amp;".2"</f>
        <v>5.1.2</v>
      </c>
      <c r="E21" s="341" t="s">
        <v>470</v>
      </c>
      <c r="F21" s="107" t="s">
        <v>22</v>
      </c>
      <c r="G21" s="333" t="s">
        <v>471</v>
      </c>
      <c r="H21" s="331"/>
      <c r="J21" s="316">
        <v>0</v>
      </c>
    </row>
    <row customHeight="1" ht="22.5" hidden="1">
      <c r="A22" s="338"/>
      <c r="B22" s="321"/>
      <c r="C22" s="339"/>
      <c r="D22" s="340" t="str">
        <f>D19&amp;".3"</f>
        <v>5.1.3</v>
      </c>
      <c r="E22" s="341" t="s">
        <v>472</v>
      </c>
      <c r="F22" s="342" t="s">
        <v>22</v>
      </c>
      <c r="G22" s="334"/>
      <c r="H22" s="331"/>
      <c r="J22" s="316">
        <v>0</v>
      </c>
    </row>
    <row customHeight="1" ht="22.5" hidden="1">
      <c r="A23" s="338"/>
      <c r="B23" s="321"/>
      <c r="C23" s="339"/>
      <c r="D23" s="340" t="str">
        <f>D19&amp;".4"</f>
        <v>5.1.4</v>
      </c>
      <c r="E23" s="341" t="s">
        <v>473</v>
      </c>
      <c r="F23" s="342" t="s">
        <v>22</v>
      </c>
      <c r="G23" s="333" t="s">
        <v>474</v>
      </c>
      <c r="H23" s="331"/>
      <c r="J23" s="316">
        <v>0</v>
      </c>
    </row>
    <row customHeight="1" ht="22.5" hidden="1">
      <c r="A24" s="343"/>
      <c r="B24" s="321"/>
      <c r="C24" s="344"/>
      <c r="D24" s="345"/>
      <c r="E24" s="167" t="s">
        <v>475</v>
      </c>
      <c r="F24" s="346"/>
      <c r="G24" s="347"/>
      <c r="H24" s="331"/>
      <c r="J24" s="316">
        <v>0</v>
      </c>
    </row>
    <row customHeight="1" ht="24.75" hidden="1">
      <c r="A25" s="101"/>
      <c r="B25" s="321"/>
      <c r="C25" s="321"/>
      <c r="D25" s="348" t="s">
        <v>89</v>
      </c>
      <c r="E25" s="349" t="s">
        <v>476</v>
      </c>
      <c r="F25" s="153" t="s">
        <v>459</v>
      </c>
      <c r="G25" s="349"/>
      <c r="J25" s="317">
        <v>0</v>
      </c>
    </row>
    <row customHeight="1" ht="11.25" hidden="1">
      <c r="A26" s="101"/>
      <c r="B26" s="321"/>
      <c r="C26" s="321"/>
      <c r="D26" s="348" t="s">
        <v>477</v>
      </c>
      <c r="E26" s="350" t="s">
        <v>478</v>
      </c>
      <c r="F26" s="153" t="s">
        <v>459</v>
      </c>
      <c r="G26" s="349"/>
      <c r="J26" s="317">
        <v>0</v>
      </c>
    </row>
    <row customHeight="1" ht="11.25" hidden="1">
      <c r="A27" s="101"/>
      <c r="B27" s="321"/>
      <c r="C27" s="321"/>
      <c r="D27" s="348" t="s">
        <v>479</v>
      </c>
      <c r="E27" s="351" t="s">
        <v>480</v>
      </c>
      <c r="F27" s="352"/>
      <c r="G27" s="34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317">
        <v>0</v>
      </c>
    </row>
    <row customHeight="1" ht="11.25" hidden="1">
      <c r="A28" s="101"/>
      <c r="B28" s="321"/>
      <c r="C28" s="321"/>
      <c r="D28" s="348" t="s">
        <v>481</v>
      </c>
      <c r="E28" s="351" t="s">
        <v>482</v>
      </c>
      <c r="F28" s="352"/>
      <c r="G28" s="34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317">
        <v>0</v>
      </c>
    </row>
    <row customHeight="1" ht="11.25" hidden="1">
      <c r="A29" s="101"/>
      <c r="B29" s="321"/>
      <c r="C29" s="321"/>
      <c r="D29" s="348" t="s">
        <v>483</v>
      </c>
      <c r="E29" s="351" t="s">
        <v>484</v>
      </c>
      <c r="F29" s="352"/>
      <c r="G29" s="34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317">
        <v>0</v>
      </c>
    </row>
    <row customHeight="1" ht="11.25" hidden="1">
      <c r="A30" s="101"/>
      <c r="B30" s="321"/>
      <c r="C30" s="321"/>
      <c r="D30" s="348" t="s">
        <v>485</v>
      </c>
      <c r="E30" s="350" t="s">
        <v>486</v>
      </c>
      <c r="F30" s="352"/>
      <c r="G30" s="349"/>
      <c r="J30" s="317">
        <v>0</v>
      </c>
    </row>
    <row customHeight="1" ht="11.25" hidden="1">
      <c r="A31" s="101"/>
      <c r="B31" s="321"/>
      <c r="C31" s="321"/>
      <c r="D31" s="348" t="s">
        <v>487</v>
      </c>
      <c r="E31" s="350" t="s">
        <v>488</v>
      </c>
      <c r="F31" s="352"/>
      <c r="G31" s="349"/>
      <c r="J31" s="317">
        <v>0</v>
      </c>
    </row>
    <row customHeight="1" ht="11.25" hidden="1">
      <c r="A32" s="101"/>
      <c r="B32" s="321"/>
      <c r="C32" s="321"/>
      <c r="D32" s="348" t="s">
        <v>489</v>
      </c>
      <c r="E32" s="350" t="s">
        <v>490</v>
      </c>
      <c r="F32" s="352"/>
      <c r="G32" s="349"/>
      <c r="J32" s="317">
        <v>0</v>
      </c>
    </row>
    <row customHeight="1" ht="24">
      <c r="A33" s="101" t="str">
        <f>IF(TEMPLATE_SPHERE="HEAT","6","5")</f>
        <v>5</v>
      </c>
      <c r="B33" s="321"/>
      <c r="C33" s="101"/>
      <c r="D33" s="340" t="str">
        <f>A33</f>
        <v>5</v>
      </c>
      <c r="E33" s="35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46" t="s">
        <v>459</v>
      </c>
      <c r="G33" s="334"/>
      <c r="H33" s="331"/>
      <c r="J33" s="316">
        <v>23</v>
      </c>
    </row>
    <row customHeight="1" ht="23.25">
      <c r="A34" s="101"/>
      <c r="B34" s="321"/>
      <c r="C34" s="101"/>
      <c r="D34" s="340" t="str">
        <f>D33&amp;".1"</f>
        <v>5.1</v>
      </c>
      <c r="E34" s="335" t="str">
        <f>"фамилия"&amp;IF(TEMPLATE_SPHERE&lt;&gt;"HEAT"," руководителя","")</f>
        <v>фамилия руководителя</v>
      </c>
      <c r="F34" s="336"/>
      <c r="G34" s="33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331"/>
      <c r="J34" s="316">
        <v>22</v>
      </c>
    </row>
    <row customHeight="1" ht="23.25">
      <c r="A35" s="101"/>
      <c r="B35" s="321"/>
      <c r="C35" s="101"/>
      <c r="D35" s="340" t="str">
        <f>D33&amp;".2"</f>
        <v>5.2</v>
      </c>
      <c r="E35" s="335" t="str">
        <f>"имя"&amp;IF(TEMPLATE_SPHERE&lt;&gt;"HEAT"," руководителя","")</f>
        <v>имя руководителя</v>
      </c>
      <c r="F35" s="336"/>
      <c r="G35" s="33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331"/>
      <c r="J35" s="316">
        <v>22</v>
      </c>
    </row>
    <row customHeight="1" ht="24">
      <c r="A36" s="101"/>
      <c r="B36" s="321"/>
      <c r="C36" s="101"/>
      <c r="D36" s="340" t="str">
        <f>D33&amp;".3"</f>
        <v>5.3</v>
      </c>
      <c r="E36" s="335" t="str">
        <f>"отчество"&amp;IF(TEMPLATE_SPHERE&lt;&gt;"HEAT"," руководителя","")</f>
        <v>отчество руководителя</v>
      </c>
      <c r="F36" s="354"/>
      <c r="G36" s="33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331"/>
      <c r="J36" s="316">
        <v>23</v>
      </c>
    </row>
    <row customHeight="1" ht="35.699999999999996">
      <c r="A37" s="101"/>
      <c r="B37" s="321"/>
      <c r="C37" s="101"/>
      <c r="D37" s="340">
        <f>D33+1</f>
        <v>6</v>
      </c>
      <c r="E37" s="35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36"/>
      <c r="G37" s="333" t="s">
        <v>491</v>
      </c>
      <c r="H37" s="331"/>
      <c r="J37" s="316">
        <v>34</v>
      </c>
    </row>
    <row customHeight="1" ht="35.699999999999996">
      <c r="A38" s="101"/>
      <c r="B38" s="321"/>
      <c r="C38" s="101"/>
      <c r="D38" s="340">
        <f>D37+1</f>
        <v>7</v>
      </c>
      <c r="E38" s="35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36"/>
      <c r="G38" s="333" t="s">
        <v>491</v>
      </c>
      <c r="H38" s="331"/>
      <c r="J38" s="316">
        <v>34</v>
      </c>
    </row>
    <row customHeight="1" ht="23.25">
      <c r="A39" s="101"/>
      <c r="B39" s="321"/>
      <c r="C39" s="101"/>
      <c r="D39" s="340">
        <f>D38+1</f>
        <v>8</v>
      </c>
      <c r="E39" s="35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46" t="s">
        <v>459</v>
      </c>
      <c r="G39" s="3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31"/>
      <c r="J39" s="316">
        <v>22</v>
      </c>
    </row>
    <row customHeight="1" ht="22.5" hidden="1">
      <c r="A40" s="101"/>
      <c r="B40" s="321"/>
      <c r="C40" s="101"/>
      <c r="D40" s="340" t="str">
        <f>D39&amp;".0"</f>
        <v>8.0</v>
      </c>
      <c r="E40" s="357"/>
      <c r="F40" s="342"/>
      <c r="G40" s="358"/>
      <c r="H40" s="331"/>
      <c r="J40" s="316">
        <v>0</v>
      </c>
    </row>
    <row customHeight="1" ht="23.25">
      <c r="A41" s="101"/>
      <c r="B41" s="101"/>
      <c r="C41" s="359"/>
      <c r="D41" s="340" t="str">
        <f>D39&amp;".1"</f>
        <v>8.1</v>
      </c>
      <c r="E41" s="360"/>
      <c r="F41" s="361"/>
      <c r="G41" s="358"/>
      <c r="H41" s="331"/>
      <c r="J41" s="316">
        <v>22</v>
      </c>
    </row>
    <row customHeight="1" ht="15.75">
      <c r="A42" s="101"/>
      <c r="B42" s="321"/>
      <c r="C42" s="101"/>
      <c r="D42" s="345"/>
      <c r="E42" s="167" t="s">
        <v>492</v>
      </c>
      <c r="F42" s="347"/>
      <c r="G42" s="362"/>
      <c r="H42" s="363"/>
      <c r="J42" s="316">
        <v>15</v>
      </c>
    </row>
    <row customHeight="1" ht="27.299999999999997">
      <c r="A43" s="101"/>
      <c r="B43" s="321"/>
      <c r="C43" s="101"/>
      <c r="D43" s="340">
        <f>D39+1</f>
        <v>9</v>
      </c>
      <c r="E43" s="35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364"/>
      <c r="G43" s="33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31"/>
      <c r="J43" s="316">
        <v>26</v>
      </c>
    </row>
    <row customHeight="1" ht="23.25">
      <c r="A44" s="101"/>
      <c r="B44" s="321"/>
      <c r="C44" s="101"/>
      <c r="D44" s="340">
        <f>D43+1</f>
        <v>10</v>
      </c>
      <c r="E44" s="35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65"/>
      <c r="G44" s="334" t="s">
        <v>493</v>
      </c>
      <c r="H44" s="331"/>
      <c r="J44" s="316">
        <v>22</v>
      </c>
    </row>
    <row customHeight="1" ht="23.25">
      <c r="A45" s="101"/>
      <c r="B45" s="321"/>
      <c r="C45" s="101"/>
      <c r="D45" s="340">
        <f>D44+1</f>
        <v>11</v>
      </c>
      <c r="E45" s="353" t="s">
        <v>494</v>
      </c>
      <c r="F45" s="246" t="s">
        <v>459</v>
      </c>
      <c r="G45" s="355" t="str">
        <f>IF(TEMPLATE_SPHERE="TKO","Указывается режим работы организации.","")</f>
        <v/>
      </c>
      <c r="H45" s="331"/>
      <c r="J45" s="316">
        <v>22</v>
      </c>
    </row>
    <row customHeight="1" ht="24">
      <c r="A46" s="101"/>
      <c r="B46" s="321"/>
      <c r="C46" s="101"/>
      <c r="D46" s="340" t="str">
        <f>D45&amp;".1"</f>
        <v>11.1</v>
      </c>
      <c r="E46" s="335" t="str">
        <f>"режим работы регулируемой организации"&amp;IF(TEMPLATE_SPHERE="HEAT",", ЕТО, ТО","")</f>
        <v>режим работы регулируемой организации</v>
      </c>
      <c r="F46" s="366"/>
      <c r="G46" s="355" t="s">
        <v>495</v>
      </c>
      <c r="H46" s="331"/>
      <c r="J46" s="316">
        <v>23</v>
      </c>
    </row>
    <row customHeight="1" ht="24">
      <c r="A47" s="338"/>
      <c r="B47" s="321"/>
      <c r="C47" s="344"/>
      <c r="D47" s="340" t="str">
        <f>D45&amp;".2"</f>
        <v>11.2</v>
      </c>
      <c r="E47" s="335" t="s">
        <v>496</v>
      </c>
      <c r="F47" s="366"/>
      <c r="G47" s="355" t="s">
        <v>497</v>
      </c>
      <c r="H47" s="331"/>
      <c r="J47" s="316">
        <v>23</v>
      </c>
    </row>
    <row customHeight="1" ht="24">
      <c r="A48" s="338"/>
      <c r="B48" s="321"/>
      <c r="C48" s="344"/>
      <c r="D48" s="340" t="str">
        <f>D45&amp;".3"</f>
        <v>11.3</v>
      </c>
      <c r="E48" s="335" t="s">
        <v>498</v>
      </c>
      <c r="F48" s="366"/>
      <c r="G48" s="355" t="s">
        <v>499</v>
      </c>
      <c r="H48" s="331"/>
      <c r="J48" s="316">
        <v>23</v>
      </c>
    </row>
    <row customHeight="1" ht="24">
      <c r="A49" s="338"/>
      <c r="B49" s="321"/>
      <c r="C49" s="344"/>
      <c r="D49" s="340" t="str">
        <f>IF(TEMPLATE_SPHERE="TKO",D45&amp;".0",D45&amp;".4")</f>
        <v>11.4</v>
      </c>
      <c r="E49" s="367" t="s">
        <v>500</v>
      </c>
      <c r="F49" s="368"/>
      <c r="G49" s="369" t="s">
        <v>501</v>
      </c>
      <c r="H49" s="331"/>
      <c r="J49" s="316">
        <v>23</v>
      </c>
    </row>
    <row customHeight="1" ht="24">
      <c r="A50" s="101"/>
      <c r="B50" s="321"/>
      <c r="C50" s="101"/>
      <c r="D50" s="345"/>
      <c r="E50" s="167" t="s">
        <v>502</v>
      </c>
      <c r="F50" s="346"/>
      <c r="G50" s="369" t="s">
        <v>503</v>
      </c>
      <c r="H50" s="363"/>
      <c r="J50" s="316">
        <v>23</v>
      </c>
    </row>
    <row customHeight="1" ht="24">
      <c r="A51" s="338"/>
      <c r="B51" s="321"/>
      <c r="C51" s="344"/>
      <c r="D51" s="340">
        <f>D45+1</f>
        <v>12</v>
      </c>
      <c r="E51" s="370" t="s">
        <v>504</v>
      </c>
      <c r="F51" s="366"/>
      <c r="G51" s="37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331"/>
      <c r="J51" s="316">
        <v>23</v>
      </c>
    </row>
    <row customHeight="1" ht="11.549999999999999">
      <c r="A52" s="101"/>
      <c r="B52" s="321"/>
      <c r="C52" s="101"/>
      <c r="J52" s="316">
        <v>11</v>
      </c>
    </row>
    <row customHeight="1" ht="31.5">
      <c r="D53" s="37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J53" s="373">
        <v>30</v>
      </c>
    </row>
    <row customHeight="1" ht="42">
      <c r="A54" s="101"/>
      <c r="B54" s="321"/>
      <c r="D54" s="37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J54" s="373">
        <v>40</v>
      </c>
    </row>
    <row customHeight="1" ht="11.549999999999999">
      <c r="D55" s="374"/>
      <c r="E55" s="375"/>
      <c r="F55" s="375"/>
      <c r="G55" s="375"/>
      <c r="J55" s="316">
        <v>11</v>
      </c>
    </row>
    <row customHeight="1" ht="28.5">
      <c r="D56" s="376"/>
      <c r="E56" s="374"/>
      <c r="F56" s="377"/>
      <c r="G56" s="377"/>
      <c r="J56" s="316">
        <v>27</v>
      </c>
    </row>
    <row customHeight="1" ht="11.549999999999999">
      <c r="D57" s="374"/>
      <c r="E57" s="374"/>
      <c r="F57" s="375"/>
      <c r="G57" s="375"/>
      <c r="J57" s="316">
        <v>11</v>
      </c>
    </row>
    <row customHeight="1" ht="40.949999999999996">
      <c r="D58" s="378"/>
      <c r="E58" s="379"/>
      <c r="F58" s="379"/>
      <c r="G58" s="379"/>
      <c r="J58" s="316">
        <v>39</v>
      </c>
    </row>
    <row customHeight="1" ht="28.5">
      <c r="D59" s="378"/>
      <c r="E59" s="379"/>
      <c r="F59" s="379"/>
      <c r="G59" s="379"/>
      <c r="J59" s="316">
        <v>27</v>
      </c>
    </row>
    <row customHeight="1" ht="11.25" hidden="1">
      <c r="A60" s="315" t="s">
        <v>81</v>
      </c>
      <c r="B60" s="317">
        <v>0</v>
      </c>
      <c r="C60" s="316">
        <v>3</v>
      </c>
      <c r="D60" s="380">
        <v>6</v>
      </c>
      <c r="E60" s="316">
        <v>52</v>
      </c>
      <c r="F60" s="316">
        <v>48</v>
      </c>
      <c r="G60" s="316">
        <v>121</v>
      </c>
      <c r="H60" s="316">
        <v>8</v>
      </c>
      <c r="I60" s="316">
        <v>64</v>
      </c>
      <c r="J60" s="31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B002E-85C2-8C77-A51C-0.92F7329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2" style="3319" width="9.140625" hidden="1" customWidth="1"/>
    <col min="3" max="3" style="3319" width="3.00390625" customWidth="1"/>
    <col min="4" max="4" style="3319" width="5.00390625" customWidth="1"/>
    <col min="5" max="5" style="3319" width="48.00390625" customWidth="1"/>
    <col min="6" max="6" style="3319" width="38.00390625" customWidth="1"/>
    <col min="7" max="7" style="3319" width="1.7109375" hidden="1" customWidth="1"/>
    <col min="8" max="11" style="3319" width="19.8515625" hidden="1" customWidth="1"/>
    <col min="12" max="12" style="3319" width="9.7109375" hidden="1" customWidth="1"/>
    <col min="13" max="18" style="3319" width="19.8515625" hidden="1" customWidth="1"/>
    <col min="19" max="19" style="3319" width="1.7109375" hidden="1" customWidth="1"/>
    <col min="20" max="22" style="3319" width="19.8515625" hidden="1" customWidth="1"/>
    <col min="23" max="23" style="3319" width="1.7109375" hidden="1" customWidth="1"/>
    <col min="24" max="26" style="3319" width="19.8515625" customWidth="1"/>
    <col min="27" max="27" style="3319" width="1.7109375" hidden="1" customWidth="1"/>
    <col min="28" max="29" style="3319" width="19.8515625" hidden="1" customWidth="1"/>
    <col min="30" max="30" style="3319" width="1.7109375" hidden="1" customWidth="1"/>
    <col min="31" max="32" style="3319" width="103.7109375" hidden="1" customWidth="1"/>
    <col min="33" max="33" style="3319" width="103.7109375" customWidth="1"/>
    <col min="34" max="34" style="3319" width="103.7109375" hidden="1" customWidth="1"/>
    <col min="35" max="35" style="3319" width="3.00390625" customWidth="1"/>
    <col min="36" max="38" style="3319" width="10.00390625" customWidth="1"/>
    <col min="39" max="39" style="3319" width="13.7109375" hidden="1" customWidth="1"/>
    <col min="40" max="40" style="3319" width="15.00390625" customWidth="1"/>
    <col min="41" max="41" style="3319" width="16.00390625" customWidth="1"/>
    <col min="42" max="45" style="3319" width="10.00390625" customWidth="1"/>
    <col min="46" max="46" style="3319" width="10.57421875" hidden="1"/>
  </cols>
  <sheetData>
    <row customHeight="1" ht="22.5" hidden="1">
      <c r="H1" s="170" t="s">
        <v>505</v>
      </c>
      <c r="T1" s="170" t="s">
        <v>506</v>
      </c>
      <c r="X1" s="170" t="s">
        <v>507</v>
      </c>
      <c r="AB1" s="170" t="s">
        <v>508</v>
      </c>
      <c r="AT1" s="79" t="s">
        <v>14</v>
      </c>
    </row>
    <row customHeight="1" ht="14.25" hidden="1">
      <c r="AT2" s="79">
        <v>0</v>
      </c>
    </row>
    <row customHeight="1" ht="5.25">
      <c r="C3" s="381"/>
      <c r="D3" s="382"/>
      <c r="E3" s="382"/>
      <c r="F3" s="382"/>
      <c r="G3" s="382"/>
      <c r="H3" s="382" t="s">
        <v>509</v>
      </c>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T3" s="383">
        <v>5</v>
      </c>
    </row>
    <row customHeight="1" ht="39.75">
      <c r="C4" s="359"/>
      <c r="D4" s="238" t="str">
        <f>ORG_VD_NAME_FORM</f>
        <v>Форма 1. Информация об организации, осуществляющей холодное водоснабжение (общая информация)</v>
      </c>
      <c r="E4" s="239"/>
      <c r="F4" s="239"/>
      <c r="G4" s="239"/>
      <c r="H4" s="239"/>
      <c r="I4" s="239"/>
      <c r="J4" s="239"/>
      <c r="K4" s="239"/>
      <c r="L4" s="239"/>
      <c r="M4" s="239"/>
      <c r="N4" s="239"/>
      <c r="O4" s="239"/>
      <c r="P4" s="239"/>
      <c r="Q4" s="239"/>
      <c r="R4" s="240"/>
      <c r="AT4" s="79">
        <v>38</v>
      </c>
    </row>
    <row customHeight="1" ht="18">
      <c r="C5" s="359"/>
      <c r="D5" s="384" t="str">
        <f>IF(org=0,"Не определено",org)</f>
        <v>ГУП СК "Ставрополькрайводоканал"</v>
      </c>
      <c r="E5" s="385"/>
      <c r="F5" s="385"/>
      <c r="G5" s="385"/>
      <c r="H5" s="385"/>
      <c r="I5" s="385"/>
      <c r="J5" s="385"/>
      <c r="K5" s="385"/>
      <c r="L5" s="385"/>
      <c r="M5" s="385"/>
      <c r="N5" s="385"/>
      <c r="O5" s="385"/>
      <c r="P5" s="385"/>
      <c r="Q5" s="385"/>
      <c r="R5" s="386"/>
      <c r="AT5" s="79">
        <v>17</v>
      </c>
    </row>
    <row customHeight="1" ht="11.549999999999999">
      <c r="C6" s="387"/>
      <c r="R6" s="320"/>
      <c r="S6" s="320"/>
      <c r="AT6" s="81">
        <v>11</v>
      </c>
    </row>
    <row customHeight="1" ht="14.699999999999998">
      <c r="C7" s="359"/>
      <c r="D7" s="388" t="s">
        <v>453</v>
      </c>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90"/>
      <c r="AE7" s="246" t="s">
        <v>454</v>
      </c>
      <c r="AF7" s="246" t="s">
        <v>454</v>
      </c>
      <c r="AG7" s="246" t="s">
        <v>454</v>
      </c>
      <c r="AH7" s="246" t="s">
        <v>454</v>
      </c>
      <c r="AT7" s="79">
        <v>14</v>
      </c>
    </row>
    <row customHeight="1" ht="27.299999999999997">
      <c r="C8" s="359"/>
      <c r="D8" s="152" t="s">
        <v>87</v>
      </c>
      <c r="E8" s="246" t="str">
        <f>"Наименование "&amp;IF(TEMPLATE_SPHERE&lt;&gt;"HEAT","централизованной ","")&amp;"системы "&amp;TEMPLATE_SPHERE_RUS</f>
        <v>Наименование централизованной системы холодного водоснабжения</v>
      </c>
      <c r="F8" s="246" t="str">
        <f>IF(TEMPLATE_SPHERE&lt;&gt;"HEAT","Регулируемый вид деятельности","Вид регулируемой деятельности")</f>
        <v>Регулируемый вид деятельности</v>
      </c>
      <c r="G8" s="391"/>
      <c r="H8" s="391" t="s">
        <v>510</v>
      </c>
      <c r="I8" s="392" t="s">
        <v>511</v>
      </c>
      <c r="J8" s="246" t="s">
        <v>512</v>
      </c>
      <c r="K8" s="246"/>
      <c r="L8" s="246"/>
      <c r="M8" s="388"/>
      <c r="N8" s="246" t="s">
        <v>513</v>
      </c>
      <c r="O8" s="246"/>
      <c r="P8" s="246" t="s">
        <v>514</v>
      </c>
      <c r="Q8" s="246"/>
      <c r="R8" s="393" t="s">
        <v>515</v>
      </c>
      <c r="S8" s="393"/>
      <c r="T8" s="391" t="s">
        <v>516</v>
      </c>
      <c r="U8" s="391" t="s">
        <v>517</v>
      </c>
      <c r="V8" s="391" t="s">
        <v>518</v>
      </c>
      <c r="W8" s="391"/>
      <c r="X8" s="391" t="s">
        <v>519</v>
      </c>
      <c r="Y8" s="391" t="s">
        <v>520</v>
      </c>
      <c r="Z8" s="391" t="s">
        <v>521</v>
      </c>
      <c r="AA8" s="391"/>
      <c r="AB8" s="391" t="s">
        <v>522</v>
      </c>
      <c r="AC8" s="391" t="s">
        <v>515</v>
      </c>
      <c r="AD8" s="391"/>
      <c r="AE8" s="246"/>
      <c r="AF8" s="246"/>
      <c r="AG8" s="246"/>
      <c r="AH8" s="246"/>
      <c r="AT8" s="79">
        <v>26</v>
      </c>
    </row>
    <row customHeight="1" ht="46.199999999999996">
      <c r="C9" s="359"/>
      <c r="D9" s="152"/>
      <c r="E9" s="246"/>
      <c r="F9" s="246"/>
      <c r="G9" s="394"/>
      <c r="H9" s="394"/>
      <c r="I9" s="395"/>
      <c r="J9" s="246" t="s">
        <v>523</v>
      </c>
      <c r="K9" s="246" t="s">
        <v>524</v>
      </c>
      <c r="L9" s="246" t="s">
        <v>525</v>
      </c>
      <c r="M9" s="388" t="s">
        <v>526</v>
      </c>
      <c r="N9" s="246" t="s">
        <v>527</v>
      </c>
      <c r="O9" s="246" t="s">
        <v>526</v>
      </c>
      <c r="P9" s="246" t="s">
        <v>528</v>
      </c>
      <c r="Q9" s="246" t="s">
        <v>526</v>
      </c>
      <c r="R9" s="396"/>
      <c r="S9" s="396"/>
      <c r="T9" s="394"/>
      <c r="U9" s="394"/>
      <c r="V9" s="394"/>
      <c r="W9" s="394"/>
      <c r="X9" s="394"/>
      <c r="Y9" s="394"/>
      <c r="Z9" s="394"/>
      <c r="AA9" s="394"/>
      <c r="AB9" s="394"/>
      <c r="AC9" s="394"/>
      <c r="AD9" s="394"/>
      <c r="AE9" s="246"/>
      <c r="AF9" s="246"/>
      <c r="AG9" s="246"/>
      <c r="AH9" s="246"/>
      <c r="AT9" s="79">
        <v>44</v>
      </c>
    </row>
    <row customHeight="1" ht="12" hidden="1">
      <c r="C10" s="397"/>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T10" s="79">
        <v>0</v>
      </c>
    </row>
    <row customHeight="1" ht="11.25" hidden="1">
      <c r="C11" s="399"/>
      <c r="D11" s="400" t="s">
        <v>529</v>
      </c>
      <c r="E11" s="400"/>
      <c r="F11" s="400"/>
      <c r="G11" s="400"/>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2"/>
      <c r="AF11" s="402"/>
      <c r="AG11" s="402"/>
      <c r="AH11" s="402"/>
      <c r="AT11" s="403">
        <v>0</v>
      </c>
    </row>
    <row customHeight="1" ht="14.699999999999998">
      <c r="C12" s="359"/>
      <c r="D12" s="404" t="s">
        <v>98</v>
      </c>
      <c r="E12" s="354" t="s">
        <v>22</v>
      </c>
      <c r="F12" s="405"/>
      <c r="G12" s="406"/>
      <c r="H12" s="407"/>
      <c r="I12" s="407"/>
      <c r="J12" s="408"/>
      <c r="K12" s="409"/>
      <c r="L12" s="410"/>
      <c r="M12" s="409"/>
      <c r="N12" s="408"/>
      <c r="O12" s="409"/>
      <c r="P12" s="408"/>
      <c r="Q12" s="409"/>
      <c r="R12" s="408"/>
      <c r="S12" s="411"/>
      <c r="T12" s="407"/>
      <c r="U12" s="408"/>
      <c r="V12" s="408"/>
      <c r="W12" s="394"/>
      <c r="X12" s="407"/>
      <c r="Y12" s="408"/>
      <c r="Z12" s="408"/>
      <c r="AA12" s="394"/>
      <c r="AB12" s="407"/>
      <c r="AC12" s="408"/>
      <c r="AD12" s="394"/>
      <c r="AE12" s="412" t="s">
        <v>530</v>
      </c>
      <c r="AF12" s="412" t="s">
        <v>531</v>
      </c>
      <c r="AG12" s="412" t="s">
        <v>532</v>
      </c>
      <c r="AH12" s="412" t="s">
        <v>533</v>
      </c>
      <c r="AP12" s="151" t="s">
        <v>534</v>
      </c>
      <c r="AQ12" s="151" t="s">
        <v>534</v>
      </c>
      <c r="AT12" s="79">
        <v>14</v>
      </c>
    </row>
    <row customHeight="1" ht="18">
      <c r="C13" s="359"/>
      <c r="D13" s="413"/>
      <c r="E13" s="414" t="str">
        <f>IF(TITLE_DIFFERENTIATION_TYPE="нет","","Добавить систему")</f>
        <v/>
      </c>
      <c r="F13" s="414" t="str">
        <f>IF(TITLE_DIFFERENTIATION_TYPE="нет","Добавить вид деятельности","")</f>
        <v>Добавить вид деятельности</v>
      </c>
      <c r="G13" s="415"/>
      <c r="H13" s="416"/>
      <c r="I13" s="416"/>
      <c r="J13" s="416"/>
      <c r="K13" s="416"/>
      <c r="L13" s="416"/>
      <c r="M13" s="416"/>
      <c r="N13" s="416"/>
      <c r="O13" s="416"/>
      <c r="P13" s="416"/>
      <c r="Q13" s="416"/>
      <c r="R13" s="416"/>
      <c r="S13" s="416"/>
      <c r="T13" s="416"/>
      <c r="U13" s="416"/>
      <c r="V13" s="416"/>
      <c r="W13" s="416"/>
      <c r="X13" s="416"/>
      <c r="Y13" s="416"/>
      <c r="Z13" s="416"/>
      <c r="AA13" s="416"/>
      <c r="AB13" s="416"/>
      <c r="AC13" s="416"/>
      <c r="AD13" s="417"/>
      <c r="AE13" s="418"/>
      <c r="AF13" s="418"/>
      <c r="AG13" s="418"/>
      <c r="AH13" s="418"/>
      <c r="AT13" s="79">
        <v>17</v>
      </c>
    </row>
    <row customHeight="1" ht="14.699999999999998">
      <c r="AT14" s="79">
        <v>14</v>
      </c>
    </row>
    <row customHeight="1" ht="14.699999999999998">
      <c r="AT15" s="79">
        <v>14</v>
      </c>
    </row>
    <row customHeight="1" ht="14.699999999999998">
      <c r="AT16" s="79">
        <v>14</v>
      </c>
    </row>
    <row customHeight="1" ht="14.699999999999998">
      <c r="AT17" s="79">
        <v>14</v>
      </c>
    </row>
    <row customHeight="1" ht="22.5" hidden="1">
      <c r="A18" s="77" t="s">
        <v>81</v>
      </c>
      <c r="B18" s="79">
        <v>0</v>
      </c>
      <c r="C18" s="180">
        <v>3</v>
      </c>
      <c r="D18" s="79">
        <v>5</v>
      </c>
      <c r="E18" s="79">
        <v>48</v>
      </c>
      <c r="F18" s="79">
        <v>38</v>
      </c>
      <c r="G18" s="79">
        <v>0</v>
      </c>
      <c r="H18" s="79">
        <v>0</v>
      </c>
      <c r="I18" s="79">
        <v>0</v>
      </c>
      <c r="J18" s="79">
        <v>0</v>
      </c>
      <c r="K18" s="79">
        <v>0</v>
      </c>
      <c r="L18" s="79">
        <v>0</v>
      </c>
      <c r="M18" s="79">
        <v>0</v>
      </c>
      <c r="N18" s="79">
        <v>0</v>
      </c>
      <c r="O18" s="79">
        <v>0</v>
      </c>
      <c r="P18" s="79">
        <v>0</v>
      </c>
      <c r="Q18" s="79">
        <v>0</v>
      </c>
      <c r="R18" s="79">
        <v>0</v>
      </c>
      <c r="S18" s="79">
        <v>0</v>
      </c>
      <c r="T18" s="79">
        <v>0</v>
      </c>
      <c r="U18" s="79">
        <v>0</v>
      </c>
      <c r="V18" s="79">
        <v>0</v>
      </c>
      <c r="W18" s="79">
        <v>0</v>
      </c>
      <c r="X18" s="79">
        <v>0</v>
      </c>
      <c r="Y18" s="79">
        <v>0</v>
      </c>
      <c r="Z18" s="79">
        <v>0</v>
      </c>
      <c r="AA18" s="79">
        <v>0</v>
      </c>
      <c r="AB18" s="79">
        <v>0</v>
      </c>
      <c r="AC18" s="79">
        <v>0</v>
      </c>
      <c r="AD18" s="79">
        <v>0</v>
      </c>
      <c r="AE18" s="79">
        <v>0</v>
      </c>
      <c r="AF18" s="79">
        <v>0</v>
      </c>
      <c r="AG18" s="79">
        <v>0</v>
      </c>
      <c r="AH18" s="79">
        <v>0</v>
      </c>
      <c r="AI18" s="140">
        <v>3</v>
      </c>
      <c r="AJ18" s="138">
        <v>10</v>
      </c>
      <c r="AK18" s="138">
        <v>10</v>
      </c>
      <c r="AL18" s="138">
        <v>10</v>
      </c>
      <c r="AM18" s="138">
        <v>0</v>
      </c>
      <c r="AN18" s="138">
        <v>15</v>
      </c>
      <c r="AO18" s="138">
        <v>16</v>
      </c>
      <c r="AP18" s="138">
        <v>10</v>
      </c>
      <c r="AQ18" s="138">
        <v>10</v>
      </c>
      <c r="AR18" s="138">
        <v>10</v>
      </c>
      <c r="AS18" s="138">
        <v>10</v>
      </c>
      <c r="AT18" s="7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C0BF6-266C-938A-CFC1-0.AF47E9F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2" style="3319" width="9.140625" hidden="1" customWidth="1"/>
    <col min="3" max="3" style="3319" width="3.00390625" customWidth="1"/>
    <col min="4" max="4" style="3319" width="5.00390625" customWidth="1"/>
    <col min="5" max="5" style="3319" width="38.00390625" customWidth="1"/>
    <col min="6" max="7" style="3319" width="3.00390625" customWidth="1"/>
    <col min="8" max="8" style="3319" width="38.00390625" customWidth="1"/>
    <col min="9" max="9" style="3319" width="35.00390625" customWidth="1"/>
    <col min="10" max="10" style="3319" width="103.00390625" customWidth="1"/>
    <col min="11" max="11" style="3319" width="3.00390625" customWidth="1"/>
    <col min="12" max="14" style="3319" width="10.00390625" customWidth="1"/>
    <col min="15" max="15" style="3319" width="13.00390625" customWidth="1"/>
    <col min="16" max="16" style="3319" width="15.00390625" customWidth="1"/>
    <col min="17" max="17" style="3319" width="16.00390625" customWidth="1"/>
    <col min="18" max="21" style="3319" width="10.00390625" customWidth="1"/>
    <col min="22" max="22" style="3319" width="10.57421875" hidden="1"/>
  </cols>
  <sheetData>
    <row customHeight="1" ht="22.5" hidden="1">
      <c r="H1" s="170" t="s">
        <v>505</v>
      </c>
      <c r="V1" s="79" t="s">
        <v>14</v>
      </c>
    </row>
    <row customHeight="1" ht="14.25" hidden="1">
      <c r="C2" s="359"/>
      <c r="D2" s="419" t="s">
        <v>98</v>
      </c>
      <c r="E2" s="420"/>
      <c r="F2" s="421"/>
      <c r="G2" s="208" t="s">
        <v>98</v>
      </c>
      <c r="H2" s="422"/>
      <c r="I2" s="423"/>
      <c r="O2" s="138" t="s">
        <v>535</v>
      </c>
      <c r="R2" s="151" t="s">
        <v>534</v>
      </c>
      <c r="S2" s="151" t="s">
        <v>534</v>
      </c>
      <c r="V2" s="79">
        <v>0</v>
      </c>
    </row>
    <row customHeight="1" ht="14.25" hidden="1">
      <c r="C3" s="359"/>
      <c r="D3" s="424"/>
      <c r="E3" s="425"/>
      <c r="F3" s="413"/>
      <c r="G3" s="414"/>
      <c r="H3" s="414" t="s">
        <v>536</v>
      </c>
      <c r="I3" s="415"/>
      <c r="V3" s="79">
        <v>0</v>
      </c>
    </row>
    <row customHeight="1" ht="14.25" hidden="1">
      <c r="V4" s="79">
        <v>0</v>
      </c>
    </row>
    <row customHeight="1" ht="5.25">
      <c r="C5" s="381"/>
      <c r="D5" s="382"/>
      <c r="E5" s="382"/>
      <c r="F5" s="382"/>
      <c r="G5" s="382"/>
      <c r="H5" s="382" t="s">
        <v>509</v>
      </c>
      <c r="I5" s="382"/>
      <c r="J5" s="382"/>
      <c r="V5" s="383">
        <v>5</v>
      </c>
    </row>
    <row customHeight="1" ht="29.25">
      <c r="C6" s="359"/>
      <c r="D6" s="426" t="s">
        <v>537</v>
      </c>
      <c r="E6" s="426"/>
      <c r="F6" s="426"/>
      <c r="G6" s="426"/>
      <c r="H6" s="426"/>
      <c r="I6" s="426"/>
      <c r="V6" s="79">
        <v>28</v>
      </c>
    </row>
    <row customHeight="1" ht="18">
      <c r="C7" s="359"/>
      <c r="D7" s="287" t="str">
        <f>IF(org=0,"Не определено",org)</f>
        <v>ГУП СК "Ставрополькрайводоканал"</v>
      </c>
      <c r="E7" s="287"/>
      <c r="F7" s="287"/>
      <c r="G7" s="287"/>
      <c r="H7" s="287"/>
      <c r="I7" s="287"/>
      <c r="V7" s="79">
        <v>17</v>
      </c>
    </row>
    <row customHeight="1" ht="5.25">
      <c r="C8" s="387"/>
      <c r="V8" s="81">
        <v>5</v>
      </c>
    </row>
    <row customHeight="1" ht="5.25">
      <c r="C9" s="387"/>
      <c r="V9" s="81">
        <v>5</v>
      </c>
    </row>
    <row customHeight="1" ht="14.699999999999998">
      <c r="C10" s="359"/>
      <c r="D10" s="388" t="s">
        <v>453</v>
      </c>
      <c r="E10" s="389"/>
      <c r="F10" s="389"/>
      <c r="G10" s="389"/>
      <c r="H10" s="389"/>
      <c r="I10" s="389"/>
      <c r="J10" s="246" t="s">
        <v>454</v>
      </c>
      <c r="V10" s="79">
        <v>14</v>
      </c>
    </row>
    <row customHeight="1" ht="27.299999999999997">
      <c r="C11" s="359"/>
      <c r="D11" s="152" t="s">
        <v>87</v>
      </c>
      <c r="E11" s="246" t="s">
        <v>211</v>
      </c>
      <c r="F11" s="288" t="s">
        <v>87</v>
      </c>
      <c r="G11" s="289"/>
      <c r="H11" s="291" t="s">
        <v>538</v>
      </c>
      <c r="I11" s="291" t="s">
        <v>539</v>
      </c>
      <c r="J11" s="246"/>
      <c r="V11" s="79">
        <v>26</v>
      </c>
    </row>
    <row customHeight="1" ht="14.699999999999998">
      <c r="C12" s="359"/>
      <c r="D12" s="152"/>
      <c r="E12" s="246"/>
      <c r="F12" s="294"/>
      <c r="G12" s="295"/>
      <c r="H12" s="157"/>
      <c r="I12" s="157"/>
      <c r="J12" s="246"/>
      <c r="V12" s="79">
        <v>14</v>
      </c>
    </row>
    <row customHeight="1" ht="11.25" hidden="1">
      <c r="C13" s="399"/>
      <c r="D13" s="400" t="s">
        <v>529</v>
      </c>
      <c r="E13" s="400"/>
      <c r="F13" s="400"/>
      <c r="G13" s="400"/>
      <c r="H13" s="401"/>
      <c r="I13" s="401"/>
      <c r="J13" s="402"/>
      <c r="V13" s="403">
        <v>0</v>
      </c>
    </row>
    <row customHeight="1" ht="14.699999999999998">
      <c r="C14" s="359"/>
      <c r="D14" s="419" t="s">
        <v>98</v>
      </c>
      <c r="E14" s="420"/>
      <c r="F14" s="421"/>
      <c r="G14" s="208" t="s">
        <v>98</v>
      </c>
      <c r="H14" s="422"/>
      <c r="I14" s="423"/>
      <c r="J14" s="276" t="s">
        <v>540</v>
      </c>
      <c r="R14" s="151" t="s">
        <v>534</v>
      </c>
      <c r="S14" s="151" t="s">
        <v>534</v>
      </c>
      <c r="V14" s="79">
        <v>14</v>
      </c>
    </row>
    <row customHeight="1" ht="14.699999999999998">
      <c r="C15" s="359"/>
      <c r="D15" s="424"/>
      <c r="E15" s="425"/>
      <c r="F15" s="413"/>
      <c r="G15" s="414"/>
      <c r="H15" s="414" t="s">
        <v>536</v>
      </c>
      <c r="I15" s="415"/>
      <c r="J15" s="278"/>
      <c r="V15" s="79">
        <v>14</v>
      </c>
    </row>
    <row customHeight="1" ht="14.699999999999998">
      <c r="C16" s="359"/>
      <c r="D16" s="413"/>
      <c r="E16" s="414" t="s">
        <v>282</v>
      </c>
      <c r="F16" s="415"/>
      <c r="G16" s="415"/>
      <c r="H16" s="416"/>
      <c r="I16" s="416"/>
      <c r="J16" s="280"/>
      <c r="V16" s="79">
        <v>14</v>
      </c>
    </row>
    <row customHeight="1" ht="14.699999999999998">
      <c r="V17" s="79">
        <v>14</v>
      </c>
    </row>
    <row customHeight="1" ht="22.5" hidden="1">
      <c r="A18" s="77" t="s">
        <v>81</v>
      </c>
      <c r="B18" s="79">
        <v>0</v>
      </c>
      <c r="C18" s="180">
        <v>3</v>
      </c>
      <c r="D18" s="79">
        <v>5</v>
      </c>
      <c r="E18" s="79">
        <v>38</v>
      </c>
      <c r="F18" s="79">
        <v>3</v>
      </c>
      <c r="G18" s="79">
        <v>3</v>
      </c>
      <c r="H18" s="79">
        <v>38</v>
      </c>
      <c r="I18" s="79">
        <v>35</v>
      </c>
      <c r="J18" s="79">
        <v>103</v>
      </c>
      <c r="K18" s="140">
        <v>3</v>
      </c>
      <c r="L18" s="138">
        <v>10</v>
      </c>
      <c r="M18" s="138">
        <v>10</v>
      </c>
      <c r="N18" s="138">
        <v>10</v>
      </c>
      <c r="O18" s="138">
        <v>13</v>
      </c>
      <c r="P18" s="138">
        <v>15</v>
      </c>
      <c r="Q18" s="138">
        <v>16</v>
      </c>
      <c r="R18" s="138">
        <v>10</v>
      </c>
      <c r="S18" s="138">
        <v>10</v>
      </c>
      <c r="T18" s="138">
        <v>10</v>
      </c>
      <c r="U18" s="138">
        <v>10</v>
      </c>
      <c r="V18" s="7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15F73-F921-6CD6-CD05-0.46A766B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3" style="3319" width="9.140625" hidden="1" customWidth="1"/>
    <col min="4" max="4" style="3319" width="3.00390625" customWidth="1"/>
    <col min="5" max="5" style="3319" width="6.00390625" customWidth="1"/>
    <col min="6" max="6" style="3319" width="1.7109375" hidden="1" customWidth="1"/>
    <col min="7" max="8" style="3319" width="30.00390625" customWidth="1"/>
    <col min="9" max="9" style="3319" width="8.00390625" customWidth="1"/>
    <col min="10" max="10" style="3319" width="12.140625" customWidth="1"/>
    <col min="11" max="11" style="3319" width="46.00390625" customWidth="1"/>
    <col min="12" max="12" style="3319" width="100.00390625" customWidth="1"/>
    <col min="13" max="13" style="3319" width="7.00390625" customWidth="1"/>
    <col min="14" max="22" style="3319" width="10.00390625" customWidth="1"/>
    <col min="23" max="23" style="3319" width="10.57421875" hidden="1"/>
  </cols>
  <sheetData>
    <row customHeight="1" ht="5.25" hidden="1">
      <c r="G1" s="138" t="s">
        <v>82</v>
      </c>
      <c r="H1" s="138" t="s">
        <v>83</v>
      </c>
      <c r="I1" s="138" t="s">
        <v>84</v>
      </c>
      <c r="P1" s="138" t="s">
        <v>82</v>
      </c>
      <c r="Q1" s="138" t="s">
        <v>83</v>
      </c>
      <c r="R1" s="138" t="s">
        <v>84</v>
      </c>
      <c r="W1" s="138" t="s">
        <v>14</v>
      </c>
    </row>
    <row customHeight="1" ht="5.25" hidden="1">
      <c r="W2" s="138">
        <v>0</v>
      </c>
    </row>
    <row customHeight="1" ht="5.25">
      <c r="D3" s="387"/>
      <c r="E3" s="80"/>
      <c r="F3" s="80"/>
      <c r="G3" s="80"/>
      <c r="H3" s="80"/>
      <c r="I3" s="427"/>
      <c r="J3" s="428"/>
      <c r="K3" s="428"/>
      <c r="L3" s="428"/>
      <c r="W3" s="81">
        <v>5</v>
      </c>
    </row>
    <row customHeight="1" ht="23.25">
      <c r="D4" s="359"/>
      <c r="E4" s="183" t="s">
        <v>541</v>
      </c>
      <c r="F4" s="183"/>
      <c r="G4" s="184"/>
      <c r="H4" s="184"/>
      <c r="I4" s="185"/>
      <c r="W4" s="79">
        <v>22</v>
      </c>
    </row>
    <row customHeight="1" ht="18">
      <c r="D5" s="359"/>
      <c r="E5" s="384" t="str">
        <f>IF(org=0,"Не определено",org)</f>
        <v>ГУП СК "Ставрополькрайводоканал"</v>
      </c>
      <c r="F5" s="384"/>
      <c r="G5" s="385"/>
      <c r="H5" s="385"/>
      <c r="I5" s="386"/>
      <c r="W5" s="79">
        <v>17</v>
      </c>
    </row>
    <row customHeight="1" ht="11.549999999999999">
      <c r="D6" s="387"/>
      <c r="E6" s="80"/>
      <c r="F6" s="80"/>
      <c r="K6" s="320"/>
      <c r="W6" s="81">
        <v>11</v>
      </c>
    </row>
    <row customHeight="1" ht="14.699999999999998">
      <c r="D7" s="359"/>
      <c r="E7" s="325" t="s">
        <v>453</v>
      </c>
      <c r="F7" s="325"/>
      <c r="G7" s="326"/>
      <c r="H7" s="326"/>
      <c r="I7" s="326"/>
      <c r="J7" s="326"/>
      <c r="K7" s="326"/>
      <c r="L7" s="246" t="s">
        <v>454</v>
      </c>
      <c r="W7" s="79">
        <v>14</v>
      </c>
    </row>
    <row customHeight="1" ht="48.29999999999999">
      <c r="D8" s="359"/>
      <c r="E8" s="326" t="s">
        <v>87</v>
      </c>
      <c r="F8" s="326"/>
      <c r="G8" s="152" t="s">
        <v>85</v>
      </c>
      <c r="H8" s="152" t="s">
        <v>86</v>
      </c>
      <c r="I8" s="246" t="s">
        <v>84</v>
      </c>
      <c r="J8" s="246" t="s">
        <v>542</v>
      </c>
      <c r="K8" s="246" t="s">
        <v>543</v>
      </c>
      <c r="L8" s="246"/>
      <c r="W8" s="79">
        <v>46</v>
      </c>
    </row>
    <row customHeight="1" ht="12" hidden="1">
      <c r="D9" s="397"/>
      <c r="E9" s="429"/>
      <c r="F9" s="429"/>
      <c r="G9" s="429"/>
      <c r="H9" s="429"/>
      <c r="I9" s="429"/>
      <c r="J9" s="429"/>
      <c r="K9" s="429"/>
      <c r="L9" s="429"/>
      <c r="W9" s="79">
        <v>0</v>
      </c>
    </row>
    <row customHeight="1" ht="14.25" hidden="1">
      <c r="D10" s="359"/>
      <c r="E10" s="152">
        <v>0</v>
      </c>
      <c r="F10" s="152"/>
      <c r="G10" s="430"/>
      <c r="H10" s="430"/>
      <c r="I10" s="430"/>
      <c r="J10" s="430"/>
      <c r="K10" s="430"/>
      <c r="L10" s="412" t="s">
        <v>544</v>
      </c>
      <c r="W10" s="79">
        <v>0</v>
      </c>
    </row>
    <row customHeight="1" ht="15" hidden="1">
      <c r="D11" s="431"/>
      <c r="E11" s="432"/>
      <c r="F11" s="432"/>
      <c r="G11" s="432"/>
      <c r="H11" s="432"/>
      <c r="I11" s="204"/>
      <c r="J11" s="433"/>
      <c r="K11" s="434"/>
      <c r="L11" s="435"/>
      <c r="W11" s="79">
        <v>0</v>
      </c>
    </row>
    <row customHeight="1" ht="15">
      <c r="D12" s="436"/>
      <c r="E12" s="326">
        <v>1</v>
      </c>
      <c r="F12" s="437">
        <v>23</v>
      </c>
      <c r="G12" s="438"/>
      <c r="H12" s="159"/>
      <c r="I12" s="160"/>
      <c r="J12" s="439" t="s">
        <v>61</v>
      </c>
      <c r="K12" s="440" t="s">
        <v>22</v>
      </c>
      <c r="L12" s="435"/>
      <c r="P12" s="441" t="s">
        <v>545</v>
      </c>
      <c r="Q12" s="441" t="s">
        <v>546</v>
      </c>
      <c r="R12" s="442" t="s">
        <v>547</v>
      </c>
      <c r="S12" s="138" t="s">
        <v>548</v>
      </c>
      <c r="W12" s="81">
        <v>14</v>
      </c>
    </row>
    <row customHeight="1" ht="15.75">
      <c r="D13" s="359"/>
      <c r="E13" s="413"/>
      <c r="F13" s="443"/>
      <c r="G13" s="176" t="s">
        <v>197</v>
      </c>
      <c r="H13" s="444"/>
      <c r="I13" s="444"/>
      <c r="J13" s="444"/>
      <c r="K13" s="445"/>
      <c r="L13" s="418"/>
      <c r="W13" s="79">
        <v>15</v>
      </c>
    </row>
    <row customHeight="1" ht="11.549999999999999">
      <c r="W14" s="79">
        <v>11</v>
      </c>
    </row>
    <row customHeight="1" ht="14.699999999999998">
      <c r="G15" s="44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W15" s="79">
        <v>14</v>
      </c>
    </row>
    <row customHeight="1" ht="14.699999999999998">
      <c r="W16" s="79">
        <v>14</v>
      </c>
    </row>
    <row customHeight="1" ht="14.699999999999998">
      <c r="W17" s="79">
        <v>14</v>
      </c>
    </row>
    <row customHeight="1" ht="14.699999999999998">
      <c r="W18" s="79">
        <v>14</v>
      </c>
    </row>
    <row customHeight="1" ht="22.5" hidden="1">
      <c r="A19" s="77" t="s">
        <v>81</v>
      </c>
      <c r="B19" s="79">
        <v>0</v>
      </c>
      <c r="C19" s="79">
        <v>0</v>
      </c>
      <c r="D19" s="180">
        <v>3</v>
      </c>
      <c r="E19" s="79">
        <v>6</v>
      </c>
      <c r="F19" s="79">
        <v>0</v>
      </c>
      <c r="G19" s="79">
        <v>30</v>
      </c>
      <c r="H19" s="79">
        <v>30</v>
      </c>
      <c r="I19" s="79">
        <v>8</v>
      </c>
      <c r="J19" s="79">
        <v>12</v>
      </c>
      <c r="K19" s="79">
        <v>46</v>
      </c>
      <c r="L19" s="79">
        <v>100</v>
      </c>
      <c r="M19" s="140">
        <v>7</v>
      </c>
      <c r="N19" s="79">
        <v>10</v>
      </c>
      <c r="O19" s="79">
        <v>10</v>
      </c>
      <c r="P19" s="79">
        <v>10</v>
      </c>
      <c r="Q19" s="79">
        <v>10</v>
      </c>
      <c r="R19" s="79">
        <v>10</v>
      </c>
      <c r="S19" s="79">
        <v>10</v>
      </c>
      <c r="T19" s="79">
        <v>10</v>
      </c>
      <c r="U19" s="79">
        <v>10</v>
      </c>
      <c r="V19" s="79">
        <v>10</v>
      </c>
      <c r="W19" s="7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4FB3F3-3CAF-0B77-31FE-0.5988513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447">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456"/>
      <c r="F3" s="447">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47.25" hidden="1">
      <c r="E6" s="456"/>
      <c r="F6" s="456"/>
      <c r="G6" s="456"/>
      <c r="H6" s="456"/>
      <c r="I6" s="162">
        <f>S5&amp;".1"</f>
      </c>
      <c r="L6" s="462" t="s">
        <v>556</v>
      </c>
      <c r="P6" s="136">
        <v>1</v>
      </c>
      <c r="R6" s="463"/>
      <c r="S6" s="449">
        <f>$I6</f>
      </c>
      <c r="T6" s="464" t="s">
        <v>557</v>
      </c>
      <c r="U6" s="451"/>
      <c r="V6" s="405"/>
      <c r="W6" s="465"/>
      <c r="X6" s="465"/>
      <c r="Y6" s="465"/>
      <c r="Z6" s="465"/>
      <c r="AA6" s="465"/>
      <c r="AB6" s="465"/>
      <c r="AC6" s="466"/>
      <c r="AD6" s="405"/>
      <c r="AE6" s="465"/>
      <c r="AF6" s="465"/>
      <c r="AG6" s="465"/>
      <c r="AH6" s="465"/>
      <c r="AI6" s="465"/>
      <c r="AJ6" s="465"/>
      <c r="AK6" s="465"/>
      <c r="AL6" s="466"/>
      <c r="AM6" s="455" t="s">
        <v>558</v>
      </c>
      <c r="AP6" s="151" t="str">
        <f>IF(T6="","",T6)</f>
        <v>Схема подключения теплопотребляющей установки к коллектору источника тепловой энергии</v>
      </c>
      <c r="AS6" s="79">
        <v>0</v>
      </c>
    </row>
    <row customHeight="1" ht="21" hidden="1">
      <c r="E7" s="456"/>
      <c r="F7" s="456"/>
      <c r="G7" s="456"/>
      <c r="H7" s="456"/>
      <c r="I7" s="467"/>
      <c r="J7" s="162">
        <f>I6&amp;".1"</f>
      </c>
      <c r="L7" s="462"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456"/>
      <c r="F8" s="456"/>
      <c r="G8" s="456"/>
      <c r="H8" s="456"/>
      <c r="I8" s="467"/>
      <c r="J8" s="467"/>
      <c r="K8" s="162">
        <f>J7&amp;".1"</f>
      </c>
      <c r="L8" s="462" t="s">
        <v>562</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563</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0"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3"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479"/>
      <c r="T12" s="486" t="s">
        <v>566</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456"/>
      <c r="F13" s="456"/>
      <c r="G13" s="447"/>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568</v>
      </c>
      <c r="AP14" s="151" t="str">
        <f>IF(T14="","",T14)</f>
        <v>Добавить централизованную систему для дифференциации</v>
      </c>
      <c r="AS14" s="138">
        <v>0</v>
      </c>
    </row>
    <row customHeight="1" ht="0.75" hidden="1">
      <c r="E15" s="447"/>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570</v>
      </c>
      <c r="Z20" s="496"/>
      <c r="AB20" s="496"/>
      <c r="AH20" s="496"/>
      <c r="AJ20" s="496"/>
      <c r="AS20" s="100">
        <v>0</v>
      </c>
    </row>
    <row customHeight="1" ht="14.25" hidden="1">
      <c r="AS21" s="100">
        <v>0</v>
      </c>
    </row>
    <row customHeight="1" ht="14.25" hidden="1">
      <c r="O22" s="462"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t="s">
        <v>587</v>
      </c>
      <c r="X40" s="84" t="s">
        <v>588</v>
      </c>
      <c r="Y40" s="83"/>
      <c r="Z40" s="84" t="s">
        <v>589</v>
      </c>
      <c r="AA40" s="142"/>
      <c r="AB40" s="83"/>
      <c r="AC40" s="514"/>
      <c r="AD40" s="291" t="s">
        <v>586</v>
      </c>
      <c r="AE40" s="513" t="s">
        <v>587</v>
      </c>
      <c r="AF40" s="84" t="s">
        <v>588</v>
      </c>
      <c r="AG40" s="83"/>
      <c r="AH40" s="84" t="s">
        <v>589</v>
      </c>
      <c r="AI40" s="142"/>
      <c r="AJ40" s="83"/>
      <c r="AK40" s="514"/>
      <c r="AL40" s="515"/>
      <c r="AM40" s="152"/>
      <c r="AS40" s="79">
        <v>34</v>
      </c>
    </row>
    <row customHeight="1" ht="35.699999999999996">
      <c r="B41" s="218" t="s">
        <v>296</v>
      </c>
      <c r="C41" s="218" t="s">
        <v>297</v>
      </c>
      <c r="D41" s="218" t="s">
        <v>298</v>
      </c>
      <c r="E41" s="462" t="s">
        <v>590</v>
      </c>
      <c r="F41" s="462" t="s">
        <v>591</v>
      </c>
      <c r="G41" s="462" t="s">
        <v>592</v>
      </c>
      <c r="H41" s="462" t="s">
        <v>593</v>
      </c>
      <c r="I41" s="462" t="s">
        <v>594</v>
      </c>
      <c r="J41" s="462" t="s">
        <v>595</v>
      </c>
      <c r="K41" s="462" t="s">
        <v>596</v>
      </c>
      <c r="L41" s="462"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4">
      <c r="A43" s="525" t="s">
        <v>311</v>
      </c>
      <c r="E43" s="447">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23</v>
      </c>
    </row>
    <row customHeight="1" ht="24">
      <c r="A44" s="525" t="s">
        <v>311</v>
      </c>
      <c r="B44" s="525" t="s">
        <v>312</v>
      </c>
      <c r="E44" s="456"/>
      <c r="F44" s="447">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23</v>
      </c>
    </row>
    <row customHeight="1" ht="24">
      <c r="A45" s="525" t="s">
        <v>311</v>
      </c>
      <c r="B45" s="525" t="s">
        <v>312</v>
      </c>
      <c r="C45" s="525" t="s">
        <v>313</v>
      </c>
      <c r="E45" s="456"/>
      <c r="F45" s="456"/>
      <c r="G45" s="447">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4">
      <c r="A46" s="525" t="s">
        <v>311</v>
      </c>
      <c r="B46" s="525" t="s">
        <v>312</v>
      </c>
      <c r="C46" s="525" t="s">
        <v>313</v>
      </c>
      <c r="D46" s="525" t="s">
        <v>314</v>
      </c>
      <c r="E46" s="456"/>
      <c r="F46" s="456"/>
      <c r="G46" s="456"/>
      <c r="H46" s="447">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23</v>
      </c>
    </row>
    <row customHeight="1" ht="49.5">
      <c r="A47" s="525" t="s">
        <v>311</v>
      </c>
      <c r="B47" s="525" t="s">
        <v>312</v>
      </c>
      <c r="C47" s="525" t="s">
        <v>313</v>
      </c>
      <c r="D47" s="525" t="s">
        <v>314</v>
      </c>
      <c r="E47" s="456"/>
      <c r="F47" s="456"/>
      <c r="G47" s="456"/>
      <c r="H47" s="456"/>
      <c r="I47" s="162" t="str">
        <f>S46&amp;".1"</f>
        <v>....1</v>
      </c>
      <c r="L47" s="462" t="s">
        <v>556</v>
      </c>
      <c r="P47" s="136">
        <v>1</v>
      </c>
      <c r="R47" s="463"/>
      <c r="S47" s="449" t="str">
        <f>$I47</f>
        <v>....1</v>
      </c>
      <c r="T47" s="464" t="s">
        <v>557</v>
      </c>
      <c r="U47" s="451"/>
      <c r="V47" s="405"/>
      <c r="W47" s="465"/>
      <c r="X47" s="465"/>
      <c r="Y47" s="465"/>
      <c r="Z47" s="465"/>
      <c r="AA47" s="465"/>
      <c r="AB47" s="465"/>
      <c r="AC47" s="466"/>
      <c r="AD47" s="405"/>
      <c r="AE47" s="465"/>
      <c r="AF47" s="465"/>
      <c r="AG47" s="465"/>
      <c r="AH47" s="465"/>
      <c r="AI47" s="465"/>
      <c r="AJ47" s="465"/>
      <c r="AK47" s="465"/>
      <c r="AL47" s="466"/>
      <c r="AM47" s="455" t="s">
        <v>558</v>
      </c>
      <c r="AP47" s="151" t="str">
        <f>IF(T47="","",T47)</f>
        <v>Схема подключения теплопотребляющей установки к коллектору источника тепловой энергии</v>
      </c>
      <c r="AS47" s="79">
        <v>47</v>
      </c>
    </row>
    <row customHeight="1" ht="24">
      <c r="A48" s="525" t="s">
        <v>311</v>
      </c>
      <c r="B48" s="525" t="s">
        <v>312</v>
      </c>
      <c r="C48" s="525" t="s">
        <v>313</v>
      </c>
      <c r="D48" s="525" t="s">
        <v>314</v>
      </c>
      <c r="E48" s="456"/>
      <c r="F48" s="456"/>
      <c r="G48" s="456"/>
      <c r="H48" s="456"/>
      <c r="I48" s="467"/>
      <c r="J48" s="162" t="str">
        <f>I47&amp;".1"</f>
        <v>....1.1</v>
      </c>
      <c r="L48" s="462" t="s">
        <v>559</v>
      </c>
      <c r="Q48" s="136">
        <v>1</v>
      </c>
      <c r="R48" s="468"/>
      <c r="S48" s="449" t="str">
        <f>$J48</f>
        <v>....1.1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23</v>
      </c>
    </row>
    <row customHeight="1" ht="24">
      <c r="A49" s="525" t="s">
        <v>311</v>
      </c>
      <c r="B49" s="525" t="s">
        <v>312</v>
      </c>
      <c r="C49" s="525" t="s">
        <v>313</v>
      </c>
      <c r="D49" s="525" t="s">
        <v>314</v>
      </c>
      <c r="E49" s="456"/>
      <c r="F49" s="456"/>
      <c r="G49" s="456"/>
      <c r="H49" s="456"/>
      <c r="I49" s="467"/>
      <c r="J49" s="467"/>
      <c r="K49" s="162" t="str">
        <f>J48&amp;".1"</f>
        <v>....1.1.1</v>
      </c>
      <c r="L49" s="462" t="s">
        <v>562</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563</v>
      </c>
      <c r="AN49" s="138">
        <f>STRCHECKDATE(V50:AL50)</f>
      </c>
      <c r="AP49" s="151" t="str">
        <f>IF(T49="","",T49)</f>
        <v/>
      </c>
      <c r="AS49" s="79">
        <v>23</v>
      </c>
    </row>
    <row customHeight="1" ht="1.05">
      <c r="A50" s="525" t="s">
        <v>311</v>
      </c>
      <c r="B50" s="525" t="s">
        <v>312</v>
      </c>
      <c r="C50" s="525" t="s">
        <v>313</v>
      </c>
      <c r="D50" s="525" t="s">
        <v>314</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311</v>
      </c>
      <c r="B51" s="525" t="s">
        <v>312</v>
      </c>
      <c r="C51" s="525" t="s">
        <v>313</v>
      </c>
      <c r="D51" s="525" t="s">
        <v>314</v>
      </c>
      <c r="E51" s="456"/>
      <c r="F51" s="456"/>
      <c r="G51" s="456"/>
      <c r="H51" s="456"/>
      <c r="I51" s="467"/>
      <c r="J51" s="162"/>
      <c r="R51" s="463"/>
      <c r="S51" s="479"/>
      <c r="T51" s="480"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311</v>
      </c>
      <c r="B52" s="525" t="s">
        <v>312</v>
      </c>
      <c r="C52" s="525" t="s">
        <v>313</v>
      </c>
      <c r="D52" s="525" t="s">
        <v>314</v>
      </c>
      <c r="E52" s="456"/>
      <c r="F52" s="456"/>
      <c r="G52" s="456"/>
      <c r="H52" s="456"/>
      <c r="I52" s="162"/>
      <c r="R52" s="463"/>
      <c r="S52" s="479"/>
      <c r="T52" s="483"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525" t="s">
        <v>311</v>
      </c>
      <c r="B53" s="525" t="s">
        <v>312</v>
      </c>
      <c r="C53" s="525" t="s">
        <v>313</v>
      </c>
      <c r="D53" s="525" t="s">
        <v>314</v>
      </c>
      <c r="E53" s="456"/>
      <c r="F53" s="456"/>
      <c r="G53" s="456"/>
      <c r="H53" s="447"/>
      <c r="R53" s="448"/>
      <c r="S53" s="479"/>
      <c r="T53" s="486" t="s">
        <v>566</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135" t="s">
        <v>311</v>
      </c>
      <c r="B54" s="135" t="s">
        <v>312</v>
      </c>
      <c r="C54" s="135" t="s">
        <v>313</v>
      </c>
      <c r="E54" s="456"/>
      <c r="F54" s="456"/>
      <c r="G54" s="447"/>
      <c r="T54" s="491" t="s">
        <v>567</v>
      </c>
      <c r="AP54" s="151" t="str">
        <f>IF(T54="","",T54)</f>
        <v>Добавить источник для дифференциации</v>
      </c>
      <c r="AS54" s="138">
        <v>1</v>
      </c>
    </row>
    <row customHeight="1" ht="1.05">
      <c r="A55" s="135" t="s">
        <v>311</v>
      </c>
      <c r="B55" s="135" t="s">
        <v>312</v>
      </c>
      <c r="E55" s="456"/>
      <c r="F55" s="447"/>
      <c r="T55" s="491" t="s">
        <v>568</v>
      </c>
      <c r="AP55" s="151" t="str">
        <f>IF(T55="","",T55)</f>
        <v>Добавить централизованную систему для дифференциации</v>
      </c>
      <c r="AS55" s="138">
        <v>1</v>
      </c>
    </row>
    <row customHeight="1" ht="1.05">
      <c r="A56" s="135" t="s">
        <v>311</v>
      </c>
      <c r="E56" s="447"/>
      <c r="T56" s="491" t="s">
        <v>569</v>
      </c>
      <c r="AP56" s="151" t="str">
        <f>IF(T56="","",T56)</f>
        <v>Добавить территорию для дифференциации</v>
      </c>
      <c r="AS56" s="138">
        <v>1</v>
      </c>
    </row>
    <row customHeight="1" ht="1.05">
      <c r="T57" s="491" t="s">
        <v>601</v>
      </c>
      <c r="AP57" s="151" t="str">
        <f>IF(T57="","",T57)</f>
        <v>Добавить наименование тарифа</v>
      </c>
      <c r="AS57" s="138">
        <v>1</v>
      </c>
    </row>
    <row customHeight="1" ht="11.549999999999999">
      <c r="AS58" s="79">
        <v>11</v>
      </c>
    </row>
    <row customHeight="1" ht="28.5">
      <c r="AS59" s="79">
        <v>27</v>
      </c>
    </row>
    <row customHeight="1" ht="67.2">
      <c r="AS60" s="79">
        <v>64</v>
      </c>
    </row>
    <row customHeight="1" ht="14.699999999999998">
      <c r="AS61" s="79">
        <v>14</v>
      </c>
    </row>
    <row customHeight="1" ht="18.75">
      <c r="AS62" s="79">
        <v>18</v>
      </c>
    </row>
    <row customHeight="1" ht="18.75">
      <c r="AS63" s="79">
        <v>18</v>
      </c>
    </row>
    <row customHeight="1" ht="29.25">
      <c r="AS64" s="79">
        <v>28</v>
      </c>
    </row>
    <row customHeight="1" ht="22.5" hidden="1">
      <c r="A65" s="100" t="s">
        <v>81</v>
      </c>
      <c r="B65" s="100">
        <v>0</v>
      </c>
      <c r="C65" s="100">
        <v>0</v>
      </c>
      <c r="D65" s="100">
        <v>0</v>
      </c>
      <c r="E65" s="100">
        <v>0</v>
      </c>
      <c r="F65" s="100">
        <v>0</v>
      </c>
      <c r="G65" s="100">
        <v>0</v>
      </c>
      <c r="H65" s="100">
        <v>0</v>
      </c>
      <c r="I65" s="100">
        <v>0</v>
      </c>
      <c r="J65" s="100">
        <v>0</v>
      </c>
      <c r="K65" s="100">
        <v>0</v>
      </c>
      <c r="L65" s="170">
        <v>0</v>
      </c>
      <c r="M65" s="104">
        <v>0</v>
      </c>
      <c r="N65" s="104">
        <v>0</v>
      </c>
      <c r="O65" s="104">
        <v>0</v>
      </c>
      <c r="P65" s="530">
        <v>3</v>
      </c>
      <c r="Q65" s="531">
        <v>3</v>
      </c>
      <c r="R65" s="531">
        <v>3</v>
      </c>
      <c r="S65" s="95">
        <v>12</v>
      </c>
      <c r="T65" s="79">
        <v>35</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86134D-749D-1D19-CDDD-0.C193681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1.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447">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456"/>
      <c r="F3" s="447">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47.25" hidden="1">
      <c r="E6" s="456"/>
      <c r="F6" s="456"/>
      <c r="G6" s="456"/>
      <c r="H6" s="456"/>
      <c r="I6" s="162">
        <f>S5&amp;".1"</f>
      </c>
      <c r="L6" s="462" t="s">
        <v>556</v>
      </c>
      <c r="P6" s="136">
        <v>1</v>
      </c>
      <c r="R6" s="463"/>
      <c r="S6" s="449">
        <f>$I6</f>
      </c>
      <c r="T6" s="464" t="s">
        <v>557</v>
      </c>
      <c r="U6" s="451"/>
      <c r="V6" s="405"/>
      <c r="W6" s="465"/>
      <c r="X6" s="465"/>
      <c r="Y6" s="465"/>
      <c r="Z6" s="465"/>
      <c r="AA6" s="465"/>
      <c r="AB6" s="465"/>
      <c r="AC6" s="466"/>
      <c r="AD6" s="405"/>
      <c r="AE6" s="465"/>
      <c r="AF6" s="465"/>
      <c r="AG6" s="465"/>
      <c r="AH6" s="465"/>
      <c r="AI6" s="465"/>
      <c r="AJ6" s="465"/>
      <c r="AK6" s="465"/>
      <c r="AL6" s="466"/>
      <c r="AM6" s="455" t="s">
        <v>558</v>
      </c>
      <c r="AP6" s="151" t="str">
        <f>IF(T6="","",T6)</f>
        <v>Схема подключения теплопотребляющей установки к коллектору источника тепловой энергии</v>
      </c>
      <c r="AS6" s="79">
        <v>0</v>
      </c>
    </row>
    <row customHeight="1" ht="21" hidden="1">
      <c r="E7" s="456"/>
      <c r="F7" s="456"/>
      <c r="G7" s="456"/>
      <c r="H7" s="456"/>
      <c r="I7" s="467"/>
      <c r="J7" s="162">
        <f>I6&amp;".1"</f>
      </c>
      <c r="L7" s="462"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456"/>
      <c r="F8" s="456"/>
      <c r="G8" s="456"/>
      <c r="H8" s="456"/>
      <c r="I8" s="467"/>
      <c r="J8" s="467"/>
      <c r="K8" s="162">
        <f>J7&amp;".1"</f>
      </c>
      <c r="L8" s="462" t="s">
        <v>562</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563</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0"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3"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479"/>
      <c r="T12" s="486" t="s">
        <v>566</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456"/>
      <c r="F13" s="456"/>
      <c r="G13" s="447"/>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568</v>
      </c>
      <c r="AP14" s="151" t="str">
        <f>IF(T14="","",T14)</f>
        <v>Добавить централизованную систему для дифференциации</v>
      </c>
      <c r="AS14" s="138">
        <v>0</v>
      </c>
    </row>
    <row customHeight="1" ht="0.75" hidden="1">
      <c r="E15" s="447"/>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570</v>
      </c>
      <c r="Z20" s="496"/>
      <c r="AB20" s="496"/>
      <c r="AH20" s="496"/>
      <c r="AJ20" s="496"/>
      <c r="AS20" s="100">
        <v>0</v>
      </c>
    </row>
    <row customHeight="1" ht="14.25" hidden="1">
      <c r="AS21" s="100">
        <v>0</v>
      </c>
    </row>
    <row customHeight="1" ht="14.25" hidden="1">
      <c r="O22" s="462"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t="s">
        <v>587</v>
      </c>
      <c r="X40" s="84" t="s">
        <v>588</v>
      </c>
      <c r="Y40" s="83"/>
      <c r="Z40" s="84" t="s">
        <v>602</v>
      </c>
      <c r="AA40" s="142"/>
      <c r="AB40" s="83"/>
      <c r="AC40" s="514"/>
      <c r="AD40" s="291" t="s">
        <v>586</v>
      </c>
      <c r="AE40" s="513" t="s">
        <v>587</v>
      </c>
      <c r="AF40" s="84" t="s">
        <v>588</v>
      </c>
      <c r="AG40" s="83"/>
      <c r="AH40" s="84" t="s">
        <v>589</v>
      </c>
      <c r="AI40" s="142"/>
      <c r="AJ40" s="83"/>
      <c r="AK40" s="514"/>
      <c r="AL40" s="515"/>
      <c r="AM40" s="152"/>
      <c r="AS40" s="79">
        <v>34</v>
      </c>
    </row>
    <row customHeight="1" ht="35.699999999999996">
      <c r="B41" s="218" t="s">
        <v>296</v>
      </c>
      <c r="C41" s="218" t="s">
        <v>297</v>
      </c>
      <c r="D41" s="218" t="s">
        <v>298</v>
      </c>
      <c r="E41" s="462" t="s">
        <v>590</v>
      </c>
      <c r="F41" s="462" t="s">
        <v>591</v>
      </c>
      <c r="G41" s="462" t="s">
        <v>592</v>
      </c>
      <c r="H41" s="462" t="s">
        <v>593</v>
      </c>
      <c r="I41" s="462" t="s">
        <v>594</v>
      </c>
      <c r="J41" s="462" t="s">
        <v>595</v>
      </c>
      <c r="K41" s="462" t="s">
        <v>596</v>
      </c>
      <c r="L41" s="462"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316</v>
      </c>
      <c r="E43" s="447">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316</v>
      </c>
      <c r="B44" s="525" t="s">
        <v>317</v>
      </c>
      <c r="E44" s="456"/>
      <c r="F44" s="447">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525" t="s">
        <v>316</v>
      </c>
      <c r="B45" s="525" t="s">
        <v>317</v>
      </c>
      <c r="C45" s="525" t="s">
        <v>318</v>
      </c>
      <c r="E45" s="456"/>
      <c r="F45" s="456"/>
      <c r="G45" s="447">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525" t="s">
        <v>316</v>
      </c>
      <c r="B46" s="525" t="s">
        <v>317</v>
      </c>
      <c r="C46" s="525" t="s">
        <v>318</v>
      </c>
      <c r="D46" s="525" t="s">
        <v>319</v>
      </c>
      <c r="E46" s="456"/>
      <c r="F46" s="456"/>
      <c r="G46" s="456"/>
      <c r="H46" s="447">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49.5">
      <c r="A47" s="525" t="s">
        <v>316</v>
      </c>
      <c r="B47" s="525" t="s">
        <v>317</v>
      </c>
      <c r="C47" s="525" t="s">
        <v>318</v>
      </c>
      <c r="D47" s="525" t="s">
        <v>319</v>
      </c>
      <c r="E47" s="456"/>
      <c r="F47" s="456"/>
      <c r="G47" s="456"/>
      <c r="H47" s="456"/>
      <c r="I47" s="162" t="str">
        <f>S46&amp;".1"</f>
        <v>....1</v>
      </c>
      <c r="L47" s="462" t="s">
        <v>556</v>
      </c>
      <c r="P47" s="136">
        <v>1</v>
      </c>
      <c r="R47" s="463"/>
      <c r="S47" s="449" t="str">
        <f>$I47</f>
        <v>....1</v>
      </c>
      <c r="T47" s="464" t="s">
        <v>557</v>
      </c>
      <c r="U47" s="451"/>
      <c r="V47" s="405"/>
      <c r="W47" s="465"/>
      <c r="X47" s="465"/>
      <c r="Y47" s="465"/>
      <c r="Z47" s="465"/>
      <c r="AA47" s="465"/>
      <c r="AB47" s="465"/>
      <c r="AC47" s="466"/>
      <c r="AD47" s="405"/>
      <c r="AE47" s="465"/>
      <c r="AF47" s="465"/>
      <c r="AG47" s="465"/>
      <c r="AH47" s="465"/>
      <c r="AI47" s="465"/>
      <c r="AJ47" s="465"/>
      <c r="AK47" s="465"/>
      <c r="AL47" s="466"/>
      <c r="AM47" s="455" t="s">
        <v>558</v>
      </c>
      <c r="AP47" s="151" t="str">
        <f>IF(T47="","",T47)</f>
        <v>Схема подключения теплопотребляющей установки к коллектору источника тепловой энергии</v>
      </c>
      <c r="AS47" s="79">
        <v>47</v>
      </c>
    </row>
    <row customHeight="1" ht="22.049999999999997">
      <c r="A48" s="525" t="s">
        <v>316</v>
      </c>
      <c r="B48" s="525" t="s">
        <v>317</v>
      </c>
      <c r="C48" s="525" t="s">
        <v>318</v>
      </c>
      <c r="D48" s="525" t="s">
        <v>319</v>
      </c>
      <c r="E48" s="456"/>
      <c r="F48" s="456"/>
      <c r="G48" s="456"/>
      <c r="H48" s="456"/>
      <c r="I48" s="467"/>
      <c r="J48" s="162" t="str">
        <f>I47&amp;".1"</f>
        <v>....1.1</v>
      </c>
      <c r="L48" s="462" t="s">
        <v>559</v>
      </c>
      <c r="Q48" s="136">
        <v>1</v>
      </c>
      <c r="R48" s="468"/>
      <c r="S48" s="449" t="str">
        <f>$J48</f>
        <v>....1.1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525" t="s">
        <v>316</v>
      </c>
      <c r="B49" s="525" t="s">
        <v>317</v>
      </c>
      <c r="C49" s="525" t="s">
        <v>318</v>
      </c>
      <c r="D49" s="525" t="s">
        <v>319</v>
      </c>
      <c r="E49" s="456"/>
      <c r="F49" s="456"/>
      <c r="G49" s="456"/>
      <c r="H49" s="456"/>
      <c r="I49" s="467"/>
      <c r="J49" s="467"/>
      <c r="K49" s="162" t="str">
        <f>J48&amp;".1"</f>
        <v>....1.1.1</v>
      </c>
      <c r="L49" s="462" t="s">
        <v>562</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563</v>
      </c>
      <c r="AN49" s="138">
        <f>STRCHECKDATE(V50:AL50)</f>
      </c>
      <c r="AP49" s="151" t="str">
        <f>IF(T49="","",T49)</f>
        <v/>
      </c>
      <c r="AS49" s="79">
        <v>21</v>
      </c>
    </row>
    <row customHeight="1" ht="1.05">
      <c r="A50" s="525" t="s">
        <v>316</v>
      </c>
      <c r="B50" s="525" t="s">
        <v>317</v>
      </c>
      <c r="C50" s="525" t="s">
        <v>318</v>
      </c>
      <c r="D50" s="525" t="s">
        <v>319</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316</v>
      </c>
      <c r="B51" s="525" t="s">
        <v>317</v>
      </c>
      <c r="C51" s="525" t="s">
        <v>318</v>
      </c>
      <c r="D51" s="525" t="s">
        <v>319</v>
      </c>
      <c r="E51" s="456"/>
      <c r="F51" s="456"/>
      <c r="G51" s="456"/>
      <c r="H51" s="456"/>
      <c r="I51" s="467"/>
      <c r="J51" s="162"/>
      <c r="R51" s="463"/>
      <c r="S51" s="479"/>
      <c r="T51" s="480"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316</v>
      </c>
      <c r="B52" s="525" t="s">
        <v>317</v>
      </c>
      <c r="C52" s="525" t="s">
        <v>318</v>
      </c>
      <c r="D52" s="525" t="s">
        <v>319</v>
      </c>
      <c r="E52" s="456"/>
      <c r="F52" s="456"/>
      <c r="G52" s="456"/>
      <c r="H52" s="456"/>
      <c r="I52" s="162"/>
      <c r="R52" s="463"/>
      <c r="S52" s="479"/>
      <c r="T52" s="483"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525" t="s">
        <v>316</v>
      </c>
      <c r="B53" s="525" t="s">
        <v>317</v>
      </c>
      <c r="C53" s="525" t="s">
        <v>318</v>
      </c>
      <c r="D53" s="525" t="s">
        <v>319</v>
      </c>
      <c r="E53" s="456"/>
      <c r="F53" s="456"/>
      <c r="G53" s="456"/>
      <c r="H53" s="447"/>
      <c r="R53" s="448"/>
      <c r="S53" s="479"/>
      <c r="T53" s="486" t="s">
        <v>566</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135" t="s">
        <v>316</v>
      </c>
      <c r="B54" s="135" t="s">
        <v>317</v>
      </c>
      <c r="C54" s="135" t="s">
        <v>318</v>
      </c>
      <c r="E54" s="456"/>
      <c r="F54" s="456"/>
      <c r="G54" s="447"/>
      <c r="T54" s="491" t="s">
        <v>567</v>
      </c>
      <c r="AP54" s="151" t="str">
        <f>IF(T54="","",T54)</f>
        <v>Добавить источник для дифференциации</v>
      </c>
      <c r="AS54" s="138">
        <v>1</v>
      </c>
    </row>
    <row customHeight="1" ht="1.05">
      <c r="A55" s="135" t="s">
        <v>316</v>
      </c>
      <c r="B55" s="135" t="s">
        <v>317</v>
      </c>
      <c r="E55" s="456"/>
      <c r="F55" s="447"/>
      <c r="T55" s="491" t="s">
        <v>568</v>
      </c>
      <c r="AP55" s="151" t="str">
        <f>IF(T55="","",T55)</f>
        <v>Добавить централизованную систему для дифференциации</v>
      </c>
      <c r="AS55" s="138">
        <v>1</v>
      </c>
    </row>
    <row customHeight="1" ht="1.05">
      <c r="A56" s="135" t="s">
        <v>316</v>
      </c>
      <c r="E56" s="447"/>
      <c r="T56" s="491" t="s">
        <v>569</v>
      </c>
      <c r="AP56" s="151" t="str">
        <f>IF(T56="","",T56)</f>
        <v>Добавить территорию для дифференциации</v>
      </c>
      <c r="AS56" s="138">
        <v>1</v>
      </c>
    </row>
    <row customHeight="1" ht="1.05">
      <c r="T57" s="491" t="s">
        <v>601</v>
      </c>
      <c r="AP57" s="151" t="str">
        <f>IF(T57="","",T57)</f>
        <v>Добавить наименование тарифа</v>
      </c>
      <c r="AS57" s="138">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100" t="s">
        <v>81</v>
      </c>
      <c r="B65" s="100">
        <v>0</v>
      </c>
      <c r="C65" s="100">
        <v>0</v>
      </c>
      <c r="D65" s="100">
        <v>0</v>
      </c>
      <c r="E65" s="100">
        <v>0</v>
      </c>
      <c r="F65" s="100">
        <v>0</v>
      </c>
      <c r="G65" s="100">
        <v>0</v>
      </c>
      <c r="H65" s="100">
        <v>0</v>
      </c>
      <c r="I65" s="100">
        <v>0</v>
      </c>
      <c r="J65" s="100">
        <v>0</v>
      </c>
      <c r="K65" s="100">
        <v>0</v>
      </c>
      <c r="L65" s="170">
        <v>0</v>
      </c>
      <c r="M65" s="104">
        <v>0</v>
      </c>
      <c r="N65" s="104">
        <v>0</v>
      </c>
      <c r="O65" s="104">
        <v>0</v>
      </c>
      <c r="P65" s="530">
        <v>3</v>
      </c>
      <c r="Q65" s="531">
        <v>3</v>
      </c>
      <c r="R65" s="531">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C0054-33E1-EAEA-0E05-0.C734CD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1.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532">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533"/>
      <c r="F3" s="532">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533"/>
      <c r="F4" s="533"/>
      <c r="G4" s="532">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533"/>
      <c r="F5" s="533"/>
      <c r="G5" s="533"/>
      <c r="H5" s="532">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47.25" hidden="1">
      <c r="E6" s="533"/>
      <c r="F6" s="533"/>
      <c r="G6" s="533"/>
      <c r="H6" s="533"/>
      <c r="I6" s="152">
        <f>S5&amp;".1"</f>
      </c>
      <c r="L6" s="534" t="s">
        <v>556</v>
      </c>
      <c r="P6" s="136">
        <v>1</v>
      </c>
      <c r="R6" s="463"/>
      <c r="S6" s="449">
        <f>$I6</f>
      </c>
      <c r="T6" s="464" t="s">
        <v>557</v>
      </c>
      <c r="U6" s="451"/>
      <c r="V6" s="405"/>
      <c r="W6" s="465"/>
      <c r="X6" s="465"/>
      <c r="Y6" s="465"/>
      <c r="Z6" s="465"/>
      <c r="AA6" s="465"/>
      <c r="AB6" s="465"/>
      <c r="AC6" s="466"/>
      <c r="AD6" s="405"/>
      <c r="AE6" s="465"/>
      <c r="AF6" s="465"/>
      <c r="AG6" s="465"/>
      <c r="AH6" s="465"/>
      <c r="AI6" s="465"/>
      <c r="AJ6" s="465"/>
      <c r="AK6" s="465"/>
      <c r="AL6" s="466"/>
      <c r="AM6" s="455" t="s">
        <v>558</v>
      </c>
      <c r="AP6" s="151" t="str">
        <f>IF(T6="","",T6)</f>
        <v>Схема подключения теплопотребляющей установки к коллектору источника тепловой энергии</v>
      </c>
      <c r="AS6" s="79">
        <v>0</v>
      </c>
    </row>
    <row customHeight="1" ht="21" hidden="1">
      <c r="E7" s="533"/>
      <c r="F7" s="533"/>
      <c r="G7" s="533"/>
      <c r="H7" s="533"/>
      <c r="I7" s="84"/>
      <c r="J7" s="152">
        <f>I6&amp;".1"</f>
      </c>
      <c r="L7" s="534"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533"/>
      <c r="F8" s="533"/>
      <c r="G8" s="533"/>
      <c r="H8" s="533"/>
      <c r="I8" s="84"/>
      <c r="J8" s="84"/>
      <c r="K8" s="152">
        <f>J7&amp;".1"</f>
      </c>
      <c r="L8" s="534" t="s">
        <v>562</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563</v>
      </c>
      <c r="AN8" s="138">
        <f>STRCHECKDATE(V9:AL9)</f>
      </c>
      <c r="AP8" s="151" t="str">
        <f>IF(T8="","",T8)</f>
        <v/>
      </c>
      <c r="AS8" s="79">
        <v>0</v>
      </c>
    </row>
    <row customHeight="1" ht="0.75" hidden="1">
      <c r="E9" s="533"/>
      <c r="F9" s="533"/>
      <c r="G9" s="533"/>
      <c r="H9" s="533"/>
      <c r="I9" s="84"/>
      <c r="J9" s="84"/>
      <c r="K9" s="15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533"/>
      <c r="F10" s="533"/>
      <c r="G10" s="533"/>
      <c r="H10" s="533"/>
      <c r="I10" s="84"/>
      <c r="J10" s="152"/>
      <c r="R10" s="463"/>
      <c r="S10" s="479"/>
      <c r="T10" s="480"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533"/>
      <c r="F11" s="533"/>
      <c r="G11" s="533"/>
      <c r="H11" s="533"/>
      <c r="I11" s="152"/>
      <c r="R11" s="463"/>
      <c r="S11" s="479"/>
      <c r="T11" s="483"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533"/>
      <c r="F12" s="533"/>
      <c r="G12" s="533"/>
      <c r="H12" s="532"/>
      <c r="R12" s="448"/>
      <c r="S12" s="479"/>
      <c r="T12" s="486" t="s">
        <v>566</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533"/>
      <c r="F13" s="533"/>
      <c r="G13" s="532"/>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533"/>
      <c r="F14" s="532"/>
      <c r="T14" s="490" t="s">
        <v>568</v>
      </c>
      <c r="AP14" s="151" t="str">
        <f>IF(T14="","",T14)</f>
        <v>Добавить централизованную систему для дифференциации</v>
      </c>
      <c r="AS14" s="138">
        <v>0</v>
      </c>
    </row>
    <row customHeight="1" ht="0.75" hidden="1">
      <c r="E15" s="532"/>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14.25" hidden="1">
      <c r="O20" s="535" t="s">
        <v>570</v>
      </c>
      <c r="Z20" s="496"/>
      <c r="AB20" s="496"/>
      <c r="AH20" s="496"/>
      <c r="AJ20" s="496"/>
      <c r="AS20" s="100">
        <v>0</v>
      </c>
    </row>
    <row customHeight="1" ht="14.25" hidden="1">
      <c r="AS21" s="100">
        <v>0</v>
      </c>
    </row>
    <row customHeight="1" ht="14.25" hidden="1">
      <c r="O22" s="534"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t="s">
        <v>587</v>
      </c>
      <c r="X40" s="84" t="s">
        <v>588</v>
      </c>
      <c r="Y40" s="83"/>
      <c r="Z40" s="84" t="s">
        <v>602</v>
      </c>
      <c r="AA40" s="142"/>
      <c r="AB40" s="83"/>
      <c r="AC40" s="514"/>
      <c r="AD40" s="291" t="s">
        <v>586</v>
      </c>
      <c r="AE40" s="513" t="s">
        <v>587</v>
      </c>
      <c r="AF40" s="84" t="s">
        <v>588</v>
      </c>
      <c r="AG40" s="83"/>
      <c r="AH40" s="84" t="s">
        <v>589</v>
      </c>
      <c r="AI40" s="142"/>
      <c r="AJ40" s="83"/>
      <c r="AK40" s="514"/>
      <c r="AL40" s="515"/>
      <c r="AM40" s="152"/>
      <c r="AS40" s="79">
        <v>34</v>
      </c>
    </row>
    <row customHeight="1" ht="35.699999999999996">
      <c r="B41" s="217" t="s">
        <v>296</v>
      </c>
      <c r="C41" s="217" t="s">
        <v>297</v>
      </c>
      <c r="D41" s="217" t="s">
        <v>298</v>
      </c>
      <c r="E41" s="534" t="s">
        <v>590</v>
      </c>
      <c r="F41" s="534" t="s">
        <v>591</v>
      </c>
      <c r="G41" s="534" t="s">
        <v>592</v>
      </c>
      <c r="H41" s="534" t="s">
        <v>593</v>
      </c>
      <c r="I41" s="534" t="s">
        <v>594</v>
      </c>
      <c r="J41" s="534" t="s">
        <v>595</v>
      </c>
      <c r="K41" s="534" t="s">
        <v>596</v>
      </c>
      <c r="L41" s="534"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262" t="s">
        <v>365</v>
      </c>
      <c r="E43" s="532">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262" t="s">
        <v>365</v>
      </c>
      <c r="B44" s="262" t="s">
        <v>366</v>
      </c>
      <c r="E44" s="533"/>
      <c r="F44" s="532">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262" t="s">
        <v>365</v>
      </c>
      <c r="B45" s="262" t="s">
        <v>366</v>
      </c>
      <c r="C45" s="262" t="s">
        <v>367</v>
      </c>
      <c r="E45" s="533"/>
      <c r="F45" s="533"/>
      <c r="G45" s="532">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262" t="s">
        <v>365</v>
      </c>
      <c r="B46" s="262" t="s">
        <v>366</v>
      </c>
      <c r="C46" s="262" t="s">
        <v>367</v>
      </c>
      <c r="D46" s="262" t="s">
        <v>368</v>
      </c>
      <c r="E46" s="533"/>
      <c r="F46" s="533"/>
      <c r="G46" s="533"/>
      <c r="H46" s="532">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49.5">
      <c r="A47" s="262" t="s">
        <v>365</v>
      </c>
      <c r="B47" s="262" t="s">
        <v>366</v>
      </c>
      <c r="C47" s="262" t="s">
        <v>367</v>
      </c>
      <c r="D47" s="262" t="s">
        <v>368</v>
      </c>
      <c r="E47" s="533"/>
      <c r="F47" s="533"/>
      <c r="G47" s="533"/>
      <c r="H47" s="533"/>
      <c r="I47" s="152" t="str">
        <f>S46&amp;".1"</f>
        <v>....1</v>
      </c>
      <c r="L47" s="534" t="s">
        <v>556</v>
      </c>
      <c r="P47" s="136">
        <v>1</v>
      </c>
      <c r="R47" s="463"/>
      <c r="S47" s="449" t="str">
        <f>$I47</f>
        <v>....1</v>
      </c>
      <c r="T47" s="464" t="s">
        <v>557</v>
      </c>
      <c r="U47" s="451"/>
      <c r="V47" s="405"/>
      <c r="W47" s="465"/>
      <c r="X47" s="465"/>
      <c r="Y47" s="465"/>
      <c r="Z47" s="465"/>
      <c r="AA47" s="465"/>
      <c r="AB47" s="465"/>
      <c r="AC47" s="466"/>
      <c r="AD47" s="405"/>
      <c r="AE47" s="465"/>
      <c r="AF47" s="465"/>
      <c r="AG47" s="465"/>
      <c r="AH47" s="465"/>
      <c r="AI47" s="465"/>
      <c r="AJ47" s="465"/>
      <c r="AK47" s="465"/>
      <c r="AL47" s="466"/>
      <c r="AM47" s="455" t="s">
        <v>558</v>
      </c>
      <c r="AP47" s="151" t="str">
        <f>IF(T47="","",T47)</f>
        <v>Схема подключения теплопотребляющей установки к коллектору источника тепловой энергии</v>
      </c>
      <c r="AS47" s="79">
        <v>47</v>
      </c>
    </row>
    <row customHeight="1" ht="22.049999999999997">
      <c r="A48" s="262" t="s">
        <v>365</v>
      </c>
      <c r="B48" s="262" t="s">
        <v>366</v>
      </c>
      <c r="C48" s="262" t="s">
        <v>367</v>
      </c>
      <c r="D48" s="262" t="s">
        <v>368</v>
      </c>
      <c r="E48" s="533"/>
      <c r="F48" s="533"/>
      <c r="G48" s="533"/>
      <c r="H48" s="533"/>
      <c r="I48" s="84"/>
      <c r="J48" s="152" t="str">
        <f>I47&amp;".1"</f>
        <v>....1.1</v>
      </c>
      <c r="L48" s="534" t="s">
        <v>559</v>
      </c>
      <c r="Q48" s="136">
        <v>1</v>
      </c>
      <c r="R48" s="468"/>
      <c r="S48" s="449" t="str">
        <f>$J48</f>
        <v>....1.1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262" t="s">
        <v>365</v>
      </c>
      <c r="B49" s="262" t="s">
        <v>366</v>
      </c>
      <c r="C49" s="262" t="s">
        <v>367</v>
      </c>
      <c r="D49" s="262" t="s">
        <v>368</v>
      </c>
      <c r="E49" s="533"/>
      <c r="F49" s="533"/>
      <c r="G49" s="533"/>
      <c r="H49" s="533"/>
      <c r="I49" s="84"/>
      <c r="J49" s="84"/>
      <c r="K49" s="152" t="str">
        <f>J48&amp;".1"</f>
        <v>....1.1.1</v>
      </c>
      <c r="L49" s="534" t="s">
        <v>562</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563</v>
      </c>
      <c r="AN49" s="138">
        <f>STRCHECKDATE(V50:AL50)</f>
      </c>
      <c r="AP49" s="151" t="str">
        <f>IF(T49="","",T49)</f>
        <v/>
      </c>
      <c r="AS49" s="79">
        <v>21</v>
      </c>
    </row>
    <row customHeight="1" ht="1.05">
      <c r="A50" s="262" t="s">
        <v>365</v>
      </c>
      <c r="B50" s="262" t="s">
        <v>366</v>
      </c>
      <c r="C50" s="262" t="s">
        <v>367</v>
      </c>
      <c r="D50" s="262" t="s">
        <v>368</v>
      </c>
      <c r="E50" s="533"/>
      <c r="F50" s="533"/>
      <c r="G50" s="533"/>
      <c r="H50" s="533"/>
      <c r="I50" s="84"/>
      <c r="J50" s="84"/>
      <c r="K50" s="15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262" t="s">
        <v>365</v>
      </c>
      <c r="B51" s="262" t="s">
        <v>366</v>
      </c>
      <c r="C51" s="262" t="s">
        <v>367</v>
      </c>
      <c r="D51" s="262" t="s">
        <v>368</v>
      </c>
      <c r="E51" s="533"/>
      <c r="F51" s="533"/>
      <c r="G51" s="533"/>
      <c r="H51" s="533"/>
      <c r="I51" s="84"/>
      <c r="J51" s="152"/>
      <c r="R51" s="463"/>
      <c r="S51" s="479"/>
      <c r="T51" s="480"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262" t="s">
        <v>365</v>
      </c>
      <c r="B52" s="262" t="s">
        <v>366</v>
      </c>
      <c r="C52" s="262" t="s">
        <v>367</v>
      </c>
      <c r="D52" s="262" t="s">
        <v>368</v>
      </c>
      <c r="E52" s="533"/>
      <c r="F52" s="533"/>
      <c r="G52" s="533"/>
      <c r="H52" s="533"/>
      <c r="I52" s="152"/>
      <c r="R52" s="463"/>
      <c r="S52" s="479"/>
      <c r="T52" s="483"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262" t="s">
        <v>365</v>
      </c>
      <c r="B53" s="262" t="s">
        <v>366</v>
      </c>
      <c r="C53" s="262" t="s">
        <v>367</v>
      </c>
      <c r="D53" s="262" t="s">
        <v>368</v>
      </c>
      <c r="E53" s="533"/>
      <c r="F53" s="533"/>
      <c r="G53" s="533"/>
      <c r="H53" s="532"/>
      <c r="R53" s="448"/>
      <c r="S53" s="479"/>
      <c r="T53" s="486" t="s">
        <v>566</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4.2">
      <c r="A54" s="536" t="s">
        <v>365</v>
      </c>
      <c r="B54" s="536" t="s">
        <v>366</v>
      </c>
      <c r="C54" s="536" t="s">
        <v>367</v>
      </c>
      <c r="E54" s="533"/>
      <c r="F54" s="533"/>
      <c r="G54" s="532"/>
      <c r="T54" s="491" t="s">
        <v>567</v>
      </c>
      <c r="AP54" s="151" t="str">
        <f>IF(T54="","",T54)</f>
        <v>Добавить источник для дифференциации</v>
      </c>
      <c r="AS54" s="138">
        <v>4</v>
      </c>
    </row>
    <row customHeight="1" ht="4.2">
      <c r="A55" s="536" t="s">
        <v>365</v>
      </c>
      <c r="B55" s="536" t="s">
        <v>366</v>
      </c>
      <c r="E55" s="533"/>
      <c r="F55" s="532"/>
      <c r="T55" s="491" t="s">
        <v>568</v>
      </c>
      <c r="AP55" s="151" t="str">
        <f>IF(T55="","",T55)</f>
        <v>Добавить централизованную систему для дифференциации</v>
      </c>
      <c r="AS55" s="138">
        <v>4</v>
      </c>
    </row>
    <row customHeight="1" ht="4.2">
      <c r="A56" s="536" t="s">
        <v>365</v>
      </c>
      <c r="E56" s="532"/>
      <c r="T56" s="491" t="s">
        <v>569</v>
      </c>
      <c r="AP56" s="151" t="str">
        <f>IF(T56="","",T56)</f>
        <v>Добавить территорию для дифференциации</v>
      </c>
      <c r="AS56" s="138">
        <v>4</v>
      </c>
    </row>
    <row customHeight="1" ht="4.2">
      <c r="T57" s="491" t="s">
        <v>601</v>
      </c>
      <c r="AP57" s="151" t="str">
        <f>IF(T57="","",T57)</f>
        <v>Добавить наименование тарифа</v>
      </c>
      <c r="AS57" s="138">
        <v>4</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81</v>
      </c>
      <c r="B65" s="79">
        <v>0</v>
      </c>
      <c r="C65" s="79">
        <v>0</v>
      </c>
      <c r="D65" s="79">
        <v>0</v>
      </c>
      <c r="E65" s="79">
        <v>0</v>
      </c>
      <c r="F65" s="79">
        <v>0</v>
      </c>
      <c r="G65" s="79">
        <v>0</v>
      </c>
      <c r="H65" s="79">
        <v>0</v>
      </c>
      <c r="I65" s="79">
        <v>0</v>
      </c>
      <c r="J65" s="79">
        <v>0</v>
      </c>
      <c r="K65" s="79">
        <v>0</v>
      </c>
      <c r="L65" s="111">
        <v>0</v>
      </c>
      <c r="M65" s="530">
        <v>0</v>
      </c>
      <c r="N65" s="530">
        <v>0</v>
      </c>
      <c r="O65" s="530">
        <v>0</v>
      </c>
      <c r="P65" s="530">
        <v>3</v>
      </c>
      <c r="Q65" s="531">
        <v>3</v>
      </c>
      <c r="R65" s="531">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E062A6-95F2-6645-CB75-0.DFFE06E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1.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532">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533"/>
      <c r="F3" s="532">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533"/>
      <c r="F4" s="533"/>
      <c r="G4" s="532">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533"/>
      <c r="F5" s="533"/>
      <c r="G5" s="533"/>
      <c r="H5" s="532">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47.25" hidden="1">
      <c r="E6" s="533"/>
      <c r="F6" s="533"/>
      <c r="G6" s="533"/>
      <c r="H6" s="533"/>
      <c r="I6" s="152">
        <f>S5&amp;".1"</f>
      </c>
      <c r="L6" s="534" t="s">
        <v>556</v>
      </c>
      <c r="P6" s="136">
        <v>1</v>
      </c>
      <c r="R6" s="463"/>
      <c r="S6" s="449">
        <f>$I6</f>
      </c>
      <c r="T6" s="464" t="s">
        <v>557</v>
      </c>
      <c r="U6" s="451"/>
      <c r="V6" s="405"/>
      <c r="W6" s="465"/>
      <c r="X6" s="465"/>
      <c r="Y6" s="465"/>
      <c r="Z6" s="465"/>
      <c r="AA6" s="465"/>
      <c r="AB6" s="465"/>
      <c r="AC6" s="466"/>
      <c r="AD6" s="405"/>
      <c r="AE6" s="465"/>
      <c r="AF6" s="465"/>
      <c r="AG6" s="465"/>
      <c r="AH6" s="465"/>
      <c r="AI6" s="465"/>
      <c r="AJ6" s="465"/>
      <c r="AK6" s="465"/>
      <c r="AL6" s="466"/>
      <c r="AM6" s="455" t="s">
        <v>558</v>
      </c>
      <c r="AP6" s="151" t="str">
        <f>IF(T6="","",T6)</f>
        <v>Схема подключения теплопотребляющей установки к коллектору источника тепловой энергии</v>
      </c>
      <c r="AS6" s="79">
        <v>0</v>
      </c>
    </row>
    <row customHeight="1" ht="21" hidden="1">
      <c r="E7" s="533"/>
      <c r="F7" s="533"/>
      <c r="G7" s="533"/>
      <c r="H7" s="533"/>
      <c r="I7" s="84"/>
      <c r="J7" s="152">
        <f>I6&amp;".1"</f>
      </c>
      <c r="L7" s="534"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533"/>
      <c r="F8" s="533"/>
      <c r="G8" s="533"/>
      <c r="H8" s="533"/>
      <c r="I8" s="84"/>
      <c r="J8" s="84"/>
      <c r="K8" s="152">
        <f>J7&amp;".1"</f>
      </c>
      <c r="L8" s="534" t="s">
        <v>562</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563</v>
      </c>
      <c r="AN8" s="138">
        <f>STRCHECKDATE(V9:AL9)</f>
      </c>
      <c r="AP8" s="151" t="str">
        <f>IF(T8="","",T8)</f>
        <v/>
      </c>
      <c r="AS8" s="79">
        <v>0</v>
      </c>
    </row>
    <row customHeight="1" ht="0.75" hidden="1">
      <c r="E9" s="533"/>
      <c r="F9" s="533"/>
      <c r="G9" s="533"/>
      <c r="H9" s="533"/>
      <c r="I9" s="84"/>
      <c r="J9" s="84"/>
      <c r="K9" s="15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533"/>
      <c r="F10" s="533"/>
      <c r="G10" s="533"/>
      <c r="H10" s="533"/>
      <c r="I10" s="84"/>
      <c r="J10" s="152"/>
      <c r="R10" s="463"/>
      <c r="S10" s="479"/>
      <c r="T10" s="480"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533"/>
      <c r="F11" s="533"/>
      <c r="G11" s="533"/>
      <c r="H11" s="533"/>
      <c r="I11" s="152"/>
      <c r="R11" s="463"/>
      <c r="S11" s="479"/>
      <c r="T11" s="483"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533"/>
      <c r="F12" s="533"/>
      <c r="G12" s="533"/>
      <c r="H12" s="532"/>
      <c r="R12" s="448"/>
      <c r="S12" s="479"/>
      <c r="T12" s="486" t="s">
        <v>566</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533"/>
      <c r="F13" s="533"/>
      <c r="G13" s="532"/>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533"/>
      <c r="F14" s="532"/>
      <c r="T14" s="490" t="s">
        <v>568</v>
      </c>
      <c r="AP14" s="151" t="str">
        <f>IF(T14="","",T14)</f>
        <v>Добавить централизованную систему для дифференциации</v>
      </c>
      <c r="AS14" s="138">
        <v>0</v>
      </c>
    </row>
    <row customHeight="1" ht="0.75" hidden="1">
      <c r="E15" s="532"/>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14.25" hidden="1">
      <c r="O20" s="535" t="s">
        <v>570</v>
      </c>
      <c r="Z20" s="496"/>
      <c r="AB20" s="496"/>
      <c r="AH20" s="496"/>
      <c r="AJ20" s="496"/>
      <c r="AS20" s="100">
        <v>0</v>
      </c>
    </row>
    <row customHeight="1" ht="14.25" hidden="1">
      <c r="AS21" s="100">
        <v>0</v>
      </c>
    </row>
    <row customHeight="1" ht="14.25" hidden="1">
      <c r="O22" s="534"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t="s">
        <v>587</v>
      </c>
      <c r="X40" s="84" t="s">
        <v>588</v>
      </c>
      <c r="Y40" s="83"/>
      <c r="Z40" s="84" t="s">
        <v>602</v>
      </c>
      <c r="AA40" s="142"/>
      <c r="AB40" s="83"/>
      <c r="AC40" s="514"/>
      <c r="AD40" s="291" t="s">
        <v>586</v>
      </c>
      <c r="AE40" s="513" t="s">
        <v>587</v>
      </c>
      <c r="AF40" s="84" t="s">
        <v>588</v>
      </c>
      <c r="AG40" s="83"/>
      <c r="AH40" s="84" t="s">
        <v>589</v>
      </c>
      <c r="AI40" s="142"/>
      <c r="AJ40" s="83"/>
      <c r="AK40" s="514"/>
      <c r="AL40" s="515"/>
      <c r="AM40" s="152"/>
      <c r="AS40" s="79">
        <v>34</v>
      </c>
    </row>
    <row customHeight="1" ht="35.699999999999996">
      <c r="B41" s="217" t="s">
        <v>296</v>
      </c>
      <c r="C41" s="217" t="s">
        <v>297</v>
      </c>
      <c r="D41" s="217" t="s">
        <v>298</v>
      </c>
      <c r="E41" s="534" t="s">
        <v>590</v>
      </c>
      <c r="F41" s="534" t="s">
        <v>591</v>
      </c>
      <c r="G41" s="534" t="s">
        <v>592</v>
      </c>
      <c r="H41" s="534" t="s">
        <v>593</v>
      </c>
      <c r="I41" s="534" t="s">
        <v>594</v>
      </c>
      <c r="J41" s="534" t="s">
        <v>595</v>
      </c>
      <c r="K41" s="534" t="s">
        <v>596</v>
      </c>
      <c r="L41" s="534"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262" t="s">
        <v>365</v>
      </c>
      <c r="E43" s="532">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262" t="s">
        <v>365</v>
      </c>
      <c r="B44" s="262" t="s">
        <v>366</v>
      </c>
      <c r="E44" s="533"/>
      <c r="F44" s="532">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262" t="s">
        <v>365</v>
      </c>
      <c r="B45" s="262" t="s">
        <v>366</v>
      </c>
      <c r="C45" s="262" t="s">
        <v>367</v>
      </c>
      <c r="E45" s="533"/>
      <c r="F45" s="533"/>
      <c r="G45" s="532">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262" t="s">
        <v>365</v>
      </c>
      <c r="B46" s="262" t="s">
        <v>366</v>
      </c>
      <c r="C46" s="262" t="s">
        <v>367</v>
      </c>
      <c r="D46" s="262" t="s">
        <v>368</v>
      </c>
      <c r="E46" s="533"/>
      <c r="F46" s="533"/>
      <c r="G46" s="533"/>
      <c r="H46" s="532">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49.5">
      <c r="A47" s="262" t="s">
        <v>365</v>
      </c>
      <c r="B47" s="262" t="s">
        <v>366</v>
      </c>
      <c r="C47" s="262" t="s">
        <v>367</v>
      </c>
      <c r="D47" s="262" t="s">
        <v>368</v>
      </c>
      <c r="E47" s="533"/>
      <c r="F47" s="533"/>
      <c r="G47" s="533"/>
      <c r="H47" s="533"/>
      <c r="I47" s="152" t="str">
        <f>S46&amp;".1"</f>
        <v>....1</v>
      </c>
      <c r="L47" s="534" t="s">
        <v>556</v>
      </c>
      <c r="P47" s="136">
        <v>1</v>
      </c>
      <c r="R47" s="463"/>
      <c r="S47" s="449" t="str">
        <f>$I47</f>
        <v>....1</v>
      </c>
      <c r="T47" s="464" t="s">
        <v>557</v>
      </c>
      <c r="U47" s="451"/>
      <c r="V47" s="405"/>
      <c r="W47" s="465"/>
      <c r="X47" s="465"/>
      <c r="Y47" s="465"/>
      <c r="Z47" s="465"/>
      <c r="AA47" s="465"/>
      <c r="AB47" s="465"/>
      <c r="AC47" s="466"/>
      <c r="AD47" s="405"/>
      <c r="AE47" s="465"/>
      <c r="AF47" s="465"/>
      <c r="AG47" s="465"/>
      <c r="AH47" s="465"/>
      <c r="AI47" s="465"/>
      <c r="AJ47" s="465"/>
      <c r="AK47" s="465"/>
      <c r="AL47" s="466"/>
      <c r="AM47" s="455" t="s">
        <v>558</v>
      </c>
      <c r="AP47" s="151" t="str">
        <f>IF(T47="","",T47)</f>
        <v>Схема подключения теплопотребляющей установки к коллектору источника тепловой энергии</v>
      </c>
      <c r="AS47" s="79">
        <v>47</v>
      </c>
    </row>
    <row customHeight="1" ht="22.049999999999997">
      <c r="A48" s="262" t="s">
        <v>365</v>
      </c>
      <c r="B48" s="262" t="s">
        <v>366</v>
      </c>
      <c r="C48" s="262" t="s">
        <v>367</v>
      </c>
      <c r="D48" s="262" t="s">
        <v>368</v>
      </c>
      <c r="E48" s="533"/>
      <c r="F48" s="533"/>
      <c r="G48" s="533"/>
      <c r="H48" s="533"/>
      <c r="I48" s="84"/>
      <c r="J48" s="152" t="str">
        <f>I47&amp;".1"</f>
        <v>....1.1</v>
      </c>
      <c r="L48" s="534" t="s">
        <v>559</v>
      </c>
      <c r="Q48" s="136">
        <v>1</v>
      </c>
      <c r="R48" s="468"/>
      <c r="S48" s="449" t="str">
        <f>$J48</f>
        <v>....1.1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262" t="s">
        <v>365</v>
      </c>
      <c r="B49" s="262" t="s">
        <v>366</v>
      </c>
      <c r="C49" s="262" t="s">
        <v>367</v>
      </c>
      <c r="D49" s="262" t="s">
        <v>368</v>
      </c>
      <c r="E49" s="533"/>
      <c r="F49" s="533"/>
      <c r="G49" s="533"/>
      <c r="H49" s="533"/>
      <c r="I49" s="84"/>
      <c r="J49" s="84"/>
      <c r="K49" s="152" t="str">
        <f>J48&amp;".1"</f>
        <v>....1.1.1</v>
      </c>
      <c r="L49" s="534" t="s">
        <v>562</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563</v>
      </c>
      <c r="AN49" s="138">
        <f>STRCHECKDATE(V50:AL50)</f>
      </c>
      <c r="AP49" s="151" t="str">
        <f>IF(T49="","",T49)</f>
        <v/>
      </c>
      <c r="AS49" s="79">
        <v>21</v>
      </c>
    </row>
    <row customHeight="1" ht="1.05">
      <c r="A50" s="262" t="s">
        <v>365</v>
      </c>
      <c r="B50" s="262" t="s">
        <v>366</v>
      </c>
      <c r="C50" s="262" t="s">
        <v>367</v>
      </c>
      <c r="D50" s="262" t="s">
        <v>368</v>
      </c>
      <c r="E50" s="533"/>
      <c r="F50" s="533"/>
      <c r="G50" s="533"/>
      <c r="H50" s="533"/>
      <c r="I50" s="84"/>
      <c r="J50" s="84"/>
      <c r="K50" s="15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262" t="s">
        <v>365</v>
      </c>
      <c r="B51" s="262" t="s">
        <v>366</v>
      </c>
      <c r="C51" s="262" t="s">
        <v>367</v>
      </c>
      <c r="D51" s="262" t="s">
        <v>368</v>
      </c>
      <c r="E51" s="533"/>
      <c r="F51" s="533"/>
      <c r="G51" s="533"/>
      <c r="H51" s="533"/>
      <c r="I51" s="84"/>
      <c r="J51" s="152"/>
      <c r="R51" s="463"/>
      <c r="S51" s="479"/>
      <c r="T51" s="480"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262" t="s">
        <v>365</v>
      </c>
      <c r="B52" s="262" t="s">
        <v>366</v>
      </c>
      <c r="C52" s="262" t="s">
        <v>367</v>
      </c>
      <c r="D52" s="262" t="s">
        <v>368</v>
      </c>
      <c r="E52" s="533"/>
      <c r="F52" s="533"/>
      <c r="G52" s="533"/>
      <c r="H52" s="533"/>
      <c r="I52" s="152"/>
      <c r="R52" s="463"/>
      <c r="S52" s="479"/>
      <c r="T52" s="483"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262" t="s">
        <v>365</v>
      </c>
      <c r="B53" s="262" t="s">
        <v>366</v>
      </c>
      <c r="C53" s="262" t="s">
        <v>367</v>
      </c>
      <c r="D53" s="262" t="s">
        <v>368</v>
      </c>
      <c r="E53" s="533"/>
      <c r="F53" s="533"/>
      <c r="G53" s="533"/>
      <c r="H53" s="532"/>
      <c r="R53" s="448"/>
      <c r="S53" s="479"/>
      <c r="T53" s="486" t="s">
        <v>566</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262" t="s">
        <v>365</v>
      </c>
      <c r="B54" s="262" t="s">
        <v>366</v>
      </c>
      <c r="C54" s="262" t="s">
        <v>367</v>
      </c>
      <c r="E54" s="533"/>
      <c r="F54" s="533"/>
      <c r="G54" s="532"/>
      <c r="T54" s="491" t="s">
        <v>567</v>
      </c>
      <c r="AP54" s="151" t="str">
        <f>IF(T54="","",T54)</f>
        <v>Добавить источник для дифференциации</v>
      </c>
      <c r="AS54" s="138">
        <v>1</v>
      </c>
    </row>
    <row customHeight="1" ht="1.05">
      <c r="A55" s="262" t="s">
        <v>365</v>
      </c>
      <c r="B55" s="262" t="s">
        <v>366</v>
      </c>
      <c r="E55" s="533"/>
      <c r="F55" s="532"/>
      <c r="T55" s="491" t="s">
        <v>568</v>
      </c>
      <c r="AP55" s="151" t="str">
        <f>IF(T55="","",T55)</f>
        <v>Добавить централизованную систему для дифференциации</v>
      </c>
      <c r="AS55" s="138">
        <v>1</v>
      </c>
    </row>
    <row customHeight="1" ht="1.05">
      <c r="A56" s="262" t="s">
        <v>365</v>
      </c>
      <c r="E56" s="532"/>
      <c r="T56" s="491" t="s">
        <v>569</v>
      </c>
      <c r="AP56" s="151" t="str">
        <f>IF(T56="","",T56)</f>
        <v>Добавить территорию для дифференциации</v>
      </c>
      <c r="AS56" s="138">
        <v>1</v>
      </c>
    </row>
    <row customHeight="1" ht="1.05">
      <c r="T57" s="491" t="s">
        <v>601</v>
      </c>
      <c r="AP57" s="151" t="str">
        <f>IF(T57="","",T57)</f>
        <v>Добавить наименование тарифа</v>
      </c>
      <c r="AS57" s="138">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81</v>
      </c>
      <c r="B65" s="79">
        <v>0</v>
      </c>
      <c r="C65" s="79">
        <v>0</v>
      </c>
      <c r="D65" s="79">
        <v>0</v>
      </c>
      <c r="E65" s="79">
        <v>0</v>
      </c>
      <c r="F65" s="79">
        <v>0</v>
      </c>
      <c r="G65" s="79">
        <v>0</v>
      </c>
      <c r="H65" s="79">
        <v>0</v>
      </c>
      <c r="I65" s="79">
        <v>0</v>
      </c>
      <c r="J65" s="79">
        <v>0</v>
      </c>
      <c r="K65" s="79">
        <v>0</v>
      </c>
      <c r="L65" s="111">
        <v>0</v>
      </c>
      <c r="M65" s="530">
        <v>0</v>
      </c>
      <c r="N65" s="530">
        <v>0</v>
      </c>
      <c r="O65" s="530">
        <v>0</v>
      </c>
      <c r="P65" s="530">
        <v>3</v>
      </c>
      <c r="Q65" s="531">
        <v>3</v>
      </c>
      <c r="R65" s="531">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8233C-1145-AEA5-D591-0.B7DAAF9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1.00390625" customWidth="1"/>
    <col min="21" max="21" style="3319" width="0.7109375" hidden="1" customWidth="1"/>
    <col min="22" max="22" style="3319" width="1.7109375" hidden="1" customWidth="1"/>
    <col min="23" max="23" style="3319" width="24.7109375" hidden="1" customWidth="1"/>
    <col min="24" max="25" style="3319" width="0.14062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0.140625" customWidth="1"/>
    <col min="31" max="31" style="3319" width="24.00390625" customWidth="1"/>
    <col min="32" max="33" style="3319" width="0.14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447">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456"/>
      <c r="F3" s="447">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47.25" hidden="1">
      <c r="E6" s="456"/>
      <c r="F6" s="456"/>
      <c r="G6" s="456"/>
      <c r="H6" s="456"/>
      <c r="I6" s="162">
        <f>S5&amp;".1"</f>
      </c>
      <c r="L6" s="462" t="s">
        <v>556</v>
      </c>
      <c r="P6" s="136">
        <v>1</v>
      </c>
      <c r="R6" s="463"/>
      <c r="S6" s="449">
        <f>$I6</f>
      </c>
      <c r="T6" s="464" t="s">
        <v>557</v>
      </c>
      <c r="U6" s="451"/>
      <c r="V6" s="405"/>
      <c r="W6" s="465"/>
      <c r="X6" s="465"/>
      <c r="Y6" s="465"/>
      <c r="Z6" s="465"/>
      <c r="AA6" s="465"/>
      <c r="AB6" s="465"/>
      <c r="AC6" s="466"/>
      <c r="AD6" s="405"/>
      <c r="AE6" s="465"/>
      <c r="AF6" s="465"/>
      <c r="AG6" s="465"/>
      <c r="AH6" s="465"/>
      <c r="AI6" s="465"/>
      <c r="AJ6" s="465"/>
      <c r="AK6" s="465"/>
      <c r="AL6" s="466"/>
      <c r="AM6" s="455" t="s">
        <v>558</v>
      </c>
      <c r="AP6" s="151" t="str">
        <f>IF(T6="","",T6)</f>
        <v>Схема подключения теплопотребляющей установки к коллектору источника тепловой энергии</v>
      </c>
      <c r="AS6" s="79">
        <v>0</v>
      </c>
    </row>
    <row customHeight="1" ht="21" hidden="1">
      <c r="E7" s="456"/>
      <c r="F7" s="456"/>
      <c r="G7" s="456"/>
      <c r="H7" s="456"/>
      <c r="I7" s="467"/>
      <c r="J7" s="162">
        <f>I6&amp;".1"</f>
      </c>
      <c r="L7" s="462"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456"/>
      <c r="F8" s="456"/>
      <c r="G8" s="456"/>
      <c r="H8" s="456"/>
      <c r="I8" s="467"/>
      <c r="J8" s="467"/>
      <c r="K8" s="162">
        <f>J7&amp;".1"</f>
      </c>
      <c r="L8" s="462" t="s">
        <v>562</v>
      </c>
      <c r="R8" s="468">
        <v>1</v>
      </c>
      <c r="S8" s="449">
        <f>$K8</f>
      </c>
      <c r="T8" s="470"/>
      <c r="U8" s="451"/>
      <c r="V8" s="472"/>
      <c r="W8" s="471"/>
      <c r="X8" s="472"/>
      <c r="Y8" s="537"/>
      <c r="Z8" s="474"/>
      <c r="AA8" s="214" t="s">
        <v>61</v>
      </c>
      <c r="AB8" s="474"/>
      <c r="AC8" s="214" t="s">
        <v>61</v>
      </c>
      <c r="AD8" s="472"/>
      <c r="AE8" s="471"/>
      <c r="AF8" s="472"/>
      <c r="AG8" s="537"/>
      <c r="AH8" s="474"/>
      <c r="AI8" s="214" t="s">
        <v>61</v>
      </c>
      <c r="AJ8" s="474"/>
      <c r="AK8" s="214" t="s">
        <v>61</v>
      </c>
      <c r="AL8" s="472"/>
      <c r="AM8" s="475" t="s">
        <v>563</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0"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3"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479"/>
      <c r="T12" s="486" t="s">
        <v>566</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456"/>
      <c r="F13" s="456"/>
      <c r="G13" s="447"/>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568</v>
      </c>
      <c r="AP14" s="151" t="str">
        <f>IF(T14="","",T14)</f>
        <v>Добавить централизованную систему для дифференциации</v>
      </c>
      <c r="AS14" s="138">
        <v>0</v>
      </c>
    </row>
    <row customHeight="1" ht="0.75" hidden="1">
      <c r="E15" s="447"/>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570</v>
      </c>
      <c r="Z20" s="496"/>
      <c r="AB20" s="496"/>
      <c r="AH20" s="496"/>
      <c r="AJ20" s="496"/>
      <c r="AS20" s="100">
        <v>0</v>
      </c>
    </row>
    <row customHeight="1" ht="14.25" hidden="1">
      <c r="AS21" s="100">
        <v>0</v>
      </c>
    </row>
    <row customHeight="1" ht="33.75" hidden="1">
      <c r="O22" s="462"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29.25">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28</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38"/>
      <c r="Y39" s="538"/>
      <c r="Z39" s="508"/>
      <c r="AA39" s="508"/>
      <c r="AB39" s="509"/>
      <c r="AC39" s="510" t="s">
        <v>583</v>
      </c>
      <c r="AD39" s="507" t="s">
        <v>582</v>
      </c>
      <c r="AE39" s="508"/>
      <c r="AF39" s="538"/>
      <c r="AG39" s="538"/>
      <c r="AH39" s="508"/>
      <c r="AI39" s="508"/>
      <c r="AJ39" s="509"/>
      <c r="AK39" s="510" t="s">
        <v>584</v>
      </c>
      <c r="AL39" s="511" t="s">
        <v>585</v>
      </c>
      <c r="AM39" s="152"/>
      <c r="AS39" s="79">
        <v>14</v>
      </c>
    </row>
    <row customHeight="1" ht="24">
      <c r="Q40" s="497"/>
      <c r="R40" s="497"/>
      <c r="S40" s="449"/>
      <c r="T40" s="326"/>
      <c r="U40" s="512"/>
      <c r="V40" s="539" t="s">
        <v>586</v>
      </c>
      <c r="W40" s="288" t="s">
        <v>587</v>
      </c>
      <c r="X40" s="329" t="s">
        <v>588</v>
      </c>
      <c r="Y40" s="329"/>
      <c r="Z40" s="142" t="s">
        <v>589</v>
      </c>
      <c r="AA40" s="142"/>
      <c r="AB40" s="83"/>
      <c r="AC40" s="514"/>
      <c r="AD40" s="539" t="s">
        <v>586</v>
      </c>
      <c r="AE40" s="288" t="s">
        <v>587</v>
      </c>
      <c r="AF40" s="329" t="s">
        <v>588</v>
      </c>
      <c r="AG40" s="329"/>
      <c r="AH40" s="142" t="s">
        <v>589</v>
      </c>
      <c r="AI40" s="142"/>
      <c r="AJ40" s="83"/>
      <c r="AK40" s="514"/>
      <c r="AL40" s="515"/>
      <c r="AM40" s="152"/>
      <c r="AS40" s="79">
        <v>23</v>
      </c>
    </row>
    <row customHeight="1" ht="24">
      <c r="B41" s="218" t="s">
        <v>296</v>
      </c>
      <c r="C41" s="218" t="s">
        <v>297</v>
      </c>
      <c r="D41" s="218" t="s">
        <v>298</v>
      </c>
      <c r="E41" s="462" t="s">
        <v>590</v>
      </c>
      <c r="F41" s="462" t="s">
        <v>591</v>
      </c>
      <c r="G41" s="462" t="s">
        <v>592</v>
      </c>
      <c r="H41" s="462" t="s">
        <v>593</v>
      </c>
      <c r="I41" s="462" t="s">
        <v>594</v>
      </c>
      <c r="J41" s="462" t="s">
        <v>595</v>
      </c>
      <c r="K41" s="462" t="s">
        <v>596</v>
      </c>
      <c r="L41" s="462" t="s">
        <v>571</v>
      </c>
      <c r="Q41" s="497"/>
      <c r="R41" s="497"/>
      <c r="S41" s="449"/>
      <c r="T41" s="326"/>
      <c r="U41" s="516"/>
      <c r="V41" s="158"/>
      <c r="W41" s="294"/>
      <c r="X41" s="153" t="s">
        <v>597</v>
      </c>
      <c r="Y41" s="153" t="s">
        <v>598</v>
      </c>
      <c r="Z41" s="390" t="s">
        <v>599</v>
      </c>
      <c r="AA41" s="388" t="s">
        <v>600</v>
      </c>
      <c r="AB41" s="390"/>
      <c r="AC41" s="517"/>
      <c r="AD41" s="158"/>
      <c r="AE41" s="294"/>
      <c r="AF41" s="153" t="s">
        <v>597</v>
      </c>
      <c r="AG41" s="153" t="s">
        <v>598</v>
      </c>
      <c r="AH41" s="390" t="s">
        <v>599</v>
      </c>
      <c r="AI41" s="388" t="s">
        <v>600</v>
      </c>
      <c r="AJ41" s="390"/>
      <c r="AK41" s="517"/>
      <c r="AL41" s="518"/>
      <c r="AM41" s="152"/>
      <c r="AS41" s="217">
        <v>23</v>
      </c>
    </row>
    <row customHeight="1" ht="11.25" hidden="1">
      <c r="Q42" s="519"/>
      <c r="R42" s="520">
        <v>1</v>
      </c>
      <c r="S42" s="521" t="s">
        <v>98</v>
      </c>
      <c r="T42" s="522" t="s">
        <v>101</v>
      </c>
      <c r="U42" s="523" t="str">
        <f>OFFSET(U42,0,-1)</f>
        <v>2</v>
      </c>
      <c r="V42" s="524">
        <f>OFFSET(V42,0,-1)+1</f>
        <v>3</v>
      </c>
      <c r="W42" s="524"/>
      <c r="X42" s="399">
        <f>OFFSET(X42,0,-1)+1</f>
        <v>1</v>
      </c>
      <c r="Y42" s="399">
        <f>OFFSET(Y42,0,-1)+1</f>
        <v>2</v>
      </c>
      <c r="Z42" s="524">
        <f>OFFSET(Z42,0,-1)+1</f>
        <v>3</v>
      </c>
      <c r="AA42" s="524">
        <f>OFFSET(AA42,0,-1)+1</f>
        <v>4</v>
      </c>
      <c r="AB42" s="524"/>
      <c r="AC42" s="524">
        <f>OFFSET(AC42,0,-2)+1</f>
        <v>5</v>
      </c>
      <c r="AD42" s="524">
        <f>OFFSET(AD42,0,-1)+1</f>
        <v>6</v>
      </c>
      <c r="AE42" s="524"/>
      <c r="AF42" s="399">
        <f>OFFSET(AF42,0,-1)+1</f>
        <v>1</v>
      </c>
      <c r="AG42" s="399">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347</v>
      </c>
      <c r="E43" s="447">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347</v>
      </c>
      <c r="B44" s="525" t="s">
        <v>348</v>
      </c>
      <c r="E44" s="456"/>
      <c r="F44" s="447">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525" t="s">
        <v>347</v>
      </c>
      <c r="B45" s="525" t="s">
        <v>348</v>
      </c>
      <c r="C45" s="525" t="s">
        <v>349</v>
      </c>
      <c r="E45" s="456"/>
      <c r="F45" s="456"/>
      <c r="G45" s="447">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525" t="s">
        <v>347</v>
      </c>
      <c r="B46" s="525" t="s">
        <v>348</v>
      </c>
      <c r="C46" s="525" t="s">
        <v>349</v>
      </c>
      <c r="D46" s="525" t="s">
        <v>350</v>
      </c>
      <c r="E46" s="456"/>
      <c r="F46" s="456"/>
      <c r="G46" s="456"/>
      <c r="H46" s="447">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49.5">
      <c r="A47" s="525" t="s">
        <v>347</v>
      </c>
      <c r="B47" s="525" t="s">
        <v>348</v>
      </c>
      <c r="C47" s="525" t="s">
        <v>349</v>
      </c>
      <c r="D47" s="525" t="s">
        <v>350</v>
      </c>
      <c r="E47" s="456"/>
      <c r="F47" s="456"/>
      <c r="G47" s="456"/>
      <c r="H47" s="456"/>
      <c r="I47" s="162" t="str">
        <f>S46&amp;".1"</f>
        <v>....1</v>
      </c>
      <c r="L47" s="462" t="s">
        <v>556</v>
      </c>
      <c r="P47" s="136">
        <v>1</v>
      </c>
      <c r="R47" s="463"/>
      <c r="S47" s="449" t="str">
        <f>$I47</f>
        <v>....1</v>
      </c>
      <c r="T47" s="464" t="s">
        <v>557</v>
      </c>
      <c r="U47" s="451"/>
      <c r="V47" s="405"/>
      <c r="W47" s="465"/>
      <c r="X47" s="465"/>
      <c r="Y47" s="465"/>
      <c r="Z47" s="465"/>
      <c r="AA47" s="465"/>
      <c r="AB47" s="465"/>
      <c r="AC47" s="466"/>
      <c r="AD47" s="405"/>
      <c r="AE47" s="465"/>
      <c r="AF47" s="465"/>
      <c r="AG47" s="465"/>
      <c r="AH47" s="465"/>
      <c r="AI47" s="465"/>
      <c r="AJ47" s="465"/>
      <c r="AK47" s="465"/>
      <c r="AL47" s="466"/>
      <c r="AM47" s="455" t="s">
        <v>558</v>
      </c>
      <c r="AP47" s="151" t="str">
        <f>IF(T47="","",T47)</f>
        <v>Схема подключения теплопотребляющей установки к коллектору источника тепловой энергии</v>
      </c>
      <c r="AS47" s="79">
        <v>47</v>
      </c>
    </row>
    <row customHeight="1" ht="22.049999999999997">
      <c r="A48" s="525" t="s">
        <v>347</v>
      </c>
      <c r="B48" s="525" t="s">
        <v>348</v>
      </c>
      <c r="C48" s="525" t="s">
        <v>349</v>
      </c>
      <c r="D48" s="525" t="s">
        <v>350</v>
      </c>
      <c r="E48" s="456"/>
      <c r="F48" s="456"/>
      <c r="G48" s="456"/>
      <c r="H48" s="456"/>
      <c r="I48" s="467"/>
      <c r="J48" s="162" t="str">
        <f>I47&amp;".1"</f>
        <v>....1.1</v>
      </c>
      <c r="L48" s="462" t="s">
        <v>559</v>
      </c>
      <c r="Q48" s="136">
        <v>1</v>
      </c>
      <c r="R48" s="468"/>
      <c r="S48" s="449" t="str">
        <f>$J48</f>
        <v>....1.1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525" t="s">
        <v>347</v>
      </c>
      <c r="B49" s="525" t="s">
        <v>348</v>
      </c>
      <c r="C49" s="525" t="s">
        <v>349</v>
      </c>
      <c r="D49" s="525" t="s">
        <v>350</v>
      </c>
      <c r="E49" s="456"/>
      <c r="F49" s="456"/>
      <c r="G49" s="456"/>
      <c r="H49" s="456"/>
      <c r="I49" s="467"/>
      <c r="J49" s="467"/>
      <c r="K49" s="162" t="str">
        <f>J48&amp;".1"</f>
        <v>....1.1.1</v>
      </c>
      <c r="L49" s="462" t="s">
        <v>562</v>
      </c>
      <c r="R49" s="468">
        <v>1</v>
      </c>
      <c r="S49" s="449" t="str">
        <f>$K49</f>
        <v>....1.1.1</v>
      </c>
      <c r="T49" s="470"/>
      <c r="U49" s="451"/>
      <c r="V49" s="472"/>
      <c r="W49" s="471"/>
      <c r="X49" s="472"/>
      <c r="Y49" s="537"/>
      <c r="Z49" s="474"/>
      <c r="AA49" s="214" t="s">
        <v>61</v>
      </c>
      <c r="AB49" s="474"/>
      <c r="AC49" s="214" t="s">
        <v>61</v>
      </c>
      <c r="AD49" s="472"/>
      <c r="AE49" s="471"/>
      <c r="AF49" s="472"/>
      <c r="AG49" s="537"/>
      <c r="AH49" s="474"/>
      <c r="AI49" s="214" t="s">
        <v>61</v>
      </c>
      <c r="AJ49" s="526"/>
      <c r="AK49" s="214" t="s">
        <v>61</v>
      </c>
      <c r="AL49" s="527"/>
      <c r="AM49" s="475" t="s">
        <v>563</v>
      </c>
      <c r="AN49" s="138">
        <f>STRCHECKDATE(V50:AL50)</f>
      </c>
      <c r="AP49" s="151" t="str">
        <f>IF(T49="","",T49)</f>
        <v/>
      </c>
      <c r="AS49" s="79">
        <v>21</v>
      </c>
    </row>
    <row customHeight="1" ht="1.05">
      <c r="A50" s="525" t="s">
        <v>347</v>
      </c>
      <c r="B50" s="525" t="s">
        <v>348</v>
      </c>
      <c r="C50" s="525" t="s">
        <v>349</v>
      </c>
      <c r="D50" s="525" t="s">
        <v>350</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347</v>
      </c>
      <c r="B51" s="525" t="s">
        <v>348</v>
      </c>
      <c r="C51" s="525" t="s">
        <v>349</v>
      </c>
      <c r="D51" s="525" t="s">
        <v>350</v>
      </c>
      <c r="E51" s="456"/>
      <c r="F51" s="456"/>
      <c r="G51" s="456"/>
      <c r="H51" s="456"/>
      <c r="I51" s="467"/>
      <c r="J51" s="162"/>
      <c r="R51" s="463"/>
      <c r="S51" s="479"/>
      <c r="T51" s="480"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347</v>
      </c>
      <c r="B52" s="525" t="s">
        <v>348</v>
      </c>
      <c r="C52" s="525" t="s">
        <v>349</v>
      </c>
      <c r="D52" s="525" t="s">
        <v>350</v>
      </c>
      <c r="E52" s="456"/>
      <c r="F52" s="456"/>
      <c r="G52" s="456"/>
      <c r="H52" s="456"/>
      <c r="I52" s="162"/>
      <c r="R52" s="463"/>
      <c r="S52" s="479"/>
      <c r="T52" s="483"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525" t="s">
        <v>347</v>
      </c>
      <c r="B53" s="525" t="s">
        <v>348</v>
      </c>
      <c r="C53" s="525" t="s">
        <v>349</v>
      </c>
      <c r="D53" s="525" t="s">
        <v>350</v>
      </c>
      <c r="E53" s="456"/>
      <c r="F53" s="456"/>
      <c r="G53" s="456"/>
      <c r="H53" s="447"/>
      <c r="R53" s="448"/>
      <c r="S53" s="479"/>
      <c r="T53" s="486" t="s">
        <v>566</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135" t="s">
        <v>347</v>
      </c>
      <c r="B54" s="135" t="s">
        <v>348</v>
      </c>
      <c r="C54" s="135" t="s">
        <v>349</v>
      </c>
      <c r="E54" s="456"/>
      <c r="F54" s="456"/>
      <c r="G54" s="447"/>
      <c r="T54" s="491" t="s">
        <v>567</v>
      </c>
      <c r="AP54" s="151" t="str">
        <f>IF(T54="","",T54)</f>
        <v>Добавить источник для дифференциации</v>
      </c>
      <c r="AS54" s="138">
        <v>1</v>
      </c>
    </row>
    <row customHeight="1" ht="1.05">
      <c r="A55" s="135" t="s">
        <v>347</v>
      </c>
      <c r="B55" s="135" t="s">
        <v>348</v>
      </c>
      <c r="E55" s="456"/>
      <c r="F55" s="447"/>
      <c r="T55" s="491" t="s">
        <v>568</v>
      </c>
      <c r="AP55" s="151" t="str">
        <f>IF(T55="","",T55)</f>
        <v>Добавить централизованную систему для дифференциации</v>
      </c>
      <c r="AS55" s="138">
        <v>1</v>
      </c>
    </row>
    <row customHeight="1" ht="1.05">
      <c r="A56" s="135" t="s">
        <v>347</v>
      </c>
      <c r="E56" s="447"/>
      <c r="T56" s="491" t="s">
        <v>569</v>
      </c>
      <c r="AP56" s="151" t="str">
        <f>IF(T56="","",T56)</f>
        <v>Добавить территорию для дифференциации</v>
      </c>
      <c r="AS56" s="138">
        <v>1</v>
      </c>
    </row>
    <row customHeight="1" ht="1.05">
      <c r="T57" s="491" t="s">
        <v>601</v>
      </c>
      <c r="AP57" s="151" t="str">
        <f>IF(T57="","",T57)</f>
        <v>Добавить наименование тарифа</v>
      </c>
      <c r="AS57" s="138">
        <v>1</v>
      </c>
    </row>
    <row customHeight="1" ht="11.549999999999999">
      <c r="AS58" s="79">
        <v>11</v>
      </c>
    </row>
    <row customHeight="1" ht="28.5">
      <c r="AS59" s="79">
        <v>27</v>
      </c>
    </row>
    <row customHeight="1" ht="78.75">
      <c r="AS60" s="79">
        <v>75</v>
      </c>
    </row>
    <row customHeight="1" ht="14.699999999999998">
      <c r="AS61" s="79">
        <v>14</v>
      </c>
    </row>
    <row customHeight="1" ht="18.75">
      <c r="AS62" s="79">
        <v>18</v>
      </c>
    </row>
    <row customHeight="1" ht="18.75">
      <c r="AS63" s="79">
        <v>18</v>
      </c>
    </row>
    <row customHeight="1" ht="39.75">
      <c r="AS64" s="79">
        <v>38</v>
      </c>
    </row>
    <row customHeight="1" ht="22.5" hidden="1">
      <c r="A65" s="100" t="s">
        <v>81</v>
      </c>
      <c r="B65" s="100">
        <v>0</v>
      </c>
      <c r="C65" s="100">
        <v>0</v>
      </c>
      <c r="D65" s="100">
        <v>0</v>
      </c>
      <c r="E65" s="100">
        <v>0</v>
      </c>
      <c r="F65" s="100">
        <v>0</v>
      </c>
      <c r="G65" s="100">
        <v>0</v>
      </c>
      <c r="H65" s="100">
        <v>0</v>
      </c>
      <c r="I65" s="100">
        <v>0</v>
      </c>
      <c r="J65" s="100">
        <v>0</v>
      </c>
      <c r="K65" s="100">
        <v>0</v>
      </c>
      <c r="L65" s="170">
        <v>0</v>
      </c>
      <c r="M65" s="104">
        <v>0</v>
      </c>
      <c r="N65" s="104">
        <v>0</v>
      </c>
      <c r="O65" s="104">
        <v>0</v>
      </c>
      <c r="P65" s="530">
        <v>3</v>
      </c>
      <c r="Q65" s="531">
        <v>3</v>
      </c>
      <c r="R65" s="531">
        <v>3</v>
      </c>
      <c r="S65" s="95">
        <v>12</v>
      </c>
      <c r="T65" s="79">
        <v>31</v>
      </c>
      <c r="U65" s="79">
        <v>0</v>
      </c>
      <c r="V65" s="79">
        <v>0</v>
      </c>
      <c r="W65" s="79">
        <v>0</v>
      </c>
      <c r="X65" s="79">
        <v>0</v>
      </c>
      <c r="Y65" s="79">
        <v>0</v>
      </c>
      <c r="Z65" s="79">
        <v>0</v>
      </c>
      <c r="AA65" s="79">
        <v>0</v>
      </c>
      <c r="AB65" s="79">
        <v>0</v>
      </c>
      <c r="AC65" s="79">
        <v>0</v>
      </c>
      <c r="AD65" s="79">
        <v>0</v>
      </c>
      <c r="AE65" s="79">
        <v>24</v>
      </c>
      <c r="AF65" s="79">
        <v>0</v>
      </c>
      <c r="AG65" s="79">
        <v>0</v>
      </c>
      <c r="AH65" s="79">
        <v>11</v>
      </c>
      <c r="AI65" s="79">
        <v>3</v>
      </c>
      <c r="AJ65" s="79">
        <v>11</v>
      </c>
      <c r="AK65" s="79">
        <v>0</v>
      </c>
      <c r="AL65" s="79">
        <v>4</v>
      </c>
      <c r="AM65" s="79">
        <v>115</v>
      </c>
      <c r="AN65" s="138">
        <v>10</v>
      </c>
      <c r="AO65" s="138">
        <v>10</v>
      </c>
      <c r="AP65" s="138">
        <v>10</v>
      </c>
      <c r="AQ65" s="138">
        <v>10</v>
      </c>
      <c r="AR65" s="138">
        <v>10</v>
      </c>
      <c r="AS65" s="7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8E4DDB-6A4A-673A-31C3-0.701FD45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6" style="3319" width="3.7109375" hidden="1" customWidth="1"/>
    <col min="17" max="18" style="3319" width="3.00390625" customWidth="1"/>
    <col min="19" max="19" style="3319" width="12.00390625" customWidth="1"/>
    <col min="20" max="20" style="3319" width="31.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8.421875" hidden="1" customWidth="1"/>
  </cols>
  <sheetData>
    <row customHeight="1" ht="22.5" hidden="1">
      <c r="AS1" s="79" t="s">
        <v>14</v>
      </c>
    </row>
    <row customHeight="1" ht="21" hidden="1">
      <c r="E2" s="447">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456"/>
      <c r="F3" s="447">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14.25" hidden="1">
      <c r="E6" s="456"/>
      <c r="F6" s="456"/>
      <c r="G6" s="456"/>
      <c r="H6" s="456"/>
      <c r="I6" s="162">
        <f>S5&amp;".1"</f>
      </c>
      <c r="L6" s="462" t="s">
        <v>556</v>
      </c>
      <c r="P6" s="136">
        <v>1</v>
      </c>
      <c r="R6" s="463"/>
      <c r="S6" s="330"/>
      <c r="T6" s="540"/>
      <c r="U6" s="541"/>
      <c r="V6" s="542"/>
      <c r="W6" s="543"/>
      <c r="X6" s="543"/>
      <c r="Y6" s="543"/>
      <c r="Z6" s="543"/>
      <c r="AA6" s="543"/>
      <c r="AB6" s="543"/>
      <c r="AC6" s="544"/>
      <c r="AD6" s="542"/>
      <c r="AE6" s="543"/>
      <c r="AF6" s="543"/>
      <c r="AG6" s="543"/>
      <c r="AH6" s="543"/>
      <c r="AI6" s="543"/>
      <c r="AJ6" s="543"/>
      <c r="AK6" s="543"/>
      <c r="AL6" s="544"/>
      <c r="AM6" s="545"/>
      <c r="AP6" s="151" t="str">
        <f>IF(T6="","",T6)</f>
        <v/>
      </c>
      <c r="AS6" s="79">
        <v>0</v>
      </c>
    </row>
    <row customHeight="1" ht="21" hidden="1">
      <c r="E7" s="456"/>
      <c r="F7" s="456"/>
      <c r="G7" s="456"/>
      <c r="H7" s="456"/>
      <c r="I7" s="467"/>
      <c r="J7" s="162">
        <f>I6&amp;".1"</f>
      </c>
      <c r="L7" s="462"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456"/>
      <c r="F8" s="456"/>
      <c r="G8" s="456"/>
      <c r="H8" s="456"/>
      <c r="I8" s="467"/>
      <c r="J8" s="467"/>
      <c r="K8" s="162">
        <f>J7&amp;".1"</f>
      </c>
      <c r="L8" s="462" t="s">
        <v>562</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563</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3"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6"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546"/>
      <c r="T12" s="547"/>
      <c r="U12" s="548"/>
      <c r="V12" s="548"/>
      <c r="W12" s="548"/>
      <c r="X12" s="548"/>
      <c r="Y12" s="548"/>
      <c r="Z12" s="548"/>
      <c r="AA12" s="548"/>
      <c r="AB12" s="548"/>
      <c r="AC12" s="548"/>
      <c r="AD12" s="548"/>
      <c r="AE12" s="548"/>
      <c r="AF12" s="548"/>
      <c r="AG12" s="548"/>
      <c r="AH12" s="548"/>
      <c r="AI12" s="548"/>
      <c r="AJ12" s="548"/>
      <c r="AK12" s="548"/>
      <c r="AL12" s="548"/>
      <c r="AM12" s="549"/>
      <c r="AP12" s="151" t="str">
        <f>IF(T12="","",T12)</f>
        <v/>
      </c>
      <c r="AS12" s="79">
        <v>0</v>
      </c>
    </row>
    <row customHeight="1" ht="0.75" hidden="1">
      <c r="E13" s="456"/>
      <c r="F13" s="456"/>
      <c r="G13" s="447"/>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568</v>
      </c>
      <c r="AP14" s="151" t="str">
        <f>IF(T14="","",T14)</f>
        <v>Добавить централизованную систему для дифференциации</v>
      </c>
      <c r="AS14" s="138">
        <v>0</v>
      </c>
    </row>
    <row customHeight="1" ht="0.75" hidden="1">
      <c r="E15" s="447"/>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570</v>
      </c>
      <c r="Z20" s="496"/>
      <c r="AB20" s="496"/>
      <c r="AH20" s="496"/>
      <c r="AJ20" s="496"/>
      <c r="AS20" s="100">
        <v>0</v>
      </c>
    </row>
    <row customHeight="1" ht="14.25" hidden="1">
      <c r="AS21" s="100">
        <v>0</v>
      </c>
    </row>
    <row customHeight="1" ht="14.25" hidden="1">
      <c r="O22" s="462"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63">
      <c r="Q26" s="497"/>
      <c r="R26" s="497"/>
      <c r="S26" s="4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26"/>
      <c r="U26" s="426"/>
      <c r="V26" s="426"/>
      <c r="W26" s="426"/>
      <c r="X26" s="426"/>
      <c r="Y26" s="426"/>
      <c r="Z26" s="426"/>
      <c r="AA26" s="426"/>
      <c r="AB26" s="426"/>
      <c r="AC26" s="426"/>
      <c r="AD26" s="426"/>
      <c r="AE26" s="426"/>
      <c r="AF26" s="426"/>
      <c r="AG26" s="426"/>
      <c r="AH26" s="426"/>
      <c r="AI26" s="426"/>
      <c r="AJ26" s="426"/>
      <c r="AS26" s="79">
        <v>60</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c r="X40" s="84" t="s">
        <v>588</v>
      </c>
      <c r="Y40" s="83"/>
      <c r="Z40" s="84" t="s">
        <v>589</v>
      </c>
      <c r="AA40" s="142"/>
      <c r="AB40" s="83"/>
      <c r="AC40" s="514"/>
      <c r="AD40" s="291" t="s">
        <v>603</v>
      </c>
      <c r="AE40" s="513"/>
      <c r="AF40" s="84" t="s">
        <v>588</v>
      </c>
      <c r="AG40" s="83"/>
      <c r="AH40" s="84" t="s">
        <v>589</v>
      </c>
      <c r="AI40" s="142"/>
      <c r="AJ40" s="83"/>
      <c r="AK40" s="514"/>
      <c r="AL40" s="515"/>
      <c r="AM40" s="152"/>
      <c r="AS40" s="79">
        <v>34</v>
      </c>
    </row>
    <row customHeight="1" ht="35.699999999999996">
      <c r="B41" s="218" t="s">
        <v>296</v>
      </c>
      <c r="C41" s="218" t="s">
        <v>297</v>
      </c>
      <c r="D41" s="218" t="s">
        <v>298</v>
      </c>
      <c r="E41" s="462" t="s">
        <v>590</v>
      </c>
      <c r="F41" s="462" t="s">
        <v>591</v>
      </c>
      <c r="G41" s="462" t="s">
        <v>592</v>
      </c>
      <c r="H41" s="462" t="s">
        <v>593</v>
      </c>
      <c r="I41" s="462" t="s">
        <v>594</v>
      </c>
      <c r="J41" s="462" t="s">
        <v>595</v>
      </c>
      <c r="K41" s="462" t="s">
        <v>596</v>
      </c>
      <c r="L41" s="462"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323</v>
      </c>
      <c r="E43" s="447">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323</v>
      </c>
      <c r="B44" s="525" t="s">
        <v>324</v>
      </c>
      <c r="E44" s="456"/>
      <c r="F44" s="447">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525" t="s">
        <v>323</v>
      </c>
      <c r="B45" s="525" t="s">
        <v>324</v>
      </c>
      <c r="C45" s="525" t="s">
        <v>325</v>
      </c>
      <c r="E45" s="456"/>
      <c r="F45" s="456"/>
      <c r="G45" s="447">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525" t="s">
        <v>323</v>
      </c>
      <c r="B46" s="525" t="s">
        <v>324</v>
      </c>
      <c r="C46" s="525" t="s">
        <v>325</v>
      </c>
      <c r="D46" s="525" t="s">
        <v>326</v>
      </c>
      <c r="E46" s="456"/>
      <c r="F46" s="456"/>
      <c r="G46" s="456"/>
      <c r="H46" s="447">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0">
      <c r="A47" s="135" t="s">
        <v>323</v>
      </c>
      <c r="B47" s="135" t="s">
        <v>324</v>
      </c>
      <c r="C47" s="135" t="s">
        <v>325</v>
      </c>
      <c r="D47" s="135" t="s">
        <v>326</v>
      </c>
      <c r="E47" s="456"/>
      <c r="F47" s="456"/>
      <c r="G47" s="456"/>
      <c r="H47" s="456"/>
      <c r="I47" s="162" t="str">
        <f>S46&amp;".1"</f>
        <v>....1</v>
      </c>
      <c r="L47" s="550" t="s">
        <v>556</v>
      </c>
      <c r="P47" s="136">
        <v>1</v>
      </c>
      <c r="R47" s="463"/>
      <c r="S47" s="330"/>
      <c r="T47" s="540"/>
      <c r="U47" s="541"/>
      <c r="V47" s="542"/>
      <c r="W47" s="543"/>
      <c r="X47" s="543"/>
      <c r="Y47" s="543"/>
      <c r="Z47" s="543"/>
      <c r="AA47" s="543"/>
      <c r="AB47" s="543"/>
      <c r="AC47" s="544"/>
      <c r="AD47" s="542"/>
      <c r="AE47" s="543"/>
      <c r="AF47" s="543"/>
      <c r="AG47" s="543"/>
      <c r="AH47" s="543"/>
      <c r="AI47" s="543"/>
      <c r="AJ47" s="543"/>
      <c r="AK47" s="543"/>
      <c r="AL47" s="544"/>
      <c r="AM47" s="545"/>
      <c r="AP47" s="151" t="str">
        <f>IF(T47="","",T47)</f>
        <v/>
      </c>
      <c r="AS47" s="138">
        <v>0</v>
      </c>
    </row>
    <row customHeight="1" ht="22.049999999999997">
      <c r="A48" s="525" t="s">
        <v>323</v>
      </c>
      <c r="B48" s="525" t="s">
        <v>324</v>
      </c>
      <c r="C48" s="525" t="s">
        <v>325</v>
      </c>
      <c r="D48" s="525" t="s">
        <v>326</v>
      </c>
      <c r="E48" s="456"/>
      <c r="F48" s="456"/>
      <c r="G48" s="456"/>
      <c r="H48" s="456"/>
      <c r="I48" s="467"/>
      <c r="J48" s="162" t="str">
        <f>S46&amp;".1"</f>
        <v>....1</v>
      </c>
      <c r="L48" s="462" t="s">
        <v>559</v>
      </c>
      <c r="Q48" s="136">
        <v>1</v>
      </c>
      <c r="R48" s="468"/>
      <c r="S48" s="449" t="str">
        <f>$J48</f>
        <v>....1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525" t="s">
        <v>323</v>
      </c>
      <c r="B49" s="525" t="s">
        <v>324</v>
      </c>
      <c r="C49" s="525" t="s">
        <v>325</v>
      </c>
      <c r="D49" s="525" t="s">
        <v>326</v>
      </c>
      <c r="E49" s="456"/>
      <c r="F49" s="456"/>
      <c r="G49" s="456"/>
      <c r="H49" s="456"/>
      <c r="I49" s="467"/>
      <c r="J49" s="467"/>
      <c r="K49" s="162" t="str">
        <f>J48&amp;".1"</f>
        <v>....1.1</v>
      </c>
      <c r="L49" s="462" t="s">
        <v>562</v>
      </c>
      <c r="R49" s="468">
        <v>1</v>
      </c>
      <c r="S49" s="449" t="str">
        <f>$K49</f>
        <v>....1.1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604</v>
      </c>
      <c r="AN49" s="138">
        <f>STRCHECKDATE(V50:AL50)</f>
      </c>
      <c r="AP49" s="151" t="str">
        <f>IF(T49="","",T49)</f>
        <v/>
      </c>
      <c r="AS49" s="79">
        <v>21</v>
      </c>
    </row>
    <row customHeight="1" ht="1.05">
      <c r="A50" s="525" t="s">
        <v>323</v>
      </c>
      <c r="B50" s="525" t="s">
        <v>324</v>
      </c>
      <c r="C50" s="525" t="s">
        <v>325</v>
      </c>
      <c r="D50" s="525" t="s">
        <v>326</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323</v>
      </c>
      <c r="B51" s="525" t="s">
        <v>324</v>
      </c>
      <c r="C51" s="525" t="s">
        <v>325</v>
      </c>
      <c r="D51" s="525" t="s">
        <v>326</v>
      </c>
      <c r="E51" s="456"/>
      <c r="F51" s="456"/>
      <c r="G51" s="456"/>
      <c r="H51" s="456"/>
      <c r="I51" s="467"/>
      <c r="J51" s="162"/>
      <c r="R51" s="463"/>
      <c r="S51" s="479"/>
      <c r="T51" s="483"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323</v>
      </c>
      <c r="B52" s="525" t="s">
        <v>324</v>
      </c>
      <c r="C52" s="525" t="s">
        <v>325</v>
      </c>
      <c r="D52" s="525" t="s">
        <v>326</v>
      </c>
      <c r="E52" s="456"/>
      <c r="F52" s="456"/>
      <c r="G52" s="456"/>
      <c r="H52" s="456"/>
      <c r="I52" s="162"/>
      <c r="R52" s="463"/>
      <c r="S52" s="479"/>
      <c r="T52" s="486"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0">
      <c r="A53" s="525" t="s">
        <v>323</v>
      </c>
      <c r="B53" s="525" t="s">
        <v>324</v>
      </c>
      <c r="C53" s="525" t="s">
        <v>325</v>
      </c>
      <c r="D53" s="525" t="s">
        <v>326</v>
      </c>
      <c r="E53" s="456"/>
      <c r="F53" s="456"/>
      <c r="G53" s="456"/>
      <c r="H53" s="447"/>
      <c r="R53" s="448"/>
      <c r="S53" s="546"/>
      <c r="T53" s="547"/>
      <c r="U53" s="548"/>
      <c r="V53" s="548"/>
      <c r="W53" s="548"/>
      <c r="X53" s="548"/>
      <c r="Y53" s="548"/>
      <c r="Z53" s="548"/>
      <c r="AA53" s="548"/>
      <c r="AB53" s="548"/>
      <c r="AC53" s="548"/>
      <c r="AD53" s="548"/>
      <c r="AE53" s="548"/>
      <c r="AF53" s="548"/>
      <c r="AG53" s="548"/>
      <c r="AH53" s="548"/>
      <c r="AI53" s="548"/>
      <c r="AJ53" s="548"/>
      <c r="AK53" s="548"/>
      <c r="AL53" s="548"/>
      <c r="AM53" s="549"/>
      <c r="AP53" s="151" t="str">
        <f>IF(T53="","",T53)</f>
        <v/>
      </c>
      <c r="AS53" s="79">
        <v>0</v>
      </c>
    </row>
    <row customHeight="1" ht="1.05">
      <c r="A54" s="135" t="s">
        <v>323</v>
      </c>
      <c r="B54" s="135" t="s">
        <v>324</v>
      </c>
      <c r="C54" s="135" t="s">
        <v>325</v>
      </c>
      <c r="E54" s="456"/>
      <c r="F54" s="456"/>
      <c r="G54" s="447"/>
      <c r="T54" s="491" t="s">
        <v>567</v>
      </c>
      <c r="AP54" s="151" t="str">
        <f>IF(T54="","",T54)</f>
        <v>Добавить источник для дифференциации</v>
      </c>
      <c r="AS54" s="138">
        <v>1</v>
      </c>
    </row>
    <row customHeight="1" ht="1.05">
      <c r="A55" s="135" t="s">
        <v>323</v>
      </c>
      <c r="B55" s="135" t="s">
        <v>324</v>
      </c>
      <c r="E55" s="456"/>
      <c r="F55" s="447"/>
      <c r="T55" s="491" t="s">
        <v>568</v>
      </c>
      <c r="AP55" s="151" t="str">
        <f>IF(T55="","",T55)</f>
        <v>Добавить централизованную систему для дифференциации</v>
      </c>
      <c r="AS55" s="138">
        <v>1</v>
      </c>
    </row>
    <row customHeight="1" ht="1.05">
      <c r="A56" s="135" t="s">
        <v>323</v>
      </c>
      <c r="E56" s="447"/>
      <c r="T56" s="491" t="s">
        <v>569</v>
      </c>
      <c r="AP56" s="151" t="str">
        <f>IF(T56="","",T56)</f>
        <v>Добавить территорию для дифференциации</v>
      </c>
      <c r="AS56" s="138">
        <v>1</v>
      </c>
    </row>
    <row customHeight="1" ht="1.05">
      <c r="T57" s="491" t="s">
        <v>601</v>
      </c>
      <c r="AP57" s="151" t="str">
        <f>IF(T57="","",T57)</f>
        <v>Добавить наименование тарифа</v>
      </c>
      <c r="AS57" s="138">
        <v>1</v>
      </c>
    </row>
    <row customHeight="1" ht="11.549999999999999">
      <c r="AS58" s="79">
        <v>11</v>
      </c>
    </row>
    <row customHeight="1" ht="19.95">
      <c r="AS59" s="79">
        <v>19</v>
      </c>
    </row>
    <row customHeight="1" ht="29.25">
      <c r="AS60" s="79">
        <v>28</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81</v>
      </c>
      <c r="B66" s="100">
        <v>0</v>
      </c>
      <c r="C66" s="100">
        <v>0</v>
      </c>
      <c r="D66" s="100">
        <v>0</v>
      </c>
      <c r="E66" s="100">
        <v>0</v>
      </c>
      <c r="F66" s="100">
        <v>0</v>
      </c>
      <c r="G66" s="100">
        <v>0</v>
      </c>
      <c r="H66" s="100">
        <v>0</v>
      </c>
      <c r="I66" s="100">
        <v>0</v>
      </c>
      <c r="J66" s="100">
        <v>0</v>
      </c>
      <c r="K66" s="100">
        <v>0</v>
      </c>
      <c r="L66" s="170">
        <v>0</v>
      </c>
      <c r="M66" s="104">
        <v>0</v>
      </c>
      <c r="N66" s="104">
        <v>0</v>
      </c>
      <c r="O66" s="104">
        <v>0</v>
      </c>
      <c r="P66" s="530">
        <v>0</v>
      </c>
      <c r="Q66" s="531">
        <v>3</v>
      </c>
      <c r="R66" s="531">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8">
        <v>10</v>
      </c>
      <c r="AO66" s="138">
        <v>10</v>
      </c>
      <c r="AP66" s="138">
        <v>10</v>
      </c>
      <c r="AQ66" s="138">
        <v>10</v>
      </c>
      <c r="AR66" s="138">
        <v>10</v>
      </c>
      <c r="AS66" s="7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F2E92E-C287-A62D-E645-0.4AEA236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6" style="3319" width="3.7109375" hidden="1" customWidth="1"/>
    <col min="17" max="18" style="3319" width="3.00390625" customWidth="1"/>
    <col min="19" max="19" style="3319" width="12.00390625" customWidth="1"/>
    <col min="20" max="20" style="3319" width="31.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447">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456"/>
      <c r="F3" s="447">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456"/>
      <c r="F4" s="456"/>
      <c r="G4" s="447">
        <v>1</v>
      </c>
      <c r="Q4" s="457"/>
      <c r="R4" s="458"/>
      <c r="S4" s="551">
        <f>INDEX(PT_DIFFERENTIATION_NUM_CS,MATCH(C4,PT_DIFFERENTIATION_CS_ID,0))</f>
      </c>
      <c r="T4" s="552" t="s">
        <v>552</v>
      </c>
      <c r="U4" s="553"/>
      <c r="V4" s="554"/>
      <c r="W4" s="555"/>
      <c r="X4" s="555"/>
      <c r="Y4" s="555"/>
      <c r="Z4" s="555"/>
      <c r="AA4" s="555"/>
      <c r="AB4" s="555"/>
      <c r="AC4" s="556"/>
      <c r="AD4" s="554">
        <f>INDEX(PT_DIFFERENTIATION_CS,MATCH(C4,PT_DIFFERENTIATION_CS_ID,0))</f>
      </c>
      <c r="AE4" s="555"/>
      <c r="AF4" s="555"/>
      <c r="AG4" s="555"/>
      <c r="AH4" s="555"/>
      <c r="AI4" s="555"/>
      <c r="AJ4" s="555"/>
      <c r="AK4" s="555"/>
      <c r="AL4" s="556"/>
      <c r="AM4" s="455" t="s">
        <v>553</v>
      </c>
      <c r="AP4" s="151" t="str">
        <f>IF(T4="","",T4)</f>
        <v>Наименование системы теплоснабжения </v>
      </c>
      <c r="AS4" s="79">
        <v>0</v>
      </c>
    </row>
    <row customHeight="1" ht="21" hidden="1">
      <c r="E5" s="456"/>
      <c r="F5" s="456"/>
      <c r="G5" s="456"/>
      <c r="H5" s="447">
        <v>1</v>
      </c>
      <c r="Q5" s="457"/>
      <c r="S5" s="449">
        <f>INDEX(PT_DIFFERENTIATION_NUM_IST_TE,MATCH(D5,PT_DIFFERENTIATION_IST_TE_ID,0))</f>
      </c>
      <c r="T5" s="461" t="s">
        <v>554</v>
      </c>
      <c r="U5" s="451"/>
      <c r="V5" s="557"/>
      <c r="W5" s="557"/>
      <c r="X5" s="557"/>
      <c r="Y5" s="557"/>
      <c r="Z5" s="557"/>
      <c r="AA5" s="557"/>
      <c r="AB5" s="557"/>
      <c r="AC5" s="557"/>
      <c r="AD5" s="557">
        <f>INDEX(PT_DIFFERENTIATION_IST_TE,MATCH(D5,PT_DIFFERENTIATION_IST_TE_ID,0))</f>
      </c>
      <c r="AE5" s="557"/>
      <c r="AF5" s="557"/>
      <c r="AG5" s="557"/>
      <c r="AH5" s="557"/>
      <c r="AI5" s="557"/>
      <c r="AJ5" s="557"/>
      <c r="AK5" s="557"/>
      <c r="AL5" s="557"/>
      <c r="AM5" s="558" t="s">
        <v>555</v>
      </c>
      <c r="AP5" s="151" t="str">
        <f>IF(T5="","",T5)</f>
        <v>Источник тепловой энергии  </v>
      </c>
      <c r="AS5" s="79">
        <v>0</v>
      </c>
    </row>
    <row customHeight="1" ht="0.75" hidden="1">
      <c r="E6" s="456"/>
      <c r="F6" s="456"/>
      <c r="G6" s="456"/>
      <c r="H6" s="456"/>
      <c r="I6" s="162">
        <f>S5&amp;".1"</f>
      </c>
      <c r="L6" s="462" t="s">
        <v>556</v>
      </c>
      <c r="P6" s="136">
        <v>1</v>
      </c>
      <c r="S6" s="330"/>
      <c r="T6" s="540"/>
      <c r="U6" s="541"/>
      <c r="V6" s="330"/>
      <c r="W6" s="330"/>
      <c r="X6" s="330"/>
      <c r="Y6" s="330"/>
      <c r="Z6" s="330"/>
      <c r="AA6" s="330"/>
      <c r="AB6" s="330"/>
      <c r="AC6" s="330"/>
      <c r="AD6" s="330"/>
      <c r="AE6" s="330"/>
      <c r="AF6" s="330"/>
      <c r="AG6" s="330"/>
      <c r="AH6" s="330"/>
      <c r="AI6" s="330"/>
      <c r="AJ6" s="330"/>
      <c r="AK6" s="330"/>
      <c r="AL6" s="330"/>
      <c r="AM6" s="559"/>
      <c r="AP6" s="151" t="str">
        <f>IF(T6="","",T6)</f>
        <v/>
      </c>
      <c r="AS6" s="79">
        <v>0</v>
      </c>
    </row>
    <row customHeight="1" ht="84" hidden="1">
      <c r="E7" s="456"/>
      <c r="F7" s="456"/>
      <c r="G7" s="456"/>
      <c r="H7" s="456"/>
      <c r="I7" s="467"/>
      <c r="J7" s="162">
        <f>I6&amp;".1"</f>
      </c>
      <c r="L7" s="462" t="s">
        <v>559</v>
      </c>
      <c r="Q7" s="136">
        <v>1</v>
      </c>
      <c r="S7" s="449">
        <f>$J7</f>
      </c>
      <c r="T7" s="469" t="s">
        <v>560</v>
      </c>
      <c r="U7" s="451"/>
      <c r="V7" s="560"/>
      <c r="W7" s="560"/>
      <c r="X7" s="560"/>
      <c r="Y7" s="560"/>
      <c r="Z7" s="560"/>
      <c r="AA7" s="560"/>
      <c r="AB7" s="560"/>
      <c r="AC7" s="560"/>
      <c r="AD7" s="560"/>
      <c r="AE7" s="560"/>
      <c r="AF7" s="560"/>
      <c r="AG7" s="560"/>
      <c r="AH7" s="560"/>
      <c r="AI7" s="560"/>
      <c r="AJ7" s="560"/>
      <c r="AK7" s="560"/>
      <c r="AL7" s="560"/>
      <c r="AM7" s="558" t="s">
        <v>561</v>
      </c>
      <c r="AP7" s="151" t="str">
        <f>IF(T7="","",T7)</f>
        <v>Группа потребителей</v>
      </c>
      <c r="AS7" s="79">
        <v>0</v>
      </c>
    </row>
    <row customHeight="1" ht="11.25" hidden="1">
      <c r="E8" s="456"/>
      <c r="F8" s="456"/>
      <c r="G8" s="456"/>
      <c r="H8" s="456"/>
      <c r="I8" s="467"/>
      <c r="J8" s="467"/>
      <c r="K8" s="162">
        <f>J7&amp;".1"</f>
      </c>
      <c r="L8" s="462" t="s">
        <v>562</v>
      </c>
      <c r="R8" s="468">
        <v>1</v>
      </c>
      <c r="S8" s="561">
        <f>$K8</f>
      </c>
      <c r="T8" s="562"/>
      <c r="U8" s="563"/>
      <c r="V8" s="564"/>
      <c r="W8" s="529"/>
      <c r="X8" s="564"/>
      <c r="Y8" s="565"/>
      <c r="Z8" s="566"/>
      <c r="AA8" s="210" t="s">
        <v>61</v>
      </c>
      <c r="AB8" s="566"/>
      <c r="AC8" s="210" t="s">
        <v>61</v>
      </c>
      <c r="AD8" s="564"/>
      <c r="AE8" s="529"/>
      <c r="AF8" s="564"/>
      <c r="AG8" s="565"/>
      <c r="AH8" s="566"/>
      <c r="AI8" s="210" t="s">
        <v>61</v>
      </c>
      <c r="AJ8" s="566"/>
      <c r="AK8" s="210" t="s">
        <v>61</v>
      </c>
      <c r="AL8" s="529"/>
      <c r="AM8" s="475" t="s">
        <v>563</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1.25" hidden="1">
      <c r="E10" s="456"/>
      <c r="F10" s="456"/>
      <c r="G10" s="456"/>
      <c r="H10" s="456"/>
      <c r="I10" s="467"/>
      <c r="J10" s="162"/>
      <c r="R10" s="463"/>
      <c r="S10" s="479"/>
      <c r="T10" s="483"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1.25" hidden="1">
      <c r="E11" s="456"/>
      <c r="F11" s="456"/>
      <c r="G11" s="456"/>
      <c r="H11" s="456"/>
      <c r="I11" s="162"/>
      <c r="R11" s="463"/>
      <c r="S11" s="479"/>
      <c r="T11" s="486"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0.75" hidden="1">
      <c r="E12" s="456"/>
      <c r="F12" s="456"/>
      <c r="G12" s="456"/>
      <c r="H12" s="447"/>
      <c r="R12" s="448"/>
      <c r="S12" s="546"/>
      <c r="T12" s="547"/>
      <c r="U12" s="548"/>
      <c r="V12" s="548"/>
      <c r="W12" s="548"/>
      <c r="X12" s="548"/>
      <c r="Y12" s="548"/>
      <c r="Z12" s="548"/>
      <c r="AA12" s="548"/>
      <c r="AB12" s="548"/>
      <c r="AC12" s="548"/>
      <c r="AD12" s="548"/>
      <c r="AE12" s="548"/>
      <c r="AF12" s="548"/>
      <c r="AG12" s="548"/>
      <c r="AH12" s="548"/>
      <c r="AI12" s="548"/>
      <c r="AJ12" s="548"/>
      <c r="AK12" s="548"/>
      <c r="AL12" s="548"/>
      <c r="AM12" s="549"/>
      <c r="AP12" s="151" t="str">
        <f>IF(T12="","",T12)</f>
        <v/>
      </c>
      <c r="AS12" s="79">
        <v>0</v>
      </c>
    </row>
    <row customHeight="1" ht="0.75" hidden="1">
      <c r="E13" s="456"/>
      <c r="F13" s="456"/>
      <c r="G13" s="447"/>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568</v>
      </c>
      <c r="AP14" s="151" t="str">
        <f>IF(T14="","",T14)</f>
        <v>Добавить централизованную систему для дифференциации</v>
      </c>
      <c r="AS14" s="138">
        <v>0</v>
      </c>
    </row>
    <row customHeight="1" ht="0.75" hidden="1">
      <c r="E15" s="447"/>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570</v>
      </c>
      <c r="Z20" s="496"/>
      <c r="AB20" s="496"/>
      <c r="AH20" s="496"/>
      <c r="AJ20" s="496"/>
      <c r="AS20" s="100">
        <v>0</v>
      </c>
    </row>
    <row customHeight="1" ht="14.25" hidden="1">
      <c r="AS21" s="100">
        <v>0</v>
      </c>
    </row>
    <row customHeight="1" ht="14.25" hidden="1">
      <c r="O22" s="462"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54.75">
      <c r="Q26" s="497"/>
      <c r="R26" s="497"/>
      <c r="S26" s="28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86"/>
      <c r="U26" s="286"/>
      <c r="V26" s="286"/>
      <c r="W26" s="286"/>
      <c r="X26" s="286"/>
      <c r="Y26" s="286"/>
      <c r="Z26" s="286"/>
      <c r="AA26" s="286"/>
      <c r="AB26" s="286"/>
      <c r="AC26" s="286"/>
      <c r="AD26" s="286"/>
      <c r="AE26" s="286"/>
      <c r="AF26" s="286"/>
      <c r="AG26" s="286"/>
      <c r="AH26" s="286"/>
      <c r="AI26" s="286"/>
      <c r="AJ26" s="286"/>
      <c r="AS26" s="79">
        <v>52</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c r="X40" s="84" t="s">
        <v>588</v>
      </c>
      <c r="Y40" s="83"/>
      <c r="Z40" s="84" t="s">
        <v>589</v>
      </c>
      <c r="AA40" s="142"/>
      <c r="AB40" s="83"/>
      <c r="AC40" s="514"/>
      <c r="AD40" s="291" t="s">
        <v>603</v>
      </c>
      <c r="AE40" s="513"/>
      <c r="AF40" s="84" t="s">
        <v>588</v>
      </c>
      <c r="AG40" s="83"/>
      <c r="AH40" s="84" t="s">
        <v>589</v>
      </c>
      <c r="AI40" s="142"/>
      <c r="AJ40" s="83"/>
      <c r="AK40" s="514"/>
      <c r="AL40" s="515"/>
      <c r="AM40" s="152"/>
      <c r="AS40" s="79">
        <v>34</v>
      </c>
    </row>
    <row customHeight="1" ht="35.699999999999996">
      <c r="B41" s="218" t="s">
        <v>296</v>
      </c>
      <c r="C41" s="218" t="s">
        <v>297</v>
      </c>
      <c r="D41" s="218" t="s">
        <v>298</v>
      </c>
      <c r="E41" s="462" t="s">
        <v>590</v>
      </c>
      <c r="F41" s="462" t="s">
        <v>591</v>
      </c>
      <c r="G41" s="462" t="s">
        <v>592</v>
      </c>
      <c r="H41" s="462" t="s">
        <v>593</v>
      </c>
      <c r="I41" s="462" t="s">
        <v>594</v>
      </c>
      <c r="J41" s="462" t="s">
        <v>595</v>
      </c>
      <c r="K41" s="462" t="s">
        <v>596</v>
      </c>
      <c r="L41" s="462"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335</v>
      </c>
      <c r="E43" s="447">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335</v>
      </c>
      <c r="B44" s="525" t="s">
        <v>336</v>
      </c>
      <c r="E44" s="456"/>
      <c r="F44" s="447">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525" t="s">
        <v>335</v>
      </c>
      <c r="B45" s="525" t="s">
        <v>336</v>
      </c>
      <c r="C45" s="525" t="s">
        <v>337</v>
      </c>
      <c r="E45" s="456"/>
      <c r="F45" s="456"/>
      <c r="G45" s="447">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525" t="s">
        <v>335</v>
      </c>
      <c r="B46" s="525" t="s">
        <v>336</v>
      </c>
      <c r="C46" s="525" t="s">
        <v>337</v>
      </c>
      <c r="D46" s="525" t="s">
        <v>338</v>
      </c>
      <c r="E46" s="456"/>
      <c r="F46" s="456"/>
      <c r="G46" s="456"/>
      <c r="H46" s="447">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0">
      <c r="A47" s="135" t="s">
        <v>335</v>
      </c>
      <c r="B47" s="135" t="s">
        <v>336</v>
      </c>
      <c r="C47" s="135" t="s">
        <v>337</v>
      </c>
      <c r="D47" s="135" t="s">
        <v>338</v>
      </c>
      <c r="E47" s="456"/>
      <c r="F47" s="456"/>
      <c r="G47" s="456"/>
      <c r="H47" s="456"/>
      <c r="I47" s="162" t="str">
        <f>S46&amp;".1"</f>
        <v>....1</v>
      </c>
      <c r="L47" s="550" t="s">
        <v>556</v>
      </c>
      <c r="P47" s="136">
        <v>1</v>
      </c>
      <c r="R47" s="463"/>
      <c r="S47" s="330"/>
      <c r="T47" s="540"/>
      <c r="U47" s="541"/>
      <c r="V47" s="542"/>
      <c r="W47" s="543"/>
      <c r="X47" s="543"/>
      <c r="Y47" s="543"/>
      <c r="Z47" s="543"/>
      <c r="AA47" s="543"/>
      <c r="AB47" s="543"/>
      <c r="AC47" s="544"/>
      <c r="AD47" s="542"/>
      <c r="AE47" s="543"/>
      <c r="AF47" s="543"/>
      <c r="AG47" s="543"/>
      <c r="AH47" s="543"/>
      <c r="AI47" s="543"/>
      <c r="AJ47" s="543"/>
      <c r="AK47" s="543"/>
      <c r="AL47" s="544"/>
      <c r="AM47" s="545"/>
      <c r="AP47" s="151" t="str">
        <f>IF(T47="","",T47)</f>
        <v/>
      </c>
      <c r="AS47" s="138">
        <v>0</v>
      </c>
    </row>
    <row customHeight="1" ht="22.049999999999997">
      <c r="A48" s="525" t="s">
        <v>335</v>
      </c>
      <c r="B48" s="525" t="s">
        <v>336</v>
      </c>
      <c r="C48" s="525" t="s">
        <v>337</v>
      </c>
      <c r="D48" s="525" t="s">
        <v>338</v>
      </c>
      <c r="E48" s="456"/>
      <c r="F48" s="456"/>
      <c r="G48" s="456"/>
      <c r="H48" s="456"/>
      <c r="I48" s="467"/>
      <c r="J48" s="162" t="str">
        <f>S46&amp;".1"</f>
        <v>....1</v>
      </c>
      <c r="L48" s="462" t="s">
        <v>559</v>
      </c>
      <c r="Q48" s="136">
        <v>1</v>
      </c>
      <c r="R48" s="468"/>
      <c r="S48" s="449" t="str">
        <f>$J48</f>
        <v>....1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525" t="s">
        <v>335</v>
      </c>
      <c r="B49" s="525" t="s">
        <v>336</v>
      </c>
      <c r="C49" s="525" t="s">
        <v>337</v>
      </c>
      <c r="D49" s="525" t="s">
        <v>338</v>
      </c>
      <c r="E49" s="456"/>
      <c r="F49" s="456"/>
      <c r="G49" s="456"/>
      <c r="H49" s="456"/>
      <c r="I49" s="467"/>
      <c r="J49" s="467"/>
      <c r="K49" s="162" t="str">
        <f>J48&amp;".1"</f>
        <v>....1.1</v>
      </c>
      <c r="L49" s="462" t="s">
        <v>562</v>
      </c>
      <c r="R49" s="468">
        <v>1</v>
      </c>
      <c r="S49" s="449" t="str">
        <f>$K49</f>
        <v>....1.1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604</v>
      </c>
      <c r="AN49" s="138">
        <f>STRCHECKDATE(V50:AL50)</f>
      </c>
      <c r="AP49" s="151" t="str">
        <f>IF(T49="","",T49)</f>
        <v/>
      </c>
      <c r="AS49" s="79">
        <v>21</v>
      </c>
    </row>
    <row customHeight="1" ht="1.05">
      <c r="A50" s="525" t="s">
        <v>335</v>
      </c>
      <c r="B50" s="525" t="s">
        <v>336</v>
      </c>
      <c r="C50" s="525" t="s">
        <v>337</v>
      </c>
      <c r="D50" s="525" t="s">
        <v>338</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335</v>
      </c>
      <c r="B51" s="525" t="s">
        <v>336</v>
      </c>
      <c r="C51" s="525" t="s">
        <v>337</v>
      </c>
      <c r="D51" s="525" t="s">
        <v>338</v>
      </c>
      <c r="E51" s="456"/>
      <c r="F51" s="456"/>
      <c r="G51" s="456"/>
      <c r="H51" s="456"/>
      <c r="I51" s="467"/>
      <c r="J51" s="162"/>
      <c r="R51" s="463"/>
      <c r="S51" s="479"/>
      <c r="T51" s="483"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335</v>
      </c>
      <c r="B52" s="525" t="s">
        <v>336</v>
      </c>
      <c r="C52" s="525" t="s">
        <v>337</v>
      </c>
      <c r="D52" s="525" t="s">
        <v>338</v>
      </c>
      <c r="E52" s="456"/>
      <c r="F52" s="456"/>
      <c r="G52" s="456"/>
      <c r="H52" s="456"/>
      <c r="I52" s="162"/>
      <c r="R52" s="463"/>
      <c r="S52" s="479"/>
      <c r="T52" s="486"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0">
      <c r="A53" s="525" t="s">
        <v>335</v>
      </c>
      <c r="B53" s="525" t="s">
        <v>336</v>
      </c>
      <c r="C53" s="525" t="s">
        <v>337</v>
      </c>
      <c r="D53" s="525" t="s">
        <v>338</v>
      </c>
      <c r="E53" s="456"/>
      <c r="F53" s="456"/>
      <c r="G53" s="456"/>
      <c r="H53" s="447"/>
      <c r="R53" s="448"/>
      <c r="S53" s="546"/>
      <c r="T53" s="547"/>
      <c r="U53" s="548"/>
      <c r="V53" s="548"/>
      <c r="W53" s="548"/>
      <c r="X53" s="548"/>
      <c r="Y53" s="548"/>
      <c r="Z53" s="548"/>
      <c r="AA53" s="548"/>
      <c r="AB53" s="548"/>
      <c r="AC53" s="548"/>
      <c r="AD53" s="548"/>
      <c r="AE53" s="548"/>
      <c r="AF53" s="548"/>
      <c r="AG53" s="548"/>
      <c r="AH53" s="548"/>
      <c r="AI53" s="548"/>
      <c r="AJ53" s="548"/>
      <c r="AK53" s="548"/>
      <c r="AL53" s="548"/>
      <c r="AM53" s="549"/>
      <c r="AP53" s="151" t="str">
        <f>IF(T53="","",T53)</f>
        <v/>
      </c>
      <c r="AS53" s="79">
        <v>0</v>
      </c>
    </row>
    <row customHeight="1" ht="1.05">
      <c r="A54" s="135" t="s">
        <v>335</v>
      </c>
      <c r="B54" s="135" t="s">
        <v>336</v>
      </c>
      <c r="C54" s="135" t="s">
        <v>337</v>
      </c>
      <c r="E54" s="456"/>
      <c r="F54" s="456"/>
      <c r="G54" s="447"/>
      <c r="T54" s="491" t="s">
        <v>567</v>
      </c>
      <c r="AP54" s="151" t="str">
        <f>IF(T54="","",T54)</f>
        <v>Добавить источник для дифференциации</v>
      </c>
      <c r="AS54" s="138">
        <v>1</v>
      </c>
    </row>
    <row customHeight="1" ht="1.05">
      <c r="A55" s="135" t="s">
        <v>335</v>
      </c>
      <c r="B55" s="135" t="s">
        <v>336</v>
      </c>
      <c r="E55" s="456"/>
      <c r="F55" s="447"/>
      <c r="T55" s="491" t="s">
        <v>568</v>
      </c>
      <c r="AP55" s="151" t="str">
        <f>IF(T55="","",T55)</f>
        <v>Добавить централизованную систему для дифференциации</v>
      </c>
      <c r="AS55" s="138">
        <v>1</v>
      </c>
    </row>
    <row customHeight="1" ht="1.05">
      <c r="A56" s="135" t="s">
        <v>335</v>
      </c>
      <c r="E56" s="447"/>
      <c r="T56" s="491" t="s">
        <v>569</v>
      </c>
      <c r="AP56" s="151" t="str">
        <f>IF(T56="","",T56)</f>
        <v>Добавить территорию для дифференциации</v>
      </c>
      <c r="AS56" s="138">
        <v>1</v>
      </c>
    </row>
    <row customHeight="1" ht="1.05">
      <c r="T57" s="491" t="s">
        <v>601</v>
      </c>
      <c r="AP57" s="151" t="str">
        <f>IF(T57="","",T57)</f>
        <v>Добавить наименование тарифа</v>
      </c>
      <c r="AS57" s="138">
        <v>1</v>
      </c>
    </row>
    <row customHeight="1" ht="11.549999999999999">
      <c r="AS58" s="79">
        <v>11</v>
      </c>
    </row>
    <row customHeight="1" ht="23.25">
      <c r="AS59" s="79">
        <v>22</v>
      </c>
    </row>
    <row customHeight="1" ht="30.45">
      <c r="AS60" s="79">
        <v>29</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81</v>
      </c>
      <c r="B66" s="100">
        <v>0</v>
      </c>
      <c r="C66" s="100">
        <v>0</v>
      </c>
      <c r="D66" s="100">
        <v>0</v>
      </c>
      <c r="E66" s="100">
        <v>0</v>
      </c>
      <c r="F66" s="100">
        <v>0</v>
      </c>
      <c r="G66" s="100">
        <v>0</v>
      </c>
      <c r="H66" s="100">
        <v>0</v>
      </c>
      <c r="I66" s="100">
        <v>0</v>
      </c>
      <c r="J66" s="100">
        <v>0</v>
      </c>
      <c r="K66" s="100">
        <v>0</v>
      </c>
      <c r="L66" s="170">
        <v>0</v>
      </c>
      <c r="M66" s="104">
        <v>0</v>
      </c>
      <c r="N66" s="104">
        <v>0</v>
      </c>
      <c r="O66" s="104">
        <v>0</v>
      </c>
      <c r="P66" s="530">
        <v>0</v>
      </c>
      <c r="Q66" s="531">
        <v>3</v>
      </c>
      <c r="R66" s="531">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8">
        <v>10</v>
      </c>
      <c r="AO66" s="138">
        <v>10</v>
      </c>
      <c r="AP66" s="138">
        <v>10</v>
      </c>
      <c r="AQ66" s="138">
        <v>10</v>
      </c>
      <c r="AR66" s="138">
        <v>10</v>
      </c>
      <c r="AS66" s="7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CAFF3-85C1-6D22-5B09-0.01B8F25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6" style="3319" width="3.7109375" hidden="1" customWidth="1"/>
    <col min="17" max="18" style="3319" width="3.00390625" customWidth="1"/>
    <col min="19" max="19" style="3319" width="12.00390625" customWidth="1"/>
    <col min="20" max="20" style="3319" width="31.00390625" customWidth="1"/>
    <col min="21" max="21" style="3319" width="0.140625" customWidth="1"/>
    <col min="22" max="22" style="3319" width="24.7109375" hidden="1" customWidth="1"/>
    <col min="23" max="23" style="3319" width="0.140625" hidden="1" customWidth="1"/>
    <col min="24" max="25" style="3319" width="24.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24.7109375" customWidth="1"/>
    <col min="31" max="31" style="3319" width="0.140625" customWidth="1"/>
    <col min="32" max="33" style="3319" width="24.00390625" customWidth="1"/>
    <col min="34" max="34" style="3319" width="11.00390625" customWidth="1"/>
    <col min="35" max="35" style="3319" width="3.7109375" customWidth="1"/>
    <col min="36" max="36" style="3319" width="11.00390625" customWidth="1"/>
    <col min="37" max="37" style="3319" width="8.57421875" hidden="1" customWidth="1"/>
    <col min="38" max="38" style="3319" width="4.00390625" customWidth="1"/>
    <col min="39" max="39" style="3319" width="115.00390625" customWidth="1"/>
    <col min="40" max="44" style="3319" width="10.00390625" customWidth="1"/>
    <col min="45" max="45" style="3319" width="10.57421875" hidden="1"/>
  </cols>
  <sheetData>
    <row customHeight="1" ht="22.5" hidden="1">
      <c r="AS1" s="79" t="s">
        <v>14</v>
      </c>
    </row>
    <row customHeight="1" ht="21" hidden="1">
      <c r="E2" s="447">
        <v>1</v>
      </c>
      <c r="R2" s="448"/>
      <c r="S2" s="449">
        <f>INDEX(PT_DIFFERENTIATION_NUM_NTAR,MATCH(A2,PT_DIFFERENTIATION_NTAR_ID,0))</f>
      </c>
      <c r="T2" s="450" t="s">
        <v>284</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549</v>
      </c>
      <c r="AP2" s="151" t="str">
        <f>IF(T2="","",T2)</f>
        <v>Наименование тарифа</v>
      </c>
      <c r="AS2" s="79">
        <v>0</v>
      </c>
    </row>
    <row customHeight="1" ht="21" hidden="1">
      <c r="E3" s="456"/>
      <c r="F3" s="447">
        <v>1</v>
      </c>
      <c r="Q3" s="457"/>
      <c r="R3" s="458"/>
      <c r="S3" s="449">
        <f>INDEX(PT_DIFFERENTIATION_NUM_TER,MATCH(B3,PT_DIFFERENTIATION_TER_ID,0))</f>
      </c>
      <c r="T3" s="459" t="s">
        <v>550</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551</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552</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553</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554</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555</v>
      </c>
      <c r="AP5" s="151" t="str">
        <f>IF(T5="","",T5)</f>
        <v>Источник тепловой энергии  </v>
      </c>
      <c r="AS5" s="79">
        <v>0</v>
      </c>
    </row>
    <row customHeight="1" ht="14.25" hidden="1">
      <c r="E6" s="456"/>
      <c r="F6" s="456"/>
      <c r="G6" s="456"/>
      <c r="H6" s="456"/>
      <c r="I6" s="162">
        <f>S5&amp;".1"</f>
      </c>
      <c r="L6" s="462" t="s">
        <v>556</v>
      </c>
      <c r="P6" s="136">
        <v>1</v>
      </c>
      <c r="R6" s="463"/>
      <c r="S6" s="330"/>
      <c r="T6" s="540"/>
      <c r="U6" s="541"/>
      <c r="V6" s="542"/>
      <c r="W6" s="543"/>
      <c r="X6" s="543"/>
      <c r="Y6" s="543"/>
      <c r="Z6" s="543"/>
      <c r="AA6" s="543"/>
      <c r="AB6" s="543"/>
      <c r="AC6" s="544"/>
      <c r="AD6" s="542"/>
      <c r="AE6" s="543"/>
      <c r="AF6" s="543"/>
      <c r="AG6" s="543"/>
      <c r="AH6" s="543"/>
      <c r="AI6" s="543"/>
      <c r="AJ6" s="543"/>
      <c r="AK6" s="543"/>
      <c r="AL6" s="544"/>
      <c r="AM6" s="545"/>
      <c r="AP6" s="151" t="str">
        <f>IF(T6="","",T6)</f>
        <v/>
      </c>
      <c r="AS6" s="79">
        <v>0</v>
      </c>
    </row>
    <row customHeight="1" ht="21" hidden="1">
      <c r="E7" s="456"/>
      <c r="F7" s="456"/>
      <c r="G7" s="456"/>
      <c r="H7" s="456"/>
      <c r="I7" s="467"/>
      <c r="J7" s="162">
        <f>I6&amp;".1"</f>
      </c>
      <c r="L7" s="462" t="s">
        <v>559</v>
      </c>
      <c r="Q7" s="136">
        <v>1</v>
      </c>
      <c r="R7" s="468"/>
      <c r="S7" s="449">
        <f>$J7</f>
      </c>
      <c r="T7" s="469" t="s">
        <v>560</v>
      </c>
      <c r="U7" s="451"/>
      <c r="V7" s="405"/>
      <c r="W7" s="465"/>
      <c r="X7" s="465"/>
      <c r="Y7" s="465"/>
      <c r="Z7" s="465"/>
      <c r="AA7" s="465"/>
      <c r="AB7" s="465"/>
      <c r="AC7" s="466"/>
      <c r="AD7" s="405"/>
      <c r="AE7" s="465"/>
      <c r="AF7" s="465"/>
      <c r="AG7" s="465"/>
      <c r="AH7" s="465"/>
      <c r="AI7" s="465"/>
      <c r="AJ7" s="465"/>
      <c r="AK7" s="465"/>
      <c r="AL7" s="466"/>
      <c r="AM7" s="455" t="s">
        <v>561</v>
      </c>
      <c r="AP7" s="151" t="str">
        <f>IF(T7="","",T7)</f>
        <v>Группа потребителей</v>
      </c>
      <c r="AS7" s="79">
        <v>0</v>
      </c>
    </row>
    <row customHeight="1" ht="21" hidden="1">
      <c r="E8" s="456"/>
      <c r="F8" s="456"/>
      <c r="G8" s="456"/>
      <c r="H8" s="456"/>
      <c r="I8" s="467"/>
      <c r="J8" s="467"/>
      <c r="K8" s="162">
        <f>J7&amp;".1"</f>
      </c>
      <c r="L8" s="462" t="s">
        <v>562</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563</v>
      </c>
      <c r="AN8" s="138">
        <f>STRCHECKDATE(V9:AL9)</f>
      </c>
      <c r="AP8" s="151" t="str">
        <f>IF(T8="","",T8)</f>
        <v/>
      </c>
      <c r="AS8" s="79">
        <v>0</v>
      </c>
    </row>
    <row customHeight="1" ht="14.2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3" t="s">
        <v>564</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1.25" hidden="1">
      <c r="E11" s="456"/>
      <c r="F11" s="456"/>
      <c r="G11" s="456"/>
      <c r="H11" s="456"/>
      <c r="I11" s="162"/>
      <c r="R11" s="463"/>
      <c r="S11" s="479"/>
      <c r="T11" s="486" t="s">
        <v>565</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546"/>
      <c r="T12" s="547"/>
      <c r="U12" s="548"/>
      <c r="V12" s="548"/>
      <c r="W12" s="548"/>
      <c r="X12" s="548"/>
      <c r="Y12" s="548"/>
      <c r="Z12" s="548"/>
      <c r="AA12" s="548"/>
      <c r="AB12" s="548"/>
      <c r="AC12" s="548"/>
      <c r="AD12" s="548"/>
      <c r="AE12" s="548"/>
      <c r="AF12" s="548"/>
      <c r="AG12" s="548"/>
      <c r="AH12" s="548"/>
      <c r="AI12" s="548"/>
      <c r="AJ12" s="548"/>
      <c r="AK12" s="548"/>
      <c r="AL12" s="548"/>
      <c r="AM12" s="549"/>
      <c r="AP12" s="151" t="str">
        <f>IF(T12="","",T12)</f>
        <v/>
      </c>
      <c r="AS12" s="79">
        <v>0</v>
      </c>
    </row>
    <row customHeight="1" ht="14.25" hidden="1">
      <c r="E13" s="456"/>
      <c r="F13" s="456"/>
      <c r="G13" s="447"/>
      <c r="S13" s="487"/>
      <c r="T13" s="488" t="s">
        <v>567</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14.25" hidden="1">
      <c r="E14" s="456"/>
      <c r="F14" s="447"/>
      <c r="T14" s="490" t="s">
        <v>568</v>
      </c>
      <c r="AP14" s="151" t="str">
        <f>IF(T14="","",T14)</f>
        <v>Добавить централизованную систему для дифференциации</v>
      </c>
      <c r="AS14" s="138">
        <v>0</v>
      </c>
    </row>
    <row customHeight="1" ht="14.25" hidden="1">
      <c r="E15" s="447"/>
      <c r="T15" s="491" t="s">
        <v>569</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570</v>
      </c>
      <c r="Z20" s="496"/>
      <c r="AB20" s="496"/>
      <c r="AH20" s="496"/>
      <c r="AJ20" s="496"/>
      <c r="AS20" s="100">
        <v>0</v>
      </c>
    </row>
    <row customHeight="1" ht="14.25" hidden="1">
      <c r="AS21" s="100">
        <v>0</v>
      </c>
    </row>
    <row customHeight="1" ht="14.25" hidden="1">
      <c r="O22" s="462" t="s">
        <v>571</v>
      </c>
      <c r="T22" s="100" t="s">
        <v>572</v>
      </c>
      <c r="AA22" s="218" t="s">
        <v>573</v>
      </c>
      <c r="AC22" s="218" t="s">
        <v>574</v>
      </c>
      <c r="AD22" s="100" t="s">
        <v>572</v>
      </c>
      <c r="AI22" s="218" t="s">
        <v>575</v>
      </c>
      <c r="AK22" s="218" t="s">
        <v>574</v>
      </c>
      <c r="AS22" s="100">
        <v>0</v>
      </c>
    </row>
    <row customHeight="1" ht="14.25" hidden="1">
      <c r="AS23" s="79">
        <v>0</v>
      </c>
    </row>
    <row customHeight="1" ht="14.25" hidden="1">
      <c r="AS24" s="79">
        <v>0</v>
      </c>
    </row>
    <row customHeight="1" ht="14.699999999999998">
      <c r="Q25" s="497"/>
      <c r="R25" s="497"/>
      <c r="S25" s="498"/>
      <c r="T25" s="101"/>
      <c r="U25" s="101"/>
      <c r="AS25" s="79">
        <v>14</v>
      </c>
    </row>
    <row customHeight="1" ht="53.54999999999999">
      <c r="Q26" s="497"/>
      <c r="R26" s="497"/>
      <c r="S26" s="4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26"/>
      <c r="U26" s="426"/>
      <c r="V26" s="426"/>
      <c r="W26" s="426"/>
      <c r="X26" s="426"/>
      <c r="Y26" s="426"/>
      <c r="Z26" s="426"/>
      <c r="AA26" s="426"/>
      <c r="AB26" s="426"/>
      <c r="AC26" s="426"/>
      <c r="AD26" s="426"/>
      <c r="AE26" s="426"/>
      <c r="AF26" s="426"/>
      <c r="AG26" s="426"/>
      <c r="AH26" s="426"/>
      <c r="AI26" s="426"/>
      <c r="AJ26" s="426"/>
      <c r="AS26" s="79">
        <v>51</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576</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577</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578</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25.5" hidden="1">
      <c r="S35" s="500" t="s">
        <v>579</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580</v>
      </c>
      <c r="AK36" s="138" t="s">
        <v>580</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453</v>
      </c>
      <c r="T38" s="152"/>
      <c r="U38" s="152"/>
      <c r="V38" s="152"/>
      <c r="W38" s="152"/>
      <c r="X38" s="152"/>
      <c r="Y38" s="152"/>
      <c r="Z38" s="152"/>
      <c r="AA38" s="152"/>
      <c r="AB38" s="152"/>
      <c r="AC38" s="152"/>
      <c r="AD38" s="152"/>
      <c r="AE38" s="152"/>
      <c r="AF38" s="152"/>
      <c r="AG38" s="152"/>
      <c r="AH38" s="152"/>
      <c r="AI38" s="152"/>
      <c r="AJ38" s="152"/>
      <c r="AK38" s="152"/>
      <c r="AL38" s="152"/>
      <c r="AM38" s="152" t="s">
        <v>454</v>
      </c>
      <c r="AS38" s="79">
        <v>14</v>
      </c>
    </row>
    <row customHeight="1" ht="14.699999999999998">
      <c r="Q39" s="497"/>
      <c r="R39" s="497"/>
      <c r="S39" s="449" t="s">
        <v>87</v>
      </c>
      <c r="T39" s="326" t="s">
        <v>581</v>
      </c>
      <c r="U39" s="506"/>
      <c r="V39" s="507" t="s">
        <v>582</v>
      </c>
      <c r="W39" s="508"/>
      <c r="X39" s="508"/>
      <c r="Y39" s="508"/>
      <c r="Z39" s="508"/>
      <c r="AA39" s="508"/>
      <c r="AB39" s="509"/>
      <c r="AC39" s="510" t="s">
        <v>583</v>
      </c>
      <c r="AD39" s="507" t="s">
        <v>582</v>
      </c>
      <c r="AE39" s="508"/>
      <c r="AF39" s="508"/>
      <c r="AG39" s="508"/>
      <c r="AH39" s="508"/>
      <c r="AI39" s="508"/>
      <c r="AJ39" s="509"/>
      <c r="AK39" s="510" t="s">
        <v>584</v>
      </c>
      <c r="AL39" s="511" t="s">
        <v>585</v>
      </c>
      <c r="AM39" s="152"/>
      <c r="AS39" s="79">
        <v>14</v>
      </c>
    </row>
    <row customHeight="1" ht="35.699999999999996">
      <c r="Q40" s="497"/>
      <c r="R40" s="497"/>
      <c r="S40" s="449"/>
      <c r="T40" s="326"/>
      <c r="U40" s="512"/>
      <c r="V40" s="291" t="s">
        <v>586</v>
      </c>
      <c r="W40" s="513"/>
      <c r="X40" s="84" t="s">
        <v>588</v>
      </c>
      <c r="Y40" s="83"/>
      <c r="Z40" s="84" t="s">
        <v>589</v>
      </c>
      <c r="AA40" s="142"/>
      <c r="AB40" s="83"/>
      <c r="AC40" s="514"/>
      <c r="AD40" s="291" t="s">
        <v>603</v>
      </c>
      <c r="AE40" s="513"/>
      <c r="AF40" s="84" t="s">
        <v>588</v>
      </c>
      <c r="AG40" s="83"/>
      <c r="AH40" s="84" t="s">
        <v>589</v>
      </c>
      <c r="AI40" s="142"/>
      <c r="AJ40" s="83"/>
      <c r="AK40" s="514"/>
      <c r="AL40" s="515"/>
      <c r="AM40" s="152"/>
      <c r="AS40" s="79">
        <v>34</v>
      </c>
    </row>
    <row customHeight="1" ht="35.699999999999996">
      <c r="B41" s="218" t="s">
        <v>296</v>
      </c>
      <c r="C41" s="218" t="s">
        <v>297</v>
      </c>
      <c r="D41" s="218" t="s">
        <v>298</v>
      </c>
      <c r="E41" s="462" t="s">
        <v>590</v>
      </c>
      <c r="F41" s="462" t="s">
        <v>591</v>
      </c>
      <c r="G41" s="462" t="s">
        <v>592</v>
      </c>
      <c r="H41" s="462" t="s">
        <v>593</v>
      </c>
      <c r="I41" s="462" t="s">
        <v>594</v>
      </c>
      <c r="J41" s="462" t="s">
        <v>595</v>
      </c>
      <c r="K41" s="462" t="s">
        <v>596</v>
      </c>
      <c r="L41" s="462" t="s">
        <v>571</v>
      </c>
      <c r="Q41" s="497"/>
      <c r="R41" s="497"/>
      <c r="S41" s="449"/>
      <c r="T41" s="326"/>
      <c r="U41" s="516"/>
      <c r="V41" s="157"/>
      <c r="W41" s="173"/>
      <c r="X41" s="246" t="s">
        <v>597</v>
      </c>
      <c r="Y41" s="246" t="s">
        <v>598</v>
      </c>
      <c r="Z41" s="246" t="s">
        <v>599</v>
      </c>
      <c r="AA41" s="388" t="s">
        <v>600</v>
      </c>
      <c r="AB41" s="390"/>
      <c r="AC41" s="517"/>
      <c r="AD41" s="157"/>
      <c r="AE41" s="173"/>
      <c r="AF41" s="246" t="s">
        <v>597</v>
      </c>
      <c r="AG41" s="246" t="s">
        <v>598</v>
      </c>
      <c r="AH41" s="246" t="s">
        <v>599</v>
      </c>
      <c r="AI41" s="388" t="s">
        <v>600</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341</v>
      </c>
      <c r="E43" s="447">
        <v>1</v>
      </c>
      <c r="R43" s="448"/>
      <c r="S43" s="449">
        <f>INDEX(PT_DIFFERENTIATION_NUM_NTAR,MATCH(A43,PT_DIFFERENTIATION_NTAR_ID,0))</f>
        <v>0</v>
      </c>
      <c r="T43" s="450" t="s">
        <v>284</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341</v>
      </c>
      <c r="B44" s="525" t="s">
        <v>342</v>
      </c>
      <c r="E44" s="456"/>
      <c r="F44" s="447">
        <v>1</v>
      </c>
      <c r="Q44" s="457"/>
      <c r="R44" s="458"/>
      <c r="S44" s="449" t="str">
        <f>INDEX(PT_DIFFERENTIATION_NUM_TER,MATCH(B44,PT_DIFFERENTIATION_TER_ID,0))</f>
        <v>.</v>
      </c>
      <c r="T44" s="459" t="s">
        <v>550</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551</v>
      </c>
      <c r="AP44" s="151" t="str">
        <f>IF(T44="","",T44)</f>
        <v>Территория действия тарифа</v>
      </c>
      <c r="AS44" s="79">
        <v>21</v>
      </c>
    </row>
    <row customHeight="1" ht="24">
      <c r="A45" s="525" t="s">
        <v>341</v>
      </c>
      <c r="B45" s="525" t="s">
        <v>342</v>
      </c>
      <c r="C45" s="525" t="s">
        <v>343</v>
      </c>
      <c r="E45" s="456"/>
      <c r="F45" s="456"/>
      <c r="G45" s="447">
        <v>1</v>
      </c>
      <c r="Q45" s="457"/>
      <c r="R45" s="458"/>
      <c r="S45" s="449" t="str">
        <f>INDEX(PT_DIFFERENTIATION_NUM_CS,MATCH(C45,PT_DIFFERENTIATION_CS_ID,0))</f>
        <v>..</v>
      </c>
      <c r="T45" s="460" t="s">
        <v>552</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553</v>
      </c>
      <c r="AP45" s="151" t="str">
        <f>IF(T45="","",T45)</f>
        <v>Наименование системы теплоснабжения </v>
      </c>
      <c r="AS45" s="79">
        <v>23</v>
      </c>
    </row>
    <row customHeight="1" ht="22.049999999999997">
      <c r="A46" s="525" t="s">
        <v>341</v>
      </c>
      <c r="B46" s="525" t="s">
        <v>342</v>
      </c>
      <c r="C46" s="525" t="s">
        <v>343</v>
      </c>
      <c r="D46" s="525" t="s">
        <v>344</v>
      </c>
      <c r="E46" s="456"/>
      <c r="F46" s="456"/>
      <c r="G46" s="456"/>
      <c r="H46" s="447">
        <v>1</v>
      </c>
      <c r="Q46" s="457"/>
      <c r="R46" s="458"/>
      <c r="S46" s="449" t="str">
        <f>INDEX(PT_DIFFERENTIATION_NUM_IST_TE,MATCH(D46,PT_DIFFERENTIATION_IST_TE_ID,0))</f>
        <v>...</v>
      </c>
      <c r="T46" s="461" t="s">
        <v>554</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555</v>
      </c>
      <c r="AP46" s="151" t="str">
        <f>IF(T46="","",T46)</f>
        <v>Источник тепловой энергии  </v>
      </c>
      <c r="AS46" s="79">
        <v>21</v>
      </c>
    </row>
    <row customHeight="1" ht="0">
      <c r="A47" s="135" t="s">
        <v>341</v>
      </c>
      <c r="B47" s="135" t="s">
        <v>342</v>
      </c>
      <c r="C47" s="135" t="s">
        <v>343</v>
      </c>
      <c r="D47" s="135" t="s">
        <v>344</v>
      </c>
      <c r="E47" s="456"/>
      <c r="F47" s="456"/>
      <c r="G47" s="456"/>
      <c r="H47" s="456"/>
      <c r="I47" s="162" t="str">
        <f>S46&amp;".1"</f>
        <v>....1</v>
      </c>
      <c r="L47" s="550" t="s">
        <v>556</v>
      </c>
      <c r="P47" s="136">
        <v>1</v>
      </c>
      <c r="R47" s="463"/>
      <c r="S47" s="330"/>
      <c r="T47" s="540"/>
      <c r="U47" s="541"/>
      <c r="V47" s="542"/>
      <c r="W47" s="543"/>
      <c r="X47" s="543"/>
      <c r="Y47" s="543"/>
      <c r="Z47" s="543"/>
      <c r="AA47" s="543"/>
      <c r="AB47" s="543"/>
      <c r="AC47" s="544"/>
      <c r="AD47" s="542"/>
      <c r="AE47" s="543"/>
      <c r="AF47" s="543"/>
      <c r="AG47" s="543"/>
      <c r="AH47" s="543"/>
      <c r="AI47" s="543"/>
      <c r="AJ47" s="543"/>
      <c r="AK47" s="543"/>
      <c r="AL47" s="544"/>
      <c r="AM47" s="545"/>
      <c r="AP47" s="151" t="str">
        <f>IF(T47="","",T47)</f>
        <v/>
      </c>
      <c r="AS47" s="138">
        <v>0</v>
      </c>
    </row>
    <row customHeight="1" ht="22.049999999999997">
      <c r="A48" s="525" t="s">
        <v>341</v>
      </c>
      <c r="B48" s="525" t="s">
        <v>342</v>
      </c>
      <c r="C48" s="525" t="s">
        <v>343</v>
      </c>
      <c r="D48" s="525" t="s">
        <v>344</v>
      </c>
      <c r="E48" s="456"/>
      <c r="F48" s="456"/>
      <c r="G48" s="456"/>
      <c r="H48" s="456"/>
      <c r="I48" s="467"/>
      <c r="J48" s="162" t="str">
        <f>S46&amp;".1"</f>
        <v>....1</v>
      </c>
      <c r="L48" s="462" t="s">
        <v>559</v>
      </c>
      <c r="Q48" s="136">
        <v>1</v>
      </c>
      <c r="R48" s="468"/>
      <c r="S48" s="449" t="str">
        <f>$J48</f>
        <v>....1</v>
      </c>
      <c r="T48" s="469" t="s">
        <v>560</v>
      </c>
      <c r="U48" s="451"/>
      <c r="V48" s="405"/>
      <c r="W48" s="465"/>
      <c r="X48" s="465"/>
      <c r="Y48" s="465"/>
      <c r="Z48" s="465"/>
      <c r="AA48" s="465"/>
      <c r="AB48" s="465"/>
      <c r="AC48" s="466"/>
      <c r="AD48" s="405"/>
      <c r="AE48" s="465"/>
      <c r="AF48" s="465"/>
      <c r="AG48" s="465"/>
      <c r="AH48" s="465"/>
      <c r="AI48" s="465"/>
      <c r="AJ48" s="465"/>
      <c r="AK48" s="465"/>
      <c r="AL48" s="466"/>
      <c r="AM48" s="455" t="s">
        <v>561</v>
      </c>
      <c r="AP48" s="151" t="str">
        <f>IF(T48="","",T48)</f>
        <v>Группа потребителей</v>
      </c>
      <c r="AS48" s="79">
        <v>21</v>
      </c>
    </row>
    <row customHeight="1" ht="22.049999999999997">
      <c r="A49" s="525" t="s">
        <v>341</v>
      </c>
      <c r="B49" s="525" t="s">
        <v>342</v>
      </c>
      <c r="C49" s="525" t="s">
        <v>343</v>
      </c>
      <c r="D49" s="525" t="s">
        <v>344</v>
      </c>
      <c r="E49" s="456"/>
      <c r="F49" s="456"/>
      <c r="G49" s="456"/>
      <c r="H49" s="456"/>
      <c r="I49" s="467"/>
      <c r="J49" s="467"/>
      <c r="K49" s="162" t="str">
        <f>J48&amp;".1"</f>
        <v>....1.1</v>
      </c>
      <c r="L49" s="462" t="s">
        <v>562</v>
      </c>
      <c r="R49" s="468">
        <v>1</v>
      </c>
      <c r="S49" s="449" t="str">
        <f>$K49</f>
        <v>....1.1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604</v>
      </c>
      <c r="AN49" s="138">
        <f>STRCHECKDATE(V50:AL50)</f>
      </c>
      <c r="AP49" s="151" t="str">
        <f>IF(T49="","",T49)</f>
        <v/>
      </c>
      <c r="AS49" s="79">
        <v>21</v>
      </c>
    </row>
    <row customHeight="1" ht="0">
      <c r="A50" s="525" t="s">
        <v>341</v>
      </c>
      <c r="B50" s="525" t="s">
        <v>342</v>
      </c>
      <c r="C50" s="525" t="s">
        <v>343</v>
      </c>
      <c r="D50" s="525" t="s">
        <v>344</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0</v>
      </c>
    </row>
    <row customHeight="1" ht="11.549999999999999">
      <c r="A51" s="525" t="s">
        <v>341</v>
      </c>
      <c r="B51" s="525" t="s">
        <v>342</v>
      </c>
      <c r="C51" s="525" t="s">
        <v>343</v>
      </c>
      <c r="D51" s="525" t="s">
        <v>344</v>
      </c>
      <c r="E51" s="456"/>
      <c r="F51" s="456"/>
      <c r="G51" s="456"/>
      <c r="H51" s="456"/>
      <c r="I51" s="467"/>
      <c r="J51" s="162"/>
      <c r="R51" s="463"/>
      <c r="S51" s="479"/>
      <c r="T51" s="483" t="s">
        <v>564</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341</v>
      </c>
      <c r="B52" s="525" t="s">
        <v>342</v>
      </c>
      <c r="C52" s="525" t="s">
        <v>343</v>
      </c>
      <c r="D52" s="525" t="s">
        <v>344</v>
      </c>
      <c r="E52" s="456"/>
      <c r="F52" s="456"/>
      <c r="G52" s="456"/>
      <c r="H52" s="456"/>
      <c r="I52" s="162"/>
      <c r="R52" s="463"/>
      <c r="S52" s="479"/>
      <c r="T52" s="486" t="s">
        <v>565</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0">
      <c r="A53" s="525" t="s">
        <v>341</v>
      </c>
      <c r="B53" s="525" t="s">
        <v>342</v>
      </c>
      <c r="C53" s="525" t="s">
        <v>343</v>
      </c>
      <c r="D53" s="525" t="s">
        <v>344</v>
      </c>
      <c r="E53" s="456"/>
      <c r="F53" s="456"/>
      <c r="G53" s="456"/>
      <c r="H53" s="447"/>
      <c r="R53" s="448"/>
      <c r="S53" s="546"/>
      <c r="T53" s="547"/>
      <c r="U53" s="548"/>
      <c r="V53" s="548"/>
      <c r="W53" s="548"/>
      <c r="X53" s="548"/>
      <c r="Y53" s="548"/>
      <c r="Z53" s="548"/>
      <c r="AA53" s="548"/>
      <c r="AB53" s="548"/>
      <c r="AC53" s="548"/>
      <c r="AD53" s="548"/>
      <c r="AE53" s="548"/>
      <c r="AF53" s="548"/>
      <c r="AG53" s="548"/>
      <c r="AH53" s="548"/>
      <c r="AI53" s="548"/>
      <c r="AJ53" s="548"/>
      <c r="AK53" s="548"/>
      <c r="AL53" s="548"/>
      <c r="AM53" s="549"/>
      <c r="AP53" s="151" t="str">
        <f>IF(T53="","",T53)</f>
        <v/>
      </c>
      <c r="AS53" s="79">
        <v>0</v>
      </c>
    </row>
    <row customHeight="1" ht="0">
      <c r="A54" s="135" t="s">
        <v>341</v>
      </c>
      <c r="B54" s="135" t="s">
        <v>342</v>
      </c>
      <c r="C54" s="135" t="s">
        <v>343</v>
      </c>
      <c r="E54" s="456"/>
      <c r="F54" s="456"/>
      <c r="G54" s="447"/>
      <c r="T54" s="491" t="s">
        <v>567</v>
      </c>
      <c r="AP54" s="151" t="str">
        <f>IF(T54="","",T54)</f>
        <v>Добавить источник для дифференциации</v>
      </c>
      <c r="AS54" s="138">
        <v>0</v>
      </c>
    </row>
    <row customHeight="1" ht="0">
      <c r="A55" s="135" t="s">
        <v>341</v>
      </c>
      <c r="B55" s="135" t="s">
        <v>342</v>
      </c>
      <c r="E55" s="456"/>
      <c r="F55" s="447"/>
      <c r="T55" s="491" t="s">
        <v>568</v>
      </c>
      <c r="AP55" s="151" t="str">
        <f>IF(T55="","",T55)</f>
        <v>Добавить централизованную систему для дифференциации</v>
      </c>
      <c r="AS55" s="138">
        <v>0</v>
      </c>
    </row>
    <row customHeight="1" ht="0">
      <c r="A56" s="135" t="s">
        <v>341</v>
      </c>
      <c r="E56" s="447"/>
      <c r="T56" s="491" t="s">
        <v>569</v>
      </c>
      <c r="AP56" s="151" t="str">
        <f>IF(T56="","",T56)</f>
        <v>Добавить территорию для дифференциации</v>
      </c>
      <c r="AS56" s="138">
        <v>0</v>
      </c>
    </row>
    <row customHeight="1" ht="4.2">
      <c r="T57" s="491" t="s">
        <v>601</v>
      </c>
      <c r="AP57" s="151" t="str">
        <f>IF(T57="","",T57)</f>
        <v>Добавить наименование тарифа</v>
      </c>
      <c r="AS57" s="138">
        <v>4</v>
      </c>
    </row>
    <row customHeight="1" ht="11.549999999999999">
      <c r="AS58" s="79">
        <v>11</v>
      </c>
    </row>
    <row customHeight="1" ht="14.699999999999998">
      <c r="AS59" s="79">
        <v>14</v>
      </c>
    </row>
    <row customHeight="1" ht="14.699999999999998">
      <c r="AS60" s="79">
        <v>14</v>
      </c>
    </row>
    <row customHeight="1" ht="14.699999999999998">
      <c r="AS61" s="79">
        <v>14</v>
      </c>
    </row>
    <row customHeight="1" ht="14.699999999999998">
      <c r="AS62" s="79">
        <v>14</v>
      </c>
    </row>
    <row customHeight="1" ht="14.699999999999998">
      <c r="AS63" s="79">
        <v>14</v>
      </c>
    </row>
    <row customHeight="1" ht="14.699999999999998">
      <c r="AS64" s="79">
        <v>14</v>
      </c>
    </row>
    <row customHeight="1" ht="14.699999999999998">
      <c r="AS65" s="79">
        <v>14</v>
      </c>
    </row>
    <row customHeight="1" ht="22.5" hidden="1">
      <c r="A66" s="100" t="s">
        <v>81</v>
      </c>
      <c r="B66" s="100">
        <v>0</v>
      </c>
      <c r="C66" s="100">
        <v>0</v>
      </c>
      <c r="D66" s="100">
        <v>0</v>
      </c>
      <c r="E66" s="100">
        <v>0</v>
      </c>
      <c r="F66" s="100">
        <v>0</v>
      </c>
      <c r="G66" s="100">
        <v>0</v>
      </c>
      <c r="H66" s="100">
        <v>0</v>
      </c>
      <c r="I66" s="100">
        <v>0</v>
      </c>
      <c r="J66" s="100">
        <v>0</v>
      </c>
      <c r="K66" s="100">
        <v>0</v>
      </c>
      <c r="L66" s="170">
        <v>0</v>
      </c>
      <c r="M66" s="104">
        <v>0</v>
      </c>
      <c r="N66" s="104">
        <v>0</v>
      </c>
      <c r="O66" s="104">
        <v>0</v>
      </c>
      <c r="P66" s="530">
        <v>0</v>
      </c>
      <c r="Q66" s="531">
        <v>3</v>
      </c>
      <c r="R66" s="531">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8">
        <v>10</v>
      </c>
      <c r="AO66" s="138">
        <v>10</v>
      </c>
      <c r="AP66" s="138">
        <v>10</v>
      </c>
      <c r="AQ66" s="138">
        <v>10</v>
      </c>
      <c r="AR66" s="138">
        <v>10</v>
      </c>
      <c r="AS66" s="7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BD713-6661-6A47-9BB7-0.474332B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2" style="3319" width="11.421875" hidden="1" customWidth="1"/>
    <col min="13" max="13" style="3319" width="19.140625" hidden="1" customWidth="1"/>
    <col min="14" max="15" style="3319" width="12.28125" hidden="1" customWidth="1"/>
    <col min="16" max="16" style="3319" width="23.421875" hidden="1" customWidth="1"/>
    <col min="17" max="17" style="3319" width="3.7109375" hidden="1" customWidth="1"/>
    <col min="18" max="20" style="3319" width="3.00390625" customWidth="1"/>
    <col min="21" max="21" style="3319" width="12.00390625" customWidth="1"/>
    <col min="22" max="22" style="3319" width="31.00390625" customWidth="1"/>
    <col min="23" max="23" style="3319" width="0.140625" customWidth="1"/>
    <col min="24" max="28" style="3319" width="21.7109375" hidden="1" customWidth="1"/>
    <col min="29" max="29" style="3319" width="11.7109375" hidden="1" customWidth="1"/>
    <col min="30" max="30" style="3319" width="3.7109375" hidden="1" customWidth="1"/>
    <col min="31" max="31" style="3319" width="11.7109375" hidden="1" customWidth="1"/>
    <col min="32" max="32" style="3319" width="8.57421875" hidden="1" customWidth="1"/>
    <col min="33" max="33" style="3319" width="21.7109375" customWidth="1"/>
    <col min="34" max="37" style="3319" width="21.00390625" customWidth="1"/>
    <col min="38" max="38" style="3319" width="11.00390625" customWidth="1"/>
    <col min="39" max="39" style="3319" width="3.7109375" customWidth="1"/>
    <col min="40" max="40" style="3319" width="11.00390625" customWidth="1"/>
    <col min="41" max="41" style="3319" width="8.57421875" hidden="1" customWidth="1"/>
    <col min="42" max="42" style="3319" width="4.00390625" customWidth="1"/>
    <col min="43" max="43" style="3319" width="115.00390625" customWidth="1"/>
    <col min="44" max="48" style="3319" width="10.00390625" customWidth="1"/>
    <col min="49" max="49" style="3319" width="10.57421875" hidden="1"/>
  </cols>
  <sheetData>
    <row customHeight="1" ht="22.5" hidden="1">
      <c r="AW1" s="79" t="s">
        <v>14</v>
      </c>
    </row>
    <row customHeight="1" ht="21" hidden="1">
      <c r="E2" s="532">
        <v>1</v>
      </c>
      <c r="T2" s="448"/>
      <c r="U2" s="449">
        <f>INDEX(PT_DIFFERENTIATION_NUM_NTAR,MATCH(A2,PT_DIFFERENTIATION_NTAR_ID,0))</f>
      </c>
      <c r="V2" s="450" t="s">
        <v>284</v>
      </c>
      <c r="W2" s="451"/>
      <c r="X2" s="452"/>
      <c r="Y2" s="453"/>
      <c r="Z2" s="453"/>
      <c r="AA2" s="453"/>
      <c r="AB2" s="453"/>
      <c r="AC2" s="453"/>
      <c r="AD2" s="453"/>
      <c r="AE2" s="453"/>
      <c r="AF2" s="454"/>
      <c r="AG2" s="452">
        <f>INDEX(PT_DIFFERENTIATION_NTAR,MATCH(A2,PT_DIFFERENTIATION_NTAR_ID,0))</f>
      </c>
      <c r="AH2" s="453"/>
      <c r="AI2" s="453"/>
      <c r="AJ2" s="453"/>
      <c r="AK2" s="453"/>
      <c r="AL2" s="453"/>
      <c r="AM2" s="453"/>
      <c r="AN2" s="453"/>
      <c r="AO2" s="453"/>
      <c r="AP2" s="454"/>
      <c r="AQ2" s="455" t="s">
        <v>549</v>
      </c>
      <c r="AT2" s="151" t="str">
        <f>IF(V2="","",V2)</f>
        <v>Наименование тарифа</v>
      </c>
      <c r="AW2" s="79">
        <v>0</v>
      </c>
    </row>
    <row customHeight="1" ht="21" hidden="1">
      <c r="E3" s="533"/>
      <c r="F3" s="532">
        <v>1</v>
      </c>
      <c r="R3" s="457"/>
      <c r="T3" s="458"/>
      <c r="U3" s="449">
        <f>INDEX(PT_DIFFERENTIATION_NUM_TER,MATCH(B3,PT_DIFFERENTIATION_TER_ID,0))</f>
      </c>
      <c r="V3" s="459" t="s">
        <v>550</v>
      </c>
      <c r="W3" s="451"/>
      <c r="X3" s="452"/>
      <c r="Y3" s="453"/>
      <c r="Z3" s="453"/>
      <c r="AA3" s="453"/>
      <c r="AB3" s="453"/>
      <c r="AC3" s="453"/>
      <c r="AD3" s="453"/>
      <c r="AE3" s="453"/>
      <c r="AF3" s="454"/>
      <c r="AG3" s="452">
        <f>INDEX(PT_DIFFERENTIATION_TER,MATCH(B3,PT_DIFFERENTIATION_TER_ID,0))</f>
      </c>
      <c r="AH3" s="453"/>
      <c r="AI3" s="453"/>
      <c r="AJ3" s="453"/>
      <c r="AK3" s="453"/>
      <c r="AL3" s="453"/>
      <c r="AM3" s="453"/>
      <c r="AN3" s="453"/>
      <c r="AO3" s="453"/>
      <c r="AP3" s="454"/>
      <c r="AQ3" s="455" t="s">
        <v>551</v>
      </c>
      <c r="AT3" s="151" t="str">
        <f>IF(V3="","",V3)</f>
        <v>Территория действия тарифа</v>
      </c>
      <c r="AW3" s="79">
        <v>0</v>
      </c>
    </row>
    <row customHeight="1" ht="22.5" hidden="1">
      <c r="E4" s="533"/>
      <c r="F4" s="533"/>
      <c r="G4" s="532">
        <v>1</v>
      </c>
      <c r="R4" s="457"/>
      <c r="T4" s="458"/>
      <c r="U4" s="449">
        <f>INDEX(PT_DIFFERENTIATION_NUM_CS,MATCH(C4,PT_DIFFERENTIATION_CS_ID,0))</f>
      </c>
      <c r="V4" s="460" t="s">
        <v>552</v>
      </c>
      <c r="W4" s="451"/>
      <c r="X4" s="452"/>
      <c r="Y4" s="453"/>
      <c r="Z4" s="453"/>
      <c r="AA4" s="453"/>
      <c r="AB4" s="453"/>
      <c r="AC4" s="453"/>
      <c r="AD4" s="453"/>
      <c r="AE4" s="453"/>
      <c r="AF4" s="454"/>
      <c r="AG4" s="452">
        <f>INDEX(PT_DIFFERENTIATION_CS,MATCH(C4,PT_DIFFERENTIATION_CS_ID,0))</f>
      </c>
      <c r="AH4" s="453"/>
      <c r="AI4" s="453"/>
      <c r="AJ4" s="453"/>
      <c r="AK4" s="453"/>
      <c r="AL4" s="453"/>
      <c r="AM4" s="453"/>
      <c r="AN4" s="453"/>
      <c r="AO4" s="453"/>
      <c r="AP4" s="454"/>
      <c r="AQ4" s="455" t="s">
        <v>553</v>
      </c>
      <c r="AT4" s="151" t="str">
        <f>IF(V4="","",V4)</f>
        <v>Наименование системы теплоснабжения </v>
      </c>
      <c r="AW4" s="79">
        <v>0</v>
      </c>
    </row>
    <row customHeight="1" ht="21" hidden="1">
      <c r="E5" s="533"/>
      <c r="F5" s="533"/>
      <c r="G5" s="533"/>
      <c r="H5" s="532">
        <v>1</v>
      </c>
      <c r="R5" s="457"/>
      <c r="T5" s="458"/>
      <c r="U5" s="449">
        <f>INDEX(PT_DIFFERENTIATION_NUM_IST_TE,MATCH(D5,PT_DIFFERENTIATION_IST_TE_ID,0))</f>
      </c>
      <c r="V5" s="461" t="s">
        <v>554</v>
      </c>
      <c r="W5" s="451"/>
      <c r="X5" s="452"/>
      <c r="Y5" s="453"/>
      <c r="Z5" s="453"/>
      <c r="AA5" s="453"/>
      <c r="AB5" s="453"/>
      <c r="AC5" s="453"/>
      <c r="AD5" s="453"/>
      <c r="AE5" s="453"/>
      <c r="AF5" s="454"/>
      <c r="AG5" s="452">
        <f>INDEX(PT_DIFFERENTIATION_IST_TE,MATCH(D5,PT_DIFFERENTIATION_IST_TE_ID,0))</f>
      </c>
      <c r="AH5" s="453"/>
      <c r="AI5" s="453"/>
      <c r="AJ5" s="453"/>
      <c r="AK5" s="453"/>
      <c r="AL5" s="453"/>
      <c r="AM5" s="453"/>
      <c r="AN5" s="453"/>
      <c r="AO5" s="453"/>
      <c r="AP5" s="454"/>
      <c r="AQ5" s="455" t="s">
        <v>555</v>
      </c>
      <c r="AT5" s="151" t="str">
        <f>IF(V5="","",V5)</f>
        <v>Источник тепловой энергии  </v>
      </c>
      <c r="AW5" s="79">
        <v>0</v>
      </c>
    </row>
    <row customHeight="1" ht="14.25" hidden="1">
      <c r="E6" s="533"/>
      <c r="F6" s="533"/>
      <c r="G6" s="533"/>
      <c r="H6" s="533"/>
      <c r="I6" s="152">
        <f>U5&amp;".1"</f>
      </c>
      <c r="M6" s="534" t="s">
        <v>556</v>
      </c>
      <c r="Q6" s="136">
        <v>1</v>
      </c>
      <c r="T6" s="463"/>
      <c r="U6" s="330"/>
      <c r="V6" s="540"/>
      <c r="W6" s="541"/>
      <c r="X6" s="542"/>
      <c r="Y6" s="543"/>
      <c r="Z6" s="543"/>
      <c r="AA6" s="543"/>
      <c r="AB6" s="543"/>
      <c r="AC6" s="543"/>
      <c r="AD6" s="543"/>
      <c r="AE6" s="543"/>
      <c r="AF6" s="544"/>
      <c r="AG6" s="542"/>
      <c r="AH6" s="543"/>
      <c r="AI6" s="543"/>
      <c r="AJ6" s="543"/>
      <c r="AK6" s="543"/>
      <c r="AL6" s="543"/>
      <c r="AM6" s="543"/>
      <c r="AN6" s="543"/>
      <c r="AO6" s="543"/>
      <c r="AP6" s="544"/>
      <c r="AQ6" s="545"/>
      <c r="AT6" s="151" t="str">
        <f>IF(V6="","",V6)</f>
        <v/>
      </c>
      <c r="AW6" s="79">
        <v>0</v>
      </c>
    </row>
    <row customHeight="1" ht="21" hidden="1">
      <c r="E7" s="533"/>
      <c r="F7" s="533"/>
      <c r="G7" s="533"/>
      <c r="H7" s="533"/>
      <c r="I7" s="84"/>
      <c r="J7" s="152">
        <f>I6&amp;".1"</f>
      </c>
      <c r="M7" s="534" t="s">
        <v>559</v>
      </c>
      <c r="R7" s="136">
        <v>1</v>
      </c>
      <c r="T7" s="468"/>
      <c r="U7" s="449">
        <f>$J7</f>
      </c>
      <c r="V7" s="469" t="s">
        <v>560</v>
      </c>
      <c r="W7" s="451"/>
      <c r="X7" s="405"/>
      <c r="Y7" s="465"/>
      <c r="Z7" s="465"/>
      <c r="AA7" s="465"/>
      <c r="AB7" s="465"/>
      <c r="AC7" s="420"/>
      <c r="AD7" s="420"/>
      <c r="AE7" s="420"/>
      <c r="AF7" s="567"/>
      <c r="AG7" s="405"/>
      <c r="AH7" s="465"/>
      <c r="AI7" s="465"/>
      <c r="AJ7" s="465"/>
      <c r="AK7" s="465"/>
      <c r="AL7" s="465"/>
      <c r="AM7" s="465"/>
      <c r="AN7" s="465"/>
      <c r="AO7" s="465"/>
      <c r="AP7" s="466"/>
      <c r="AQ7" s="455" t="s">
        <v>561</v>
      </c>
      <c r="AT7" s="151" t="str">
        <f>IF(V7="","",V7)</f>
        <v>Группа потребителей</v>
      </c>
      <c r="AW7" s="79">
        <v>0</v>
      </c>
    </row>
    <row customHeight="1" ht="21" hidden="1">
      <c r="E8" s="533"/>
      <c r="F8" s="533"/>
      <c r="G8" s="533"/>
      <c r="H8" s="533"/>
      <c r="I8" s="84"/>
      <c r="J8" s="84"/>
      <c r="K8" s="152">
        <f>J7&amp;".1"</f>
      </c>
      <c r="M8" s="534" t="s">
        <v>562</v>
      </c>
      <c r="S8" s="136">
        <v>1</v>
      </c>
      <c r="T8" s="468"/>
      <c r="U8" s="449">
        <f>$K8</f>
      </c>
      <c r="V8" s="470"/>
      <c r="W8" s="451"/>
      <c r="X8" s="471"/>
      <c r="Y8" s="471"/>
      <c r="Z8" s="471"/>
      <c r="AA8" s="471"/>
      <c r="AB8" s="568"/>
      <c r="AC8" s="474"/>
      <c r="AD8" s="214" t="s">
        <v>61</v>
      </c>
      <c r="AE8" s="474"/>
      <c r="AF8" s="214" t="s">
        <v>61</v>
      </c>
      <c r="AG8" s="569"/>
      <c r="AH8" s="471"/>
      <c r="AI8" s="471"/>
      <c r="AJ8" s="471"/>
      <c r="AK8" s="473"/>
      <c r="AL8" s="474"/>
      <c r="AM8" s="214" t="s">
        <v>61</v>
      </c>
      <c r="AN8" s="474"/>
      <c r="AO8" s="214" t="s">
        <v>61</v>
      </c>
      <c r="AP8" s="472"/>
      <c r="AQ8" s="570" t="s">
        <v>605</v>
      </c>
      <c r="AR8" s="138">
        <f>STRCHECKDATE(X10:AP10)</f>
      </c>
      <c r="AT8" s="151" t="str">
        <f>IF(V8="","",V8)</f>
        <v/>
      </c>
      <c r="AW8" s="79">
        <v>0</v>
      </c>
    </row>
    <row customHeight="1" ht="21" hidden="1">
      <c r="E9" s="533"/>
      <c r="F9" s="533"/>
      <c r="G9" s="533"/>
      <c r="H9" s="533"/>
      <c r="I9" s="84"/>
      <c r="J9" s="84"/>
      <c r="K9" s="84"/>
      <c r="L9" s="152">
        <f>K8&amp;".1"</f>
      </c>
      <c r="T9" s="468"/>
      <c r="U9" s="449">
        <f>$L9</f>
      </c>
      <c r="V9" s="571"/>
      <c r="W9" s="451"/>
      <c r="X9" s="472"/>
      <c r="Y9" s="471"/>
      <c r="Z9" s="471"/>
      <c r="AA9" s="471"/>
      <c r="AB9" s="568"/>
      <c r="AC9" s="477"/>
      <c r="AD9" s="214"/>
      <c r="AE9" s="477"/>
      <c r="AF9" s="214"/>
      <c r="AG9" s="569"/>
      <c r="AH9" s="471"/>
      <c r="AI9" s="471"/>
      <c r="AJ9" s="471"/>
      <c r="AK9" s="473"/>
      <c r="AL9" s="477"/>
      <c r="AM9" s="214"/>
      <c r="AN9" s="477"/>
      <c r="AO9" s="214"/>
      <c r="AP9" s="472"/>
      <c r="AQ9" s="475" t="s">
        <v>606</v>
      </c>
      <c r="AW9" s="79">
        <v>0</v>
      </c>
    </row>
    <row customHeight="1" ht="14.25" hidden="1">
      <c r="E10" s="533"/>
      <c r="F10" s="533"/>
      <c r="G10" s="533"/>
      <c r="H10" s="533"/>
      <c r="I10" s="84"/>
      <c r="J10" s="84"/>
      <c r="K10" s="84"/>
      <c r="L10" s="152"/>
      <c r="T10" s="468"/>
      <c r="U10" s="430"/>
      <c r="V10" s="451"/>
      <c r="W10" s="451"/>
      <c r="X10" s="472"/>
      <c r="Y10" s="472"/>
      <c r="Z10" s="472"/>
      <c r="AA10" s="472"/>
      <c r="AB10" s="572" t="str">
        <f>AC8&amp;"-"&amp;AE8</f>
        <v>-</v>
      </c>
      <c r="AC10" s="477"/>
      <c r="AD10" s="214"/>
      <c r="AE10" s="477"/>
      <c r="AF10" s="214"/>
      <c r="AG10" s="573"/>
      <c r="AH10" s="472"/>
      <c r="AI10" s="472"/>
      <c r="AJ10" s="472"/>
      <c r="AK10" s="476" t="str">
        <f>AL8&amp;"-"&amp;AN8</f>
        <v>-</v>
      </c>
      <c r="AL10" s="477"/>
      <c r="AM10" s="214"/>
      <c r="AN10" s="477"/>
      <c r="AO10" s="214"/>
      <c r="AP10" s="472"/>
      <c r="AQ10" s="478"/>
      <c r="AT10" s="151" t="str">
        <f>IF(V10="","",V10)</f>
        <v/>
      </c>
      <c r="AW10" s="79">
        <v>0</v>
      </c>
    </row>
    <row customHeight="1" ht="11.25" hidden="1">
      <c r="E11" s="533"/>
      <c r="F11" s="533"/>
      <c r="G11" s="533"/>
      <c r="H11" s="533"/>
      <c r="I11" s="84"/>
      <c r="J11" s="84"/>
      <c r="K11" s="152"/>
      <c r="T11" s="468"/>
      <c r="U11" s="479"/>
      <c r="V11" s="480" t="s">
        <v>607</v>
      </c>
      <c r="W11" s="574"/>
      <c r="X11" s="575"/>
      <c r="Y11" s="575"/>
      <c r="Z11" s="575"/>
      <c r="AA11" s="575"/>
      <c r="AB11" s="576"/>
      <c r="AC11" s="477"/>
      <c r="AD11" s="214"/>
      <c r="AE11" s="477"/>
      <c r="AF11" s="214"/>
      <c r="AG11" s="575"/>
      <c r="AH11" s="575"/>
      <c r="AI11" s="575"/>
      <c r="AJ11" s="575"/>
      <c r="AK11" s="576"/>
      <c r="AL11" s="477"/>
      <c r="AM11" s="214"/>
      <c r="AN11" s="477"/>
      <c r="AO11" s="214"/>
      <c r="AP11" s="577"/>
      <c r="AQ11" s="478"/>
      <c r="AW11" s="79">
        <v>0</v>
      </c>
    </row>
    <row customHeight="1" ht="15" hidden="1">
      <c r="E12" s="533"/>
      <c r="F12" s="533"/>
      <c r="G12" s="533"/>
      <c r="H12" s="533"/>
      <c r="I12" s="84"/>
      <c r="J12" s="152"/>
      <c r="T12" s="463"/>
      <c r="U12" s="479"/>
      <c r="V12" s="483" t="s">
        <v>564</v>
      </c>
      <c r="W12" s="204"/>
      <c r="X12" s="204"/>
      <c r="Y12" s="204"/>
      <c r="Z12" s="204"/>
      <c r="AA12" s="204"/>
      <c r="AB12" s="204"/>
      <c r="AC12" s="578"/>
      <c r="AD12" s="578"/>
      <c r="AE12" s="578"/>
      <c r="AF12" s="578"/>
      <c r="AG12" s="204"/>
      <c r="AH12" s="204"/>
      <c r="AI12" s="204"/>
      <c r="AJ12" s="204"/>
      <c r="AK12" s="204"/>
      <c r="AL12" s="204"/>
      <c r="AM12" s="204"/>
      <c r="AN12" s="204"/>
      <c r="AO12" s="204"/>
      <c r="AP12" s="481"/>
      <c r="AQ12" s="482"/>
      <c r="AT12" s="151" t="str">
        <f>IF(V12="","",V12)</f>
        <v>Добавить вид теплоносителя (параметры теплоносителя)</v>
      </c>
      <c r="AW12" s="79">
        <v>0</v>
      </c>
    </row>
    <row customHeight="1" ht="11.25" hidden="1">
      <c r="E13" s="533"/>
      <c r="F13" s="533"/>
      <c r="G13" s="533"/>
      <c r="H13" s="533"/>
      <c r="I13" s="152"/>
      <c r="T13" s="463"/>
      <c r="U13" s="479"/>
      <c r="V13" s="486" t="s">
        <v>565</v>
      </c>
      <c r="W13" s="204"/>
      <c r="X13" s="204"/>
      <c r="Y13" s="204"/>
      <c r="Z13" s="204"/>
      <c r="AA13" s="204"/>
      <c r="AB13" s="204"/>
      <c r="AC13" s="204"/>
      <c r="AD13" s="204"/>
      <c r="AE13" s="204"/>
      <c r="AF13" s="484"/>
      <c r="AG13" s="204"/>
      <c r="AH13" s="204"/>
      <c r="AI13" s="204"/>
      <c r="AJ13" s="204"/>
      <c r="AK13" s="204"/>
      <c r="AL13" s="204"/>
      <c r="AM13" s="204"/>
      <c r="AN13" s="204"/>
      <c r="AO13" s="484"/>
      <c r="AP13" s="204"/>
      <c r="AQ13" s="485"/>
      <c r="AT13" s="151" t="str">
        <f>IF(V13="","",V13)</f>
        <v>Добавить группу потребителей</v>
      </c>
      <c r="AW13" s="79">
        <v>0</v>
      </c>
    </row>
    <row customHeight="1" ht="14.25" hidden="1">
      <c r="E14" s="533"/>
      <c r="F14" s="533"/>
      <c r="G14" s="533"/>
      <c r="H14" s="532"/>
      <c r="S14" s="448"/>
      <c r="U14" s="546"/>
      <c r="V14" s="547"/>
      <c r="W14" s="548"/>
      <c r="X14" s="548"/>
      <c r="Y14" s="548"/>
      <c r="Z14" s="548"/>
      <c r="AA14" s="548"/>
      <c r="AB14" s="548"/>
      <c r="AC14" s="548"/>
      <c r="AD14" s="548"/>
      <c r="AE14" s="548"/>
      <c r="AF14" s="548"/>
      <c r="AG14" s="548"/>
      <c r="AH14" s="548"/>
      <c r="AI14" s="548"/>
      <c r="AJ14" s="548"/>
      <c r="AK14" s="548"/>
      <c r="AL14" s="548"/>
      <c r="AM14" s="548"/>
      <c r="AN14" s="548"/>
      <c r="AO14" s="548"/>
      <c r="AP14" s="548"/>
      <c r="AQ14" s="549"/>
      <c r="AT14" s="151" t="str">
        <f>IF(V14="","",V14)</f>
        <v/>
      </c>
      <c r="AW14" s="79">
        <v>0</v>
      </c>
    </row>
    <row customHeight="1" ht="14.25" hidden="1">
      <c r="E15" s="533"/>
      <c r="F15" s="533"/>
      <c r="G15" s="532"/>
      <c r="U15" s="487"/>
      <c r="V15" s="488" t="s">
        <v>567</v>
      </c>
      <c r="W15" s="489"/>
      <c r="X15" s="489"/>
      <c r="Y15" s="489"/>
      <c r="Z15" s="489"/>
      <c r="AA15" s="489"/>
      <c r="AB15" s="489"/>
      <c r="AC15" s="489"/>
      <c r="AD15" s="489"/>
      <c r="AE15" s="489"/>
      <c r="AF15" s="489"/>
      <c r="AG15" s="489"/>
      <c r="AH15" s="489"/>
      <c r="AI15" s="489"/>
      <c r="AJ15" s="489"/>
      <c r="AK15" s="489"/>
      <c r="AL15" s="489"/>
      <c r="AM15" s="489"/>
      <c r="AN15" s="489"/>
      <c r="AO15" s="489"/>
      <c r="AP15" s="489"/>
      <c r="AQ15" s="489"/>
      <c r="AT15" s="151" t="str">
        <f>IF(V15="","",V15)</f>
        <v>Добавить источник для дифференциации</v>
      </c>
      <c r="AW15" s="138">
        <v>0</v>
      </c>
    </row>
    <row customHeight="1" ht="14.25" hidden="1">
      <c r="E16" s="533"/>
      <c r="F16" s="532"/>
      <c r="V16" s="490" t="s">
        <v>568</v>
      </c>
      <c r="AT16" s="151" t="str">
        <f>IF(V16="","",V16)</f>
        <v>Добавить централизованную систему для дифференциации</v>
      </c>
      <c r="AW16" s="138">
        <v>0</v>
      </c>
    </row>
    <row customHeight="1" ht="14.25" hidden="1">
      <c r="E17" s="532"/>
      <c r="V17" s="491" t="s">
        <v>569</v>
      </c>
      <c r="AT17" s="151" t="str">
        <f>IF(V17="","",V17)</f>
        <v>Добавить территорию для дифференциации</v>
      </c>
      <c r="AW17" s="138">
        <v>0</v>
      </c>
    </row>
    <row customHeight="1" ht="14.25" hidden="1">
      <c r="AW18" s="79">
        <v>0</v>
      </c>
    </row>
    <row customHeight="1" ht="14.25" hidden="1">
      <c r="AG19" s="492"/>
      <c r="AH19" s="492"/>
      <c r="AI19" s="492"/>
      <c r="AJ19" s="492"/>
      <c r="AK19" s="493"/>
      <c r="AL19" s="494"/>
      <c r="AM19" s="495" t="s">
        <v>61</v>
      </c>
      <c r="AN19" s="494"/>
      <c r="AO19" s="495" t="s">
        <v>61</v>
      </c>
      <c r="AW19" s="79">
        <v>0</v>
      </c>
    </row>
    <row customHeight="1" ht="14.25" hidden="1">
      <c r="AG20" s="492"/>
      <c r="AH20" s="492"/>
      <c r="AI20" s="492"/>
      <c r="AJ20" s="492"/>
      <c r="AK20" s="493"/>
      <c r="AL20" s="494"/>
      <c r="AM20" s="495"/>
      <c r="AN20" s="494"/>
      <c r="AO20" s="495"/>
      <c r="AW20" s="79">
        <v>0</v>
      </c>
    </row>
    <row customHeight="1" ht="14.25" hidden="1">
      <c r="AG21" s="492"/>
      <c r="AH21" s="492"/>
      <c r="AI21" s="492"/>
      <c r="AJ21" s="492"/>
      <c r="AK21" s="493"/>
      <c r="AL21" s="494"/>
      <c r="AM21" s="495"/>
      <c r="AN21" s="494"/>
      <c r="AO21" s="495"/>
      <c r="AW21" s="79">
        <v>0</v>
      </c>
    </row>
    <row customHeight="1" ht="14.25" hidden="1">
      <c r="AG22" s="492"/>
      <c r="AH22" s="492"/>
      <c r="AI22" s="492"/>
      <c r="AJ22" s="492"/>
      <c r="AK22" s="476" t="str">
        <f>AL19&amp;"-"&amp;AN19</f>
        <v>-</v>
      </c>
      <c r="AL22" s="495"/>
      <c r="AM22" s="495"/>
      <c r="AN22" s="495"/>
      <c r="AO22" s="495"/>
      <c r="AW22" s="79">
        <v>0</v>
      </c>
    </row>
    <row customHeight="1" ht="14.25" hidden="1">
      <c r="AW23" s="79">
        <v>0</v>
      </c>
    </row>
    <row customHeight="1" ht="22.5" hidden="1">
      <c r="P24" s="535" t="s">
        <v>570</v>
      </c>
      <c r="AC24" s="496"/>
      <c r="AE24" s="496"/>
      <c r="AL24" s="496"/>
      <c r="AN24" s="496"/>
      <c r="AW24" s="100">
        <v>0</v>
      </c>
    </row>
    <row customHeight="1" ht="14.25" hidden="1">
      <c r="AW25" s="100">
        <v>0</v>
      </c>
    </row>
    <row customHeight="1" ht="14.25" hidden="1">
      <c r="P26" s="534" t="s">
        <v>571</v>
      </c>
      <c r="V26" s="100" t="s">
        <v>572</v>
      </c>
      <c r="AD26" s="218" t="s">
        <v>573</v>
      </c>
      <c r="AF26" s="218" t="s">
        <v>574</v>
      </c>
      <c r="AG26" s="100" t="s">
        <v>572</v>
      </c>
      <c r="AM26" s="218" t="s">
        <v>575</v>
      </c>
      <c r="AO26" s="218" t="s">
        <v>574</v>
      </c>
      <c r="AW26" s="100">
        <v>0</v>
      </c>
    </row>
    <row customHeight="1" ht="14.25" hidden="1">
      <c r="AW27" s="79">
        <v>0</v>
      </c>
    </row>
    <row customHeight="1" ht="14.25" hidden="1">
      <c r="AW28" s="79">
        <v>0</v>
      </c>
    </row>
    <row customHeight="1" ht="14.699999999999998">
      <c r="R29" s="497"/>
      <c r="S29" s="497"/>
      <c r="T29" s="497"/>
      <c r="U29" s="498"/>
      <c r="V29" s="101"/>
      <c r="W29" s="101"/>
      <c r="AW29" s="79">
        <v>14</v>
      </c>
    </row>
    <row customHeight="1" ht="56.699999999999996">
      <c r="R30" s="497"/>
      <c r="S30" s="497"/>
      <c r="T30" s="497"/>
      <c r="U30" s="42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26"/>
      <c r="W30" s="426"/>
      <c r="X30" s="426"/>
      <c r="Y30" s="426"/>
      <c r="Z30" s="426"/>
      <c r="AA30" s="426"/>
      <c r="AB30" s="426"/>
      <c r="AC30" s="426"/>
      <c r="AD30" s="426"/>
      <c r="AE30" s="426"/>
      <c r="AF30" s="426"/>
      <c r="AG30" s="426"/>
      <c r="AH30" s="426"/>
      <c r="AI30" s="426"/>
      <c r="AJ30" s="426"/>
      <c r="AK30" s="426"/>
      <c r="AL30" s="426"/>
      <c r="AM30" s="426"/>
      <c r="AN30" s="426"/>
      <c r="AW30" s="79">
        <v>54</v>
      </c>
    </row>
    <row customHeight="1" ht="14.699999999999998">
      <c r="R31" s="497"/>
      <c r="S31" s="497"/>
      <c r="T31" s="497"/>
      <c r="U31" s="287" t="str">
        <f>IF(org=0,"Не определено",org)</f>
        <v>ГУП СК "Ставрополькрайводоканал"</v>
      </c>
      <c r="V31" s="287"/>
      <c r="W31" s="287"/>
      <c r="X31" s="287"/>
      <c r="Y31" s="287"/>
      <c r="Z31" s="287"/>
      <c r="AA31" s="287"/>
      <c r="AB31" s="287"/>
      <c r="AC31" s="287"/>
      <c r="AD31" s="287"/>
      <c r="AE31" s="287"/>
      <c r="AF31" s="287"/>
      <c r="AG31" s="287"/>
      <c r="AH31" s="287"/>
      <c r="AI31" s="287"/>
      <c r="AJ31" s="287"/>
      <c r="AK31" s="287"/>
      <c r="AL31" s="287"/>
      <c r="AM31" s="287"/>
      <c r="AN31" s="287"/>
      <c r="AW31" s="79">
        <v>14</v>
      </c>
    </row>
    <row customHeight="1" ht="14.25" hidden="1">
      <c r="R32" s="497"/>
      <c r="S32" s="497"/>
      <c r="T32" s="497"/>
      <c r="U32" s="498"/>
      <c r="V32" s="101"/>
      <c r="W32" s="101"/>
      <c r="X32" s="499"/>
      <c r="Y32" s="499"/>
      <c r="Z32" s="499"/>
      <c r="AA32" s="499"/>
      <c r="AB32" s="499"/>
      <c r="AC32" s="499"/>
      <c r="AD32" s="499"/>
      <c r="AE32" s="499"/>
      <c r="AF32" s="499"/>
      <c r="AG32" s="499"/>
      <c r="AH32" s="499"/>
      <c r="AI32" s="499"/>
      <c r="AJ32" s="499"/>
      <c r="AK32" s="499"/>
      <c r="AL32" s="499"/>
      <c r="AM32" s="499"/>
      <c r="AN32" s="499"/>
      <c r="AO32" s="499"/>
      <c r="AW32" s="79">
        <v>0</v>
      </c>
    </row>
    <row customHeight="1" ht="25.5" hidden="1">
      <c r="U33" s="500" t="s">
        <v>41</v>
      </c>
      <c r="V33" s="500"/>
      <c r="W33" s="501"/>
      <c r="X33" s="502" t="str">
        <f>IF(TITLE_NAME_OR_PR_CHANGE="",IF(TITLE_NAME_OR_PR="","",TITLE_NAME_OR_PR),TITLE_NAME_OR_PR_CHANGE)</f>
        <v/>
      </c>
      <c r="Y33" s="502"/>
      <c r="Z33" s="502"/>
      <c r="AA33" s="502"/>
      <c r="AB33" s="502"/>
      <c r="AC33" s="502"/>
      <c r="AD33" s="502"/>
      <c r="AE33" s="502"/>
      <c r="AG33" s="502" t="str">
        <f>IF(TITLE_NAME_OR_PR_CHANGE="",IF(TITLE_NAME_OR_PR="","",TITLE_NAME_OR_PR),TITLE_NAME_OR_PR_CHANGE)</f>
        <v/>
      </c>
      <c r="AH33" s="502"/>
      <c r="AI33" s="502"/>
      <c r="AJ33" s="502"/>
      <c r="AK33" s="502"/>
      <c r="AL33" s="502"/>
      <c r="AM33" s="502"/>
      <c r="AN33" s="502"/>
      <c r="AW33" s="182">
        <v>0</v>
      </c>
    </row>
    <row customHeight="1" ht="18.75" hidden="1">
      <c r="U34" s="500" t="s">
        <v>576</v>
      </c>
      <c r="V34" s="500"/>
      <c r="W34" s="501"/>
      <c r="X34" s="503" t="str">
        <f>IF(TITLE_DATE_PR_CHANGE="",IF(TITLE_DATE_PR="","",TITLE_DATE_PR),TITLE_DATE_PR_CHANGE)</f>
        <v/>
      </c>
      <c r="Y34" s="503"/>
      <c r="Z34" s="503"/>
      <c r="AA34" s="503"/>
      <c r="AB34" s="503"/>
      <c r="AC34" s="503"/>
      <c r="AD34" s="503"/>
      <c r="AE34" s="503"/>
      <c r="AG34" s="503" t="str">
        <f>IF(TITLE_DATE_PR_CHANGE="",IF(TITLE_DATE_PR="","",TITLE_DATE_PR),TITLE_DATE_PR_CHANGE)</f>
        <v/>
      </c>
      <c r="AH34" s="503"/>
      <c r="AI34" s="503"/>
      <c r="AJ34" s="503"/>
      <c r="AK34" s="503"/>
      <c r="AL34" s="503"/>
      <c r="AM34" s="503"/>
      <c r="AN34" s="503"/>
      <c r="AW34" s="182">
        <v>0</v>
      </c>
    </row>
    <row customHeight="1" ht="18.75" hidden="1">
      <c r="U35" s="500" t="s">
        <v>577</v>
      </c>
      <c r="V35" s="500"/>
      <c r="W35" s="501"/>
      <c r="X35" s="502" t="str">
        <f>IF(TITLE_NUMBER_PR_CHANGE="",IF(TITLE_NUMBER_PR="","",TITLE_NUMBER_PR),TITLE_NUMBER_PR_CHANGE)</f>
        <v/>
      </c>
      <c r="Y35" s="502"/>
      <c r="Z35" s="502"/>
      <c r="AA35" s="502"/>
      <c r="AB35" s="502"/>
      <c r="AC35" s="502"/>
      <c r="AD35" s="502"/>
      <c r="AE35" s="502"/>
      <c r="AG35" s="502" t="str">
        <f>IF(TITLE_NUMBER_PR_CHANGE="",IF(TITLE_NUMBER_PR="","",TITLE_NUMBER_PR),TITLE_NUMBER_PR_CHANGE)</f>
        <v/>
      </c>
      <c r="AH35" s="502"/>
      <c r="AI35" s="502"/>
      <c r="AJ35" s="502"/>
      <c r="AK35" s="502"/>
      <c r="AL35" s="502"/>
      <c r="AM35" s="502"/>
      <c r="AN35" s="502"/>
      <c r="AW35" s="182">
        <v>0</v>
      </c>
    </row>
    <row customHeight="1" ht="18.75" hidden="1">
      <c r="U36" s="500" t="s">
        <v>42</v>
      </c>
      <c r="V36" s="500"/>
      <c r="W36" s="501"/>
      <c r="X36" s="502" t="str">
        <f>IF(TITLE_IST_PUB_CHANGE="",IF(TITLE_IST_PUB="","",TITLE_IST_PUB),TITLE_IST_PUB_CHANGE)</f>
        <v/>
      </c>
      <c r="Y36" s="502"/>
      <c r="Z36" s="502"/>
      <c r="AA36" s="502"/>
      <c r="AB36" s="502"/>
      <c r="AC36" s="502"/>
      <c r="AD36" s="502"/>
      <c r="AE36" s="502"/>
      <c r="AG36" s="502" t="str">
        <f>IF(TITLE_IST_PUB_CHANGE="",IF(TITLE_IST_PUB="","",TITLE_IST_PUB),TITLE_IST_PUB_CHANGE)</f>
        <v/>
      </c>
      <c r="AH36" s="502"/>
      <c r="AI36" s="502"/>
      <c r="AJ36" s="502"/>
      <c r="AK36" s="502"/>
      <c r="AL36" s="502"/>
      <c r="AM36" s="502"/>
      <c r="AN36" s="502"/>
      <c r="AW36" s="182">
        <v>0</v>
      </c>
    </row>
    <row customHeight="1" ht="14.25" hidden="1">
      <c r="R37" s="497"/>
      <c r="S37" s="497"/>
      <c r="T37" s="497"/>
      <c r="U37" s="498"/>
      <c r="V37" s="101"/>
      <c r="W37" s="101"/>
      <c r="X37" s="499"/>
      <c r="Y37" s="499"/>
      <c r="Z37" s="499"/>
      <c r="AA37" s="499"/>
      <c r="AB37" s="499"/>
      <c r="AC37" s="499"/>
      <c r="AD37" s="499"/>
      <c r="AE37" s="499"/>
      <c r="AF37" s="499"/>
      <c r="AG37" s="499"/>
      <c r="AH37" s="499"/>
      <c r="AI37" s="499"/>
      <c r="AJ37" s="499"/>
      <c r="AK37" s="499"/>
      <c r="AL37" s="499"/>
      <c r="AM37" s="499"/>
      <c r="AN37" s="499"/>
      <c r="AO37" s="499"/>
      <c r="AW37" s="79">
        <v>0</v>
      </c>
    </row>
    <row customHeight="1" ht="18.75" hidden="1">
      <c r="U38" s="500" t="s">
        <v>578</v>
      </c>
      <c r="V38" s="500"/>
      <c r="W38" s="501"/>
      <c r="X38" s="503" t="str">
        <f>IF(TITLE_DATE_PR_CHANGE="",IF(TITLE_DATE_PR="","",TITLE_DATE_PR),TITLE_DATE_PR_CHANGE)</f>
        <v/>
      </c>
      <c r="Y38" s="503"/>
      <c r="Z38" s="503"/>
      <c r="AA38" s="503"/>
      <c r="AB38" s="503"/>
      <c r="AC38" s="503"/>
      <c r="AD38" s="503"/>
      <c r="AE38" s="503"/>
      <c r="AG38" s="503" t="str">
        <f>IF(TITLE_DATE_PR_CHANGE="",IF(TITLE_DATE_PR="","",TITLE_DATE_PR),TITLE_DATE_PR_CHANGE)</f>
        <v/>
      </c>
      <c r="AH38" s="503"/>
      <c r="AI38" s="503"/>
      <c r="AJ38" s="503"/>
      <c r="AK38" s="503"/>
      <c r="AL38" s="503"/>
      <c r="AM38" s="503"/>
      <c r="AN38" s="503"/>
      <c r="AW38" s="182">
        <v>0</v>
      </c>
    </row>
    <row customHeight="1" ht="18.75" hidden="1">
      <c r="U39" s="500" t="s">
        <v>579</v>
      </c>
      <c r="V39" s="500"/>
      <c r="W39" s="501"/>
      <c r="X39" s="502" t="str">
        <f>IF(TITLE_NUMBER_PR_CHANGE="",IF(TITLE_NUMBER_PR="","",TITLE_NUMBER_PR),TITLE_NUMBER_PR_CHANGE)</f>
        <v/>
      </c>
      <c r="Y39" s="502"/>
      <c r="Z39" s="502"/>
      <c r="AA39" s="502"/>
      <c r="AB39" s="502"/>
      <c r="AC39" s="502"/>
      <c r="AD39" s="502"/>
      <c r="AE39" s="502"/>
      <c r="AG39" s="502" t="str">
        <f>IF(TITLE_NUMBER_PR_CHANGE="",IF(TITLE_NUMBER_PR="","",TITLE_NUMBER_PR),TITLE_NUMBER_PR_CHANGE)</f>
        <v/>
      </c>
      <c r="AH39" s="502"/>
      <c r="AI39" s="502"/>
      <c r="AJ39" s="502"/>
      <c r="AK39" s="502"/>
      <c r="AL39" s="502"/>
      <c r="AM39" s="502"/>
      <c r="AN39" s="502"/>
      <c r="AW39" s="182">
        <v>0</v>
      </c>
    </row>
    <row customHeight="1" ht="0">
      <c r="AF40" s="138" t="s">
        <v>580</v>
      </c>
      <c r="AO40" s="138" t="s">
        <v>580</v>
      </c>
      <c r="AW40" s="182">
        <v>0</v>
      </c>
    </row>
    <row customHeight="1" ht="14.699999999999998">
      <c r="R41" s="497"/>
      <c r="S41" s="497"/>
      <c r="T41" s="497"/>
      <c r="U41" s="498"/>
      <c r="V41" s="101"/>
      <c r="W41" s="504"/>
      <c r="X41" s="505"/>
      <c r="Y41" s="505"/>
      <c r="Z41" s="505"/>
      <c r="AA41" s="505"/>
      <c r="AB41" s="505"/>
      <c r="AC41" s="505"/>
      <c r="AD41" s="505"/>
      <c r="AE41" s="505"/>
      <c r="AF41" s="505"/>
      <c r="AG41" s="505"/>
      <c r="AH41" s="505"/>
      <c r="AI41" s="505"/>
      <c r="AJ41" s="505"/>
      <c r="AK41" s="505"/>
      <c r="AL41" s="505"/>
      <c r="AM41" s="505"/>
      <c r="AN41" s="505"/>
      <c r="AO41" s="505"/>
      <c r="AW41" s="79">
        <v>14</v>
      </c>
    </row>
    <row customHeight="1" ht="14.699999999999998">
      <c r="R42" s="497"/>
      <c r="S42" s="497"/>
      <c r="T42" s="497"/>
      <c r="U42" s="152" t="s">
        <v>453</v>
      </c>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t="s">
        <v>454</v>
      </c>
      <c r="AW42" s="79">
        <v>14</v>
      </c>
    </row>
    <row customHeight="1" ht="14.699999999999998">
      <c r="R43" s="497"/>
      <c r="S43" s="497"/>
      <c r="T43" s="497"/>
      <c r="U43" s="449" t="s">
        <v>87</v>
      </c>
      <c r="V43" s="326" t="s">
        <v>581</v>
      </c>
      <c r="W43" s="506"/>
      <c r="X43" s="507" t="s">
        <v>582</v>
      </c>
      <c r="Y43" s="538"/>
      <c r="Z43" s="538"/>
      <c r="AA43" s="538"/>
      <c r="AB43" s="538"/>
      <c r="AC43" s="508"/>
      <c r="AD43" s="508"/>
      <c r="AE43" s="509"/>
      <c r="AF43" s="510" t="s">
        <v>583</v>
      </c>
      <c r="AG43" s="507" t="s">
        <v>582</v>
      </c>
      <c r="AH43" s="538"/>
      <c r="AI43" s="538"/>
      <c r="AJ43" s="538"/>
      <c r="AK43" s="538"/>
      <c r="AL43" s="508"/>
      <c r="AM43" s="508"/>
      <c r="AN43" s="509"/>
      <c r="AO43" s="510" t="s">
        <v>584</v>
      </c>
      <c r="AP43" s="511" t="s">
        <v>585</v>
      </c>
      <c r="AQ43" s="152"/>
      <c r="AW43" s="79">
        <v>14</v>
      </c>
    </row>
    <row customHeight="1" ht="35.699999999999996">
      <c r="R44" s="497"/>
      <c r="S44" s="497"/>
      <c r="T44" s="497"/>
      <c r="U44" s="449"/>
      <c r="V44" s="326"/>
      <c r="W44" s="512"/>
      <c r="X44" s="288" t="s">
        <v>608</v>
      </c>
      <c r="Y44" s="152" t="s">
        <v>609</v>
      </c>
      <c r="Z44" s="152"/>
      <c r="AA44" s="152"/>
      <c r="AB44" s="152"/>
      <c r="AC44" s="288" t="s">
        <v>589</v>
      </c>
      <c r="AD44" s="579"/>
      <c r="AE44" s="289"/>
      <c r="AF44" s="514"/>
      <c r="AG44" s="288" t="s">
        <v>608</v>
      </c>
      <c r="AH44" s="152" t="s">
        <v>609</v>
      </c>
      <c r="AI44" s="152"/>
      <c r="AJ44" s="152"/>
      <c r="AK44" s="152"/>
      <c r="AL44" s="288" t="s">
        <v>589</v>
      </c>
      <c r="AM44" s="579"/>
      <c r="AN44" s="289"/>
      <c r="AO44" s="514"/>
      <c r="AP44" s="515"/>
      <c r="AQ44" s="152"/>
      <c r="AW44" s="79">
        <v>34</v>
      </c>
    </row>
    <row customHeight="1" ht="14.699999999999998">
      <c r="R45" s="497"/>
      <c r="S45" s="497"/>
      <c r="T45" s="497"/>
      <c r="U45" s="449"/>
      <c r="V45" s="326"/>
      <c r="W45" s="512"/>
      <c r="X45" s="292"/>
      <c r="Y45" s="391" t="s">
        <v>610</v>
      </c>
      <c r="Z45" s="388" t="s">
        <v>611</v>
      </c>
      <c r="AA45" s="389"/>
      <c r="AB45" s="390"/>
      <c r="AC45" s="294"/>
      <c r="AD45" s="580"/>
      <c r="AE45" s="295"/>
      <c r="AF45" s="514"/>
      <c r="AG45" s="292"/>
      <c r="AH45" s="391" t="s">
        <v>610</v>
      </c>
      <c r="AI45" s="388" t="s">
        <v>611</v>
      </c>
      <c r="AJ45" s="389"/>
      <c r="AK45" s="390"/>
      <c r="AL45" s="294"/>
      <c r="AM45" s="580"/>
      <c r="AN45" s="295"/>
      <c r="AO45" s="514"/>
      <c r="AP45" s="515"/>
      <c r="AQ45" s="152"/>
      <c r="AW45" s="79">
        <v>14</v>
      </c>
    </row>
    <row customHeight="1" ht="27.299999999999997">
      <c r="R46" s="497"/>
      <c r="S46" s="497"/>
      <c r="T46" s="497"/>
      <c r="U46" s="449"/>
      <c r="V46" s="326"/>
      <c r="W46" s="512"/>
      <c r="X46" s="292"/>
      <c r="Y46" s="581"/>
      <c r="Z46" s="391" t="s">
        <v>612</v>
      </c>
      <c r="AA46" s="388" t="s">
        <v>613</v>
      </c>
      <c r="AB46" s="390"/>
      <c r="AC46" s="391" t="s">
        <v>599</v>
      </c>
      <c r="AD46" s="392" t="s">
        <v>600</v>
      </c>
      <c r="AE46" s="393"/>
      <c r="AF46" s="514"/>
      <c r="AG46" s="292"/>
      <c r="AH46" s="581"/>
      <c r="AI46" s="391" t="s">
        <v>612</v>
      </c>
      <c r="AJ46" s="388" t="s">
        <v>613</v>
      </c>
      <c r="AK46" s="390"/>
      <c r="AL46" s="391" t="s">
        <v>599</v>
      </c>
      <c r="AM46" s="392" t="s">
        <v>600</v>
      </c>
      <c r="AN46" s="393"/>
      <c r="AO46" s="514"/>
      <c r="AP46" s="515"/>
      <c r="AQ46" s="152"/>
      <c r="AW46" s="79">
        <v>26</v>
      </c>
    </row>
    <row customHeight="1" ht="65.25">
      <c r="B47" s="217" t="s">
        <v>296</v>
      </c>
      <c r="C47" s="217" t="s">
        <v>297</v>
      </c>
      <c r="D47" s="217" t="s">
        <v>298</v>
      </c>
      <c r="E47" s="534" t="s">
        <v>590</v>
      </c>
      <c r="F47" s="534" t="s">
        <v>591</v>
      </c>
      <c r="G47" s="534" t="s">
        <v>592</v>
      </c>
      <c r="H47" s="534" t="s">
        <v>593</v>
      </c>
      <c r="I47" s="534" t="s">
        <v>594</v>
      </c>
      <c r="J47" s="534" t="s">
        <v>595</v>
      </c>
      <c r="K47" s="534" t="s">
        <v>596</v>
      </c>
      <c r="L47" s="534" t="s">
        <v>614</v>
      </c>
      <c r="M47" s="534" t="s">
        <v>571</v>
      </c>
      <c r="R47" s="497"/>
      <c r="S47" s="497"/>
      <c r="T47" s="497"/>
      <c r="U47" s="449"/>
      <c r="V47" s="326"/>
      <c r="W47" s="516"/>
      <c r="X47" s="294"/>
      <c r="Y47" s="394"/>
      <c r="Z47" s="394"/>
      <c r="AA47" s="246" t="s">
        <v>615</v>
      </c>
      <c r="AB47" s="246" t="s">
        <v>616</v>
      </c>
      <c r="AC47" s="394"/>
      <c r="AD47" s="395"/>
      <c r="AE47" s="396"/>
      <c r="AF47" s="517"/>
      <c r="AG47" s="294"/>
      <c r="AH47" s="394"/>
      <c r="AI47" s="394"/>
      <c r="AJ47" s="246" t="s">
        <v>615</v>
      </c>
      <c r="AK47" s="246" t="s">
        <v>616</v>
      </c>
      <c r="AL47" s="394"/>
      <c r="AM47" s="395"/>
      <c r="AN47" s="396"/>
      <c r="AO47" s="517"/>
      <c r="AP47" s="518"/>
      <c r="AQ47" s="152"/>
      <c r="AW47" s="79">
        <v>62</v>
      </c>
    </row>
    <row customHeight="1" ht="11.25" hidden="1">
      <c r="R48" s="519"/>
      <c r="S48" s="520">
        <v>1</v>
      </c>
      <c r="T48" s="520"/>
      <c r="U48" s="521" t="s">
        <v>98</v>
      </c>
      <c r="V48" s="522" t="s">
        <v>101</v>
      </c>
      <c r="W48" s="523" t="str">
        <f>OFFSET(W48,0,-1)</f>
        <v>2</v>
      </c>
      <c r="X48" s="524">
        <f>OFFSET(X48,0,-1)+1</f>
        <v>3</v>
      </c>
      <c r="Y48" s="399"/>
      <c r="Z48" s="399"/>
      <c r="AA48" s="399">
        <f>OFFSET(AA48,0,-1)+1</f>
        <v>1</v>
      </c>
      <c r="AB48" s="399">
        <f>OFFSET(AB48,0,-1)+1</f>
        <v>2</v>
      </c>
      <c r="AC48" s="524">
        <f>OFFSET(AC48,0,-1)+1</f>
        <v>3</v>
      </c>
      <c r="AD48" s="524">
        <f>OFFSET(AD48,0,-1)+1</f>
        <v>4</v>
      </c>
      <c r="AE48" s="524"/>
      <c r="AF48" s="524">
        <f>OFFSET(AF48,0,-2)+1</f>
        <v>5</v>
      </c>
      <c r="AG48" s="524">
        <f>OFFSET(AG48,0,-1)+1</f>
        <v>6</v>
      </c>
      <c r="AH48" s="524"/>
      <c r="AI48" s="524"/>
      <c r="AJ48" s="524">
        <f>OFFSET(AJ48,0,-1)+1</f>
        <v>1</v>
      </c>
      <c r="AK48" s="524">
        <f>OFFSET(AK48,0,-1)+1</f>
        <v>2</v>
      </c>
      <c r="AL48" s="524">
        <f>OFFSET(AL48,0,-1)+1</f>
        <v>3</v>
      </c>
      <c r="AM48" s="524">
        <f>OFFSET(AM48,0,-1)+1</f>
        <v>4</v>
      </c>
      <c r="AN48" s="524"/>
      <c r="AO48" s="524">
        <f>OFFSET(AO48,0,-2)+1</f>
        <v>5</v>
      </c>
      <c r="AP48" s="523">
        <f>OFFSET(AP48,0,-1)</f>
        <v>5</v>
      </c>
      <c r="AQ48" s="524">
        <f>OFFSET(AQ48,0,-1)+1</f>
        <v>6</v>
      </c>
      <c r="AW48" s="403">
        <v>0</v>
      </c>
    </row>
    <row customHeight="1" ht="22.049999999999997">
      <c r="A49" s="262" t="s">
        <v>329</v>
      </c>
      <c r="E49" s="532">
        <v>1</v>
      </c>
      <c r="T49" s="448"/>
      <c r="U49" s="449">
        <f>INDEX(PT_DIFFERENTIATION_NUM_NTAR,MATCH(A49,PT_DIFFERENTIATION_NTAR_ID,0))</f>
        <v>0</v>
      </c>
      <c r="V49" s="450" t="s">
        <v>284</v>
      </c>
      <c r="W49" s="451"/>
      <c r="X49" s="452"/>
      <c r="Y49" s="453"/>
      <c r="Z49" s="453"/>
      <c r="AA49" s="453"/>
      <c r="AB49" s="453"/>
      <c r="AC49" s="453"/>
      <c r="AD49" s="453"/>
      <c r="AE49" s="453"/>
      <c r="AF49" s="454"/>
      <c r="AG49" s="452" t="str">
        <f>INDEX(PT_DIFFERENTIATION_NTAR,MATCH(A49,PT_DIFFERENTIATION_NTAR_ID,0))</f>
        <v/>
      </c>
      <c r="AH49" s="453"/>
      <c r="AI49" s="453"/>
      <c r="AJ49" s="453"/>
      <c r="AK49" s="453"/>
      <c r="AL49" s="453"/>
      <c r="AM49" s="453"/>
      <c r="AN49" s="453"/>
      <c r="AO49" s="453"/>
      <c r="AP49" s="454"/>
      <c r="AQ49" s="4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151" t="str">
        <f>IF(V49="","",V49)</f>
        <v>Наименование тарифа</v>
      </c>
      <c r="AW49" s="79">
        <v>21</v>
      </c>
    </row>
    <row customHeight="1" ht="22.049999999999997">
      <c r="A50" s="262" t="s">
        <v>329</v>
      </c>
      <c r="B50" s="262" t="s">
        <v>330</v>
      </c>
      <c r="E50" s="533"/>
      <c r="F50" s="532">
        <v>1</v>
      </c>
      <c r="R50" s="457"/>
      <c r="T50" s="458"/>
      <c r="U50" s="449" t="str">
        <f>INDEX(PT_DIFFERENTIATION_NUM_TER,MATCH(B50,PT_DIFFERENTIATION_TER_ID,0))</f>
        <v>.</v>
      </c>
      <c r="V50" s="459" t="s">
        <v>550</v>
      </c>
      <c r="W50" s="451"/>
      <c r="X50" s="452"/>
      <c r="Y50" s="453"/>
      <c r="Z50" s="453"/>
      <c r="AA50" s="453"/>
      <c r="AB50" s="453"/>
      <c r="AC50" s="453"/>
      <c r="AD50" s="453"/>
      <c r="AE50" s="453"/>
      <c r="AF50" s="454"/>
      <c r="AG50" s="452" t="str">
        <f>INDEX(PT_DIFFERENTIATION_TER,MATCH(B50,PT_DIFFERENTIATION_TER_ID,0))</f>
        <v/>
      </c>
      <c r="AH50" s="453"/>
      <c r="AI50" s="453"/>
      <c r="AJ50" s="453"/>
      <c r="AK50" s="453"/>
      <c r="AL50" s="453"/>
      <c r="AM50" s="453"/>
      <c r="AN50" s="453"/>
      <c r="AO50" s="453"/>
      <c r="AP50" s="454"/>
      <c r="AQ50" s="455" t="s">
        <v>551</v>
      </c>
      <c r="AT50" s="151" t="str">
        <f>IF(V50="","",V50)</f>
        <v>Территория действия тарифа</v>
      </c>
      <c r="AW50" s="79">
        <v>21</v>
      </c>
    </row>
    <row customHeight="1" ht="24">
      <c r="A51" s="262" t="s">
        <v>329</v>
      </c>
      <c r="B51" s="262" t="s">
        <v>330</v>
      </c>
      <c r="C51" s="262" t="s">
        <v>331</v>
      </c>
      <c r="E51" s="533"/>
      <c r="F51" s="533"/>
      <c r="G51" s="532">
        <v>1</v>
      </c>
      <c r="R51" s="457"/>
      <c r="T51" s="458"/>
      <c r="U51" s="449" t="str">
        <f>INDEX(PT_DIFFERENTIATION_NUM_CS,MATCH(C51,PT_DIFFERENTIATION_CS_ID,0))</f>
        <v>..</v>
      </c>
      <c r="V51" s="460" t="s">
        <v>552</v>
      </c>
      <c r="W51" s="451"/>
      <c r="X51" s="452"/>
      <c r="Y51" s="453"/>
      <c r="Z51" s="453"/>
      <c r="AA51" s="453"/>
      <c r="AB51" s="453"/>
      <c r="AC51" s="453"/>
      <c r="AD51" s="453"/>
      <c r="AE51" s="453"/>
      <c r="AF51" s="454"/>
      <c r="AG51" s="452" t="str">
        <f>INDEX(PT_DIFFERENTIATION_CS,MATCH(C51,PT_DIFFERENTIATION_CS_ID,0))</f>
        <v/>
      </c>
      <c r="AH51" s="453"/>
      <c r="AI51" s="453"/>
      <c r="AJ51" s="453"/>
      <c r="AK51" s="453"/>
      <c r="AL51" s="453"/>
      <c r="AM51" s="453"/>
      <c r="AN51" s="453"/>
      <c r="AO51" s="453"/>
      <c r="AP51" s="454"/>
      <c r="AQ51" s="455" t="s">
        <v>553</v>
      </c>
      <c r="AT51" s="151" t="str">
        <f>IF(V51="","",V51)</f>
        <v>Наименование системы теплоснабжения </v>
      </c>
      <c r="AW51" s="79">
        <v>23</v>
      </c>
    </row>
    <row customHeight="1" ht="22.049999999999997">
      <c r="A52" s="262" t="s">
        <v>329</v>
      </c>
      <c r="B52" s="262" t="s">
        <v>330</v>
      </c>
      <c r="C52" s="262" t="s">
        <v>331</v>
      </c>
      <c r="D52" s="262" t="s">
        <v>332</v>
      </c>
      <c r="E52" s="533"/>
      <c r="F52" s="533"/>
      <c r="G52" s="533"/>
      <c r="H52" s="532">
        <v>1</v>
      </c>
      <c r="R52" s="457"/>
      <c r="T52" s="458"/>
      <c r="U52" s="449" t="str">
        <f>INDEX(PT_DIFFERENTIATION_NUM_IST_TE,MATCH(D52,PT_DIFFERENTIATION_IST_TE_ID,0))</f>
        <v>...</v>
      </c>
      <c r="V52" s="461" t="s">
        <v>554</v>
      </c>
      <c r="W52" s="451"/>
      <c r="X52" s="452"/>
      <c r="Y52" s="453"/>
      <c r="Z52" s="453"/>
      <c r="AA52" s="453"/>
      <c r="AB52" s="453"/>
      <c r="AC52" s="453"/>
      <c r="AD52" s="453"/>
      <c r="AE52" s="453"/>
      <c r="AF52" s="454"/>
      <c r="AG52" s="452" t="str">
        <f>INDEX(PT_DIFFERENTIATION_IST_TE,MATCH(D52,PT_DIFFERENTIATION_IST_TE_ID,0))</f>
        <v/>
      </c>
      <c r="AH52" s="453"/>
      <c r="AI52" s="453"/>
      <c r="AJ52" s="453"/>
      <c r="AK52" s="453"/>
      <c r="AL52" s="453"/>
      <c r="AM52" s="453"/>
      <c r="AN52" s="453"/>
      <c r="AO52" s="453"/>
      <c r="AP52" s="454"/>
      <c r="AQ52" s="455" t="s">
        <v>555</v>
      </c>
      <c r="AT52" s="151" t="str">
        <f>IF(V52="","",V52)</f>
        <v>Источник тепловой энергии  </v>
      </c>
      <c r="AW52" s="79">
        <v>21</v>
      </c>
    </row>
    <row customHeight="1" ht="0">
      <c r="A53" s="536" t="s">
        <v>329</v>
      </c>
      <c r="B53" s="536" t="s">
        <v>330</v>
      </c>
      <c r="C53" s="536" t="s">
        <v>331</v>
      </c>
      <c r="D53" s="536" t="s">
        <v>332</v>
      </c>
      <c r="E53" s="533"/>
      <c r="F53" s="533"/>
      <c r="G53" s="533"/>
      <c r="H53" s="533"/>
      <c r="I53" s="152" t="str">
        <f>U52&amp;".1"</f>
        <v>....1</v>
      </c>
      <c r="M53" s="582" t="s">
        <v>556</v>
      </c>
      <c r="Q53" s="136">
        <v>1</v>
      </c>
      <c r="T53" s="463"/>
      <c r="U53" s="330"/>
      <c r="V53" s="540"/>
      <c r="W53" s="541"/>
      <c r="X53" s="542"/>
      <c r="Y53" s="543"/>
      <c r="Z53" s="543"/>
      <c r="AA53" s="543"/>
      <c r="AB53" s="543"/>
      <c r="AC53" s="543"/>
      <c r="AD53" s="543"/>
      <c r="AE53" s="543"/>
      <c r="AF53" s="544"/>
      <c r="AG53" s="542"/>
      <c r="AH53" s="543"/>
      <c r="AI53" s="543"/>
      <c r="AJ53" s="543"/>
      <c r="AK53" s="543"/>
      <c r="AL53" s="543"/>
      <c r="AM53" s="543"/>
      <c r="AN53" s="543"/>
      <c r="AO53" s="543"/>
      <c r="AP53" s="544"/>
      <c r="AQ53" s="545"/>
      <c r="AT53" s="151" t="str">
        <f>IF(V53="","",V53)</f>
        <v/>
      </c>
      <c r="AW53" s="138">
        <v>0</v>
      </c>
    </row>
    <row customHeight="1" ht="22.049999999999997">
      <c r="A54" s="262" t="s">
        <v>329</v>
      </c>
      <c r="B54" s="262" t="s">
        <v>330</v>
      </c>
      <c r="C54" s="262" t="s">
        <v>331</v>
      </c>
      <c r="D54" s="262" t="s">
        <v>332</v>
      </c>
      <c r="E54" s="533"/>
      <c r="F54" s="533"/>
      <c r="G54" s="533"/>
      <c r="H54" s="533"/>
      <c r="I54" s="84"/>
      <c r="J54" s="152" t="str">
        <f>I53&amp;".1"</f>
        <v>....1.1</v>
      </c>
      <c r="M54" s="534" t="s">
        <v>559</v>
      </c>
      <c r="R54" s="136">
        <v>1</v>
      </c>
      <c r="T54" s="468"/>
      <c r="U54" s="449" t="str">
        <f>$J54</f>
        <v>....1.1</v>
      </c>
      <c r="V54" s="469" t="s">
        <v>560</v>
      </c>
      <c r="W54" s="451"/>
      <c r="X54" s="405"/>
      <c r="Y54" s="465"/>
      <c r="Z54" s="465"/>
      <c r="AA54" s="465"/>
      <c r="AB54" s="465"/>
      <c r="AC54" s="420"/>
      <c r="AD54" s="420"/>
      <c r="AE54" s="420"/>
      <c r="AF54" s="567"/>
      <c r="AG54" s="405"/>
      <c r="AH54" s="465"/>
      <c r="AI54" s="465"/>
      <c r="AJ54" s="465"/>
      <c r="AK54" s="465"/>
      <c r="AL54" s="465"/>
      <c r="AM54" s="465"/>
      <c r="AN54" s="465"/>
      <c r="AO54" s="465"/>
      <c r="AP54" s="466"/>
      <c r="AQ54" s="455" t="s">
        <v>561</v>
      </c>
      <c r="AT54" s="151" t="str">
        <f>IF(V54="","",V54)</f>
        <v>Группа потребителей</v>
      </c>
      <c r="AW54" s="79">
        <v>21</v>
      </c>
    </row>
    <row customHeight="1" ht="22.049999999999997">
      <c r="A55" s="262" t="s">
        <v>329</v>
      </c>
      <c r="B55" s="262" t="s">
        <v>330</v>
      </c>
      <c r="C55" s="262" t="s">
        <v>331</v>
      </c>
      <c r="D55" s="262" t="s">
        <v>332</v>
      </c>
      <c r="E55" s="533"/>
      <c r="F55" s="533"/>
      <c r="G55" s="533"/>
      <c r="H55" s="533"/>
      <c r="I55" s="84"/>
      <c r="J55" s="84"/>
      <c r="K55" s="152" t="str">
        <f>J54&amp;".1"</f>
        <v>....1.1.1</v>
      </c>
      <c r="M55" s="534" t="s">
        <v>562</v>
      </c>
      <c r="S55" s="138">
        <v>1</v>
      </c>
      <c r="T55" s="468"/>
      <c r="U55" s="449" t="str">
        <f>$K55</f>
        <v>....1.1.1</v>
      </c>
      <c r="V55" s="470"/>
      <c r="W55" s="451"/>
      <c r="X55" s="471"/>
      <c r="Y55" s="471"/>
      <c r="Z55" s="471"/>
      <c r="AA55" s="471"/>
      <c r="AB55" s="568"/>
      <c r="AC55" s="474"/>
      <c r="AD55" s="214" t="s">
        <v>61</v>
      </c>
      <c r="AE55" s="474"/>
      <c r="AF55" s="214" t="s">
        <v>61</v>
      </c>
      <c r="AG55" s="569"/>
      <c r="AH55" s="471"/>
      <c r="AI55" s="471"/>
      <c r="AJ55" s="471"/>
      <c r="AK55" s="473"/>
      <c r="AL55" s="474"/>
      <c r="AM55" s="214" t="s">
        <v>61</v>
      </c>
      <c r="AN55" s="474"/>
      <c r="AO55" s="214" t="s">
        <v>61</v>
      </c>
      <c r="AP55" s="527"/>
      <c r="AQ55" s="570" t="s">
        <v>605</v>
      </c>
      <c r="AR55" s="138">
        <f>STRCHECKDATE(X57:AP57)</f>
      </c>
      <c r="AT55" s="151" t="str">
        <f>IF(V55="","",V55)</f>
        <v/>
      </c>
      <c r="AW55" s="79">
        <v>21</v>
      </c>
    </row>
    <row customHeight="1" ht="11.549999999999999">
      <c r="A56" s="262" t="s">
        <v>329</v>
      </c>
      <c r="B56" s="262" t="s">
        <v>330</v>
      </c>
      <c r="C56" s="262" t="s">
        <v>331</v>
      </c>
      <c r="D56" s="262" t="s">
        <v>332</v>
      </c>
      <c r="E56" s="533"/>
      <c r="F56" s="533"/>
      <c r="G56" s="533"/>
      <c r="H56" s="533"/>
      <c r="I56" s="84"/>
      <c r="J56" s="84"/>
      <c r="K56" s="84"/>
      <c r="L56" s="152" t="str">
        <f>K55&amp;".1"</f>
        <v>....1.1.1.1</v>
      </c>
      <c r="S56" s="138">
        <v>1</v>
      </c>
      <c r="T56" s="468"/>
      <c r="U56" s="449" t="str">
        <f>$L56</f>
        <v>....1.1.1.1</v>
      </c>
      <c r="V56" s="571"/>
      <c r="W56" s="451"/>
      <c r="X56" s="472"/>
      <c r="Y56" s="471"/>
      <c r="Z56" s="471"/>
      <c r="AA56" s="471"/>
      <c r="AB56" s="568"/>
      <c r="AC56" s="477"/>
      <c r="AD56" s="214"/>
      <c r="AE56" s="477"/>
      <c r="AF56" s="214"/>
      <c r="AG56" s="569"/>
      <c r="AH56" s="471"/>
      <c r="AI56" s="471"/>
      <c r="AJ56" s="471"/>
      <c r="AK56" s="473"/>
      <c r="AL56" s="477"/>
      <c r="AM56" s="214"/>
      <c r="AN56" s="477"/>
      <c r="AO56" s="214"/>
      <c r="AP56" s="527"/>
      <c r="AQ56" s="475" t="s">
        <v>606</v>
      </c>
      <c r="AR56" s="138">
        <f>STRCHECKDATE(X58:AP58)</f>
      </c>
      <c r="AT56" s="151" t="str">
        <f>IF(V56="","",V56)</f>
        <v/>
      </c>
      <c r="AW56" s="79">
        <v>11</v>
      </c>
    </row>
    <row customHeight="1" ht="0">
      <c r="A57" s="262" t="s">
        <v>329</v>
      </c>
      <c r="B57" s="262" t="s">
        <v>330</v>
      </c>
      <c r="C57" s="262" t="s">
        <v>331</v>
      </c>
      <c r="D57" s="262" t="s">
        <v>332</v>
      </c>
      <c r="E57" s="533"/>
      <c r="F57" s="533"/>
      <c r="G57" s="533"/>
      <c r="H57" s="533"/>
      <c r="I57" s="84"/>
      <c r="J57" s="84"/>
      <c r="K57" s="84"/>
      <c r="L57" s="152"/>
      <c r="T57" s="468"/>
      <c r="U57" s="430"/>
      <c r="V57" s="451"/>
      <c r="W57" s="451"/>
      <c r="X57" s="472"/>
      <c r="Y57" s="472"/>
      <c r="Z57" s="472"/>
      <c r="AA57" s="472"/>
      <c r="AB57" s="572" t="str">
        <f>AC55&amp;"-"&amp;AE55</f>
        <v>-</v>
      </c>
      <c r="AC57" s="477"/>
      <c r="AD57" s="214"/>
      <c r="AE57" s="477"/>
      <c r="AF57" s="214"/>
      <c r="AG57" s="573"/>
      <c r="AH57" s="472"/>
      <c r="AI57" s="472"/>
      <c r="AJ57" s="472"/>
      <c r="AK57" s="476" t="str">
        <f>AL55&amp;"-"&amp;AN55</f>
        <v>-</v>
      </c>
      <c r="AL57" s="477"/>
      <c r="AM57" s="214"/>
      <c r="AN57" s="477"/>
      <c r="AO57" s="214"/>
      <c r="AP57" s="529"/>
      <c r="AQ57" s="478"/>
      <c r="AT57" s="151" t="str">
        <f>IF(V57="","",V57)</f>
        <v/>
      </c>
      <c r="AW57" s="79">
        <v>0</v>
      </c>
    </row>
    <row customHeight="1" ht="11.549999999999999">
      <c r="A58" s="262" t="s">
        <v>329</v>
      </c>
      <c r="B58" s="262" t="s">
        <v>330</v>
      </c>
      <c r="C58" s="262" t="s">
        <v>331</v>
      </c>
      <c r="D58" s="262" t="s">
        <v>332</v>
      </c>
      <c r="E58" s="533"/>
      <c r="F58" s="533"/>
      <c r="G58" s="533"/>
      <c r="H58" s="533"/>
      <c r="I58" s="84"/>
      <c r="J58" s="84"/>
      <c r="K58" s="152"/>
      <c r="T58" s="463"/>
      <c r="U58" s="479"/>
      <c r="V58" s="480" t="s">
        <v>607</v>
      </c>
      <c r="W58" s="204"/>
      <c r="X58" s="204"/>
      <c r="Y58" s="204"/>
      <c r="Z58" s="204"/>
      <c r="AA58" s="204"/>
      <c r="AB58" s="204"/>
      <c r="AC58" s="477"/>
      <c r="AD58" s="214"/>
      <c r="AE58" s="477"/>
      <c r="AF58" s="214"/>
      <c r="AG58" s="204"/>
      <c r="AH58" s="204"/>
      <c r="AI58" s="204"/>
      <c r="AJ58" s="204"/>
      <c r="AK58" s="204"/>
      <c r="AL58" s="477"/>
      <c r="AM58" s="214"/>
      <c r="AN58" s="477"/>
      <c r="AO58" s="214"/>
      <c r="AP58" s="481"/>
      <c r="AQ58" s="478"/>
      <c r="AT58" s="151" t="str">
        <f>IF(V58="","",V58)</f>
        <v>Добавить наименование поставщика</v>
      </c>
      <c r="AW58" s="79">
        <v>11</v>
      </c>
    </row>
    <row customHeight="1" ht="11.549999999999999">
      <c r="A59" s="262" t="s">
        <v>329</v>
      </c>
      <c r="B59" s="262" t="s">
        <v>330</v>
      </c>
      <c r="C59" s="262" t="s">
        <v>331</v>
      </c>
      <c r="D59" s="262" t="s">
        <v>332</v>
      </c>
      <c r="E59" s="533"/>
      <c r="F59" s="533"/>
      <c r="G59" s="533"/>
      <c r="H59" s="533"/>
      <c r="I59" s="84"/>
      <c r="J59" s="152"/>
      <c r="T59" s="463"/>
      <c r="U59" s="479"/>
      <c r="V59" s="483" t="s">
        <v>564</v>
      </c>
      <c r="W59" s="204"/>
      <c r="X59" s="204"/>
      <c r="Y59" s="204"/>
      <c r="Z59" s="204"/>
      <c r="AA59" s="204"/>
      <c r="AB59" s="204"/>
      <c r="AC59" s="578"/>
      <c r="AD59" s="578"/>
      <c r="AE59" s="578"/>
      <c r="AF59" s="578"/>
      <c r="AG59" s="204"/>
      <c r="AH59" s="204"/>
      <c r="AI59" s="204"/>
      <c r="AJ59" s="204"/>
      <c r="AK59" s="204"/>
      <c r="AL59" s="204"/>
      <c r="AM59" s="204"/>
      <c r="AN59" s="204"/>
      <c r="AO59" s="204"/>
      <c r="AP59" s="481"/>
      <c r="AQ59" s="482"/>
      <c r="AT59" s="151" t="str">
        <f>IF(V59="","",V59)</f>
        <v>Добавить вид теплоносителя (параметры теплоносителя)</v>
      </c>
      <c r="AW59" s="79">
        <v>11</v>
      </c>
    </row>
    <row customHeight="1" ht="11.549999999999999">
      <c r="A60" s="262" t="s">
        <v>329</v>
      </c>
      <c r="B60" s="262" t="s">
        <v>330</v>
      </c>
      <c r="C60" s="262" t="s">
        <v>331</v>
      </c>
      <c r="D60" s="262" t="s">
        <v>332</v>
      </c>
      <c r="E60" s="533"/>
      <c r="F60" s="533"/>
      <c r="G60" s="533"/>
      <c r="H60" s="533"/>
      <c r="I60" s="152"/>
      <c r="T60" s="463"/>
      <c r="U60" s="479"/>
      <c r="V60" s="486" t="s">
        <v>565</v>
      </c>
      <c r="W60" s="204"/>
      <c r="X60" s="204"/>
      <c r="Y60" s="204"/>
      <c r="Z60" s="204"/>
      <c r="AA60" s="204"/>
      <c r="AB60" s="204"/>
      <c r="AC60" s="204"/>
      <c r="AD60" s="204"/>
      <c r="AE60" s="204"/>
      <c r="AF60" s="484"/>
      <c r="AG60" s="204"/>
      <c r="AH60" s="204"/>
      <c r="AI60" s="204"/>
      <c r="AJ60" s="204"/>
      <c r="AK60" s="204"/>
      <c r="AL60" s="204"/>
      <c r="AM60" s="204"/>
      <c r="AN60" s="204"/>
      <c r="AO60" s="484"/>
      <c r="AP60" s="204"/>
      <c r="AQ60" s="485"/>
      <c r="AT60" s="151" t="str">
        <f>IF(V60="","",V60)</f>
        <v>Добавить группу потребителей</v>
      </c>
      <c r="AW60" s="79">
        <v>11</v>
      </c>
    </row>
    <row customHeight="1" ht="0">
      <c r="A61" s="262" t="s">
        <v>329</v>
      </c>
      <c r="B61" s="262" t="s">
        <v>330</v>
      </c>
      <c r="C61" s="262" t="s">
        <v>331</v>
      </c>
      <c r="D61" s="262" t="s">
        <v>332</v>
      </c>
      <c r="E61" s="533"/>
      <c r="F61" s="533"/>
      <c r="G61" s="533"/>
      <c r="H61" s="532"/>
      <c r="S61" s="448"/>
      <c r="U61" s="546"/>
      <c r="V61" s="547"/>
      <c r="W61" s="548"/>
      <c r="X61" s="548"/>
      <c r="Y61" s="548"/>
      <c r="Z61" s="548"/>
      <c r="AA61" s="548"/>
      <c r="AB61" s="548"/>
      <c r="AC61" s="548"/>
      <c r="AD61" s="548"/>
      <c r="AE61" s="548"/>
      <c r="AF61" s="548"/>
      <c r="AG61" s="548"/>
      <c r="AH61" s="548"/>
      <c r="AI61" s="548"/>
      <c r="AJ61" s="548"/>
      <c r="AK61" s="548"/>
      <c r="AL61" s="548"/>
      <c r="AM61" s="548"/>
      <c r="AN61" s="548"/>
      <c r="AO61" s="548"/>
      <c r="AP61" s="548"/>
      <c r="AQ61" s="549"/>
      <c r="AT61" s="151" t="str">
        <f>IF(V61="","",V61)</f>
        <v/>
      </c>
      <c r="AW61" s="79">
        <v>0</v>
      </c>
    </row>
    <row customHeight="1" ht="0">
      <c r="A62" s="536" t="s">
        <v>329</v>
      </c>
      <c r="B62" s="536" t="s">
        <v>330</v>
      </c>
      <c r="C62" s="536" t="s">
        <v>331</v>
      </c>
      <c r="E62" s="533"/>
      <c r="F62" s="533"/>
      <c r="G62" s="532"/>
      <c r="V62" s="491" t="s">
        <v>567</v>
      </c>
      <c r="AT62" s="151" t="str">
        <f>IF(V62="","",V62)</f>
        <v>Добавить источник для дифференциации</v>
      </c>
      <c r="AW62" s="138">
        <v>0</v>
      </c>
    </row>
    <row customHeight="1" ht="0">
      <c r="A63" s="536" t="s">
        <v>329</v>
      </c>
      <c r="B63" s="536" t="s">
        <v>330</v>
      </c>
      <c r="E63" s="533"/>
      <c r="F63" s="532"/>
      <c r="V63" s="491" t="s">
        <v>568</v>
      </c>
      <c r="AT63" s="151" t="str">
        <f>IF(V63="","",V63)</f>
        <v>Добавить централизованную систему для дифференциации</v>
      </c>
      <c r="AW63" s="138">
        <v>0</v>
      </c>
    </row>
    <row customHeight="1" ht="0">
      <c r="A64" s="536" t="s">
        <v>329</v>
      </c>
      <c r="E64" s="532"/>
      <c r="V64" s="491" t="s">
        <v>569</v>
      </c>
      <c r="AT64" s="151" t="str">
        <f>IF(V64="","",V64)</f>
        <v>Добавить территорию для дифференциации</v>
      </c>
      <c r="AW64" s="138">
        <v>0</v>
      </c>
    </row>
    <row customHeight="1" ht="4.2">
      <c r="V65" s="491" t="s">
        <v>601</v>
      </c>
      <c r="AT65" s="151" t="str">
        <f>IF(V65="","",V65)</f>
        <v>Добавить наименование тарифа</v>
      </c>
      <c r="AW65" s="138">
        <v>4</v>
      </c>
    </row>
    <row customHeight="1" ht="11.549999999999999">
      <c r="AW66" s="79">
        <v>11</v>
      </c>
    </row>
    <row customHeight="1" ht="35.699999999999996">
      <c r="AW67" s="79">
        <v>34</v>
      </c>
    </row>
    <row customHeight="1" ht="21">
      <c r="AW68" s="79">
        <v>20</v>
      </c>
    </row>
    <row customHeight="1" ht="14.699999999999998">
      <c r="AW69" s="79">
        <v>14</v>
      </c>
    </row>
    <row customHeight="1" ht="28.5">
      <c r="AW70" s="79">
        <v>27</v>
      </c>
    </row>
    <row customHeight="1" ht="18.75">
      <c r="AW71" s="79">
        <v>18</v>
      </c>
    </row>
    <row customHeight="1" ht="22.5" hidden="1">
      <c r="A72" s="79" t="s">
        <v>81</v>
      </c>
      <c r="B72" s="79">
        <v>0</v>
      </c>
      <c r="C72" s="79">
        <v>0</v>
      </c>
      <c r="D72" s="79">
        <v>0</v>
      </c>
      <c r="E72" s="79">
        <v>0</v>
      </c>
      <c r="F72" s="79">
        <v>0</v>
      </c>
      <c r="G72" s="79">
        <v>0</v>
      </c>
      <c r="H72" s="79">
        <v>0</v>
      </c>
      <c r="I72" s="79">
        <v>0</v>
      </c>
      <c r="J72" s="79">
        <v>0</v>
      </c>
      <c r="K72" s="79">
        <v>0</v>
      </c>
      <c r="L72" s="79">
        <v>0</v>
      </c>
      <c r="M72" s="111">
        <v>0</v>
      </c>
      <c r="N72" s="530">
        <v>0</v>
      </c>
      <c r="O72" s="530">
        <v>0</v>
      </c>
      <c r="P72" s="530">
        <v>0</v>
      </c>
      <c r="Q72" s="530">
        <v>0</v>
      </c>
      <c r="R72" s="531">
        <v>3</v>
      </c>
      <c r="S72" s="531">
        <v>3</v>
      </c>
      <c r="T72" s="531">
        <v>3</v>
      </c>
      <c r="U72" s="95">
        <v>12</v>
      </c>
      <c r="V72" s="79">
        <v>31</v>
      </c>
      <c r="W72" s="79">
        <v>0</v>
      </c>
      <c r="X72" s="79">
        <v>0</v>
      </c>
      <c r="Y72" s="79">
        <v>0</v>
      </c>
      <c r="Z72" s="79">
        <v>0</v>
      </c>
      <c r="AA72" s="79">
        <v>0</v>
      </c>
      <c r="AB72" s="79">
        <v>0</v>
      </c>
      <c r="AC72" s="79">
        <v>0</v>
      </c>
      <c r="AD72" s="79">
        <v>0</v>
      </c>
      <c r="AE72" s="79">
        <v>0</v>
      </c>
      <c r="AF72" s="79">
        <v>0</v>
      </c>
      <c r="AG72" s="79">
        <v>21</v>
      </c>
      <c r="AH72" s="79">
        <v>21</v>
      </c>
      <c r="AI72" s="79">
        <v>21</v>
      </c>
      <c r="AJ72" s="79">
        <v>21</v>
      </c>
      <c r="AK72" s="79">
        <v>21</v>
      </c>
      <c r="AL72" s="79">
        <v>11</v>
      </c>
      <c r="AM72" s="79">
        <v>3</v>
      </c>
      <c r="AN72" s="79">
        <v>11</v>
      </c>
      <c r="AO72" s="79">
        <v>8</v>
      </c>
      <c r="AP72" s="79">
        <v>4</v>
      </c>
      <c r="AQ72" s="79">
        <v>115</v>
      </c>
      <c r="AR72" s="138">
        <v>10</v>
      </c>
      <c r="AS72" s="138">
        <v>10</v>
      </c>
      <c r="AT72" s="138">
        <v>10</v>
      </c>
      <c r="AU72" s="138">
        <v>10</v>
      </c>
      <c r="AV72" s="138">
        <v>10</v>
      </c>
      <c r="AW72" s="7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61ABB-BFCD-60B4-C52B-0.7D8E466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1.00390625" customWidth="1"/>
    <col min="21" max="21" style="3319" width="0.140625" customWidth="1"/>
    <col min="22" max="23" style="3319" width="21.7109375" hidden="1" customWidth="1"/>
    <col min="24" max="24" style="3319" width="11.7109375" hidden="1" customWidth="1"/>
    <col min="25" max="25" style="3319" width="3.7109375" hidden="1" customWidth="1"/>
    <col min="26" max="26" style="3319" width="11.7109375" hidden="1" customWidth="1"/>
    <col min="27" max="27" style="3319" width="8.57421875" hidden="1" customWidth="1"/>
    <col min="28" max="28" style="3319" width="5.421875" customWidth="1"/>
    <col min="29" max="30" style="3319" width="3.00390625" customWidth="1"/>
    <col min="31" max="31" style="3319" width="24.00390625" customWidth="1"/>
    <col min="32" max="32" style="3319" width="3.7109375" customWidth="1"/>
    <col min="33" max="34" style="3319" width="3.00390625" customWidth="1"/>
    <col min="35" max="35" style="3319" width="24.00390625" customWidth="1"/>
    <col min="36" max="36" style="3319" width="3.7109375" customWidth="1"/>
    <col min="37" max="38" style="3319" width="3.00390625" customWidth="1"/>
    <col min="39" max="39" style="3319" width="18.00390625" customWidth="1"/>
    <col min="40" max="41" style="3319" width="21.00390625" customWidth="1"/>
    <col min="42" max="42" style="3319" width="11.00390625" customWidth="1"/>
    <col min="43" max="43" style="3319" width="3.7109375" customWidth="1"/>
    <col min="44" max="44" style="3319" width="11.00390625" customWidth="1"/>
    <col min="45" max="45" style="3319" width="8.57421875" hidden="1" customWidth="1"/>
    <col min="46" max="46" style="3319" width="4.00390625" customWidth="1"/>
    <col min="47" max="47" style="3319" width="115.00390625" customWidth="1"/>
    <col min="48" max="52" style="3319" width="10.00390625" customWidth="1"/>
    <col min="53" max="53" style="3319" width="10.57421875" hidden="1"/>
  </cols>
  <sheetData>
    <row customHeight="1" ht="22.5" hidden="1">
      <c r="BA1" s="79" t="s">
        <v>14</v>
      </c>
    </row>
    <row customHeight="1" ht="21" hidden="1">
      <c r="E2" s="447">
        <v>1</v>
      </c>
      <c r="R2" s="448"/>
      <c r="S2" s="449">
        <f>INDEX(PT_DIFFERENTIATION_NUM_NTAR,MATCH(A2,PT_DIFFERENTIATION_NTAR_ID,0))</f>
      </c>
      <c r="T2" s="450" t="s">
        <v>284</v>
      </c>
      <c r="U2" s="451"/>
      <c r="V2" s="453"/>
      <c r="W2" s="453"/>
      <c r="X2" s="453"/>
      <c r="Y2" s="453"/>
      <c r="Z2" s="453"/>
      <c r="AA2" s="454"/>
      <c r="AB2" s="452">
        <f>INDEX(PT_DIFFERENTIATION_NTAR,MATCH(A2,PT_DIFFERENTIATION_NTAR_ID,0))</f>
      </c>
      <c r="AC2" s="453"/>
      <c r="AD2" s="453"/>
      <c r="AE2" s="453"/>
      <c r="AF2" s="453"/>
      <c r="AG2" s="453"/>
      <c r="AH2" s="453"/>
      <c r="AI2" s="453"/>
      <c r="AJ2" s="453"/>
      <c r="AK2" s="453"/>
      <c r="AL2" s="453"/>
      <c r="AM2" s="453"/>
      <c r="AN2" s="453"/>
      <c r="AO2" s="453"/>
      <c r="AP2" s="453"/>
      <c r="AQ2" s="453"/>
      <c r="AR2" s="453"/>
      <c r="AS2" s="453"/>
      <c r="AT2" s="454"/>
      <c r="AU2" s="455" t="s">
        <v>549</v>
      </c>
      <c r="AX2" s="151" t="str">
        <f>IF(T2="","",T2)</f>
        <v>Наименование тарифа</v>
      </c>
      <c r="BA2" s="79">
        <v>0</v>
      </c>
    </row>
    <row customHeight="1" ht="21" hidden="1">
      <c r="E3" s="456"/>
      <c r="F3" s="447">
        <v>1</v>
      </c>
      <c r="Q3" s="583"/>
      <c r="R3" s="458"/>
      <c r="S3" s="449">
        <f>INDEX(PT_DIFFERENTIATION_NUM_TER,MATCH(B3,PT_DIFFERENTIATION_TER_ID,0))</f>
      </c>
      <c r="T3" s="459" t="s">
        <v>550</v>
      </c>
      <c r="U3" s="451"/>
      <c r="V3" s="453"/>
      <c r="W3" s="453"/>
      <c r="X3" s="453"/>
      <c r="Y3" s="453"/>
      <c r="Z3" s="453"/>
      <c r="AA3" s="454"/>
      <c r="AB3" s="452">
        <f>INDEX(PT_DIFFERENTIATION_TER,MATCH(B3,PT_DIFFERENTIATION_TER_ID,0))</f>
      </c>
      <c r="AC3" s="453"/>
      <c r="AD3" s="453"/>
      <c r="AE3" s="453"/>
      <c r="AF3" s="453"/>
      <c r="AG3" s="453"/>
      <c r="AH3" s="453"/>
      <c r="AI3" s="453"/>
      <c r="AJ3" s="453"/>
      <c r="AK3" s="453"/>
      <c r="AL3" s="453"/>
      <c r="AM3" s="453"/>
      <c r="AN3" s="453"/>
      <c r="AO3" s="453"/>
      <c r="AP3" s="453"/>
      <c r="AQ3" s="453"/>
      <c r="AR3" s="453"/>
      <c r="AS3" s="453"/>
      <c r="AT3" s="454"/>
      <c r="AU3" s="455" t="s">
        <v>551</v>
      </c>
      <c r="AX3" s="151" t="str">
        <f>IF(T3="","",T3)</f>
        <v>Территория действия тарифа</v>
      </c>
      <c r="BA3" s="79">
        <v>0</v>
      </c>
    </row>
    <row customHeight="1" ht="22.5" hidden="1">
      <c r="E4" s="456"/>
      <c r="F4" s="456"/>
      <c r="G4" s="447">
        <v>1</v>
      </c>
      <c r="Q4" s="583"/>
      <c r="R4" s="458"/>
      <c r="S4" s="449">
        <f>INDEX(PT_DIFFERENTIATION_NUM_CS,MATCH(C4,PT_DIFFERENTIATION_CS_ID,0))</f>
      </c>
      <c r="T4" s="460" t="s">
        <v>552</v>
      </c>
      <c r="U4" s="451"/>
      <c r="V4" s="453"/>
      <c r="W4" s="453"/>
      <c r="X4" s="453"/>
      <c r="Y4" s="453"/>
      <c r="Z4" s="453"/>
      <c r="AA4" s="454"/>
      <c r="AB4" s="452">
        <f>INDEX(PT_DIFFERENTIATION_CS,MATCH(C4,PT_DIFFERENTIATION_CS_ID,0))</f>
      </c>
      <c r="AC4" s="453"/>
      <c r="AD4" s="453"/>
      <c r="AE4" s="453"/>
      <c r="AF4" s="453"/>
      <c r="AG4" s="453"/>
      <c r="AH4" s="453"/>
      <c r="AI4" s="453"/>
      <c r="AJ4" s="453"/>
      <c r="AK4" s="453"/>
      <c r="AL4" s="453"/>
      <c r="AM4" s="453"/>
      <c r="AN4" s="453"/>
      <c r="AO4" s="453"/>
      <c r="AP4" s="453"/>
      <c r="AQ4" s="453"/>
      <c r="AR4" s="453"/>
      <c r="AS4" s="453"/>
      <c r="AT4" s="454"/>
      <c r="AU4" s="455" t="s">
        <v>553</v>
      </c>
      <c r="AX4" s="151" t="str">
        <f>IF(T4="","",T4)</f>
        <v>Наименование системы теплоснабжения </v>
      </c>
      <c r="BA4" s="79">
        <v>0</v>
      </c>
    </row>
    <row customHeight="1" ht="21" hidden="1">
      <c r="E5" s="456"/>
      <c r="F5" s="456"/>
      <c r="G5" s="456"/>
      <c r="H5" s="447">
        <v>1</v>
      </c>
      <c r="Q5" s="583"/>
      <c r="R5" s="458"/>
      <c r="S5" s="449">
        <f>INDEX(PT_DIFFERENTIATION_NUM_IST_TE,MATCH(D5,PT_DIFFERENTIATION_IST_TE_ID,0))</f>
      </c>
      <c r="T5" s="461" t="s">
        <v>554</v>
      </c>
      <c r="U5" s="451"/>
      <c r="V5" s="453"/>
      <c r="W5" s="453"/>
      <c r="X5" s="453"/>
      <c r="Y5" s="453"/>
      <c r="Z5" s="453"/>
      <c r="AA5" s="454"/>
      <c r="AB5" s="452">
        <f>INDEX(PT_DIFFERENTIATION_IST_TE,MATCH(D5,PT_DIFFERENTIATION_IST_TE_ID,0))</f>
      </c>
      <c r="AC5" s="453"/>
      <c r="AD5" s="453"/>
      <c r="AE5" s="453"/>
      <c r="AF5" s="453"/>
      <c r="AG5" s="453"/>
      <c r="AH5" s="453"/>
      <c r="AI5" s="453"/>
      <c r="AJ5" s="453"/>
      <c r="AK5" s="453"/>
      <c r="AL5" s="453"/>
      <c r="AM5" s="453"/>
      <c r="AN5" s="453"/>
      <c r="AO5" s="453"/>
      <c r="AP5" s="453"/>
      <c r="AQ5" s="453"/>
      <c r="AR5" s="453"/>
      <c r="AS5" s="453"/>
      <c r="AT5" s="454"/>
      <c r="AU5" s="455" t="s">
        <v>555</v>
      </c>
      <c r="AX5" s="151" t="str">
        <f>IF(T5="","",T5)</f>
        <v>Источник тепловой энергии  </v>
      </c>
      <c r="BA5" s="79">
        <v>0</v>
      </c>
    </row>
    <row customHeight="1" ht="0.75" hidden="1">
      <c r="E6" s="456"/>
      <c r="F6" s="456"/>
      <c r="G6" s="456"/>
      <c r="H6" s="456"/>
      <c r="I6" s="162">
        <f>S5&amp;".1"</f>
      </c>
      <c r="L6" s="550" t="s">
        <v>556</v>
      </c>
      <c r="P6" s="136">
        <v>1</v>
      </c>
      <c r="R6" s="463"/>
      <c r="S6" s="330"/>
      <c r="T6" s="540"/>
      <c r="U6" s="541"/>
      <c r="V6" s="543"/>
      <c r="W6" s="543"/>
      <c r="X6" s="543"/>
      <c r="Y6" s="543"/>
      <c r="Z6" s="543"/>
      <c r="AA6" s="544"/>
      <c r="AB6" s="542"/>
      <c r="AC6" s="543"/>
      <c r="AD6" s="543"/>
      <c r="AE6" s="543"/>
      <c r="AF6" s="543"/>
      <c r="AG6" s="543"/>
      <c r="AH6" s="543"/>
      <c r="AI6" s="543"/>
      <c r="AJ6" s="543"/>
      <c r="AK6" s="543"/>
      <c r="AL6" s="543"/>
      <c r="AM6" s="543"/>
      <c r="AN6" s="543"/>
      <c r="AO6" s="543"/>
      <c r="AP6" s="543"/>
      <c r="AQ6" s="543"/>
      <c r="AR6" s="543"/>
      <c r="AS6" s="543"/>
      <c r="AT6" s="544"/>
      <c r="AU6" s="545"/>
      <c r="AX6" s="151" t="str">
        <f>IF(T6="","",T6)</f>
        <v/>
      </c>
      <c r="BA6" s="138">
        <v>0</v>
      </c>
    </row>
    <row customHeight="1" ht="0.75" hidden="1">
      <c r="E7" s="456"/>
      <c r="F7" s="456"/>
      <c r="G7" s="456"/>
      <c r="H7" s="456"/>
      <c r="I7" s="467"/>
      <c r="J7" s="162">
        <f>S5&amp;".1"</f>
      </c>
      <c r="Q7" s="136">
        <v>1</v>
      </c>
      <c r="R7" s="468"/>
      <c r="S7" s="330"/>
      <c r="T7" s="584"/>
      <c r="U7" s="541"/>
      <c r="V7" s="543"/>
      <c r="W7" s="543"/>
      <c r="X7" s="543"/>
      <c r="Y7" s="543"/>
      <c r="Z7" s="543"/>
      <c r="AA7" s="544"/>
      <c r="AB7" s="542"/>
      <c r="AC7" s="543"/>
      <c r="AD7" s="543"/>
      <c r="AE7" s="543"/>
      <c r="AF7" s="543"/>
      <c r="AG7" s="543"/>
      <c r="AH7" s="543"/>
      <c r="AI7" s="543"/>
      <c r="AJ7" s="543"/>
      <c r="AK7" s="543"/>
      <c r="AL7" s="543"/>
      <c r="AM7" s="543"/>
      <c r="AN7" s="543"/>
      <c r="AO7" s="543"/>
      <c r="AP7" s="543"/>
      <c r="AQ7" s="543"/>
      <c r="AR7" s="543"/>
      <c r="AS7" s="543"/>
      <c r="AT7" s="544"/>
      <c r="AU7" s="545"/>
      <c r="AX7" s="151" t="str">
        <f>IF(T7="","",T7)</f>
        <v/>
      </c>
      <c r="BA7" s="138">
        <v>0</v>
      </c>
    </row>
    <row customHeight="1" ht="21" hidden="1">
      <c r="E8" s="456"/>
      <c r="F8" s="456"/>
      <c r="G8" s="456"/>
      <c r="H8" s="456"/>
      <c r="I8" s="467"/>
      <c r="J8" s="467"/>
      <c r="K8" s="162">
        <f>S5&amp;".1"</f>
      </c>
      <c r="R8" s="585">
        <v>1</v>
      </c>
      <c r="S8" s="551">
        <f>$K8</f>
      </c>
      <c r="T8" s="586"/>
      <c r="U8" s="451"/>
      <c r="V8" s="471"/>
      <c r="W8" s="473"/>
      <c r="X8" s="474"/>
      <c r="Y8" s="214" t="s">
        <v>61</v>
      </c>
      <c r="Z8" s="474"/>
      <c r="AA8" s="214" t="s">
        <v>61</v>
      </c>
      <c r="AB8" s="214" t="s">
        <v>19</v>
      </c>
      <c r="AC8" s="587"/>
      <c r="AD8" s="324">
        <v>1</v>
      </c>
      <c r="AE8" s="96"/>
      <c r="AF8" s="214" t="s">
        <v>19</v>
      </c>
      <c r="AG8" s="587"/>
      <c r="AH8" s="324">
        <v>1</v>
      </c>
      <c r="AI8" s="96"/>
      <c r="AJ8" s="214" t="s">
        <v>19</v>
      </c>
      <c r="AK8" s="588"/>
      <c r="AL8" s="324">
        <v>1</v>
      </c>
      <c r="AM8" s="124"/>
      <c r="AN8" s="471"/>
      <c r="AO8" s="473"/>
      <c r="AP8" s="474"/>
      <c r="AQ8" s="214" t="s">
        <v>61</v>
      </c>
      <c r="AR8" s="474"/>
      <c r="AS8" s="214" t="s">
        <v>61</v>
      </c>
      <c r="AT8" s="527"/>
      <c r="AU8" s="475" t="s">
        <v>617</v>
      </c>
      <c r="AV8" s="138">
        <f>STRCHECKDATE(V11:AT11)</f>
      </c>
      <c r="AX8" s="151" t="str">
        <f>IF(T8="","",T8)</f>
        <v/>
      </c>
      <c r="BA8" s="79">
        <v>0</v>
      </c>
    </row>
    <row customHeight="1" ht="11.25" hidden="1">
      <c r="E9" s="456"/>
      <c r="F9" s="456"/>
      <c r="G9" s="456"/>
      <c r="H9" s="456"/>
      <c r="I9" s="467"/>
      <c r="J9" s="467"/>
      <c r="K9" s="162"/>
      <c r="R9" s="585"/>
      <c r="S9" s="589"/>
      <c r="T9" s="590"/>
      <c r="U9" s="451"/>
      <c r="V9" s="575"/>
      <c r="W9" s="591"/>
      <c r="X9" s="474"/>
      <c r="Y9" s="214"/>
      <c r="Z9" s="474"/>
      <c r="AA9" s="214"/>
      <c r="AB9" s="214"/>
      <c r="AC9" s="587"/>
      <c r="AD9" s="324"/>
      <c r="AE9" s="96"/>
      <c r="AF9" s="214"/>
      <c r="AG9" s="587"/>
      <c r="AH9" s="324"/>
      <c r="AI9" s="96"/>
      <c r="AJ9" s="214"/>
      <c r="AK9" s="592"/>
      <c r="AL9" s="176"/>
      <c r="AM9" s="167" t="s">
        <v>618</v>
      </c>
      <c r="AN9" s="575"/>
      <c r="AO9" s="593"/>
      <c r="AP9" s="575"/>
      <c r="AQ9" s="575"/>
      <c r="AR9" s="575"/>
      <c r="AS9" s="575"/>
      <c r="AT9" s="594"/>
      <c r="AU9" s="478"/>
      <c r="BA9" s="79">
        <v>0</v>
      </c>
    </row>
    <row customHeight="1" ht="11.25" hidden="1">
      <c r="E10" s="456"/>
      <c r="F10" s="456"/>
      <c r="G10" s="456"/>
      <c r="H10" s="456"/>
      <c r="I10" s="467"/>
      <c r="J10" s="467"/>
      <c r="K10" s="162"/>
      <c r="R10" s="585"/>
      <c r="S10" s="589"/>
      <c r="T10" s="590"/>
      <c r="U10" s="451"/>
      <c r="V10" s="575"/>
      <c r="W10" s="591"/>
      <c r="X10" s="474"/>
      <c r="Y10" s="214"/>
      <c r="Z10" s="474"/>
      <c r="AA10" s="214"/>
      <c r="AB10" s="214"/>
      <c r="AC10" s="587"/>
      <c r="AD10" s="324"/>
      <c r="AE10" s="96"/>
      <c r="AF10" s="214"/>
      <c r="AG10" s="595"/>
      <c r="AH10" s="167"/>
      <c r="AI10" s="167" t="s">
        <v>619</v>
      </c>
      <c r="AJ10" s="575"/>
      <c r="AK10" s="575"/>
      <c r="AL10" s="575"/>
      <c r="AM10" s="575"/>
      <c r="AN10" s="575"/>
      <c r="AO10" s="593"/>
      <c r="AP10" s="575"/>
      <c r="AQ10" s="575"/>
      <c r="AR10" s="575"/>
      <c r="AS10" s="575"/>
      <c r="AT10" s="594"/>
      <c r="AU10" s="478"/>
      <c r="BA10" s="79">
        <v>0</v>
      </c>
    </row>
    <row customHeight="1" ht="11.25" hidden="1">
      <c r="E11" s="456"/>
      <c r="F11" s="456"/>
      <c r="G11" s="456"/>
      <c r="H11" s="456"/>
      <c r="I11" s="467"/>
      <c r="J11" s="467"/>
      <c r="K11" s="162"/>
      <c r="R11" s="585"/>
      <c r="S11" s="561"/>
      <c r="T11" s="596"/>
      <c r="U11" s="451"/>
      <c r="V11" s="575"/>
      <c r="W11" s="597" t="str">
        <f>X8&amp;"-"&amp;Z8</f>
        <v>-</v>
      </c>
      <c r="X11" s="477"/>
      <c r="Y11" s="214"/>
      <c r="Z11" s="477"/>
      <c r="AA11" s="214"/>
      <c r="AB11" s="214"/>
      <c r="AC11" s="598"/>
      <c r="AD11" s="599"/>
      <c r="AE11" s="167" t="s">
        <v>620</v>
      </c>
      <c r="AF11" s="575"/>
      <c r="AG11" s="575"/>
      <c r="AH11" s="575"/>
      <c r="AI11" s="575"/>
      <c r="AJ11" s="575"/>
      <c r="AK11" s="575"/>
      <c r="AL11" s="575"/>
      <c r="AM11" s="575"/>
      <c r="AN11" s="575"/>
      <c r="AO11" s="576" t="str">
        <f>AP8&amp;"-"&amp;AR8</f>
        <v>-</v>
      </c>
      <c r="AP11" s="575"/>
      <c r="AQ11" s="575"/>
      <c r="AR11" s="575"/>
      <c r="AS11" s="575"/>
      <c r="AT11" s="529"/>
      <c r="AU11" s="478"/>
      <c r="AX11" s="151" t="str">
        <f>IF(T11="","",T11)</f>
        <v/>
      </c>
      <c r="BA11" s="79">
        <v>0</v>
      </c>
    </row>
    <row customHeight="1" ht="11.25" hidden="1">
      <c r="E12" s="456"/>
      <c r="F12" s="456"/>
      <c r="G12" s="456"/>
      <c r="H12" s="456"/>
      <c r="I12" s="467"/>
      <c r="J12" s="162"/>
      <c r="R12" s="463"/>
      <c r="S12" s="479"/>
      <c r="T12" s="483" t="s">
        <v>621</v>
      </c>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481"/>
      <c r="AU12" s="482"/>
      <c r="AX12" s="151" t="str">
        <f>IF(T12="","",T12)</f>
        <v>Добавить строку</v>
      </c>
      <c r="BA12" s="79">
        <v>0</v>
      </c>
    </row>
    <row customHeight="1" ht="0.75" hidden="1">
      <c r="E13" s="456"/>
      <c r="F13" s="456"/>
      <c r="G13" s="456"/>
      <c r="H13" s="456"/>
      <c r="I13" s="162"/>
      <c r="R13" s="463"/>
      <c r="S13" s="546"/>
      <c r="T13" s="547"/>
      <c r="U13" s="548"/>
      <c r="V13" s="548"/>
      <c r="W13" s="548"/>
      <c r="X13" s="548"/>
      <c r="Y13" s="548"/>
      <c r="Z13" s="548"/>
      <c r="AA13" s="548"/>
      <c r="AB13" s="548"/>
      <c r="AC13" s="548"/>
      <c r="AD13" s="548"/>
      <c r="AE13" s="548"/>
      <c r="AF13" s="548"/>
      <c r="AG13" s="548"/>
      <c r="AH13" s="548"/>
      <c r="AI13" s="548"/>
      <c r="AJ13" s="548"/>
      <c r="AK13" s="548"/>
      <c r="AL13" s="548"/>
      <c r="AM13" s="548"/>
      <c r="AN13" s="548"/>
      <c r="AO13" s="548"/>
      <c r="AP13" s="548"/>
      <c r="AQ13" s="548"/>
      <c r="AR13" s="548"/>
      <c r="AS13" s="548"/>
      <c r="AT13" s="548"/>
      <c r="AU13" s="549"/>
      <c r="AX13" s="151" t="str">
        <f>IF(T13="","",T13)</f>
        <v/>
      </c>
      <c r="BA13" s="138">
        <v>0</v>
      </c>
    </row>
    <row customHeight="1" ht="0.75" hidden="1">
      <c r="E14" s="456"/>
      <c r="F14" s="456"/>
      <c r="G14" s="456"/>
      <c r="H14" s="447"/>
      <c r="R14" s="600"/>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9"/>
      <c r="AX14" s="151" t="str">
        <f>IF(T14="","",T14)</f>
        <v/>
      </c>
      <c r="BA14" s="138">
        <v>0</v>
      </c>
    </row>
    <row customHeight="1" ht="0.75" hidden="1">
      <c r="E15" s="456"/>
      <c r="F15" s="456"/>
      <c r="G15" s="447"/>
      <c r="T15" s="491" t="s">
        <v>567</v>
      </c>
      <c r="AX15" s="151" t="str">
        <f>IF(T15="","",T15)</f>
        <v>Добавить источник для дифференциации</v>
      </c>
      <c r="BA15" s="138">
        <v>0</v>
      </c>
    </row>
    <row customHeight="1" ht="0.75" hidden="1">
      <c r="E16" s="456"/>
      <c r="F16" s="447"/>
      <c r="T16" s="491" t="s">
        <v>568</v>
      </c>
      <c r="AX16" s="151" t="str">
        <f>IF(T16="","",T16)</f>
        <v>Добавить централизованную систему для дифференциации</v>
      </c>
      <c r="BA16" s="138">
        <v>0</v>
      </c>
    </row>
    <row customHeight="1" ht="0.75" hidden="1">
      <c r="E17" s="447"/>
      <c r="T17" s="491" t="s">
        <v>569</v>
      </c>
      <c r="AX17" s="151" t="str">
        <f>IF(T17="","",T17)</f>
        <v>Добавить территорию для дифференциации</v>
      </c>
      <c r="BA17" s="138">
        <v>0</v>
      </c>
    </row>
    <row customHeight="1" ht="14.25" hidden="1">
      <c r="BA18" s="79">
        <v>0</v>
      </c>
    </row>
    <row customHeight="1" ht="14.25" hidden="1">
      <c r="AB19" s="601" t="s">
        <v>19</v>
      </c>
      <c r="AD19" s="601">
        <v>1</v>
      </c>
      <c r="AF19" s="601" t="s">
        <v>19</v>
      </c>
      <c r="AH19" s="601">
        <v>1</v>
      </c>
      <c r="AJ19" s="601" t="s">
        <v>19</v>
      </c>
      <c r="AL19" s="601">
        <v>1</v>
      </c>
      <c r="AM19" s="602"/>
      <c r="AN19" s="603"/>
      <c r="AO19" s="604"/>
      <c r="AP19" s="605"/>
      <c r="AQ19" s="606" t="s">
        <v>61</v>
      </c>
      <c r="AR19" s="605"/>
      <c r="AS19" s="606" t="s">
        <v>61</v>
      </c>
      <c r="BA19" s="79">
        <v>0</v>
      </c>
    </row>
    <row customHeight="1" ht="14.25" hidden="1">
      <c r="BA20" s="79">
        <v>0</v>
      </c>
    </row>
    <row customHeight="1" ht="14.25" hidden="1">
      <c r="O21" s="496" t="s">
        <v>570</v>
      </c>
      <c r="X21" s="535"/>
      <c r="Z21" s="535"/>
      <c r="AP21" s="535"/>
      <c r="AR21" s="535"/>
      <c r="BA21" s="79">
        <v>0</v>
      </c>
    </row>
    <row customHeight="1" ht="14.25" hidden="1">
      <c r="BA22" s="79">
        <v>0</v>
      </c>
    </row>
    <row customHeight="1" ht="14.25" hidden="1">
      <c r="O23" s="607" t="s">
        <v>571</v>
      </c>
      <c r="Y23" s="607" t="s">
        <v>573</v>
      </c>
      <c r="AA23" s="607" t="s">
        <v>574</v>
      </c>
      <c r="AB23" s="607" t="s">
        <v>622</v>
      </c>
      <c r="AE23" s="607" t="s">
        <v>623</v>
      </c>
      <c r="AF23" s="607" t="s">
        <v>622</v>
      </c>
      <c r="AI23" s="607" t="s">
        <v>624</v>
      </c>
      <c r="AJ23" s="607" t="s">
        <v>622</v>
      </c>
      <c r="AM23" s="607" t="s">
        <v>625</v>
      </c>
      <c r="AQ23" s="607" t="s">
        <v>573</v>
      </c>
      <c r="AS23" s="607" t="s">
        <v>574</v>
      </c>
      <c r="BA23" s="607">
        <v>0</v>
      </c>
    </row>
    <row customHeight="1" ht="14.25" hidden="1">
      <c r="BA24" s="79">
        <v>0</v>
      </c>
    </row>
    <row customHeight="1" ht="14.25" hidden="1">
      <c r="BA25" s="79">
        <v>0</v>
      </c>
    </row>
    <row customHeight="1" ht="14.699999999999998">
      <c r="Q26" s="608"/>
      <c r="R26" s="497"/>
      <c r="S26" s="498"/>
      <c r="T26" s="101"/>
      <c r="U26" s="101"/>
      <c r="BA26" s="79">
        <v>14</v>
      </c>
    </row>
    <row customHeight="1" ht="27.299999999999997">
      <c r="Q27" s="608"/>
      <c r="R27" s="497"/>
      <c r="S27" s="4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26"/>
      <c r="U27" s="426"/>
      <c r="V27" s="426"/>
      <c r="W27" s="426"/>
      <c r="X27" s="426"/>
      <c r="Y27" s="426"/>
      <c r="Z27" s="426"/>
      <c r="AA27" s="426"/>
      <c r="AB27" s="426"/>
      <c r="AC27" s="426"/>
      <c r="AD27" s="426"/>
      <c r="AE27" s="426"/>
      <c r="AF27" s="426"/>
      <c r="AG27" s="426"/>
      <c r="AH27" s="426"/>
      <c r="AI27" s="426"/>
      <c r="AJ27" s="426"/>
      <c r="AK27" s="426"/>
      <c r="AL27" s="426"/>
      <c r="AM27" s="426"/>
      <c r="AN27" s="426"/>
      <c r="AO27" s="426"/>
      <c r="AP27" s="426"/>
      <c r="AQ27" s="426"/>
      <c r="AR27" s="426"/>
      <c r="BA27" s="79">
        <v>26</v>
      </c>
    </row>
    <row customHeight="1" ht="14.699999999999998">
      <c r="Q28" s="608"/>
      <c r="R28" s="497"/>
      <c r="S28" s="287" t="str">
        <f>IF(org=0,"Не определено",org)</f>
        <v>ГУП СК "Ставрополькрайводоканал"</v>
      </c>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7"/>
      <c r="BA28" s="79">
        <v>14</v>
      </c>
    </row>
    <row customHeight="1" ht="14.25" hidden="1">
      <c r="Q29" s="608"/>
      <c r="R29" s="497"/>
      <c r="S29" s="498"/>
      <c r="T29" s="101"/>
      <c r="U29" s="101"/>
      <c r="V29" s="499"/>
      <c r="W29" s="499"/>
      <c r="X29" s="499"/>
      <c r="Y29" s="499"/>
      <c r="Z29" s="499"/>
      <c r="AA29" s="499"/>
      <c r="AB29" s="499"/>
      <c r="AC29" s="499"/>
      <c r="AD29" s="499"/>
      <c r="AE29" s="499"/>
      <c r="AF29" s="499"/>
      <c r="AG29" s="499"/>
      <c r="AH29" s="499"/>
      <c r="AI29" s="499"/>
      <c r="AJ29" s="499"/>
      <c r="AK29" s="499"/>
      <c r="AL29" s="499"/>
      <c r="AM29" s="499"/>
      <c r="AN29" s="499"/>
      <c r="AO29" s="499"/>
      <c r="AP29" s="499"/>
      <c r="AQ29" s="499"/>
      <c r="AR29" s="499"/>
      <c r="AS29" s="499"/>
      <c r="BA29" s="79">
        <v>0</v>
      </c>
    </row>
    <row customHeight="1" ht="25.5" hidden="1">
      <c r="S30" s="500" t="s">
        <v>41</v>
      </c>
      <c r="T30" s="500"/>
      <c r="U30" s="501"/>
      <c r="V30" s="502" t="str">
        <f>IF(TITLE_NAME_OR_PR_CHANGE="",IF(TITLE_NAME_OR_PR="","",TITLE_NAME_OR_PR),TITLE_NAME_OR_PR_CHANGE)</f>
        <v/>
      </c>
      <c r="W30" s="502"/>
      <c r="X30" s="502"/>
      <c r="Y30" s="502"/>
      <c r="Z30" s="502"/>
      <c r="AB30" s="502" t="str">
        <f>IF(TITLE_NAME_OR_PR_CHANGE="",IF(TITLE_NAME_OR_PR="","",TITLE_NAME_OR_PR),TITLE_NAME_OR_PR_CHANGE)</f>
        <v/>
      </c>
      <c r="AC30" s="502"/>
      <c r="AD30" s="502"/>
      <c r="AE30" s="502"/>
      <c r="AF30" s="502"/>
      <c r="AG30" s="502"/>
      <c r="AH30" s="502"/>
      <c r="AI30" s="502"/>
      <c r="AJ30" s="502"/>
      <c r="AK30" s="502"/>
      <c r="AL30" s="502"/>
      <c r="AM30" s="502"/>
      <c r="AN30" s="502"/>
      <c r="AO30" s="502"/>
      <c r="AP30" s="502"/>
      <c r="AQ30" s="502"/>
      <c r="AR30" s="502"/>
      <c r="BA30" s="182">
        <v>0</v>
      </c>
    </row>
    <row customHeight="1" ht="18.75" hidden="1">
      <c r="S31" s="500" t="s">
        <v>576</v>
      </c>
      <c r="T31" s="500"/>
      <c r="U31" s="501"/>
      <c r="V31" s="503" t="str">
        <f>IF(TITLE_DATE_PR_CHANGE="",IF(TITLE_DATE_PR="","",TITLE_DATE_PR),TITLE_DATE_PR_CHANGE)</f>
        <v/>
      </c>
      <c r="W31" s="503"/>
      <c r="X31" s="503"/>
      <c r="Y31" s="503"/>
      <c r="Z31" s="503"/>
      <c r="AB31" s="503" t="str">
        <f>IF(TITLE_DATE_PR_CHANGE="",IF(TITLE_DATE_PR="","",TITLE_DATE_PR),TITLE_DATE_PR_CHANGE)</f>
        <v/>
      </c>
      <c r="AC31" s="503"/>
      <c r="AD31" s="503"/>
      <c r="AE31" s="503"/>
      <c r="AF31" s="503"/>
      <c r="AG31" s="503"/>
      <c r="AH31" s="503"/>
      <c r="AI31" s="503"/>
      <c r="AJ31" s="503"/>
      <c r="AK31" s="503"/>
      <c r="AL31" s="503"/>
      <c r="AM31" s="503"/>
      <c r="AN31" s="503"/>
      <c r="AO31" s="503"/>
      <c r="AP31" s="503"/>
      <c r="AQ31" s="503"/>
      <c r="AR31" s="503"/>
      <c r="BA31" s="182">
        <v>0</v>
      </c>
    </row>
    <row customHeight="1" ht="18.75" hidden="1">
      <c r="S32" s="500" t="s">
        <v>577</v>
      </c>
      <c r="T32" s="500"/>
      <c r="U32" s="501"/>
      <c r="V32" s="502" t="str">
        <f>IF(TITLE_NUMBER_PR_CHANGE="",IF(TITLE_NUMBER_PR="","",TITLE_NUMBER_PR),TITLE_NUMBER_PR_CHANGE)</f>
        <v/>
      </c>
      <c r="W32" s="502"/>
      <c r="X32" s="502"/>
      <c r="Y32" s="502"/>
      <c r="Z32" s="502"/>
      <c r="AB32" s="502" t="str">
        <f>IF(TITLE_NUMBER_PR_CHANGE="",IF(TITLE_NUMBER_PR="","",TITLE_NUMBER_PR),TITLE_NUMBER_PR_CHANGE)</f>
        <v/>
      </c>
      <c r="AC32" s="502"/>
      <c r="AD32" s="502"/>
      <c r="AE32" s="502"/>
      <c r="AF32" s="502"/>
      <c r="AG32" s="502"/>
      <c r="AH32" s="502"/>
      <c r="AI32" s="502"/>
      <c r="AJ32" s="502"/>
      <c r="AK32" s="502"/>
      <c r="AL32" s="502"/>
      <c r="AM32" s="502"/>
      <c r="AN32" s="502"/>
      <c r="AO32" s="502"/>
      <c r="AP32" s="502"/>
      <c r="AQ32" s="502"/>
      <c r="AR32" s="502"/>
      <c r="BA32" s="182">
        <v>0</v>
      </c>
    </row>
    <row customHeight="1" ht="18.75" hidden="1">
      <c r="S33" s="500" t="s">
        <v>42</v>
      </c>
      <c r="T33" s="500"/>
      <c r="U33" s="501"/>
      <c r="V33" s="502" t="str">
        <f>IF(TITLE_IST_PUB_CHANGE="",IF(TITLE_IST_PUB="","",TITLE_IST_PUB),TITLE_IST_PUB_CHANGE)</f>
        <v/>
      </c>
      <c r="W33" s="502"/>
      <c r="X33" s="502"/>
      <c r="Y33" s="502"/>
      <c r="Z33" s="502"/>
      <c r="AB33" s="502" t="str">
        <f>IF(TITLE_IST_PUB_CHANGE="",IF(TITLE_IST_PUB="","",TITLE_IST_PUB),TITLE_IST_PUB_CHANGE)</f>
        <v/>
      </c>
      <c r="AC33" s="502"/>
      <c r="AD33" s="502"/>
      <c r="AE33" s="502"/>
      <c r="AF33" s="502"/>
      <c r="AG33" s="502"/>
      <c r="AH33" s="502"/>
      <c r="AI33" s="502"/>
      <c r="AJ33" s="502"/>
      <c r="AK33" s="502"/>
      <c r="AL33" s="502"/>
      <c r="AM33" s="502"/>
      <c r="AN33" s="502"/>
      <c r="AO33" s="502"/>
      <c r="AP33" s="502"/>
      <c r="AQ33" s="502"/>
      <c r="AR33" s="502"/>
      <c r="BA33" s="182">
        <v>0</v>
      </c>
    </row>
    <row customHeight="1" ht="14.25" hidden="1">
      <c r="Q34" s="608"/>
      <c r="R34" s="497"/>
      <c r="S34" s="498"/>
      <c r="T34" s="101"/>
      <c r="U34" s="101"/>
      <c r="V34" s="499"/>
      <c r="W34" s="499"/>
      <c r="X34" s="499"/>
      <c r="Y34" s="499"/>
      <c r="Z34" s="499"/>
      <c r="AA34" s="499"/>
      <c r="AB34" s="499"/>
      <c r="AC34" s="499"/>
      <c r="AD34" s="499"/>
      <c r="AE34" s="499"/>
      <c r="AF34" s="499"/>
      <c r="AG34" s="499"/>
      <c r="AH34" s="499"/>
      <c r="AI34" s="499"/>
      <c r="AJ34" s="499"/>
      <c r="AK34" s="499"/>
      <c r="AL34" s="499"/>
      <c r="AM34" s="499"/>
      <c r="AN34" s="499"/>
      <c r="AO34" s="499"/>
      <c r="AP34" s="499"/>
      <c r="AQ34" s="499"/>
      <c r="AR34" s="499"/>
      <c r="AS34" s="499"/>
      <c r="BA34" s="79">
        <v>0</v>
      </c>
    </row>
    <row customHeight="1" ht="18.75" hidden="1">
      <c r="S35" s="500" t="s">
        <v>576</v>
      </c>
      <c r="T35" s="500"/>
      <c r="U35" s="501"/>
      <c r="V35" s="503" t="str">
        <f>IF(TITLE_DATE_PR_CHANGE="",IF(TITLE_DATE_PR="","",TITLE_DATE_PR),TITLE_DATE_PR_CHANGE)</f>
        <v/>
      </c>
      <c r="W35" s="503"/>
      <c r="X35" s="503"/>
      <c r="Y35" s="503"/>
      <c r="Z35" s="503"/>
      <c r="AB35" s="503" t="str">
        <f>IF(TITLE_DATE_PR_CHANGE="",IF(TITLE_DATE_PR="","",TITLE_DATE_PR),TITLE_DATE_PR_CHANGE)</f>
        <v/>
      </c>
      <c r="AC35" s="503"/>
      <c r="AD35" s="503"/>
      <c r="AE35" s="503"/>
      <c r="AF35" s="503"/>
      <c r="AG35" s="503"/>
      <c r="AH35" s="503"/>
      <c r="AI35" s="503"/>
      <c r="AJ35" s="503"/>
      <c r="AK35" s="503"/>
      <c r="AL35" s="503"/>
      <c r="AM35" s="503"/>
      <c r="AN35" s="503"/>
      <c r="AO35" s="503"/>
      <c r="AP35" s="503"/>
      <c r="AQ35" s="503"/>
      <c r="AR35" s="503"/>
      <c r="BA35" s="182">
        <v>0</v>
      </c>
    </row>
    <row customHeight="1" ht="18" hidden="1">
      <c r="S36" s="500" t="s">
        <v>577</v>
      </c>
      <c r="T36" s="500"/>
      <c r="U36" s="501"/>
      <c r="V36" s="502" t="str">
        <f>IF(TITLE_NUMBER_PR_CHANGE="",IF(TITLE_NUMBER_PR="","",TITLE_NUMBER_PR),TITLE_NUMBER_PR_CHANGE)</f>
        <v/>
      </c>
      <c r="W36" s="502"/>
      <c r="X36" s="502"/>
      <c r="Y36" s="502"/>
      <c r="Z36" s="502"/>
      <c r="AB36" s="502" t="str">
        <f>IF(TITLE_NUMBER_PR_CHANGE="",IF(TITLE_NUMBER_PR="","",TITLE_NUMBER_PR),TITLE_NUMBER_PR_CHANGE)</f>
        <v/>
      </c>
      <c r="AC36" s="502"/>
      <c r="AD36" s="502"/>
      <c r="AE36" s="502"/>
      <c r="AF36" s="502"/>
      <c r="AG36" s="502"/>
      <c r="AH36" s="502"/>
      <c r="AI36" s="502"/>
      <c r="AJ36" s="502"/>
      <c r="AK36" s="502"/>
      <c r="AL36" s="502"/>
      <c r="AM36" s="502"/>
      <c r="AN36" s="502"/>
      <c r="AO36" s="502"/>
      <c r="AP36" s="502"/>
      <c r="AQ36" s="502"/>
      <c r="AR36" s="502"/>
      <c r="BA36" s="182">
        <v>0</v>
      </c>
    </row>
    <row customHeight="1" ht="1.05">
      <c r="AA37" s="138" t="s">
        <v>580</v>
      </c>
      <c r="AS37" s="138" t="s">
        <v>580</v>
      </c>
      <c r="BA37" s="182">
        <v>1</v>
      </c>
    </row>
    <row customHeight="1" ht="14.699999999999998">
      <c r="Q38" s="608"/>
      <c r="R38" s="497"/>
      <c r="S38" s="498"/>
      <c r="T38" s="101"/>
      <c r="U38" s="504"/>
      <c r="V38" s="505"/>
      <c r="W38" s="505"/>
      <c r="X38" s="505"/>
      <c r="Y38" s="505"/>
      <c r="Z38" s="505"/>
      <c r="AA38" s="505"/>
      <c r="AB38" s="505"/>
      <c r="AC38" s="505"/>
      <c r="AD38" s="505"/>
      <c r="AE38" s="505"/>
      <c r="AF38" s="505"/>
      <c r="AG38" s="505"/>
      <c r="AH38" s="505"/>
      <c r="AI38" s="505"/>
      <c r="AJ38" s="505"/>
      <c r="AK38" s="505"/>
      <c r="AL38" s="505"/>
      <c r="AM38" s="505"/>
      <c r="AN38" s="505"/>
      <c r="AO38" s="505"/>
      <c r="AP38" s="505"/>
      <c r="AQ38" s="505"/>
      <c r="AR38" s="505"/>
      <c r="AS38" s="505"/>
      <c r="BA38" s="79">
        <v>14</v>
      </c>
    </row>
    <row customHeight="1" ht="14.699999999999998">
      <c r="Q39" s="608"/>
      <c r="R39" s="497"/>
      <c r="S39" s="152" t="s">
        <v>453</v>
      </c>
      <c r="T39" s="152"/>
      <c r="U39" s="152"/>
      <c r="V39" s="152"/>
      <c r="W39" s="152"/>
      <c r="X39" s="152"/>
      <c r="Y39" s="152"/>
      <c r="Z39" s="152"/>
      <c r="AA39" s="152"/>
      <c r="AB39" s="291"/>
      <c r="AC39" s="291"/>
      <c r="AD39" s="291"/>
      <c r="AE39" s="291"/>
      <c r="AF39" s="152"/>
      <c r="AG39" s="152"/>
      <c r="AH39" s="152"/>
      <c r="AI39" s="152"/>
      <c r="AJ39" s="152"/>
      <c r="AK39" s="152"/>
      <c r="AL39" s="152"/>
      <c r="AM39" s="152"/>
      <c r="AN39" s="152"/>
      <c r="AO39" s="152"/>
      <c r="AP39" s="152"/>
      <c r="AQ39" s="152"/>
      <c r="AR39" s="152"/>
      <c r="AS39" s="152"/>
      <c r="AT39" s="152"/>
      <c r="AU39" s="152" t="s">
        <v>454</v>
      </c>
      <c r="BA39" s="79">
        <v>14</v>
      </c>
    </row>
    <row customHeight="1" ht="14.699999999999998">
      <c r="Q40" s="608"/>
      <c r="R40" s="497"/>
      <c r="S40" s="449" t="s">
        <v>87</v>
      </c>
      <c r="T40" s="326" t="s">
        <v>626</v>
      </c>
      <c r="U40" s="506"/>
      <c r="V40" s="508"/>
      <c r="W40" s="508"/>
      <c r="X40" s="508"/>
      <c r="Y40" s="508"/>
      <c r="Z40" s="509"/>
      <c r="AA40" s="609" t="s">
        <v>583</v>
      </c>
      <c r="AB40" s="610" t="s">
        <v>627</v>
      </c>
      <c r="AC40" s="538"/>
      <c r="AD40" s="538"/>
      <c r="AE40" s="611"/>
      <c r="AF40" s="538" t="s">
        <v>628</v>
      </c>
      <c r="AG40" s="538"/>
      <c r="AH40" s="538"/>
      <c r="AI40" s="611"/>
      <c r="AJ40" s="610" t="s">
        <v>629</v>
      </c>
      <c r="AK40" s="538"/>
      <c r="AL40" s="538"/>
      <c r="AM40" s="611"/>
      <c r="AN40" s="610" t="s">
        <v>582</v>
      </c>
      <c r="AO40" s="538"/>
      <c r="AP40" s="508"/>
      <c r="AQ40" s="508"/>
      <c r="AR40" s="509"/>
      <c r="AS40" s="510" t="s">
        <v>583</v>
      </c>
      <c r="AT40" s="511" t="s">
        <v>585</v>
      </c>
      <c r="AU40" s="152"/>
      <c r="BA40" s="79">
        <v>14</v>
      </c>
    </row>
    <row customHeight="1" ht="35.699999999999996">
      <c r="Q41" s="608"/>
      <c r="R41" s="497"/>
      <c r="S41" s="449"/>
      <c r="T41" s="326"/>
      <c r="U41" s="512"/>
      <c r="V41" s="152" t="s">
        <v>630</v>
      </c>
      <c r="W41" s="152"/>
      <c r="X41" s="288" t="s">
        <v>589</v>
      </c>
      <c r="Y41" s="579"/>
      <c r="Z41" s="289"/>
      <c r="AA41" s="612"/>
      <c r="AB41" s="613"/>
      <c r="AC41" s="614"/>
      <c r="AD41" s="614"/>
      <c r="AE41" s="615"/>
      <c r="AF41" s="614"/>
      <c r="AG41" s="614"/>
      <c r="AH41" s="614"/>
      <c r="AI41" s="615"/>
      <c r="AJ41" s="613"/>
      <c r="AK41" s="614"/>
      <c r="AL41" s="614"/>
      <c r="AM41" s="614"/>
      <c r="AN41" s="152" t="s">
        <v>630</v>
      </c>
      <c r="AO41" s="152"/>
      <c r="AP41" s="579" t="s">
        <v>589</v>
      </c>
      <c r="AQ41" s="579"/>
      <c r="AR41" s="289"/>
      <c r="AS41" s="514"/>
      <c r="AT41" s="515"/>
      <c r="AU41" s="152"/>
      <c r="BA41" s="79">
        <v>34</v>
      </c>
    </row>
    <row customHeight="1" ht="14.699999999999998">
      <c r="Q42" s="608"/>
      <c r="R42" s="497"/>
      <c r="S42" s="449"/>
      <c r="T42" s="326"/>
      <c r="U42" s="512"/>
      <c r="V42" s="616" t="str">
        <f>IF($AN$42&lt;&gt;"",$AN$42,"")</f>
        <v/>
      </c>
      <c r="W42" s="616"/>
      <c r="X42" s="294"/>
      <c r="Y42" s="580"/>
      <c r="Z42" s="295"/>
      <c r="AA42" s="612"/>
      <c r="AB42" s="613"/>
      <c r="AC42" s="614"/>
      <c r="AD42" s="614"/>
      <c r="AE42" s="615"/>
      <c r="AF42" s="614"/>
      <c r="AG42" s="614"/>
      <c r="AH42" s="614"/>
      <c r="AI42" s="615"/>
      <c r="AJ42" s="613"/>
      <c r="AK42" s="614"/>
      <c r="AL42" s="614"/>
      <c r="AM42" s="614"/>
      <c r="AN42" s="617"/>
      <c r="AO42" s="617"/>
      <c r="AP42" s="580"/>
      <c r="AQ42" s="580"/>
      <c r="AR42" s="295"/>
      <c r="AS42" s="514"/>
      <c r="AT42" s="515"/>
      <c r="AU42" s="152"/>
      <c r="BA42" s="79">
        <v>14</v>
      </c>
    </row>
    <row customHeight="1" ht="14.699999999999998">
      <c r="B43" s="218" t="s">
        <v>296</v>
      </c>
      <c r="C43" s="218" t="s">
        <v>297</v>
      </c>
      <c r="D43" s="218" t="s">
        <v>298</v>
      </c>
      <c r="E43" s="462" t="s">
        <v>590</v>
      </c>
      <c r="F43" s="462" t="s">
        <v>591</v>
      </c>
      <c r="G43" s="462" t="s">
        <v>592</v>
      </c>
      <c r="H43" s="462" t="s">
        <v>593</v>
      </c>
      <c r="I43" s="462" t="s">
        <v>594</v>
      </c>
      <c r="J43" s="462" t="s">
        <v>595</v>
      </c>
      <c r="K43" s="462" t="s">
        <v>596</v>
      </c>
      <c r="L43" s="462" t="s">
        <v>571</v>
      </c>
      <c r="Q43" s="608"/>
      <c r="R43" s="497"/>
      <c r="S43" s="449"/>
      <c r="T43" s="326"/>
      <c r="U43" s="516"/>
      <c r="V43" s="326" t="s">
        <v>631</v>
      </c>
      <c r="W43" s="326" t="s">
        <v>632</v>
      </c>
      <c r="X43" s="246" t="s">
        <v>599</v>
      </c>
      <c r="Y43" s="388" t="s">
        <v>600</v>
      </c>
      <c r="Z43" s="390"/>
      <c r="AA43" s="618"/>
      <c r="AB43" s="619"/>
      <c r="AC43" s="620"/>
      <c r="AD43" s="620"/>
      <c r="AE43" s="621"/>
      <c r="AF43" s="620"/>
      <c r="AG43" s="620"/>
      <c r="AH43" s="620"/>
      <c r="AI43" s="621"/>
      <c r="AJ43" s="619"/>
      <c r="AK43" s="620"/>
      <c r="AL43" s="620"/>
      <c r="AM43" s="621"/>
      <c r="AN43" s="517" t="s">
        <v>631</v>
      </c>
      <c r="AO43" s="517" t="s">
        <v>632</v>
      </c>
      <c r="AP43" s="246" t="s">
        <v>599</v>
      </c>
      <c r="AQ43" s="388" t="s">
        <v>600</v>
      </c>
      <c r="AR43" s="390"/>
      <c r="AS43" s="517"/>
      <c r="AT43" s="518"/>
      <c r="AU43" s="152"/>
      <c r="BA43" s="79">
        <v>14</v>
      </c>
    </row>
    <row customHeight="1" ht="11.25" hidden="1">
      <c r="Q44" s="520"/>
      <c r="R44" s="520">
        <v>1</v>
      </c>
      <c r="S44" s="521" t="s">
        <v>98</v>
      </c>
      <c r="T44" s="522" t="s">
        <v>101</v>
      </c>
      <c r="U44" s="523" t="str">
        <f>OFFSET(U44,0,-1)</f>
        <v>2</v>
      </c>
      <c r="V44" s="524">
        <f>OFFSET(V44,0,-1)+1</f>
        <v>3</v>
      </c>
      <c r="W44" s="524">
        <f>OFFSET(W44,0,-1)+1</f>
        <v>4</v>
      </c>
      <c r="X44" s="524">
        <f>OFFSET(X44,0,-1)+1</f>
        <v>5</v>
      </c>
      <c r="Y44" s="524">
        <f>OFFSET(Y44,0,-1)+1</f>
        <v>6</v>
      </c>
      <c r="Z44" s="524"/>
      <c r="AA44" s="524">
        <f>OFFSET(AA44,0,-2)+1</f>
        <v>7</v>
      </c>
      <c r="AB44" s="399">
        <f>OFFSET(AB44,0,-1)+1</f>
        <v>8</v>
      </c>
      <c r="AC44" s="399"/>
      <c r="AD44" s="399"/>
      <c r="AE44" s="399"/>
      <c r="AF44" s="524"/>
      <c r="AG44" s="524"/>
      <c r="AH44" s="524"/>
      <c r="AI44" s="524"/>
      <c r="AJ44" s="524"/>
      <c r="AK44" s="524"/>
      <c r="AL44" s="524"/>
      <c r="AM44" s="524"/>
      <c r="AN44" s="524">
        <f>OFFSET(AN44,0,-1)+1</f>
        <v>1</v>
      </c>
      <c r="AO44" s="524">
        <f>OFFSET(AO44,0,-1)+1</f>
        <v>2</v>
      </c>
      <c r="AP44" s="524">
        <f>OFFSET(AP44,0,-1)+1</f>
        <v>3</v>
      </c>
      <c r="AQ44" s="524">
        <f>OFFSET(AQ44,0,-1)+1</f>
        <v>4</v>
      </c>
      <c r="AR44" s="524"/>
      <c r="AS44" s="524">
        <f>OFFSET(AS44,0,-2)+1</f>
        <v>5</v>
      </c>
      <c r="AT44" s="523">
        <f>OFFSET(AT44,0,-1)</f>
        <v>5</v>
      </c>
      <c r="AU44" s="524">
        <f>OFFSET(AU44,0,-1)+1</f>
        <v>6</v>
      </c>
      <c r="BA44" s="403">
        <v>0</v>
      </c>
    </row>
    <row customHeight="1" ht="107.25">
      <c r="A45" s="525" t="s">
        <v>353</v>
      </c>
      <c r="E45" s="447">
        <v>1</v>
      </c>
      <c r="R45" s="448"/>
      <c r="S45" s="449">
        <f>INDEX(PT_DIFFERENTIATION_NUM_NTAR,MATCH(A45,PT_DIFFERENTIATION_NTAR_ID,0))</f>
        <v>0</v>
      </c>
      <c r="T45" s="450" t="s">
        <v>284</v>
      </c>
      <c r="U45" s="451"/>
      <c r="V45" s="453"/>
      <c r="W45" s="453"/>
      <c r="X45" s="453"/>
      <c r="Y45" s="453"/>
      <c r="Z45" s="453"/>
      <c r="AA45" s="454"/>
      <c r="AB45" s="452" t="str">
        <f>INDEX(PT_DIFFERENTIATION_NTAR,MATCH(A45,PT_DIFFERENTIATION_NTAR_ID,0))</f>
        <v/>
      </c>
      <c r="AC45" s="453"/>
      <c r="AD45" s="453"/>
      <c r="AE45" s="453"/>
      <c r="AF45" s="453"/>
      <c r="AG45" s="453"/>
      <c r="AH45" s="453"/>
      <c r="AI45" s="453"/>
      <c r="AJ45" s="453"/>
      <c r="AK45" s="453"/>
      <c r="AL45" s="453"/>
      <c r="AM45" s="453"/>
      <c r="AN45" s="453"/>
      <c r="AO45" s="453"/>
      <c r="AP45" s="453"/>
      <c r="AQ45" s="453"/>
      <c r="AR45" s="453"/>
      <c r="AS45" s="453"/>
      <c r="AT45" s="454"/>
      <c r="AU45" s="4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151" t="str">
        <f>IF(T45="","",T45)</f>
        <v>Наименование тарифа</v>
      </c>
      <c r="BA45" s="79">
        <v>102</v>
      </c>
    </row>
    <row customHeight="1" ht="22.049999999999997">
      <c r="A46" s="525" t="s">
        <v>353</v>
      </c>
      <c r="B46" s="525" t="s">
        <v>354</v>
      </c>
      <c r="E46" s="456"/>
      <c r="F46" s="447">
        <v>1</v>
      </c>
      <c r="Q46" s="583"/>
      <c r="R46" s="458"/>
      <c r="S46" s="449" t="str">
        <f>INDEX(PT_DIFFERENTIATION_NUM_TER,MATCH(B46,PT_DIFFERENTIATION_TER_ID,0))</f>
        <v>.</v>
      </c>
      <c r="T46" s="459" t="s">
        <v>550</v>
      </c>
      <c r="U46" s="451"/>
      <c r="V46" s="453"/>
      <c r="W46" s="453"/>
      <c r="X46" s="453"/>
      <c r="Y46" s="453"/>
      <c r="Z46" s="453"/>
      <c r="AA46" s="454"/>
      <c r="AB46" s="452" t="str">
        <f>INDEX(PT_DIFFERENTIATION_TER,MATCH(B46,PT_DIFFERENTIATION_TER_ID,0))</f>
        <v/>
      </c>
      <c r="AC46" s="453"/>
      <c r="AD46" s="453"/>
      <c r="AE46" s="453"/>
      <c r="AF46" s="453"/>
      <c r="AG46" s="453"/>
      <c r="AH46" s="453"/>
      <c r="AI46" s="453"/>
      <c r="AJ46" s="453"/>
      <c r="AK46" s="453"/>
      <c r="AL46" s="453"/>
      <c r="AM46" s="453"/>
      <c r="AN46" s="453"/>
      <c r="AO46" s="453"/>
      <c r="AP46" s="453"/>
      <c r="AQ46" s="453"/>
      <c r="AR46" s="453"/>
      <c r="AS46" s="453"/>
      <c r="AT46" s="454"/>
      <c r="AU46" s="455" t="s">
        <v>551</v>
      </c>
      <c r="AX46" s="151" t="str">
        <f>IF(T46="","",T46)</f>
        <v>Территория действия тарифа</v>
      </c>
      <c r="BA46" s="79">
        <v>21</v>
      </c>
    </row>
    <row customHeight="1" ht="24">
      <c r="A47" s="525" t="s">
        <v>353</v>
      </c>
      <c r="B47" s="525" t="s">
        <v>354</v>
      </c>
      <c r="C47" s="525" t="s">
        <v>355</v>
      </c>
      <c r="E47" s="456"/>
      <c r="F47" s="456"/>
      <c r="G47" s="447">
        <v>1</v>
      </c>
      <c r="Q47" s="583"/>
      <c r="R47" s="458"/>
      <c r="S47" s="449" t="str">
        <f>INDEX(PT_DIFFERENTIATION_NUM_CS,MATCH(C47,PT_DIFFERENTIATION_CS_ID,0))</f>
        <v>..</v>
      </c>
      <c r="T47" s="460" t="s">
        <v>552</v>
      </c>
      <c r="U47" s="451"/>
      <c r="V47" s="453"/>
      <c r="W47" s="453"/>
      <c r="X47" s="453"/>
      <c r="Y47" s="453"/>
      <c r="Z47" s="453"/>
      <c r="AA47" s="454"/>
      <c r="AB47" s="452" t="str">
        <f>INDEX(PT_DIFFERENTIATION_CS,MATCH(C47,PT_DIFFERENTIATION_CS_ID,0))</f>
        <v/>
      </c>
      <c r="AC47" s="453"/>
      <c r="AD47" s="453"/>
      <c r="AE47" s="453"/>
      <c r="AF47" s="453"/>
      <c r="AG47" s="453"/>
      <c r="AH47" s="453"/>
      <c r="AI47" s="453"/>
      <c r="AJ47" s="453"/>
      <c r="AK47" s="453"/>
      <c r="AL47" s="453"/>
      <c r="AM47" s="453"/>
      <c r="AN47" s="453"/>
      <c r="AO47" s="453"/>
      <c r="AP47" s="453"/>
      <c r="AQ47" s="453"/>
      <c r="AR47" s="453"/>
      <c r="AS47" s="453"/>
      <c r="AT47" s="454"/>
      <c r="AU47" s="455" t="s">
        <v>553</v>
      </c>
      <c r="AX47" s="151" t="str">
        <f>IF(T47="","",T47)</f>
        <v>Наименование системы теплоснабжения </v>
      </c>
      <c r="BA47" s="79">
        <v>23</v>
      </c>
    </row>
    <row customHeight="1" ht="21">
      <c r="A48" s="525" t="s">
        <v>353</v>
      </c>
      <c r="B48" s="525" t="s">
        <v>354</v>
      </c>
      <c r="C48" s="525" t="s">
        <v>355</v>
      </c>
      <c r="D48" s="525" t="s">
        <v>356</v>
      </c>
      <c r="E48" s="456"/>
      <c r="F48" s="456"/>
      <c r="G48" s="456"/>
      <c r="H48" s="447">
        <v>1</v>
      </c>
      <c r="Q48" s="583"/>
      <c r="R48" s="458"/>
      <c r="S48" s="449" t="str">
        <f>INDEX(PT_DIFFERENTIATION_NUM_IST_TE,MATCH(D48,PT_DIFFERENTIATION_IST_TE_ID,0))</f>
        <v>...</v>
      </c>
      <c r="T48" s="461" t="s">
        <v>554</v>
      </c>
      <c r="U48" s="451"/>
      <c r="V48" s="453"/>
      <c r="W48" s="453"/>
      <c r="X48" s="453"/>
      <c r="Y48" s="453"/>
      <c r="Z48" s="453"/>
      <c r="AA48" s="454"/>
      <c r="AB48" s="452" t="str">
        <f>INDEX(PT_DIFFERENTIATION_IST_TE,MATCH(D48,PT_DIFFERENTIATION_IST_TE_ID,0))</f>
        <v/>
      </c>
      <c r="AC48" s="453"/>
      <c r="AD48" s="453"/>
      <c r="AE48" s="453"/>
      <c r="AF48" s="453"/>
      <c r="AG48" s="453"/>
      <c r="AH48" s="453"/>
      <c r="AI48" s="453"/>
      <c r="AJ48" s="453"/>
      <c r="AK48" s="453"/>
      <c r="AL48" s="453"/>
      <c r="AM48" s="453"/>
      <c r="AN48" s="453"/>
      <c r="AO48" s="453"/>
      <c r="AP48" s="453"/>
      <c r="AQ48" s="453"/>
      <c r="AR48" s="453"/>
      <c r="AS48" s="453"/>
      <c r="AT48" s="454"/>
      <c r="AU48" s="455" t="s">
        <v>555</v>
      </c>
      <c r="AX48" s="151" t="str">
        <f>IF(T48="","",T48)</f>
        <v>Источник тепловой энергии  </v>
      </c>
      <c r="BA48" s="79">
        <v>20</v>
      </c>
    </row>
    <row customHeight="1" ht="1.05">
      <c r="A49" s="135" t="s">
        <v>353</v>
      </c>
      <c r="B49" s="135" t="s">
        <v>354</v>
      </c>
      <c r="C49" s="135" t="s">
        <v>355</v>
      </c>
      <c r="D49" s="135" t="s">
        <v>356</v>
      </c>
      <c r="E49" s="456"/>
      <c r="F49" s="456"/>
      <c r="G49" s="456"/>
      <c r="H49" s="456"/>
      <c r="I49" s="162" t="str">
        <f>S48&amp;".1"</f>
        <v>....1</v>
      </c>
      <c r="L49" s="550" t="s">
        <v>556</v>
      </c>
      <c r="P49" s="136">
        <v>1</v>
      </c>
      <c r="R49" s="463"/>
      <c r="S49" s="330"/>
      <c r="T49" s="540"/>
      <c r="U49" s="541"/>
      <c r="V49" s="543"/>
      <c r="W49" s="543"/>
      <c r="X49" s="543"/>
      <c r="Y49" s="543"/>
      <c r="Z49" s="543"/>
      <c r="AA49" s="544"/>
      <c r="AB49" s="542"/>
      <c r="AC49" s="543"/>
      <c r="AD49" s="543"/>
      <c r="AE49" s="543"/>
      <c r="AF49" s="543"/>
      <c r="AG49" s="543"/>
      <c r="AH49" s="543"/>
      <c r="AI49" s="543"/>
      <c r="AJ49" s="543"/>
      <c r="AK49" s="543"/>
      <c r="AL49" s="543"/>
      <c r="AM49" s="543"/>
      <c r="AN49" s="543"/>
      <c r="AO49" s="543"/>
      <c r="AP49" s="543"/>
      <c r="AQ49" s="543"/>
      <c r="AR49" s="543"/>
      <c r="AS49" s="543"/>
      <c r="AT49" s="544"/>
      <c r="AU49" s="545"/>
      <c r="AX49" s="151" t="str">
        <f>IF(T49="","",T49)</f>
        <v/>
      </c>
      <c r="BA49" s="138">
        <v>1</v>
      </c>
    </row>
    <row customHeight="1" ht="1.05">
      <c r="A50" s="135" t="s">
        <v>353</v>
      </c>
      <c r="B50" s="135" t="s">
        <v>354</v>
      </c>
      <c r="C50" s="135" t="s">
        <v>355</v>
      </c>
      <c r="D50" s="135" t="s">
        <v>356</v>
      </c>
      <c r="E50" s="456"/>
      <c r="F50" s="456"/>
      <c r="G50" s="456"/>
      <c r="H50" s="456"/>
      <c r="I50" s="467"/>
      <c r="J50" s="162" t="str">
        <f>S48&amp;".1"</f>
        <v>....1</v>
      </c>
      <c r="Q50" s="136">
        <v>1</v>
      </c>
      <c r="R50" s="468"/>
      <c r="S50" s="330"/>
      <c r="T50" s="584"/>
      <c r="U50" s="541"/>
      <c r="V50" s="543"/>
      <c r="W50" s="543"/>
      <c r="X50" s="543"/>
      <c r="Y50" s="543"/>
      <c r="Z50" s="543"/>
      <c r="AA50" s="544"/>
      <c r="AB50" s="542"/>
      <c r="AC50" s="543"/>
      <c r="AD50" s="543"/>
      <c r="AE50" s="543"/>
      <c r="AF50" s="543"/>
      <c r="AG50" s="543"/>
      <c r="AH50" s="543"/>
      <c r="AI50" s="543"/>
      <c r="AJ50" s="543"/>
      <c r="AK50" s="543"/>
      <c r="AL50" s="543"/>
      <c r="AM50" s="543"/>
      <c r="AN50" s="543"/>
      <c r="AO50" s="543"/>
      <c r="AP50" s="543"/>
      <c r="AQ50" s="543"/>
      <c r="AR50" s="543"/>
      <c r="AS50" s="543"/>
      <c r="AT50" s="544"/>
      <c r="AU50" s="545"/>
      <c r="AX50" s="151" t="str">
        <f>IF(T50="","",T50)</f>
        <v/>
      </c>
      <c r="BA50" s="138">
        <v>1</v>
      </c>
    </row>
    <row customHeight="1" ht="22.049999999999997">
      <c r="A51" s="525" t="s">
        <v>353</v>
      </c>
      <c r="B51" s="525" t="s">
        <v>354</v>
      </c>
      <c r="C51" s="525" t="s">
        <v>355</v>
      </c>
      <c r="D51" s="525" t="s">
        <v>356</v>
      </c>
      <c r="E51" s="456"/>
      <c r="F51" s="456"/>
      <c r="G51" s="456"/>
      <c r="H51" s="456"/>
      <c r="I51" s="467"/>
      <c r="J51" s="467"/>
      <c r="K51" s="162" t="str">
        <f>S48&amp;".1"</f>
        <v>....1</v>
      </c>
      <c r="R51" s="468">
        <v>1</v>
      </c>
      <c r="S51" s="551" t="str">
        <f>$K51</f>
        <v>....1</v>
      </c>
      <c r="T51" s="586"/>
      <c r="U51" s="451"/>
      <c r="V51" s="471"/>
      <c r="W51" s="473"/>
      <c r="X51" s="474"/>
      <c r="Y51" s="214" t="s">
        <v>61</v>
      </c>
      <c r="Z51" s="474"/>
      <c r="AA51" s="214" t="s">
        <v>61</v>
      </c>
      <c r="AB51" s="214" t="s">
        <v>19</v>
      </c>
      <c r="AC51" s="587"/>
      <c r="AD51" s="324">
        <v>1</v>
      </c>
      <c r="AE51" s="114" t="s">
        <v>22</v>
      </c>
      <c r="AF51" s="214" t="s">
        <v>19</v>
      </c>
      <c r="AG51" s="587"/>
      <c r="AH51" s="324">
        <v>1</v>
      </c>
      <c r="AI51" s="114" t="s">
        <v>22</v>
      </c>
      <c r="AJ51" s="214" t="s">
        <v>19</v>
      </c>
      <c r="AK51" s="588"/>
      <c r="AL51" s="324">
        <v>1</v>
      </c>
      <c r="AM51" s="622"/>
      <c r="AN51" s="471"/>
      <c r="AO51" s="473"/>
      <c r="AP51" s="474"/>
      <c r="AQ51" s="214" t="s">
        <v>61</v>
      </c>
      <c r="AR51" s="474"/>
      <c r="AS51" s="214" t="s">
        <v>61</v>
      </c>
      <c r="AT51" s="527"/>
      <c r="AU51" s="475" t="s">
        <v>633</v>
      </c>
      <c r="AV51" s="138">
        <f>STRCHECKDATE(V54:AT54)</f>
      </c>
      <c r="AX51" s="151" t="str">
        <f>IF(T51="","",T51)</f>
        <v/>
      </c>
      <c r="BA51" s="79">
        <v>21</v>
      </c>
    </row>
    <row customHeight="1" ht="11.549999999999999">
      <c r="A52" s="525" t="s">
        <v>353</v>
      </c>
      <c r="E52" s="456"/>
      <c r="F52" s="456"/>
      <c r="G52" s="456"/>
      <c r="H52" s="456"/>
      <c r="I52" s="467"/>
      <c r="J52" s="467"/>
      <c r="K52" s="162"/>
      <c r="R52" s="468"/>
      <c r="S52" s="589"/>
      <c r="T52" s="590"/>
      <c r="U52" s="451"/>
      <c r="V52" s="575"/>
      <c r="W52" s="593"/>
      <c r="X52" s="575"/>
      <c r="Y52" s="575"/>
      <c r="Z52" s="575"/>
      <c r="AA52" s="575"/>
      <c r="AB52" s="214"/>
      <c r="AC52" s="587"/>
      <c r="AD52" s="324"/>
      <c r="AE52" s="114"/>
      <c r="AF52" s="214"/>
      <c r="AG52" s="587"/>
      <c r="AH52" s="324"/>
      <c r="AI52" s="114"/>
      <c r="AJ52" s="214"/>
      <c r="AK52" s="592"/>
      <c r="AL52" s="176"/>
      <c r="AM52" s="167" t="s">
        <v>618</v>
      </c>
      <c r="AN52" s="575"/>
      <c r="AO52" s="593"/>
      <c r="AP52" s="575"/>
      <c r="AQ52" s="575"/>
      <c r="AR52" s="575"/>
      <c r="AS52" s="575"/>
      <c r="AT52" s="594"/>
      <c r="AU52" s="478"/>
      <c r="BA52" s="79">
        <v>11</v>
      </c>
    </row>
    <row customHeight="1" ht="11.549999999999999">
      <c r="A53" s="525" t="s">
        <v>353</v>
      </c>
      <c r="E53" s="456"/>
      <c r="F53" s="456"/>
      <c r="G53" s="456"/>
      <c r="H53" s="456"/>
      <c r="I53" s="467"/>
      <c r="J53" s="467"/>
      <c r="K53" s="162"/>
      <c r="R53" s="468"/>
      <c r="S53" s="589"/>
      <c r="T53" s="590"/>
      <c r="U53" s="451"/>
      <c r="V53" s="575"/>
      <c r="W53" s="593"/>
      <c r="X53" s="575"/>
      <c r="Y53" s="575"/>
      <c r="Z53" s="575"/>
      <c r="AA53" s="575"/>
      <c r="AB53" s="214"/>
      <c r="AC53" s="587"/>
      <c r="AD53" s="324"/>
      <c r="AE53" s="114"/>
      <c r="AF53" s="214"/>
      <c r="AG53" s="595"/>
      <c r="AH53" s="167"/>
      <c r="AI53" s="167" t="s">
        <v>619</v>
      </c>
      <c r="AJ53" s="575"/>
      <c r="AK53" s="575"/>
      <c r="AL53" s="575"/>
      <c r="AM53" s="575"/>
      <c r="AN53" s="575"/>
      <c r="AO53" s="593"/>
      <c r="AP53" s="575"/>
      <c r="AQ53" s="575"/>
      <c r="AR53" s="575"/>
      <c r="AS53" s="575"/>
      <c r="AT53" s="594"/>
      <c r="AU53" s="478"/>
      <c r="BA53" s="79">
        <v>11</v>
      </c>
    </row>
    <row customHeight="1" ht="11.549999999999999">
      <c r="A54" s="525" t="s">
        <v>353</v>
      </c>
      <c r="B54" s="525" t="s">
        <v>354</v>
      </c>
      <c r="C54" s="525" t="s">
        <v>355</v>
      </c>
      <c r="D54" s="525" t="s">
        <v>356</v>
      </c>
      <c r="E54" s="456"/>
      <c r="F54" s="456"/>
      <c r="G54" s="456"/>
      <c r="H54" s="456"/>
      <c r="I54" s="467"/>
      <c r="J54" s="467"/>
      <c r="K54" s="162"/>
      <c r="R54" s="468"/>
      <c r="S54" s="561"/>
      <c r="T54" s="596"/>
      <c r="U54" s="451"/>
      <c r="V54" s="575"/>
      <c r="W54" s="576" t="str">
        <f>X51&amp;"-"&amp;Z51</f>
        <v>-</v>
      </c>
      <c r="X54" s="575"/>
      <c r="Y54" s="575"/>
      <c r="Z54" s="575"/>
      <c r="AA54" s="575"/>
      <c r="AB54" s="214"/>
      <c r="AC54" s="598"/>
      <c r="AD54" s="599"/>
      <c r="AE54" s="167" t="s">
        <v>620</v>
      </c>
      <c r="AF54" s="575"/>
      <c r="AG54" s="575"/>
      <c r="AH54" s="575"/>
      <c r="AI54" s="575"/>
      <c r="AJ54" s="575"/>
      <c r="AK54" s="575"/>
      <c r="AL54" s="575"/>
      <c r="AM54" s="575"/>
      <c r="AN54" s="575"/>
      <c r="AO54" s="576" t="str">
        <f>AP51&amp;"-"&amp;AR51</f>
        <v>-</v>
      </c>
      <c r="AP54" s="575"/>
      <c r="AQ54" s="575"/>
      <c r="AR54" s="575"/>
      <c r="AS54" s="575"/>
      <c r="AT54" s="529"/>
      <c r="AU54" s="478"/>
      <c r="AX54" s="151" t="str">
        <f>IF(T54="","",T54)</f>
        <v/>
      </c>
      <c r="BA54" s="79">
        <v>11</v>
      </c>
    </row>
    <row customHeight="1" ht="11.549999999999999">
      <c r="A55" s="525" t="s">
        <v>353</v>
      </c>
      <c r="B55" s="525" t="s">
        <v>354</v>
      </c>
      <c r="C55" s="525" t="s">
        <v>355</v>
      </c>
      <c r="D55" s="525" t="s">
        <v>356</v>
      </c>
      <c r="E55" s="456"/>
      <c r="F55" s="456"/>
      <c r="G55" s="456"/>
      <c r="H55" s="456"/>
      <c r="I55" s="467"/>
      <c r="J55" s="162"/>
      <c r="R55" s="463"/>
      <c r="S55" s="479"/>
      <c r="T55" s="483" t="s">
        <v>621</v>
      </c>
      <c r="U55" s="204"/>
      <c r="V55" s="204"/>
      <c r="W55" s="204"/>
      <c r="X55" s="204"/>
      <c r="Y55" s="204"/>
      <c r="Z55" s="204"/>
      <c r="AA55" s="481"/>
      <c r="AB55" s="623"/>
      <c r="AC55" s="204"/>
      <c r="AD55" s="204"/>
      <c r="AE55" s="204"/>
      <c r="AF55" s="204"/>
      <c r="AG55" s="204"/>
      <c r="AH55" s="204"/>
      <c r="AI55" s="204"/>
      <c r="AJ55" s="204"/>
      <c r="AK55" s="204"/>
      <c r="AL55" s="204"/>
      <c r="AM55" s="204"/>
      <c r="AN55" s="204"/>
      <c r="AO55" s="204"/>
      <c r="AP55" s="204"/>
      <c r="AQ55" s="204"/>
      <c r="AR55" s="204"/>
      <c r="AS55" s="204"/>
      <c r="AT55" s="481"/>
      <c r="AU55" s="482"/>
      <c r="AX55" s="151" t="str">
        <f>IF(T55="","",T55)</f>
        <v>Добавить строку</v>
      </c>
      <c r="BA55" s="79">
        <v>11</v>
      </c>
    </row>
    <row customHeight="1" ht="1.05">
      <c r="A56" s="135" t="s">
        <v>353</v>
      </c>
      <c r="B56" s="135" t="s">
        <v>354</v>
      </c>
      <c r="C56" s="135" t="s">
        <v>355</v>
      </c>
      <c r="D56" s="135" t="s">
        <v>356</v>
      </c>
      <c r="E56" s="456"/>
      <c r="F56" s="456"/>
      <c r="G56" s="456"/>
      <c r="H56" s="456"/>
      <c r="I56" s="162"/>
      <c r="R56" s="463"/>
      <c r="S56" s="546"/>
      <c r="T56" s="547" t="s">
        <v>565</v>
      </c>
      <c r="U56" s="548"/>
      <c r="V56" s="548"/>
      <c r="W56" s="548"/>
      <c r="X56" s="548"/>
      <c r="Y56" s="548"/>
      <c r="Z56" s="548"/>
      <c r="AA56" s="548"/>
      <c r="AB56" s="548"/>
      <c r="AC56" s="548"/>
      <c r="AD56" s="548"/>
      <c r="AE56" s="548"/>
      <c r="AF56" s="548"/>
      <c r="AG56" s="548"/>
      <c r="AH56" s="548"/>
      <c r="AI56" s="548"/>
      <c r="AJ56" s="548"/>
      <c r="AK56" s="548"/>
      <c r="AL56" s="548"/>
      <c r="AM56" s="548"/>
      <c r="AN56" s="548"/>
      <c r="AO56" s="548"/>
      <c r="AP56" s="548"/>
      <c r="AQ56" s="548"/>
      <c r="AR56" s="548"/>
      <c r="AS56" s="548"/>
      <c r="AT56" s="548"/>
      <c r="AU56" s="549"/>
      <c r="AX56" s="151" t="str">
        <f>IF(T56="","",T56)</f>
        <v>Добавить группу потребителей</v>
      </c>
      <c r="BA56" s="138">
        <v>1</v>
      </c>
    </row>
    <row customHeight="1" ht="1.05">
      <c r="A57" s="135" t="s">
        <v>353</v>
      </c>
      <c r="B57" s="135" t="s">
        <v>354</v>
      </c>
      <c r="C57" s="135" t="s">
        <v>355</v>
      </c>
      <c r="D57" s="135" t="s">
        <v>356</v>
      </c>
      <c r="E57" s="456"/>
      <c r="F57" s="456"/>
      <c r="G57" s="456"/>
      <c r="H57" s="447"/>
      <c r="R57" s="624"/>
      <c r="S57" s="546"/>
      <c r="T57" s="547"/>
      <c r="U57" s="548"/>
      <c r="V57" s="548"/>
      <c r="W57" s="548"/>
      <c r="X57" s="548"/>
      <c r="Y57" s="548"/>
      <c r="Z57" s="548"/>
      <c r="AA57" s="548"/>
      <c r="AB57" s="548"/>
      <c r="AC57" s="548"/>
      <c r="AD57" s="548"/>
      <c r="AE57" s="548"/>
      <c r="AF57" s="548"/>
      <c r="AG57" s="548"/>
      <c r="AH57" s="548"/>
      <c r="AI57" s="548"/>
      <c r="AJ57" s="548"/>
      <c r="AK57" s="548"/>
      <c r="AL57" s="548"/>
      <c r="AM57" s="548"/>
      <c r="AN57" s="548"/>
      <c r="AO57" s="548"/>
      <c r="AP57" s="548"/>
      <c r="AQ57" s="548"/>
      <c r="AR57" s="548"/>
      <c r="AS57" s="548"/>
      <c r="AT57" s="548"/>
      <c r="AU57" s="549"/>
      <c r="AX57" s="151" t="str">
        <f>IF(T57="","",T57)</f>
        <v/>
      </c>
      <c r="BA57" s="403">
        <v>1</v>
      </c>
    </row>
    <row customHeight="1" ht="1.05">
      <c r="A58" s="135" t="s">
        <v>353</v>
      </c>
      <c r="B58" s="135" t="s">
        <v>354</v>
      </c>
      <c r="C58" s="135" t="s">
        <v>355</v>
      </c>
      <c r="E58" s="456"/>
      <c r="F58" s="456"/>
      <c r="G58" s="447"/>
      <c r="T58" s="491" t="s">
        <v>567</v>
      </c>
      <c r="AX58" s="151" t="str">
        <f>IF(T58="","",T58)</f>
        <v>Добавить источник для дифференциации</v>
      </c>
      <c r="BA58" s="138">
        <v>1</v>
      </c>
    </row>
    <row customHeight="1" ht="1.05">
      <c r="A59" s="135" t="s">
        <v>353</v>
      </c>
      <c r="B59" s="135" t="s">
        <v>354</v>
      </c>
      <c r="E59" s="456"/>
      <c r="F59" s="447"/>
      <c r="T59" s="491" t="s">
        <v>568</v>
      </c>
      <c r="AX59" s="151" t="str">
        <f>IF(T59="","",T59)</f>
        <v>Добавить централизованную систему для дифференциации</v>
      </c>
      <c r="BA59" s="138">
        <v>1</v>
      </c>
    </row>
    <row customHeight="1" ht="1.05">
      <c r="A60" s="135" t="s">
        <v>353</v>
      </c>
      <c r="E60" s="456"/>
      <c r="T60" s="491" t="s">
        <v>569</v>
      </c>
      <c r="AX60" s="151" t="str">
        <f>IF(T60="","",T60)</f>
        <v>Добавить территорию для дифференциации</v>
      </c>
      <c r="BA60" s="138">
        <v>1</v>
      </c>
    </row>
    <row customHeight="1" ht="1.05">
      <c r="A61" s="135" t="s">
        <v>353</v>
      </c>
      <c r="E61" s="447"/>
      <c r="T61" s="491" t="s">
        <v>569</v>
      </c>
      <c r="AX61" s="151" t="str">
        <f>IF(T61="","",T61)</f>
        <v>Добавить территорию для дифференциации</v>
      </c>
      <c r="BA61" s="138">
        <v>1</v>
      </c>
    </row>
    <row customHeight="1" ht="1.05">
      <c r="T62" s="491" t="s">
        <v>601</v>
      </c>
      <c r="AX62" s="151" t="str">
        <f>IF(T62="","",T62)</f>
        <v>Добавить наименование тарифа</v>
      </c>
      <c r="BA62" s="138">
        <v>1</v>
      </c>
    </row>
    <row customHeight="1" ht="11.549999999999999">
      <c r="BA63" s="79">
        <v>11</v>
      </c>
    </row>
    <row customHeight="1" ht="19.95">
      <c r="BA64" s="79">
        <v>19</v>
      </c>
    </row>
    <row customHeight="1" ht="21">
      <c r="BA65" s="79">
        <v>20</v>
      </c>
    </row>
    <row customHeight="1" ht="14.699999999999998">
      <c r="BA66" s="79">
        <v>14</v>
      </c>
    </row>
    <row customHeight="1" ht="19.95">
      <c r="BA67" s="79">
        <v>19</v>
      </c>
    </row>
    <row customHeight="1" ht="16.8">
      <c r="BA68" s="79">
        <v>16</v>
      </c>
    </row>
    <row customHeight="1" ht="14.699999999999998">
      <c r="BA69" s="79">
        <v>14</v>
      </c>
    </row>
    <row customHeight="1" ht="22.5" hidden="1">
      <c r="A70" s="100" t="s">
        <v>81</v>
      </c>
      <c r="B70" s="100">
        <v>0</v>
      </c>
      <c r="C70" s="100">
        <v>0</v>
      </c>
      <c r="D70" s="100">
        <v>0</v>
      </c>
      <c r="E70" s="100">
        <v>0</v>
      </c>
      <c r="F70" s="100">
        <v>0</v>
      </c>
      <c r="G70" s="100">
        <v>0</v>
      </c>
      <c r="H70" s="100">
        <v>0</v>
      </c>
      <c r="I70" s="100">
        <v>0</v>
      </c>
      <c r="J70" s="100">
        <v>0</v>
      </c>
      <c r="K70" s="100">
        <v>0</v>
      </c>
      <c r="L70" s="170">
        <v>0</v>
      </c>
      <c r="M70" s="104">
        <v>0</v>
      </c>
      <c r="N70" s="104">
        <v>0</v>
      </c>
      <c r="O70" s="104">
        <v>0</v>
      </c>
      <c r="P70" s="104">
        <v>3</v>
      </c>
      <c r="Q70" s="625">
        <v>3</v>
      </c>
      <c r="R70" s="531">
        <v>3</v>
      </c>
      <c r="S70" s="95">
        <v>12</v>
      </c>
      <c r="T70" s="79">
        <v>31</v>
      </c>
      <c r="U70" s="79">
        <v>0</v>
      </c>
      <c r="V70" s="79">
        <v>0</v>
      </c>
      <c r="W70" s="79">
        <v>0</v>
      </c>
      <c r="X70" s="79">
        <v>0</v>
      </c>
      <c r="Y70" s="79">
        <v>0</v>
      </c>
      <c r="Z70" s="79">
        <v>0</v>
      </c>
      <c r="AA70" s="79">
        <v>0</v>
      </c>
      <c r="AB70" s="79">
        <v>5</v>
      </c>
      <c r="AC70" s="79">
        <v>3</v>
      </c>
      <c r="AD70" s="79">
        <v>3</v>
      </c>
      <c r="AE70" s="79">
        <v>24</v>
      </c>
      <c r="AF70" s="79">
        <v>3</v>
      </c>
      <c r="AG70" s="79">
        <v>3</v>
      </c>
      <c r="AH70" s="79">
        <v>3</v>
      </c>
      <c r="AI70" s="79">
        <v>24</v>
      </c>
      <c r="AJ70" s="79">
        <v>3</v>
      </c>
      <c r="AK70" s="79">
        <v>3</v>
      </c>
      <c r="AL70" s="79">
        <v>3</v>
      </c>
      <c r="AM70" s="79">
        <v>18</v>
      </c>
      <c r="AN70" s="79">
        <v>21</v>
      </c>
      <c r="AO70" s="79">
        <v>21</v>
      </c>
      <c r="AP70" s="79">
        <v>11</v>
      </c>
      <c r="AQ70" s="79">
        <v>3</v>
      </c>
      <c r="AR70" s="79">
        <v>11</v>
      </c>
      <c r="AS70" s="79">
        <v>8</v>
      </c>
      <c r="AT70" s="79">
        <v>4</v>
      </c>
      <c r="AU70" s="79">
        <v>115</v>
      </c>
      <c r="AV70" s="138">
        <v>10</v>
      </c>
      <c r="AW70" s="138">
        <v>10</v>
      </c>
      <c r="AX70" s="138">
        <v>10</v>
      </c>
      <c r="AY70" s="138">
        <v>10</v>
      </c>
      <c r="AZ70" s="138">
        <v>10</v>
      </c>
      <c r="BA70" s="7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28C0A-5651-6971-800E-0.58CEDB5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4" style="3319" width="24.7109375" hidden="1" customWidth="1"/>
    <col min="25" max="25" style="3319" width="11.7109375" hidden="1" customWidth="1"/>
    <col min="26" max="26" style="3319" width="3.7109375" hidden="1" customWidth="1"/>
    <col min="27" max="27" style="3319" width="11.7109375" hidden="1" customWidth="1"/>
    <col min="28" max="28" style="3319" width="8.57421875" hidden="1" customWidth="1"/>
    <col min="29" max="29" style="3319" width="24.7109375" customWidth="1"/>
    <col min="30" max="31" style="3319" width="24.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22.5" hidden="1">
      <c r="AQ1" s="79" t="s">
        <v>14</v>
      </c>
    </row>
    <row customHeight="1" ht="23.25" hidden="1">
      <c r="E2" s="447">
        <v>1</v>
      </c>
      <c r="R2" s="448"/>
      <c r="S2" s="449">
        <f>INDEX(PT_DIFFERENTIATION_NUM_NTAR,MATCH(A2,PT_DIFFERENTIATION_NTAR_ID,0))</f>
      </c>
      <c r="T2" s="450" t="s">
        <v>284</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4"/>
      <c r="AC3" s="452">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634</v>
      </c>
      <c r="U4" s="451"/>
      <c r="V4" s="452"/>
      <c r="W4" s="453"/>
      <c r="X4" s="453"/>
      <c r="Y4" s="453"/>
      <c r="Z4" s="453"/>
      <c r="AA4" s="453"/>
      <c r="AB4" s="454"/>
      <c r="AC4" s="452">
        <f>INDEX(PT_DIFFERENTIATION_CS,MATCH(C4,PT_DIFFERENTIATION_CS_ID,0))</f>
      </c>
      <c r="AD4" s="453"/>
      <c r="AE4" s="453"/>
      <c r="AF4" s="453"/>
      <c r="AG4" s="453"/>
      <c r="AH4" s="453"/>
      <c r="AI4" s="453"/>
      <c r="AJ4" s="454"/>
      <c r="AK4" s="455" t="s">
        <v>635</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636</v>
      </c>
      <c r="U5" s="451"/>
      <c r="V5" s="626"/>
      <c r="W5" s="627"/>
      <c r="X5" s="627"/>
      <c r="Y5" s="627"/>
      <c r="Z5" s="627"/>
      <c r="AA5" s="627"/>
      <c r="AB5" s="628"/>
      <c r="AC5" s="629"/>
      <c r="AD5" s="630"/>
      <c r="AE5" s="630"/>
      <c r="AF5" s="630"/>
      <c r="AG5" s="630"/>
      <c r="AH5" s="630"/>
      <c r="AI5" s="630"/>
      <c r="AJ5" s="631"/>
      <c r="AK5" s="455" t="s">
        <v>637</v>
      </c>
      <c r="AN5" s="151" t="str">
        <f>IF(T5="","",T5)</f>
        <v>Наименование признака дифференциации</v>
      </c>
      <c r="AQ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6"/>
      <c r="AC6" s="405"/>
      <c r="AD6" s="465"/>
      <c r="AE6" s="465"/>
      <c r="AF6" s="465"/>
      <c r="AG6" s="465"/>
      <c r="AH6" s="465"/>
      <c r="AI6" s="465"/>
      <c r="AJ6" s="466"/>
      <c r="AK6" s="570" t="s">
        <v>638</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455" t="s">
        <v>640</v>
      </c>
      <c r="AN9" s="151" t="str">
        <f>IF(T9="","",T9)</f>
        <v>Добавить значение признака дифференциации</v>
      </c>
      <c r="AQ9" s="79">
        <v>0</v>
      </c>
    </row>
    <row customHeight="1" ht="21" hidden="1">
      <c r="E10" s="456"/>
      <c r="F10" s="456"/>
      <c r="G10" s="456"/>
      <c r="H10" s="456"/>
      <c r="I10" s="162"/>
      <c r="R10" s="463"/>
      <c r="S10" s="479"/>
      <c r="T10" s="486" t="s">
        <v>565</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14.25" hidden="1">
      <c r="E11" s="456"/>
      <c r="F11" s="456"/>
      <c r="G11" s="456"/>
      <c r="H11" s="447"/>
      <c r="R11" s="448"/>
      <c r="S11" s="479"/>
      <c r="T11" s="637" t="s">
        <v>641</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568</v>
      </c>
      <c r="AN12" s="151" t="str">
        <f>IF(T12="","",T12)</f>
        <v>Добавить централизованную систему для дифференциации</v>
      </c>
      <c r="AQ12" s="138">
        <v>0</v>
      </c>
    </row>
    <row customHeight="1" ht="14.25" hidden="1">
      <c r="E13" s="447"/>
      <c r="T13" s="491" t="s">
        <v>569</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570</v>
      </c>
      <c r="Y18" s="496"/>
      <c r="AA18" s="496"/>
      <c r="AF18" s="496"/>
      <c r="AH18" s="496"/>
      <c r="AQ18" s="100">
        <v>0</v>
      </c>
    </row>
    <row customHeight="1" ht="14.25" hidden="1">
      <c r="AQ19" s="100">
        <v>0</v>
      </c>
    </row>
    <row customHeight="1" ht="12" hidden="1">
      <c r="O20" s="462" t="s">
        <v>571</v>
      </c>
      <c r="T20" s="100" t="s">
        <v>572</v>
      </c>
      <c r="Z20" s="218" t="s">
        <v>573</v>
      </c>
      <c r="AB20" s="218" t="s">
        <v>574</v>
      </c>
      <c r="AC20" s="100" t="s">
        <v>572</v>
      </c>
      <c r="AG20" s="218" t="s">
        <v>575</v>
      </c>
      <c r="AI20" s="218" t="s">
        <v>574</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578</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579</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580</v>
      </c>
      <c r="AI34" s="138" t="s">
        <v>580</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t="s">
        <v>454</v>
      </c>
      <c r="AQ36" s="79">
        <v>14</v>
      </c>
    </row>
    <row customHeight="1" ht="14.699999999999998">
      <c r="Q37" s="497"/>
      <c r="R37" s="497"/>
      <c r="S37" s="449" t="s">
        <v>87</v>
      </c>
      <c r="T37" s="326" t="s">
        <v>581</v>
      </c>
      <c r="U37" s="506"/>
      <c r="V37" s="507" t="s">
        <v>582</v>
      </c>
      <c r="W37" s="508"/>
      <c r="X37" s="508"/>
      <c r="Y37" s="508"/>
      <c r="Z37" s="508"/>
      <c r="AA37" s="509"/>
      <c r="AB37" s="510" t="s">
        <v>583</v>
      </c>
      <c r="AC37" s="507" t="s">
        <v>582</v>
      </c>
      <c r="AD37" s="508"/>
      <c r="AE37" s="508"/>
      <c r="AF37" s="508"/>
      <c r="AG37" s="508"/>
      <c r="AH37" s="509"/>
      <c r="AI37" s="510" t="s">
        <v>584</v>
      </c>
      <c r="AJ37" s="511" t="s">
        <v>585</v>
      </c>
      <c r="AK37" s="152"/>
      <c r="AQ37" s="79">
        <v>14</v>
      </c>
    </row>
    <row customHeight="1" ht="35.699999999999996">
      <c r="Q38" s="497"/>
      <c r="R38" s="497"/>
      <c r="S38" s="449"/>
      <c r="T38" s="326"/>
      <c r="U38" s="512"/>
      <c r="V38" s="291" t="s">
        <v>642</v>
      </c>
      <c r="W38" s="84" t="s">
        <v>588</v>
      </c>
      <c r="X38" s="83"/>
      <c r="Y38" s="84" t="s">
        <v>589</v>
      </c>
      <c r="Z38" s="142"/>
      <c r="AA38" s="83"/>
      <c r="AB38" s="514"/>
      <c r="AC38" s="291" t="s">
        <v>642</v>
      </c>
      <c r="AD38" s="84" t="s">
        <v>588</v>
      </c>
      <c r="AE38" s="83"/>
      <c r="AF38" s="84" t="s">
        <v>589</v>
      </c>
      <c r="AG38" s="142"/>
      <c r="AH38" s="83"/>
      <c r="AI38" s="514"/>
      <c r="AJ38" s="515"/>
      <c r="AK38" s="152"/>
      <c r="AQ38" s="79">
        <v>34</v>
      </c>
    </row>
    <row customHeight="1" ht="35.699999999999996">
      <c r="B39" s="218" t="s">
        <v>296</v>
      </c>
      <c r="C39" s="218" t="s">
        <v>297</v>
      </c>
      <c r="D39" s="218" t="s">
        <v>298</v>
      </c>
      <c r="E39" s="462" t="s">
        <v>590</v>
      </c>
      <c r="F39" s="462" t="s">
        <v>591</v>
      </c>
      <c r="G39" s="462" t="s">
        <v>592</v>
      </c>
      <c r="I39" s="462" t="s">
        <v>643</v>
      </c>
      <c r="J39" s="462" t="s">
        <v>595</v>
      </c>
      <c r="K39" s="462" t="s">
        <v>644</v>
      </c>
      <c r="L39" s="462" t="s">
        <v>571</v>
      </c>
      <c r="Q39" s="497"/>
      <c r="R39" s="497"/>
      <c r="S39" s="449"/>
      <c r="T39" s="326"/>
      <c r="U39" s="516"/>
      <c r="V39" s="291" t="s">
        <v>645</v>
      </c>
      <c r="W39" s="246" t="s">
        <v>646</v>
      </c>
      <c r="X39" s="246" t="s">
        <v>647</v>
      </c>
      <c r="Y39" s="246" t="s">
        <v>599</v>
      </c>
      <c r="Z39" s="388" t="s">
        <v>600</v>
      </c>
      <c r="AA39" s="390"/>
      <c r="AB39" s="517"/>
      <c r="AC39" s="291" t="s">
        <v>645</v>
      </c>
      <c r="AD39" s="246" t="s">
        <v>646</v>
      </c>
      <c r="AE39" s="246" t="s">
        <v>647</v>
      </c>
      <c r="AF39" s="246" t="s">
        <v>599</v>
      </c>
      <c r="AG39" s="388" t="s">
        <v>600</v>
      </c>
      <c r="AH39" s="390"/>
      <c r="AI39" s="517"/>
      <c r="AJ39" s="518"/>
      <c r="AK39" s="152"/>
      <c r="AQ39" s="79">
        <v>34</v>
      </c>
    </row>
    <row customHeight="1" ht="11.25" hidden="1">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379</v>
      </c>
      <c r="E41" s="447">
        <v>1</v>
      </c>
      <c r="R41" s="448"/>
      <c r="S41" s="449">
        <f>INDEX(PT_DIFFERENTIATION_NUM_NTAR,MATCH(A41,PT_DIFFERENTIATION_NTAR_ID,0))</f>
        <v>0</v>
      </c>
      <c r="T41" s="450" t="s">
        <v>284</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379</v>
      </c>
      <c r="B42" s="525" t="s">
        <v>380</v>
      </c>
      <c r="E42" s="456"/>
      <c r="F42" s="447">
        <v>1</v>
      </c>
      <c r="Q42" s="457"/>
      <c r="R42" s="458"/>
      <c r="S42" s="449" t="str">
        <f>INDEX(PT_DIFFERENTIATION_NUM_TER,MATCH(B42,PT_DIFFERENTIATION_TER_ID,0))</f>
        <v>.</v>
      </c>
      <c r="T42" s="459" t="s">
        <v>550</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551</v>
      </c>
      <c r="AN42" s="151" t="str">
        <f>IF(T42="","",T42)</f>
        <v>Территория действия тарифа</v>
      </c>
      <c r="AQ42" s="79">
        <v>23</v>
      </c>
    </row>
    <row customHeight="1" ht="24">
      <c r="A43" s="525" t="s">
        <v>379</v>
      </c>
      <c r="B43" s="525" t="s">
        <v>380</v>
      </c>
      <c r="C43" s="525" t="s">
        <v>381</v>
      </c>
      <c r="E43" s="456"/>
      <c r="F43" s="456"/>
      <c r="G43" s="447">
        <v>1</v>
      </c>
      <c r="Q43" s="457"/>
      <c r="R43" s="458"/>
      <c r="S43" s="449" t="str">
        <f>INDEX(PT_DIFFERENTIATION_NUM_CS,MATCH(C43,PT_DIFFERENTIATION_CS_ID,0))</f>
        <v>..</v>
      </c>
      <c r="T43" s="460" t="s">
        <v>634</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635</v>
      </c>
      <c r="AN43" s="151" t="str">
        <f>IF(T43="","",T43)</f>
        <v>Наименование централизованной системы холодного водоснабжения</v>
      </c>
      <c r="AQ43" s="79">
        <v>23</v>
      </c>
    </row>
    <row customHeight="1" ht="24">
      <c r="A44" s="525" t="s">
        <v>379</v>
      </c>
      <c r="B44" s="525" t="s">
        <v>380</v>
      </c>
      <c r="C44" s="525" t="s">
        <v>381</v>
      </c>
      <c r="D44" s="525" t="s">
        <v>648</v>
      </c>
      <c r="E44" s="456"/>
      <c r="F44" s="456"/>
      <c r="G44" s="456"/>
      <c r="H44" s="456"/>
      <c r="I44" s="162" t="str">
        <f>S43&amp;".1"</f>
        <v>...1</v>
      </c>
      <c r="P44" s="136">
        <v>1</v>
      </c>
      <c r="R44" s="463"/>
      <c r="S44" s="449" t="str">
        <f>$I44</f>
        <v>...1</v>
      </c>
      <c r="T44" s="464" t="s">
        <v>636</v>
      </c>
      <c r="U44" s="451"/>
      <c r="V44" s="626"/>
      <c r="W44" s="627"/>
      <c r="X44" s="627"/>
      <c r="Y44" s="627"/>
      <c r="Z44" s="627"/>
      <c r="AA44" s="627"/>
      <c r="AB44" s="628"/>
      <c r="AC44" s="629"/>
      <c r="AD44" s="630"/>
      <c r="AE44" s="630"/>
      <c r="AF44" s="630"/>
      <c r="AG44" s="630"/>
      <c r="AH44" s="630"/>
      <c r="AI44" s="630"/>
      <c r="AJ44" s="631"/>
      <c r="AK44" s="455" t="s">
        <v>637</v>
      </c>
      <c r="AN44" s="151" t="str">
        <f>IF(T44="","",T44)</f>
        <v>Наименование признака дифференциации</v>
      </c>
      <c r="AQ44" s="79">
        <v>23</v>
      </c>
    </row>
    <row customHeight="1" ht="24">
      <c r="A45" s="525" t="s">
        <v>379</v>
      </c>
      <c r="B45" s="525" t="s">
        <v>380</v>
      </c>
      <c r="C45" s="525" t="s">
        <v>381</v>
      </c>
      <c r="D45" s="525" t="s">
        <v>648</v>
      </c>
      <c r="E45" s="456"/>
      <c r="F45" s="456"/>
      <c r="G45" s="456"/>
      <c r="H45" s="456"/>
      <c r="I45" s="467"/>
      <c r="J45" s="162" t="str">
        <f>I44&amp;".1"</f>
        <v>...1.1</v>
      </c>
      <c r="L45" s="462" t="s">
        <v>559</v>
      </c>
      <c r="Q45" s="136">
        <v>1</v>
      </c>
      <c r="R45" s="468"/>
      <c r="S45" s="449" t="str">
        <f>$J45</f>
        <v>...1.1</v>
      </c>
      <c r="T45" s="469" t="s">
        <v>560</v>
      </c>
      <c r="U45" s="451"/>
      <c r="V45" s="405"/>
      <c r="W45" s="465"/>
      <c r="X45" s="465"/>
      <c r="Y45" s="465"/>
      <c r="Z45" s="465"/>
      <c r="AA45" s="465"/>
      <c r="AB45" s="466"/>
      <c r="AC45" s="405"/>
      <c r="AD45" s="465"/>
      <c r="AE45" s="465"/>
      <c r="AF45" s="465"/>
      <c r="AG45" s="465"/>
      <c r="AH45" s="465"/>
      <c r="AI45" s="465"/>
      <c r="AJ45" s="466"/>
      <c r="AK45" s="570" t="s">
        <v>638</v>
      </c>
      <c r="AN45" s="151" t="str">
        <f>IF(T45="","",T45)</f>
        <v>Группа потребителей</v>
      </c>
      <c r="AQ45" s="79">
        <v>23</v>
      </c>
    </row>
    <row customHeight="1" ht="24">
      <c r="A46" s="525" t="s">
        <v>379</v>
      </c>
      <c r="B46" s="525" t="s">
        <v>380</v>
      </c>
      <c r="C46" s="525" t="s">
        <v>381</v>
      </c>
      <c r="D46" s="525" t="s">
        <v>648</v>
      </c>
      <c r="E46" s="456"/>
      <c r="F46" s="456"/>
      <c r="G46" s="456"/>
      <c r="H46" s="456"/>
      <c r="I46" s="467"/>
      <c r="J46" s="467"/>
      <c r="K46" s="162" t="str">
        <f>J45&amp;".1"</f>
        <v>...1.1.1</v>
      </c>
      <c r="R46" s="468">
        <v>1</v>
      </c>
      <c r="S46" s="449" t="str">
        <f>$K46</f>
        <v>...1.1.1</v>
      </c>
      <c r="T46" s="632"/>
      <c r="U46" s="451"/>
      <c r="V46" s="492"/>
      <c r="W46" s="492"/>
      <c r="X46" s="493"/>
      <c r="Y46" s="494"/>
      <c r="Z46" s="495" t="s">
        <v>61</v>
      </c>
      <c r="AA46" s="494"/>
      <c r="AB46" s="495" t="s">
        <v>61</v>
      </c>
      <c r="AC46" s="471"/>
      <c r="AD46" s="471"/>
      <c r="AE46" s="473"/>
      <c r="AF46" s="474"/>
      <c r="AG46" s="214" t="s">
        <v>61</v>
      </c>
      <c r="AH46" s="526"/>
      <c r="AI46" s="214" t="s">
        <v>19</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379</v>
      </c>
      <c r="B47" s="525" t="s">
        <v>380</v>
      </c>
      <c r="C47" s="525" t="s">
        <v>381</v>
      </c>
      <c r="D47" s="525" t="s">
        <v>648</v>
      </c>
      <c r="E47" s="456"/>
      <c r="F47" s="456"/>
      <c r="G47" s="456"/>
      <c r="H47" s="456"/>
      <c r="I47" s="467"/>
      <c r="J47" s="467"/>
      <c r="K47" s="162"/>
      <c r="R47" s="468"/>
      <c r="S47" s="430"/>
      <c r="T47" s="451"/>
      <c r="U47" s="451"/>
      <c r="V47" s="492"/>
      <c r="W47" s="492"/>
      <c r="X47" s="476" t="str">
        <f>Y46&amp;"-"&amp;AA46</f>
        <v>-</v>
      </c>
      <c r="Y47" s="495"/>
      <c r="Z47" s="495"/>
      <c r="AA47" s="495"/>
      <c r="AB47" s="495"/>
      <c r="AC47" s="472"/>
      <c r="AD47" s="472"/>
      <c r="AE47" s="476" t="str">
        <f>AF46&amp;"-"&amp;AH46</f>
        <v>-</v>
      </c>
      <c r="AF47" s="477"/>
      <c r="AG47" s="214"/>
      <c r="AH47" s="528"/>
      <c r="AI47" s="214"/>
      <c r="AJ47" s="635"/>
      <c r="AK47" s="634"/>
      <c r="AN47" s="151" t="str">
        <f>IF(T47="","",T47)</f>
        <v/>
      </c>
      <c r="AQ47" s="79">
        <v>0</v>
      </c>
    </row>
    <row customHeight="1" ht="21">
      <c r="A48" s="525" t="s">
        <v>379</v>
      </c>
      <c r="B48" s="525" t="s">
        <v>380</v>
      </c>
      <c r="C48" s="525" t="s">
        <v>381</v>
      </c>
      <c r="D48" s="525" t="s">
        <v>648</v>
      </c>
      <c r="E48" s="456"/>
      <c r="F48" s="456"/>
      <c r="G48" s="456"/>
      <c r="H48" s="456"/>
      <c r="I48" s="467"/>
      <c r="J48" s="162"/>
      <c r="R48" s="463"/>
      <c r="S48" s="479"/>
      <c r="T48" s="483" t="s">
        <v>639</v>
      </c>
      <c r="U48" s="204"/>
      <c r="V48" s="204"/>
      <c r="W48" s="204"/>
      <c r="X48" s="204"/>
      <c r="Y48" s="204"/>
      <c r="Z48" s="204"/>
      <c r="AA48" s="204"/>
      <c r="AB48" s="204"/>
      <c r="AC48" s="204"/>
      <c r="AD48" s="204"/>
      <c r="AE48" s="204"/>
      <c r="AF48" s="204"/>
      <c r="AG48" s="204"/>
      <c r="AH48" s="204"/>
      <c r="AI48" s="204"/>
      <c r="AJ48" s="204"/>
      <c r="AK48" s="455" t="s">
        <v>640</v>
      </c>
      <c r="AN48" s="151" t="str">
        <f>IF(T48="","",T48)</f>
        <v>Добавить значение признака дифференциации</v>
      </c>
      <c r="AQ48" s="79">
        <v>20</v>
      </c>
    </row>
    <row customHeight="1" ht="22.049999999999997">
      <c r="A49" s="525" t="s">
        <v>379</v>
      </c>
      <c r="B49" s="525" t="s">
        <v>380</v>
      </c>
      <c r="C49" s="525" t="s">
        <v>381</v>
      </c>
      <c r="D49" s="525" t="s">
        <v>648</v>
      </c>
      <c r="E49" s="456"/>
      <c r="F49" s="456"/>
      <c r="G49" s="456"/>
      <c r="H49" s="456"/>
      <c r="I49" s="162"/>
      <c r="R49" s="463"/>
      <c r="S49" s="479"/>
      <c r="T49" s="486" t="s">
        <v>565</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379</v>
      </c>
      <c r="B50" s="525" t="s">
        <v>380</v>
      </c>
      <c r="C50" s="525" t="s">
        <v>381</v>
      </c>
      <c r="D50" s="525" t="s">
        <v>648</v>
      </c>
      <c r="E50" s="456"/>
      <c r="F50" s="456"/>
      <c r="G50" s="456"/>
      <c r="H50" s="447"/>
      <c r="R50" s="448"/>
      <c r="S50" s="479"/>
      <c r="T50" s="637" t="s">
        <v>641</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379</v>
      </c>
      <c r="B51" s="135" t="s">
        <v>380</v>
      </c>
      <c r="E51" s="456"/>
      <c r="F51" s="447"/>
      <c r="T51" s="491" t="s">
        <v>568</v>
      </c>
      <c r="AN51" s="151" t="str">
        <f>IF(T51="","",T51)</f>
        <v>Добавить централизованную систему для дифференциации</v>
      </c>
      <c r="AQ51" s="138">
        <v>0</v>
      </c>
    </row>
    <row customHeight="1" ht="0">
      <c r="A52" s="135" t="s">
        <v>379</v>
      </c>
      <c r="E52" s="447"/>
      <c r="T52" s="491" t="s">
        <v>569</v>
      </c>
      <c r="AN52" s="151" t="str">
        <f>IF(T52="","",T52)</f>
        <v>Добавить территорию для дифференциации</v>
      </c>
      <c r="AQ52" s="138">
        <v>0</v>
      </c>
    </row>
    <row customHeight="1" ht="0">
      <c r="T53" s="491" t="s">
        <v>601</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03A28-00B5-3936-8692-0.66490BC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4" style="3319" width="24.7109375" hidden="1" customWidth="1"/>
    <col min="25" max="25" style="3319" width="11.7109375" hidden="1" customWidth="1"/>
    <col min="26" max="26" style="3319" width="3.7109375" hidden="1" customWidth="1"/>
    <col min="27" max="27" style="3319" width="11.7109375" hidden="1" customWidth="1"/>
    <col min="28" max="28" style="3319" width="8.57421875" hidden="1" customWidth="1"/>
    <col min="29" max="29" style="3319" width="24.7109375" customWidth="1"/>
    <col min="30" max="31" style="3319" width="24.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22.5" hidden="1">
      <c r="AQ1" s="79" t="s">
        <v>14</v>
      </c>
    </row>
    <row customHeight="1" ht="23.25" hidden="1">
      <c r="E2" s="447">
        <v>1</v>
      </c>
      <c r="R2" s="448"/>
      <c r="S2" s="449">
        <f>INDEX(PT_DIFFERENTIATION_NUM_NTAR,MATCH(A2,PT_DIFFERENTIATION_NTAR_ID,0))</f>
      </c>
      <c r="T2" s="450" t="s">
        <v>284</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4"/>
      <c r="AC3" s="452">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634</v>
      </c>
      <c r="U4" s="451"/>
      <c r="V4" s="452"/>
      <c r="W4" s="453"/>
      <c r="X4" s="453"/>
      <c r="Y4" s="453"/>
      <c r="Z4" s="453"/>
      <c r="AA4" s="453"/>
      <c r="AB4" s="454"/>
      <c r="AC4" s="452">
        <f>INDEX(PT_DIFFERENTIATION_CS,MATCH(C4,PT_DIFFERENTIATION_CS_ID,0))</f>
      </c>
      <c r="AD4" s="453"/>
      <c r="AE4" s="453"/>
      <c r="AF4" s="453"/>
      <c r="AG4" s="453"/>
      <c r="AH4" s="453"/>
      <c r="AI4" s="453"/>
      <c r="AJ4" s="454"/>
      <c r="AK4" s="455" t="s">
        <v>635</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636</v>
      </c>
      <c r="U5" s="451"/>
      <c r="V5" s="626"/>
      <c r="W5" s="627"/>
      <c r="X5" s="627"/>
      <c r="Y5" s="627"/>
      <c r="Z5" s="627"/>
      <c r="AA5" s="627"/>
      <c r="AB5" s="628"/>
      <c r="AC5" s="629"/>
      <c r="AD5" s="630"/>
      <c r="AE5" s="630"/>
      <c r="AF5" s="630"/>
      <c r="AG5" s="630"/>
      <c r="AH5" s="630"/>
      <c r="AI5" s="630"/>
      <c r="AJ5" s="631"/>
      <c r="AK5" s="455" t="s">
        <v>637</v>
      </c>
      <c r="AN5" s="151" t="str">
        <f>IF(T5="","",T5)</f>
        <v>Наименование признака дифференциации</v>
      </c>
      <c r="AQ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6"/>
      <c r="AC6" s="405"/>
      <c r="AD6" s="465"/>
      <c r="AE6" s="465"/>
      <c r="AF6" s="465"/>
      <c r="AG6" s="465"/>
      <c r="AH6" s="465"/>
      <c r="AI6" s="465"/>
      <c r="AJ6" s="466"/>
      <c r="AK6" s="570" t="s">
        <v>638</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455" t="s">
        <v>640</v>
      </c>
      <c r="AN9" s="151" t="str">
        <f>IF(T9="","",T9)</f>
        <v>Добавить значение признака дифференциации</v>
      </c>
      <c r="AQ9" s="79">
        <v>0</v>
      </c>
    </row>
    <row customHeight="1" ht="21" hidden="1">
      <c r="E10" s="456"/>
      <c r="F10" s="456"/>
      <c r="G10" s="456"/>
      <c r="H10" s="456"/>
      <c r="I10" s="162"/>
      <c r="R10" s="463"/>
      <c r="S10" s="479"/>
      <c r="T10" s="486" t="s">
        <v>565</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641</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568</v>
      </c>
      <c r="AN12" s="151" t="str">
        <f>IF(T12="","",T12)</f>
        <v>Добавить централизованную систему для дифференциации</v>
      </c>
      <c r="AQ12" s="138">
        <v>0</v>
      </c>
    </row>
    <row customHeight="1" ht="14.25" hidden="1">
      <c r="E13" s="447"/>
      <c r="T13" s="491" t="s">
        <v>569</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570</v>
      </c>
      <c r="Y18" s="496"/>
      <c r="AA18" s="496"/>
      <c r="AF18" s="496"/>
      <c r="AH18" s="496"/>
      <c r="AQ18" s="100">
        <v>0</v>
      </c>
    </row>
    <row customHeight="1" ht="14.25" hidden="1">
      <c r="AQ19" s="100">
        <v>0</v>
      </c>
    </row>
    <row customHeight="1" ht="12" hidden="1">
      <c r="O20" s="462" t="s">
        <v>571</v>
      </c>
      <c r="T20" s="100" t="s">
        <v>572</v>
      </c>
      <c r="Z20" s="218" t="s">
        <v>573</v>
      </c>
      <c r="AB20" s="218" t="s">
        <v>574</v>
      </c>
      <c r="AC20" s="100" t="s">
        <v>572</v>
      </c>
      <c r="AG20" s="218" t="s">
        <v>575</v>
      </c>
      <c r="AI20" s="218" t="s">
        <v>574</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578</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579</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580</v>
      </c>
      <c r="AI34" s="138" t="s">
        <v>580</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t="s">
        <v>454</v>
      </c>
      <c r="AQ36" s="79">
        <v>14</v>
      </c>
    </row>
    <row customHeight="1" ht="14.699999999999998">
      <c r="Q37" s="497"/>
      <c r="R37" s="497"/>
      <c r="S37" s="449" t="s">
        <v>87</v>
      </c>
      <c r="T37" s="326" t="s">
        <v>581</v>
      </c>
      <c r="U37" s="506"/>
      <c r="V37" s="507" t="s">
        <v>582</v>
      </c>
      <c r="W37" s="508"/>
      <c r="X37" s="508"/>
      <c r="Y37" s="508"/>
      <c r="Z37" s="508"/>
      <c r="AA37" s="509"/>
      <c r="AB37" s="510" t="s">
        <v>583</v>
      </c>
      <c r="AC37" s="507" t="s">
        <v>582</v>
      </c>
      <c r="AD37" s="508"/>
      <c r="AE37" s="508"/>
      <c r="AF37" s="508"/>
      <c r="AG37" s="508"/>
      <c r="AH37" s="509"/>
      <c r="AI37" s="510" t="s">
        <v>584</v>
      </c>
      <c r="AJ37" s="511" t="s">
        <v>585</v>
      </c>
      <c r="AK37" s="152"/>
      <c r="AQ37" s="79">
        <v>14</v>
      </c>
    </row>
    <row customHeight="1" ht="35.699999999999996">
      <c r="Q38" s="497"/>
      <c r="R38" s="497"/>
      <c r="S38" s="449"/>
      <c r="T38" s="326"/>
      <c r="U38" s="512"/>
      <c r="V38" s="291" t="s">
        <v>642</v>
      </c>
      <c r="W38" s="84" t="s">
        <v>588</v>
      </c>
      <c r="X38" s="83"/>
      <c r="Y38" s="84" t="s">
        <v>589</v>
      </c>
      <c r="Z38" s="142"/>
      <c r="AA38" s="83"/>
      <c r="AB38" s="514"/>
      <c r="AC38" s="291" t="s">
        <v>642</v>
      </c>
      <c r="AD38" s="84" t="s">
        <v>588</v>
      </c>
      <c r="AE38" s="83"/>
      <c r="AF38" s="84" t="s">
        <v>589</v>
      </c>
      <c r="AG38" s="142"/>
      <c r="AH38" s="83"/>
      <c r="AI38" s="514"/>
      <c r="AJ38" s="515"/>
      <c r="AK38" s="152"/>
      <c r="AQ38" s="79">
        <v>34</v>
      </c>
    </row>
    <row customHeight="1" ht="35.699999999999996">
      <c r="B39" s="218" t="s">
        <v>296</v>
      </c>
      <c r="C39" s="218" t="s">
        <v>297</v>
      </c>
      <c r="D39" s="218" t="s">
        <v>298</v>
      </c>
      <c r="E39" s="462" t="s">
        <v>590</v>
      </c>
      <c r="F39" s="462" t="s">
        <v>591</v>
      </c>
      <c r="G39" s="462" t="s">
        <v>592</v>
      </c>
      <c r="I39" s="462" t="s">
        <v>643</v>
      </c>
      <c r="J39" s="462" t="s">
        <v>595</v>
      </c>
      <c r="K39" s="462" t="s">
        <v>644</v>
      </c>
      <c r="L39" s="462" t="s">
        <v>571</v>
      </c>
      <c r="Q39" s="497"/>
      <c r="R39" s="497"/>
      <c r="S39" s="449"/>
      <c r="T39" s="326"/>
      <c r="U39" s="516"/>
      <c r="V39" s="291" t="s">
        <v>645</v>
      </c>
      <c r="W39" s="246" t="s">
        <v>646</v>
      </c>
      <c r="X39" s="246" t="s">
        <v>647</v>
      </c>
      <c r="Y39" s="246" t="s">
        <v>599</v>
      </c>
      <c r="Z39" s="388" t="s">
        <v>600</v>
      </c>
      <c r="AA39" s="390"/>
      <c r="AB39" s="517"/>
      <c r="AC39" s="291" t="s">
        <v>645</v>
      </c>
      <c r="AD39" s="246" t="s">
        <v>646</v>
      </c>
      <c r="AE39" s="246" t="s">
        <v>647</v>
      </c>
      <c r="AF39" s="246" t="s">
        <v>599</v>
      </c>
      <c r="AG39" s="388" t="s">
        <v>600</v>
      </c>
      <c r="AH39" s="390"/>
      <c r="AI39" s="517"/>
      <c r="AJ39" s="518"/>
      <c r="AK39" s="152"/>
      <c r="AQ39" s="79">
        <v>34</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384</v>
      </c>
      <c r="E41" s="447">
        <v>1</v>
      </c>
      <c r="R41" s="448"/>
      <c r="S41" s="449">
        <f>INDEX(PT_DIFFERENTIATION_NUM_NTAR,MATCH(A41,PT_DIFFERENTIATION_NTAR_ID,0))</f>
        <v>0</v>
      </c>
      <c r="T41" s="450" t="s">
        <v>284</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384</v>
      </c>
      <c r="B42" s="525" t="s">
        <v>385</v>
      </c>
      <c r="E42" s="456"/>
      <c r="F42" s="447">
        <v>1</v>
      </c>
      <c r="Q42" s="457"/>
      <c r="R42" s="458"/>
      <c r="S42" s="449" t="str">
        <f>INDEX(PT_DIFFERENTIATION_NUM_TER,MATCH(B42,PT_DIFFERENTIATION_TER_ID,0))</f>
        <v>.</v>
      </c>
      <c r="T42" s="459" t="s">
        <v>550</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551</v>
      </c>
      <c r="AN42" s="151" t="str">
        <f>IF(T42="","",T42)</f>
        <v>Территория действия тарифа</v>
      </c>
      <c r="AQ42" s="79">
        <v>23</v>
      </c>
    </row>
    <row customHeight="1" ht="24">
      <c r="A43" s="525" t="s">
        <v>384</v>
      </c>
      <c r="B43" s="525" t="s">
        <v>385</v>
      </c>
      <c r="C43" s="525" t="s">
        <v>386</v>
      </c>
      <c r="E43" s="456"/>
      <c r="F43" s="456"/>
      <c r="G43" s="447">
        <v>1</v>
      </c>
      <c r="Q43" s="457"/>
      <c r="R43" s="458"/>
      <c r="S43" s="449" t="str">
        <f>INDEX(PT_DIFFERENTIATION_NUM_CS,MATCH(C43,PT_DIFFERENTIATION_CS_ID,0))</f>
        <v>..</v>
      </c>
      <c r="T43" s="460" t="s">
        <v>634</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635</v>
      </c>
      <c r="AN43" s="151" t="str">
        <f>IF(T43="","",T43)</f>
        <v>Наименование централизованной системы холодного водоснабжения</v>
      </c>
      <c r="AQ43" s="79">
        <v>23</v>
      </c>
    </row>
    <row customHeight="1" ht="24">
      <c r="A44" s="525" t="s">
        <v>384</v>
      </c>
      <c r="B44" s="525" t="s">
        <v>385</v>
      </c>
      <c r="C44" s="525" t="s">
        <v>386</v>
      </c>
      <c r="D44" s="525" t="s">
        <v>649</v>
      </c>
      <c r="E44" s="456"/>
      <c r="F44" s="456"/>
      <c r="G44" s="456"/>
      <c r="H44" s="456"/>
      <c r="I44" s="162" t="str">
        <f>S43&amp;".1"</f>
        <v>...1</v>
      </c>
      <c r="P44" s="136">
        <v>1</v>
      </c>
      <c r="R44" s="463"/>
      <c r="S44" s="449" t="str">
        <f>$I44</f>
        <v>...1</v>
      </c>
      <c r="T44" s="464" t="s">
        <v>636</v>
      </c>
      <c r="U44" s="451"/>
      <c r="V44" s="626"/>
      <c r="W44" s="627"/>
      <c r="X44" s="627"/>
      <c r="Y44" s="627"/>
      <c r="Z44" s="627"/>
      <c r="AA44" s="627"/>
      <c r="AB44" s="628"/>
      <c r="AC44" s="629"/>
      <c r="AD44" s="630"/>
      <c r="AE44" s="630"/>
      <c r="AF44" s="630"/>
      <c r="AG44" s="630"/>
      <c r="AH44" s="630"/>
      <c r="AI44" s="630"/>
      <c r="AJ44" s="631"/>
      <c r="AK44" s="455" t="s">
        <v>637</v>
      </c>
      <c r="AN44" s="151" t="str">
        <f>IF(T44="","",T44)</f>
        <v>Наименование признака дифференциации</v>
      </c>
      <c r="AQ44" s="79">
        <v>23</v>
      </c>
    </row>
    <row customHeight="1" ht="24">
      <c r="A45" s="525" t="s">
        <v>384</v>
      </c>
      <c r="B45" s="525" t="s">
        <v>385</v>
      </c>
      <c r="C45" s="525" t="s">
        <v>386</v>
      </c>
      <c r="D45" s="525" t="s">
        <v>649</v>
      </c>
      <c r="E45" s="456"/>
      <c r="F45" s="456"/>
      <c r="G45" s="456"/>
      <c r="H45" s="456"/>
      <c r="I45" s="467"/>
      <c r="J45" s="162" t="str">
        <f>I44&amp;".1"</f>
        <v>...1.1</v>
      </c>
      <c r="L45" s="462" t="s">
        <v>559</v>
      </c>
      <c r="Q45" s="136">
        <v>1</v>
      </c>
      <c r="R45" s="468"/>
      <c r="S45" s="449" t="str">
        <f>$J45</f>
        <v>...1.1</v>
      </c>
      <c r="T45" s="469" t="s">
        <v>560</v>
      </c>
      <c r="U45" s="451"/>
      <c r="V45" s="405"/>
      <c r="W45" s="465"/>
      <c r="X45" s="465"/>
      <c r="Y45" s="465"/>
      <c r="Z45" s="465"/>
      <c r="AA45" s="465"/>
      <c r="AB45" s="466"/>
      <c r="AC45" s="405"/>
      <c r="AD45" s="465"/>
      <c r="AE45" s="465"/>
      <c r="AF45" s="465"/>
      <c r="AG45" s="465"/>
      <c r="AH45" s="465"/>
      <c r="AI45" s="465"/>
      <c r="AJ45" s="466"/>
      <c r="AK45" s="570" t="s">
        <v>638</v>
      </c>
      <c r="AN45" s="151" t="str">
        <f>IF(T45="","",T45)</f>
        <v>Группа потребителей</v>
      </c>
      <c r="AQ45" s="79">
        <v>23</v>
      </c>
    </row>
    <row customHeight="1" ht="24">
      <c r="A46" s="525" t="s">
        <v>384</v>
      </c>
      <c r="B46" s="525" t="s">
        <v>385</v>
      </c>
      <c r="C46" s="525" t="s">
        <v>386</v>
      </c>
      <c r="D46" s="525" t="s">
        <v>649</v>
      </c>
      <c r="E46" s="456"/>
      <c r="F46" s="456"/>
      <c r="G46" s="456"/>
      <c r="H46" s="456"/>
      <c r="I46" s="467"/>
      <c r="J46" s="467"/>
      <c r="K46" s="162" t="str">
        <f>J45&amp;".1"</f>
        <v>...1.1.1</v>
      </c>
      <c r="R46" s="468">
        <v>1</v>
      </c>
      <c r="S46" s="449" t="str">
        <f>$K46</f>
        <v>...1.1.1</v>
      </c>
      <c r="T46" s="632"/>
      <c r="U46" s="451"/>
      <c r="V46" s="471"/>
      <c r="W46" s="471"/>
      <c r="X46" s="473"/>
      <c r="Y46" s="474"/>
      <c r="Z46" s="214" t="s">
        <v>61</v>
      </c>
      <c r="AA46" s="474"/>
      <c r="AB46" s="214" t="s">
        <v>61</v>
      </c>
      <c r="AC46" s="471"/>
      <c r="AD46" s="471"/>
      <c r="AE46" s="473"/>
      <c r="AF46" s="474"/>
      <c r="AG46" s="214" t="s">
        <v>61</v>
      </c>
      <c r="AH46" s="526"/>
      <c r="AI46" s="214" t="s">
        <v>61</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384</v>
      </c>
      <c r="B47" s="525" t="s">
        <v>385</v>
      </c>
      <c r="C47" s="525" t="s">
        <v>386</v>
      </c>
      <c r="D47" s="525" t="s">
        <v>649</v>
      </c>
      <c r="E47" s="456"/>
      <c r="F47" s="456"/>
      <c r="G47" s="456"/>
      <c r="H47" s="456"/>
      <c r="I47" s="467"/>
      <c r="J47" s="467"/>
      <c r="K47" s="162"/>
      <c r="R47" s="468"/>
      <c r="S47" s="430"/>
      <c r="T47" s="451"/>
      <c r="U47" s="451"/>
      <c r="V47" s="472"/>
      <c r="W47" s="472"/>
      <c r="X47" s="476" t="str">
        <f>Y46&amp;"-"&amp;AA46</f>
        <v>-</v>
      </c>
      <c r="Y47" s="477"/>
      <c r="Z47" s="214"/>
      <c r="AA47" s="477"/>
      <c r="AB47" s="214"/>
      <c r="AC47" s="472"/>
      <c r="AD47" s="472"/>
      <c r="AE47" s="476" t="str">
        <f>AF46&amp;"-"&amp;AH46</f>
        <v>-</v>
      </c>
      <c r="AF47" s="477"/>
      <c r="AG47" s="214"/>
      <c r="AH47" s="528"/>
      <c r="AI47" s="214"/>
      <c r="AJ47" s="635"/>
      <c r="AK47" s="634"/>
      <c r="AN47" s="151" t="str">
        <f>IF(T47="","",T47)</f>
        <v/>
      </c>
      <c r="AQ47" s="79">
        <v>0</v>
      </c>
    </row>
    <row customHeight="1" ht="21">
      <c r="A48" s="525" t="s">
        <v>384</v>
      </c>
      <c r="B48" s="525" t="s">
        <v>385</v>
      </c>
      <c r="C48" s="525" t="s">
        <v>386</v>
      </c>
      <c r="D48" s="525" t="s">
        <v>649</v>
      </c>
      <c r="E48" s="456"/>
      <c r="F48" s="456"/>
      <c r="G48" s="456"/>
      <c r="H48" s="456"/>
      <c r="I48" s="467"/>
      <c r="J48" s="162"/>
      <c r="R48" s="463"/>
      <c r="S48" s="479"/>
      <c r="T48" s="483" t="s">
        <v>639</v>
      </c>
      <c r="U48" s="204"/>
      <c r="V48" s="204"/>
      <c r="W48" s="204"/>
      <c r="X48" s="204"/>
      <c r="Y48" s="204"/>
      <c r="Z48" s="204"/>
      <c r="AA48" s="204"/>
      <c r="AB48" s="204"/>
      <c r="AC48" s="204"/>
      <c r="AD48" s="204"/>
      <c r="AE48" s="204"/>
      <c r="AF48" s="204"/>
      <c r="AG48" s="204"/>
      <c r="AH48" s="204"/>
      <c r="AI48" s="204"/>
      <c r="AJ48" s="204"/>
      <c r="AK48" s="455" t="s">
        <v>640</v>
      </c>
      <c r="AN48" s="151" t="str">
        <f>IF(T48="","",T48)</f>
        <v>Добавить значение признака дифференциации</v>
      </c>
      <c r="AQ48" s="79">
        <v>20</v>
      </c>
    </row>
    <row customHeight="1" ht="22.049999999999997">
      <c r="A49" s="525" t="s">
        <v>384</v>
      </c>
      <c r="B49" s="525" t="s">
        <v>385</v>
      </c>
      <c r="C49" s="525" t="s">
        <v>386</v>
      </c>
      <c r="D49" s="525" t="s">
        <v>649</v>
      </c>
      <c r="E49" s="456"/>
      <c r="F49" s="456"/>
      <c r="G49" s="456"/>
      <c r="H49" s="456"/>
      <c r="I49" s="162"/>
      <c r="R49" s="463"/>
      <c r="S49" s="479"/>
      <c r="T49" s="486" t="s">
        <v>565</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384</v>
      </c>
      <c r="B50" s="525" t="s">
        <v>385</v>
      </c>
      <c r="C50" s="525" t="s">
        <v>386</v>
      </c>
      <c r="D50" s="525" t="s">
        <v>649</v>
      </c>
      <c r="E50" s="456"/>
      <c r="F50" s="456"/>
      <c r="G50" s="456"/>
      <c r="H50" s="447"/>
      <c r="R50" s="448"/>
      <c r="S50" s="479"/>
      <c r="T50" s="637" t="s">
        <v>641</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384</v>
      </c>
      <c r="B51" s="135" t="s">
        <v>385</v>
      </c>
      <c r="E51" s="456"/>
      <c r="F51" s="447"/>
      <c r="T51" s="491" t="s">
        <v>568</v>
      </c>
      <c r="AN51" s="151" t="str">
        <f>IF(T51="","",T51)</f>
        <v>Добавить централизованную систему для дифференциации</v>
      </c>
      <c r="AQ51" s="138">
        <v>0</v>
      </c>
    </row>
    <row customHeight="1" ht="0">
      <c r="A52" s="135" t="s">
        <v>384</v>
      </c>
      <c r="E52" s="447"/>
      <c r="T52" s="491" t="s">
        <v>569</v>
      </c>
      <c r="AN52" s="151" t="str">
        <f>IF(T52="","",T52)</f>
        <v>Добавить территорию для дифференциации</v>
      </c>
      <c r="AQ52" s="138">
        <v>0</v>
      </c>
    </row>
    <row customHeight="1" ht="0">
      <c r="T53" s="491" t="s">
        <v>601</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BAC91-103B-9CF8-0BEA-0.BBEAEDB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4" style="3319" width="24.7109375" hidden="1" customWidth="1"/>
    <col min="25" max="25" style="3319" width="11.7109375" hidden="1" customWidth="1"/>
    <col min="26" max="26" style="3319" width="3.7109375" hidden="1" customWidth="1"/>
    <col min="27" max="27" style="3319" width="11.7109375" hidden="1" customWidth="1"/>
    <col min="28" max="28" style="3319" width="8.57421875" hidden="1" customWidth="1"/>
    <col min="29" max="29" style="3319" width="24.7109375" customWidth="1"/>
    <col min="30" max="31" style="3319" width="24.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22.5" hidden="1">
      <c r="AQ1" s="79" t="s">
        <v>14</v>
      </c>
    </row>
    <row customHeight="1" ht="23.25" hidden="1">
      <c r="E2" s="447">
        <v>1</v>
      </c>
      <c r="R2" s="448"/>
      <c r="S2" s="449">
        <f>INDEX(PT_DIFFERENTIATION_NUM_NTAR,MATCH(A2,PT_DIFFERENTIATION_NTAR_ID,0))</f>
      </c>
      <c r="T2" s="450" t="s">
        <v>284</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4"/>
      <c r="AC3" s="452">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634</v>
      </c>
      <c r="U4" s="451"/>
      <c r="V4" s="452"/>
      <c r="W4" s="453"/>
      <c r="X4" s="453"/>
      <c r="Y4" s="453"/>
      <c r="Z4" s="453"/>
      <c r="AA4" s="453"/>
      <c r="AB4" s="454"/>
      <c r="AC4" s="452">
        <f>INDEX(PT_DIFFERENTIATION_CS,MATCH(C4,PT_DIFFERENTIATION_CS_ID,0))</f>
      </c>
      <c r="AD4" s="453"/>
      <c r="AE4" s="453"/>
      <c r="AF4" s="453"/>
      <c r="AG4" s="453"/>
      <c r="AH4" s="453"/>
      <c r="AI4" s="453"/>
      <c r="AJ4" s="454"/>
      <c r="AK4" s="455" t="s">
        <v>635</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636</v>
      </c>
      <c r="U5" s="451"/>
      <c r="V5" s="626"/>
      <c r="W5" s="627"/>
      <c r="X5" s="627"/>
      <c r="Y5" s="627"/>
      <c r="Z5" s="627"/>
      <c r="AA5" s="627"/>
      <c r="AB5" s="628"/>
      <c r="AC5" s="629"/>
      <c r="AD5" s="630"/>
      <c r="AE5" s="630"/>
      <c r="AF5" s="630"/>
      <c r="AG5" s="630"/>
      <c r="AH5" s="630"/>
      <c r="AI5" s="630"/>
      <c r="AJ5" s="631"/>
      <c r="AK5" s="455" t="s">
        <v>637</v>
      </c>
      <c r="AN5" s="151" t="str">
        <f>IF(T5="","",T5)</f>
        <v>Наименование признака дифференциации</v>
      </c>
      <c r="AQ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6"/>
      <c r="AC6" s="405"/>
      <c r="AD6" s="465"/>
      <c r="AE6" s="465"/>
      <c r="AF6" s="465"/>
      <c r="AG6" s="465"/>
      <c r="AH6" s="465"/>
      <c r="AI6" s="465"/>
      <c r="AJ6" s="466"/>
      <c r="AK6" s="570" t="s">
        <v>638</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455" t="s">
        <v>640</v>
      </c>
      <c r="AN9" s="151" t="str">
        <f>IF(T9="","",T9)</f>
        <v>Добавить значение признака дифференциации</v>
      </c>
      <c r="AQ9" s="79">
        <v>0</v>
      </c>
    </row>
    <row customHeight="1" ht="21" hidden="1">
      <c r="E10" s="456"/>
      <c r="F10" s="456"/>
      <c r="G10" s="456"/>
      <c r="H10" s="456"/>
      <c r="I10" s="162"/>
      <c r="R10" s="463"/>
      <c r="S10" s="479"/>
      <c r="T10" s="486" t="s">
        <v>565</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641</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568</v>
      </c>
      <c r="AN12" s="151" t="str">
        <f>IF(T12="","",T12)</f>
        <v>Добавить централизованную систему для дифференциации</v>
      </c>
      <c r="AQ12" s="138">
        <v>0</v>
      </c>
    </row>
    <row customHeight="1" ht="14.25" hidden="1">
      <c r="E13" s="447"/>
      <c r="T13" s="491" t="s">
        <v>569</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570</v>
      </c>
      <c r="Y18" s="496"/>
      <c r="AA18" s="496"/>
      <c r="AF18" s="496"/>
      <c r="AH18" s="496"/>
      <c r="AQ18" s="100">
        <v>0</v>
      </c>
    </row>
    <row customHeight="1" ht="14.25" hidden="1">
      <c r="AQ19" s="100">
        <v>0</v>
      </c>
    </row>
    <row customHeight="1" ht="12" hidden="1">
      <c r="O20" s="462" t="s">
        <v>571</v>
      </c>
      <c r="T20" s="100" t="s">
        <v>572</v>
      </c>
      <c r="Z20" s="218" t="s">
        <v>573</v>
      </c>
      <c r="AB20" s="218" t="s">
        <v>574</v>
      </c>
      <c r="AC20" s="100" t="s">
        <v>572</v>
      </c>
      <c r="AG20" s="218" t="s">
        <v>575</v>
      </c>
      <c r="AI20" s="218" t="s">
        <v>574</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578</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579</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580</v>
      </c>
      <c r="AI34" s="138" t="s">
        <v>580</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t="s">
        <v>454</v>
      </c>
      <c r="AQ36" s="79">
        <v>14</v>
      </c>
    </row>
    <row customHeight="1" ht="14.699999999999998">
      <c r="Q37" s="497"/>
      <c r="R37" s="497"/>
      <c r="S37" s="449" t="s">
        <v>87</v>
      </c>
      <c r="T37" s="326" t="s">
        <v>581</v>
      </c>
      <c r="U37" s="506"/>
      <c r="V37" s="507" t="s">
        <v>582</v>
      </c>
      <c r="W37" s="508"/>
      <c r="X37" s="508"/>
      <c r="Y37" s="508"/>
      <c r="Z37" s="508"/>
      <c r="AA37" s="509"/>
      <c r="AB37" s="510" t="s">
        <v>583</v>
      </c>
      <c r="AC37" s="507" t="s">
        <v>582</v>
      </c>
      <c r="AD37" s="508"/>
      <c r="AE37" s="508"/>
      <c r="AF37" s="508"/>
      <c r="AG37" s="508"/>
      <c r="AH37" s="509"/>
      <c r="AI37" s="510" t="s">
        <v>584</v>
      </c>
      <c r="AJ37" s="511" t="s">
        <v>585</v>
      </c>
      <c r="AK37" s="152"/>
      <c r="AQ37" s="79">
        <v>14</v>
      </c>
    </row>
    <row customHeight="1" ht="35.699999999999996">
      <c r="Q38" s="497"/>
      <c r="R38" s="497"/>
      <c r="S38" s="449"/>
      <c r="T38" s="326"/>
      <c r="U38" s="512"/>
      <c r="V38" s="291" t="s">
        <v>642</v>
      </c>
      <c r="W38" s="84" t="s">
        <v>588</v>
      </c>
      <c r="X38" s="83"/>
      <c r="Y38" s="84" t="s">
        <v>589</v>
      </c>
      <c r="Z38" s="142"/>
      <c r="AA38" s="83"/>
      <c r="AB38" s="514"/>
      <c r="AC38" s="291" t="s">
        <v>642</v>
      </c>
      <c r="AD38" s="84" t="s">
        <v>588</v>
      </c>
      <c r="AE38" s="83"/>
      <c r="AF38" s="84" t="s">
        <v>589</v>
      </c>
      <c r="AG38" s="142"/>
      <c r="AH38" s="83"/>
      <c r="AI38" s="514"/>
      <c r="AJ38" s="515"/>
      <c r="AK38" s="152"/>
      <c r="AQ38" s="79">
        <v>34</v>
      </c>
    </row>
    <row customHeight="1" ht="35.699999999999996">
      <c r="B39" s="218" t="s">
        <v>296</v>
      </c>
      <c r="C39" s="218" t="s">
        <v>297</v>
      </c>
      <c r="D39" s="218" t="s">
        <v>298</v>
      </c>
      <c r="E39" s="462" t="s">
        <v>590</v>
      </c>
      <c r="F39" s="462" t="s">
        <v>591</v>
      </c>
      <c r="G39" s="462" t="s">
        <v>592</v>
      </c>
      <c r="I39" s="462" t="s">
        <v>643</v>
      </c>
      <c r="J39" s="462" t="s">
        <v>595</v>
      </c>
      <c r="K39" s="462" t="s">
        <v>644</v>
      </c>
      <c r="L39" s="462" t="s">
        <v>571</v>
      </c>
      <c r="Q39" s="497"/>
      <c r="R39" s="497"/>
      <c r="S39" s="449"/>
      <c r="T39" s="326"/>
      <c r="U39" s="516"/>
      <c r="V39" s="291" t="s">
        <v>645</v>
      </c>
      <c r="W39" s="246" t="s">
        <v>646</v>
      </c>
      <c r="X39" s="246" t="s">
        <v>647</v>
      </c>
      <c r="Y39" s="246" t="s">
        <v>599</v>
      </c>
      <c r="Z39" s="388" t="s">
        <v>600</v>
      </c>
      <c r="AA39" s="390"/>
      <c r="AB39" s="517"/>
      <c r="AC39" s="291" t="s">
        <v>645</v>
      </c>
      <c r="AD39" s="246" t="s">
        <v>646</v>
      </c>
      <c r="AE39" s="246" t="s">
        <v>647</v>
      </c>
      <c r="AF39" s="246" t="s">
        <v>599</v>
      </c>
      <c r="AG39" s="388" t="s">
        <v>600</v>
      </c>
      <c r="AH39" s="390"/>
      <c r="AI39" s="517"/>
      <c r="AJ39" s="518"/>
      <c r="AK39" s="152"/>
      <c r="AQ39" s="79">
        <v>34</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389</v>
      </c>
      <c r="E41" s="447">
        <v>1</v>
      </c>
      <c r="R41" s="448"/>
      <c r="S41" s="449">
        <f>INDEX(PT_DIFFERENTIATION_NUM_NTAR,MATCH(A41,PT_DIFFERENTIATION_NTAR_ID,0))</f>
        <v>0</v>
      </c>
      <c r="T41" s="450" t="s">
        <v>284</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389</v>
      </c>
      <c r="B42" s="525" t="s">
        <v>390</v>
      </c>
      <c r="E42" s="456"/>
      <c r="F42" s="447">
        <v>1</v>
      </c>
      <c r="Q42" s="457"/>
      <c r="R42" s="458"/>
      <c r="S42" s="449" t="str">
        <f>INDEX(PT_DIFFERENTIATION_NUM_TER,MATCH(B42,PT_DIFFERENTIATION_TER_ID,0))</f>
        <v>.</v>
      </c>
      <c r="T42" s="459" t="s">
        <v>550</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551</v>
      </c>
      <c r="AN42" s="151" t="str">
        <f>IF(T42="","",T42)</f>
        <v>Территория действия тарифа</v>
      </c>
      <c r="AQ42" s="79">
        <v>23</v>
      </c>
    </row>
    <row customHeight="1" ht="24">
      <c r="A43" s="525" t="s">
        <v>389</v>
      </c>
      <c r="B43" s="525" t="s">
        <v>390</v>
      </c>
      <c r="C43" s="525" t="s">
        <v>391</v>
      </c>
      <c r="E43" s="456"/>
      <c r="F43" s="456"/>
      <c r="G43" s="447">
        <v>1</v>
      </c>
      <c r="Q43" s="457"/>
      <c r="R43" s="458"/>
      <c r="S43" s="449" t="str">
        <f>INDEX(PT_DIFFERENTIATION_NUM_CS,MATCH(C43,PT_DIFFERENTIATION_CS_ID,0))</f>
        <v>..</v>
      </c>
      <c r="T43" s="460" t="s">
        <v>634</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635</v>
      </c>
      <c r="AN43" s="151" t="str">
        <f>IF(T43="","",T43)</f>
        <v>Наименование централизованной системы холодного водоснабжения</v>
      </c>
      <c r="AQ43" s="79">
        <v>23</v>
      </c>
    </row>
    <row customHeight="1" ht="24">
      <c r="A44" s="525" t="s">
        <v>389</v>
      </c>
      <c r="B44" s="525" t="s">
        <v>390</v>
      </c>
      <c r="C44" s="525" t="s">
        <v>391</v>
      </c>
      <c r="D44" s="525" t="s">
        <v>650</v>
      </c>
      <c r="E44" s="456"/>
      <c r="F44" s="456"/>
      <c r="G44" s="456"/>
      <c r="H44" s="456"/>
      <c r="I44" s="162" t="str">
        <f>S43&amp;".1"</f>
        <v>...1</v>
      </c>
      <c r="P44" s="136">
        <v>1</v>
      </c>
      <c r="R44" s="463"/>
      <c r="S44" s="449" t="str">
        <f>$I44</f>
        <v>...1</v>
      </c>
      <c r="T44" s="464" t="s">
        <v>636</v>
      </c>
      <c r="U44" s="451"/>
      <c r="V44" s="626"/>
      <c r="W44" s="627"/>
      <c r="X44" s="627"/>
      <c r="Y44" s="627"/>
      <c r="Z44" s="627"/>
      <c r="AA44" s="627"/>
      <c r="AB44" s="628"/>
      <c r="AC44" s="629"/>
      <c r="AD44" s="630"/>
      <c r="AE44" s="630"/>
      <c r="AF44" s="630"/>
      <c r="AG44" s="630"/>
      <c r="AH44" s="630"/>
      <c r="AI44" s="630"/>
      <c r="AJ44" s="631"/>
      <c r="AK44" s="455" t="s">
        <v>637</v>
      </c>
      <c r="AN44" s="151" t="str">
        <f>IF(T44="","",T44)</f>
        <v>Наименование признака дифференциации</v>
      </c>
      <c r="AQ44" s="79">
        <v>23</v>
      </c>
    </row>
    <row customHeight="1" ht="24">
      <c r="A45" s="525" t="s">
        <v>389</v>
      </c>
      <c r="B45" s="525" t="s">
        <v>390</v>
      </c>
      <c r="C45" s="525" t="s">
        <v>391</v>
      </c>
      <c r="D45" s="525" t="s">
        <v>650</v>
      </c>
      <c r="E45" s="456"/>
      <c r="F45" s="456"/>
      <c r="G45" s="456"/>
      <c r="H45" s="456"/>
      <c r="I45" s="467"/>
      <c r="J45" s="162" t="str">
        <f>I44&amp;".1"</f>
        <v>...1.1</v>
      </c>
      <c r="L45" s="462" t="s">
        <v>559</v>
      </c>
      <c r="Q45" s="136">
        <v>1</v>
      </c>
      <c r="R45" s="468"/>
      <c r="S45" s="449" t="str">
        <f>$J45</f>
        <v>...1.1</v>
      </c>
      <c r="T45" s="469" t="s">
        <v>560</v>
      </c>
      <c r="U45" s="451"/>
      <c r="V45" s="405"/>
      <c r="W45" s="465"/>
      <c r="X45" s="465"/>
      <c r="Y45" s="465"/>
      <c r="Z45" s="465"/>
      <c r="AA45" s="465"/>
      <c r="AB45" s="466"/>
      <c r="AC45" s="405"/>
      <c r="AD45" s="465"/>
      <c r="AE45" s="465"/>
      <c r="AF45" s="465"/>
      <c r="AG45" s="465"/>
      <c r="AH45" s="465"/>
      <c r="AI45" s="465"/>
      <c r="AJ45" s="466"/>
      <c r="AK45" s="570" t="s">
        <v>638</v>
      </c>
      <c r="AN45" s="151" t="str">
        <f>IF(T45="","",T45)</f>
        <v>Группа потребителей</v>
      </c>
      <c r="AQ45" s="79">
        <v>23</v>
      </c>
    </row>
    <row customHeight="1" ht="24">
      <c r="A46" s="525" t="s">
        <v>389</v>
      </c>
      <c r="B46" s="525" t="s">
        <v>390</v>
      </c>
      <c r="C46" s="525" t="s">
        <v>391</v>
      </c>
      <c r="D46" s="525" t="s">
        <v>650</v>
      </c>
      <c r="E46" s="456"/>
      <c r="F46" s="456"/>
      <c r="G46" s="456"/>
      <c r="H46" s="456"/>
      <c r="I46" s="467"/>
      <c r="J46" s="467"/>
      <c r="K46" s="162" t="str">
        <f>J45&amp;".1"</f>
        <v>...1.1.1</v>
      </c>
      <c r="R46" s="468">
        <v>1</v>
      </c>
      <c r="S46" s="449" t="str">
        <f>$K46</f>
        <v>...1.1.1</v>
      </c>
      <c r="T46" s="632"/>
      <c r="U46" s="451"/>
      <c r="V46" s="471"/>
      <c r="W46" s="471"/>
      <c r="X46" s="473"/>
      <c r="Y46" s="474"/>
      <c r="Z46" s="214" t="s">
        <v>61</v>
      </c>
      <c r="AA46" s="474"/>
      <c r="AB46" s="214" t="s">
        <v>61</v>
      </c>
      <c r="AC46" s="471"/>
      <c r="AD46" s="471"/>
      <c r="AE46" s="473"/>
      <c r="AF46" s="474"/>
      <c r="AG46" s="214" t="s">
        <v>61</v>
      </c>
      <c r="AH46" s="526"/>
      <c r="AI46" s="214" t="s">
        <v>61</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389</v>
      </c>
      <c r="B47" s="525" t="s">
        <v>390</v>
      </c>
      <c r="C47" s="525" t="s">
        <v>391</v>
      </c>
      <c r="D47" s="525" t="s">
        <v>650</v>
      </c>
      <c r="E47" s="456"/>
      <c r="F47" s="456"/>
      <c r="G47" s="456"/>
      <c r="H47" s="456"/>
      <c r="I47" s="467"/>
      <c r="J47" s="467"/>
      <c r="K47" s="162"/>
      <c r="R47" s="468"/>
      <c r="S47" s="430"/>
      <c r="T47" s="451"/>
      <c r="U47" s="451"/>
      <c r="V47" s="472"/>
      <c r="W47" s="472"/>
      <c r="X47" s="476" t="str">
        <f>Y46&amp;"-"&amp;AA46</f>
        <v>-</v>
      </c>
      <c r="Y47" s="477"/>
      <c r="Z47" s="214"/>
      <c r="AA47" s="477"/>
      <c r="AB47" s="214"/>
      <c r="AC47" s="472"/>
      <c r="AD47" s="472"/>
      <c r="AE47" s="476" t="str">
        <f>AF46&amp;"-"&amp;AH46</f>
        <v>-</v>
      </c>
      <c r="AF47" s="477"/>
      <c r="AG47" s="214"/>
      <c r="AH47" s="528"/>
      <c r="AI47" s="214"/>
      <c r="AJ47" s="635"/>
      <c r="AK47" s="634"/>
      <c r="AN47" s="151" t="str">
        <f>IF(T47="","",T47)</f>
        <v/>
      </c>
      <c r="AQ47" s="79">
        <v>0</v>
      </c>
    </row>
    <row customHeight="1" ht="21">
      <c r="A48" s="525" t="s">
        <v>389</v>
      </c>
      <c r="B48" s="525" t="s">
        <v>390</v>
      </c>
      <c r="C48" s="525" t="s">
        <v>391</v>
      </c>
      <c r="D48" s="525" t="s">
        <v>650</v>
      </c>
      <c r="E48" s="456"/>
      <c r="F48" s="456"/>
      <c r="G48" s="456"/>
      <c r="H48" s="456"/>
      <c r="I48" s="467"/>
      <c r="J48" s="162"/>
      <c r="R48" s="463"/>
      <c r="S48" s="479"/>
      <c r="T48" s="483" t="s">
        <v>639</v>
      </c>
      <c r="U48" s="204"/>
      <c r="V48" s="204"/>
      <c r="W48" s="204"/>
      <c r="X48" s="204"/>
      <c r="Y48" s="204"/>
      <c r="Z48" s="204"/>
      <c r="AA48" s="204"/>
      <c r="AB48" s="204"/>
      <c r="AC48" s="204"/>
      <c r="AD48" s="204"/>
      <c r="AE48" s="204"/>
      <c r="AF48" s="204"/>
      <c r="AG48" s="204"/>
      <c r="AH48" s="204"/>
      <c r="AI48" s="204"/>
      <c r="AJ48" s="204"/>
      <c r="AK48" s="455" t="s">
        <v>640</v>
      </c>
      <c r="AN48" s="151" t="str">
        <f>IF(T48="","",T48)</f>
        <v>Добавить значение признака дифференциации</v>
      </c>
      <c r="AQ48" s="79">
        <v>20</v>
      </c>
    </row>
    <row customHeight="1" ht="22.049999999999997">
      <c r="A49" s="525" t="s">
        <v>389</v>
      </c>
      <c r="B49" s="525" t="s">
        <v>390</v>
      </c>
      <c r="C49" s="525" t="s">
        <v>391</v>
      </c>
      <c r="D49" s="525" t="s">
        <v>650</v>
      </c>
      <c r="E49" s="456"/>
      <c r="F49" s="456"/>
      <c r="G49" s="456"/>
      <c r="H49" s="456"/>
      <c r="I49" s="162"/>
      <c r="R49" s="463"/>
      <c r="S49" s="479"/>
      <c r="T49" s="486" t="s">
        <v>565</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389</v>
      </c>
      <c r="B50" s="525" t="s">
        <v>390</v>
      </c>
      <c r="C50" s="525" t="s">
        <v>391</v>
      </c>
      <c r="D50" s="525" t="s">
        <v>650</v>
      </c>
      <c r="E50" s="456"/>
      <c r="F50" s="456"/>
      <c r="G50" s="456"/>
      <c r="H50" s="447"/>
      <c r="R50" s="448"/>
      <c r="S50" s="479"/>
      <c r="T50" s="637" t="s">
        <v>641</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389</v>
      </c>
      <c r="B51" s="135" t="s">
        <v>390</v>
      </c>
      <c r="E51" s="456"/>
      <c r="F51" s="447"/>
      <c r="T51" s="491" t="s">
        <v>568</v>
      </c>
      <c r="AN51" s="151" t="str">
        <f>IF(T51="","",T51)</f>
        <v>Добавить централизованную систему для дифференциации</v>
      </c>
      <c r="AQ51" s="138">
        <v>0</v>
      </c>
    </row>
    <row customHeight="1" ht="0">
      <c r="A52" s="135" t="s">
        <v>389</v>
      </c>
      <c r="E52" s="447"/>
      <c r="T52" s="491" t="s">
        <v>569</v>
      </c>
      <c r="AN52" s="151" t="str">
        <f>IF(T52="","",T52)</f>
        <v>Добавить территорию для дифференциации</v>
      </c>
      <c r="AQ52" s="138">
        <v>0</v>
      </c>
    </row>
    <row customHeight="1" ht="0">
      <c r="T53" s="491" t="s">
        <v>601</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22D0D-EDB1-A9EE-EA31-0.6AD95EA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4" style="3319" width="24.7109375" hidden="1" customWidth="1"/>
    <col min="25" max="25" style="3319" width="11.7109375" hidden="1" customWidth="1"/>
    <col min="26" max="26" style="3319" width="3.7109375" hidden="1" customWidth="1"/>
    <col min="27" max="27" style="3319" width="11.7109375" hidden="1" customWidth="1"/>
    <col min="28" max="28" style="3319" width="8.57421875" hidden="1" customWidth="1"/>
    <col min="29" max="29" style="3319" width="24.7109375" customWidth="1"/>
    <col min="30" max="31" style="3319" width="24.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22.5" hidden="1">
      <c r="AQ1" s="79" t="s">
        <v>14</v>
      </c>
    </row>
    <row customHeight="1" ht="23.25" hidden="1">
      <c r="E2" s="447">
        <v>1</v>
      </c>
      <c r="R2" s="448"/>
      <c r="S2" s="449">
        <f>INDEX(PT_DIFFERENTIATION_NUM_NTAR,MATCH(A2,PT_DIFFERENTIATION_NTAR_ID,0))</f>
      </c>
      <c r="T2" s="450" t="s">
        <v>284</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4"/>
      <c r="AC3" s="452">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634</v>
      </c>
      <c r="U4" s="451"/>
      <c r="V4" s="452"/>
      <c r="W4" s="453"/>
      <c r="X4" s="453"/>
      <c r="Y4" s="453"/>
      <c r="Z4" s="453"/>
      <c r="AA4" s="453"/>
      <c r="AB4" s="454"/>
      <c r="AC4" s="452">
        <f>INDEX(PT_DIFFERENTIATION_CS,MATCH(C4,PT_DIFFERENTIATION_CS_ID,0))</f>
      </c>
      <c r="AD4" s="453"/>
      <c r="AE4" s="453"/>
      <c r="AF4" s="453"/>
      <c r="AG4" s="453"/>
      <c r="AH4" s="453"/>
      <c r="AI4" s="453"/>
      <c r="AJ4" s="454"/>
      <c r="AK4" s="455" t="s">
        <v>635</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636</v>
      </c>
      <c r="U5" s="451"/>
      <c r="V5" s="626"/>
      <c r="W5" s="627"/>
      <c r="X5" s="627"/>
      <c r="Y5" s="627"/>
      <c r="Z5" s="627"/>
      <c r="AA5" s="627"/>
      <c r="AB5" s="628"/>
      <c r="AC5" s="629"/>
      <c r="AD5" s="630"/>
      <c r="AE5" s="630"/>
      <c r="AF5" s="630"/>
      <c r="AG5" s="630"/>
      <c r="AH5" s="630"/>
      <c r="AI5" s="630"/>
      <c r="AJ5" s="631"/>
      <c r="AK5" s="455" t="s">
        <v>637</v>
      </c>
      <c r="AN5" s="151" t="str">
        <f>IF(T5="","",T5)</f>
        <v>Наименование признака дифференциации</v>
      </c>
      <c r="AQ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6"/>
      <c r="AC6" s="405"/>
      <c r="AD6" s="465"/>
      <c r="AE6" s="465"/>
      <c r="AF6" s="465"/>
      <c r="AG6" s="465"/>
      <c r="AH6" s="465"/>
      <c r="AI6" s="465"/>
      <c r="AJ6" s="466"/>
      <c r="AK6" s="570" t="s">
        <v>638</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455" t="s">
        <v>640</v>
      </c>
      <c r="AN9" s="151" t="str">
        <f>IF(T9="","",T9)</f>
        <v>Добавить значение признака дифференциации</v>
      </c>
      <c r="AQ9" s="79">
        <v>0</v>
      </c>
    </row>
    <row customHeight="1" ht="21" hidden="1">
      <c r="E10" s="456"/>
      <c r="F10" s="456"/>
      <c r="G10" s="456"/>
      <c r="H10" s="456"/>
      <c r="I10" s="162"/>
      <c r="R10" s="463"/>
      <c r="S10" s="479"/>
      <c r="T10" s="486" t="s">
        <v>565</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641</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568</v>
      </c>
      <c r="AN12" s="151" t="str">
        <f>IF(T12="","",T12)</f>
        <v>Добавить централизованную систему для дифференциации</v>
      </c>
      <c r="AQ12" s="138">
        <v>0</v>
      </c>
    </row>
    <row customHeight="1" ht="14.25" hidden="1">
      <c r="E13" s="447"/>
      <c r="T13" s="491" t="s">
        <v>569</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570</v>
      </c>
      <c r="Y18" s="496"/>
      <c r="AA18" s="496"/>
      <c r="AF18" s="496"/>
      <c r="AH18" s="496"/>
      <c r="AQ18" s="100">
        <v>0</v>
      </c>
    </row>
    <row customHeight="1" ht="14.25" hidden="1">
      <c r="AQ19" s="100">
        <v>0</v>
      </c>
    </row>
    <row customHeight="1" ht="12" hidden="1">
      <c r="O20" s="462" t="s">
        <v>571</v>
      </c>
      <c r="T20" s="100" t="s">
        <v>572</v>
      </c>
      <c r="Z20" s="218" t="s">
        <v>573</v>
      </c>
      <c r="AB20" s="218" t="s">
        <v>574</v>
      </c>
      <c r="AC20" s="100" t="s">
        <v>572</v>
      </c>
      <c r="AG20" s="218" t="s">
        <v>575</v>
      </c>
      <c r="AI20" s="218" t="s">
        <v>574</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578</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579</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580</v>
      </c>
      <c r="AI34" s="138" t="s">
        <v>580</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t="s">
        <v>454</v>
      </c>
      <c r="AQ36" s="79">
        <v>14</v>
      </c>
    </row>
    <row customHeight="1" ht="14.699999999999998">
      <c r="Q37" s="497"/>
      <c r="R37" s="497"/>
      <c r="S37" s="449" t="s">
        <v>87</v>
      </c>
      <c r="T37" s="326" t="s">
        <v>581</v>
      </c>
      <c r="U37" s="506"/>
      <c r="V37" s="507" t="s">
        <v>582</v>
      </c>
      <c r="W37" s="508"/>
      <c r="X37" s="508"/>
      <c r="Y37" s="508"/>
      <c r="Z37" s="508"/>
      <c r="AA37" s="509"/>
      <c r="AB37" s="510" t="s">
        <v>583</v>
      </c>
      <c r="AC37" s="507" t="s">
        <v>582</v>
      </c>
      <c r="AD37" s="508"/>
      <c r="AE37" s="508"/>
      <c r="AF37" s="508"/>
      <c r="AG37" s="508"/>
      <c r="AH37" s="509"/>
      <c r="AI37" s="510" t="s">
        <v>584</v>
      </c>
      <c r="AJ37" s="511" t="s">
        <v>585</v>
      </c>
      <c r="AK37" s="152"/>
      <c r="AQ37" s="79">
        <v>14</v>
      </c>
    </row>
    <row customHeight="1" ht="35.699999999999996">
      <c r="Q38" s="497"/>
      <c r="R38" s="497"/>
      <c r="S38" s="449"/>
      <c r="T38" s="326"/>
      <c r="U38" s="512"/>
      <c r="V38" s="291" t="s">
        <v>642</v>
      </c>
      <c r="W38" s="84" t="s">
        <v>588</v>
      </c>
      <c r="X38" s="83"/>
      <c r="Y38" s="84" t="s">
        <v>589</v>
      </c>
      <c r="Z38" s="142"/>
      <c r="AA38" s="83"/>
      <c r="AB38" s="514"/>
      <c r="AC38" s="291" t="s">
        <v>642</v>
      </c>
      <c r="AD38" s="84" t="s">
        <v>588</v>
      </c>
      <c r="AE38" s="83"/>
      <c r="AF38" s="84" t="s">
        <v>589</v>
      </c>
      <c r="AG38" s="142"/>
      <c r="AH38" s="83"/>
      <c r="AI38" s="514"/>
      <c r="AJ38" s="515"/>
      <c r="AK38" s="152"/>
      <c r="AQ38" s="79">
        <v>34</v>
      </c>
    </row>
    <row customHeight="1" ht="35.699999999999996">
      <c r="B39" s="218" t="s">
        <v>296</v>
      </c>
      <c r="C39" s="218" t="s">
        <v>297</v>
      </c>
      <c r="D39" s="218" t="s">
        <v>298</v>
      </c>
      <c r="E39" s="462" t="s">
        <v>590</v>
      </c>
      <c r="F39" s="462" t="s">
        <v>591</v>
      </c>
      <c r="G39" s="462" t="s">
        <v>592</v>
      </c>
      <c r="I39" s="462" t="s">
        <v>643</v>
      </c>
      <c r="J39" s="462" t="s">
        <v>595</v>
      </c>
      <c r="K39" s="462" t="s">
        <v>644</v>
      </c>
      <c r="L39" s="462" t="s">
        <v>571</v>
      </c>
      <c r="Q39" s="497"/>
      <c r="R39" s="497"/>
      <c r="S39" s="449"/>
      <c r="T39" s="326"/>
      <c r="U39" s="516"/>
      <c r="V39" s="291" t="s">
        <v>645</v>
      </c>
      <c r="W39" s="246" t="s">
        <v>646</v>
      </c>
      <c r="X39" s="246" t="s">
        <v>647</v>
      </c>
      <c r="Y39" s="246" t="s">
        <v>599</v>
      </c>
      <c r="Z39" s="388" t="s">
        <v>600</v>
      </c>
      <c r="AA39" s="390"/>
      <c r="AB39" s="517"/>
      <c r="AC39" s="291" t="s">
        <v>645</v>
      </c>
      <c r="AD39" s="246" t="s">
        <v>646</v>
      </c>
      <c r="AE39" s="246" t="s">
        <v>647</v>
      </c>
      <c r="AF39" s="246" t="s">
        <v>599</v>
      </c>
      <c r="AG39" s="388" t="s">
        <v>600</v>
      </c>
      <c r="AH39" s="390"/>
      <c r="AI39" s="517"/>
      <c r="AJ39" s="518"/>
      <c r="AK39" s="152"/>
      <c r="AQ39" s="79">
        <v>34</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394</v>
      </c>
      <c r="E41" s="447">
        <v>1</v>
      </c>
      <c r="R41" s="448"/>
      <c r="S41" s="449">
        <f>INDEX(PT_DIFFERENTIATION_NUM_NTAR,MATCH(A41,PT_DIFFERENTIATION_NTAR_ID,0))</f>
        <v>0</v>
      </c>
      <c r="T41" s="450" t="s">
        <v>284</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394</v>
      </c>
      <c r="B42" s="525" t="s">
        <v>395</v>
      </c>
      <c r="E42" s="456"/>
      <c r="F42" s="447">
        <v>1</v>
      </c>
      <c r="Q42" s="457"/>
      <c r="R42" s="458"/>
      <c r="S42" s="449" t="str">
        <f>INDEX(PT_DIFFERENTIATION_NUM_TER,MATCH(B42,PT_DIFFERENTIATION_TER_ID,0))</f>
        <v>.</v>
      </c>
      <c r="T42" s="459" t="s">
        <v>550</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551</v>
      </c>
      <c r="AN42" s="151" t="str">
        <f>IF(T42="","",T42)</f>
        <v>Территория действия тарифа</v>
      </c>
      <c r="AQ42" s="79">
        <v>23</v>
      </c>
    </row>
    <row customHeight="1" ht="24">
      <c r="A43" s="525" t="s">
        <v>394</v>
      </c>
      <c r="B43" s="525" t="s">
        <v>395</v>
      </c>
      <c r="C43" s="525" t="s">
        <v>396</v>
      </c>
      <c r="E43" s="456"/>
      <c r="F43" s="456"/>
      <c r="G43" s="447">
        <v>1</v>
      </c>
      <c r="Q43" s="457"/>
      <c r="R43" s="458"/>
      <c r="S43" s="449" t="str">
        <f>INDEX(PT_DIFFERENTIATION_NUM_CS,MATCH(C43,PT_DIFFERENTIATION_CS_ID,0))</f>
        <v>..</v>
      </c>
      <c r="T43" s="460" t="s">
        <v>634</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635</v>
      </c>
      <c r="AN43" s="151" t="str">
        <f>IF(T43="","",T43)</f>
        <v>Наименование централизованной системы холодного водоснабжения</v>
      </c>
      <c r="AQ43" s="79">
        <v>23</v>
      </c>
    </row>
    <row customHeight="1" ht="24">
      <c r="A44" s="525" t="s">
        <v>394</v>
      </c>
      <c r="B44" s="525" t="s">
        <v>395</v>
      </c>
      <c r="C44" s="525" t="s">
        <v>396</v>
      </c>
      <c r="D44" s="525" t="s">
        <v>651</v>
      </c>
      <c r="E44" s="456"/>
      <c r="F44" s="456"/>
      <c r="G44" s="456"/>
      <c r="H44" s="456"/>
      <c r="I44" s="162" t="str">
        <f>S43&amp;".1"</f>
        <v>...1</v>
      </c>
      <c r="P44" s="136">
        <v>1</v>
      </c>
      <c r="R44" s="463"/>
      <c r="S44" s="449" t="str">
        <f>$I44</f>
        <v>...1</v>
      </c>
      <c r="T44" s="464" t="s">
        <v>636</v>
      </c>
      <c r="U44" s="451"/>
      <c r="V44" s="626"/>
      <c r="W44" s="627"/>
      <c r="X44" s="627"/>
      <c r="Y44" s="627"/>
      <c r="Z44" s="627"/>
      <c r="AA44" s="627"/>
      <c r="AB44" s="628"/>
      <c r="AC44" s="629"/>
      <c r="AD44" s="630"/>
      <c r="AE44" s="630"/>
      <c r="AF44" s="630"/>
      <c r="AG44" s="630"/>
      <c r="AH44" s="630"/>
      <c r="AI44" s="630"/>
      <c r="AJ44" s="631"/>
      <c r="AK44" s="455" t="s">
        <v>637</v>
      </c>
      <c r="AN44" s="151" t="str">
        <f>IF(T44="","",T44)</f>
        <v>Наименование признака дифференциации</v>
      </c>
      <c r="AQ44" s="79">
        <v>23</v>
      </c>
    </row>
    <row customHeight="1" ht="24">
      <c r="A45" s="525" t="s">
        <v>394</v>
      </c>
      <c r="B45" s="525" t="s">
        <v>395</v>
      </c>
      <c r="C45" s="525" t="s">
        <v>396</v>
      </c>
      <c r="D45" s="525" t="s">
        <v>651</v>
      </c>
      <c r="E45" s="456"/>
      <c r="F45" s="456"/>
      <c r="G45" s="456"/>
      <c r="H45" s="456"/>
      <c r="I45" s="467"/>
      <c r="J45" s="162" t="str">
        <f>I44&amp;".1"</f>
        <v>...1.1</v>
      </c>
      <c r="L45" s="462" t="s">
        <v>559</v>
      </c>
      <c r="Q45" s="136">
        <v>1</v>
      </c>
      <c r="R45" s="468"/>
      <c r="S45" s="449" t="str">
        <f>$J45</f>
        <v>...1.1</v>
      </c>
      <c r="T45" s="469" t="s">
        <v>560</v>
      </c>
      <c r="U45" s="451"/>
      <c r="V45" s="405"/>
      <c r="W45" s="465"/>
      <c r="X45" s="465"/>
      <c r="Y45" s="465"/>
      <c r="Z45" s="465"/>
      <c r="AA45" s="465"/>
      <c r="AB45" s="466"/>
      <c r="AC45" s="405"/>
      <c r="AD45" s="465"/>
      <c r="AE45" s="465"/>
      <c r="AF45" s="465"/>
      <c r="AG45" s="465"/>
      <c r="AH45" s="465"/>
      <c r="AI45" s="465"/>
      <c r="AJ45" s="466"/>
      <c r="AK45" s="570" t="s">
        <v>638</v>
      </c>
      <c r="AN45" s="151" t="str">
        <f>IF(T45="","",T45)</f>
        <v>Группа потребителей</v>
      </c>
      <c r="AQ45" s="79">
        <v>23</v>
      </c>
    </row>
    <row customHeight="1" ht="24">
      <c r="A46" s="525" t="s">
        <v>394</v>
      </c>
      <c r="B46" s="525" t="s">
        <v>395</v>
      </c>
      <c r="C46" s="525" t="s">
        <v>396</v>
      </c>
      <c r="D46" s="525" t="s">
        <v>651</v>
      </c>
      <c r="E46" s="456"/>
      <c r="F46" s="456"/>
      <c r="G46" s="456"/>
      <c r="H46" s="456"/>
      <c r="I46" s="467"/>
      <c r="J46" s="467"/>
      <c r="K46" s="162" t="str">
        <f>J45&amp;".1"</f>
        <v>...1.1.1</v>
      </c>
      <c r="R46" s="468">
        <v>1</v>
      </c>
      <c r="S46" s="449" t="str">
        <f>$K46</f>
        <v>...1.1.1</v>
      </c>
      <c r="T46" s="632"/>
      <c r="U46" s="451"/>
      <c r="V46" s="471"/>
      <c r="W46" s="471"/>
      <c r="X46" s="473"/>
      <c r="Y46" s="474"/>
      <c r="Z46" s="214" t="s">
        <v>61</v>
      </c>
      <c r="AA46" s="474"/>
      <c r="AB46" s="214" t="s">
        <v>61</v>
      </c>
      <c r="AC46" s="471"/>
      <c r="AD46" s="471"/>
      <c r="AE46" s="473"/>
      <c r="AF46" s="474"/>
      <c r="AG46" s="214" t="s">
        <v>61</v>
      </c>
      <c r="AH46" s="526"/>
      <c r="AI46" s="214" t="s">
        <v>61</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394</v>
      </c>
      <c r="B47" s="525" t="s">
        <v>395</v>
      </c>
      <c r="C47" s="525" t="s">
        <v>396</v>
      </c>
      <c r="D47" s="525" t="s">
        <v>651</v>
      </c>
      <c r="E47" s="456"/>
      <c r="F47" s="456"/>
      <c r="G47" s="456"/>
      <c r="H47" s="456"/>
      <c r="I47" s="467"/>
      <c r="J47" s="467"/>
      <c r="K47" s="162"/>
      <c r="R47" s="468"/>
      <c r="S47" s="430"/>
      <c r="T47" s="451"/>
      <c r="U47" s="451"/>
      <c r="V47" s="472"/>
      <c r="W47" s="472"/>
      <c r="X47" s="476" t="str">
        <f>Y46&amp;"-"&amp;AA46</f>
        <v>-</v>
      </c>
      <c r="Y47" s="477"/>
      <c r="Z47" s="214"/>
      <c r="AA47" s="477"/>
      <c r="AB47" s="214"/>
      <c r="AC47" s="472"/>
      <c r="AD47" s="472"/>
      <c r="AE47" s="476" t="str">
        <f>AF46&amp;"-"&amp;AH46</f>
        <v>-</v>
      </c>
      <c r="AF47" s="477"/>
      <c r="AG47" s="214"/>
      <c r="AH47" s="528"/>
      <c r="AI47" s="214"/>
      <c r="AJ47" s="635"/>
      <c r="AK47" s="634"/>
      <c r="AN47" s="151" t="str">
        <f>IF(T47="","",T47)</f>
        <v/>
      </c>
      <c r="AQ47" s="79">
        <v>0</v>
      </c>
    </row>
    <row customHeight="1" ht="21">
      <c r="A48" s="525" t="s">
        <v>394</v>
      </c>
      <c r="B48" s="525" t="s">
        <v>395</v>
      </c>
      <c r="C48" s="525" t="s">
        <v>396</v>
      </c>
      <c r="D48" s="525" t="s">
        <v>651</v>
      </c>
      <c r="E48" s="456"/>
      <c r="F48" s="456"/>
      <c r="G48" s="456"/>
      <c r="H48" s="456"/>
      <c r="I48" s="467"/>
      <c r="J48" s="162"/>
      <c r="R48" s="463"/>
      <c r="S48" s="479"/>
      <c r="T48" s="483" t="s">
        <v>639</v>
      </c>
      <c r="U48" s="204"/>
      <c r="V48" s="204"/>
      <c r="W48" s="204"/>
      <c r="X48" s="204"/>
      <c r="Y48" s="204"/>
      <c r="Z48" s="204"/>
      <c r="AA48" s="204"/>
      <c r="AB48" s="204"/>
      <c r="AC48" s="204"/>
      <c r="AD48" s="204"/>
      <c r="AE48" s="204"/>
      <c r="AF48" s="204"/>
      <c r="AG48" s="204"/>
      <c r="AH48" s="204"/>
      <c r="AI48" s="204"/>
      <c r="AJ48" s="204"/>
      <c r="AK48" s="455" t="s">
        <v>640</v>
      </c>
      <c r="AN48" s="151" t="str">
        <f>IF(T48="","",T48)</f>
        <v>Добавить значение признака дифференциации</v>
      </c>
      <c r="AQ48" s="79">
        <v>20</v>
      </c>
    </row>
    <row customHeight="1" ht="22.049999999999997">
      <c r="A49" s="525" t="s">
        <v>394</v>
      </c>
      <c r="B49" s="525" t="s">
        <v>395</v>
      </c>
      <c r="C49" s="525" t="s">
        <v>396</v>
      </c>
      <c r="D49" s="525" t="s">
        <v>651</v>
      </c>
      <c r="E49" s="456"/>
      <c r="F49" s="456"/>
      <c r="G49" s="456"/>
      <c r="H49" s="456"/>
      <c r="I49" s="162"/>
      <c r="R49" s="463"/>
      <c r="S49" s="479"/>
      <c r="T49" s="486" t="s">
        <v>565</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394</v>
      </c>
      <c r="B50" s="525" t="s">
        <v>395</v>
      </c>
      <c r="C50" s="525" t="s">
        <v>396</v>
      </c>
      <c r="D50" s="525" t="s">
        <v>651</v>
      </c>
      <c r="E50" s="456"/>
      <c r="F50" s="456"/>
      <c r="G50" s="456"/>
      <c r="H50" s="447"/>
      <c r="R50" s="448"/>
      <c r="S50" s="479"/>
      <c r="T50" s="637" t="s">
        <v>641</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394</v>
      </c>
      <c r="B51" s="135" t="s">
        <v>395</v>
      </c>
      <c r="E51" s="456"/>
      <c r="F51" s="447"/>
      <c r="T51" s="491" t="s">
        <v>568</v>
      </c>
      <c r="AN51" s="151" t="str">
        <f>IF(T51="","",T51)</f>
        <v>Добавить централизованную систему для дифференциации</v>
      </c>
      <c r="AQ51" s="138">
        <v>0</v>
      </c>
    </row>
    <row customHeight="1" ht="0">
      <c r="A52" s="135" t="s">
        <v>394</v>
      </c>
      <c r="E52" s="447"/>
      <c r="T52" s="491" t="s">
        <v>569</v>
      </c>
      <c r="AN52" s="151" t="str">
        <f>IF(T52="","",T52)</f>
        <v>Добавить территорию для дифференциации</v>
      </c>
      <c r="AQ52" s="138">
        <v>0</v>
      </c>
    </row>
    <row customHeight="1" ht="0">
      <c r="T53" s="491" t="s">
        <v>601</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343633-1532-0761-0D9E-0.8D9AF56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3319" width="10.140625" hidden="1" customWidth="1"/>
    <col min="4" max="4" style="3319" width="11.8515625" hidden="1" customWidth="1"/>
    <col min="5" max="15" style="3319" width="10.140625" hidden="1" customWidth="1"/>
    <col min="16" max="18" style="3319" width="3.00390625" customWidth="1"/>
    <col min="19" max="19" style="3319" width="12.00390625" customWidth="1"/>
    <col min="20" max="20" style="3319" width="31.00390625" customWidth="1"/>
    <col min="21" max="21" style="3319" width="0.140625" customWidth="1"/>
    <col min="22" max="23" style="3319" width="21.7109375" hidden="1" customWidth="1"/>
    <col min="24" max="24" style="3319" width="11.7109375" hidden="1" customWidth="1"/>
    <col min="25" max="25" style="3319" width="3.7109375" hidden="1" customWidth="1"/>
    <col min="26" max="26" style="3319" width="11.7109375" hidden="1" customWidth="1"/>
    <col min="27" max="27" style="3319" width="8.57421875" hidden="1" customWidth="1"/>
    <col min="28" max="28" style="3319" width="27.00390625" customWidth="1"/>
    <col min="29" max="29" style="3319" width="24.57421875" customWidth="1"/>
    <col min="30" max="31" style="3319" width="21.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0.75" hidden="1">
      <c r="AQ1" s="79" t="s">
        <v>14</v>
      </c>
    </row>
    <row customHeight="1" ht="21" hidden="1">
      <c r="E2" s="532">
        <v>1</v>
      </c>
      <c r="R2" s="448"/>
      <c r="S2" s="449">
        <f>INDEX(PT_DIFFERENTIATION_NUM_NTAR,MATCH(A2,PT_DIFFERENTIATION_NTAR_ID,0))</f>
      </c>
      <c r="T2" s="450" t="s">
        <v>284</v>
      </c>
      <c r="U2" s="451"/>
      <c r="V2" s="453"/>
      <c r="W2" s="453"/>
      <c r="X2" s="453"/>
      <c r="Y2" s="453"/>
      <c r="Z2" s="453"/>
      <c r="AA2" s="454"/>
      <c r="AB2" s="453"/>
      <c r="AC2" s="453">
        <f>INDEX(PT_DIFFERENTIATION_NTAR,MATCH(A2,PT_DIFFERENTIATION_NTAR_ID,0))</f>
      </c>
      <c r="AD2" s="453"/>
      <c r="AE2" s="453"/>
      <c r="AF2" s="453"/>
      <c r="AG2" s="453"/>
      <c r="AH2" s="453"/>
      <c r="AI2" s="453"/>
      <c r="AJ2" s="454"/>
      <c r="AK2" s="455" t="s">
        <v>549</v>
      </c>
      <c r="AN2" s="151" t="str">
        <f>IF(T2="","",T2)</f>
        <v>Наименование тарифа</v>
      </c>
      <c r="AQ2" s="79">
        <v>0</v>
      </c>
    </row>
    <row customHeight="1" ht="21" hidden="1">
      <c r="E3" s="533"/>
      <c r="F3" s="532">
        <v>1</v>
      </c>
      <c r="Q3" s="583"/>
      <c r="R3" s="458"/>
      <c r="S3" s="449">
        <f>INDEX(PT_DIFFERENTIATION_NUM_TER,MATCH(B3,PT_DIFFERENTIATION_TER_ID,0))</f>
      </c>
      <c r="T3" s="459" t="s">
        <v>550</v>
      </c>
      <c r="U3" s="451"/>
      <c r="V3" s="453"/>
      <c r="W3" s="453"/>
      <c r="X3" s="453"/>
      <c r="Y3" s="453"/>
      <c r="Z3" s="453"/>
      <c r="AA3" s="454"/>
      <c r="AB3" s="453"/>
      <c r="AC3" s="453">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2.5" hidden="1">
      <c r="E4" s="533"/>
      <c r="F4" s="533"/>
      <c r="G4" s="532">
        <v>1</v>
      </c>
      <c r="Q4" s="583"/>
      <c r="R4" s="458"/>
      <c r="S4" s="449">
        <f>INDEX(PT_DIFFERENTIATION_NUM_CS,MATCH(C4,PT_DIFFERENTIATION_CS_ID,0))</f>
      </c>
      <c r="T4" s="460" t="s">
        <v>552</v>
      </c>
      <c r="U4" s="451"/>
      <c r="V4" s="453"/>
      <c r="W4" s="453"/>
      <c r="X4" s="453"/>
      <c r="Y4" s="453"/>
      <c r="Z4" s="453"/>
      <c r="AA4" s="454"/>
      <c r="AB4" s="453"/>
      <c r="AC4" s="453">
        <f>INDEX(PT_DIFFERENTIATION_CS,MATCH(C4,PT_DIFFERENTIATION_CS_ID,0))</f>
      </c>
      <c r="AD4" s="453"/>
      <c r="AE4" s="453"/>
      <c r="AF4" s="453"/>
      <c r="AG4" s="453"/>
      <c r="AH4" s="453"/>
      <c r="AI4" s="453"/>
      <c r="AJ4" s="454"/>
      <c r="AK4" s="455" t="s">
        <v>553</v>
      </c>
      <c r="AN4" s="151" t="str">
        <f>IF(T4="","",T4)</f>
        <v>Наименование системы теплоснабжения </v>
      </c>
      <c r="AQ4" s="79">
        <v>0</v>
      </c>
    </row>
    <row customHeight="1" ht="21" hidden="1">
      <c r="E5" s="533"/>
      <c r="F5" s="533"/>
      <c r="G5" s="533"/>
      <c r="H5" s="532">
        <v>1</v>
      </c>
      <c r="Q5" s="583"/>
      <c r="R5" s="458"/>
      <c r="S5" s="449">
        <f>INDEX(PT_DIFFERENTIATION_NUM_IST_TE,MATCH(D5,PT_DIFFERENTIATION_IST_TE_ID,0))</f>
      </c>
      <c r="T5" s="461" t="s">
        <v>554</v>
      </c>
      <c r="U5" s="451"/>
      <c r="V5" s="453"/>
      <c r="W5" s="453"/>
      <c r="X5" s="453"/>
      <c r="Y5" s="453"/>
      <c r="Z5" s="453"/>
      <c r="AA5" s="454"/>
      <c r="AB5" s="453"/>
      <c r="AC5" s="453">
        <f>INDEX(PT_DIFFERENTIATION_IST_TE,MATCH(D5,PT_DIFFERENTIATION_IST_TE_ID,0))</f>
      </c>
      <c r="AD5" s="453"/>
      <c r="AE5" s="453"/>
      <c r="AF5" s="453"/>
      <c r="AG5" s="453"/>
      <c r="AH5" s="453"/>
      <c r="AI5" s="453"/>
      <c r="AJ5" s="454"/>
      <c r="AK5" s="455" t="s">
        <v>555</v>
      </c>
      <c r="AN5" s="151" t="str">
        <f>IF(T5="","",T5)</f>
        <v>Источник тепловой энергии  </v>
      </c>
      <c r="AQ5" s="79">
        <v>0</v>
      </c>
    </row>
    <row customHeight="1" ht="0.75" hidden="1">
      <c r="E6" s="533"/>
      <c r="F6" s="533"/>
      <c r="G6" s="533"/>
      <c r="H6" s="533"/>
      <c r="I6" s="152">
        <f>S5&amp;".1"</f>
      </c>
      <c r="L6" s="582" t="s">
        <v>556</v>
      </c>
      <c r="P6" s="136">
        <v>1</v>
      </c>
      <c r="R6" s="463"/>
      <c r="S6" s="330"/>
      <c r="T6" s="540"/>
      <c r="U6" s="541"/>
      <c r="V6" s="543"/>
      <c r="W6" s="543"/>
      <c r="X6" s="543"/>
      <c r="Y6" s="543"/>
      <c r="Z6" s="543"/>
      <c r="AA6" s="544"/>
      <c r="AB6" s="543"/>
      <c r="AC6" s="543"/>
      <c r="AD6" s="543"/>
      <c r="AE6" s="543"/>
      <c r="AF6" s="543"/>
      <c r="AG6" s="543"/>
      <c r="AH6" s="543"/>
      <c r="AI6" s="543"/>
      <c r="AJ6" s="544"/>
      <c r="AK6" s="545"/>
      <c r="AN6" s="151" t="str">
        <f>IF(T6="","",T6)</f>
        <v/>
      </c>
      <c r="AQ6" s="138">
        <v>0</v>
      </c>
    </row>
    <row customHeight="1" ht="0.75" hidden="1">
      <c r="E7" s="533"/>
      <c r="F7" s="533"/>
      <c r="G7" s="533"/>
      <c r="H7" s="533"/>
      <c r="I7" s="84"/>
      <c r="J7" s="152">
        <f>S5&amp;".1"</f>
      </c>
      <c r="Q7" s="136">
        <v>1</v>
      </c>
      <c r="R7" s="468"/>
      <c r="S7" s="330"/>
      <c r="T7" s="584"/>
      <c r="U7" s="541"/>
      <c r="V7" s="543"/>
      <c r="W7" s="543"/>
      <c r="X7" s="543"/>
      <c r="Y7" s="543"/>
      <c r="Z7" s="543"/>
      <c r="AA7" s="544"/>
      <c r="AB7" s="543"/>
      <c r="AC7" s="543"/>
      <c r="AD7" s="543"/>
      <c r="AE7" s="543"/>
      <c r="AF7" s="543"/>
      <c r="AG7" s="543"/>
      <c r="AH7" s="543"/>
      <c r="AI7" s="543"/>
      <c r="AJ7" s="544"/>
      <c r="AK7" s="545"/>
      <c r="AN7" s="151" t="str">
        <f>IF(T7="","",T7)</f>
        <v/>
      </c>
      <c r="AQ7" s="138">
        <v>0</v>
      </c>
    </row>
    <row customHeight="1" ht="21" hidden="1">
      <c r="E8" s="533"/>
      <c r="F8" s="533"/>
      <c r="G8" s="533"/>
      <c r="H8" s="533"/>
      <c r="I8" s="84"/>
      <c r="J8" s="84"/>
      <c r="K8" s="152">
        <f>S5&amp;".1"</f>
      </c>
      <c r="R8" s="585">
        <v>1</v>
      </c>
      <c r="S8" s="551">
        <f>$K8</f>
      </c>
      <c r="T8" s="586"/>
      <c r="U8" s="451"/>
      <c r="V8" s="471"/>
      <c r="W8" s="473"/>
      <c r="X8" s="474"/>
      <c r="Y8" s="214" t="s">
        <v>61</v>
      </c>
      <c r="Z8" s="474"/>
      <c r="AA8" s="214" t="s">
        <v>61</v>
      </c>
      <c r="AB8" s="638"/>
      <c r="AC8" s="639" t="s">
        <v>22</v>
      </c>
      <c r="AD8" s="471"/>
      <c r="AE8" s="473"/>
      <c r="AF8" s="474"/>
      <c r="AG8" s="214" t="s">
        <v>61</v>
      </c>
      <c r="AH8" s="474"/>
      <c r="AI8" s="214" t="s">
        <v>61</v>
      </c>
      <c r="AJ8" s="527"/>
      <c r="AK8" s="475" t="s">
        <v>617</v>
      </c>
      <c r="AL8" s="138">
        <f>STRCHECKDATE(#REF!)</f>
      </c>
      <c r="AN8" s="151" t="str">
        <f>IF(T8="","",T8)</f>
        <v/>
      </c>
      <c r="AQ8" s="79">
        <v>0</v>
      </c>
    </row>
    <row customHeight="1" ht="11.25" hidden="1">
      <c r="E9" s="533"/>
      <c r="F9" s="533"/>
      <c r="G9" s="533"/>
      <c r="H9" s="533"/>
      <c r="I9" s="84"/>
      <c r="J9" s="152"/>
      <c r="R9" s="463"/>
      <c r="S9" s="479"/>
      <c r="T9" s="483" t="s">
        <v>621</v>
      </c>
      <c r="U9" s="204"/>
      <c r="V9" s="204"/>
      <c r="W9" s="204"/>
      <c r="X9" s="204"/>
      <c r="Y9" s="204"/>
      <c r="Z9" s="204"/>
      <c r="AA9" s="204"/>
      <c r="AB9" s="204"/>
      <c r="AC9" s="204"/>
      <c r="AD9" s="204"/>
      <c r="AE9" s="204"/>
      <c r="AF9" s="204"/>
      <c r="AG9" s="204"/>
      <c r="AH9" s="204"/>
      <c r="AI9" s="204"/>
      <c r="AJ9" s="481"/>
      <c r="AK9" s="482"/>
      <c r="AN9" s="151" t="str">
        <f>IF(T9="","",T9)</f>
        <v>Добавить строку</v>
      </c>
      <c r="AQ9" s="79">
        <v>0</v>
      </c>
    </row>
    <row customHeight="1" ht="0.75" hidden="1">
      <c r="E10" s="533"/>
      <c r="F10" s="533"/>
      <c r="G10" s="533"/>
      <c r="H10" s="533"/>
      <c r="I10" s="152"/>
      <c r="R10" s="463"/>
      <c r="S10" s="546"/>
      <c r="T10" s="547"/>
      <c r="U10" s="548"/>
      <c r="V10" s="548"/>
      <c r="W10" s="548"/>
      <c r="X10" s="548"/>
      <c r="Y10" s="548"/>
      <c r="Z10" s="548"/>
      <c r="AA10" s="548"/>
      <c r="AB10" s="548"/>
      <c r="AC10" s="548"/>
      <c r="AD10" s="548"/>
      <c r="AE10" s="548"/>
      <c r="AF10" s="548"/>
      <c r="AG10" s="548"/>
      <c r="AH10" s="548"/>
      <c r="AI10" s="548"/>
      <c r="AJ10" s="548"/>
      <c r="AK10" s="549"/>
      <c r="AN10" s="151" t="str">
        <f>IF(T10="","",T10)</f>
        <v/>
      </c>
      <c r="AQ10" s="138">
        <v>0</v>
      </c>
    </row>
    <row customHeight="1" ht="0.75" hidden="1">
      <c r="E11" s="533"/>
      <c r="F11" s="533"/>
      <c r="G11" s="533"/>
      <c r="H11" s="532"/>
      <c r="R11" s="600"/>
      <c r="S11" s="546"/>
      <c r="T11" s="547"/>
      <c r="U11" s="548"/>
      <c r="V11" s="548"/>
      <c r="W11" s="548"/>
      <c r="X11" s="548"/>
      <c r="Y11" s="548"/>
      <c r="Z11" s="548"/>
      <c r="AA11" s="548"/>
      <c r="AB11" s="548"/>
      <c r="AC11" s="548"/>
      <c r="AD11" s="548"/>
      <c r="AE11" s="548"/>
      <c r="AF11" s="548"/>
      <c r="AG11" s="548"/>
      <c r="AH11" s="548"/>
      <c r="AI11" s="548"/>
      <c r="AJ11" s="548"/>
      <c r="AK11" s="549"/>
      <c r="AN11" s="151" t="str">
        <f>IF(T11="","",T11)</f>
        <v/>
      </c>
      <c r="AQ11" s="138">
        <v>0</v>
      </c>
    </row>
    <row customHeight="1" ht="0.75" hidden="1">
      <c r="E12" s="533"/>
      <c r="F12" s="533"/>
      <c r="G12" s="532"/>
      <c r="T12" s="491" t="s">
        <v>567</v>
      </c>
      <c r="AN12" s="151" t="str">
        <f>IF(T12="","",T12)</f>
        <v>Добавить источник для дифференциации</v>
      </c>
      <c r="AQ12" s="138">
        <v>0</v>
      </c>
    </row>
    <row customHeight="1" ht="0.75" hidden="1">
      <c r="E13" s="533"/>
      <c r="F13" s="532"/>
      <c r="T13" s="491" t="s">
        <v>568</v>
      </c>
      <c r="AN13" s="151" t="str">
        <f>IF(T13="","",T13)</f>
        <v>Добавить централизованную систему для дифференциации</v>
      </c>
      <c r="AQ13" s="138">
        <v>0</v>
      </c>
    </row>
    <row customHeight="1" ht="0.75" hidden="1">
      <c r="E14" s="532"/>
      <c r="T14" s="491" t="s">
        <v>569</v>
      </c>
      <c r="AN14" s="151" t="str">
        <f>IF(T14="","",T14)</f>
        <v>Добавить территорию для дифференциации</v>
      </c>
      <c r="AQ14" s="138">
        <v>0</v>
      </c>
    </row>
    <row customHeight="1" ht="14.25" hidden="1">
      <c r="AQ15" s="79">
        <v>0</v>
      </c>
    </row>
    <row customHeight="1" ht="14.25" hidden="1">
      <c r="AD16" s="603"/>
      <c r="AE16" s="604"/>
      <c r="AF16" s="605"/>
      <c r="AG16" s="606" t="s">
        <v>61</v>
      </c>
      <c r="AH16" s="605"/>
      <c r="AI16" s="606" t="s">
        <v>61</v>
      </c>
      <c r="AQ16" s="79">
        <v>0</v>
      </c>
    </row>
    <row customHeight="1" ht="14.25" hidden="1">
      <c r="AQ17" s="79">
        <v>0</v>
      </c>
    </row>
    <row customHeight="1" ht="14.25" hidden="1">
      <c r="O18" s="535" t="s">
        <v>570</v>
      </c>
      <c r="X18" s="535"/>
      <c r="Z18" s="535"/>
      <c r="AF18" s="535"/>
      <c r="AH18" s="535"/>
      <c r="AQ18" s="79">
        <v>0</v>
      </c>
    </row>
    <row customHeight="1" ht="14.25" hidden="1">
      <c r="AQ19" s="79">
        <v>0</v>
      </c>
    </row>
    <row customHeight="1" ht="14.25" hidden="1">
      <c r="O20" s="640" t="s">
        <v>571</v>
      </c>
      <c r="Y20" s="607" t="s">
        <v>573</v>
      </c>
      <c r="AA20" s="607" t="s">
        <v>574</v>
      </c>
      <c r="AC20" s="607" t="s">
        <v>623</v>
      </c>
      <c r="AG20" s="607" t="s">
        <v>573</v>
      </c>
      <c r="AI20" s="607" t="s">
        <v>574</v>
      </c>
      <c r="AQ20" s="607">
        <v>0</v>
      </c>
    </row>
    <row customHeight="1" ht="14.25" hidden="1">
      <c r="AQ21" s="79">
        <v>0</v>
      </c>
    </row>
    <row customHeight="1" ht="14.25" hidden="1">
      <c r="AQ22" s="79">
        <v>0</v>
      </c>
    </row>
    <row customHeight="1" ht="14.699999999999998">
      <c r="Q23" s="608"/>
      <c r="R23" s="497"/>
      <c r="S23" s="498"/>
      <c r="T23" s="101"/>
      <c r="U23" s="101"/>
      <c r="AQ23" s="79">
        <v>14</v>
      </c>
    </row>
    <row customHeight="1" ht="39.75">
      <c r="Q24" s="608"/>
      <c r="R24" s="497"/>
      <c r="S24" s="4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26"/>
      <c r="U24" s="426"/>
      <c r="V24" s="426"/>
      <c r="W24" s="426"/>
      <c r="X24" s="426"/>
      <c r="Y24" s="426"/>
      <c r="Z24" s="426"/>
      <c r="AA24" s="426"/>
      <c r="AB24" s="426"/>
      <c r="AC24" s="426"/>
      <c r="AD24" s="426"/>
      <c r="AE24" s="426"/>
      <c r="AF24" s="426"/>
      <c r="AG24" s="426"/>
      <c r="AH24" s="426"/>
      <c r="AQ24" s="79">
        <v>38</v>
      </c>
    </row>
    <row customHeight="1" ht="14.699999999999998">
      <c r="Q25" s="608"/>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608"/>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C27" s="502"/>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C28" s="503"/>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C29" s="502"/>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C30" s="502"/>
      <c r="AD30" s="502"/>
      <c r="AE30" s="502"/>
      <c r="AF30" s="502"/>
      <c r="AG30" s="502"/>
      <c r="AH30" s="502"/>
      <c r="AQ30" s="182">
        <v>0</v>
      </c>
    </row>
    <row customHeight="1" ht="14.25" hidden="1">
      <c r="Q31" s="608"/>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576</v>
      </c>
      <c r="T32" s="500"/>
      <c r="U32" s="501"/>
      <c r="V32" s="503" t="str">
        <f>IF(TITLE_DATE_PR_CHANGE="",IF(TITLE_DATE_PR="","",TITLE_DATE_PR),TITLE_DATE_PR_CHANGE)</f>
        <v/>
      </c>
      <c r="W32" s="503"/>
      <c r="X32" s="503"/>
      <c r="Y32" s="503"/>
      <c r="Z32" s="503"/>
      <c r="AC32" s="503"/>
      <c r="AD32" s="503"/>
      <c r="AE32" s="503"/>
      <c r="AF32" s="503"/>
      <c r="AG32" s="503"/>
      <c r="AH32" s="503"/>
      <c r="AQ32" s="182">
        <v>0</v>
      </c>
    </row>
    <row customHeight="1" ht="18" hidden="1">
      <c r="S33" s="500" t="s">
        <v>577</v>
      </c>
      <c r="T33" s="500"/>
      <c r="U33" s="501"/>
      <c r="V33" s="502" t="str">
        <f>IF(TITLE_NUMBER_PR_CHANGE="",IF(TITLE_NUMBER_PR="","",TITLE_NUMBER_PR),TITLE_NUMBER_PR_CHANGE)</f>
        <v/>
      </c>
      <c r="W33" s="502"/>
      <c r="X33" s="502"/>
      <c r="Y33" s="502"/>
      <c r="Z33" s="502"/>
      <c r="AC33" s="502"/>
      <c r="AD33" s="502"/>
      <c r="AE33" s="502"/>
      <c r="AF33" s="502"/>
      <c r="AG33" s="502"/>
      <c r="AH33" s="502"/>
      <c r="AQ33" s="182">
        <v>0</v>
      </c>
    </row>
    <row customHeight="1" ht="1.05">
      <c r="AA34" s="138" t="s">
        <v>580</v>
      </c>
      <c r="AI34" s="138" t="s">
        <v>580</v>
      </c>
      <c r="AQ34" s="182">
        <v>1</v>
      </c>
    </row>
    <row customHeight="1" ht="14.699999999999998">
      <c r="Q35" s="608"/>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608"/>
      <c r="R36" s="497"/>
      <c r="S36" s="152" t="s">
        <v>453</v>
      </c>
      <c r="T36" s="152"/>
      <c r="U36" s="152"/>
      <c r="V36" s="152"/>
      <c r="W36" s="152"/>
      <c r="X36" s="152"/>
      <c r="Y36" s="152"/>
      <c r="Z36" s="152"/>
      <c r="AA36" s="291"/>
      <c r="AB36" s="291"/>
      <c r="AC36" s="291"/>
      <c r="AD36" s="152"/>
      <c r="AE36" s="152"/>
      <c r="AF36" s="152"/>
      <c r="AG36" s="152"/>
      <c r="AH36" s="152"/>
      <c r="AI36" s="152"/>
      <c r="AJ36" s="152"/>
      <c r="AK36" s="152" t="s">
        <v>454</v>
      </c>
      <c r="AQ36" s="79">
        <v>14</v>
      </c>
    </row>
    <row customHeight="1" ht="14.699999999999998">
      <c r="Q37" s="608"/>
      <c r="R37" s="497"/>
      <c r="S37" s="449" t="s">
        <v>87</v>
      </c>
      <c r="T37" s="326" t="s">
        <v>652</v>
      </c>
      <c r="U37" s="506"/>
      <c r="V37" s="508"/>
      <c r="W37" s="508"/>
      <c r="X37" s="508"/>
      <c r="Y37" s="508"/>
      <c r="Z37" s="508"/>
      <c r="AA37" s="326" t="s">
        <v>583</v>
      </c>
      <c r="AB37" s="325" t="s">
        <v>653</v>
      </c>
      <c r="AC37" s="325" t="s">
        <v>627</v>
      </c>
      <c r="AD37" s="538" t="s">
        <v>582</v>
      </c>
      <c r="AE37" s="538"/>
      <c r="AF37" s="508"/>
      <c r="AG37" s="508"/>
      <c r="AH37" s="509"/>
      <c r="AI37" s="510" t="s">
        <v>583</v>
      </c>
      <c r="AJ37" s="511" t="s">
        <v>585</v>
      </c>
      <c r="AK37" s="152"/>
      <c r="AQ37" s="79">
        <v>14</v>
      </c>
    </row>
    <row customHeight="1" ht="35.699999999999996">
      <c r="Q38" s="608"/>
      <c r="R38" s="497"/>
      <c r="S38" s="449"/>
      <c r="T38" s="326"/>
      <c r="U38" s="512"/>
      <c r="V38" s="83" t="s">
        <v>630</v>
      </c>
      <c r="W38" s="152"/>
      <c r="X38" s="288" t="s">
        <v>589</v>
      </c>
      <c r="Y38" s="579"/>
      <c r="Z38" s="579"/>
      <c r="AA38" s="326"/>
      <c r="AB38" s="325"/>
      <c r="AC38" s="325"/>
      <c r="AD38" s="83" t="s">
        <v>630</v>
      </c>
      <c r="AE38" s="152"/>
      <c r="AF38" s="579" t="s">
        <v>589</v>
      </c>
      <c r="AG38" s="579"/>
      <c r="AH38" s="289"/>
      <c r="AI38" s="514"/>
      <c r="AJ38" s="515"/>
      <c r="AK38" s="152"/>
      <c r="AQ38" s="79">
        <v>34</v>
      </c>
    </row>
    <row customHeight="1" ht="14.699999999999998">
      <c r="Q39" s="608"/>
      <c r="R39" s="497"/>
      <c r="S39" s="449"/>
      <c r="T39" s="326"/>
      <c r="U39" s="512"/>
      <c r="V39" s="616" t="str">
        <f>IF($AD$39&lt;&gt;"",$AD$39,"")</f>
        <v/>
      </c>
      <c r="W39" s="616"/>
      <c r="X39" s="294"/>
      <c r="Y39" s="580"/>
      <c r="Z39" s="580"/>
      <c r="AA39" s="326"/>
      <c r="AB39" s="325"/>
      <c r="AC39" s="325"/>
      <c r="AD39" s="641"/>
      <c r="AE39" s="617"/>
      <c r="AF39" s="580"/>
      <c r="AG39" s="580"/>
      <c r="AH39" s="295"/>
      <c r="AI39" s="514"/>
      <c r="AJ39" s="515"/>
      <c r="AK39" s="152"/>
      <c r="AQ39" s="79">
        <v>14</v>
      </c>
    </row>
    <row customHeight="1" ht="14.699999999999998">
      <c r="B40" s="217" t="s">
        <v>296</v>
      </c>
      <c r="C40" s="217" t="s">
        <v>297</v>
      </c>
      <c r="D40" s="217" t="s">
        <v>298</v>
      </c>
      <c r="E40" s="534" t="s">
        <v>590</v>
      </c>
      <c r="F40" s="534" t="s">
        <v>591</v>
      </c>
      <c r="G40" s="534" t="s">
        <v>592</v>
      </c>
      <c r="H40" s="534" t="s">
        <v>593</v>
      </c>
      <c r="I40" s="534" t="s">
        <v>594</v>
      </c>
      <c r="J40" s="534" t="s">
        <v>595</v>
      </c>
      <c r="K40" s="534" t="s">
        <v>596</v>
      </c>
      <c r="L40" s="534" t="s">
        <v>571</v>
      </c>
      <c r="Q40" s="608"/>
      <c r="R40" s="497"/>
      <c r="S40" s="449"/>
      <c r="T40" s="326"/>
      <c r="U40" s="516"/>
      <c r="V40" s="326" t="s">
        <v>631</v>
      </c>
      <c r="W40" s="326" t="s">
        <v>632</v>
      </c>
      <c r="X40" s="246" t="s">
        <v>599</v>
      </c>
      <c r="Y40" s="388" t="s">
        <v>600</v>
      </c>
      <c r="Z40" s="389"/>
      <c r="AA40" s="326"/>
      <c r="AB40" s="325"/>
      <c r="AC40" s="325"/>
      <c r="AD40" s="642" t="s">
        <v>631</v>
      </c>
      <c r="AE40" s="517" t="s">
        <v>632</v>
      </c>
      <c r="AF40" s="246" t="s">
        <v>599</v>
      </c>
      <c r="AG40" s="388" t="s">
        <v>600</v>
      </c>
      <c r="AH40" s="390"/>
      <c r="AI40" s="517"/>
      <c r="AJ40" s="518"/>
      <c r="AK40" s="152"/>
      <c r="AQ40" s="79">
        <v>14</v>
      </c>
    </row>
    <row customHeight="1" ht="11.25" hidden="1">
      <c r="Q41" s="520"/>
      <c r="R41" s="520">
        <v>1</v>
      </c>
      <c r="S41" s="521" t="s">
        <v>98</v>
      </c>
      <c r="T41" s="522" t="s">
        <v>101</v>
      </c>
      <c r="U41" s="523" t="str">
        <f>OFFSET(U41,0,-1)</f>
        <v>2</v>
      </c>
      <c r="V41" s="524">
        <f>OFFSET(V41,0,-1)+1</f>
        <v>3</v>
      </c>
      <c r="W41" s="524">
        <f>OFFSET(W41,0,-1)+1</f>
        <v>4</v>
      </c>
      <c r="X41" s="524">
        <f>OFFSET(X41,0,-1)+1</f>
        <v>5</v>
      </c>
      <c r="Y41" s="524">
        <f>OFFSET(Y41,0,-1)+1</f>
        <v>6</v>
      </c>
      <c r="Z41" s="524"/>
      <c r="AA41" s="399">
        <f>OFFSET(AA41,0,-2)+1</f>
        <v>7</v>
      </c>
      <c r="AB41" s="399"/>
      <c r="AC41" s="399"/>
      <c r="AD41" s="524">
        <f>OFFSET(AD41,0,-1)+1</f>
        <v>1</v>
      </c>
      <c r="AE41" s="524">
        <f>OFFSET(AE41,0,-1)+1</f>
        <v>2</v>
      </c>
      <c r="AF41" s="524">
        <f>OFFSET(AF41,0,-1)+1</f>
        <v>3</v>
      </c>
      <c r="AG41" s="524">
        <f>OFFSET(AG41,0,-1)+1</f>
        <v>4</v>
      </c>
      <c r="AH41" s="524"/>
      <c r="AI41" s="524">
        <f>OFFSET(AI41,0,-2)+1</f>
        <v>5</v>
      </c>
      <c r="AJ41" s="523">
        <f>OFFSET(AJ41,0,-1)</f>
        <v>5</v>
      </c>
      <c r="AK41" s="524">
        <f>OFFSET(AK41,0,-1)+1</f>
        <v>6</v>
      </c>
      <c r="AQ41" s="403">
        <v>0</v>
      </c>
    </row>
    <row customHeight="1" ht="107.25">
      <c r="A42" s="262" t="s">
        <v>359</v>
      </c>
      <c r="E42" s="532">
        <v>1</v>
      </c>
      <c r="R42" s="448"/>
      <c r="S42" s="449">
        <f>INDEX(PT_DIFFERENTIATION_NUM_NTAR,MATCH(A42,PT_DIFFERENTIATION_NTAR_ID,0))</f>
        <v>0</v>
      </c>
      <c r="T42" s="450" t="s">
        <v>284</v>
      </c>
      <c r="U42" s="451"/>
      <c r="V42" s="453"/>
      <c r="W42" s="453"/>
      <c r="X42" s="453"/>
      <c r="Y42" s="453"/>
      <c r="Z42" s="453"/>
      <c r="AA42" s="454"/>
      <c r="AB42" s="453"/>
      <c r="AC42" s="453" t="str">
        <f>INDEX(PT_DIFFERENTIATION_NTAR,MATCH(A42,PT_DIFFERENTIATION_NTAR_ID,0))</f>
        <v/>
      </c>
      <c r="AD42" s="453"/>
      <c r="AE42" s="453"/>
      <c r="AF42" s="453"/>
      <c r="AG42" s="453"/>
      <c r="AH42" s="453"/>
      <c r="AI42" s="453"/>
      <c r="AJ42" s="454"/>
      <c r="AK42" s="4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151" t="str">
        <f>IF(T42="","",T42)</f>
        <v>Наименование тарифа</v>
      </c>
      <c r="AQ42" s="79">
        <v>102</v>
      </c>
    </row>
    <row customHeight="1" ht="22.049999999999997">
      <c r="A43" s="262" t="s">
        <v>359</v>
      </c>
      <c r="B43" s="262" t="s">
        <v>360</v>
      </c>
      <c r="E43" s="533"/>
      <c r="F43" s="532">
        <v>1</v>
      </c>
      <c r="Q43" s="583"/>
      <c r="R43" s="458"/>
      <c r="S43" s="449" t="str">
        <f>INDEX(PT_DIFFERENTIATION_NUM_TER,MATCH(B43,PT_DIFFERENTIATION_TER_ID,0))</f>
        <v>.</v>
      </c>
      <c r="T43" s="459" t="s">
        <v>550</v>
      </c>
      <c r="U43" s="451"/>
      <c r="V43" s="453"/>
      <c r="W43" s="453"/>
      <c r="X43" s="453"/>
      <c r="Y43" s="453"/>
      <c r="Z43" s="453"/>
      <c r="AA43" s="454"/>
      <c r="AB43" s="453"/>
      <c r="AC43" s="453" t="str">
        <f>INDEX(PT_DIFFERENTIATION_TER,MATCH(B43,PT_DIFFERENTIATION_TER_ID,0))</f>
        <v/>
      </c>
      <c r="AD43" s="453"/>
      <c r="AE43" s="453"/>
      <c r="AF43" s="453"/>
      <c r="AG43" s="453"/>
      <c r="AH43" s="453"/>
      <c r="AI43" s="453"/>
      <c r="AJ43" s="454"/>
      <c r="AK43" s="455" t="s">
        <v>551</v>
      </c>
      <c r="AN43" s="151" t="str">
        <f>IF(T43="","",T43)</f>
        <v>Территория действия тарифа</v>
      </c>
      <c r="AQ43" s="79">
        <v>21</v>
      </c>
    </row>
    <row customHeight="1" ht="24">
      <c r="A44" s="262" t="s">
        <v>359</v>
      </c>
      <c r="B44" s="262" t="s">
        <v>360</v>
      </c>
      <c r="C44" s="262" t="s">
        <v>361</v>
      </c>
      <c r="E44" s="533"/>
      <c r="F44" s="533"/>
      <c r="G44" s="532">
        <v>1</v>
      </c>
      <c r="Q44" s="583"/>
      <c r="R44" s="458"/>
      <c r="S44" s="449" t="str">
        <f>INDEX(PT_DIFFERENTIATION_NUM_CS,MATCH(C44,PT_DIFFERENTIATION_CS_ID,0))</f>
        <v>..</v>
      </c>
      <c r="T44" s="460" t="s">
        <v>552</v>
      </c>
      <c r="U44" s="451"/>
      <c r="V44" s="453"/>
      <c r="W44" s="453"/>
      <c r="X44" s="453"/>
      <c r="Y44" s="453"/>
      <c r="Z44" s="453"/>
      <c r="AA44" s="454"/>
      <c r="AB44" s="453"/>
      <c r="AC44" s="453" t="str">
        <f>INDEX(PT_DIFFERENTIATION_CS,MATCH(C44,PT_DIFFERENTIATION_CS_ID,0))</f>
        <v/>
      </c>
      <c r="AD44" s="453"/>
      <c r="AE44" s="453"/>
      <c r="AF44" s="453"/>
      <c r="AG44" s="453"/>
      <c r="AH44" s="453"/>
      <c r="AI44" s="453"/>
      <c r="AJ44" s="454"/>
      <c r="AK44" s="455" t="s">
        <v>553</v>
      </c>
      <c r="AN44" s="151" t="str">
        <f>IF(T44="","",T44)</f>
        <v>Наименование системы теплоснабжения </v>
      </c>
      <c r="AQ44" s="79">
        <v>23</v>
      </c>
    </row>
    <row customHeight="1" ht="22.049999999999997">
      <c r="A45" s="262" t="s">
        <v>359</v>
      </c>
      <c r="B45" s="262" t="s">
        <v>360</v>
      </c>
      <c r="C45" s="262" t="s">
        <v>361</v>
      </c>
      <c r="D45" s="262" t="s">
        <v>362</v>
      </c>
      <c r="E45" s="533"/>
      <c r="F45" s="533"/>
      <c r="G45" s="533"/>
      <c r="H45" s="532">
        <v>1</v>
      </c>
      <c r="Q45" s="583"/>
      <c r="R45" s="458"/>
      <c r="S45" s="449" t="str">
        <f>INDEX(PT_DIFFERENTIATION_NUM_IST_TE,MATCH(D45,PT_DIFFERENTIATION_IST_TE_ID,0))</f>
        <v>...</v>
      </c>
      <c r="T45" s="461" t="s">
        <v>554</v>
      </c>
      <c r="U45" s="451"/>
      <c r="V45" s="453"/>
      <c r="W45" s="453"/>
      <c r="X45" s="453"/>
      <c r="Y45" s="453"/>
      <c r="Z45" s="453"/>
      <c r="AA45" s="454"/>
      <c r="AB45" s="453"/>
      <c r="AC45" s="453" t="str">
        <f>INDEX(PT_DIFFERENTIATION_IST_TE,MATCH(D45,PT_DIFFERENTIATION_IST_TE_ID,0))</f>
        <v/>
      </c>
      <c r="AD45" s="453"/>
      <c r="AE45" s="453"/>
      <c r="AF45" s="453"/>
      <c r="AG45" s="453"/>
      <c r="AH45" s="453"/>
      <c r="AI45" s="453"/>
      <c r="AJ45" s="454"/>
      <c r="AK45" s="455" t="s">
        <v>555</v>
      </c>
      <c r="AN45" s="151" t="str">
        <f>IF(T45="","",T45)</f>
        <v>Источник тепловой энергии  </v>
      </c>
      <c r="AQ45" s="79">
        <v>21</v>
      </c>
    </row>
    <row customHeight="1" ht="0">
      <c r="A46" s="536" t="s">
        <v>359</v>
      </c>
      <c r="B46" s="536" t="s">
        <v>360</v>
      </c>
      <c r="C46" s="536" t="s">
        <v>361</v>
      </c>
      <c r="D46" s="536" t="s">
        <v>362</v>
      </c>
      <c r="E46" s="533"/>
      <c r="F46" s="533"/>
      <c r="G46" s="533"/>
      <c r="H46" s="533"/>
      <c r="I46" s="152" t="str">
        <f>S45&amp;".1"</f>
        <v>....1</v>
      </c>
      <c r="L46" s="582" t="s">
        <v>556</v>
      </c>
      <c r="P46" s="136">
        <v>1</v>
      </c>
      <c r="R46" s="463"/>
      <c r="S46" s="330"/>
      <c r="T46" s="540"/>
      <c r="U46" s="541"/>
      <c r="V46" s="543"/>
      <c r="W46" s="543"/>
      <c r="X46" s="543"/>
      <c r="Y46" s="543"/>
      <c r="Z46" s="543"/>
      <c r="AA46" s="544"/>
      <c r="AB46" s="543"/>
      <c r="AC46" s="543"/>
      <c r="AD46" s="543"/>
      <c r="AE46" s="543"/>
      <c r="AF46" s="543"/>
      <c r="AG46" s="543"/>
      <c r="AH46" s="543"/>
      <c r="AI46" s="543"/>
      <c r="AJ46" s="544"/>
      <c r="AK46" s="545"/>
      <c r="AN46" s="151" t="str">
        <f>IF(T46="","",T46)</f>
        <v/>
      </c>
      <c r="AQ46" s="138">
        <v>0</v>
      </c>
    </row>
    <row customHeight="1" ht="0">
      <c r="A47" s="536" t="s">
        <v>359</v>
      </c>
      <c r="B47" s="536" t="s">
        <v>360</v>
      </c>
      <c r="C47" s="536" t="s">
        <v>361</v>
      </c>
      <c r="D47" s="536" t="s">
        <v>362</v>
      </c>
      <c r="E47" s="533"/>
      <c r="F47" s="533"/>
      <c r="G47" s="533"/>
      <c r="H47" s="533"/>
      <c r="I47" s="84"/>
      <c r="J47" s="152" t="str">
        <f>S45&amp;".1"</f>
        <v>....1</v>
      </c>
      <c r="Q47" s="136">
        <v>1</v>
      </c>
      <c r="R47" s="468"/>
      <c r="S47" s="330"/>
      <c r="T47" s="584"/>
      <c r="U47" s="541"/>
      <c r="V47" s="543"/>
      <c r="W47" s="543"/>
      <c r="X47" s="543"/>
      <c r="Y47" s="543"/>
      <c r="Z47" s="543"/>
      <c r="AA47" s="544"/>
      <c r="AB47" s="543"/>
      <c r="AC47" s="543"/>
      <c r="AD47" s="543"/>
      <c r="AE47" s="543"/>
      <c r="AF47" s="543"/>
      <c r="AG47" s="543"/>
      <c r="AH47" s="543"/>
      <c r="AI47" s="543"/>
      <c r="AJ47" s="544"/>
      <c r="AK47" s="545"/>
      <c r="AN47" s="151" t="str">
        <f>IF(T47="","",T47)</f>
        <v/>
      </c>
      <c r="AQ47" s="138">
        <v>0</v>
      </c>
    </row>
    <row customHeight="1" ht="22.049999999999997">
      <c r="A48" s="262" t="s">
        <v>359</v>
      </c>
      <c r="B48" s="262" t="s">
        <v>360</v>
      </c>
      <c r="C48" s="262" t="s">
        <v>361</v>
      </c>
      <c r="D48" s="262" t="s">
        <v>362</v>
      </c>
      <c r="E48" s="533"/>
      <c r="F48" s="533"/>
      <c r="G48" s="533"/>
      <c r="H48" s="533"/>
      <c r="I48" s="84"/>
      <c r="J48" s="84"/>
      <c r="K48" s="152" t="str">
        <f>S45&amp;".1"</f>
        <v>....1</v>
      </c>
      <c r="R48" s="468">
        <v>1</v>
      </c>
      <c r="S48" s="551" t="str">
        <f>$K48</f>
        <v>....1</v>
      </c>
      <c r="T48" s="586"/>
      <c r="U48" s="451"/>
      <c r="V48" s="471"/>
      <c r="W48" s="473"/>
      <c r="X48" s="474"/>
      <c r="Y48" s="214" t="s">
        <v>61</v>
      </c>
      <c r="Z48" s="474"/>
      <c r="AA48" s="214" t="s">
        <v>61</v>
      </c>
      <c r="AB48" s="638"/>
      <c r="AC48" s="639" t="s">
        <v>22</v>
      </c>
      <c r="AD48" s="471"/>
      <c r="AE48" s="473"/>
      <c r="AF48" s="474"/>
      <c r="AG48" s="214" t="s">
        <v>61</v>
      </c>
      <c r="AH48" s="474"/>
      <c r="AI48" s="214" t="s">
        <v>61</v>
      </c>
      <c r="AJ48" s="527"/>
      <c r="AK48" s="475" t="s">
        <v>633</v>
      </c>
      <c r="AL48" s="138">
        <f>STRCHECKDATE(#REF!)</f>
      </c>
      <c r="AN48" s="151" t="str">
        <f>IF(T48="","",T48)</f>
        <v/>
      </c>
      <c r="AQ48" s="79">
        <v>21</v>
      </c>
    </row>
    <row customHeight="1" ht="11.549999999999999">
      <c r="A49" s="262" t="s">
        <v>359</v>
      </c>
      <c r="B49" s="262" t="s">
        <v>360</v>
      </c>
      <c r="C49" s="262" t="s">
        <v>361</v>
      </c>
      <c r="D49" s="262" t="s">
        <v>362</v>
      </c>
      <c r="E49" s="533"/>
      <c r="F49" s="533"/>
      <c r="G49" s="533"/>
      <c r="H49" s="533"/>
      <c r="I49" s="84"/>
      <c r="J49" s="152"/>
      <c r="R49" s="463"/>
      <c r="S49" s="479"/>
      <c r="T49" s="483" t="s">
        <v>621</v>
      </c>
      <c r="U49" s="204"/>
      <c r="V49" s="204"/>
      <c r="W49" s="204"/>
      <c r="X49" s="204"/>
      <c r="Y49" s="204"/>
      <c r="Z49" s="204"/>
      <c r="AA49" s="481"/>
      <c r="AB49" s="204"/>
      <c r="AC49" s="204"/>
      <c r="AD49" s="204"/>
      <c r="AE49" s="204"/>
      <c r="AF49" s="204"/>
      <c r="AG49" s="204"/>
      <c r="AH49" s="204"/>
      <c r="AI49" s="204"/>
      <c r="AJ49" s="481"/>
      <c r="AK49" s="482"/>
      <c r="AN49" s="151" t="str">
        <f>IF(T49="","",T49)</f>
        <v>Добавить строку</v>
      </c>
      <c r="AQ49" s="79">
        <v>11</v>
      </c>
    </row>
    <row customHeight="1" ht="1.05">
      <c r="A50" s="536" t="s">
        <v>359</v>
      </c>
      <c r="B50" s="536" t="s">
        <v>360</v>
      </c>
      <c r="C50" s="536" t="s">
        <v>361</v>
      </c>
      <c r="D50" s="536" t="s">
        <v>362</v>
      </c>
      <c r="E50" s="533"/>
      <c r="F50" s="533"/>
      <c r="G50" s="533"/>
      <c r="H50" s="533"/>
      <c r="I50" s="152"/>
      <c r="R50" s="463"/>
      <c r="S50" s="546"/>
      <c r="T50" s="547" t="s">
        <v>565</v>
      </c>
      <c r="U50" s="548"/>
      <c r="V50" s="548"/>
      <c r="W50" s="548"/>
      <c r="X50" s="548"/>
      <c r="Y50" s="548"/>
      <c r="Z50" s="548"/>
      <c r="AA50" s="548"/>
      <c r="AB50" s="548"/>
      <c r="AC50" s="548"/>
      <c r="AD50" s="548"/>
      <c r="AE50" s="548"/>
      <c r="AF50" s="548"/>
      <c r="AG50" s="548"/>
      <c r="AH50" s="548"/>
      <c r="AI50" s="548"/>
      <c r="AJ50" s="548"/>
      <c r="AK50" s="549"/>
      <c r="AN50" s="151" t="str">
        <f>IF(T50="","",T50)</f>
        <v>Добавить группу потребителей</v>
      </c>
      <c r="AQ50" s="138">
        <v>1</v>
      </c>
    </row>
    <row customHeight="1" ht="1.05">
      <c r="A51" s="536" t="s">
        <v>359</v>
      </c>
      <c r="B51" s="536" t="s">
        <v>360</v>
      </c>
      <c r="C51" s="536" t="s">
        <v>361</v>
      </c>
      <c r="D51" s="536" t="s">
        <v>362</v>
      </c>
      <c r="E51" s="533"/>
      <c r="F51" s="533"/>
      <c r="G51" s="533"/>
      <c r="H51" s="532"/>
      <c r="R51" s="624"/>
      <c r="S51" s="546"/>
      <c r="T51" s="547"/>
      <c r="U51" s="548"/>
      <c r="V51" s="548"/>
      <c r="W51" s="548"/>
      <c r="X51" s="548"/>
      <c r="Y51" s="548"/>
      <c r="Z51" s="548"/>
      <c r="AA51" s="548"/>
      <c r="AB51" s="548"/>
      <c r="AC51" s="548"/>
      <c r="AD51" s="548"/>
      <c r="AE51" s="548"/>
      <c r="AF51" s="548"/>
      <c r="AG51" s="548"/>
      <c r="AH51" s="548"/>
      <c r="AI51" s="548"/>
      <c r="AJ51" s="548"/>
      <c r="AK51" s="549"/>
      <c r="AN51" s="151" t="str">
        <f>IF(T51="","",T51)</f>
        <v/>
      </c>
      <c r="AQ51" s="403">
        <v>1</v>
      </c>
    </row>
    <row customHeight="1" ht="1.05">
      <c r="A52" s="536" t="s">
        <v>359</v>
      </c>
      <c r="B52" s="536" t="s">
        <v>360</v>
      </c>
      <c r="C52" s="536" t="s">
        <v>361</v>
      </c>
      <c r="E52" s="533"/>
      <c r="F52" s="533"/>
      <c r="G52" s="532"/>
      <c r="T52" s="491" t="s">
        <v>567</v>
      </c>
      <c r="AN52" s="151" t="str">
        <f>IF(T52="","",T52)</f>
        <v>Добавить источник для дифференциации</v>
      </c>
      <c r="AQ52" s="138">
        <v>1</v>
      </c>
    </row>
    <row customHeight="1" ht="1.05">
      <c r="A53" s="536" t="s">
        <v>359</v>
      </c>
      <c r="B53" s="536" t="s">
        <v>360</v>
      </c>
      <c r="E53" s="533"/>
      <c r="F53" s="532"/>
      <c r="T53" s="491" t="s">
        <v>568</v>
      </c>
      <c r="AN53" s="151" t="str">
        <f>IF(T53="","",T53)</f>
        <v>Добавить централизованную систему для дифференциации</v>
      </c>
      <c r="AQ53" s="138">
        <v>1</v>
      </c>
    </row>
    <row customHeight="1" ht="1.05">
      <c r="A54" s="536" t="s">
        <v>359</v>
      </c>
      <c r="E54" s="533"/>
      <c r="T54" s="491" t="s">
        <v>569</v>
      </c>
      <c r="AN54" s="151" t="str">
        <f>IF(T54="","",T54)</f>
        <v>Добавить территорию для дифференциации</v>
      </c>
      <c r="AQ54" s="138">
        <v>1</v>
      </c>
    </row>
    <row customHeight="1" ht="1.05">
      <c r="A55" s="536" t="s">
        <v>359</v>
      </c>
      <c r="E55" s="532"/>
      <c r="T55" s="491" t="s">
        <v>569</v>
      </c>
      <c r="AN55" s="151" t="str">
        <f>IF(T55="","",T55)</f>
        <v>Добавить территорию для дифференциации</v>
      </c>
      <c r="AQ55" s="138">
        <v>1</v>
      </c>
    </row>
    <row customHeight="1" ht="1.05">
      <c r="T56" s="491" t="s">
        <v>601</v>
      </c>
      <c r="AN56" s="151" t="str">
        <f>IF(T56="","",T56)</f>
        <v>Добавить наименование тарифа</v>
      </c>
      <c r="AQ56" s="138">
        <v>1</v>
      </c>
    </row>
    <row customHeight="1" ht="11.549999999999999">
      <c r="AQ57" s="79">
        <v>11</v>
      </c>
    </row>
    <row customHeight="1" ht="19.95">
      <c r="AQ58" s="79">
        <v>19</v>
      </c>
    </row>
    <row customHeight="1" ht="21">
      <c r="AQ59" s="79">
        <v>20</v>
      </c>
    </row>
    <row customHeight="1" ht="14.699999999999998">
      <c r="AQ60" s="79">
        <v>14</v>
      </c>
    </row>
    <row customHeight="1" ht="19.95">
      <c r="AQ61" s="79">
        <v>19</v>
      </c>
    </row>
    <row customHeight="1" ht="16.8">
      <c r="AQ62" s="79">
        <v>16</v>
      </c>
    </row>
    <row customHeight="1" ht="14.699999999999998">
      <c r="AQ63" s="79">
        <v>14</v>
      </c>
    </row>
    <row customHeight="1" ht="22.5" hidden="1">
      <c r="A64" s="79" t="s">
        <v>81</v>
      </c>
      <c r="B64" s="79">
        <v>0</v>
      </c>
      <c r="C64" s="79">
        <v>0</v>
      </c>
      <c r="D64" s="79">
        <v>0</v>
      </c>
      <c r="E64" s="79">
        <v>0</v>
      </c>
      <c r="F64" s="79">
        <v>0</v>
      </c>
      <c r="G64" s="79">
        <v>0</v>
      </c>
      <c r="H64" s="79">
        <v>0</v>
      </c>
      <c r="I64" s="79">
        <v>0</v>
      </c>
      <c r="J64" s="79">
        <v>0</v>
      </c>
      <c r="K64" s="79">
        <v>0</v>
      </c>
      <c r="L64" s="111">
        <v>0</v>
      </c>
      <c r="M64" s="530">
        <v>0</v>
      </c>
      <c r="N64" s="530">
        <v>0</v>
      </c>
      <c r="O64" s="530">
        <v>0</v>
      </c>
      <c r="P64" s="104">
        <v>3</v>
      </c>
      <c r="Q64" s="625">
        <v>3</v>
      </c>
      <c r="R64" s="531">
        <v>3</v>
      </c>
      <c r="S64" s="95">
        <v>12</v>
      </c>
      <c r="T64" s="79">
        <v>31</v>
      </c>
      <c r="U64" s="79">
        <v>0</v>
      </c>
      <c r="V64" s="79">
        <v>0</v>
      </c>
      <c r="W64" s="79">
        <v>0</v>
      </c>
      <c r="X64" s="79">
        <v>0</v>
      </c>
      <c r="Y64" s="79">
        <v>0</v>
      </c>
      <c r="Z64" s="79">
        <v>0</v>
      </c>
      <c r="AA64" s="79">
        <v>0</v>
      </c>
      <c r="AB64" s="79">
        <v>27</v>
      </c>
      <c r="AC64" s="79">
        <v>24</v>
      </c>
      <c r="AD64" s="79">
        <v>21</v>
      </c>
      <c r="AE64" s="79">
        <v>21</v>
      </c>
      <c r="AF64" s="79">
        <v>11</v>
      </c>
      <c r="AG64" s="79">
        <v>3</v>
      </c>
      <c r="AH64" s="79">
        <v>11</v>
      </c>
      <c r="AI64" s="79">
        <v>8</v>
      </c>
      <c r="AJ64" s="79">
        <v>4</v>
      </c>
      <c r="AK64" s="79">
        <v>115</v>
      </c>
      <c r="AL64" s="138">
        <v>10</v>
      </c>
      <c r="AM64" s="138">
        <v>10</v>
      </c>
      <c r="AN64" s="138">
        <v>10</v>
      </c>
      <c r="AO64" s="138">
        <v>10</v>
      </c>
      <c r="AP64" s="138">
        <v>10</v>
      </c>
      <c r="AQ64" s="79">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A6E13-5133-B133-2771-0.EBCBD26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7" style="3319" width="3.7109375" hidden="1" customWidth="1"/>
    <col min="18" max="18" style="3319" width="3.00390625" customWidth="1"/>
    <col min="19" max="19" style="3319" width="12.00390625" customWidth="1"/>
    <col min="20" max="20" style="3319" width="31.00390625" customWidth="1"/>
    <col min="21" max="21" style="3319" width="0.140625" customWidth="1"/>
    <col min="22" max="25" style="3319" width="21.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3.7109375" customWidth="1"/>
    <col min="31" max="32" style="3319" width="3.00390625" customWidth="1"/>
    <col min="33" max="33" style="3319" width="24.00390625" customWidth="1"/>
    <col min="34" max="34" style="3319" width="3.7109375" customWidth="1"/>
    <col min="35" max="36" style="3319" width="3.00390625" customWidth="1"/>
    <col min="37" max="37" style="3319" width="24.00390625" customWidth="1"/>
    <col min="38" max="38" style="3319" width="3.7109375" customWidth="1"/>
    <col min="39" max="40" style="3319" width="3.00390625" customWidth="1"/>
    <col min="41" max="41" style="3319" width="18.00390625" customWidth="1"/>
    <col min="42" max="42" style="3319" width="3.7109375" customWidth="1"/>
    <col min="43" max="44" style="3319" width="3.00390625" customWidth="1"/>
    <col min="45" max="45" style="3319" width="18.00390625" customWidth="1"/>
    <col min="46" max="49" style="3319" width="21.00390625" customWidth="1"/>
    <col min="50" max="50" style="3319" width="11.00390625" customWidth="1"/>
    <col min="51" max="51" style="3319" width="3.7109375" customWidth="1"/>
    <col min="52" max="52" style="3319" width="11.00390625" customWidth="1"/>
    <col min="53" max="53" style="3319" width="8.57421875" hidden="1" customWidth="1"/>
    <col min="54" max="54" style="3319" width="4.00390625" customWidth="1"/>
    <col min="55" max="55" style="3319" width="115.00390625" customWidth="1"/>
    <col min="56" max="60" style="3319" width="10.00390625" customWidth="1"/>
    <col min="61" max="61" style="3319" width="10.57421875" hidden="1"/>
  </cols>
  <sheetData>
    <row customHeight="1" ht="22.5" hidden="1">
      <c r="BI1" s="79" t="s">
        <v>14</v>
      </c>
    </row>
    <row customHeight="1" ht="21" hidden="1">
      <c r="E2" s="447">
        <v>1</v>
      </c>
      <c r="R2" s="448"/>
      <c r="S2" s="449">
        <f>INDEX(PT_DIFFERENTIATION_NUM_NTAR,MATCH(A2,PT_DIFFERENTIATION_NTAR_ID,0))</f>
      </c>
      <c r="T2" s="450" t="s">
        <v>284</v>
      </c>
      <c r="U2" s="451"/>
      <c r="V2" s="453"/>
      <c r="W2" s="453"/>
      <c r="X2" s="453"/>
      <c r="Y2" s="453"/>
      <c r="Z2" s="453"/>
      <c r="AA2" s="453"/>
      <c r="AB2" s="453"/>
      <c r="AC2" s="454"/>
      <c r="AD2" s="452">
        <f>INDEX(PT_DIFFERENTIATION_NTAR,MATCH(A2,PT_DIFFERENTIATION_NTAR_ID,0))</f>
      </c>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4"/>
      <c r="BC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1" t="str">
        <f>IF(T2="","",T2)</f>
        <v>Наименование тарифа</v>
      </c>
      <c r="BI2" s="79">
        <v>0</v>
      </c>
    </row>
    <row customHeight="1" ht="21" hidden="1">
      <c r="E3" s="456"/>
      <c r="F3" s="447">
        <v>1</v>
      </c>
      <c r="Q3" s="583"/>
      <c r="R3" s="458"/>
      <c r="S3" s="449">
        <f>INDEX(PT_DIFFERENTIATION_NUM_TER,MATCH(B3,PT_DIFFERENTIATION_TER_ID,0))</f>
      </c>
      <c r="T3" s="459" t="s">
        <v>550</v>
      </c>
      <c r="U3" s="451"/>
      <c r="V3" s="453"/>
      <c r="W3" s="453"/>
      <c r="X3" s="453"/>
      <c r="Y3" s="453"/>
      <c r="Z3" s="453"/>
      <c r="AA3" s="453"/>
      <c r="AB3" s="453"/>
      <c r="AC3" s="454"/>
      <c r="AD3" s="452">
        <f>INDEX(PT_DIFFERENTIATION_TER,MATCH(B3,PT_DIFFERENTIATION_TER_ID,0))</f>
      </c>
      <c r="AE3" s="453"/>
      <c r="AF3" s="453"/>
      <c r="AG3" s="453"/>
      <c r="AH3" s="453"/>
      <c r="AI3" s="453"/>
      <c r="AJ3" s="453"/>
      <c r="AK3" s="453"/>
      <c r="AL3" s="453"/>
      <c r="AM3" s="453"/>
      <c r="AN3" s="453"/>
      <c r="AO3" s="453"/>
      <c r="AP3" s="453"/>
      <c r="AQ3" s="453"/>
      <c r="AR3" s="453"/>
      <c r="AS3" s="453"/>
      <c r="AT3" s="453"/>
      <c r="AU3" s="453"/>
      <c r="AV3" s="453"/>
      <c r="AW3" s="453"/>
      <c r="AX3" s="453"/>
      <c r="AY3" s="453"/>
      <c r="AZ3" s="453"/>
      <c r="BA3" s="453"/>
      <c r="BB3" s="454"/>
      <c r="BC3" s="455" t="s">
        <v>551</v>
      </c>
      <c r="BF3" s="151" t="str">
        <f>IF(T3="","",T3)</f>
        <v>Территория действия тарифа</v>
      </c>
      <c r="BI3" s="79">
        <v>0</v>
      </c>
    </row>
    <row customHeight="1" ht="42" hidden="1">
      <c r="E4" s="456"/>
      <c r="F4" s="456"/>
      <c r="G4" s="447">
        <v>1</v>
      </c>
      <c r="Q4" s="583"/>
      <c r="R4" s="458"/>
      <c r="S4" s="449">
        <f>INDEX(PT_DIFFERENTIATION_NUM_CS,MATCH(C4,PT_DIFFERENTIATION_CS_ID,0))</f>
      </c>
      <c r="T4" s="460" t="s">
        <v>634</v>
      </c>
      <c r="U4" s="451"/>
      <c r="V4" s="453"/>
      <c r="W4" s="453"/>
      <c r="X4" s="453"/>
      <c r="Y4" s="453"/>
      <c r="Z4" s="453"/>
      <c r="AA4" s="453"/>
      <c r="AB4" s="453"/>
      <c r="AC4" s="454"/>
      <c r="AD4" s="452">
        <f>INDEX(PT_DIFFERENTIATION_CS,MATCH(C4,PT_DIFFERENTIATION_CS_ID,0))</f>
      </c>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4"/>
      <c r="BC4" s="455" t="s">
        <v>635</v>
      </c>
      <c r="BF4" s="151" t="str">
        <f>IF(T4="","",T4)</f>
        <v>Наименование централизованной системы холодного водоснабжения</v>
      </c>
      <c r="BI4" s="79">
        <v>0</v>
      </c>
    </row>
    <row customHeight="1" ht="14.25" hidden="1">
      <c r="E5" s="456"/>
      <c r="F5" s="456"/>
      <c r="G5" s="456"/>
      <c r="H5" s="447">
        <v>1</v>
      </c>
      <c r="Q5" s="643"/>
      <c r="R5" s="468"/>
      <c r="S5" s="330"/>
      <c r="T5" s="644"/>
      <c r="U5" s="541"/>
      <c r="V5" s="543"/>
      <c r="W5" s="543"/>
      <c r="X5" s="543"/>
      <c r="Y5" s="543"/>
      <c r="Z5" s="543"/>
      <c r="AA5" s="543"/>
      <c r="AB5" s="543"/>
      <c r="AC5" s="544"/>
      <c r="AD5" s="542"/>
      <c r="AE5" s="543"/>
      <c r="AF5" s="543"/>
      <c r="AG5" s="543"/>
      <c r="AH5" s="543"/>
      <c r="AI5" s="543"/>
      <c r="AJ5" s="543"/>
      <c r="AK5" s="543"/>
      <c r="AL5" s="543"/>
      <c r="AM5" s="543"/>
      <c r="AN5" s="543"/>
      <c r="AO5" s="543"/>
      <c r="AP5" s="543"/>
      <c r="AQ5" s="543"/>
      <c r="AR5" s="543"/>
      <c r="AS5" s="543"/>
      <c r="AT5" s="543"/>
      <c r="AU5" s="543"/>
      <c r="AV5" s="543"/>
      <c r="AW5" s="543"/>
      <c r="AX5" s="543"/>
      <c r="AY5" s="543"/>
      <c r="AZ5" s="543"/>
      <c r="BA5" s="543"/>
      <c r="BB5" s="544"/>
      <c r="BC5" s="545" t="s">
        <v>555</v>
      </c>
      <c r="BF5" s="151" t="str">
        <f>IF(T5="","",T5)</f>
        <v/>
      </c>
      <c r="BI5" s="138">
        <v>0</v>
      </c>
    </row>
    <row customHeight="1" ht="14.25" hidden="1">
      <c r="E6" s="456"/>
      <c r="F6" s="456"/>
      <c r="G6" s="456"/>
      <c r="H6" s="456"/>
      <c r="I6" s="162" t="str">
        <f>S5&amp;".1"</f>
        <v>.1</v>
      </c>
      <c r="L6" s="550" t="s">
        <v>556</v>
      </c>
      <c r="P6" s="136">
        <v>1</v>
      </c>
      <c r="R6" s="463"/>
      <c r="S6" s="330"/>
      <c r="T6" s="540"/>
      <c r="U6" s="541"/>
      <c r="V6" s="543"/>
      <c r="W6" s="543"/>
      <c r="X6" s="543"/>
      <c r="Y6" s="543"/>
      <c r="Z6" s="543"/>
      <c r="AA6" s="543"/>
      <c r="AB6" s="543"/>
      <c r="AC6" s="544"/>
      <c r="AD6" s="542"/>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4"/>
      <c r="BC6" s="545"/>
      <c r="BF6" s="151" t="str">
        <f>IF(T6="","",T6)</f>
        <v/>
      </c>
      <c r="BI6" s="138">
        <v>0</v>
      </c>
    </row>
    <row customHeight="1" ht="14.25" hidden="1">
      <c r="E7" s="456"/>
      <c r="F7" s="456"/>
      <c r="G7" s="456"/>
      <c r="H7" s="456"/>
      <c r="I7" s="467"/>
      <c r="J7" s="162" t="str">
        <f>S5&amp;".1"</f>
        <v>.1</v>
      </c>
      <c r="Q7" s="136">
        <v>1</v>
      </c>
      <c r="R7" s="468"/>
      <c r="S7" s="330"/>
      <c r="T7" s="584"/>
      <c r="U7" s="541"/>
      <c r="V7" s="543"/>
      <c r="W7" s="543"/>
      <c r="X7" s="543"/>
      <c r="Y7" s="543"/>
      <c r="Z7" s="543"/>
      <c r="AA7" s="543"/>
      <c r="AB7" s="543"/>
      <c r="AC7" s="544"/>
      <c r="AD7" s="542"/>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4"/>
      <c r="BC7" s="545"/>
      <c r="BF7" s="151" t="str">
        <f>IF(T7="","",T7)</f>
        <v/>
      </c>
      <c r="BI7" s="138">
        <v>0</v>
      </c>
    </row>
    <row customHeight="1" ht="11.25" hidden="1">
      <c r="E8" s="456"/>
      <c r="F8" s="456"/>
      <c r="G8" s="456"/>
      <c r="H8" s="456"/>
      <c r="I8" s="467"/>
      <c r="J8" s="467"/>
      <c r="K8" s="162">
        <f>S4&amp;".1"</f>
      </c>
      <c r="R8" s="585">
        <v>1</v>
      </c>
      <c r="S8" s="551">
        <f>$K8</f>
      </c>
      <c r="T8" s="638"/>
      <c r="U8" s="451"/>
      <c r="V8" s="471"/>
      <c r="W8" s="473"/>
      <c r="X8" s="471"/>
      <c r="Y8" s="473"/>
      <c r="Z8" s="474"/>
      <c r="AA8" s="214" t="s">
        <v>61</v>
      </c>
      <c r="AB8" s="474"/>
      <c r="AC8" s="214" t="s">
        <v>61</v>
      </c>
      <c r="AD8" s="299" t="s">
        <v>61</v>
      </c>
      <c r="AE8" s="587"/>
      <c r="AF8" s="324">
        <v>1</v>
      </c>
      <c r="AG8" s="639"/>
      <c r="AH8" s="214" t="s">
        <v>61</v>
      </c>
      <c r="AI8" s="587"/>
      <c r="AJ8" s="324">
        <v>1</v>
      </c>
      <c r="AK8" s="96" t="s">
        <v>22</v>
      </c>
      <c r="AL8" s="214" t="s">
        <v>61</v>
      </c>
      <c r="AM8" s="288"/>
      <c r="AN8" s="324">
        <v>1</v>
      </c>
      <c r="AO8" s="645"/>
      <c r="AP8" s="646" t="s">
        <v>61</v>
      </c>
      <c r="AQ8" s="588"/>
      <c r="AR8" s="324">
        <v>1</v>
      </c>
      <c r="AS8" s="106" t="s">
        <v>22</v>
      </c>
      <c r="AT8" s="471"/>
      <c r="AU8" s="473"/>
      <c r="AV8" s="471"/>
      <c r="AW8" s="473"/>
      <c r="AX8" s="474"/>
      <c r="AY8" s="214" t="s">
        <v>61</v>
      </c>
      <c r="AZ8" s="474"/>
      <c r="BA8" s="214" t="s">
        <v>61</v>
      </c>
      <c r="BB8" s="527"/>
      <c r="BC8" s="475" t="s">
        <v>654</v>
      </c>
      <c r="BF8" s="151" t="str">
        <f>IF(T8="","",T8)</f>
        <v/>
      </c>
      <c r="BI8" s="79">
        <v>0</v>
      </c>
    </row>
    <row customHeight="1" ht="11.25" hidden="1">
      <c r="E9" s="456"/>
      <c r="F9" s="456"/>
      <c r="G9" s="456"/>
      <c r="H9" s="456"/>
      <c r="I9" s="467"/>
      <c r="J9" s="467"/>
      <c r="K9" s="162"/>
      <c r="R9" s="585"/>
      <c r="S9" s="589"/>
      <c r="T9" s="647"/>
      <c r="U9" s="451"/>
      <c r="V9" s="575"/>
      <c r="W9" s="593"/>
      <c r="X9" s="575"/>
      <c r="Y9" s="593"/>
      <c r="Z9" s="575"/>
      <c r="AA9" s="575"/>
      <c r="AB9" s="575"/>
      <c r="AC9" s="575"/>
      <c r="AD9" s="305"/>
      <c r="AE9" s="587"/>
      <c r="AF9" s="324"/>
      <c r="AG9" s="639"/>
      <c r="AH9" s="214"/>
      <c r="AI9" s="587"/>
      <c r="AJ9" s="324"/>
      <c r="AK9" s="96"/>
      <c r="AL9" s="214"/>
      <c r="AM9" s="294"/>
      <c r="AN9" s="324"/>
      <c r="AO9" s="645"/>
      <c r="AP9" s="648"/>
      <c r="AQ9" s="592"/>
      <c r="AR9" s="176"/>
      <c r="AS9" s="176" t="s">
        <v>655</v>
      </c>
      <c r="AT9" s="575"/>
      <c r="AU9" s="593"/>
      <c r="AV9" s="575"/>
      <c r="AW9" s="593"/>
      <c r="AX9" s="575"/>
      <c r="AY9" s="575"/>
      <c r="AZ9" s="575"/>
      <c r="BA9" s="575"/>
      <c r="BB9" s="591"/>
      <c r="BC9" s="478"/>
      <c r="BI9" s="79">
        <v>0</v>
      </c>
    </row>
    <row customHeight="1" ht="11.25" hidden="1">
      <c r="E10" s="456"/>
      <c r="F10" s="456"/>
      <c r="G10" s="456"/>
      <c r="H10" s="456"/>
      <c r="I10" s="467"/>
      <c r="J10" s="467"/>
      <c r="K10" s="162"/>
      <c r="R10" s="585"/>
      <c r="S10" s="589"/>
      <c r="T10" s="647"/>
      <c r="U10" s="451"/>
      <c r="V10" s="575"/>
      <c r="W10" s="593"/>
      <c r="X10" s="575"/>
      <c r="Y10" s="593"/>
      <c r="Z10" s="575"/>
      <c r="AA10" s="575"/>
      <c r="AB10" s="575"/>
      <c r="AC10" s="575"/>
      <c r="AD10" s="305"/>
      <c r="AE10" s="587"/>
      <c r="AF10" s="324"/>
      <c r="AG10" s="639"/>
      <c r="AH10" s="214"/>
      <c r="AI10" s="587"/>
      <c r="AJ10" s="324"/>
      <c r="AK10" s="96"/>
      <c r="AL10" s="214"/>
      <c r="AM10" s="592"/>
      <c r="AN10" s="649"/>
      <c r="AO10" s="649" t="s">
        <v>656</v>
      </c>
      <c r="AP10" s="176"/>
      <c r="AQ10" s="176"/>
      <c r="AR10" s="176"/>
      <c r="AS10" s="575"/>
      <c r="AT10" s="575"/>
      <c r="AU10" s="593"/>
      <c r="AV10" s="575"/>
      <c r="AW10" s="593"/>
      <c r="AX10" s="575"/>
      <c r="AY10" s="575"/>
      <c r="AZ10" s="575"/>
      <c r="BA10" s="575"/>
      <c r="BB10" s="591"/>
      <c r="BC10" s="478"/>
      <c r="BI10" s="79">
        <v>0</v>
      </c>
    </row>
    <row customHeight="1" ht="11.25" hidden="1">
      <c r="E11" s="456"/>
      <c r="F11" s="456"/>
      <c r="G11" s="456"/>
      <c r="H11" s="456"/>
      <c r="I11" s="467"/>
      <c r="J11" s="467"/>
      <c r="K11" s="162"/>
      <c r="R11" s="585"/>
      <c r="S11" s="589"/>
      <c r="T11" s="647"/>
      <c r="U11" s="451"/>
      <c r="V11" s="575"/>
      <c r="W11" s="593"/>
      <c r="X11" s="575"/>
      <c r="Y11" s="593"/>
      <c r="Z11" s="575"/>
      <c r="AA11" s="575"/>
      <c r="AB11" s="575"/>
      <c r="AC11" s="575"/>
      <c r="AD11" s="305"/>
      <c r="AE11" s="587"/>
      <c r="AF11" s="324"/>
      <c r="AG11" s="639"/>
      <c r="AH11" s="214"/>
      <c r="AI11" s="595"/>
      <c r="AJ11" s="167"/>
      <c r="AK11" s="415" t="s">
        <v>657</v>
      </c>
      <c r="AL11" s="575"/>
      <c r="AM11" s="575"/>
      <c r="AN11" s="575"/>
      <c r="AO11" s="575"/>
      <c r="AP11" s="575"/>
      <c r="AQ11" s="575"/>
      <c r="AR11" s="575"/>
      <c r="AS11" s="575"/>
      <c r="AT11" s="575"/>
      <c r="AU11" s="593"/>
      <c r="AV11" s="575"/>
      <c r="AW11" s="593"/>
      <c r="AX11" s="575"/>
      <c r="AY11" s="575"/>
      <c r="AZ11" s="575"/>
      <c r="BA11" s="575"/>
      <c r="BB11" s="591"/>
      <c r="BC11" s="478"/>
      <c r="BI11" s="79">
        <v>0</v>
      </c>
    </row>
    <row customHeight="1" ht="11.25" hidden="1">
      <c r="E12" s="456"/>
      <c r="F12" s="456"/>
      <c r="G12" s="456"/>
      <c r="H12" s="456"/>
      <c r="I12" s="467"/>
      <c r="J12" s="467"/>
      <c r="K12" s="162"/>
      <c r="R12" s="585"/>
      <c r="S12" s="561"/>
      <c r="T12" s="650"/>
      <c r="U12" s="451"/>
      <c r="V12" s="575"/>
      <c r="W12" s="576" t="str">
        <f>Z8&amp;"-"&amp;AB8</f>
        <v>-</v>
      </c>
      <c r="X12" s="575"/>
      <c r="Y12" s="576" t="str">
        <f>AB8&amp;"-"&amp;AD8</f>
        <v>-да</v>
      </c>
      <c r="Z12" s="575"/>
      <c r="AA12" s="575"/>
      <c r="AB12" s="575"/>
      <c r="AC12" s="575"/>
      <c r="AD12" s="210"/>
      <c r="AE12" s="598"/>
      <c r="AF12" s="599"/>
      <c r="AG12" s="176" t="s">
        <v>658</v>
      </c>
      <c r="AH12" s="575"/>
      <c r="AI12" s="575"/>
      <c r="AJ12" s="575"/>
      <c r="AK12" s="575"/>
      <c r="AL12" s="575"/>
      <c r="AM12" s="575"/>
      <c r="AN12" s="575"/>
      <c r="AO12" s="575"/>
      <c r="AP12" s="575"/>
      <c r="AQ12" s="575"/>
      <c r="AR12" s="575"/>
      <c r="AS12" s="575"/>
      <c r="AT12" s="575"/>
      <c r="AU12" s="576" t="str">
        <f>AX8&amp;"-"&amp;AZ8</f>
        <v>-</v>
      </c>
      <c r="AV12" s="575"/>
      <c r="AW12" s="576" t="str">
        <f>AZ8&amp;"-"&amp;BB8</f>
        <v>-</v>
      </c>
      <c r="AX12" s="575"/>
      <c r="AY12" s="575"/>
      <c r="AZ12" s="575"/>
      <c r="BA12" s="575"/>
      <c r="BB12" s="597" t="str">
        <f>BE8&amp;"-"&amp;BG8</f>
        <v>-</v>
      </c>
      <c r="BC12" s="478"/>
      <c r="BF12" s="151" t="str">
        <f>IF(T12="","",T12)</f>
        <v/>
      </c>
      <c r="BI12" s="79">
        <v>0</v>
      </c>
    </row>
    <row customHeight="1" ht="11.25" hidden="1">
      <c r="E13" s="456"/>
      <c r="F13" s="456"/>
      <c r="G13" s="456"/>
      <c r="H13" s="456"/>
      <c r="I13" s="467"/>
      <c r="J13" s="162"/>
      <c r="R13" s="463"/>
      <c r="S13" s="479"/>
      <c r="T13" s="483" t="s">
        <v>621</v>
      </c>
      <c r="U13" s="204"/>
      <c r="V13" s="204"/>
      <c r="W13" s="204"/>
      <c r="X13" s="204"/>
      <c r="Y13" s="204"/>
      <c r="Z13" s="204"/>
      <c r="AA13" s="204"/>
      <c r="AB13" s="204"/>
      <c r="AC13" s="204"/>
      <c r="AD13" s="623"/>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481"/>
      <c r="BC13" s="482"/>
      <c r="BF13" s="151" t="str">
        <f>IF(T13="","",T13)</f>
        <v>Добавить строку</v>
      </c>
      <c r="BI13" s="79">
        <v>0</v>
      </c>
    </row>
    <row customHeight="1" ht="14.25" hidden="1">
      <c r="E14" s="456"/>
      <c r="F14" s="456"/>
      <c r="G14" s="456"/>
      <c r="H14" s="456"/>
      <c r="I14" s="162"/>
      <c r="R14" s="463"/>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9"/>
      <c r="BF14" s="151" t="str">
        <f>IF(T14="","",T14)</f>
        <v/>
      </c>
      <c r="BI14" s="138">
        <v>0</v>
      </c>
    </row>
    <row customHeight="1" ht="14.25" hidden="1">
      <c r="E15" s="456"/>
      <c r="F15" s="456"/>
      <c r="G15" s="456"/>
      <c r="H15" s="447"/>
      <c r="R15" s="600"/>
      <c r="S15" s="546"/>
      <c r="T15" s="547"/>
      <c r="U15" s="548"/>
      <c r="V15" s="548"/>
      <c r="W15" s="548"/>
      <c r="X15" s="548"/>
      <c r="Y15" s="548"/>
      <c r="Z15" s="548"/>
      <c r="AA15" s="548"/>
      <c r="AB15" s="548"/>
      <c r="AC15" s="548"/>
      <c r="AD15" s="548"/>
      <c r="AE15" s="548"/>
      <c r="AF15" s="548"/>
      <c r="AG15" s="548"/>
      <c r="AH15" s="548"/>
      <c r="AI15" s="548"/>
      <c r="AJ15" s="548"/>
      <c r="AK15" s="548"/>
      <c r="AL15" s="548"/>
      <c r="AM15" s="548"/>
      <c r="AN15" s="548"/>
      <c r="AO15" s="548"/>
      <c r="AP15" s="548"/>
      <c r="AQ15" s="548"/>
      <c r="AR15" s="548"/>
      <c r="AS15" s="548"/>
      <c r="AT15" s="548"/>
      <c r="AU15" s="548"/>
      <c r="AV15" s="548"/>
      <c r="AW15" s="548"/>
      <c r="AX15" s="548"/>
      <c r="AY15" s="548"/>
      <c r="AZ15" s="548"/>
      <c r="BA15" s="548"/>
      <c r="BB15" s="548"/>
      <c r="BC15" s="549"/>
      <c r="BF15" s="151" t="str">
        <f>IF(T15="","",T15)</f>
        <v/>
      </c>
      <c r="BI15" s="138">
        <v>0</v>
      </c>
    </row>
    <row customHeight="1" ht="14.25" hidden="1">
      <c r="E16" s="456"/>
      <c r="F16" s="456"/>
      <c r="G16" s="447"/>
      <c r="BF16" s="151" t="str">
        <f>IF(T16="","",T16)</f>
        <v/>
      </c>
      <c r="BI16" s="138">
        <v>0</v>
      </c>
    </row>
    <row customHeight="1" ht="14.25" hidden="1">
      <c r="E17" s="456"/>
      <c r="F17" s="447"/>
      <c r="T17" s="491" t="s">
        <v>568</v>
      </c>
      <c r="BF17" s="151" t="str">
        <f>IF(T17="","",T17)</f>
        <v>Добавить централизованную систему для дифференциации</v>
      </c>
      <c r="BI17" s="138">
        <v>0</v>
      </c>
    </row>
    <row customHeight="1" ht="14.25" hidden="1">
      <c r="E18" s="447"/>
      <c r="T18" s="491" t="s">
        <v>569</v>
      </c>
      <c r="BF18" s="151" t="str">
        <f>IF(T18="","",T18)</f>
        <v>Добавить территорию для дифференциации</v>
      </c>
      <c r="BI18" s="138">
        <v>0</v>
      </c>
    </row>
    <row customHeight="1" ht="14.25" hidden="1">
      <c r="BI19" s="79">
        <v>0</v>
      </c>
    </row>
    <row customHeight="1" ht="14.25" hidden="1">
      <c r="AD20" s="601" t="s">
        <v>19</v>
      </c>
      <c r="AF20" s="601">
        <v>1</v>
      </c>
      <c r="AH20" s="601" t="s">
        <v>19</v>
      </c>
      <c r="AJ20" s="601">
        <v>1</v>
      </c>
      <c r="AL20" s="601" t="s">
        <v>19</v>
      </c>
      <c r="AN20" s="601">
        <v>1</v>
      </c>
      <c r="AP20" s="601" t="s">
        <v>19</v>
      </c>
      <c r="AR20" s="601">
        <v>1</v>
      </c>
      <c r="AT20" s="472"/>
      <c r="AU20" s="537"/>
      <c r="AV20" s="472"/>
      <c r="AW20" s="537"/>
      <c r="AX20" s="605"/>
      <c r="AY20" s="606" t="s">
        <v>61</v>
      </c>
      <c r="AZ20" s="605"/>
      <c r="BA20" s="606" t="s">
        <v>61</v>
      </c>
      <c r="BI20" s="79">
        <v>0</v>
      </c>
    </row>
    <row customHeight="1" ht="14.25" hidden="1">
      <c r="BI21" s="79">
        <v>0</v>
      </c>
    </row>
    <row customHeight="1" ht="14.25" hidden="1">
      <c r="O22" s="496" t="s">
        <v>570</v>
      </c>
      <c r="Z22" s="535"/>
      <c r="AB22" s="535"/>
      <c r="AX22" s="535"/>
      <c r="AZ22" s="535"/>
      <c r="BI22" s="79">
        <v>0</v>
      </c>
    </row>
    <row customHeight="1" ht="14.25" hidden="1">
      <c r="BI23" s="79">
        <v>0</v>
      </c>
    </row>
    <row customHeight="1" ht="14.25" hidden="1">
      <c r="O24" s="607" t="s">
        <v>571</v>
      </c>
      <c r="AA24" s="607" t="s">
        <v>573</v>
      </c>
      <c r="AC24" s="607" t="s">
        <v>574</v>
      </c>
      <c r="AD24" s="607" t="s">
        <v>622</v>
      </c>
      <c r="AH24" s="607" t="s">
        <v>622</v>
      </c>
      <c r="AK24" s="607" t="s">
        <v>659</v>
      </c>
      <c r="AL24" s="607" t="s">
        <v>622</v>
      </c>
      <c r="AP24" s="607" t="s">
        <v>622</v>
      </c>
      <c r="AY24" s="607" t="s">
        <v>573</v>
      </c>
      <c r="BA24" s="607" t="s">
        <v>574</v>
      </c>
      <c r="BI24" s="607">
        <v>0</v>
      </c>
    </row>
    <row customHeight="1" ht="14.25" hidden="1">
      <c r="BI25" s="79">
        <v>0</v>
      </c>
    </row>
    <row customHeight="1" ht="14.25" hidden="1">
      <c r="BI26" s="79">
        <v>0</v>
      </c>
    </row>
    <row customHeight="1" ht="14.699999999999998">
      <c r="Q27" s="608"/>
      <c r="R27" s="497"/>
      <c r="S27" s="498"/>
      <c r="T27" s="101"/>
      <c r="U27" s="101"/>
      <c r="BI27" s="79">
        <v>14</v>
      </c>
    </row>
    <row customHeight="1" ht="14.699999999999998">
      <c r="Q28" s="608"/>
      <c r="R28" s="497"/>
      <c r="S28" s="42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I28" s="79">
        <v>14</v>
      </c>
    </row>
    <row customHeight="1" ht="14.699999999999998">
      <c r="Q29" s="608"/>
      <c r="R29" s="497"/>
      <c r="S29" s="287" t="str">
        <f>IF(org=0,"Не определено",org)</f>
        <v>ГУП СК "Ставрополькрайводоканал"</v>
      </c>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I29" s="79">
        <v>14</v>
      </c>
    </row>
    <row customHeight="1" ht="14.25" hidden="1">
      <c r="Q30" s="608"/>
      <c r="R30" s="497"/>
      <c r="S30" s="498"/>
      <c r="T30" s="101"/>
      <c r="U30" s="101"/>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I30" s="79">
        <v>0</v>
      </c>
    </row>
    <row customHeight="1" ht="25.5" hidden="1">
      <c r="S31" s="500" t="s">
        <v>41</v>
      </c>
      <c r="T31" s="500"/>
      <c r="U31" s="501"/>
      <c r="V31" s="502" t="str">
        <f>IF(TITLE_NAME_OR_PR_CHANGE="",IF(TITLE_NAME_OR_PR="","",TITLE_NAME_OR_PR),TITLE_NAME_OR_PR_CHANGE)</f>
        <v/>
      </c>
      <c r="W31" s="502"/>
      <c r="X31" s="502"/>
      <c r="Y31" s="502"/>
      <c r="Z31" s="502"/>
      <c r="AA31" s="502"/>
      <c r="AB31" s="502"/>
      <c r="AD31" s="502" t="str">
        <f>IF(TITLE_NAME_OR_PR_CHANGE="",IF(TITLE_NAME_OR_PR="","",TITLE_NAME_OR_PR),TITLE_NAME_OR_PR_CHANGE)</f>
        <v/>
      </c>
      <c r="AE31" s="502"/>
      <c r="AF31" s="502"/>
      <c r="AG31" s="502"/>
      <c r="AH31" s="502"/>
      <c r="AI31" s="502"/>
      <c r="AJ31" s="502"/>
      <c r="AK31" s="502"/>
      <c r="AL31" s="502"/>
      <c r="AM31" s="502"/>
      <c r="AN31" s="502"/>
      <c r="AO31" s="502"/>
      <c r="AP31" s="502"/>
      <c r="AQ31" s="502"/>
      <c r="AR31" s="502"/>
      <c r="AS31" s="502"/>
      <c r="AT31" s="502"/>
      <c r="AU31" s="502"/>
      <c r="AV31" s="502"/>
      <c r="AW31" s="502"/>
      <c r="AX31" s="502"/>
      <c r="AY31" s="502"/>
      <c r="AZ31" s="502"/>
      <c r="BI31" s="182">
        <v>0</v>
      </c>
    </row>
    <row customHeight="1" ht="18.75" hidden="1">
      <c r="S32" s="500" t="s">
        <v>576</v>
      </c>
      <c r="T32" s="500"/>
      <c r="U32" s="501"/>
      <c r="V32" s="503" t="str">
        <f>IF(TITLE_DATE_PR_CHANGE="",IF(TITLE_DATE_PR="","",TITLE_DATE_PR),TITLE_DATE_PR_CHANGE)</f>
        <v/>
      </c>
      <c r="W32" s="503"/>
      <c r="X32" s="503"/>
      <c r="Y32" s="503"/>
      <c r="Z32" s="503"/>
      <c r="AA32" s="503"/>
      <c r="AB32" s="503"/>
      <c r="AD32" s="503" t="str">
        <f>IF(TITLE_DATE_PR_CHANGE="",IF(TITLE_DATE_PR="","",TITLE_DATE_PR),TITLE_DATE_PR_CHANGE)</f>
        <v/>
      </c>
      <c r="AE32" s="503"/>
      <c r="AF32" s="503"/>
      <c r="AG32" s="503"/>
      <c r="AH32" s="503"/>
      <c r="AI32" s="503"/>
      <c r="AJ32" s="503"/>
      <c r="AK32" s="503"/>
      <c r="AL32" s="503"/>
      <c r="AM32" s="503"/>
      <c r="AN32" s="503"/>
      <c r="AO32" s="503"/>
      <c r="AP32" s="503"/>
      <c r="AQ32" s="503"/>
      <c r="AR32" s="503"/>
      <c r="AS32" s="503"/>
      <c r="AT32" s="503"/>
      <c r="AU32" s="503"/>
      <c r="AV32" s="503"/>
      <c r="AW32" s="503"/>
      <c r="AX32" s="503"/>
      <c r="AY32" s="503"/>
      <c r="AZ32" s="503"/>
      <c r="BI32" s="182">
        <v>0</v>
      </c>
    </row>
    <row customHeight="1" ht="18.75" hidden="1">
      <c r="S33" s="500" t="s">
        <v>577</v>
      </c>
      <c r="T33" s="500"/>
      <c r="U33" s="501"/>
      <c r="V33" s="502" t="str">
        <f>IF(TITLE_NUMBER_PR_CHANGE="",IF(TITLE_NUMBER_PR="","",TITLE_NUMBER_PR),TITLE_NUMBER_PR_CHANGE)</f>
        <v/>
      </c>
      <c r="W33" s="502"/>
      <c r="X33" s="502"/>
      <c r="Y33" s="502"/>
      <c r="Z33" s="502"/>
      <c r="AA33" s="502"/>
      <c r="AB33" s="502"/>
      <c r="AD33" s="502" t="str">
        <f>IF(TITLE_NUMBER_PR_CHANGE="",IF(TITLE_NUMBER_PR="","",TITLE_NUMBER_PR),TITLE_NUMBER_PR_CHANGE)</f>
        <v/>
      </c>
      <c r="AE33" s="502"/>
      <c r="AF33" s="502"/>
      <c r="AG33" s="502"/>
      <c r="AH33" s="502"/>
      <c r="AI33" s="502"/>
      <c r="AJ33" s="502"/>
      <c r="AK33" s="502"/>
      <c r="AL33" s="502"/>
      <c r="AM33" s="502"/>
      <c r="AN33" s="502"/>
      <c r="AO33" s="502"/>
      <c r="AP33" s="502"/>
      <c r="AQ33" s="502"/>
      <c r="AR33" s="502"/>
      <c r="AS33" s="502"/>
      <c r="AT33" s="502"/>
      <c r="AU33" s="502"/>
      <c r="AV33" s="502"/>
      <c r="AW33" s="502"/>
      <c r="AX33" s="502"/>
      <c r="AY33" s="502"/>
      <c r="AZ33" s="502"/>
      <c r="BI33" s="182">
        <v>0</v>
      </c>
    </row>
    <row customHeight="1" ht="18.75" hidden="1">
      <c r="S34" s="500" t="s">
        <v>42</v>
      </c>
      <c r="T34" s="500"/>
      <c r="U34" s="501"/>
      <c r="V34" s="502" t="str">
        <f>IF(TITLE_IST_PUB_CHANGE="",IF(TITLE_IST_PUB="","",TITLE_IST_PUB),TITLE_IST_PUB_CHANGE)</f>
        <v/>
      </c>
      <c r="W34" s="502"/>
      <c r="X34" s="502"/>
      <c r="Y34" s="502"/>
      <c r="Z34" s="502"/>
      <c r="AA34" s="502"/>
      <c r="AB34" s="502"/>
      <c r="AD34" s="502" t="str">
        <f>IF(TITLE_IST_PUB_CHANGE="",IF(TITLE_IST_PUB="","",TITLE_IST_PUB),TITLE_IST_PUB_CHANGE)</f>
        <v/>
      </c>
      <c r="AE34" s="502"/>
      <c r="AF34" s="502"/>
      <c r="AG34" s="502"/>
      <c r="AH34" s="502"/>
      <c r="AI34" s="502"/>
      <c r="AJ34" s="502"/>
      <c r="AK34" s="502"/>
      <c r="AL34" s="502"/>
      <c r="AM34" s="502"/>
      <c r="AN34" s="502"/>
      <c r="AO34" s="502"/>
      <c r="AP34" s="502"/>
      <c r="AQ34" s="502"/>
      <c r="AR34" s="502"/>
      <c r="AS34" s="502"/>
      <c r="AT34" s="502"/>
      <c r="AU34" s="502"/>
      <c r="AV34" s="502"/>
      <c r="AW34" s="502"/>
      <c r="AX34" s="502"/>
      <c r="AY34" s="502"/>
      <c r="AZ34" s="502"/>
      <c r="BI34" s="182">
        <v>0</v>
      </c>
    </row>
    <row customHeight="1" ht="14.25" hidden="1">
      <c r="Q35" s="608"/>
      <c r="R35" s="497"/>
      <c r="S35" s="498"/>
      <c r="T35" s="101"/>
      <c r="U35" s="101"/>
      <c r="V35" s="499"/>
      <c r="W35" s="499"/>
      <c r="X35" s="499"/>
      <c r="Y35" s="499"/>
      <c r="Z35" s="499"/>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499"/>
      <c r="AW35" s="499"/>
      <c r="AX35" s="499"/>
      <c r="AY35" s="499"/>
      <c r="AZ35" s="499"/>
      <c r="BA35" s="499"/>
      <c r="BI35" s="79">
        <v>0</v>
      </c>
    </row>
    <row customHeight="1" ht="18.75" hidden="1">
      <c r="S36" s="500" t="s">
        <v>576</v>
      </c>
      <c r="T36" s="500"/>
      <c r="U36" s="501"/>
      <c r="V36" s="503" t="str">
        <f>IF(TITLE_DATE_PR_CHANGE="",IF(TITLE_DATE_PR="","",TITLE_DATE_PR),TITLE_DATE_PR_CHANGE)</f>
        <v/>
      </c>
      <c r="W36" s="503"/>
      <c r="X36" s="503"/>
      <c r="Y36" s="503"/>
      <c r="Z36" s="503"/>
      <c r="AA36" s="503"/>
      <c r="AB36" s="503"/>
      <c r="AD36" s="503" t="str">
        <f>IF(TITLE_DATE_PR_CHANGE="",IF(TITLE_DATE_PR="","",TITLE_DATE_PR),TITLE_DATE_PR_CHANGE)</f>
        <v/>
      </c>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I36" s="182">
        <v>0</v>
      </c>
    </row>
    <row customHeight="1" ht="18.75" hidden="1">
      <c r="S37" s="500" t="s">
        <v>577</v>
      </c>
      <c r="T37" s="500"/>
      <c r="U37" s="501"/>
      <c r="V37" s="502" t="str">
        <f>IF(TITLE_NUMBER_PR_CHANGE="",IF(TITLE_NUMBER_PR="","",TITLE_NUMBER_PR),TITLE_NUMBER_PR_CHANGE)</f>
        <v/>
      </c>
      <c r="W37" s="502"/>
      <c r="X37" s="502"/>
      <c r="Y37" s="502"/>
      <c r="Z37" s="502"/>
      <c r="AA37" s="502"/>
      <c r="AB37" s="502"/>
      <c r="AD37" s="502" t="str">
        <f>IF(TITLE_NUMBER_PR_CHANGE="",IF(TITLE_NUMBER_PR="","",TITLE_NUMBER_PR),TITLE_NUMBER_PR_CHANGE)</f>
        <v/>
      </c>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I37" s="182">
        <v>0</v>
      </c>
    </row>
    <row customHeight="1" ht="0">
      <c r="AC38" s="138" t="s">
        <v>580</v>
      </c>
      <c r="BA38" s="138" t="s">
        <v>580</v>
      </c>
      <c r="BI38" s="182">
        <v>0</v>
      </c>
    </row>
    <row customHeight="1" ht="14.699999999999998">
      <c r="Q39" s="608"/>
      <c r="R39" s="497"/>
      <c r="S39" s="498"/>
      <c r="T39" s="101"/>
      <c r="U39" s="504"/>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I39" s="79">
        <v>14</v>
      </c>
    </row>
    <row customHeight="1" ht="14.699999999999998">
      <c r="Q40" s="608"/>
      <c r="R40" s="497"/>
      <c r="S40" s="152" t="s">
        <v>453</v>
      </c>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t="s">
        <v>454</v>
      </c>
      <c r="BI40" s="79">
        <v>14</v>
      </c>
    </row>
    <row customHeight="1" ht="14.699999999999998">
      <c r="Q41" s="608"/>
      <c r="R41" s="497"/>
      <c r="S41" s="449" t="s">
        <v>87</v>
      </c>
      <c r="T41" s="326" t="s">
        <v>660</v>
      </c>
      <c r="U41" s="506"/>
      <c r="V41" s="507" t="s">
        <v>582</v>
      </c>
      <c r="W41" s="508"/>
      <c r="X41" s="508"/>
      <c r="Y41" s="508"/>
      <c r="Z41" s="508"/>
      <c r="AA41" s="508"/>
      <c r="AB41" s="509"/>
      <c r="AC41" s="510" t="s">
        <v>583</v>
      </c>
      <c r="AD41" s="610" t="s">
        <v>661</v>
      </c>
      <c r="AE41" s="538"/>
      <c r="AF41" s="538"/>
      <c r="AG41" s="611"/>
      <c r="AH41" s="610" t="s">
        <v>662</v>
      </c>
      <c r="AI41" s="538"/>
      <c r="AJ41" s="538"/>
      <c r="AK41" s="611"/>
      <c r="AL41" s="610" t="s">
        <v>663</v>
      </c>
      <c r="AM41" s="538"/>
      <c r="AN41" s="538"/>
      <c r="AO41" s="611"/>
      <c r="AP41" s="610" t="s">
        <v>664</v>
      </c>
      <c r="AQ41" s="538"/>
      <c r="AR41" s="538"/>
      <c r="AS41" s="611"/>
      <c r="AT41" s="507" t="s">
        <v>582</v>
      </c>
      <c r="AU41" s="508"/>
      <c r="AV41" s="508"/>
      <c r="AW41" s="508"/>
      <c r="AX41" s="508"/>
      <c r="AY41" s="508"/>
      <c r="AZ41" s="509"/>
      <c r="BA41" s="510" t="s">
        <v>583</v>
      </c>
      <c r="BB41" s="511" t="s">
        <v>585</v>
      </c>
      <c r="BC41" s="152"/>
      <c r="BI41" s="79">
        <v>14</v>
      </c>
    </row>
    <row customHeight="1" ht="35.699999999999996">
      <c r="Q42" s="608"/>
      <c r="R42" s="497"/>
      <c r="S42" s="449"/>
      <c r="T42" s="326"/>
      <c r="U42" s="512"/>
      <c r="V42" s="288" t="s">
        <v>665</v>
      </c>
      <c r="W42" s="289"/>
      <c r="X42" s="288" t="s">
        <v>666</v>
      </c>
      <c r="Y42" s="289"/>
      <c r="Z42" s="288" t="s">
        <v>667</v>
      </c>
      <c r="AA42" s="579"/>
      <c r="AB42" s="289"/>
      <c r="AC42" s="514"/>
      <c r="AD42" s="613"/>
      <c r="AE42" s="614"/>
      <c r="AF42" s="614"/>
      <c r="AG42" s="615"/>
      <c r="AH42" s="613"/>
      <c r="AI42" s="614"/>
      <c r="AJ42" s="614"/>
      <c r="AK42" s="615"/>
      <c r="AL42" s="613"/>
      <c r="AM42" s="614"/>
      <c r="AN42" s="614"/>
      <c r="AO42" s="615"/>
      <c r="AP42" s="613"/>
      <c r="AQ42" s="614"/>
      <c r="AR42" s="614"/>
      <c r="AS42" s="615"/>
      <c r="AT42" s="288" t="s">
        <v>665</v>
      </c>
      <c r="AU42" s="289"/>
      <c r="AV42" s="288" t="s">
        <v>666</v>
      </c>
      <c r="AW42" s="289"/>
      <c r="AX42" s="288" t="s">
        <v>667</v>
      </c>
      <c r="AY42" s="579"/>
      <c r="AZ42" s="289"/>
      <c r="BA42" s="514"/>
      <c r="BB42" s="515"/>
      <c r="BC42" s="152"/>
      <c r="BI42" s="79">
        <v>34</v>
      </c>
    </row>
    <row customHeight="1" ht="14.699999999999998">
      <c r="Q43" s="608"/>
      <c r="R43" s="497"/>
      <c r="S43" s="449"/>
      <c r="T43" s="326"/>
      <c r="U43" s="512"/>
      <c r="V43" s="294"/>
      <c r="W43" s="295"/>
      <c r="X43" s="294"/>
      <c r="Y43" s="295"/>
      <c r="Z43" s="294"/>
      <c r="AA43" s="580"/>
      <c r="AB43" s="295"/>
      <c r="AC43" s="514"/>
      <c r="AD43" s="613"/>
      <c r="AE43" s="614"/>
      <c r="AF43" s="614"/>
      <c r="AG43" s="615"/>
      <c r="AH43" s="613"/>
      <c r="AI43" s="614"/>
      <c r="AJ43" s="614"/>
      <c r="AK43" s="615"/>
      <c r="AL43" s="613"/>
      <c r="AM43" s="614"/>
      <c r="AN43" s="614"/>
      <c r="AO43" s="615"/>
      <c r="AP43" s="613"/>
      <c r="AQ43" s="614"/>
      <c r="AR43" s="614"/>
      <c r="AS43" s="615"/>
      <c r="AT43" s="294"/>
      <c r="AU43" s="295"/>
      <c r="AV43" s="294"/>
      <c r="AW43" s="295"/>
      <c r="AX43" s="294"/>
      <c r="AY43" s="580"/>
      <c r="AZ43" s="295"/>
      <c r="BA43" s="514"/>
      <c r="BB43" s="515"/>
      <c r="BC43" s="152"/>
      <c r="BI43" s="79">
        <v>14</v>
      </c>
    </row>
    <row customHeight="1" ht="14.699999999999998">
      <c r="B44" s="218" t="s">
        <v>296</v>
      </c>
      <c r="C44" s="218" t="s">
        <v>297</v>
      </c>
      <c r="D44" s="218" t="s">
        <v>298</v>
      </c>
      <c r="E44" s="462" t="s">
        <v>590</v>
      </c>
      <c r="F44" s="462" t="s">
        <v>591</v>
      </c>
      <c r="G44" s="462" t="s">
        <v>592</v>
      </c>
      <c r="H44" s="462" t="s">
        <v>593</v>
      </c>
      <c r="I44" s="462" t="s">
        <v>594</v>
      </c>
      <c r="J44" s="462" t="s">
        <v>595</v>
      </c>
      <c r="K44" s="462" t="s">
        <v>596</v>
      </c>
      <c r="L44" s="462" t="s">
        <v>571</v>
      </c>
      <c r="Q44" s="608"/>
      <c r="R44" s="497"/>
      <c r="S44" s="449"/>
      <c r="T44" s="326"/>
      <c r="U44" s="516"/>
      <c r="V44" s="326" t="s">
        <v>631</v>
      </c>
      <c r="W44" s="326" t="s">
        <v>632</v>
      </c>
      <c r="X44" s="326" t="s">
        <v>631</v>
      </c>
      <c r="Y44" s="326" t="s">
        <v>632</v>
      </c>
      <c r="Z44" s="246" t="s">
        <v>599</v>
      </c>
      <c r="AA44" s="388" t="s">
        <v>600</v>
      </c>
      <c r="AB44" s="390"/>
      <c r="AC44" s="517"/>
      <c r="AD44" s="619"/>
      <c r="AE44" s="620"/>
      <c r="AF44" s="620"/>
      <c r="AG44" s="621"/>
      <c r="AH44" s="619"/>
      <c r="AI44" s="620"/>
      <c r="AJ44" s="620"/>
      <c r="AK44" s="621"/>
      <c r="AL44" s="619"/>
      <c r="AM44" s="620"/>
      <c r="AN44" s="620"/>
      <c r="AO44" s="621"/>
      <c r="AP44" s="619"/>
      <c r="AQ44" s="620"/>
      <c r="AR44" s="620"/>
      <c r="AS44" s="621"/>
      <c r="AT44" s="326" t="s">
        <v>631</v>
      </c>
      <c r="AU44" s="326" t="s">
        <v>632</v>
      </c>
      <c r="AV44" s="326" t="s">
        <v>631</v>
      </c>
      <c r="AW44" s="326" t="s">
        <v>632</v>
      </c>
      <c r="AX44" s="246" t="s">
        <v>599</v>
      </c>
      <c r="AY44" s="388" t="s">
        <v>600</v>
      </c>
      <c r="AZ44" s="390"/>
      <c r="BA44" s="517"/>
      <c r="BB44" s="518"/>
      <c r="BC44" s="152"/>
      <c r="BI44" s="79">
        <v>14</v>
      </c>
    </row>
    <row customHeight="1" ht="11.25" hidden="1">
      <c r="Q45" s="520"/>
      <c r="R45" s="520">
        <v>1</v>
      </c>
      <c r="S45" s="521" t="s">
        <v>98</v>
      </c>
      <c r="T45" s="522" t="s">
        <v>101</v>
      </c>
      <c r="U45" s="523" t="str">
        <f>OFFSET(U45,0,-1)</f>
        <v>2</v>
      </c>
      <c r="V45" s="524">
        <f>OFFSET(V45,0,-1)+1</f>
        <v>3</v>
      </c>
      <c r="W45" s="524">
        <f>OFFSET(W45,0,-1)+1</f>
        <v>4</v>
      </c>
      <c r="X45" s="524">
        <f>OFFSET(X45,0,-1)+1</f>
        <v>5</v>
      </c>
      <c r="Y45" s="524">
        <f>OFFSET(Y45,0,-1)+1</f>
        <v>6</v>
      </c>
      <c r="Z45" s="524">
        <f>OFFSET(Z45,0,-1)+1</f>
        <v>7</v>
      </c>
      <c r="AA45" s="524">
        <f>OFFSET(AA45,0,-1)+1</f>
        <v>8</v>
      </c>
      <c r="AB45" s="524"/>
      <c r="AC45" s="524">
        <f>OFFSET(AC45,0,-2)+1</f>
        <v>9</v>
      </c>
      <c r="AD45" s="524">
        <f>OFFSET(AD45,0,-1)+1</f>
        <v>10</v>
      </c>
      <c r="AE45" s="524"/>
      <c r="AF45" s="524"/>
      <c r="AG45" s="524"/>
      <c r="AH45" s="524"/>
      <c r="AI45" s="524"/>
      <c r="AJ45" s="524"/>
      <c r="AK45" s="524"/>
      <c r="AL45" s="524"/>
      <c r="AM45" s="524"/>
      <c r="AN45" s="524"/>
      <c r="AO45" s="524"/>
      <c r="AP45" s="524"/>
      <c r="AQ45" s="524"/>
      <c r="AR45" s="524"/>
      <c r="AS45" s="524"/>
      <c r="AT45" s="524"/>
      <c r="AU45" s="524"/>
      <c r="AV45" s="524"/>
      <c r="AW45" s="524">
        <f>OFFSET(AW45,0,-1)+1</f>
        <v>1</v>
      </c>
      <c r="AX45" s="524">
        <f>OFFSET(AX45,0,-1)+1</f>
        <v>2</v>
      </c>
      <c r="AY45" s="524">
        <f>OFFSET(AY45,0,-1)+1</f>
        <v>3</v>
      </c>
      <c r="AZ45" s="524"/>
      <c r="BA45" s="524">
        <f>OFFSET(BA45,0,-2)+1</f>
        <v>4</v>
      </c>
      <c r="BB45" s="523">
        <f>OFFSET(BB45,0,-1)</f>
        <v>4</v>
      </c>
      <c r="BC45" s="524">
        <f>OFFSET(BC45,0,-1)+1</f>
        <v>5</v>
      </c>
      <c r="BI45" s="403">
        <v>0</v>
      </c>
    </row>
    <row customHeight="1" ht="22.049999999999997">
      <c r="A46" s="525" t="s">
        <v>399</v>
      </c>
      <c r="E46" s="447">
        <v>1</v>
      </c>
      <c r="R46" s="448"/>
      <c r="S46" s="449">
        <f>INDEX(PT_DIFFERENTIATION_NUM_NTAR,MATCH(A46,PT_DIFFERENTIATION_NTAR_ID,0))</f>
        <v>0</v>
      </c>
      <c r="T46" s="450" t="s">
        <v>284</v>
      </c>
      <c r="U46" s="451"/>
      <c r="V46" s="453"/>
      <c r="W46" s="453"/>
      <c r="X46" s="453"/>
      <c r="Y46" s="453"/>
      <c r="Z46" s="453"/>
      <c r="AA46" s="453"/>
      <c r="AB46" s="453"/>
      <c r="AC46" s="454"/>
      <c r="AD46" s="452" t="str">
        <f>INDEX(PT_DIFFERENTIATION_NTAR,MATCH(A46,PT_DIFFERENTIATION_NTAR_ID,0))</f>
        <v/>
      </c>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454"/>
      <c r="BC46"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1" t="str">
        <f>IF(T46="","",T46)</f>
        <v>Наименование тарифа</v>
      </c>
      <c r="BI46" s="79">
        <v>21</v>
      </c>
    </row>
    <row customHeight="1" ht="22.049999999999997">
      <c r="A47" s="525" t="s">
        <v>399</v>
      </c>
      <c r="B47" s="525" t="s">
        <v>400</v>
      </c>
      <c r="E47" s="456"/>
      <c r="F47" s="447">
        <v>1</v>
      </c>
      <c r="Q47" s="583"/>
      <c r="R47" s="458"/>
      <c r="S47" s="449" t="str">
        <f>INDEX(PT_DIFFERENTIATION_NUM_TER,MATCH(B47,PT_DIFFERENTIATION_TER_ID,0))</f>
        <v>.</v>
      </c>
      <c r="T47" s="459" t="s">
        <v>550</v>
      </c>
      <c r="U47" s="451"/>
      <c r="V47" s="453"/>
      <c r="W47" s="453"/>
      <c r="X47" s="453"/>
      <c r="Y47" s="453"/>
      <c r="Z47" s="453"/>
      <c r="AA47" s="453"/>
      <c r="AB47" s="453"/>
      <c r="AC47" s="454"/>
      <c r="AD47" s="452" t="str">
        <f>INDEX(PT_DIFFERENTIATION_TER,MATCH(B47,PT_DIFFERENTIATION_TER_ID,0))</f>
        <v/>
      </c>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454"/>
      <c r="BC47" s="455" t="s">
        <v>551</v>
      </c>
      <c r="BF47" s="151" t="str">
        <f>IF(T47="","",T47)</f>
        <v>Территория действия тарифа</v>
      </c>
      <c r="BI47" s="79">
        <v>21</v>
      </c>
    </row>
    <row customHeight="1" ht="43.050000000000004">
      <c r="A48" s="525" t="s">
        <v>399</v>
      </c>
      <c r="B48" s="525" t="s">
        <v>400</v>
      </c>
      <c r="C48" s="525" t="s">
        <v>401</v>
      </c>
      <c r="E48" s="456"/>
      <c r="F48" s="456"/>
      <c r="G48" s="447">
        <v>1</v>
      </c>
      <c r="Q48" s="583"/>
      <c r="R48" s="458"/>
      <c r="S48" s="449" t="str">
        <f>INDEX(PT_DIFFERENTIATION_NUM_CS,MATCH(C48,PT_DIFFERENTIATION_CS_ID,0))</f>
        <v>..</v>
      </c>
      <c r="T48" s="460" t="s">
        <v>634</v>
      </c>
      <c r="U48" s="451"/>
      <c r="V48" s="453"/>
      <c r="W48" s="453"/>
      <c r="X48" s="453"/>
      <c r="Y48" s="453"/>
      <c r="Z48" s="453"/>
      <c r="AA48" s="453"/>
      <c r="AB48" s="453"/>
      <c r="AC48" s="454"/>
      <c r="AD48" s="452" t="str">
        <f>INDEX(PT_DIFFERENTIATION_CS,MATCH(C48,PT_DIFFERENTIATION_CS_ID,0))</f>
        <v/>
      </c>
      <c r="AE48" s="453"/>
      <c r="AF48" s="453"/>
      <c r="AG48" s="453"/>
      <c r="AH48" s="453"/>
      <c r="AI48" s="453"/>
      <c r="AJ48" s="453"/>
      <c r="AK48" s="453"/>
      <c r="AL48" s="453"/>
      <c r="AM48" s="453"/>
      <c r="AN48" s="453"/>
      <c r="AO48" s="453"/>
      <c r="AP48" s="453"/>
      <c r="AQ48" s="453"/>
      <c r="AR48" s="453"/>
      <c r="AS48" s="453"/>
      <c r="AT48" s="453"/>
      <c r="AU48" s="453"/>
      <c r="AV48" s="453"/>
      <c r="AW48" s="453"/>
      <c r="AX48" s="453"/>
      <c r="AY48" s="453"/>
      <c r="AZ48" s="453"/>
      <c r="BA48" s="453"/>
      <c r="BB48" s="454"/>
      <c r="BC48" s="455" t="s">
        <v>635</v>
      </c>
      <c r="BF48" s="151" t="str">
        <f>IF(T48="","",T48)</f>
        <v>Наименование централизованной системы холодного водоснабжения</v>
      </c>
      <c r="BI48" s="79">
        <v>41</v>
      </c>
    </row>
    <row customHeight="1" ht="0">
      <c r="A49" s="135" t="s">
        <v>399</v>
      </c>
      <c r="B49" s="135" t="s">
        <v>400</v>
      </c>
      <c r="C49" s="135" t="s">
        <v>401</v>
      </c>
      <c r="D49" s="135" t="s">
        <v>668</v>
      </c>
      <c r="E49" s="456"/>
      <c r="F49" s="456"/>
      <c r="G49" s="456"/>
      <c r="H49" s="447">
        <v>1</v>
      </c>
      <c r="Q49" s="643"/>
      <c r="R49" s="468"/>
      <c r="S49" s="330"/>
      <c r="T49" s="644"/>
      <c r="U49" s="541"/>
      <c r="V49" s="543"/>
      <c r="W49" s="543"/>
      <c r="X49" s="543"/>
      <c r="Y49" s="543"/>
      <c r="Z49" s="543"/>
      <c r="AA49" s="543"/>
      <c r="AB49" s="543"/>
      <c r="AC49" s="544"/>
      <c r="AD49" s="542"/>
      <c r="AE49" s="543"/>
      <c r="AF49" s="543"/>
      <c r="AG49" s="543"/>
      <c r="AH49" s="543"/>
      <c r="AI49" s="543"/>
      <c r="AJ49" s="543"/>
      <c r="AK49" s="543"/>
      <c r="AL49" s="543"/>
      <c r="AM49" s="543"/>
      <c r="AN49" s="543"/>
      <c r="AO49" s="543"/>
      <c r="AP49" s="543"/>
      <c r="AQ49" s="543"/>
      <c r="AR49" s="543"/>
      <c r="AS49" s="543"/>
      <c r="AT49" s="543"/>
      <c r="AU49" s="543"/>
      <c r="AV49" s="543"/>
      <c r="AW49" s="543"/>
      <c r="AX49" s="543"/>
      <c r="AY49" s="543"/>
      <c r="AZ49" s="543"/>
      <c r="BA49" s="543"/>
      <c r="BB49" s="544"/>
      <c r="BC49" s="545" t="s">
        <v>555</v>
      </c>
      <c r="BF49" s="151" t="str">
        <f>IF(T49="","",T49)</f>
        <v/>
      </c>
      <c r="BI49" s="138">
        <v>0</v>
      </c>
    </row>
    <row customHeight="1" ht="0">
      <c r="A50" s="135" t="s">
        <v>399</v>
      </c>
      <c r="B50" s="135" t="s">
        <v>400</v>
      </c>
      <c r="C50" s="135" t="s">
        <v>401</v>
      </c>
      <c r="D50" s="135" t="s">
        <v>668</v>
      </c>
      <c r="E50" s="456"/>
      <c r="F50" s="456"/>
      <c r="G50" s="456"/>
      <c r="H50" s="456"/>
      <c r="I50" s="162" t="str">
        <f>S49&amp;".1"</f>
        <v>.1</v>
      </c>
      <c r="L50" s="550" t="s">
        <v>556</v>
      </c>
      <c r="P50" s="136">
        <v>1</v>
      </c>
      <c r="R50" s="463"/>
      <c r="S50" s="330"/>
      <c r="T50" s="540"/>
      <c r="U50" s="541"/>
      <c r="V50" s="543"/>
      <c r="W50" s="543"/>
      <c r="X50" s="543"/>
      <c r="Y50" s="543"/>
      <c r="Z50" s="543"/>
      <c r="AA50" s="543"/>
      <c r="AB50" s="543"/>
      <c r="AC50" s="544"/>
      <c r="AD50" s="542"/>
      <c r="AE50" s="543"/>
      <c r="AF50" s="543"/>
      <c r="AG50" s="543"/>
      <c r="AH50" s="543"/>
      <c r="AI50" s="543"/>
      <c r="AJ50" s="543"/>
      <c r="AK50" s="543"/>
      <c r="AL50" s="543"/>
      <c r="AM50" s="543"/>
      <c r="AN50" s="543"/>
      <c r="AO50" s="543"/>
      <c r="AP50" s="543"/>
      <c r="AQ50" s="543"/>
      <c r="AR50" s="543"/>
      <c r="AS50" s="543"/>
      <c r="AT50" s="543"/>
      <c r="AU50" s="543"/>
      <c r="AV50" s="543"/>
      <c r="AW50" s="543"/>
      <c r="AX50" s="543"/>
      <c r="AY50" s="543"/>
      <c r="AZ50" s="543"/>
      <c r="BA50" s="543"/>
      <c r="BB50" s="544"/>
      <c r="BC50" s="545"/>
      <c r="BF50" s="151" t="str">
        <f>IF(T50="","",T50)</f>
        <v/>
      </c>
      <c r="BI50" s="138">
        <v>0</v>
      </c>
    </row>
    <row customHeight="1" ht="0">
      <c r="A51" s="135" t="s">
        <v>399</v>
      </c>
      <c r="B51" s="135" t="s">
        <v>400</v>
      </c>
      <c r="C51" s="135" t="s">
        <v>401</v>
      </c>
      <c r="D51" s="135" t="s">
        <v>668</v>
      </c>
      <c r="E51" s="456"/>
      <c r="F51" s="456"/>
      <c r="G51" s="456"/>
      <c r="H51" s="456"/>
      <c r="I51" s="467"/>
      <c r="J51" s="162" t="str">
        <f>S49&amp;".1"</f>
        <v>.1</v>
      </c>
      <c r="Q51" s="136">
        <v>1</v>
      </c>
      <c r="R51" s="468"/>
      <c r="S51" s="330"/>
      <c r="T51" s="584"/>
      <c r="U51" s="541"/>
      <c r="V51" s="543"/>
      <c r="W51" s="543"/>
      <c r="X51" s="543"/>
      <c r="Y51" s="543"/>
      <c r="Z51" s="543"/>
      <c r="AA51" s="543"/>
      <c r="AB51" s="543"/>
      <c r="AC51" s="544"/>
      <c r="AD51" s="542"/>
      <c r="AE51" s="543"/>
      <c r="AF51" s="543"/>
      <c r="AG51" s="543"/>
      <c r="AH51" s="543"/>
      <c r="AI51" s="543"/>
      <c r="AJ51" s="543"/>
      <c r="AK51" s="543"/>
      <c r="AL51" s="543"/>
      <c r="AM51" s="543"/>
      <c r="AN51" s="651"/>
      <c r="AO51" s="651"/>
      <c r="AP51" s="543"/>
      <c r="AQ51" s="543"/>
      <c r="AR51" s="543"/>
      <c r="AS51" s="543"/>
      <c r="AT51" s="543"/>
      <c r="AU51" s="543"/>
      <c r="AV51" s="543"/>
      <c r="AW51" s="543"/>
      <c r="AX51" s="543"/>
      <c r="AY51" s="543"/>
      <c r="AZ51" s="543"/>
      <c r="BA51" s="543"/>
      <c r="BB51" s="544"/>
      <c r="BC51" s="545"/>
      <c r="BF51" s="151" t="str">
        <f>IF(T51="","",T51)</f>
        <v/>
      </c>
      <c r="BI51" s="138">
        <v>0</v>
      </c>
    </row>
    <row customHeight="1" ht="11.549999999999999">
      <c r="A52" s="525" t="s">
        <v>399</v>
      </c>
      <c r="B52" s="525" t="s">
        <v>400</v>
      </c>
      <c r="C52" s="525" t="s">
        <v>401</v>
      </c>
      <c r="D52" s="525" t="s">
        <v>668</v>
      </c>
      <c r="E52" s="456"/>
      <c r="F52" s="456"/>
      <c r="G52" s="456"/>
      <c r="H52" s="456"/>
      <c r="I52" s="467"/>
      <c r="J52" s="467"/>
      <c r="K52" s="162" t="str">
        <f>S48&amp;".1"</f>
        <v>...1</v>
      </c>
      <c r="R52" s="468">
        <v>1</v>
      </c>
      <c r="S52" s="551" t="str">
        <f>$K52</f>
        <v>...1</v>
      </c>
      <c r="T52" s="638"/>
      <c r="U52" s="451"/>
      <c r="V52" s="471"/>
      <c r="W52" s="473"/>
      <c r="X52" s="471"/>
      <c r="Y52" s="473"/>
      <c r="Z52" s="474"/>
      <c r="AA52" s="214" t="s">
        <v>61</v>
      </c>
      <c r="AB52" s="474"/>
      <c r="AC52" s="214" t="s">
        <v>61</v>
      </c>
      <c r="AD52" s="299" t="s">
        <v>61</v>
      </c>
      <c r="AE52" s="587"/>
      <c r="AF52" s="324">
        <v>1</v>
      </c>
      <c r="AG52" s="639"/>
      <c r="AH52" s="214" t="s">
        <v>61</v>
      </c>
      <c r="AI52" s="587"/>
      <c r="AJ52" s="324">
        <v>1</v>
      </c>
      <c r="AK52" s="96" t="s">
        <v>22</v>
      </c>
      <c r="AL52" s="214" t="s">
        <v>61</v>
      </c>
      <c r="AM52" s="288"/>
      <c r="AN52" s="324">
        <v>1</v>
      </c>
      <c r="AO52" s="645"/>
      <c r="AP52" s="646" t="s">
        <v>61</v>
      </c>
      <c r="AQ52" s="588"/>
      <c r="AR52" s="324">
        <v>1</v>
      </c>
      <c r="AS52" s="106" t="s">
        <v>22</v>
      </c>
      <c r="AT52" s="471"/>
      <c r="AU52" s="473"/>
      <c r="AV52" s="471"/>
      <c r="AW52" s="473"/>
      <c r="AX52" s="474"/>
      <c r="AY52" s="214" t="s">
        <v>61</v>
      </c>
      <c r="AZ52" s="474"/>
      <c r="BA52" s="214" t="s">
        <v>61</v>
      </c>
      <c r="BB52" s="527"/>
      <c r="BC52" s="475" t="s">
        <v>654</v>
      </c>
      <c r="BF52" s="151" t="str">
        <f>IF(T52="","",T52)</f>
        <v/>
      </c>
      <c r="BI52" s="79">
        <v>11</v>
      </c>
    </row>
    <row customHeight="1" ht="11.549999999999999">
      <c r="E53" s="456"/>
      <c r="F53" s="456"/>
      <c r="G53" s="456"/>
      <c r="H53" s="456"/>
      <c r="I53" s="467"/>
      <c r="J53" s="467"/>
      <c r="K53" s="162"/>
      <c r="R53" s="468"/>
      <c r="S53" s="589"/>
      <c r="T53" s="647"/>
      <c r="U53" s="451"/>
      <c r="V53" s="575"/>
      <c r="W53" s="593"/>
      <c r="X53" s="575"/>
      <c r="Y53" s="593"/>
      <c r="Z53" s="575"/>
      <c r="AA53" s="575"/>
      <c r="AB53" s="575"/>
      <c r="AC53" s="575"/>
      <c r="AD53" s="305"/>
      <c r="AE53" s="587"/>
      <c r="AF53" s="324"/>
      <c r="AG53" s="639"/>
      <c r="AH53" s="214"/>
      <c r="AI53" s="587"/>
      <c r="AJ53" s="324"/>
      <c r="AK53" s="96"/>
      <c r="AL53" s="214"/>
      <c r="AM53" s="294"/>
      <c r="AN53" s="324"/>
      <c r="AO53" s="645"/>
      <c r="AP53" s="648"/>
      <c r="AQ53" s="592"/>
      <c r="AR53" s="176"/>
      <c r="AS53" s="176" t="s">
        <v>655</v>
      </c>
      <c r="AT53" s="575"/>
      <c r="AU53" s="593"/>
      <c r="AV53" s="575"/>
      <c r="AW53" s="593"/>
      <c r="AX53" s="575"/>
      <c r="AY53" s="575"/>
      <c r="AZ53" s="575"/>
      <c r="BA53" s="575"/>
      <c r="BB53" s="591"/>
      <c r="BC53" s="478"/>
      <c r="BI53" s="79">
        <v>11</v>
      </c>
    </row>
    <row customHeight="1" ht="11.549999999999999">
      <c r="A54" s="525" t="s">
        <v>399</v>
      </c>
      <c r="E54" s="456"/>
      <c r="F54" s="456"/>
      <c r="G54" s="456"/>
      <c r="H54" s="456"/>
      <c r="I54" s="467"/>
      <c r="J54" s="467"/>
      <c r="K54" s="162"/>
      <c r="R54" s="468"/>
      <c r="S54" s="589"/>
      <c r="T54" s="647"/>
      <c r="U54" s="451"/>
      <c r="V54" s="575"/>
      <c r="W54" s="593"/>
      <c r="X54" s="575"/>
      <c r="Y54" s="593"/>
      <c r="Z54" s="575"/>
      <c r="AA54" s="575"/>
      <c r="AB54" s="575"/>
      <c r="AC54" s="575"/>
      <c r="AD54" s="305"/>
      <c r="AE54" s="587"/>
      <c r="AF54" s="324"/>
      <c r="AG54" s="639"/>
      <c r="AH54" s="214"/>
      <c r="AI54" s="587"/>
      <c r="AJ54" s="324"/>
      <c r="AK54" s="96"/>
      <c r="AL54" s="214"/>
      <c r="AM54" s="592"/>
      <c r="AN54" s="649"/>
      <c r="AO54" s="649" t="s">
        <v>656</v>
      </c>
      <c r="AP54" s="176"/>
      <c r="AQ54" s="176"/>
      <c r="AR54" s="176"/>
      <c r="AS54" s="575"/>
      <c r="AT54" s="575"/>
      <c r="AU54" s="593"/>
      <c r="AV54" s="575"/>
      <c r="AW54" s="593"/>
      <c r="AX54" s="575"/>
      <c r="AY54" s="575"/>
      <c r="AZ54" s="575"/>
      <c r="BA54" s="575"/>
      <c r="BB54" s="591"/>
      <c r="BC54" s="478"/>
      <c r="BI54" s="79">
        <v>11</v>
      </c>
    </row>
    <row customHeight="1" ht="11.549999999999999">
      <c r="A55" s="525" t="s">
        <v>399</v>
      </c>
      <c r="E55" s="456"/>
      <c r="F55" s="456"/>
      <c r="G55" s="456"/>
      <c r="H55" s="456"/>
      <c r="I55" s="467"/>
      <c r="J55" s="467"/>
      <c r="K55" s="162"/>
      <c r="R55" s="468"/>
      <c r="S55" s="589"/>
      <c r="T55" s="647"/>
      <c r="U55" s="451"/>
      <c r="V55" s="575"/>
      <c r="W55" s="593"/>
      <c r="X55" s="575"/>
      <c r="Y55" s="593"/>
      <c r="Z55" s="575"/>
      <c r="AA55" s="575"/>
      <c r="AB55" s="575"/>
      <c r="AC55" s="575"/>
      <c r="AD55" s="305"/>
      <c r="AE55" s="587"/>
      <c r="AF55" s="324"/>
      <c r="AG55" s="639"/>
      <c r="AH55" s="214"/>
      <c r="AI55" s="595"/>
      <c r="AJ55" s="167"/>
      <c r="AK55" s="415" t="s">
        <v>657</v>
      </c>
      <c r="AL55" s="575"/>
      <c r="AM55" s="575"/>
      <c r="AN55" s="575"/>
      <c r="AO55" s="575"/>
      <c r="AP55" s="575"/>
      <c r="AQ55" s="575"/>
      <c r="AR55" s="575"/>
      <c r="AS55" s="575"/>
      <c r="AT55" s="575"/>
      <c r="AU55" s="593"/>
      <c r="AV55" s="575"/>
      <c r="AW55" s="593"/>
      <c r="AX55" s="575"/>
      <c r="AY55" s="575"/>
      <c r="AZ55" s="575"/>
      <c r="BA55" s="575"/>
      <c r="BB55" s="591"/>
      <c r="BC55" s="478"/>
      <c r="BI55" s="79">
        <v>11</v>
      </c>
    </row>
    <row customHeight="1" ht="11.549999999999999">
      <c r="A56" s="525" t="s">
        <v>399</v>
      </c>
      <c r="B56" s="525" t="s">
        <v>400</v>
      </c>
      <c r="C56" s="525" t="s">
        <v>401</v>
      </c>
      <c r="D56" s="525" t="s">
        <v>668</v>
      </c>
      <c r="E56" s="456"/>
      <c r="F56" s="456"/>
      <c r="G56" s="456"/>
      <c r="H56" s="456"/>
      <c r="I56" s="467"/>
      <c r="J56" s="467"/>
      <c r="K56" s="162"/>
      <c r="R56" s="468"/>
      <c r="S56" s="561"/>
      <c r="T56" s="650"/>
      <c r="U56" s="451"/>
      <c r="V56" s="575"/>
      <c r="W56" s="576" t="str">
        <f>Z52&amp;"-"&amp;AB52</f>
        <v>-</v>
      </c>
      <c r="X56" s="575"/>
      <c r="Y56" s="576" t="str">
        <f>AB52&amp;"-"&amp;AD52</f>
        <v>-да</v>
      </c>
      <c r="Z56" s="575"/>
      <c r="AA56" s="575"/>
      <c r="AB56" s="575"/>
      <c r="AC56" s="575"/>
      <c r="AD56" s="210"/>
      <c r="AE56" s="598"/>
      <c r="AF56" s="599"/>
      <c r="AG56" s="176" t="s">
        <v>658</v>
      </c>
      <c r="AH56" s="575"/>
      <c r="AI56" s="575"/>
      <c r="AJ56" s="575"/>
      <c r="AK56" s="575"/>
      <c r="AL56" s="575"/>
      <c r="AM56" s="575"/>
      <c r="AN56" s="575"/>
      <c r="AO56" s="575"/>
      <c r="AP56" s="575"/>
      <c r="AQ56" s="575"/>
      <c r="AR56" s="575"/>
      <c r="AS56" s="575"/>
      <c r="AT56" s="575"/>
      <c r="AU56" s="576" t="str">
        <f>AX52&amp;"-"&amp;AZ52</f>
        <v>-</v>
      </c>
      <c r="AV56" s="575"/>
      <c r="AW56" s="576" t="str">
        <f>AZ52&amp;"-"&amp;BB52</f>
        <v>-</v>
      </c>
      <c r="AX56" s="575"/>
      <c r="AY56" s="575"/>
      <c r="AZ56" s="575"/>
      <c r="BA56" s="575"/>
      <c r="BB56" s="597" t="str">
        <f>BE52&amp;"-"&amp;BG52</f>
        <v>-</v>
      </c>
      <c r="BC56" s="478"/>
      <c r="BF56" s="151" t="str">
        <f>IF(T56="","",T56)</f>
        <v/>
      </c>
      <c r="BI56" s="79">
        <v>11</v>
      </c>
    </row>
    <row customHeight="1" ht="11.549999999999999">
      <c r="A57" s="525" t="s">
        <v>399</v>
      </c>
      <c r="B57" s="525" t="s">
        <v>400</v>
      </c>
      <c r="C57" s="525" t="s">
        <v>401</v>
      </c>
      <c r="D57" s="525" t="s">
        <v>668</v>
      </c>
      <c r="E57" s="456"/>
      <c r="F57" s="456"/>
      <c r="G57" s="456"/>
      <c r="H57" s="456"/>
      <c r="I57" s="467"/>
      <c r="J57" s="162"/>
      <c r="R57" s="463"/>
      <c r="S57" s="479"/>
      <c r="T57" s="483" t="s">
        <v>621</v>
      </c>
      <c r="U57" s="204"/>
      <c r="V57" s="204"/>
      <c r="W57" s="204"/>
      <c r="X57" s="204"/>
      <c r="Y57" s="204"/>
      <c r="Z57" s="204"/>
      <c r="AA57" s="204"/>
      <c r="AB57" s="204"/>
      <c r="AC57" s="481"/>
      <c r="AD57" s="623"/>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481"/>
      <c r="BC57" s="482"/>
      <c r="BF57" s="151" t="str">
        <f>IF(T57="","",T57)</f>
        <v>Добавить строку</v>
      </c>
      <c r="BI57" s="79">
        <v>11</v>
      </c>
    </row>
    <row customHeight="1" ht="0">
      <c r="A58" s="135" t="s">
        <v>399</v>
      </c>
      <c r="B58" s="135" t="s">
        <v>400</v>
      </c>
      <c r="C58" s="135" t="s">
        <v>401</v>
      </c>
      <c r="D58" s="135" t="s">
        <v>668</v>
      </c>
      <c r="E58" s="456"/>
      <c r="F58" s="456"/>
      <c r="G58" s="456"/>
      <c r="H58" s="456"/>
      <c r="I58" s="162"/>
      <c r="R58" s="463"/>
      <c r="S58" s="546"/>
      <c r="T58" s="547"/>
      <c r="U58" s="548"/>
      <c r="V58" s="548"/>
      <c r="W58" s="548"/>
      <c r="X58" s="548"/>
      <c r="Y58" s="548"/>
      <c r="Z58" s="548"/>
      <c r="AA58" s="548"/>
      <c r="AB58" s="548"/>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9"/>
      <c r="BF58" s="151" t="str">
        <f>IF(T58="","",T58)</f>
        <v/>
      </c>
      <c r="BI58" s="138">
        <v>0</v>
      </c>
    </row>
    <row customHeight="1" ht="0">
      <c r="A59" s="135" t="s">
        <v>399</v>
      </c>
      <c r="B59" s="135" t="s">
        <v>400</v>
      </c>
      <c r="C59" s="135" t="s">
        <v>401</v>
      </c>
      <c r="D59" s="135" t="s">
        <v>668</v>
      </c>
      <c r="E59" s="456"/>
      <c r="F59" s="456"/>
      <c r="G59" s="456"/>
      <c r="H59" s="447"/>
      <c r="R59" s="600"/>
      <c r="S59" s="546"/>
      <c r="T59" s="547"/>
      <c r="U59" s="548"/>
      <c r="V59" s="548"/>
      <c r="W59" s="548"/>
      <c r="X59" s="548"/>
      <c r="Y59" s="548"/>
      <c r="Z59" s="548"/>
      <c r="AA59" s="548"/>
      <c r="AB59" s="548"/>
      <c r="AC59" s="548"/>
      <c r="AD59" s="548"/>
      <c r="AE59" s="548"/>
      <c r="AF59" s="548"/>
      <c r="AG59" s="548"/>
      <c r="AH59" s="548"/>
      <c r="AI59" s="548"/>
      <c r="AJ59" s="548"/>
      <c r="AK59" s="548"/>
      <c r="AL59" s="548"/>
      <c r="AM59" s="548"/>
      <c r="AN59" s="548"/>
      <c r="AO59" s="548"/>
      <c r="AP59" s="548"/>
      <c r="AQ59" s="548"/>
      <c r="AR59" s="548"/>
      <c r="AS59" s="548"/>
      <c r="AT59" s="548"/>
      <c r="AU59" s="548"/>
      <c r="AV59" s="548"/>
      <c r="AW59" s="548"/>
      <c r="AX59" s="548"/>
      <c r="AY59" s="548"/>
      <c r="AZ59" s="548"/>
      <c r="BA59" s="548"/>
      <c r="BB59" s="548"/>
      <c r="BC59" s="549"/>
      <c r="BF59" s="151" t="str">
        <f>IF(T59="","",T59)</f>
        <v/>
      </c>
      <c r="BI59" s="138">
        <v>0</v>
      </c>
    </row>
    <row customHeight="1" ht="0">
      <c r="A60" s="135" t="s">
        <v>399</v>
      </c>
      <c r="B60" s="135" t="s">
        <v>400</v>
      </c>
      <c r="C60" s="135" t="s">
        <v>401</v>
      </c>
      <c r="E60" s="456"/>
      <c r="F60" s="456"/>
      <c r="G60" s="447"/>
      <c r="BF60" s="151" t="str">
        <f>IF(T60="","",T60)</f>
        <v/>
      </c>
      <c r="BI60" s="138">
        <v>0</v>
      </c>
    </row>
    <row customHeight="1" ht="0">
      <c r="A61" s="135" t="s">
        <v>399</v>
      </c>
      <c r="B61" s="135" t="s">
        <v>400</v>
      </c>
      <c r="E61" s="456"/>
      <c r="F61" s="447"/>
      <c r="T61" s="491" t="s">
        <v>568</v>
      </c>
      <c r="BF61" s="151" t="str">
        <f>IF(T61="","",T61)</f>
        <v>Добавить централизованную систему для дифференциации</v>
      </c>
      <c r="BI61" s="138">
        <v>0</v>
      </c>
    </row>
    <row customHeight="1" ht="0">
      <c r="A62" s="135" t="s">
        <v>399</v>
      </c>
      <c r="E62" s="447"/>
      <c r="T62" s="491" t="s">
        <v>569</v>
      </c>
      <c r="BF62" s="151" t="str">
        <f>IF(T62="","",T62)</f>
        <v>Добавить территорию для дифференциации</v>
      </c>
      <c r="BI62" s="138">
        <v>0</v>
      </c>
    </row>
    <row customHeight="1" ht="0">
      <c r="T63" s="491" t="s">
        <v>601</v>
      </c>
      <c r="BF63" s="151" t="str">
        <f>IF(T63="","",T63)</f>
        <v>Добавить наименование тарифа</v>
      </c>
      <c r="BI63" s="138">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81</v>
      </c>
      <c r="B69" s="100">
        <v>0</v>
      </c>
      <c r="C69" s="100">
        <v>0</v>
      </c>
      <c r="D69" s="100">
        <v>0</v>
      </c>
      <c r="E69" s="100">
        <v>0</v>
      </c>
      <c r="F69" s="100">
        <v>0</v>
      </c>
      <c r="G69" s="100">
        <v>0</v>
      </c>
      <c r="H69" s="100">
        <v>0</v>
      </c>
      <c r="I69" s="100">
        <v>0</v>
      </c>
      <c r="J69" s="100">
        <v>0</v>
      </c>
      <c r="K69" s="100">
        <v>0</v>
      </c>
      <c r="L69" s="170">
        <v>0</v>
      </c>
      <c r="M69" s="104">
        <v>0</v>
      </c>
      <c r="N69" s="104">
        <v>0</v>
      </c>
      <c r="O69" s="104">
        <v>0</v>
      </c>
      <c r="P69" s="104">
        <v>0</v>
      </c>
      <c r="Q69" s="625">
        <v>0</v>
      </c>
      <c r="R69" s="531">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8">
        <v>10</v>
      </c>
      <c r="BE69" s="138">
        <v>10</v>
      </c>
      <c r="BF69" s="138">
        <v>10</v>
      </c>
      <c r="BG69" s="138">
        <v>10</v>
      </c>
      <c r="BH69" s="138">
        <v>10</v>
      </c>
      <c r="BI69" s="7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D8A88-3E06-EE49-2F6D-0.3A8476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4" style="3319" width="24.7109375" hidden="1" customWidth="1"/>
    <col min="25" max="25" style="3319" width="11.7109375" hidden="1" customWidth="1"/>
    <col min="26" max="26" style="3319" width="3.7109375" hidden="1" customWidth="1"/>
    <col min="27" max="27" style="3319" width="11.7109375" hidden="1" customWidth="1"/>
    <col min="28" max="28" style="3319" width="8.57421875" hidden="1" customWidth="1"/>
    <col min="29" max="29" style="3319" width="24.7109375" customWidth="1"/>
    <col min="30" max="31" style="3319" width="24.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22.5" hidden="1">
      <c r="AQ1" s="79" t="s">
        <v>14</v>
      </c>
    </row>
    <row customHeight="1" ht="23.25" hidden="1">
      <c r="E2" s="447">
        <v>1</v>
      </c>
      <c r="R2" s="448"/>
      <c r="S2" s="449">
        <f>INDEX(PT_DIFFERENTIATION_NUM_NTAR,MATCH(A2,PT_DIFFERENTIATION_NTAR_ID,0))</f>
      </c>
      <c r="T2" s="450" t="s">
        <v>284</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4"/>
      <c r="AC3" s="452">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669</v>
      </c>
      <c r="U4" s="451"/>
      <c r="V4" s="452"/>
      <c r="W4" s="453"/>
      <c r="X4" s="453"/>
      <c r="Y4" s="453"/>
      <c r="Z4" s="453"/>
      <c r="AA4" s="453"/>
      <c r="AB4" s="454"/>
      <c r="AC4" s="452">
        <f>INDEX(PT_DIFFERENTIATION_CS,MATCH(C4,PT_DIFFERENTIATION_CS_ID,0))</f>
      </c>
      <c r="AD4" s="453"/>
      <c r="AE4" s="453"/>
      <c r="AF4" s="453"/>
      <c r="AG4" s="453"/>
      <c r="AH4" s="453"/>
      <c r="AI4" s="453"/>
      <c r="AJ4" s="454"/>
      <c r="AK4" s="455" t="s">
        <v>670</v>
      </c>
      <c r="AN4" s="151" t="str">
        <f>IF(T4="","",T4)</f>
        <v>Наименование централизованной системы водоотведения</v>
      </c>
      <c r="AQ4" s="79">
        <v>0</v>
      </c>
    </row>
    <row customHeight="1" ht="23.25" hidden="1">
      <c r="E5" s="456"/>
      <c r="F5" s="456"/>
      <c r="G5" s="456"/>
      <c r="H5" s="456"/>
      <c r="I5" s="162">
        <f>S4&amp;".1"</f>
      </c>
      <c r="P5" s="136">
        <v>1</v>
      </c>
      <c r="R5" s="463"/>
      <c r="S5" s="449">
        <f>$I5</f>
      </c>
      <c r="T5" s="464" t="s">
        <v>636</v>
      </c>
      <c r="U5" s="451"/>
      <c r="V5" s="626"/>
      <c r="W5" s="627"/>
      <c r="X5" s="627"/>
      <c r="Y5" s="627"/>
      <c r="Z5" s="627"/>
      <c r="AA5" s="627"/>
      <c r="AB5" s="628"/>
      <c r="AC5" s="629"/>
      <c r="AD5" s="630"/>
      <c r="AE5" s="630"/>
      <c r="AF5" s="630"/>
      <c r="AG5" s="630"/>
      <c r="AH5" s="630"/>
      <c r="AI5" s="630"/>
      <c r="AJ5" s="631"/>
      <c r="AK5" s="455" t="s">
        <v>637</v>
      </c>
      <c r="AN5" s="151" t="str">
        <f>IF(T5="","",T5)</f>
        <v>Наименование признака дифференциации</v>
      </c>
      <c r="AQ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6"/>
      <c r="AC6" s="405"/>
      <c r="AD6" s="465"/>
      <c r="AE6" s="465"/>
      <c r="AF6" s="465"/>
      <c r="AG6" s="465"/>
      <c r="AH6" s="465"/>
      <c r="AI6" s="465"/>
      <c r="AJ6" s="466"/>
      <c r="AK6" s="570" t="s">
        <v>638</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455" t="s">
        <v>640</v>
      </c>
      <c r="AN9" s="151" t="str">
        <f>IF(T9="","",T9)</f>
        <v>Добавить значение признака дифференциации</v>
      </c>
      <c r="AQ9" s="79">
        <v>0</v>
      </c>
    </row>
    <row customHeight="1" ht="21" hidden="1">
      <c r="E10" s="456"/>
      <c r="F10" s="456"/>
      <c r="G10" s="456"/>
      <c r="H10" s="456"/>
      <c r="I10" s="162"/>
      <c r="R10" s="463"/>
      <c r="S10" s="479"/>
      <c r="T10" s="486" t="s">
        <v>565</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641</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568</v>
      </c>
      <c r="AN12" s="151" t="str">
        <f>IF(T12="","",T12)</f>
        <v>Добавить централизованную систему для дифференциации</v>
      </c>
      <c r="AQ12" s="138">
        <v>0</v>
      </c>
    </row>
    <row customHeight="1" ht="14.25" hidden="1">
      <c r="E13" s="447"/>
      <c r="T13" s="491" t="s">
        <v>569</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570</v>
      </c>
      <c r="Y18" s="496"/>
      <c r="AA18" s="496"/>
      <c r="AF18" s="496"/>
      <c r="AH18" s="496"/>
      <c r="AQ18" s="100">
        <v>0</v>
      </c>
    </row>
    <row customHeight="1" ht="14.25" hidden="1">
      <c r="AQ19" s="100">
        <v>0</v>
      </c>
    </row>
    <row customHeight="1" ht="12" hidden="1">
      <c r="O20" s="462" t="s">
        <v>571</v>
      </c>
      <c r="T20" s="100" t="s">
        <v>572</v>
      </c>
      <c r="Z20" s="218" t="s">
        <v>573</v>
      </c>
      <c r="AB20" s="218" t="s">
        <v>574</v>
      </c>
      <c r="AC20" s="100" t="s">
        <v>572</v>
      </c>
      <c r="AG20" s="218" t="s">
        <v>575</v>
      </c>
      <c r="AI20" s="218" t="s">
        <v>574</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578</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579</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580</v>
      </c>
      <c r="AI34" s="138" t="s">
        <v>580</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t="s">
        <v>454</v>
      </c>
      <c r="AQ36" s="79">
        <v>14</v>
      </c>
    </row>
    <row customHeight="1" ht="14.699999999999998">
      <c r="Q37" s="497"/>
      <c r="R37" s="497"/>
      <c r="S37" s="449" t="s">
        <v>87</v>
      </c>
      <c r="T37" s="326" t="s">
        <v>581</v>
      </c>
      <c r="U37" s="506"/>
      <c r="V37" s="507" t="s">
        <v>582</v>
      </c>
      <c r="W37" s="508"/>
      <c r="X37" s="508"/>
      <c r="Y37" s="508"/>
      <c r="Z37" s="508"/>
      <c r="AA37" s="509"/>
      <c r="AB37" s="510" t="s">
        <v>583</v>
      </c>
      <c r="AC37" s="507" t="s">
        <v>582</v>
      </c>
      <c r="AD37" s="508"/>
      <c r="AE37" s="508"/>
      <c r="AF37" s="508"/>
      <c r="AG37" s="508"/>
      <c r="AH37" s="509"/>
      <c r="AI37" s="510" t="s">
        <v>584</v>
      </c>
      <c r="AJ37" s="511" t="s">
        <v>585</v>
      </c>
      <c r="AK37" s="152"/>
      <c r="AQ37" s="79">
        <v>14</v>
      </c>
    </row>
    <row customHeight="1" ht="35.699999999999996">
      <c r="Q38" s="497"/>
      <c r="R38" s="497"/>
      <c r="S38" s="449"/>
      <c r="T38" s="326"/>
      <c r="U38" s="512"/>
      <c r="V38" s="291" t="s">
        <v>642</v>
      </c>
      <c r="W38" s="84" t="s">
        <v>588</v>
      </c>
      <c r="X38" s="83"/>
      <c r="Y38" s="84" t="s">
        <v>589</v>
      </c>
      <c r="Z38" s="142"/>
      <c r="AA38" s="83"/>
      <c r="AB38" s="514"/>
      <c r="AC38" s="291" t="s">
        <v>642</v>
      </c>
      <c r="AD38" s="84" t="s">
        <v>588</v>
      </c>
      <c r="AE38" s="83"/>
      <c r="AF38" s="84" t="s">
        <v>589</v>
      </c>
      <c r="AG38" s="142"/>
      <c r="AH38" s="83"/>
      <c r="AI38" s="514"/>
      <c r="AJ38" s="515"/>
      <c r="AK38" s="152"/>
      <c r="AQ38" s="79">
        <v>34</v>
      </c>
    </row>
    <row customHeight="1" ht="90.3">
      <c r="B39" s="218" t="s">
        <v>296</v>
      </c>
      <c r="C39" s="218" t="s">
        <v>297</v>
      </c>
      <c r="D39" s="218" t="s">
        <v>298</v>
      </c>
      <c r="E39" s="462" t="s">
        <v>590</v>
      </c>
      <c r="F39" s="462" t="s">
        <v>591</v>
      </c>
      <c r="G39" s="462" t="s">
        <v>592</v>
      </c>
      <c r="I39" s="462" t="s">
        <v>643</v>
      </c>
      <c r="J39" s="462" t="s">
        <v>595</v>
      </c>
      <c r="K39" s="462" t="s">
        <v>644</v>
      </c>
      <c r="L39" s="462" t="s">
        <v>571</v>
      </c>
      <c r="Q39" s="497"/>
      <c r="R39" s="497"/>
      <c r="S39" s="449"/>
      <c r="T39" s="326"/>
      <c r="U39" s="516"/>
      <c r="V39" s="291" t="s">
        <v>671</v>
      </c>
      <c r="W39" s="246" t="s">
        <v>672</v>
      </c>
      <c r="X39" s="246" t="s">
        <v>647</v>
      </c>
      <c r="Y39" s="246" t="s">
        <v>599</v>
      </c>
      <c r="Z39" s="388" t="s">
        <v>600</v>
      </c>
      <c r="AA39" s="390"/>
      <c r="AB39" s="517"/>
      <c r="AC39" s="291" t="s">
        <v>671</v>
      </c>
      <c r="AD39" s="246" t="s">
        <v>672</v>
      </c>
      <c r="AE39" s="246" t="s">
        <v>647</v>
      </c>
      <c r="AF39" s="246" t="s">
        <v>599</v>
      </c>
      <c r="AG39" s="388" t="s">
        <v>600</v>
      </c>
      <c r="AH39" s="390"/>
      <c r="AI39" s="517"/>
      <c r="AJ39" s="518"/>
      <c r="AK39" s="152"/>
      <c r="AQ39" s="79">
        <v>86</v>
      </c>
    </row>
    <row customHeight="1" ht="11.25" hidden="1">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419</v>
      </c>
      <c r="E41" s="447">
        <v>1</v>
      </c>
      <c r="R41" s="448"/>
      <c r="S41" s="449">
        <f>INDEX(PT_DIFFERENTIATION_NUM_NTAR,MATCH(A41,PT_DIFFERENTIATION_NTAR_ID,0))</f>
        <v>0</v>
      </c>
      <c r="T41" s="450" t="s">
        <v>284</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419</v>
      </c>
      <c r="B42" s="525" t="s">
        <v>420</v>
      </c>
      <c r="E42" s="456"/>
      <c r="F42" s="447">
        <v>1</v>
      </c>
      <c r="Q42" s="457"/>
      <c r="R42" s="458"/>
      <c r="S42" s="449" t="str">
        <f>INDEX(PT_DIFFERENTIATION_NUM_TER,MATCH(B42,PT_DIFFERENTIATION_TER_ID,0))</f>
        <v>.</v>
      </c>
      <c r="T42" s="459" t="s">
        <v>550</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551</v>
      </c>
      <c r="AN42" s="151" t="str">
        <f>IF(T42="","",T42)</f>
        <v>Территория действия тарифа</v>
      </c>
      <c r="AQ42" s="79">
        <v>23</v>
      </c>
    </row>
    <row customHeight="1" ht="24">
      <c r="A43" s="525" t="s">
        <v>419</v>
      </c>
      <c r="B43" s="525" t="s">
        <v>420</v>
      </c>
      <c r="C43" s="525" t="s">
        <v>421</v>
      </c>
      <c r="E43" s="456"/>
      <c r="F43" s="456"/>
      <c r="G43" s="447">
        <v>1</v>
      </c>
      <c r="Q43" s="457"/>
      <c r="R43" s="458"/>
      <c r="S43" s="449" t="str">
        <f>INDEX(PT_DIFFERENTIATION_NUM_CS,MATCH(C43,PT_DIFFERENTIATION_CS_ID,0))</f>
        <v>..</v>
      </c>
      <c r="T43" s="460" t="s">
        <v>669</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670</v>
      </c>
      <c r="AN43" s="151" t="str">
        <f>IF(T43="","",T43)</f>
        <v>Наименование централизованной системы водоотведения</v>
      </c>
      <c r="AQ43" s="79">
        <v>23</v>
      </c>
    </row>
    <row customHeight="1" ht="24">
      <c r="A44" s="525" t="s">
        <v>419</v>
      </c>
      <c r="B44" s="525" t="s">
        <v>420</v>
      </c>
      <c r="C44" s="525" t="s">
        <v>421</v>
      </c>
      <c r="D44" s="525" t="s">
        <v>673</v>
      </c>
      <c r="E44" s="456"/>
      <c r="F44" s="456"/>
      <c r="G44" s="456"/>
      <c r="H44" s="456"/>
      <c r="I44" s="162" t="str">
        <f>S43&amp;".1"</f>
        <v>...1</v>
      </c>
      <c r="P44" s="136">
        <v>1</v>
      </c>
      <c r="R44" s="463"/>
      <c r="S44" s="449" t="str">
        <f>$I44</f>
        <v>...1</v>
      </c>
      <c r="T44" s="464" t="s">
        <v>636</v>
      </c>
      <c r="U44" s="451"/>
      <c r="V44" s="626"/>
      <c r="W44" s="627"/>
      <c r="X44" s="627"/>
      <c r="Y44" s="627"/>
      <c r="Z44" s="627"/>
      <c r="AA44" s="627"/>
      <c r="AB44" s="628"/>
      <c r="AC44" s="629"/>
      <c r="AD44" s="630"/>
      <c r="AE44" s="630"/>
      <c r="AF44" s="630"/>
      <c r="AG44" s="630"/>
      <c r="AH44" s="630"/>
      <c r="AI44" s="630"/>
      <c r="AJ44" s="631"/>
      <c r="AK44" s="455" t="s">
        <v>637</v>
      </c>
      <c r="AN44" s="151" t="str">
        <f>IF(T44="","",T44)</f>
        <v>Наименование признака дифференциации</v>
      </c>
      <c r="AQ44" s="79">
        <v>23</v>
      </c>
    </row>
    <row customHeight="1" ht="24">
      <c r="A45" s="525" t="s">
        <v>419</v>
      </c>
      <c r="B45" s="525" t="s">
        <v>420</v>
      </c>
      <c r="C45" s="525" t="s">
        <v>421</v>
      </c>
      <c r="D45" s="525" t="s">
        <v>673</v>
      </c>
      <c r="E45" s="456"/>
      <c r="F45" s="456"/>
      <c r="G45" s="456"/>
      <c r="H45" s="456"/>
      <c r="I45" s="467"/>
      <c r="J45" s="162" t="str">
        <f>I44&amp;".1"</f>
        <v>...1.1</v>
      </c>
      <c r="L45" s="462" t="s">
        <v>559</v>
      </c>
      <c r="Q45" s="136">
        <v>1</v>
      </c>
      <c r="R45" s="468"/>
      <c r="S45" s="449" t="str">
        <f>$J45</f>
        <v>...1.1</v>
      </c>
      <c r="T45" s="469" t="s">
        <v>560</v>
      </c>
      <c r="U45" s="451"/>
      <c r="V45" s="405"/>
      <c r="W45" s="465"/>
      <c r="X45" s="465"/>
      <c r="Y45" s="465"/>
      <c r="Z45" s="465"/>
      <c r="AA45" s="465"/>
      <c r="AB45" s="466"/>
      <c r="AC45" s="405"/>
      <c r="AD45" s="465"/>
      <c r="AE45" s="465"/>
      <c r="AF45" s="465"/>
      <c r="AG45" s="465"/>
      <c r="AH45" s="465"/>
      <c r="AI45" s="465"/>
      <c r="AJ45" s="466"/>
      <c r="AK45" s="570" t="s">
        <v>638</v>
      </c>
      <c r="AN45" s="151" t="str">
        <f>IF(T45="","",T45)</f>
        <v>Группа потребителей</v>
      </c>
      <c r="AQ45" s="79">
        <v>23</v>
      </c>
    </row>
    <row customHeight="1" ht="24">
      <c r="A46" s="525" t="s">
        <v>419</v>
      </c>
      <c r="B46" s="525" t="s">
        <v>420</v>
      </c>
      <c r="C46" s="525" t="s">
        <v>421</v>
      </c>
      <c r="D46" s="525" t="s">
        <v>673</v>
      </c>
      <c r="E46" s="456"/>
      <c r="F46" s="456"/>
      <c r="G46" s="456"/>
      <c r="H46" s="456"/>
      <c r="I46" s="467"/>
      <c r="J46" s="467"/>
      <c r="K46" s="162" t="str">
        <f>J45&amp;".1"</f>
        <v>...1.1.1</v>
      </c>
      <c r="R46" s="468">
        <v>1</v>
      </c>
      <c r="S46" s="449" t="str">
        <f>$K46</f>
        <v>...1.1.1</v>
      </c>
      <c r="T46" s="632"/>
      <c r="U46" s="451"/>
      <c r="V46" s="492"/>
      <c r="W46" s="492"/>
      <c r="X46" s="493"/>
      <c r="Y46" s="494"/>
      <c r="Z46" s="495" t="s">
        <v>61</v>
      </c>
      <c r="AA46" s="494"/>
      <c r="AB46" s="495" t="s">
        <v>61</v>
      </c>
      <c r="AC46" s="471"/>
      <c r="AD46" s="471"/>
      <c r="AE46" s="473"/>
      <c r="AF46" s="474"/>
      <c r="AG46" s="214" t="s">
        <v>61</v>
      </c>
      <c r="AH46" s="526"/>
      <c r="AI46" s="214" t="s">
        <v>19</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419</v>
      </c>
      <c r="B47" s="525" t="s">
        <v>420</v>
      </c>
      <c r="C47" s="525" t="s">
        <v>421</v>
      </c>
      <c r="D47" s="525" t="s">
        <v>673</v>
      </c>
      <c r="E47" s="456"/>
      <c r="F47" s="456"/>
      <c r="G47" s="456"/>
      <c r="H47" s="456"/>
      <c r="I47" s="467"/>
      <c r="J47" s="467"/>
      <c r="K47" s="162"/>
      <c r="R47" s="468"/>
      <c r="S47" s="430"/>
      <c r="T47" s="451"/>
      <c r="U47" s="451"/>
      <c r="V47" s="492"/>
      <c r="W47" s="492"/>
      <c r="X47" s="476" t="str">
        <f>Y46&amp;"-"&amp;AA46</f>
        <v>-</v>
      </c>
      <c r="Y47" s="495"/>
      <c r="Z47" s="495"/>
      <c r="AA47" s="495"/>
      <c r="AB47" s="495"/>
      <c r="AC47" s="472"/>
      <c r="AD47" s="472"/>
      <c r="AE47" s="476" t="str">
        <f>AF46&amp;"-"&amp;AH46</f>
        <v>-</v>
      </c>
      <c r="AF47" s="477"/>
      <c r="AG47" s="214"/>
      <c r="AH47" s="528"/>
      <c r="AI47" s="214"/>
      <c r="AJ47" s="635"/>
      <c r="AK47" s="634"/>
      <c r="AN47" s="151" t="str">
        <f>IF(T47="","",T47)</f>
        <v/>
      </c>
      <c r="AQ47" s="79">
        <v>0</v>
      </c>
    </row>
    <row customHeight="1" ht="21">
      <c r="A48" s="525" t="s">
        <v>419</v>
      </c>
      <c r="B48" s="525" t="s">
        <v>420</v>
      </c>
      <c r="C48" s="525" t="s">
        <v>421</v>
      </c>
      <c r="D48" s="525" t="s">
        <v>673</v>
      </c>
      <c r="E48" s="456"/>
      <c r="F48" s="456"/>
      <c r="G48" s="456"/>
      <c r="H48" s="456"/>
      <c r="I48" s="467"/>
      <c r="J48" s="162"/>
      <c r="R48" s="463"/>
      <c r="S48" s="479"/>
      <c r="T48" s="483" t="s">
        <v>639</v>
      </c>
      <c r="U48" s="204"/>
      <c r="V48" s="204"/>
      <c r="W48" s="204"/>
      <c r="X48" s="204"/>
      <c r="Y48" s="204"/>
      <c r="Z48" s="204"/>
      <c r="AA48" s="204"/>
      <c r="AB48" s="204"/>
      <c r="AC48" s="204"/>
      <c r="AD48" s="204"/>
      <c r="AE48" s="204"/>
      <c r="AF48" s="204"/>
      <c r="AG48" s="204"/>
      <c r="AH48" s="204"/>
      <c r="AI48" s="204"/>
      <c r="AJ48" s="204"/>
      <c r="AK48" s="455" t="s">
        <v>640</v>
      </c>
      <c r="AN48" s="151" t="str">
        <f>IF(T48="","",T48)</f>
        <v>Добавить значение признака дифференциации</v>
      </c>
      <c r="AQ48" s="79">
        <v>20</v>
      </c>
    </row>
    <row customHeight="1" ht="22.049999999999997">
      <c r="A49" s="525" t="s">
        <v>419</v>
      </c>
      <c r="B49" s="525" t="s">
        <v>420</v>
      </c>
      <c r="C49" s="525" t="s">
        <v>421</v>
      </c>
      <c r="D49" s="525" t="s">
        <v>673</v>
      </c>
      <c r="E49" s="456"/>
      <c r="F49" s="456"/>
      <c r="G49" s="456"/>
      <c r="H49" s="456"/>
      <c r="I49" s="162"/>
      <c r="R49" s="463"/>
      <c r="S49" s="479"/>
      <c r="T49" s="486" t="s">
        <v>565</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419</v>
      </c>
      <c r="B50" s="525" t="s">
        <v>420</v>
      </c>
      <c r="C50" s="525" t="s">
        <v>421</v>
      </c>
      <c r="D50" s="525" t="s">
        <v>673</v>
      </c>
      <c r="E50" s="456"/>
      <c r="F50" s="456"/>
      <c r="G50" s="456"/>
      <c r="H50" s="447"/>
      <c r="R50" s="448"/>
      <c r="S50" s="479"/>
      <c r="T50" s="637" t="s">
        <v>641</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419</v>
      </c>
      <c r="B51" s="135" t="s">
        <v>420</v>
      </c>
      <c r="E51" s="456"/>
      <c r="F51" s="447"/>
      <c r="T51" s="491" t="s">
        <v>568</v>
      </c>
      <c r="AN51" s="151" t="str">
        <f>IF(T51="","",T51)</f>
        <v>Добавить централизованную систему для дифференциации</v>
      </c>
      <c r="AQ51" s="138">
        <v>0</v>
      </c>
    </row>
    <row customHeight="1" ht="0">
      <c r="A52" s="135" t="s">
        <v>419</v>
      </c>
      <c r="E52" s="447"/>
      <c r="T52" s="491" t="s">
        <v>569</v>
      </c>
      <c r="AN52" s="151" t="str">
        <f>IF(T52="","",T52)</f>
        <v>Добавить территорию для дифференциации</v>
      </c>
      <c r="AQ52" s="138">
        <v>0</v>
      </c>
    </row>
    <row customHeight="1" ht="0">
      <c r="T53" s="491" t="s">
        <v>601</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E6049-82F6-314D-F1EA-0.5878CFF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4" style="3319" width="24.7109375" hidden="1" customWidth="1"/>
    <col min="25" max="25" style="3319" width="11.7109375" hidden="1" customWidth="1"/>
    <col min="26" max="26" style="3319" width="3.7109375" hidden="1" customWidth="1"/>
    <col min="27" max="27" style="3319" width="11.7109375" hidden="1" customWidth="1"/>
    <col min="28" max="28" style="3319" width="8.57421875" hidden="1" customWidth="1"/>
    <col min="29" max="29" style="3319" width="24.7109375" customWidth="1"/>
    <col min="30" max="31" style="3319" width="24.00390625" customWidth="1"/>
    <col min="32" max="32" style="3319" width="11.00390625" customWidth="1"/>
    <col min="33" max="33" style="3319" width="3.7109375" customWidth="1"/>
    <col min="34" max="34" style="3319" width="11.00390625" customWidth="1"/>
    <col min="35" max="35" style="3319" width="8.57421875" hidden="1" customWidth="1"/>
    <col min="36" max="36" style="3319" width="4.00390625" customWidth="1"/>
    <col min="37" max="37" style="3319" width="115.00390625" customWidth="1"/>
    <col min="38" max="42" style="3319" width="10.00390625" customWidth="1"/>
    <col min="43" max="43" style="3319" width="10.57421875" hidden="1"/>
  </cols>
  <sheetData>
    <row customHeight="1" ht="22.5" hidden="1">
      <c r="AQ1" s="79" t="s">
        <v>14</v>
      </c>
    </row>
    <row customHeight="1" ht="23.25" hidden="1">
      <c r="E2" s="447">
        <v>1</v>
      </c>
      <c r="R2" s="448"/>
      <c r="S2" s="449">
        <f>INDEX(PT_DIFFERENTIATION_NUM_NTAR,MATCH(A2,PT_DIFFERENTIATION_NTAR_ID,0))</f>
      </c>
      <c r="T2" s="450" t="s">
        <v>284</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4"/>
      <c r="AC3" s="452">
        <f>INDEX(PT_DIFFERENTIATION_TER,MATCH(B3,PT_DIFFERENTIATION_TER_ID,0))</f>
      </c>
      <c r="AD3" s="453"/>
      <c r="AE3" s="453"/>
      <c r="AF3" s="453"/>
      <c r="AG3" s="453"/>
      <c r="AH3" s="453"/>
      <c r="AI3" s="453"/>
      <c r="AJ3" s="454"/>
      <c r="AK3" s="455" t="s">
        <v>551</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669</v>
      </c>
      <c r="U4" s="451"/>
      <c r="V4" s="452"/>
      <c r="W4" s="453"/>
      <c r="X4" s="453"/>
      <c r="Y4" s="453"/>
      <c r="Z4" s="453"/>
      <c r="AA4" s="453"/>
      <c r="AB4" s="454"/>
      <c r="AC4" s="452">
        <f>INDEX(PT_DIFFERENTIATION_CS,MATCH(C4,PT_DIFFERENTIATION_CS_ID,0))</f>
      </c>
      <c r="AD4" s="453"/>
      <c r="AE4" s="453"/>
      <c r="AF4" s="453"/>
      <c r="AG4" s="453"/>
      <c r="AH4" s="453"/>
      <c r="AI4" s="453"/>
      <c r="AJ4" s="454"/>
      <c r="AK4" s="455" t="s">
        <v>670</v>
      </c>
      <c r="AN4" s="151" t="str">
        <f>IF(T4="","",T4)</f>
        <v>Наименование централизованной системы водоотведения</v>
      </c>
      <c r="AQ4" s="79">
        <v>0</v>
      </c>
    </row>
    <row customHeight="1" ht="23.25" hidden="1">
      <c r="E5" s="456"/>
      <c r="F5" s="456"/>
      <c r="G5" s="456"/>
      <c r="H5" s="456"/>
      <c r="I5" s="162">
        <f>S4&amp;".1"</f>
      </c>
      <c r="P5" s="136">
        <v>1</v>
      </c>
      <c r="R5" s="463"/>
      <c r="S5" s="449">
        <f>$I5</f>
      </c>
      <c r="T5" s="464" t="s">
        <v>636</v>
      </c>
      <c r="U5" s="451"/>
      <c r="V5" s="626"/>
      <c r="W5" s="627"/>
      <c r="X5" s="627"/>
      <c r="Y5" s="627"/>
      <c r="Z5" s="627"/>
      <c r="AA5" s="627"/>
      <c r="AB5" s="628"/>
      <c r="AC5" s="629"/>
      <c r="AD5" s="630"/>
      <c r="AE5" s="630"/>
      <c r="AF5" s="630"/>
      <c r="AG5" s="630"/>
      <c r="AH5" s="630"/>
      <c r="AI5" s="630"/>
      <c r="AJ5" s="631"/>
      <c r="AK5" s="455" t="s">
        <v>637</v>
      </c>
      <c r="AN5" s="151" t="str">
        <f>IF(T5="","",T5)</f>
        <v>Наименование признака дифференциации</v>
      </c>
      <c r="AQ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6"/>
      <c r="AC6" s="405"/>
      <c r="AD6" s="465"/>
      <c r="AE6" s="465"/>
      <c r="AF6" s="465"/>
      <c r="AG6" s="465"/>
      <c r="AH6" s="465"/>
      <c r="AI6" s="465"/>
      <c r="AJ6" s="466"/>
      <c r="AK6" s="570" t="s">
        <v>638</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455" t="s">
        <v>640</v>
      </c>
      <c r="AN9" s="151" t="str">
        <f>IF(T9="","",T9)</f>
        <v>Добавить значение признака дифференциации</v>
      </c>
      <c r="AQ9" s="79">
        <v>0</v>
      </c>
    </row>
    <row customHeight="1" ht="21" hidden="1">
      <c r="E10" s="456"/>
      <c r="F10" s="456"/>
      <c r="G10" s="456"/>
      <c r="H10" s="456"/>
      <c r="I10" s="162"/>
      <c r="R10" s="463"/>
      <c r="S10" s="479"/>
      <c r="T10" s="486" t="s">
        <v>565</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641</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568</v>
      </c>
      <c r="AN12" s="151" t="str">
        <f>IF(T12="","",T12)</f>
        <v>Добавить централизованную систему для дифференциации</v>
      </c>
      <c r="AQ12" s="138">
        <v>0</v>
      </c>
    </row>
    <row customHeight="1" ht="14.25" hidden="1">
      <c r="E13" s="447"/>
      <c r="T13" s="491" t="s">
        <v>569</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570</v>
      </c>
      <c r="Y18" s="496"/>
      <c r="AA18" s="496"/>
      <c r="AF18" s="496"/>
      <c r="AH18" s="496"/>
      <c r="AQ18" s="100">
        <v>0</v>
      </c>
    </row>
    <row customHeight="1" ht="14.25" hidden="1">
      <c r="AQ19" s="100">
        <v>0</v>
      </c>
    </row>
    <row customHeight="1" ht="12" hidden="1">
      <c r="O20" s="462" t="s">
        <v>571</v>
      </c>
      <c r="T20" s="100" t="s">
        <v>572</v>
      </c>
      <c r="Z20" s="218" t="s">
        <v>573</v>
      </c>
      <c r="AB20" s="218" t="s">
        <v>574</v>
      </c>
      <c r="AC20" s="100" t="s">
        <v>572</v>
      </c>
      <c r="AG20" s="218" t="s">
        <v>575</v>
      </c>
      <c r="AI20" s="218" t="s">
        <v>574</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576</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577</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578</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579</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580</v>
      </c>
      <c r="AI34" s="138" t="s">
        <v>580</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t="s">
        <v>454</v>
      </c>
      <c r="AQ36" s="79">
        <v>14</v>
      </c>
    </row>
    <row customHeight="1" ht="14.699999999999998">
      <c r="Q37" s="497"/>
      <c r="R37" s="497"/>
      <c r="S37" s="449" t="s">
        <v>87</v>
      </c>
      <c r="T37" s="326" t="s">
        <v>581</v>
      </c>
      <c r="U37" s="506"/>
      <c r="V37" s="507" t="s">
        <v>582</v>
      </c>
      <c r="W37" s="508"/>
      <c r="X37" s="508"/>
      <c r="Y37" s="508"/>
      <c r="Z37" s="508"/>
      <c r="AA37" s="509"/>
      <c r="AB37" s="510" t="s">
        <v>583</v>
      </c>
      <c r="AC37" s="507" t="s">
        <v>582</v>
      </c>
      <c r="AD37" s="508"/>
      <c r="AE37" s="508"/>
      <c r="AF37" s="508"/>
      <c r="AG37" s="508"/>
      <c r="AH37" s="509"/>
      <c r="AI37" s="510" t="s">
        <v>584</v>
      </c>
      <c r="AJ37" s="511" t="s">
        <v>585</v>
      </c>
      <c r="AK37" s="152"/>
      <c r="AQ37" s="79">
        <v>14</v>
      </c>
    </row>
    <row customHeight="1" ht="35.699999999999996">
      <c r="Q38" s="497"/>
      <c r="R38" s="497"/>
      <c r="S38" s="449"/>
      <c r="T38" s="326"/>
      <c r="U38" s="512"/>
      <c r="V38" s="291" t="s">
        <v>642</v>
      </c>
      <c r="W38" s="84" t="s">
        <v>588</v>
      </c>
      <c r="X38" s="83"/>
      <c r="Y38" s="84" t="s">
        <v>589</v>
      </c>
      <c r="Z38" s="142"/>
      <c r="AA38" s="83"/>
      <c r="AB38" s="514"/>
      <c r="AC38" s="291" t="s">
        <v>642</v>
      </c>
      <c r="AD38" s="84" t="s">
        <v>588</v>
      </c>
      <c r="AE38" s="83"/>
      <c r="AF38" s="84" t="s">
        <v>589</v>
      </c>
      <c r="AG38" s="142"/>
      <c r="AH38" s="83"/>
      <c r="AI38" s="514"/>
      <c r="AJ38" s="515"/>
      <c r="AK38" s="152"/>
      <c r="AQ38" s="79">
        <v>34</v>
      </c>
    </row>
    <row customHeight="1" ht="90.3">
      <c r="B39" s="218" t="s">
        <v>296</v>
      </c>
      <c r="C39" s="218" t="s">
        <v>297</v>
      </c>
      <c r="D39" s="218" t="s">
        <v>298</v>
      </c>
      <c r="E39" s="462" t="s">
        <v>590</v>
      </c>
      <c r="F39" s="462" t="s">
        <v>591</v>
      </c>
      <c r="G39" s="462" t="s">
        <v>592</v>
      </c>
      <c r="I39" s="462" t="s">
        <v>643</v>
      </c>
      <c r="J39" s="462" t="s">
        <v>595</v>
      </c>
      <c r="K39" s="462" t="s">
        <v>644</v>
      </c>
      <c r="L39" s="462" t="s">
        <v>571</v>
      </c>
      <c r="Q39" s="497"/>
      <c r="R39" s="497"/>
      <c r="S39" s="449"/>
      <c r="T39" s="326"/>
      <c r="U39" s="516"/>
      <c r="V39" s="291" t="s">
        <v>671</v>
      </c>
      <c r="W39" s="246" t="s">
        <v>672</v>
      </c>
      <c r="X39" s="246" t="s">
        <v>647</v>
      </c>
      <c r="Y39" s="246" t="s">
        <v>599</v>
      </c>
      <c r="Z39" s="388" t="s">
        <v>600</v>
      </c>
      <c r="AA39" s="390"/>
      <c r="AB39" s="517"/>
      <c r="AC39" s="291" t="s">
        <v>671</v>
      </c>
      <c r="AD39" s="246" t="s">
        <v>672</v>
      </c>
      <c r="AE39" s="246" t="s">
        <v>647</v>
      </c>
      <c r="AF39" s="246" t="s">
        <v>599</v>
      </c>
      <c r="AG39" s="388" t="s">
        <v>600</v>
      </c>
      <c r="AH39" s="390"/>
      <c r="AI39" s="517"/>
      <c r="AJ39" s="518"/>
      <c r="AK39" s="152"/>
      <c r="AQ39" s="79">
        <v>86</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424</v>
      </c>
      <c r="E41" s="447">
        <v>1</v>
      </c>
      <c r="R41" s="448"/>
      <c r="S41" s="449">
        <f>INDEX(PT_DIFFERENTIATION_NUM_NTAR,MATCH(A41,PT_DIFFERENTIATION_NTAR_ID,0))</f>
        <v>0</v>
      </c>
      <c r="T41" s="450" t="s">
        <v>284</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424</v>
      </c>
      <c r="B42" s="525" t="s">
        <v>425</v>
      </c>
      <c r="E42" s="456"/>
      <c r="F42" s="447">
        <v>1</v>
      </c>
      <c r="Q42" s="457"/>
      <c r="R42" s="458"/>
      <c r="S42" s="449" t="str">
        <f>INDEX(PT_DIFFERENTIATION_NUM_TER,MATCH(B42,PT_DIFFERENTIATION_TER_ID,0))</f>
        <v>.</v>
      </c>
      <c r="T42" s="459" t="s">
        <v>550</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551</v>
      </c>
      <c r="AN42" s="151" t="str">
        <f>IF(T42="","",T42)</f>
        <v>Территория действия тарифа</v>
      </c>
      <c r="AQ42" s="79">
        <v>23</v>
      </c>
    </row>
    <row customHeight="1" ht="24">
      <c r="A43" s="525" t="s">
        <v>424</v>
      </c>
      <c r="B43" s="525" t="s">
        <v>425</v>
      </c>
      <c r="C43" s="525" t="s">
        <v>426</v>
      </c>
      <c r="E43" s="456"/>
      <c r="F43" s="456"/>
      <c r="G43" s="447">
        <v>1</v>
      </c>
      <c r="Q43" s="457"/>
      <c r="R43" s="458"/>
      <c r="S43" s="449" t="str">
        <f>INDEX(PT_DIFFERENTIATION_NUM_CS,MATCH(C43,PT_DIFFERENTIATION_CS_ID,0))</f>
        <v>..</v>
      </c>
      <c r="T43" s="460" t="s">
        <v>669</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670</v>
      </c>
      <c r="AN43" s="151" t="str">
        <f>IF(T43="","",T43)</f>
        <v>Наименование централизованной системы водоотведения</v>
      </c>
      <c r="AQ43" s="79">
        <v>23</v>
      </c>
    </row>
    <row customHeight="1" ht="24">
      <c r="A44" s="525" t="s">
        <v>424</v>
      </c>
      <c r="B44" s="525" t="s">
        <v>425</v>
      </c>
      <c r="C44" s="525" t="s">
        <v>426</v>
      </c>
      <c r="D44" s="525" t="s">
        <v>674</v>
      </c>
      <c r="E44" s="456"/>
      <c r="F44" s="456"/>
      <c r="G44" s="456"/>
      <c r="H44" s="456"/>
      <c r="I44" s="162" t="str">
        <f>S43&amp;".1"</f>
        <v>...1</v>
      </c>
      <c r="P44" s="136">
        <v>1</v>
      </c>
      <c r="R44" s="463"/>
      <c r="S44" s="449" t="str">
        <f>$I44</f>
        <v>...1</v>
      </c>
      <c r="T44" s="464" t="s">
        <v>636</v>
      </c>
      <c r="U44" s="451"/>
      <c r="V44" s="626"/>
      <c r="W44" s="627"/>
      <c r="X44" s="627"/>
      <c r="Y44" s="627"/>
      <c r="Z44" s="627"/>
      <c r="AA44" s="627"/>
      <c r="AB44" s="628"/>
      <c r="AC44" s="629"/>
      <c r="AD44" s="630"/>
      <c r="AE44" s="630"/>
      <c r="AF44" s="630"/>
      <c r="AG44" s="630"/>
      <c r="AH44" s="630"/>
      <c r="AI44" s="630"/>
      <c r="AJ44" s="631"/>
      <c r="AK44" s="455" t="s">
        <v>637</v>
      </c>
      <c r="AN44" s="151" t="str">
        <f>IF(T44="","",T44)</f>
        <v>Наименование признака дифференциации</v>
      </c>
      <c r="AQ44" s="79">
        <v>23</v>
      </c>
    </row>
    <row customHeight="1" ht="24">
      <c r="A45" s="525" t="s">
        <v>424</v>
      </c>
      <c r="B45" s="525" t="s">
        <v>425</v>
      </c>
      <c r="C45" s="525" t="s">
        <v>426</v>
      </c>
      <c r="D45" s="525" t="s">
        <v>674</v>
      </c>
      <c r="E45" s="456"/>
      <c r="F45" s="456"/>
      <c r="G45" s="456"/>
      <c r="H45" s="456"/>
      <c r="I45" s="467"/>
      <c r="J45" s="162" t="str">
        <f>I44&amp;".1"</f>
        <v>...1.1</v>
      </c>
      <c r="L45" s="462" t="s">
        <v>559</v>
      </c>
      <c r="Q45" s="136">
        <v>1</v>
      </c>
      <c r="R45" s="468"/>
      <c r="S45" s="449" t="str">
        <f>$J45</f>
        <v>...1.1</v>
      </c>
      <c r="T45" s="469" t="s">
        <v>560</v>
      </c>
      <c r="U45" s="451"/>
      <c r="V45" s="405"/>
      <c r="W45" s="465"/>
      <c r="X45" s="465"/>
      <c r="Y45" s="465"/>
      <c r="Z45" s="465"/>
      <c r="AA45" s="465"/>
      <c r="AB45" s="466"/>
      <c r="AC45" s="405"/>
      <c r="AD45" s="465"/>
      <c r="AE45" s="465"/>
      <c r="AF45" s="465"/>
      <c r="AG45" s="465"/>
      <c r="AH45" s="465"/>
      <c r="AI45" s="465"/>
      <c r="AJ45" s="466"/>
      <c r="AK45" s="570" t="s">
        <v>638</v>
      </c>
      <c r="AN45" s="151" t="str">
        <f>IF(T45="","",T45)</f>
        <v>Группа потребителей</v>
      </c>
      <c r="AQ45" s="79">
        <v>23</v>
      </c>
    </row>
    <row customHeight="1" ht="24">
      <c r="A46" s="525" t="s">
        <v>424</v>
      </c>
      <c r="B46" s="525" t="s">
        <v>425</v>
      </c>
      <c r="C46" s="525" t="s">
        <v>426</v>
      </c>
      <c r="D46" s="525" t="s">
        <v>674</v>
      </c>
      <c r="E46" s="456"/>
      <c r="F46" s="456"/>
      <c r="G46" s="456"/>
      <c r="H46" s="456"/>
      <c r="I46" s="467"/>
      <c r="J46" s="467"/>
      <c r="K46" s="162" t="str">
        <f>J45&amp;".1"</f>
        <v>...1.1.1</v>
      </c>
      <c r="R46" s="468">
        <v>1</v>
      </c>
      <c r="S46" s="449" t="str">
        <f>$K46</f>
        <v>...1.1.1</v>
      </c>
      <c r="T46" s="632"/>
      <c r="U46" s="451"/>
      <c r="V46" s="492"/>
      <c r="W46" s="492"/>
      <c r="X46" s="493"/>
      <c r="Y46" s="494"/>
      <c r="Z46" s="495" t="s">
        <v>61</v>
      </c>
      <c r="AA46" s="494"/>
      <c r="AB46" s="495" t="s">
        <v>61</v>
      </c>
      <c r="AC46" s="471"/>
      <c r="AD46" s="471"/>
      <c r="AE46" s="473"/>
      <c r="AF46" s="474"/>
      <c r="AG46" s="214" t="s">
        <v>61</v>
      </c>
      <c r="AH46" s="526"/>
      <c r="AI46" s="214" t="s">
        <v>19</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424</v>
      </c>
      <c r="B47" s="525" t="s">
        <v>425</v>
      </c>
      <c r="C47" s="525" t="s">
        <v>426</v>
      </c>
      <c r="D47" s="525" t="s">
        <v>674</v>
      </c>
      <c r="E47" s="456"/>
      <c r="F47" s="456"/>
      <c r="G47" s="456"/>
      <c r="H47" s="456"/>
      <c r="I47" s="467"/>
      <c r="J47" s="467"/>
      <c r="K47" s="162"/>
      <c r="R47" s="468"/>
      <c r="S47" s="430"/>
      <c r="T47" s="451"/>
      <c r="U47" s="451"/>
      <c r="V47" s="492"/>
      <c r="W47" s="492"/>
      <c r="X47" s="476" t="str">
        <f>Y46&amp;"-"&amp;AA46</f>
        <v>-</v>
      </c>
      <c r="Y47" s="495"/>
      <c r="Z47" s="495"/>
      <c r="AA47" s="495"/>
      <c r="AB47" s="495"/>
      <c r="AC47" s="472"/>
      <c r="AD47" s="472"/>
      <c r="AE47" s="476" t="str">
        <f>AF46&amp;"-"&amp;AH46</f>
        <v>-</v>
      </c>
      <c r="AF47" s="477"/>
      <c r="AG47" s="214"/>
      <c r="AH47" s="528"/>
      <c r="AI47" s="214"/>
      <c r="AJ47" s="635"/>
      <c r="AK47" s="634"/>
      <c r="AN47" s="151" t="str">
        <f>IF(T47="","",T47)</f>
        <v/>
      </c>
      <c r="AQ47" s="79">
        <v>0</v>
      </c>
    </row>
    <row customHeight="1" ht="21">
      <c r="A48" s="525" t="s">
        <v>424</v>
      </c>
      <c r="B48" s="525" t="s">
        <v>425</v>
      </c>
      <c r="C48" s="525" t="s">
        <v>426</v>
      </c>
      <c r="D48" s="525" t="s">
        <v>674</v>
      </c>
      <c r="E48" s="456"/>
      <c r="F48" s="456"/>
      <c r="G48" s="456"/>
      <c r="H48" s="456"/>
      <c r="I48" s="467"/>
      <c r="J48" s="162"/>
      <c r="R48" s="463"/>
      <c r="S48" s="479"/>
      <c r="T48" s="483" t="s">
        <v>639</v>
      </c>
      <c r="U48" s="204"/>
      <c r="V48" s="204"/>
      <c r="W48" s="204"/>
      <c r="X48" s="204"/>
      <c r="Y48" s="204"/>
      <c r="Z48" s="204"/>
      <c r="AA48" s="204"/>
      <c r="AB48" s="204"/>
      <c r="AC48" s="204"/>
      <c r="AD48" s="204"/>
      <c r="AE48" s="204"/>
      <c r="AF48" s="204"/>
      <c r="AG48" s="204"/>
      <c r="AH48" s="204"/>
      <c r="AI48" s="204"/>
      <c r="AJ48" s="204"/>
      <c r="AK48" s="455" t="s">
        <v>640</v>
      </c>
      <c r="AN48" s="151" t="str">
        <f>IF(T48="","",T48)</f>
        <v>Добавить значение признака дифференциации</v>
      </c>
      <c r="AQ48" s="79">
        <v>20</v>
      </c>
    </row>
    <row customHeight="1" ht="22.049999999999997">
      <c r="A49" s="525" t="s">
        <v>424</v>
      </c>
      <c r="B49" s="525" t="s">
        <v>425</v>
      </c>
      <c r="C49" s="525" t="s">
        <v>426</v>
      </c>
      <c r="D49" s="525" t="s">
        <v>674</v>
      </c>
      <c r="E49" s="456"/>
      <c r="F49" s="456"/>
      <c r="G49" s="456"/>
      <c r="H49" s="456"/>
      <c r="I49" s="162"/>
      <c r="R49" s="463"/>
      <c r="S49" s="479"/>
      <c r="T49" s="486" t="s">
        <v>565</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424</v>
      </c>
      <c r="B50" s="525" t="s">
        <v>425</v>
      </c>
      <c r="C50" s="525" t="s">
        <v>426</v>
      </c>
      <c r="D50" s="525" t="s">
        <v>674</v>
      </c>
      <c r="E50" s="456"/>
      <c r="F50" s="456"/>
      <c r="G50" s="456"/>
      <c r="H50" s="447"/>
      <c r="R50" s="448"/>
      <c r="S50" s="479"/>
      <c r="T50" s="637" t="s">
        <v>641</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424</v>
      </c>
      <c r="B51" s="135" t="s">
        <v>425</v>
      </c>
      <c r="E51" s="456"/>
      <c r="F51" s="447"/>
      <c r="T51" s="491" t="s">
        <v>568</v>
      </c>
      <c r="AN51" s="151" t="str">
        <f>IF(T51="","",T51)</f>
        <v>Добавить централизованную систему для дифференциации</v>
      </c>
      <c r="AQ51" s="138">
        <v>0</v>
      </c>
    </row>
    <row customHeight="1" ht="0">
      <c r="A52" s="135" t="s">
        <v>424</v>
      </c>
      <c r="E52" s="447"/>
      <c r="T52" s="491" t="s">
        <v>569</v>
      </c>
      <c r="AN52" s="151" t="str">
        <f>IF(T52="","",T52)</f>
        <v>Добавить территорию для дифференциации</v>
      </c>
      <c r="AQ52" s="138">
        <v>0</v>
      </c>
    </row>
    <row customHeight="1" ht="0">
      <c r="T53" s="491" t="s">
        <v>601</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57F91-94F7-E9BF-8F34-0.53B60F5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7" style="3319" width="3.7109375" hidden="1" customWidth="1"/>
    <col min="18" max="18" style="3319" width="3.00390625" customWidth="1"/>
    <col min="19" max="19" style="3319" width="12.00390625" customWidth="1"/>
    <col min="20" max="20" style="3319" width="31.00390625" customWidth="1"/>
    <col min="21" max="21" style="3319" width="0.140625" customWidth="1"/>
    <col min="22" max="25" style="3319" width="21.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3.7109375" customWidth="1"/>
    <col min="31" max="32" style="3319" width="3.00390625" customWidth="1"/>
    <col min="33" max="33" style="3319" width="24.00390625" customWidth="1"/>
    <col min="34" max="34" style="3319" width="3.7109375" customWidth="1"/>
    <col min="35" max="36" style="3319" width="3.00390625" customWidth="1"/>
    <col min="37" max="37" style="3319" width="24.00390625" customWidth="1"/>
    <col min="38" max="38" style="3319" width="3.7109375" customWidth="1"/>
    <col min="39" max="40" style="3319" width="3.00390625" customWidth="1"/>
    <col min="41" max="41" style="3319" width="18.00390625" customWidth="1"/>
    <col min="42" max="42" style="3319" width="3.7109375" customWidth="1"/>
    <col min="43" max="44" style="3319" width="3.00390625" customWidth="1"/>
    <col min="45" max="45" style="3319" width="18.00390625" customWidth="1"/>
    <col min="46" max="49" style="3319" width="21.00390625" customWidth="1"/>
    <col min="50" max="50" style="3319" width="11.00390625" customWidth="1"/>
    <col min="51" max="51" style="3319" width="3.7109375" customWidth="1"/>
    <col min="52" max="52" style="3319" width="11.00390625" customWidth="1"/>
    <col min="53" max="53" style="3319" width="8.57421875" hidden="1" customWidth="1"/>
    <col min="54" max="54" style="3319" width="4.00390625" customWidth="1"/>
    <col min="55" max="55" style="3319" width="115.00390625" customWidth="1"/>
    <col min="56" max="60" style="3319" width="10.00390625" customWidth="1"/>
    <col min="61" max="61" style="3319" width="10.57421875" hidden="1"/>
  </cols>
  <sheetData>
    <row customHeight="1" ht="22.5" hidden="1">
      <c r="BI1" s="79" t="s">
        <v>14</v>
      </c>
    </row>
    <row customHeight="1" ht="21" hidden="1">
      <c r="E2" s="447">
        <v>1</v>
      </c>
      <c r="R2" s="448"/>
      <c r="S2" s="449">
        <f>INDEX(PT_DIFFERENTIATION_NUM_NTAR,MATCH(A2,PT_DIFFERENTIATION_NTAR_ID,0))</f>
      </c>
      <c r="T2" s="450" t="s">
        <v>284</v>
      </c>
      <c r="U2" s="451"/>
      <c r="V2" s="453"/>
      <c r="W2" s="453"/>
      <c r="X2" s="453"/>
      <c r="Y2" s="453"/>
      <c r="Z2" s="453"/>
      <c r="AA2" s="453"/>
      <c r="AB2" s="453"/>
      <c r="AC2" s="454"/>
      <c r="AD2" s="452">
        <f>INDEX(PT_DIFFERENTIATION_NTAR,MATCH(A2,PT_DIFFERENTIATION_NTAR_ID,0))</f>
      </c>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4"/>
      <c r="BC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1" t="str">
        <f>IF(T2="","",T2)</f>
        <v>Наименование тарифа</v>
      </c>
      <c r="BI2" s="79">
        <v>0</v>
      </c>
    </row>
    <row customHeight="1" ht="21" hidden="1">
      <c r="E3" s="456"/>
      <c r="F3" s="447">
        <v>1</v>
      </c>
      <c r="Q3" s="583"/>
      <c r="R3" s="458"/>
      <c r="S3" s="449">
        <f>INDEX(PT_DIFFERENTIATION_NUM_TER,MATCH(B3,PT_DIFFERENTIATION_TER_ID,0))</f>
      </c>
      <c r="T3" s="459" t="s">
        <v>550</v>
      </c>
      <c r="U3" s="451"/>
      <c r="V3" s="453"/>
      <c r="W3" s="453"/>
      <c r="X3" s="453"/>
      <c r="Y3" s="453"/>
      <c r="Z3" s="453"/>
      <c r="AA3" s="453"/>
      <c r="AB3" s="453"/>
      <c r="AC3" s="454"/>
      <c r="AD3" s="452">
        <f>INDEX(PT_DIFFERENTIATION_TER,MATCH(B3,PT_DIFFERENTIATION_TER_ID,0))</f>
      </c>
      <c r="AE3" s="453"/>
      <c r="AF3" s="453"/>
      <c r="AG3" s="453"/>
      <c r="AH3" s="453"/>
      <c r="AI3" s="453"/>
      <c r="AJ3" s="453"/>
      <c r="AK3" s="453"/>
      <c r="AL3" s="453"/>
      <c r="AM3" s="453"/>
      <c r="AN3" s="453"/>
      <c r="AO3" s="453"/>
      <c r="AP3" s="453"/>
      <c r="AQ3" s="453"/>
      <c r="AR3" s="453"/>
      <c r="AS3" s="453"/>
      <c r="AT3" s="453"/>
      <c r="AU3" s="453"/>
      <c r="AV3" s="453"/>
      <c r="AW3" s="453"/>
      <c r="AX3" s="453"/>
      <c r="AY3" s="453"/>
      <c r="AZ3" s="453"/>
      <c r="BA3" s="453"/>
      <c r="BB3" s="454"/>
      <c r="BC3" s="455" t="s">
        <v>551</v>
      </c>
      <c r="BF3" s="151" t="str">
        <f>IF(T3="","",T3)</f>
        <v>Территория действия тарифа</v>
      </c>
      <c r="BI3" s="79">
        <v>0</v>
      </c>
    </row>
    <row customHeight="1" ht="33.75" hidden="1">
      <c r="E4" s="456"/>
      <c r="F4" s="456"/>
      <c r="G4" s="447">
        <v>1</v>
      </c>
      <c r="Q4" s="583"/>
      <c r="R4" s="458"/>
      <c r="S4" s="449">
        <f>INDEX(PT_DIFFERENTIATION_NUM_CS,MATCH(C4,PT_DIFFERENTIATION_CS_ID,0))</f>
      </c>
      <c r="T4" s="460" t="s">
        <v>669</v>
      </c>
      <c r="U4" s="451"/>
      <c r="V4" s="453"/>
      <c r="W4" s="453"/>
      <c r="X4" s="453"/>
      <c r="Y4" s="453"/>
      <c r="Z4" s="453"/>
      <c r="AA4" s="453"/>
      <c r="AB4" s="453"/>
      <c r="AC4" s="454"/>
      <c r="AD4" s="452">
        <f>INDEX(PT_DIFFERENTIATION_CS,MATCH(C4,PT_DIFFERENTIATION_CS_ID,0))</f>
      </c>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4"/>
      <c r="BC4" s="455" t="s">
        <v>670</v>
      </c>
      <c r="BF4" s="151" t="str">
        <f>IF(T4="","",T4)</f>
        <v>Наименование централизованной системы водоотведения</v>
      </c>
      <c r="BI4" s="79">
        <v>0</v>
      </c>
    </row>
    <row customHeight="1" ht="14.25" hidden="1">
      <c r="E5" s="456"/>
      <c r="F5" s="456"/>
      <c r="G5" s="456"/>
      <c r="H5" s="447">
        <v>1</v>
      </c>
      <c r="Q5" s="643"/>
      <c r="R5" s="468"/>
      <c r="S5" s="330"/>
      <c r="T5" s="644"/>
      <c r="U5" s="541"/>
      <c r="V5" s="543"/>
      <c r="W5" s="543"/>
      <c r="X5" s="543"/>
      <c r="Y5" s="543"/>
      <c r="Z5" s="543"/>
      <c r="AA5" s="543"/>
      <c r="AB5" s="543"/>
      <c r="AC5" s="544"/>
      <c r="AD5" s="542"/>
      <c r="AE5" s="543"/>
      <c r="AF5" s="543"/>
      <c r="AG5" s="543"/>
      <c r="AH5" s="543"/>
      <c r="AI5" s="543"/>
      <c r="AJ5" s="543"/>
      <c r="AK5" s="543"/>
      <c r="AL5" s="543"/>
      <c r="AM5" s="543"/>
      <c r="AN5" s="543"/>
      <c r="AO5" s="543"/>
      <c r="AP5" s="543"/>
      <c r="AQ5" s="543"/>
      <c r="AR5" s="543"/>
      <c r="AS5" s="543"/>
      <c r="AT5" s="543"/>
      <c r="AU5" s="543"/>
      <c r="AV5" s="543"/>
      <c r="AW5" s="543"/>
      <c r="AX5" s="543"/>
      <c r="AY5" s="543"/>
      <c r="AZ5" s="543"/>
      <c r="BA5" s="543"/>
      <c r="BB5" s="544"/>
      <c r="BC5" s="545" t="s">
        <v>555</v>
      </c>
      <c r="BF5" s="151" t="str">
        <f>IF(T5="","",T5)</f>
        <v/>
      </c>
      <c r="BI5" s="138">
        <v>0</v>
      </c>
    </row>
    <row customHeight="1" ht="14.25" hidden="1">
      <c r="E6" s="456"/>
      <c r="F6" s="456"/>
      <c r="G6" s="456"/>
      <c r="H6" s="456"/>
      <c r="I6" s="162" t="str">
        <f>S5&amp;".1"</f>
        <v>.1</v>
      </c>
      <c r="L6" s="550" t="s">
        <v>556</v>
      </c>
      <c r="P6" s="136">
        <v>1</v>
      </c>
      <c r="R6" s="463"/>
      <c r="S6" s="330"/>
      <c r="T6" s="540"/>
      <c r="U6" s="541"/>
      <c r="V6" s="543"/>
      <c r="W6" s="543"/>
      <c r="X6" s="543"/>
      <c r="Y6" s="543"/>
      <c r="Z6" s="543"/>
      <c r="AA6" s="543"/>
      <c r="AB6" s="543"/>
      <c r="AC6" s="544"/>
      <c r="AD6" s="542"/>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4"/>
      <c r="BC6" s="545"/>
      <c r="BF6" s="151" t="str">
        <f>IF(T6="","",T6)</f>
        <v/>
      </c>
      <c r="BI6" s="138">
        <v>0</v>
      </c>
    </row>
    <row customHeight="1" ht="14.25" hidden="1">
      <c r="E7" s="456"/>
      <c r="F7" s="456"/>
      <c r="G7" s="456"/>
      <c r="H7" s="456"/>
      <c r="I7" s="467"/>
      <c r="J7" s="162" t="str">
        <f>S5&amp;".1"</f>
        <v>.1</v>
      </c>
      <c r="Q7" s="136">
        <v>1</v>
      </c>
      <c r="R7" s="468"/>
      <c r="S7" s="330"/>
      <c r="T7" s="584"/>
      <c r="U7" s="541"/>
      <c r="V7" s="543"/>
      <c r="W7" s="543"/>
      <c r="X7" s="543"/>
      <c r="Y7" s="543"/>
      <c r="Z7" s="543"/>
      <c r="AA7" s="543"/>
      <c r="AB7" s="543"/>
      <c r="AC7" s="544"/>
      <c r="AD7" s="542"/>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4"/>
      <c r="BC7" s="545"/>
      <c r="BF7" s="151" t="str">
        <f>IF(T7="","",T7)</f>
        <v/>
      </c>
      <c r="BI7" s="138">
        <v>0</v>
      </c>
    </row>
    <row customHeight="1" ht="11.25" hidden="1">
      <c r="E8" s="456"/>
      <c r="F8" s="456"/>
      <c r="G8" s="456"/>
      <c r="H8" s="456"/>
      <c r="I8" s="467"/>
      <c r="J8" s="467"/>
      <c r="K8" s="162">
        <f>S4&amp;".1"</f>
      </c>
      <c r="R8" s="585">
        <v>1</v>
      </c>
      <c r="S8" s="551">
        <f>$K8</f>
      </c>
      <c r="T8" s="638"/>
      <c r="U8" s="451"/>
      <c r="V8" s="471"/>
      <c r="W8" s="473"/>
      <c r="X8" s="471"/>
      <c r="Y8" s="473"/>
      <c r="Z8" s="474"/>
      <c r="AA8" s="214" t="s">
        <v>61</v>
      </c>
      <c r="AB8" s="474"/>
      <c r="AC8" s="214" t="s">
        <v>61</v>
      </c>
      <c r="AD8" s="299" t="s">
        <v>61</v>
      </c>
      <c r="AE8" s="587"/>
      <c r="AF8" s="324">
        <v>1</v>
      </c>
      <c r="AG8" s="639"/>
      <c r="AH8" s="214" t="s">
        <v>61</v>
      </c>
      <c r="AI8" s="587"/>
      <c r="AJ8" s="324">
        <v>1</v>
      </c>
      <c r="AK8" s="96" t="s">
        <v>22</v>
      </c>
      <c r="AL8" s="214" t="s">
        <v>61</v>
      </c>
      <c r="AM8" s="288"/>
      <c r="AN8" s="324">
        <v>1</v>
      </c>
      <c r="AO8" s="645"/>
      <c r="AP8" s="646" t="s">
        <v>61</v>
      </c>
      <c r="AQ8" s="588"/>
      <c r="AR8" s="324">
        <v>1</v>
      </c>
      <c r="AS8" s="106" t="s">
        <v>22</v>
      </c>
      <c r="AT8" s="471"/>
      <c r="AU8" s="473"/>
      <c r="AV8" s="471"/>
      <c r="AW8" s="473"/>
      <c r="AX8" s="474"/>
      <c r="AY8" s="214" t="s">
        <v>61</v>
      </c>
      <c r="AZ8" s="474"/>
      <c r="BA8" s="214" t="s">
        <v>61</v>
      </c>
      <c r="BB8" s="527"/>
      <c r="BC8" s="475" t="s">
        <v>654</v>
      </c>
      <c r="BF8" s="151" t="str">
        <f>IF(T8="","",T8)</f>
        <v/>
      </c>
      <c r="BI8" s="79">
        <v>0</v>
      </c>
    </row>
    <row customHeight="1" ht="11.25" hidden="1">
      <c r="E9" s="456"/>
      <c r="F9" s="456"/>
      <c r="G9" s="456"/>
      <c r="H9" s="456"/>
      <c r="I9" s="467"/>
      <c r="J9" s="467"/>
      <c r="K9" s="162"/>
      <c r="R9" s="585"/>
      <c r="S9" s="589"/>
      <c r="T9" s="647"/>
      <c r="U9" s="451"/>
      <c r="V9" s="575"/>
      <c r="W9" s="593"/>
      <c r="X9" s="575"/>
      <c r="Y9" s="593"/>
      <c r="Z9" s="575"/>
      <c r="AA9" s="575"/>
      <c r="AB9" s="575"/>
      <c r="AC9" s="575"/>
      <c r="AD9" s="305"/>
      <c r="AE9" s="587"/>
      <c r="AF9" s="324"/>
      <c r="AG9" s="639"/>
      <c r="AH9" s="214"/>
      <c r="AI9" s="587"/>
      <c r="AJ9" s="324"/>
      <c r="AK9" s="96"/>
      <c r="AL9" s="214"/>
      <c r="AM9" s="294"/>
      <c r="AN9" s="324"/>
      <c r="AO9" s="645"/>
      <c r="AP9" s="648"/>
      <c r="AQ9" s="592"/>
      <c r="AR9" s="176"/>
      <c r="AS9" s="176" t="s">
        <v>655</v>
      </c>
      <c r="AT9" s="575"/>
      <c r="AU9" s="593"/>
      <c r="AV9" s="575"/>
      <c r="AW9" s="593"/>
      <c r="AX9" s="575"/>
      <c r="AY9" s="575"/>
      <c r="AZ9" s="575"/>
      <c r="BA9" s="575"/>
      <c r="BB9" s="591"/>
      <c r="BC9" s="478"/>
      <c r="BI9" s="79">
        <v>0</v>
      </c>
    </row>
    <row customHeight="1" ht="11.25" hidden="1">
      <c r="E10" s="456"/>
      <c r="F10" s="456"/>
      <c r="G10" s="456"/>
      <c r="H10" s="456"/>
      <c r="I10" s="467"/>
      <c r="J10" s="467"/>
      <c r="K10" s="162"/>
      <c r="R10" s="585"/>
      <c r="S10" s="589"/>
      <c r="T10" s="647"/>
      <c r="U10" s="451"/>
      <c r="V10" s="575"/>
      <c r="W10" s="593"/>
      <c r="X10" s="575"/>
      <c r="Y10" s="593"/>
      <c r="Z10" s="575"/>
      <c r="AA10" s="575"/>
      <c r="AB10" s="575"/>
      <c r="AC10" s="575"/>
      <c r="AD10" s="305"/>
      <c r="AE10" s="587"/>
      <c r="AF10" s="324"/>
      <c r="AG10" s="639"/>
      <c r="AH10" s="214"/>
      <c r="AI10" s="587"/>
      <c r="AJ10" s="324"/>
      <c r="AK10" s="96"/>
      <c r="AL10" s="214"/>
      <c r="AM10" s="592"/>
      <c r="AN10" s="649"/>
      <c r="AO10" s="649" t="s">
        <v>675</v>
      </c>
      <c r="AP10" s="176"/>
      <c r="AQ10" s="176"/>
      <c r="AR10" s="176"/>
      <c r="AS10" s="575"/>
      <c r="AT10" s="575"/>
      <c r="AU10" s="593"/>
      <c r="AV10" s="575"/>
      <c r="AW10" s="593"/>
      <c r="AX10" s="575"/>
      <c r="AY10" s="575"/>
      <c r="AZ10" s="575"/>
      <c r="BA10" s="575"/>
      <c r="BB10" s="591"/>
      <c r="BC10" s="478"/>
      <c r="BI10" s="79">
        <v>0</v>
      </c>
    </row>
    <row customHeight="1" ht="11.25" hidden="1">
      <c r="E11" s="456"/>
      <c r="F11" s="456"/>
      <c r="G11" s="456"/>
      <c r="H11" s="456"/>
      <c r="I11" s="467"/>
      <c r="J11" s="467"/>
      <c r="K11" s="162"/>
      <c r="R11" s="585"/>
      <c r="S11" s="589"/>
      <c r="T11" s="647"/>
      <c r="U11" s="451"/>
      <c r="V11" s="575"/>
      <c r="W11" s="593"/>
      <c r="X11" s="575"/>
      <c r="Y11" s="593"/>
      <c r="Z11" s="575"/>
      <c r="AA11" s="575"/>
      <c r="AB11" s="575"/>
      <c r="AC11" s="575"/>
      <c r="AD11" s="305"/>
      <c r="AE11" s="587"/>
      <c r="AF11" s="324"/>
      <c r="AG11" s="639"/>
      <c r="AH11" s="214"/>
      <c r="AI11" s="595"/>
      <c r="AJ11" s="167"/>
      <c r="AK11" s="415" t="s">
        <v>676</v>
      </c>
      <c r="AL11" s="575"/>
      <c r="AM11" s="575"/>
      <c r="AN11" s="575"/>
      <c r="AO11" s="575"/>
      <c r="AP11" s="575"/>
      <c r="AQ11" s="575"/>
      <c r="AR11" s="575"/>
      <c r="AS11" s="575"/>
      <c r="AT11" s="575"/>
      <c r="AU11" s="593"/>
      <c r="AV11" s="575"/>
      <c r="AW11" s="593"/>
      <c r="AX11" s="575"/>
      <c r="AY11" s="575"/>
      <c r="AZ11" s="575"/>
      <c r="BA11" s="575"/>
      <c r="BB11" s="591"/>
      <c r="BC11" s="478"/>
      <c r="BI11" s="79">
        <v>0</v>
      </c>
    </row>
    <row customHeight="1" ht="11.25" hidden="1">
      <c r="E12" s="456"/>
      <c r="F12" s="456"/>
      <c r="G12" s="456"/>
      <c r="H12" s="456"/>
      <c r="I12" s="467"/>
      <c r="J12" s="467"/>
      <c r="K12" s="162"/>
      <c r="R12" s="585"/>
      <c r="S12" s="561"/>
      <c r="T12" s="650"/>
      <c r="U12" s="451"/>
      <c r="V12" s="575"/>
      <c r="W12" s="576" t="str">
        <f>Z8&amp;"-"&amp;AB8</f>
        <v>-</v>
      </c>
      <c r="X12" s="575"/>
      <c r="Y12" s="576" t="str">
        <f>AB8&amp;"-"&amp;AD8</f>
        <v>-да</v>
      </c>
      <c r="Z12" s="575"/>
      <c r="AA12" s="575"/>
      <c r="AB12" s="575"/>
      <c r="AC12" s="575"/>
      <c r="AD12" s="210"/>
      <c r="AE12" s="598"/>
      <c r="AF12" s="599"/>
      <c r="AG12" s="176" t="s">
        <v>658</v>
      </c>
      <c r="AH12" s="575"/>
      <c r="AI12" s="575"/>
      <c r="AJ12" s="575"/>
      <c r="AK12" s="575"/>
      <c r="AL12" s="575"/>
      <c r="AM12" s="575"/>
      <c r="AN12" s="575"/>
      <c r="AO12" s="575"/>
      <c r="AP12" s="575"/>
      <c r="AQ12" s="575"/>
      <c r="AR12" s="575"/>
      <c r="AS12" s="575"/>
      <c r="AT12" s="575"/>
      <c r="AU12" s="576" t="str">
        <f>AX8&amp;"-"&amp;AZ8</f>
        <v>-</v>
      </c>
      <c r="AV12" s="575"/>
      <c r="AW12" s="576" t="str">
        <f>AZ8&amp;"-"&amp;BB8</f>
        <v>-</v>
      </c>
      <c r="AX12" s="575"/>
      <c r="AY12" s="575"/>
      <c r="AZ12" s="575"/>
      <c r="BA12" s="575"/>
      <c r="BB12" s="597" t="str">
        <f>BE8&amp;"-"&amp;BG8</f>
        <v>-</v>
      </c>
      <c r="BC12" s="478"/>
      <c r="BF12" s="151" t="str">
        <f>IF(T12="","",T12)</f>
        <v/>
      </c>
      <c r="BI12" s="79">
        <v>0</v>
      </c>
    </row>
    <row customHeight="1" ht="11.25" hidden="1">
      <c r="E13" s="456"/>
      <c r="F13" s="456"/>
      <c r="G13" s="456"/>
      <c r="H13" s="456"/>
      <c r="I13" s="467"/>
      <c r="J13" s="162"/>
      <c r="R13" s="463"/>
      <c r="S13" s="479"/>
      <c r="T13" s="483" t="s">
        <v>621</v>
      </c>
      <c r="U13" s="204"/>
      <c r="V13" s="204"/>
      <c r="W13" s="204"/>
      <c r="X13" s="204"/>
      <c r="Y13" s="204"/>
      <c r="Z13" s="204"/>
      <c r="AA13" s="204"/>
      <c r="AB13" s="204"/>
      <c r="AC13" s="204"/>
      <c r="AD13" s="623"/>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481"/>
      <c r="BC13" s="482"/>
      <c r="BF13" s="151" t="str">
        <f>IF(T13="","",T13)</f>
        <v>Добавить строку</v>
      </c>
      <c r="BI13" s="79">
        <v>0</v>
      </c>
    </row>
    <row customHeight="1" ht="14.25" hidden="1">
      <c r="E14" s="456"/>
      <c r="F14" s="456"/>
      <c r="G14" s="456"/>
      <c r="H14" s="456"/>
      <c r="I14" s="162"/>
      <c r="R14" s="463"/>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9"/>
      <c r="BF14" s="151" t="str">
        <f>IF(T14="","",T14)</f>
        <v/>
      </c>
      <c r="BI14" s="138">
        <v>0</v>
      </c>
    </row>
    <row customHeight="1" ht="14.25" hidden="1">
      <c r="E15" s="456"/>
      <c r="F15" s="456"/>
      <c r="G15" s="456"/>
      <c r="H15" s="447"/>
      <c r="R15" s="600"/>
      <c r="S15" s="546"/>
      <c r="T15" s="547"/>
      <c r="U15" s="548"/>
      <c r="V15" s="548"/>
      <c r="W15" s="548"/>
      <c r="X15" s="548"/>
      <c r="Y15" s="548"/>
      <c r="Z15" s="548"/>
      <c r="AA15" s="548"/>
      <c r="AB15" s="548"/>
      <c r="AC15" s="548"/>
      <c r="AD15" s="548"/>
      <c r="AE15" s="548"/>
      <c r="AF15" s="548"/>
      <c r="AG15" s="548"/>
      <c r="AH15" s="548"/>
      <c r="AI15" s="548"/>
      <c r="AJ15" s="548"/>
      <c r="AK15" s="548"/>
      <c r="AL15" s="548"/>
      <c r="AM15" s="548"/>
      <c r="AN15" s="548"/>
      <c r="AO15" s="548"/>
      <c r="AP15" s="548"/>
      <c r="AQ15" s="548"/>
      <c r="AR15" s="548"/>
      <c r="AS15" s="548"/>
      <c r="AT15" s="548"/>
      <c r="AU15" s="548"/>
      <c r="AV15" s="548"/>
      <c r="AW15" s="548"/>
      <c r="AX15" s="548"/>
      <c r="AY15" s="548"/>
      <c r="AZ15" s="548"/>
      <c r="BA15" s="548"/>
      <c r="BB15" s="548"/>
      <c r="BC15" s="549"/>
      <c r="BF15" s="151" t="str">
        <f>IF(T15="","",T15)</f>
        <v/>
      </c>
      <c r="BI15" s="138">
        <v>0</v>
      </c>
    </row>
    <row customHeight="1" ht="14.25" hidden="1">
      <c r="E16" s="456"/>
      <c r="F16" s="456"/>
      <c r="G16" s="447"/>
      <c r="BF16" s="151" t="str">
        <f>IF(T16="","",T16)</f>
        <v/>
      </c>
      <c r="BI16" s="138">
        <v>0</v>
      </c>
    </row>
    <row customHeight="1" ht="14.25" hidden="1">
      <c r="E17" s="456"/>
      <c r="F17" s="447"/>
      <c r="T17" s="491" t="s">
        <v>568</v>
      </c>
      <c r="BF17" s="151" t="str">
        <f>IF(T17="","",T17)</f>
        <v>Добавить централизованную систему для дифференциации</v>
      </c>
      <c r="BI17" s="138">
        <v>0</v>
      </c>
    </row>
    <row customHeight="1" ht="14.25" hidden="1">
      <c r="E18" s="447"/>
      <c r="T18" s="491" t="s">
        <v>569</v>
      </c>
      <c r="BF18" s="151" t="str">
        <f>IF(T18="","",T18)</f>
        <v>Добавить территорию для дифференциации</v>
      </c>
      <c r="BI18" s="138">
        <v>0</v>
      </c>
    </row>
    <row customHeight="1" ht="14.25" hidden="1">
      <c r="BI19" s="79">
        <v>0</v>
      </c>
    </row>
    <row customHeight="1" ht="14.25" hidden="1">
      <c r="AD20" s="601" t="s">
        <v>19</v>
      </c>
      <c r="AF20" s="601">
        <v>1</v>
      </c>
      <c r="AH20" s="601" t="s">
        <v>19</v>
      </c>
      <c r="AJ20" s="601">
        <v>1</v>
      </c>
      <c r="AL20" s="601" t="s">
        <v>19</v>
      </c>
      <c r="AN20" s="601">
        <v>1</v>
      </c>
      <c r="AP20" s="601" t="s">
        <v>19</v>
      </c>
      <c r="AR20" s="601">
        <v>1</v>
      </c>
      <c r="AT20" s="472"/>
      <c r="AU20" s="537"/>
      <c r="AV20" s="472"/>
      <c r="AW20" s="537"/>
      <c r="AX20" s="605"/>
      <c r="AY20" s="606" t="s">
        <v>61</v>
      </c>
      <c r="AZ20" s="605"/>
      <c r="BA20" s="606" t="s">
        <v>61</v>
      </c>
      <c r="BI20" s="79">
        <v>0</v>
      </c>
    </row>
    <row customHeight="1" ht="14.25" hidden="1">
      <c r="BI21" s="79">
        <v>0</v>
      </c>
    </row>
    <row customHeight="1" ht="14.25" hidden="1">
      <c r="O22" s="496" t="s">
        <v>570</v>
      </c>
      <c r="Z22" s="535"/>
      <c r="AB22" s="535"/>
      <c r="AX22" s="535"/>
      <c r="AZ22" s="535"/>
      <c r="BI22" s="79">
        <v>0</v>
      </c>
    </row>
    <row customHeight="1" ht="14.25" hidden="1">
      <c r="BI23" s="79">
        <v>0</v>
      </c>
    </row>
    <row customHeight="1" ht="14.25" hidden="1">
      <c r="O24" s="607" t="s">
        <v>571</v>
      </c>
      <c r="AA24" s="607" t="s">
        <v>573</v>
      </c>
      <c r="AC24" s="607" t="s">
        <v>574</v>
      </c>
      <c r="AD24" s="607" t="s">
        <v>622</v>
      </c>
      <c r="AH24" s="607" t="s">
        <v>622</v>
      </c>
      <c r="AK24" s="607" t="s">
        <v>659</v>
      </c>
      <c r="AL24" s="607" t="s">
        <v>622</v>
      </c>
      <c r="AP24" s="607" t="s">
        <v>622</v>
      </c>
      <c r="AY24" s="607" t="s">
        <v>573</v>
      </c>
      <c r="BA24" s="607" t="s">
        <v>574</v>
      </c>
      <c r="BI24" s="607">
        <v>0</v>
      </c>
    </row>
    <row customHeight="1" ht="14.25" hidden="1">
      <c r="BI25" s="79">
        <v>0</v>
      </c>
    </row>
    <row customHeight="1" ht="14.25" hidden="1">
      <c r="BI26" s="79">
        <v>0</v>
      </c>
    </row>
    <row customHeight="1" ht="14.699999999999998">
      <c r="Q27" s="608"/>
      <c r="R27" s="497"/>
      <c r="S27" s="498"/>
      <c r="T27" s="101"/>
      <c r="U27" s="101"/>
      <c r="BI27" s="79">
        <v>14</v>
      </c>
    </row>
    <row customHeight="1" ht="14.699999999999998">
      <c r="Q28" s="608"/>
      <c r="R28" s="497"/>
      <c r="S28" s="42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I28" s="79">
        <v>14</v>
      </c>
    </row>
    <row customHeight="1" ht="14.699999999999998">
      <c r="Q29" s="608"/>
      <c r="R29" s="497"/>
      <c r="S29" s="287" t="str">
        <f>IF(org=0,"Не определено",org)</f>
        <v>ГУП СК "Ставрополькрайводоканал"</v>
      </c>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I29" s="79">
        <v>14</v>
      </c>
    </row>
    <row customHeight="1" ht="14.25" hidden="1">
      <c r="Q30" s="608"/>
      <c r="R30" s="497"/>
      <c r="S30" s="498"/>
      <c r="T30" s="101"/>
      <c r="U30" s="101"/>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I30" s="79">
        <v>0</v>
      </c>
    </row>
    <row customHeight="1" ht="25.5" hidden="1">
      <c r="S31" s="500" t="s">
        <v>41</v>
      </c>
      <c r="T31" s="500"/>
      <c r="U31" s="501"/>
      <c r="V31" s="502" t="str">
        <f>IF(TITLE_NAME_OR_PR_CHANGE="",IF(TITLE_NAME_OR_PR="","",TITLE_NAME_OR_PR),TITLE_NAME_OR_PR_CHANGE)</f>
        <v/>
      </c>
      <c r="W31" s="502"/>
      <c r="X31" s="502"/>
      <c r="Y31" s="502"/>
      <c r="Z31" s="502"/>
      <c r="AA31" s="502"/>
      <c r="AB31" s="502"/>
      <c r="AD31" s="502" t="str">
        <f>IF(TITLE_NAME_OR_PR_CHANGE="",IF(TITLE_NAME_OR_PR="","",TITLE_NAME_OR_PR),TITLE_NAME_OR_PR_CHANGE)</f>
        <v/>
      </c>
      <c r="AE31" s="502"/>
      <c r="AF31" s="502"/>
      <c r="AG31" s="502"/>
      <c r="AH31" s="502"/>
      <c r="AI31" s="502"/>
      <c r="AJ31" s="502"/>
      <c r="AK31" s="502"/>
      <c r="AL31" s="502"/>
      <c r="AM31" s="502"/>
      <c r="AN31" s="502"/>
      <c r="AO31" s="502"/>
      <c r="AP31" s="502"/>
      <c r="AQ31" s="502"/>
      <c r="AR31" s="502"/>
      <c r="AS31" s="502"/>
      <c r="AT31" s="502"/>
      <c r="AU31" s="502"/>
      <c r="AV31" s="502"/>
      <c r="AW31" s="502"/>
      <c r="AX31" s="502"/>
      <c r="AY31" s="502"/>
      <c r="AZ31" s="502"/>
      <c r="BI31" s="182">
        <v>0</v>
      </c>
    </row>
    <row customHeight="1" ht="18.75" hidden="1">
      <c r="S32" s="500" t="s">
        <v>576</v>
      </c>
      <c r="T32" s="500"/>
      <c r="U32" s="501"/>
      <c r="V32" s="503" t="str">
        <f>IF(TITLE_DATE_PR_CHANGE="",IF(TITLE_DATE_PR="","",TITLE_DATE_PR),TITLE_DATE_PR_CHANGE)</f>
        <v/>
      </c>
      <c r="W32" s="503"/>
      <c r="X32" s="503"/>
      <c r="Y32" s="503"/>
      <c r="Z32" s="503"/>
      <c r="AA32" s="503"/>
      <c r="AB32" s="503"/>
      <c r="AD32" s="503" t="str">
        <f>IF(TITLE_DATE_PR_CHANGE="",IF(TITLE_DATE_PR="","",TITLE_DATE_PR),TITLE_DATE_PR_CHANGE)</f>
        <v/>
      </c>
      <c r="AE32" s="503"/>
      <c r="AF32" s="503"/>
      <c r="AG32" s="503"/>
      <c r="AH32" s="503"/>
      <c r="AI32" s="503"/>
      <c r="AJ32" s="503"/>
      <c r="AK32" s="503"/>
      <c r="AL32" s="503"/>
      <c r="AM32" s="503"/>
      <c r="AN32" s="503"/>
      <c r="AO32" s="503"/>
      <c r="AP32" s="503"/>
      <c r="AQ32" s="503"/>
      <c r="AR32" s="503"/>
      <c r="AS32" s="503"/>
      <c r="AT32" s="503"/>
      <c r="AU32" s="503"/>
      <c r="AV32" s="503"/>
      <c r="AW32" s="503"/>
      <c r="AX32" s="503"/>
      <c r="AY32" s="503"/>
      <c r="AZ32" s="503"/>
      <c r="BI32" s="182">
        <v>0</v>
      </c>
    </row>
    <row customHeight="1" ht="18.75" hidden="1">
      <c r="S33" s="500" t="s">
        <v>577</v>
      </c>
      <c r="T33" s="500"/>
      <c r="U33" s="501"/>
      <c r="V33" s="502" t="str">
        <f>IF(TITLE_NUMBER_PR_CHANGE="",IF(TITLE_NUMBER_PR="","",TITLE_NUMBER_PR),TITLE_NUMBER_PR_CHANGE)</f>
        <v/>
      </c>
      <c r="W33" s="502"/>
      <c r="X33" s="502"/>
      <c r="Y33" s="502"/>
      <c r="Z33" s="502"/>
      <c r="AA33" s="502"/>
      <c r="AB33" s="502"/>
      <c r="AD33" s="502" t="str">
        <f>IF(TITLE_NUMBER_PR_CHANGE="",IF(TITLE_NUMBER_PR="","",TITLE_NUMBER_PR),TITLE_NUMBER_PR_CHANGE)</f>
        <v/>
      </c>
      <c r="AE33" s="502"/>
      <c r="AF33" s="502"/>
      <c r="AG33" s="502"/>
      <c r="AH33" s="502"/>
      <c r="AI33" s="502"/>
      <c r="AJ33" s="502"/>
      <c r="AK33" s="502"/>
      <c r="AL33" s="502"/>
      <c r="AM33" s="502"/>
      <c r="AN33" s="502"/>
      <c r="AO33" s="502"/>
      <c r="AP33" s="502"/>
      <c r="AQ33" s="502"/>
      <c r="AR33" s="502"/>
      <c r="AS33" s="502"/>
      <c r="AT33" s="502"/>
      <c r="AU33" s="502"/>
      <c r="AV33" s="502"/>
      <c r="AW33" s="502"/>
      <c r="AX33" s="502"/>
      <c r="AY33" s="502"/>
      <c r="AZ33" s="502"/>
      <c r="BI33" s="182">
        <v>0</v>
      </c>
    </row>
    <row customHeight="1" ht="18.75" hidden="1">
      <c r="S34" s="500" t="s">
        <v>42</v>
      </c>
      <c r="T34" s="500"/>
      <c r="U34" s="501"/>
      <c r="V34" s="502" t="str">
        <f>IF(TITLE_IST_PUB_CHANGE="",IF(TITLE_IST_PUB="","",TITLE_IST_PUB),TITLE_IST_PUB_CHANGE)</f>
        <v/>
      </c>
      <c r="W34" s="502"/>
      <c r="X34" s="502"/>
      <c r="Y34" s="502"/>
      <c r="Z34" s="502"/>
      <c r="AA34" s="502"/>
      <c r="AB34" s="502"/>
      <c r="AD34" s="502" t="str">
        <f>IF(TITLE_IST_PUB_CHANGE="",IF(TITLE_IST_PUB="","",TITLE_IST_PUB),TITLE_IST_PUB_CHANGE)</f>
        <v/>
      </c>
      <c r="AE34" s="502"/>
      <c r="AF34" s="502"/>
      <c r="AG34" s="502"/>
      <c r="AH34" s="502"/>
      <c r="AI34" s="502"/>
      <c r="AJ34" s="502"/>
      <c r="AK34" s="502"/>
      <c r="AL34" s="502"/>
      <c r="AM34" s="502"/>
      <c r="AN34" s="502"/>
      <c r="AO34" s="502"/>
      <c r="AP34" s="502"/>
      <c r="AQ34" s="502"/>
      <c r="AR34" s="502"/>
      <c r="AS34" s="502"/>
      <c r="AT34" s="502"/>
      <c r="AU34" s="502"/>
      <c r="AV34" s="502"/>
      <c r="AW34" s="502"/>
      <c r="AX34" s="502"/>
      <c r="AY34" s="502"/>
      <c r="AZ34" s="502"/>
      <c r="BI34" s="182">
        <v>0</v>
      </c>
    </row>
    <row customHeight="1" ht="14.25" hidden="1">
      <c r="Q35" s="608"/>
      <c r="R35" s="497"/>
      <c r="S35" s="498"/>
      <c r="T35" s="101"/>
      <c r="U35" s="101"/>
      <c r="V35" s="499"/>
      <c r="W35" s="499"/>
      <c r="X35" s="499"/>
      <c r="Y35" s="499"/>
      <c r="Z35" s="499"/>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499"/>
      <c r="AW35" s="499"/>
      <c r="AX35" s="499"/>
      <c r="AY35" s="499"/>
      <c r="AZ35" s="499"/>
      <c r="BA35" s="499"/>
      <c r="BI35" s="79">
        <v>0</v>
      </c>
    </row>
    <row customHeight="1" ht="18.75" hidden="1">
      <c r="S36" s="500" t="s">
        <v>576</v>
      </c>
      <c r="T36" s="500"/>
      <c r="U36" s="501"/>
      <c r="V36" s="503" t="str">
        <f>IF(TITLE_DATE_PR_CHANGE="",IF(TITLE_DATE_PR="","",TITLE_DATE_PR),TITLE_DATE_PR_CHANGE)</f>
        <v/>
      </c>
      <c r="W36" s="503"/>
      <c r="X36" s="503"/>
      <c r="Y36" s="503"/>
      <c r="Z36" s="503"/>
      <c r="AA36" s="503"/>
      <c r="AB36" s="503"/>
      <c r="AD36" s="503" t="str">
        <f>IF(TITLE_DATE_PR_CHANGE="",IF(TITLE_DATE_PR="","",TITLE_DATE_PR),TITLE_DATE_PR_CHANGE)</f>
        <v/>
      </c>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I36" s="182">
        <v>0</v>
      </c>
    </row>
    <row customHeight="1" ht="18.75" hidden="1">
      <c r="S37" s="500" t="s">
        <v>577</v>
      </c>
      <c r="T37" s="500"/>
      <c r="U37" s="501"/>
      <c r="V37" s="502" t="str">
        <f>IF(TITLE_NUMBER_PR_CHANGE="",IF(TITLE_NUMBER_PR="","",TITLE_NUMBER_PR),TITLE_NUMBER_PR_CHANGE)</f>
        <v/>
      </c>
      <c r="W37" s="502"/>
      <c r="X37" s="502"/>
      <c r="Y37" s="502"/>
      <c r="Z37" s="502"/>
      <c r="AA37" s="502"/>
      <c r="AB37" s="502"/>
      <c r="AD37" s="502" t="str">
        <f>IF(TITLE_NUMBER_PR_CHANGE="",IF(TITLE_NUMBER_PR="","",TITLE_NUMBER_PR),TITLE_NUMBER_PR_CHANGE)</f>
        <v/>
      </c>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I37" s="182">
        <v>0</v>
      </c>
    </row>
    <row customHeight="1" ht="0">
      <c r="AC38" s="138" t="s">
        <v>580</v>
      </c>
      <c r="BA38" s="138" t="s">
        <v>580</v>
      </c>
      <c r="BI38" s="182">
        <v>0</v>
      </c>
    </row>
    <row customHeight="1" ht="14.699999999999998">
      <c r="Q39" s="608"/>
      <c r="R39" s="497"/>
      <c r="S39" s="498"/>
      <c r="T39" s="101"/>
      <c r="U39" s="504"/>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I39" s="79">
        <v>14</v>
      </c>
    </row>
    <row customHeight="1" ht="14.699999999999998">
      <c r="Q40" s="608"/>
      <c r="R40" s="497"/>
      <c r="S40" s="152" t="s">
        <v>453</v>
      </c>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t="s">
        <v>454</v>
      </c>
      <c r="BI40" s="79">
        <v>14</v>
      </c>
    </row>
    <row customHeight="1" ht="14.699999999999998">
      <c r="Q41" s="608"/>
      <c r="R41" s="497"/>
      <c r="S41" s="449" t="s">
        <v>87</v>
      </c>
      <c r="T41" s="326" t="s">
        <v>660</v>
      </c>
      <c r="U41" s="506"/>
      <c r="V41" s="507" t="s">
        <v>582</v>
      </c>
      <c r="W41" s="508"/>
      <c r="X41" s="508"/>
      <c r="Y41" s="508"/>
      <c r="Z41" s="508"/>
      <c r="AA41" s="508"/>
      <c r="AB41" s="509"/>
      <c r="AC41" s="510" t="s">
        <v>583</v>
      </c>
      <c r="AD41" s="610" t="s">
        <v>677</v>
      </c>
      <c r="AE41" s="538"/>
      <c r="AF41" s="538"/>
      <c r="AG41" s="611"/>
      <c r="AH41" s="610" t="s">
        <v>678</v>
      </c>
      <c r="AI41" s="538"/>
      <c r="AJ41" s="538"/>
      <c r="AK41" s="611"/>
      <c r="AL41" s="610" t="s">
        <v>679</v>
      </c>
      <c r="AM41" s="538"/>
      <c r="AN41" s="538"/>
      <c r="AO41" s="611"/>
      <c r="AP41" s="610" t="s">
        <v>664</v>
      </c>
      <c r="AQ41" s="538"/>
      <c r="AR41" s="538"/>
      <c r="AS41" s="611"/>
      <c r="AT41" s="507" t="s">
        <v>582</v>
      </c>
      <c r="AU41" s="508"/>
      <c r="AV41" s="508"/>
      <c r="AW41" s="508"/>
      <c r="AX41" s="508"/>
      <c r="AY41" s="508"/>
      <c r="AZ41" s="509"/>
      <c r="BA41" s="510" t="s">
        <v>583</v>
      </c>
      <c r="BB41" s="511" t="s">
        <v>585</v>
      </c>
      <c r="BC41" s="152"/>
      <c r="BI41" s="79">
        <v>14</v>
      </c>
    </row>
    <row customHeight="1" ht="35.699999999999996">
      <c r="Q42" s="608"/>
      <c r="R42" s="497"/>
      <c r="S42" s="449"/>
      <c r="T42" s="326"/>
      <c r="U42" s="512"/>
      <c r="V42" s="288" t="s">
        <v>665</v>
      </c>
      <c r="W42" s="289"/>
      <c r="X42" s="288" t="s">
        <v>666</v>
      </c>
      <c r="Y42" s="289"/>
      <c r="Z42" s="288" t="s">
        <v>667</v>
      </c>
      <c r="AA42" s="579"/>
      <c r="AB42" s="289"/>
      <c r="AC42" s="514"/>
      <c r="AD42" s="613"/>
      <c r="AE42" s="614"/>
      <c r="AF42" s="614"/>
      <c r="AG42" s="615"/>
      <c r="AH42" s="613"/>
      <c r="AI42" s="614"/>
      <c r="AJ42" s="614"/>
      <c r="AK42" s="615"/>
      <c r="AL42" s="613"/>
      <c r="AM42" s="614"/>
      <c r="AN42" s="614"/>
      <c r="AO42" s="615"/>
      <c r="AP42" s="613"/>
      <c r="AQ42" s="614"/>
      <c r="AR42" s="614"/>
      <c r="AS42" s="615"/>
      <c r="AT42" s="288" t="s">
        <v>680</v>
      </c>
      <c r="AU42" s="289"/>
      <c r="AV42" s="288" t="s">
        <v>681</v>
      </c>
      <c r="AW42" s="289"/>
      <c r="AX42" s="288" t="s">
        <v>667</v>
      </c>
      <c r="AY42" s="579"/>
      <c r="AZ42" s="289"/>
      <c r="BA42" s="514"/>
      <c r="BB42" s="515"/>
      <c r="BC42" s="152"/>
      <c r="BI42" s="79">
        <v>34</v>
      </c>
    </row>
    <row customHeight="1" ht="14.699999999999998">
      <c r="Q43" s="608"/>
      <c r="R43" s="497"/>
      <c r="S43" s="449"/>
      <c r="T43" s="326"/>
      <c r="U43" s="512"/>
      <c r="V43" s="294"/>
      <c r="W43" s="295"/>
      <c r="X43" s="294"/>
      <c r="Y43" s="295"/>
      <c r="Z43" s="294"/>
      <c r="AA43" s="580"/>
      <c r="AB43" s="295"/>
      <c r="AC43" s="514"/>
      <c r="AD43" s="613"/>
      <c r="AE43" s="614"/>
      <c r="AF43" s="614"/>
      <c r="AG43" s="615"/>
      <c r="AH43" s="613"/>
      <c r="AI43" s="614"/>
      <c r="AJ43" s="614"/>
      <c r="AK43" s="615"/>
      <c r="AL43" s="613"/>
      <c r="AM43" s="614"/>
      <c r="AN43" s="614"/>
      <c r="AO43" s="615"/>
      <c r="AP43" s="613"/>
      <c r="AQ43" s="614"/>
      <c r="AR43" s="614"/>
      <c r="AS43" s="615"/>
      <c r="AT43" s="294"/>
      <c r="AU43" s="295"/>
      <c r="AV43" s="294"/>
      <c r="AW43" s="295"/>
      <c r="AX43" s="294"/>
      <c r="AY43" s="580"/>
      <c r="AZ43" s="295"/>
      <c r="BA43" s="514"/>
      <c r="BB43" s="515"/>
      <c r="BC43" s="152"/>
      <c r="BI43" s="79">
        <v>14</v>
      </c>
    </row>
    <row customHeight="1" ht="14.699999999999998">
      <c r="B44" s="218" t="s">
        <v>296</v>
      </c>
      <c r="C44" s="218" t="s">
        <v>297</v>
      </c>
      <c r="D44" s="218" t="s">
        <v>298</v>
      </c>
      <c r="E44" s="462" t="s">
        <v>590</v>
      </c>
      <c r="F44" s="462" t="s">
        <v>591</v>
      </c>
      <c r="G44" s="462" t="s">
        <v>592</v>
      </c>
      <c r="H44" s="462" t="s">
        <v>593</v>
      </c>
      <c r="I44" s="462" t="s">
        <v>594</v>
      </c>
      <c r="J44" s="462" t="s">
        <v>595</v>
      </c>
      <c r="K44" s="462" t="s">
        <v>596</v>
      </c>
      <c r="L44" s="462" t="s">
        <v>571</v>
      </c>
      <c r="Q44" s="608"/>
      <c r="R44" s="497"/>
      <c r="S44" s="449"/>
      <c r="T44" s="326"/>
      <c r="U44" s="516"/>
      <c r="V44" s="326" t="s">
        <v>631</v>
      </c>
      <c r="W44" s="326" t="s">
        <v>632</v>
      </c>
      <c r="X44" s="326" t="s">
        <v>631</v>
      </c>
      <c r="Y44" s="326" t="s">
        <v>632</v>
      </c>
      <c r="Z44" s="246" t="s">
        <v>599</v>
      </c>
      <c r="AA44" s="388" t="s">
        <v>600</v>
      </c>
      <c r="AB44" s="390"/>
      <c r="AC44" s="517"/>
      <c r="AD44" s="619"/>
      <c r="AE44" s="620"/>
      <c r="AF44" s="620"/>
      <c r="AG44" s="621"/>
      <c r="AH44" s="619"/>
      <c r="AI44" s="620"/>
      <c r="AJ44" s="620"/>
      <c r="AK44" s="621"/>
      <c r="AL44" s="619"/>
      <c r="AM44" s="620"/>
      <c r="AN44" s="620"/>
      <c r="AO44" s="621"/>
      <c r="AP44" s="619"/>
      <c r="AQ44" s="620"/>
      <c r="AR44" s="620"/>
      <c r="AS44" s="621"/>
      <c r="AT44" s="326" t="s">
        <v>631</v>
      </c>
      <c r="AU44" s="326" t="s">
        <v>632</v>
      </c>
      <c r="AV44" s="326" t="s">
        <v>631</v>
      </c>
      <c r="AW44" s="326" t="s">
        <v>632</v>
      </c>
      <c r="AX44" s="246" t="s">
        <v>599</v>
      </c>
      <c r="AY44" s="388" t="s">
        <v>600</v>
      </c>
      <c r="AZ44" s="390"/>
      <c r="BA44" s="517"/>
      <c r="BB44" s="518"/>
      <c r="BC44" s="152"/>
      <c r="BI44" s="79">
        <v>14</v>
      </c>
    </row>
    <row customHeight="1" ht="11.25" hidden="1">
      <c r="Q45" s="520"/>
      <c r="R45" s="520">
        <v>1</v>
      </c>
      <c r="S45" s="521" t="s">
        <v>98</v>
      </c>
      <c r="T45" s="522" t="s">
        <v>101</v>
      </c>
      <c r="U45" s="523" t="str">
        <f>OFFSET(U45,0,-1)</f>
        <v>2</v>
      </c>
      <c r="V45" s="524">
        <f>OFFSET(V45,0,-1)+1</f>
        <v>3</v>
      </c>
      <c r="W45" s="524">
        <f>OFFSET(W45,0,-1)+1</f>
        <v>4</v>
      </c>
      <c r="X45" s="524">
        <f>OFFSET(X45,0,-1)+1</f>
        <v>5</v>
      </c>
      <c r="Y45" s="524">
        <f>OFFSET(Y45,0,-1)+1</f>
        <v>6</v>
      </c>
      <c r="Z45" s="524">
        <f>OFFSET(Z45,0,-1)+1</f>
        <v>7</v>
      </c>
      <c r="AA45" s="524">
        <f>OFFSET(AA45,0,-1)+1</f>
        <v>8</v>
      </c>
      <c r="AB45" s="524"/>
      <c r="AC45" s="524">
        <f>OFFSET(AC45,0,-2)+1</f>
        <v>9</v>
      </c>
      <c r="AD45" s="524">
        <f>OFFSET(AD45,0,-1)+1</f>
        <v>10</v>
      </c>
      <c r="AE45" s="524"/>
      <c r="AF45" s="524"/>
      <c r="AG45" s="524"/>
      <c r="AH45" s="524"/>
      <c r="AI45" s="524"/>
      <c r="AJ45" s="524"/>
      <c r="AK45" s="524"/>
      <c r="AL45" s="524"/>
      <c r="AM45" s="524"/>
      <c r="AN45" s="524"/>
      <c r="AO45" s="524"/>
      <c r="AP45" s="524"/>
      <c r="AQ45" s="524"/>
      <c r="AR45" s="524"/>
      <c r="AS45" s="524"/>
      <c r="AT45" s="524"/>
      <c r="AU45" s="524"/>
      <c r="AV45" s="524"/>
      <c r="AW45" s="524">
        <f>OFFSET(AW45,0,-1)+1</f>
        <v>1</v>
      </c>
      <c r="AX45" s="524">
        <f>OFFSET(AX45,0,-1)+1</f>
        <v>2</v>
      </c>
      <c r="AY45" s="524">
        <f>OFFSET(AY45,0,-1)+1</f>
        <v>3</v>
      </c>
      <c r="AZ45" s="524"/>
      <c r="BA45" s="524">
        <f>OFFSET(BA45,0,-2)+1</f>
        <v>4</v>
      </c>
      <c r="BB45" s="523">
        <f>OFFSET(BB45,0,-1)</f>
        <v>4</v>
      </c>
      <c r="BC45" s="524">
        <f>OFFSET(BC45,0,-1)+1</f>
        <v>5</v>
      </c>
      <c r="BI45" s="403">
        <v>0</v>
      </c>
    </row>
    <row customHeight="1" ht="22.049999999999997">
      <c r="A46" s="525" t="s">
        <v>429</v>
      </c>
      <c r="E46" s="447">
        <v>1</v>
      </c>
      <c r="R46" s="448"/>
      <c r="S46" s="449">
        <f>INDEX(PT_DIFFERENTIATION_NUM_NTAR,MATCH(A46,PT_DIFFERENTIATION_NTAR_ID,0))</f>
        <v>0</v>
      </c>
      <c r="T46" s="450" t="s">
        <v>284</v>
      </c>
      <c r="U46" s="451"/>
      <c r="V46" s="453"/>
      <c r="W46" s="453"/>
      <c r="X46" s="453"/>
      <c r="Y46" s="453"/>
      <c r="Z46" s="453"/>
      <c r="AA46" s="453"/>
      <c r="AB46" s="453"/>
      <c r="AC46" s="454"/>
      <c r="AD46" s="452" t="str">
        <f>INDEX(PT_DIFFERENTIATION_NTAR,MATCH(A46,PT_DIFFERENTIATION_NTAR_ID,0))</f>
        <v/>
      </c>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454"/>
      <c r="BC46"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1" t="str">
        <f>IF(T46="","",T46)</f>
        <v>Наименование тарифа</v>
      </c>
      <c r="BI46" s="79">
        <v>21</v>
      </c>
    </row>
    <row customHeight="1" ht="22.049999999999997">
      <c r="A47" s="525" t="s">
        <v>429</v>
      </c>
      <c r="B47" s="525" t="s">
        <v>430</v>
      </c>
      <c r="E47" s="456"/>
      <c r="F47" s="447">
        <v>1</v>
      </c>
      <c r="Q47" s="583"/>
      <c r="R47" s="458"/>
      <c r="S47" s="449" t="str">
        <f>INDEX(PT_DIFFERENTIATION_NUM_TER,MATCH(B47,PT_DIFFERENTIATION_TER_ID,0))</f>
        <v>.</v>
      </c>
      <c r="T47" s="459" t="s">
        <v>550</v>
      </c>
      <c r="U47" s="451"/>
      <c r="V47" s="453"/>
      <c r="W47" s="453"/>
      <c r="X47" s="453"/>
      <c r="Y47" s="453"/>
      <c r="Z47" s="453"/>
      <c r="AA47" s="453"/>
      <c r="AB47" s="453"/>
      <c r="AC47" s="454"/>
      <c r="AD47" s="452" t="str">
        <f>INDEX(PT_DIFFERENTIATION_TER,MATCH(B47,PT_DIFFERENTIATION_TER_ID,0))</f>
        <v/>
      </c>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454"/>
      <c r="BC47" s="455" t="s">
        <v>551</v>
      </c>
      <c r="BF47" s="151" t="str">
        <f>IF(T47="","",T47)</f>
        <v>Территория действия тарифа</v>
      </c>
      <c r="BI47" s="79">
        <v>21</v>
      </c>
    </row>
    <row customHeight="1" ht="35.699999999999996">
      <c r="A48" s="525" t="s">
        <v>429</v>
      </c>
      <c r="B48" s="525" t="s">
        <v>430</v>
      </c>
      <c r="C48" s="525" t="s">
        <v>431</v>
      </c>
      <c r="E48" s="456"/>
      <c r="F48" s="456"/>
      <c r="G48" s="447">
        <v>1</v>
      </c>
      <c r="Q48" s="583"/>
      <c r="R48" s="458"/>
      <c r="S48" s="449" t="str">
        <f>INDEX(PT_DIFFERENTIATION_NUM_CS,MATCH(C48,PT_DIFFERENTIATION_CS_ID,0))</f>
        <v>..</v>
      </c>
      <c r="T48" s="460" t="s">
        <v>669</v>
      </c>
      <c r="U48" s="451"/>
      <c r="V48" s="453"/>
      <c r="W48" s="453"/>
      <c r="X48" s="453"/>
      <c r="Y48" s="453"/>
      <c r="Z48" s="453"/>
      <c r="AA48" s="453"/>
      <c r="AB48" s="453"/>
      <c r="AC48" s="454"/>
      <c r="AD48" s="452" t="str">
        <f>INDEX(PT_DIFFERENTIATION_CS,MATCH(C48,PT_DIFFERENTIATION_CS_ID,0))</f>
        <v/>
      </c>
      <c r="AE48" s="453"/>
      <c r="AF48" s="453"/>
      <c r="AG48" s="453"/>
      <c r="AH48" s="453"/>
      <c r="AI48" s="453"/>
      <c r="AJ48" s="453"/>
      <c r="AK48" s="453"/>
      <c r="AL48" s="453"/>
      <c r="AM48" s="453"/>
      <c r="AN48" s="453"/>
      <c r="AO48" s="453"/>
      <c r="AP48" s="453"/>
      <c r="AQ48" s="453"/>
      <c r="AR48" s="453"/>
      <c r="AS48" s="453"/>
      <c r="AT48" s="453"/>
      <c r="AU48" s="453"/>
      <c r="AV48" s="453"/>
      <c r="AW48" s="453"/>
      <c r="AX48" s="453"/>
      <c r="AY48" s="453"/>
      <c r="AZ48" s="453"/>
      <c r="BA48" s="453"/>
      <c r="BB48" s="454"/>
      <c r="BC48" s="455" t="s">
        <v>670</v>
      </c>
      <c r="BF48" s="151" t="str">
        <f>IF(T48="","",T48)</f>
        <v>Наименование централизованной системы водоотведения</v>
      </c>
      <c r="BI48" s="79">
        <v>34</v>
      </c>
    </row>
    <row customHeight="1" ht="0">
      <c r="A49" s="135" t="s">
        <v>429</v>
      </c>
      <c r="B49" s="135" t="s">
        <v>430</v>
      </c>
      <c r="C49" s="135" t="s">
        <v>431</v>
      </c>
      <c r="D49" s="135" t="s">
        <v>682</v>
      </c>
      <c r="E49" s="456"/>
      <c r="F49" s="456"/>
      <c r="G49" s="456"/>
      <c r="H49" s="447">
        <v>1</v>
      </c>
      <c r="Q49" s="643"/>
      <c r="R49" s="468"/>
      <c r="S49" s="330"/>
      <c r="T49" s="644"/>
      <c r="U49" s="541"/>
      <c r="V49" s="543"/>
      <c r="W49" s="543"/>
      <c r="X49" s="543"/>
      <c r="Y49" s="543"/>
      <c r="Z49" s="543"/>
      <c r="AA49" s="543"/>
      <c r="AB49" s="543"/>
      <c r="AC49" s="544"/>
      <c r="AD49" s="542"/>
      <c r="AE49" s="543"/>
      <c r="AF49" s="543"/>
      <c r="AG49" s="543"/>
      <c r="AH49" s="543"/>
      <c r="AI49" s="543"/>
      <c r="AJ49" s="543"/>
      <c r="AK49" s="543"/>
      <c r="AL49" s="543"/>
      <c r="AM49" s="543"/>
      <c r="AN49" s="543"/>
      <c r="AO49" s="543"/>
      <c r="AP49" s="543"/>
      <c r="AQ49" s="543"/>
      <c r="AR49" s="543"/>
      <c r="AS49" s="543"/>
      <c r="AT49" s="543"/>
      <c r="AU49" s="543"/>
      <c r="AV49" s="543"/>
      <c r="AW49" s="543"/>
      <c r="AX49" s="543"/>
      <c r="AY49" s="543"/>
      <c r="AZ49" s="543"/>
      <c r="BA49" s="543"/>
      <c r="BB49" s="544"/>
      <c r="BC49" s="545" t="s">
        <v>555</v>
      </c>
      <c r="BF49" s="151" t="str">
        <f>IF(T49="","",T49)</f>
        <v/>
      </c>
      <c r="BI49" s="138">
        <v>0</v>
      </c>
    </row>
    <row customHeight="1" ht="0">
      <c r="A50" s="135" t="s">
        <v>429</v>
      </c>
      <c r="B50" s="135" t="s">
        <v>430</v>
      </c>
      <c r="C50" s="135" t="s">
        <v>431</v>
      </c>
      <c r="D50" s="135" t="s">
        <v>682</v>
      </c>
      <c r="E50" s="456"/>
      <c r="F50" s="456"/>
      <c r="G50" s="456"/>
      <c r="H50" s="456"/>
      <c r="I50" s="162" t="str">
        <f>S49&amp;".1"</f>
        <v>.1</v>
      </c>
      <c r="L50" s="550" t="s">
        <v>556</v>
      </c>
      <c r="P50" s="136">
        <v>1</v>
      </c>
      <c r="R50" s="463"/>
      <c r="S50" s="330"/>
      <c r="T50" s="540"/>
      <c r="U50" s="541"/>
      <c r="V50" s="543"/>
      <c r="W50" s="543"/>
      <c r="X50" s="543"/>
      <c r="Y50" s="543"/>
      <c r="Z50" s="543"/>
      <c r="AA50" s="543"/>
      <c r="AB50" s="543"/>
      <c r="AC50" s="544"/>
      <c r="AD50" s="542"/>
      <c r="AE50" s="543"/>
      <c r="AF50" s="543"/>
      <c r="AG50" s="543"/>
      <c r="AH50" s="543"/>
      <c r="AI50" s="543"/>
      <c r="AJ50" s="543"/>
      <c r="AK50" s="543"/>
      <c r="AL50" s="543"/>
      <c r="AM50" s="543"/>
      <c r="AN50" s="543"/>
      <c r="AO50" s="543"/>
      <c r="AP50" s="543"/>
      <c r="AQ50" s="543"/>
      <c r="AR50" s="543"/>
      <c r="AS50" s="543"/>
      <c r="AT50" s="543"/>
      <c r="AU50" s="543"/>
      <c r="AV50" s="543"/>
      <c r="AW50" s="543"/>
      <c r="AX50" s="543"/>
      <c r="AY50" s="543"/>
      <c r="AZ50" s="543"/>
      <c r="BA50" s="543"/>
      <c r="BB50" s="544"/>
      <c r="BC50" s="545"/>
      <c r="BF50" s="151" t="str">
        <f>IF(T50="","",T50)</f>
        <v/>
      </c>
      <c r="BI50" s="138">
        <v>0</v>
      </c>
    </row>
    <row customHeight="1" ht="0">
      <c r="A51" s="135" t="s">
        <v>429</v>
      </c>
      <c r="B51" s="135" t="s">
        <v>430</v>
      </c>
      <c r="C51" s="135" t="s">
        <v>431</v>
      </c>
      <c r="D51" s="135" t="s">
        <v>682</v>
      </c>
      <c r="E51" s="456"/>
      <c r="F51" s="456"/>
      <c r="G51" s="456"/>
      <c r="H51" s="456"/>
      <c r="I51" s="467"/>
      <c r="J51" s="162" t="str">
        <f>S49&amp;".1"</f>
        <v>.1</v>
      </c>
      <c r="Q51" s="136">
        <v>1</v>
      </c>
      <c r="R51" s="468"/>
      <c r="S51" s="330"/>
      <c r="T51" s="584"/>
      <c r="U51" s="541"/>
      <c r="V51" s="543"/>
      <c r="W51" s="543"/>
      <c r="X51" s="543"/>
      <c r="Y51" s="543"/>
      <c r="Z51" s="543"/>
      <c r="AA51" s="543"/>
      <c r="AB51" s="543"/>
      <c r="AC51" s="544"/>
      <c r="AD51" s="542"/>
      <c r="AE51" s="543"/>
      <c r="AF51" s="543"/>
      <c r="AG51" s="543"/>
      <c r="AH51" s="543"/>
      <c r="AI51" s="543"/>
      <c r="AJ51" s="543"/>
      <c r="AK51" s="543"/>
      <c r="AL51" s="543"/>
      <c r="AM51" s="543"/>
      <c r="AN51" s="651"/>
      <c r="AO51" s="651"/>
      <c r="AP51" s="543"/>
      <c r="AQ51" s="543"/>
      <c r="AR51" s="543"/>
      <c r="AS51" s="543"/>
      <c r="AT51" s="543"/>
      <c r="AU51" s="543"/>
      <c r="AV51" s="543"/>
      <c r="AW51" s="543"/>
      <c r="AX51" s="543"/>
      <c r="AY51" s="543"/>
      <c r="AZ51" s="543"/>
      <c r="BA51" s="543"/>
      <c r="BB51" s="544"/>
      <c r="BC51" s="545"/>
      <c r="BF51" s="151" t="str">
        <f>IF(T51="","",T51)</f>
        <v/>
      </c>
      <c r="BI51" s="138">
        <v>0</v>
      </c>
    </row>
    <row customHeight="1" ht="11.549999999999999">
      <c r="A52" s="525" t="s">
        <v>429</v>
      </c>
      <c r="B52" s="525" t="s">
        <v>430</v>
      </c>
      <c r="C52" s="525" t="s">
        <v>431</v>
      </c>
      <c r="D52" s="525" t="s">
        <v>682</v>
      </c>
      <c r="E52" s="456"/>
      <c r="F52" s="456"/>
      <c r="G52" s="456"/>
      <c r="H52" s="456"/>
      <c r="I52" s="467"/>
      <c r="J52" s="467"/>
      <c r="K52" s="162" t="str">
        <f>S48&amp;".1"</f>
        <v>...1</v>
      </c>
      <c r="R52" s="468">
        <v>1</v>
      </c>
      <c r="S52" s="551" t="str">
        <f>$K52</f>
        <v>...1</v>
      </c>
      <c r="T52" s="638"/>
      <c r="U52" s="451"/>
      <c r="V52" s="471"/>
      <c r="W52" s="473"/>
      <c r="X52" s="471"/>
      <c r="Y52" s="473"/>
      <c r="Z52" s="474"/>
      <c r="AA52" s="214" t="s">
        <v>61</v>
      </c>
      <c r="AB52" s="474"/>
      <c r="AC52" s="214" t="s">
        <v>61</v>
      </c>
      <c r="AD52" s="299" t="s">
        <v>61</v>
      </c>
      <c r="AE52" s="587"/>
      <c r="AF52" s="324">
        <v>1</v>
      </c>
      <c r="AG52" s="639"/>
      <c r="AH52" s="214" t="s">
        <v>61</v>
      </c>
      <c r="AI52" s="587"/>
      <c r="AJ52" s="324">
        <v>1</v>
      </c>
      <c r="AK52" s="96" t="s">
        <v>22</v>
      </c>
      <c r="AL52" s="214" t="s">
        <v>61</v>
      </c>
      <c r="AM52" s="288"/>
      <c r="AN52" s="324">
        <v>1</v>
      </c>
      <c r="AO52" s="645"/>
      <c r="AP52" s="646" t="s">
        <v>61</v>
      </c>
      <c r="AQ52" s="588"/>
      <c r="AR52" s="324">
        <v>1</v>
      </c>
      <c r="AS52" s="106" t="s">
        <v>22</v>
      </c>
      <c r="AT52" s="471"/>
      <c r="AU52" s="473"/>
      <c r="AV52" s="471"/>
      <c r="AW52" s="473"/>
      <c r="AX52" s="474"/>
      <c r="AY52" s="214" t="s">
        <v>61</v>
      </c>
      <c r="AZ52" s="474"/>
      <c r="BA52" s="214" t="s">
        <v>61</v>
      </c>
      <c r="BB52" s="527"/>
      <c r="BC52" s="475" t="s">
        <v>654</v>
      </c>
      <c r="BF52" s="151" t="str">
        <f>IF(T52="","",T52)</f>
        <v/>
      </c>
      <c r="BI52" s="79">
        <v>11</v>
      </c>
    </row>
    <row customHeight="1" ht="11.549999999999999">
      <c r="E53" s="456"/>
      <c r="F53" s="456"/>
      <c r="G53" s="456"/>
      <c r="H53" s="456"/>
      <c r="I53" s="467"/>
      <c r="J53" s="467"/>
      <c r="K53" s="162"/>
      <c r="R53" s="468"/>
      <c r="S53" s="589"/>
      <c r="T53" s="647"/>
      <c r="U53" s="451"/>
      <c r="V53" s="575"/>
      <c r="W53" s="593"/>
      <c r="X53" s="575"/>
      <c r="Y53" s="593"/>
      <c r="Z53" s="575"/>
      <c r="AA53" s="575"/>
      <c r="AB53" s="575"/>
      <c r="AC53" s="575"/>
      <c r="AD53" s="305"/>
      <c r="AE53" s="587"/>
      <c r="AF53" s="324"/>
      <c r="AG53" s="639"/>
      <c r="AH53" s="214"/>
      <c r="AI53" s="587"/>
      <c r="AJ53" s="324"/>
      <c r="AK53" s="96"/>
      <c r="AL53" s="214"/>
      <c r="AM53" s="294"/>
      <c r="AN53" s="324"/>
      <c r="AO53" s="645"/>
      <c r="AP53" s="648"/>
      <c r="AQ53" s="592"/>
      <c r="AR53" s="176"/>
      <c r="AS53" s="176" t="s">
        <v>655</v>
      </c>
      <c r="AT53" s="575"/>
      <c r="AU53" s="593"/>
      <c r="AV53" s="575"/>
      <c r="AW53" s="593"/>
      <c r="AX53" s="575"/>
      <c r="AY53" s="575"/>
      <c r="AZ53" s="575"/>
      <c r="BA53" s="575"/>
      <c r="BB53" s="591"/>
      <c r="BC53" s="478"/>
      <c r="BI53" s="79">
        <v>11</v>
      </c>
    </row>
    <row customHeight="1" ht="11.549999999999999">
      <c r="A54" s="525" t="s">
        <v>429</v>
      </c>
      <c r="E54" s="456"/>
      <c r="F54" s="456"/>
      <c r="G54" s="456"/>
      <c r="H54" s="456"/>
      <c r="I54" s="467"/>
      <c r="J54" s="467"/>
      <c r="K54" s="162"/>
      <c r="R54" s="468"/>
      <c r="S54" s="589"/>
      <c r="T54" s="647"/>
      <c r="U54" s="451"/>
      <c r="V54" s="575"/>
      <c r="W54" s="593"/>
      <c r="X54" s="575"/>
      <c r="Y54" s="593"/>
      <c r="Z54" s="575"/>
      <c r="AA54" s="575"/>
      <c r="AB54" s="575"/>
      <c r="AC54" s="575"/>
      <c r="AD54" s="305"/>
      <c r="AE54" s="587"/>
      <c r="AF54" s="324"/>
      <c r="AG54" s="639"/>
      <c r="AH54" s="214"/>
      <c r="AI54" s="587"/>
      <c r="AJ54" s="324"/>
      <c r="AK54" s="96"/>
      <c r="AL54" s="214"/>
      <c r="AM54" s="592"/>
      <c r="AN54" s="649"/>
      <c r="AO54" s="649" t="s">
        <v>675</v>
      </c>
      <c r="AP54" s="176"/>
      <c r="AQ54" s="176"/>
      <c r="AR54" s="176"/>
      <c r="AS54" s="575"/>
      <c r="AT54" s="575"/>
      <c r="AU54" s="593"/>
      <c r="AV54" s="575"/>
      <c r="AW54" s="593"/>
      <c r="AX54" s="575"/>
      <c r="AY54" s="575"/>
      <c r="AZ54" s="575"/>
      <c r="BA54" s="575"/>
      <c r="BB54" s="591"/>
      <c r="BC54" s="478"/>
      <c r="BI54" s="79">
        <v>11</v>
      </c>
    </row>
    <row customHeight="1" ht="11.549999999999999">
      <c r="A55" s="525" t="s">
        <v>429</v>
      </c>
      <c r="E55" s="456"/>
      <c r="F55" s="456"/>
      <c r="G55" s="456"/>
      <c r="H55" s="456"/>
      <c r="I55" s="467"/>
      <c r="J55" s="467"/>
      <c r="K55" s="162"/>
      <c r="R55" s="468"/>
      <c r="S55" s="589"/>
      <c r="T55" s="647"/>
      <c r="U55" s="451"/>
      <c r="V55" s="575"/>
      <c r="W55" s="593"/>
      <c r="X55" s="575"/>
      <c r="Y55" s="593"/>
      <c r="Z55" s="575"/>
      <c r="AA55" s="575"/>
      <c r="AB55" s="575"/>
      <c r="AC55" s="575"/>
      <c r="AD55" s="305"/>
      <c r="AE55" s="587"/>
      <c r="AF55" s="324"/>
      <c r="AG55" s="639"/>
      <c r="AH55" s="214"/>
      <c r="AI55" s="595"/>
      <c r="AJ55" s="167"/>
      <c r="AK55" s="415" t="s">
        <v>676</v>
      </c>
      <c r="AL55" s="575"/>
      <c r="AM55" s="575"/>
      <c r="AN55" s="575"/>
      <c r="AO55" s="575"/>
      <c r="AP55" s="575"/>
      <c r="AQ55" s="575"/>
      <c r="AR55" s="575"/>
      <c r="AS55" s="575"/>
      <c r="AT55" s="575"/>
      <c r="AU55" s="593"/>
      <c r="AV55" s="575"/>
      <c r="AW55" s="593"/>
      <c r="AX55" s="575"/>
      <c r="AY55" s="575"/>
      <c r="AZ55" s="575"/>
      <c r="BA55" s="575"/>
      <c r="BB55" s="591"/>
      <c r="BC55" s="478"/>
      <c r="BI55" s="79">
        <v>11</v>
      </c>
    </row>
    <row customHeight="1" ht="11.549999999999999">
      <c r="A56" s="525" t="s">
        <v>429</v>
      </c>
      <c r="B56" s="525" t="s">
        <v>430</v>
      </c>
      <c r="C56" s="525" t="s">
        <v>431</v>
      </c>
      <c r="D56" s="525" t="s">
        <v>682</v>
      </c>
      <c r="E56" s="456"/>
      <c r="F56" s="456"/>
      <c r="G56" s="456"/>
      <c r="H56" s="456"/>
      <c r="I56" s="467"/>
      <c r="J56" s="467"/>
      <c r="K56" s="162"/>
      <c r="R56" s="468"/>
      <c r="S56" s="561"/>
      <c r="T56" s="650"/>
      <c r="U56" s="451"/>
      <c r="V56" s="575"/>
      <c r="W56" s="576" t="str">
        <f>Z52&amp;"-"&amp;AB52</f>
        <v>-</v>
      </c>
      <c r="X56" s="575"/>
      <c r="Y56" s="576" t="str">
        <f>AB52&amp;"-"&amp;AD52</f>
        <v>-да</v>
      </c>
      <c r="Z56" s="575"/>
      <c r="AA56" s="575"/>
      <c r="AB56" s="575"/>
      <c r="AC56" s="575"/>
      <c r="AD56" s="210"/>
      <c r="AE56" s="598"/>
      <c r="AF56" s="599"/>
      <c r="AG56" s="176" t="s">
        <v>658</v>
      </c>
      <c r="AH56" s="575"/>
      <c r="AI56" s="575"/>
      <c r="AJ56" s="575"/>
      <c r="AK56" s="575"/>
      <c r="AL56" s="575"/>
      <c r="AM56" s="575"/>
      <c r="AN56" s="575"/>
      <c r="AO56" s="575"/>
      <c r="AP56" s="575"/>
      <c r="AQ56" s="575"/>
      <c r="AR56" s="575"/>
      <c r="AS56" s="575"/>
      <c r="AT56" s="575"/>
      <c r="AU56" s="576" t="str">
        <f>AX52&amp;"-"&amp;AZ52</f>
        <v>-</v>
      </c>
      <c r="AV56" s="575"/>
      <c r="AW56" s="576" t="str">
        <f>AZ52&amp;"-"&amp;BB52</f>
        <v>-</v>
      </c>
      <c r="AX56" s="575"/>
      <c r="AY56" s="575"/>
      <c r="AZ56" s="575"/>
      <c r="BA56" s="575"/>
      <c r="BB56" s="597" t="str">
        <f>BE52&amp;"-"&amp;BG52</f>
        <v>-</v>
      </c>
      <c r="BC56" s="478"/>
      <c r="BF56" s="151" t="str">
        <f>IF(T56="","",T56)</f>
        <v/>
      </c>
      <c r="BI56" s="79">
        <v>11</v>
      </c>
    </row>
    <row customHeight="1" ht="11.549999999999999">
      <c r="A57" s="525" t="s">
        <v>429</v>
      </c>
      <c r="B57" s="525" t="s">
        <v>430</v>
      </c>
      <c r="C57" s="525" t="s">
        <v>431</v>
      </c>
      <c r="D57" s="525" t="s">
        <v>682</v>
      </c>
      <c r="E57" s="456"/>
      <c r="F57" s="456"/>
      <c r="G57" s="456"/>
      <c r="H57" s="456"/>
      <c r="I57" s="467"/>
      <c r="J57" s="162"/>
      <c r="R57" s="463"/>
      <c r="S57" s="479"/>
      <c r="T57" s="483" t="s">
        <v>621</v>
      </c>
      <c r="U57" s="204"/>
      <c r="V57" s="204"/>
      <c r="W57" s="204"/>
      <c r="X57" s="204"/>
      <c r="Y57" s="204"/>
      <c r="Z57" s="204"/>
      <c r="AA57" s="204"/>
      <c r="AB57" s="204"/>
      <c r="AC57" s="481"/>
      <c r="AD57" s="623"/>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481"/>
      <c r="BC57" s="482"/>
      <c r="BF57" s="151" t="str">
        <f>IF(T57="","",T57)</f>
        <v>Добавить строку</v>
      </c>
      <c r="BI57" s="79">
        <v>11</v>
      </c>
    </row>
    <row customHeight="1" ht="0">
      <c r="A58" s="135" t="s">
        <v>429</v>
      </c>
      <c r="B58" s="135" t="s">
        <v>430</v>
      </c>
      <c r="C58" s="135" t="s">
        <v>431</v>
      </c>
      <c r="D58" s="135" t="s">
        <v>682</v>
      </c>
      <c r="E58" s="456"/>
      <c r="F58" s="456"/>
      <c r="G58" s="456"/>
      <c r="H58" s="456"/>
      <c r="I58" s="162"/>
      <c r="R58" s="463"/>
      <c r="S58" s="546"/>
      <c r="T58" s="547"/>
      <c r="U58" s="548"/>
      <c r="V58" s="548"/>
      <c r="W58" s="548"/>
      <c r="X58" s="548"/>
      <c r="Y58" s="548"/>
      <c r="Z58" s="548"/>
      <c r="AA58" s="548"/>
      <c r="AB58" s="548"/>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9"/>
      <c r="BF58" s="151" t="str">
        <f>IF(T58="","",T58)</f>
        <v/>
      </c>
      <c r="BI58" s="138">
        <v>0</v>
      </c>
    </row>
    <row customHeight="1" ht="0">
      <c r="A59" s="135" t="s">
        <v>429</v>
      </c>
      <c r="B59" s="135" t="s">
        <v>430</v>
      </c>
      <c r="C59" s="135" t="s">
        <v>431</v>
      </c>
      <c r="D59" s="135" t="s">
        <v>682</v>
      </c>
      <c r="E59" s="456"/>
      <c r="F59" s="456"/>
      <c r="G59" s="456"/>
      <c r="H59" s="447"/>
      <c r="R59" s="600"/>
      <c r="S59" s="546"/>
      <c r="T59" s="547"/>
      <c r="U59" s="548"/>
      <c r="V59" s="548"/>
      <c r="W59" s="548"/>
      <c r="X59" s="548"/>
      <c r="Y59" s="548"/>
      <c r="Z59" s="548"/>
      <c r="AA59" s="548"/>
      <c r="AB59" s="548"/>
      <c r="AC59" s="548"/>
      <c r="AD59" s="548"/>
      <c r="AE59" s="548"/>
      <c r="AF59" s="548"/>
      <c r="AG59" s="548"/>
      <c r="AH59" s="548"/>
      <c r="AI59" s="548"/>
      <c r="AJ59" s="548"/>
      <c r="AK59" s="548"/>
      <c r="AL59" s="548"/>
      <c r="AM59" s="548"/>
      <c r="AN59" s="548"/>
      <c r="AO59" s="548"/>
      <c r="AP59" s="548"/>
      <c r="AQ59" s="548"/>
      <c r="AR59" s="548"/>
      <c r="AS59" s="548"/>
      <c r="AT59" s="548"/>
      <c r="AU59" s="548"/>
      <c r="AV59" s="548"/>
      <c r="AW59" s="548"/>
      <c r="AX59" s="548"/>
      <c r="AY59" s="548"/>
      <c r="AZ59" s="548"/>
      <c r="BA59" s="548"/>
      <c r="BB59" s="548"/>
      <c r="BC59" s="549"/>
      <c r="BF59" s="151" t="str">
        <f>IF(T59="","",T59)</f>
        <v/>
      </c>
      <c r="BI59" s="138">
        <v>0</v>
      </c>
    </row>
    <row customHeight="1" ht="0">
      <c r="A60" s="135" t="s">
        <v>429</v>
      </c>
      <c r="B60" s="135" t="s">
        <v>430</v>
      </c>
      <c r="C60" s="135" t="s">
        <v>431</v>
      </c>
      <c r="E60" s="456"/>
      <c r="F60" s="456"/>
      <c r="G60" s="447"/>
      <c r="BF60" s="151" t="str">
        <f>IF(T60="","",T60)</f>
        <v/>
      </c>
      <c r="BI60" s="138">
        <v>0</v>
      </c>
    </row>
    <row customHeight="1" ht="0">
      <c r="A61" s="135" t="s">
        <v>429</v>
      </c>
      <c r="B61" s="135" t="s">
        <v>430</v>
      </c>
      <c r="E61" s="456"/>
      <c r="F61" s="447"/>
      <c r="T61" s="491" t="s">
        <v>568</v>
      </c>
      <c r="BF61" s="151" t="str">
        <f>IF(T61="","",T61)</f>
        <v>Добавить централизованную систему для дифференциации</v>
      </c>
      <c r="BI61" s="138">
        <v>0</v>
      </c>
    </row>
    <row customHeight="1" ht="0">
      <c r="A62" s="135" t="s">
        <v>429</v>
      </c>
      <c r="E62" s="447"/>
      <c r="T62" s="491" t="s">
        <v>569</v>
      </c>
      <c r="BF62" s="151" t="str">
        <f>IF(T62="","",T62)</f>
        <v>Добавить территорию для дифференциации</v>
      </c>
      <c r="BI62" s="138">
        <v>0</v>
      </c>
    </row>
    <row customHeight="1" ht="0">
      <c r="T63" s="491" t="s">
        <v>601</v>
      </c>
      <c r="BF63" s="151" t="str">
        <f>IF(T63="","",T63)</f>
        <v>Добавить наименование тарифа</v>
      </c>
      <c r="BI63" s="138">
        <v>0</v>
      </c>
    </row>
    <row customHeight="1" ht="11.549999999999999">
      <c r="BI64" s="79">
        <v>11</v>
      </c>
    </row>
    <row customHeight="1" ht="14.699999999999998">
      <c r="BI65" s="79">
        <v>14</v>
      </c>
    </row>
    <row customHeight="1" ht="14.699999999999998">
      <c r="BI66" s="79">
        <v>14</v>
      </c>
    </row>
    <row customHeight="1" ht="14.699999999999998">
      <c r="BI67" s="79">
        <v>14</v>
      </c>
    </row>
    <row customHeight="1" ht="14.699999999999998">
      <c r="BI68" s="79">
        <v>14</v>
      </c>
    </row>
    <row customHeight="1" ht="14.25" hidden="1">
      <c r="A69" s="100" t="s">
        <v>81</v>
      </c>
      <c r="B69" s="100">
        <v>0</v>
      </c>
      <c r="C69" s="100">
        <v>0</v>
      </c>
      <c r="D69" s="100">
        <v>0</v>
      </c>
      <c r="E69" s="100">
        <v>0</v>
      </c>
      <c r="F69" s="100">
        <v>0</v>
      </c>
      <c r="G69" s="100">
        <v>0</v>
      </c>
      <c r="H69" s="100">
        <v>0</v>
      </c>
      <c r="I69" s="100">
        <v>0</v>
      </c>
      <c r="J69" s="100">
        <v>0</v>
      </c>
      <c r="K69" s="100">
        <v>0</v>
      </c>
      <c r="L69" s="170">
        <v>0</v>
      </c>
      <c r="M69" s="104">
        <v>0</v>
      </c>
      <c r="N69" s="104">
        <v>0</v>
      </c>
      <c r="O69" s="104">
        <v>0</v>
      </c>
      <c r="P69" s="104">
        <v>0</v>
      </c>
      <c r="Q69" s="625">
        <v>0</v>
      </c>
      <c r="R69" s="531">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8">
        <v>10</v>
      </c>
      <c r="BE69" s="138">
        <v>10</v>
      </c>
      <c r="BF69" s="138">
        <v>10</v>
      </c>
      <c r="BG69" s="138">
        <v>10</v>
      </c>
      <c r="BH69" s="138">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619A5-1AEE-1A0C-BD86-0.342AA7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8" style="3319" width="19.7109375" hidden="1" customWidth="1"/>
    <col min="29" max="29" style="3319" width="11.7109375" hidden="1" customWidth="1"/>
    <col min="30" max="30" style="3319" width="3.7109375" hidden="1" customWidth="1"/>
    <col min="31" max="31" style="3319" width="11.7109375" hidden="1" customWidth="1"/>
    <col min="32" max="32" style="3319" width="8.57421875" hidden="1" customWidth="1"/>
    <col min="33" max="33" style="3319" width="19.7109375" customWidth="1"/>
    <col min="34" max="39" style="3319" width="19.00390625" customWidth="1"/>
    <col min="40" max="40" style="3319" width="11.00390625" customWidth="1"/>
    <col min="41" max="41" style="3319" width="3.7109375" customWidth="1"/>
    <col min="42" max="42" style="3319" width="11.00390625" customWidth="1"/>
    <col min="43" max="43" style="3319" width="8.57421875" hidden="1" customWidth="1"/>
    <col min="44" max="44" style="3319" width="4.00390625" customWidth="1"/>
    <col min="45" max="45" style="3319" width="115.00390625" customWidth="1"/>
    <col min="46" max="50" style="3319" width="10.00390625" customWidth="1"/>
    <col min="51" max="51" style="3319" width="10.57421875" hidden="1"/>
  </cols>
  <sheetData>
    <row customHeight="1" ht="22.5" hidden="1">
      <c r="AY1" s="79" t="s">
        <v>14</v>
      </c>
    </row>
    <row customHeight="1" ht="23.25" hidden="1">
      <c r="E2" s="447">
        <v>1</v>
      </c>
      <c r="R2" s="448"/>
      <c r="S2" s="449">
        <f>INDEX(PT_DIFFERENTIATION_NUM_NTAR,MATCH(A2,PT_DIFFERENTIATION_NTAR_ID,0))</f>
      </c>
      <c r="T2" s="450" t="s">
        <v>284</v>
      </c>
      <c r="U2" s="451"/>
      <c r="V2" s="452"/>
      <c r="W2" s="453"/>
      <c r="X2" s="453"/>
      <c r="Y2" s="453"/>
      <c r="Z2" s="453"/>
      <c r="AA2" s="453"/>
      <c r="AB2" s="453"/>
      <c r="AC2" s="453"/>
      <c r="AD2" s="453"/>
      <c r="AE2" s="453"/>
      <c r="AF2" s="454"/>
      <c r="AG2" s="452">
        <f>INDEX(PT_DIFFERENTIATION_NTAR,MATCH(A2,PT_DIFFERENTIATION_NTAR_ID,0))</f>
      </c>
      <c r="AH2" s="453"/>
      <c r="AI2" s="453"/>
      <c r="AJ2" s="453"/>
      <c r="AK2" s="453"/>
      <c r="AL2" s="453"/>
      <c r="AM2" s="453"/>
      <c r="AN2" s="453"/>
      <c r="AO2" s="453"/>
      <c r="AP2" s="453"/>
      <c r="AQ2" s="453"/>
      <c r="AR2" s="454"/>
      <c r="AS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1" t="str">
        <f>IF(T2="","",T2)</f>
        <v>Наименование тарифа</v>
      </c>
      <c r="AY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3"/>
      <c r="AC3" s="453"/>
      <c r="AD3" s="453"/>
      <c r="AE3" s="453"/>
      <c r="AF3" s="454"/>
      <c r="AG3" s="452">
        <f>INDEX(PT_DIFFERENTIATION_TER,MATCH(B3,PT_DIFFERENTIATION_TER_ID,0))</f>
      </c>
      <c r="AH3" s="453"/>
      <c r="AI3" s="453"/>
      <c r="AJ3" s="453"/>
      <c r="AK3" s="453"/>
      <c r="AL3" s="453"/>
      <c r="AM3" s="453"/>
      <c r="AN3" s="453"/>
      <c r="AO3" s="453"/>
      <c r="AP3" s="453"/>
      <c r="AQ3" s="453"/>
      <c r="AR3" s="454"/>
      <c r="AS3" s="455" t="s">
        <v>551</v>
      </c>
      <c r="AV3" s="151" t="str">
        <f>IF(T3="","",T3)</f>
        <v>Территория действия тарифа</v>
      </c>
      <c r="AY3" s="79">
        <v>0</v>
      </c>
    </row>
    <row customHeight="1" ht="23.25" hidden="1">
      <c r="E4" s="456"/>
      <c r="F4" s="456"/>
      <c r="G4" s="447">
        <v>1</v>
      </c>
      <c r="Q4" s="457"/>
      <c r="R4" s="458"/>
      <c r="S4" s="449">
        <f>INDEX(PT_DIFFERENTIATION_NUM_CS,MATCH(C4,PT_DIFFERENTIATION_CS_ID,0))</f>
      </c>
      <c r="T4" s="460" t="s">
        <v>683</v>
      </c>
      <c r="U4" s="451"/>
      <c r="V4" s="452"/>
      <c r="W4" s="453"/>
      <c r="X4" s="453"/>
      <c r="Y4" s="453"/>
      <c r="Z4" s="453"/>
      <c r="AA4" s="453"/>
      <c r="AB4" s="453"/>
      <c r="AC4" s="453"/>
      <c r="AD4" s="453"/>
      <c r="AE4" s="453"/>
      <c r="AF4" s="454"/>
      <c r="AG4" s="452">
        <f>INDEX(PT_DIFFERENTIATION_CS,MATCH(C4,PT_DIFFERENTIATION_CS_ID,0))</f>
      </c>
      <c r="AH4" s="453"/>
      <c r="AI4" s="453"/>
      <c r="AJ4" s="453"/>
      <c r="AK4" s="453"/>
      <c r="AL4" s="453"/>
      <c r="AM4" s="453"/>
      <c r="AN4" s="453"/>
      <c r="AO4" s="453"/>
      <c r="AP4" s="453"/>
      <c r="AQ4" s="453"/>
      <c r="AR4" s="454"/>
      <c r="AS4" s="455" t="s">
        <v>684</v>
      </c>
      <c r="AV4" s="151" t="str">
        <f>IF(T4="","",T4)</f>
        <v>Наименование централизованной системы горячего водоснабжения</v>
      </c>
      <c r="AY4" s="79">
        <v>0</v>
      </c>
    </row>
    <row customHeight="1" ht="23.25" hidden="1">
      <c r="E5" s="456"/>
      <c r="F5" s="456"/>
      <c r="G5" s="456"/>
      <c r="H5" s="456"/>
      <c r="I5" s="162">
        <f>S4&amp;".1"</f>
      </c>
      <c r="P5" s="136">
        <v>1</v>
      </c>
      <c r="R5" s="463"/>
      <c r="S5" s="449">
        <f>$I5</f>
      </c>
      <c r="T5" s="464" t="s">
        <v>636</v>
      </c>
      <c r="U5" s="451"/>
      <c r="V5" s="626"/>
      <c r="W5" s="627"/>
      <c r="X5" s="627"/>
      <c r="Y5" s="627"/>
      <c r="Z5" s="627"/>
      <c r="AA5" s="627"/>
      <c r="AB5" s="627"/>
      <c r="AC5" s="627"/>
      <c r="AD5" s="627"/>
      <c r="AE5" s="627"/>
      <c r="AF5" s="628"/>
      <c r="AG5" s="629"/>
      <c r="AH5" s="630"/>
      <c r="AI5" s="630"/>
      <c r="AJ5" s="630"/>
      <c r="AK5" s="630"/>
      <c r="AL5" s="630"/>
      <c r="AM5" s="630"/>
      <c r="AN5" s="630"/>
      <c r="AO5" s="630"/>
      <c r="AP5" s="630"/>
      <c r="AQ5" s="630"/>
      <c r="AR5" s="631"/>
      <c r="AS5" s="455" t="s">
        <v>637</v>
      </c>
      <c r="AV5" s="151" t="str">
        <f>IF(T5="","",T5)</f>
        <v>Наименование признака дифференциации</v>
      </c>
      <c r="AY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5"/>
      <c r="AC6" s="465"/>
      <c r="AD6" s="465"/>
      <c r="AE6" s="465"/>
      <c r="AF6" s="466"/>
      <c r="AG6" s="405"/>
      <c r="AH6" s="465"/>
      <c r="AI6" s="465"/>
      <c r="AJ6" s="465"/>
      <c r="AK6" s="465"/>
      <c r="AL6" s="465"/>
      <c r="AM6" s="465"/>
      <c r="AN6" s="465"/>
      <c r="AO6" s="465"/>
      <c r="AP6" s="465"/>
      <c r="AQ6" s="465"/>
      <c r="AR6" s="466"/>
      <c r="AS6" s="570" t="s">
        <v>638</v>
      </c>
      <c r="AV6" s="151" t="str">
        <f>IF(T6="","",T6)</f>
        <v>Группа потребителей</v>
      </c>
      <c r="AY6" s="79">
        <v>0</v>
      </c>
    </row>
    <row customHeight="1" ht="23.25" hidden="1">
      <c r="E7" s="456"/>
      <c r="F7" s="456"/>
      <c r="G7" s="456"/>
      <c r="H7" s="456"/>
      <c r="I7" s="467"/>
      <c r="J7" s="467"/>
      <c r="K7" s="162">
        <f>J6&amp;".1"</f>
      </c>
      <c r="R7" s="468">
        <v>1</v>
      </c>
      <c r="S7" s="449">
        <f>$K7</f>
      </c>
      <c r="T7" s="632"/>
      <c r="U7" s="451"/>
      <c r="V7" s="471"/>
      <c r="W7" s="471"/>
      <c r="X7" s="471"/>
      <c r="Y7" s="471"/>
      <c r="Z7" s="471"/>
      <c r="AA7" s="471"/>
      <c r="AB7" s="471"/>
      <c r="AC7" s="474"/>
      <c r="AD7" s="214" t="s">
        <v>61</v>
      </c>
      <c r="AE7" s="474"/>
      <c r="AF7" s="214" t="s">
        <v>61</v>
      </c>
      <c r="AG7" s="471"/>
      <c r="AH7" s="471"/>
      <c r="AI7" s="471"/>
      <c r="AJ7" s="471"/>
      <c r="AK7" s="471"/>
      <c r="AL7" s="471"/>
      <c r="AM7" s="471"/>
      <c r="AN7" s="474"/>
      <c r="AO7" s="214" t="s">
        <v>61</v>
      </c>
      <c r="AP7" s="526"/>
      <c r="AQ7" s="214" t="s">
        <v>61</v>
      </c>
      <c r="AR7" s="633"/>
      <c r="AS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8">
        <f>STRCHECKDATE(V8:AR8)</f>
      </c>
      <c r="AV7" s="151" t="str">
        <f>IF(T7="","",T7)</f>
        <v/>
      </c>
      <c r="AY7" s="79">
        <v>0</v>
      </c>
    </row>
    <row customHeight="1" ht="14.25" hidden="1">
      <c r="E8" s="456"/>
      <c r="F8" s="456"/>
      <c r="G8" s="456"/>
      <c r="H8" s="456"/>
      <c r="I8" s="467"/>
      <c r="J8" s="467"/>
      <c r="K8" s="162"/>
      <c r="R8" s="468"/>
      <c r="S8" s="430"/>
      <c r="T8" s="451"/>
      <c r="U8" s="451"/>
      <c r="V8" s="472"/>
      <c r="W8" s="472"/>
      <c r="X8" s="472"/>
      <c r="Y8" s="472"/>
      <c r="Z8" s="472"/>
      <c r="AA8" s="472"/>
      <c r="AB8" s="472"/>
      <c r="AC8" s="477"/>
      <c r="AD8" s="214"/>
      <c r="AE8" s="477"/>
      <c r="AF8" s="214"/>
      <c r="AG8" s="472"/>
      <c r="AH8" s="472"/>
      <c r="AI8" s="472"/>
      <c r="AJ8" s="472"/>
      <c r="AK8" s="472"/>
      <c r="AL8" s="472"/>
      <c r="AM8" s="472"/>
      <c r="AN8" s="477"/>
      <c r="AO8" s="214"/>
      <c r="AP8" s="528"/>
      <c r="AQ8" s="214"/>
      <c r="AR8" s="635"/>
      <c r="AS8" s="634"/>
      <c r="AV8" s="151" t="str">
        <f>IF(T8="","",T8)</f>
        <v/>
      </c>
      <c r="AY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455" t="s">
        <v>640</v>
      </c>
      <c r="AV9" s="151" t="str">
        <f>IF(T9="","",T9)</f>
        <v>Добавить значение признака дифференциации</v>
      </c>
      <c r="AY9" s="79">
        <v>0</v>
      </c>
    </row>
    <row customHeight="1" ht="21" hidden="1">
      <c r="E10" s="456"/>
      <c r="F10" s="456"/>
      <c r="G10" s="456"/>
      <c r="H10" s="456"/>
      <c r="I10" s="162"/>
      <c r="R10" s="463"/>
      <c r="S10" s="479"/>
      <c r="T10" s="486" t="s">
        <v>565</v>
      </c>
      <c r="U10" s="204"/>
      <c r="V10" s="204"/>
      <c r="W10" s="204"/>
      <c r="X10" s="204"/>
      <c r="Y10" s="204"/>
      <c r="Z10" s="204"/>
      <c r="AA10" s="204"/>
      <c r="AB10" s="204"/>
      <c r="AC10" s="204"/>
      <c r="AD10" s="204"/>
      <c r="AE10" s="204"/>
      <c r="AF10" s="484"/>
      <c r="AG10" s="204"/>
      <c r="AH10" s="204"/>
      <c r="AI10" s="204"/>
      <c r="AJ10" s="204"/>
      <c r="AK10" s="204"/>
      <c r="AL10" s="204"/>
      <c r="AM10" s="204"/>
      <c r="AN10" s="204"/>
      <c r="AO10" s="204"/>
      <c r="AP10" s="204"/>
      <c r="AQ10" s="484"/>
      <c r="AR10" s="204"/>
      <c r="AS10" s="636"/>
      <c r="AV10" s="151" t="str">
        <f>IF(T10="","",T10)</f>
        <v>Добавить группу потребителей</v>
      </c>
      <c r="AY10" s="79">
        <v>0</v>
      </c>
    </row>
    <row customHeight="1" ht="21" hidden="1">
      <c r="E11" s="456"/>
      <c r="F11" s="456"/>
      <c r="G11" s="456"/>
      <c r="H11" s="447"/>
      <c r="R11" s="448"/>
      <c r="S11" s="479"/>
      <c r="T11" s="637" t="s">
        <v>641</v>
      </c>
      <c r="U11" s="204"/>
      <c r="V11" s="204"/>
      <c r="W11" s="204"/>
      <c r="X11" s="204"/>
      <c r="Y11" s="204"/>
      <c r="Z11" s="204"/>
      <c r="AA11" s="204"/>
      <c r="AB11" s="204"/>
      <c r="AC11" s="204"/>
      <c r="AD11" s="204"/>
      <c r="AE11" s="204"/>
      <c r="AF11" s="484"/>
      <c r="AG11" s="204"/>
      <c r="AH11" s="204"/>
      <c r="AI11" s="204"/>
      <c r="AJ11" s="204"/>
      <c r="AK11" s="204"/>
      <c r="AL11" s="204"/>
      <c r="AM11" s="204"/>
      <c r="AN11" s="204"/>
      <c r="AO11" s="204"/>
      <c r="AP11" s="204"/>
      <c r="AQ11" s="484"/>
      <c r="AR11" s="204"/>
      <c r="AS11" s="485"/>
      <c r="AV11" s="151" t="str">
        <f>IF(T11="","",T11)</f>
        <v>Добавить наименование признака дифференциации</v>
      </c>
      <c r="AY11" s="79">
        <v>0</v>
      </c>
    </row>
    <row customHeight="1" ht="14.25" hidden="1">
      <c r="E12" s="456"/>
      <c r="F12" s="447"/>
      <c r="T12" s="491" t="s">
        <v>568</v>
      </c>
      <c r="AV12" s="151" t="str">
        <f>IF(T12="","",T12)</f>
        <v>Добавить централизованную систему для дифференциации</v>
      </c>
      <c r="AY12" s="138">
        <v>0</v>
      </c>
    </row>
    <row customHeight="1" ht="14.25" hidden="1">
      <c r="E13" s="447"/>
      <c r="T13" s="491" t="s">
        <v>569</v>
      </c>
      <c r="AV13" s="151" t="str">
        <f>IF(T13="","",T13)</f>
        <v>Добавить территорию для дифференциации</v>
      </c>
      <c r="AY13" s="138">
        <v>0</v>
      </c>
    </row>
    <row customHeight="1" ht="14.25" hidden="1">
      <c r="AY14" s="79">
        <v>0</v>
      </c>
    </row>
    <row customHeight="1" ht="14.25" hidden="1">
      <c r="AG15" s="492"/>
      <c r="AH15" s="492"/>
      <c r="AI15" s="492"/>
      <c r="AJ15" s="492"/>
      <c r="AK15" s="492"/>
      <c r="AL15" s="492"/>
      <c r="AM15" s="492"/>
      <c r="AN15" s="494"/>
      <c r="AO15" s="495" t="s">
        <v>61</v>
      </c>
      <c r="AP15" s="494"/>
      <c r="AQ15" s="495" t="s">
        <v>61</v>
      </c>
      <c r="AY15" s="79">
        <v>0</v>
      </c>
    </row>
    <row customHeight="1" ht="14.25" hidden="1">
      <c r="AG16" s="492"/>
      <c r="AH16" s="492"/>
      <c r="AI16" s="492"/>
      <c r="AJ16" s="492"/>
      <c r="AK16" s="492"/>
      <c r="AL16" s="492"/>
      <c r="AM16" s="492"/>
      <c r="AN16" s="495"/>
      <c r="AO16" s="495"/>
      <c r="AP16" s="495"/>
      <c r="AQ16" s="495"/>
      <c r="AY16" s="79">
        <v>0</v>
      </c>
    </row>
    <row customHeight="1" ht="14.25" hidden="1">
      <c r="AY17" s="79">
        <v>0</v>
      </c>
    </row>
    <row customHeight="1" ht="22.5" hidden="1">
      <c r="O18" s="496" t="s">
        <v>570</v>
      </c>
      <c r="AC18" s="496"/>
      <c r="AE18" s="496"/>
      <c r="AN18" s="496"/>
      <c r="AP18" s="496"/>
      <c r="AY18" s="100">
        <v>0</v>
      </c>
    </row>
    <row customHeight="1" ht="14.25" hidden="1">
      <c r="AY19" s="100">
        <v>0</v>
      </c>
    </row>
    <row customHeight="1" ht="12" hidden="1">
      <c r="O20" s="462" t="s">
        <v>571</v>
      </c>
      <c r="T20" s="100" t="s">
        <v>572</v>
      </c>
      <c r="AD20" s="218" t="s">
        <v>573</v>
      </c>
      <c r="AF20" s="218" t="s">
        <v>574</v>
      </c>
      <c r="AG20" s="100" t="s">
        <v>572</v>
      </c>
      <c r="AO20" s="218" t="s">
        <v>575</v>
      </c>
      <c r="AQ20" s="218" t="s">
        <v>574</v>
      </c>
      <c r="AY20" s="100">
        <v>0</v>
      </c>
    </row>
    <row customHeight="1" ht="14.25" hidden="1">
      <c r="AY21" s="79">
        <v>0</v>
      </c>
    </row>
    <row customHeight="1" ht="14.25" hidden="1">
      <c r="AY22" s="79">
        <v>0</v>
      </c>
    </row>
    <row customHeight="1" ht="14.699999999999998">
      <c r="Q23" s="497"/>
      <c r="R23" s="497"/>
      <c r="S23" s="498"/>
      <c r="T23" s="101"/>
      <c r="U23" s="101"/>
      <c r="AY23" s="79">
        <v>14</v>
      </c>
    </row>
    <row customHeight="1" ht="26.25">
      <c r="Q24" s="497"/>
      <c r="R24" s="497"/>
      <c r="S24" s="4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26"/>
      <c r="U24" s="426"/>
      <c r="V24" s="426"/>
      <c r="W24" s="426"/>
      <c r="X24" s="426"/>
      <c r="Y24" s="426"/>
      <c r="Z24" s="426"/>
      <c r="AA24" s="426"/>
      <c r="AB24" s="426"/>
      <c r="AC24" s="426"/>
      <c r="AD24" s="426"/>
      <c r="AE24" s="426"/>
      <c r="AF24" s="426"/>
      <c r="AG24" s="426"/>
      <c r="AH24" s="426"/>
      <c r="AI24" s="426"/>
      <c r="AJ24" s="426"/>
      <c r="AK24" s="426"/>
      <c r="AL24" s="426"/>
      <c r="AM24" s="426"/>
      <c r="AN24" s="426"/>
      <c r="AO24" s="426"/>
      <c r="AP24" s="426"/>
      <c r="AY24" s="79">
        <v>25</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Y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Y26" s="79">
        <v>0</v>
      </c>
    </row>
    <row customHeight="1" ht="25.5" hidden="1">
      <c r="S27" s="500" t="s">
        <v>41</v>
      </c>
      <c r="T27" s="500"/>
      <c r="U27" s="501"/>
      <c r="V27" s="502" t="str">
        <f>IF(TITLE_NAME_OR_PR_CHANGE="",IF(TITLE_NAME_OR_PR="","",TITLE_NAME_OR_PR),TITLE_NAME_OR_PR_CHANGE)</f>
        <v/>
      </c>
      <c r="W27" s="502"/>
      <c r="X27" s="502"/>
      <c r="Y27" s="502"/>
      <c r="Z27" s="502"/>
      <c r="AA27" s="502"/>
      <c r="AB27" s="502"/>
      <c r="AC27" s="502"/>
      <c r="AD27" s="502"/>
      <c r="AE27" s="502"/>
      <c r="AG27" s="502" t="str">
        <f>IF(TITLE_NAME_OR_PR_CHANGE="",IF(TITLE_NAME_OR_PR="","",TITLE_NAME_OR_PR),TITLE_NAME_OR_PR_CHANGE)</f>
        <v/>
      </c>
      <c r="AH27" s="502"/>
      <c r="AI27" s="502"/>
      <c r="AJ27" s="502"/>
      <c r="AK27" s="502"/>
      <c r="AL27" s="502"/>
      <c r="AM27" s="502"/>
      <c r="AN27" s="502"/>
      <c r="AO27" s="502"/>
      <c r="AP27" s="502"/>
      <c r="AY27" s="182">
        <v>0</v>
      </c>
    </row>
    <row customHeight="1" ht="18.75" hidden="1">
      <c r="S28" s="500" t="s">
        <v>576</v>
      </c>
      <c r="T28" s="500"/>
      <c r="U28" s="501"/>
      <c r="V28" s="503" t="str">
        <f>IF(TITLE_DATE_PR_CHANGE="",IF(TITLE_DATE_PR="","",TITLE_DATE_PR),TITLE_DATE_PR_CHANGE)</f>
        <v/>
      </c>
      <c r="W28" s="503"/>
      <c r="X28" s="503"/>
      <c r="Y28" s="503"/>
      <c r="Z28" s="503"/>
      <c r="AA28" s="503"/>
      <c r="AB28" s="503"/>
      <c r="AC28" s="503"/>
      <c r="AD28" s="503"/>
      <c r="AE28" s="503"/>
      <c r="AG28" s="503" t="str">
        <f>IF(TITLE_DATE_PR_CHANGE="",IF(TITLE_DATE_PR="","",TITLE_DATE_PR),TITLE_DATE_PR_CHANGE)</f>
        <v/>
      </c>
      <c r="AH28" s="503"/>
      <c r="AI28" s="503"/>
      <c r="AJ28" s="503"/>
      <c r="AK28" s="503"/>
      <c r="AL28" s="503"/>
      <c r="AM28" s="503"/>
      <c r="AN28" s="503"/>
      <c r="AO28" s="503"/>
      <c r="AP28" s="503"/>
      <c r="AY28" s="182">
        <v>0</v>
      </c>
    </row>
    <row customHeight="1" ht="18.75" hidden="1">
      <c r="S29" s="500" t="s">
        <v>577</v>
      </c>
      <c r="T29" s="500"/>
      <c r="U29" s="501"/>
      <c r="V29" s="502" t="str">
        <f>IF(TITLE_NUMBER_PR_CHANGE="",IF(TITLE_NUMBER_PR="","",TITLE_NUMBER_PR),TITLE_NUMBER_PR_CHANGE)</f>
        <v/>
      </c>
      <c r="W29" s="502"/>
      <c r="X29" s="502"/>
      <c r="Y29" s="502"/>
      <c r="Z29" s="502"/>
      <c r="AA29" s="502"/>
      <c r="AB29" s="502"/>
      <c r="AC29" s="502"/>
      <c r="AD29" s="502"/>
      <c r="AE29" s="502"/>
      <c r="AG29" s="502" t="str">
        <f>IF(TITLE_NUMBER_PR_CHANGE="",IF(TITLE_NUMBER_PR="","",TITLE_NUMBER_PR),TITLE_NUMBER_PR_CHANGE)</f>
        <v/>
      </c>
      <c r="AH29" s="502"/>
      <c r="AI29" s="502"/>
      <c r="AJ29" s="502"/>
      <c r="AK29" s="502"/>
      <c r="AL29" s="502"/>
      <c r="AM29" s="502"/>
      <c r="AN29" s="502"/>
      <c r="AO29" s="502"/>
      <c r="AP29" s="502"/>
      <c r="AY29" s="182">
        <v>0</v>
      </c>
    </row>
    <row customHeight="1" ht="18.75" hidden="1">
      <c r="S30" s="500" t="s">
        <v>42</v>
      </c>
      <c r="T30" s="500"/>
      <c r="U30" s="501"/>
      <c r="V30" s="502" t="str">
        <f>IF(TITLE_IST_PUB_CHANGE="",IF(TITLE_IST_PUB="","",TITLE_IST_PUB),TITLE_IST_PUB_CHANGE)</f>
        <v/>
      </c>
      <c r="W30" s="502"/>
      <c r="X30" s="502"/>
      <c r="Y30" s="502"/>
      <c r="Z30" s="502"/>
      <c r="AA30" s="502"/>
      <c r="AB30" s="502"/>
      <c r="AC30" s="502"/>
      <c r="AD30" s="502"/>
      <c r="AE30" s="502"/>
      <c r="AG30" s="502" t="str">
        <f>IF(TITLE_IST_PUB_CHANGE="",IF(TITLE_IST_PUB="","",TITLE_IST_PUB),TITLE_IST_PUB_CHANGE)</f>
        <v/>
      </c>
      <c r="AH30" s="502"/>
      <c r="AI30" s="502"/>
      <c r="AJ30" s="502"/>
      <c r="AK30" s="502"/>
      <c r="AL30" s="502"/>
      <c r="AM30" s="502"/>
      <c r="AN30" s="502"/>
      <c r="AO30" s="502"/>
      <c r="AP30" s="502"/>
      <c r="AY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J31" s="499"/>
      <c r="AK31" s="499"/>
      <c r="AL31" s="499"/>
      <c r="AM31" s="499"/>
      <c r="AN31" s="499"/>
      <c r="AO31" s="499"/>
      <c r="AP31" s="499"/>
      <c r="AQ31" s="499"/>
      <c r="AY31" s="79">
        <v>0</v>
      </c>
    </row>
    <row customHeight="1" ht="18.75" hidden="1">
      <c r="S32" s="500" t="s">
        <v>578</v>
      </c>
      <c r="T32" s="500"/>
      <c r="U32" s="501"/>
      <c r="V32" s="503" t="str">
        <f>IF(TITLE_DATE_PR_CHANGE="",IF(TITLE_DATE_PR="","",TITLE_DATE_PR),TITLE_DATE_PR_CHANGE)</f>
        <v/>
      </c>
      <c r="W32" s="503"/>
      <c r="X32" s="503"/>
      <c r="Y32" s="503"/>
      <c r="Z32" s="503"/>
      <c r="AA32" s="503"/>
      <c r="AB32" s="503"/>
      <c r="AC32" s="503"/>
      <c r="AD32" s="503"/>
      <c r="AE32" s="503"/>
      <c r="AG32" s="503" t="str">
        <f>IF(TITLE_DATE_PR_CHANGE="",IF(TITLE_DATE_PR="","",TITLE_DATE_PR),TITLE_DATE_PR_CHANGE)</f>
        <v/>
      </c>
      <c r="AH32" s="503"/>
      <c r="AI32" s="503"/>
      <c r="AJ32" s="503"/>
      <c r="AK32" s="503"/>
      <c r="AL32" s="503"/>
      <c r="AM32" s="503"/>
      <c r="AN32" s="503"/>
      <c r="AO32" s="503"/>
      <c r="AP32" s="503"/>
      <c r="AY32" s="182">
        <v>0</v>
      </c>
    </row>
    <row customHeight="1" ht="18.75" hidden="1">
      <c r="S33" s="500" t="s">
        <v>579</v>
      </c>
      <c r="T33" s="500"/>
      <c r="U33" s="501"/>
      <c r="V33" s="502" t="str">
        <f>IF(TITLE_NUMBER_PR_CHANGE="",IF(TITLE_NUMBER_PR="","",TITLE_NUMBER_PR),TITLE_NUMBER_PR_CHANGE)</f>
        <v/>
      </c>
      <c r="W33" s="502"/>
      <c r="X33" s="502"/>
      <c r="Y33" s="502"/>
      <c r="Z33" s="502"/>
      <c r="AA33" s="502"/>
      <c r="AB33" s="502"/>
      <c r="AC33" s="502"/>
      <c r="AD33" s="502"/>
      <c r="AE33" s="502"/>
      <c r="AG33" s="502" t="str">
        <f>IF(TITLE_NUMBER_PR_CHANGE="",IF(TITLE_NUMBER_PR="","",TITLE_NUMBER_PR),TITLE_NUMBER_PR_CHANGE)</f>
        <v/>
      </c>
      <c r="AH33" s="502"/>
      <c r="AI33" s="502"/>
      <c r="AJ33" s="502"/>
      <c r="AK33" s="502"/>
      <c r="AL33" s="502"/>
      <c r="AM33" s="502"/>
      <c r="AN33" s="502"/>
      <c r="AO33" s="502"/>
      <c r="AP33" s="502"/>
      <c r="AY33" s="182">
        <v>0</v>
      </c>
    </row>
    <row customHeight="1" ht="1.05">
      <c r="AF34" s="138" t="s">
        <v>580</v>
      </c>
      <c r="AQ34" s="138" t="s">
        <v>580</v>
      </c>
      <c r="AY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J35" s="505"/>
      <c r="AK35" s="505"/>
      <c r="AL35" s="505"/>
      <c r="AM35" s="505"/>
      <c r="AN35" s="505"/>
      <c r="AO35" s="505"/>
      <c r="AP35" s="505"/>
      <c r="AQ35" s="505"/>
      <c r="AY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t="s">
        <v>454</v>
      </c>
      <c r="AY36" s="79">
        <v>14</v>
      </c>
    </row>
    <row customHeight="1" ht="14.699999999999998">
      <c r="Q37" s="497"/>
      <c r="R37" s="497"/>
      <c r="S37" s="449" t="s">
        <v>87</v>
      </c>
      <c r="T37" s="326" t="s">
        <v>581</v>
      </c>
      <c r="U37" s="506"/>
      <c r="V37" s="507" t="s">
        <v>582</v>
      </c>
      <c r="W37" s="538"/>
      <c r="X37" s="538"/>
      <c r="Y37" s="538"/>
      <c r="Z37" s="538"/>
      <c r="AA37" s="538"/>
      <c r="AB37" s="538"/>
      <c r="AC37" s="508"/>
      <c r="AD37" s="508"/>
      <c r="AE37" s="509"/>
      <c r="AF37" s="510" t="s">
        <v>583</v>
      </c>
      <c r="AG37" s="507" t="s">
        <v>582</v>
      </c>
      <c r="AH37" s="508"/>
      <c r="AI37" s="508"/>
      <c r="AJ37" s="508"/>
      <c r="AK37" s="508"/>
      <c r="AL37" s="508"/>
      <c r="AM37" s="508"/>
      <c r="AN37" s="508"/>
      <c r="AO37" s="508"/>
      <c r="AP37" s="509"/>
      <c r="AQ37" s="510" t="s">
        <v>584</v>
      </c>
      <c r="AR37" s="511" t="s">
        <v>585</v>
      </c>
      <c r="AS37" s="152"/>
      <c r="AY37" s="79">
        <v>14</v>
      </c>
    </row>
    <row customHeight="1" ht="19.95">
      <c r="Q38" s="497"/>
      <c r="R38" s="497"/>
      <c r="S38" s="449"/>
      <c r="T38" s="326"/>
      <c r="U38" s="512"/>
      <c r="V38" s="152" t="s">
        <v>685</v>
      </c>
      <c r="W38" s="324" t="s">
        <v>686</v>
      </c>
      <c r="X38" s="324"/>
      <c r="Y38" s="324"/>
      <c r="Z38" s="324" t="s">
        <v>687</v>
      </c>
      <c r="AA38" s="324"/>
      <c r="AB38" s="324"/>
      <c r="AC38" s="288" t="s">
        <v>589</v>
      </c>
      <c r="AD38" s="579"/>
      <c r="AE38" s="289"/>
      <c r="AF38" s="514"/>
      <c r="AG38" s="152" t="s">
        <v>685</v>
      </c>
      <c r="AH38" s="324" t="s">
        <v>686</v>
      </c>
      <c r="AI38" s="324"/>
      <c r="AJ38" s="324"/>
      <c r="AK38" s="324" t="s">
        <v>687</v>
      </c>
      <c r="AL38" s="324"/>
      <c r="AM38" s="324"/>
      <c r="AN38" s="288" t="s">
        <v>589</v>
      </c>
      <c r="AO38" s="579"/>
      <c r="AP38" s="289"/>
      <c r="AQ38" s="514"/>
      <c r="AR38" s="515"/>
      <c r="AS38" s="152"/>
      <c r="AY38" s="79">
        <v>19</v>
      </c>
    </row>
    <row customHeight="1" ht="19.95">
      <c r="Q39" s="497"/>
      <c r="R39" s="497"/>
      <c r="S39" s="449"/>
      <c r="T39" s="326"/>
      <c r="U39" s="512"/>
      <c r="V39" s="152"/>
      <c r="W39" s="324" t="s">
        <v>688</v>
      </c>
      <c r="X39" s="324" t="s">
        <v>689</v>
      </c>
      <c r="Y39" s="324"/>
      <c r="Z39" s="324" t="s">
        <v>690</v>
      </c>
      <c r="AA39" s="324" t="s">
        <v>689</v>
      </c>
      <c r="AB39" s="324"/>
      <c r="AC39" s="294"/>
      <c r="AD39" s="580"/>
      <c r="AE39" s="295"/>
      <c r="AF39" s="514"/>
      <c r="AG39" s="152"/>
      <c r="AH39" s="324" t="s">
        <v>688</v>
      </c>
      <c r="AI39" s="324" t="s">
        <v>689</v>
      </c>
      <c r="AJ39" s="324"/>
      <c r="AK39" s="324" t="s">
        <v>690</v>
      </c>
      <c r="AL39" s="324" t="s">
        <v>689</v>
      </c>
      <c r="AM39" s="324"/>
      <c r="AN39" s="294"/>
      <c r="AO39" s="580"/>
      <c r="AP39" s="295"/>
      <c r="AQ39" s="514"/>
      <c r="AR39" s="515"/>
      <c r="AS39" s="152"/>
      <c r="AY39" s="79">
        <v>19</v>
      </c>
    </row>
    <row customHeight="1" ht="61.949999999999996">
      <c r="B40" s="218" t="s">
        <v>296</v>
      </c>
      <c r="C40" s="218" t="s">
        <v>297</v>
      </c>
      <c r="D40" s="218" t="s">
        <v>298</v>
      </c>
      <c r="E40" s="462" t="s">
        <v>590</v>
      </c>
      <c r="F40" s="462" t="s">
        <v>591</v>
      </c>
      <c r="G40" s="462" t="s">
        <v>592</v>
      </c>
      <c r="I40" s="462" t="s">
        <v>643</v>
      </c>
      <c r="J40" s="462" t="s">
        <v>595</v>
      </c>
      <c r="K40" s="462" t="s">
        <v>644</v>
      </c>
      <c r="L40" s="462" t="s">
        <v>571</v>
      </c>
      <c r="Q40" s="497"/>
      <c r="R40" s="497"/>
      <c r="S40" s="449"/>
      <c r="T40" s="326"/>
      <c r="U40" s="516"/>
      <c r="V40" s="152"/>
      <c r="W40" s="324"/>
      <c r="X40" s="324" t="s">
        <v>691</v>
      </c>
      <c r="Y40" s="324" t="s">
        <v>692</v>
      </c>
      <c r="Z40" s="324"/>
      <c r="AA40" s="324" t="s">
        <v>693</v>
      </c>
      <c r="AB40" s="324" t="s">
        <v>694</v>
      </c>
      <c r="AC40" s="246" t="s">
        <v>599</v>
      </c>
      <c r="AD40" s="388" t="s">
        <v>600</v>
      </c>
      <c r="AE40" s="390"/>
      <c r="AF40" s="517"/>
      <c r="AG40" s="152"/>
      <c r="AH40" s="324"/>
      <c r="AI40" s="324" t="s">
        <v>691</v>
      </c>
      <c r="AJ40" s="324" t="s">
        <v>692</v>
      </c>
      <c r="AK40" s="324"/>
      <c r="AL40" s="324" t="s">
        <v>693</v>
      </c>
      <c r="AM40" s="324" t="s">
        <v>694</v>
      </c>
      <c r="AN40" s="246" t="s">
        <v>599</v>
      </c>
      <c r="AO40" s="388" t="s">
        <v>600</v>
      </c>
      <c r="AP40" s="390"/>
      <c r="AQ40" s="517"/>
      <c r="AR40" s="518"/>
      <c r="AS40" s="152"/>
      <c r="AY40" s="79">
        <v>59</v>
      </c>
    </row>
    <row customHeight="1" ht="11.25" hidden="1">
      <c r="Q41" s="519"/>
      <c r="R41" s="520">
        <v>1</v>
      </c>
      <c r="S41" s="521" t="s">
        <v>98</v>
      </c>
      <c r="T41" s="522" t="s">
        <v>101</v>
      </c>
      <c r="U41" s="523" t="str">
        <f>OFFSET(U41,0,-1)</f>
        <v>2</v>
      </c>
      <c r="V41" s="524">
        <f>OFFSET(V41,0,-1)+1</f>
        <v>3</v>
      </c>
      <c r="W41" s="399"/>
      <c r="X41" s="399"/>
      <c r="Y41" s="399"/>
      <c r="Z41" s="399"/>
      <c r="AA41" s="399"/>
      <c r="AB41" s="399"/>
      <c r="AC41" s="524">
        <f>OFFSET(AC41,0,-1)+1</f>
        <v>1</v>
      </c>
      <c r="AD41" s="524">
        <f>OFFSET(AD41,0,-1)+1</f>
        <v>2</v>
      </c>
      <c r="AE41" s="524"/>
      <c r="AF41" s="524">
        <f>OFFSET(AF41,0,-2)+1</f>
        <v>3</v>
      </c>
      <c r="AG41" s="524">
        <f>OFFSET(AG41,0,-1)+1</f>
        <v>4</v>
      </c>
      <c r="AH41" s="524"/>
      <c r="AI41" s="524"/>
      <c r="AJ41" s="524"/>
      <c r="AK41" s="524"/>
      <c r="AL41" s="524"/>
      <c r="AM41" s="524">
        <f>OFFSET(AM41,0,-1)+1</f>
        <v>1</v>
      </c>
      <c r="AN41" s="524">
        <f>OFFSET(AN41,0,-1)+1</f>
        <v>2</v>
      </c>
      <c r="AO41" s="524">
        <f>OFFSET(AO41,0,-1)+1</f>
        <v>3</v>
      </c>
      <c r="AP41" s="524"/>
      <c r="AQ41" s="524">
        <f>OFFSET(AQ41,0,-2)+1</f>
        <v>4</v>
      </c>
      <c r="AR41" s="523">
        <f>OFFSET(AR41,0,-1)</f>
        <v>4</v>
      </c>
      <c r="AS41" s="524">
        <f>OFFSET(AS41,0,-1)+1</f>
        <v>5</v>
      </c>
      <c r="AY41" s="403">
        <v>0</v>
      </c>
    </row>
    <row customHeight="1" ht="24">
      <c r="A42" s="525" t="s">
        <v>404</v>
      </c>
      <c r="E42" s="447">
        <v>1</v>
      </c>
      <c r="R42" s="448"/>
      <c r="S42" s="449">
        <f>INDEX(PT_DIFFERENTIATION_NUM_NTAR,MATCH(A42,PT_DIFFERENTIATION_NTAR_ID,0))</f>
        <v>0</v>
      </c>
      <c r="T42" s="450" t="s">
        <v>284</v>
      </c>
      <c r="U42" s="451"/>
      <c r="V42" s="452"/>
      <c r="W42" s="453"/>
      <c r="X42" s="453"/>
      <c r="Y42" s="453"/>
      <c r="Z42" s="453"/>
      <c r="AA42" s="453"/>
      <c r="AB42" s="453"/>
      <c r="AC42" s="453"/>
      <c r="AD42" s="453"/>
      <c r="AE42" s="453"/>
      <c r="AF42" s="454"/>
      <c r="AG42" s="452" t="str">
        <f>INDEX(PT_DIFFERENTIATION_NTAR,MATCH(A42,PT_DIFFERENTIATION_NTAR_ID,0))</f>
        <v/>
      </c>
      <c r="AH42" s="453"/>
      <c r="AI42" s="453"/>
      <c r="AJ42" s="453"/>
      <c r="AK42" s="453"/>
      <c r="AL42" s="453"/>
      <c r="AM42" s="453"/>
      <c r="AN42" s="453"/>
      <c r="AO42" s="453"/>
      <c r="AP42" s="453"/>
      <c r="AQ42" s="453"/>
      <c r="AR42" s="454"/>
      <c r="AS4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1" t="str">
        <f>IF(T42="","",T42)</f>
        <v>Наименование тарифа</v>
      </c>
      <c r="AY42" s="79">
        <v>23</v>
      </c>
    </row>
    <row customHeight="1" ht="24">
      <c r="A43" s="525" t="s">
        <v>404</v>
      </c>
      <c r="B43" s="525" t="s">
        <v>405</v>
      </c>
      <c r="E43" s="456"/>
      <c r="F43" s="447">
        <v>1</v>
      </c>
      <c r="Q43" s="457"/>
      <c r="R43" s="458"/>
      <c r="S43" s="449" t="str">
        <f>INDEX(PT_DIFFERENTIATION_NUM_TER,MATCH(B43,PT_DIFFERENTIATION_TER_ID,0))</f>
        <v>.</v>
      </c>
      <c r="T43" s="459" t="s">
        <v>550</v>
      </c>
      <c r="U43" s="451"/>
      <c r="V43" s="452"/>
      <c r="W43" s="453"/>
      <c r="X43" s="453"/>
      <c r="Y43" s="453"/>
      <c r="Z43" s="453"/>
      <c r="AA43" s="453"/>
      <c r="AB43" s="453"/>
      <c r="AC43" s="453"/>
      <c r="AD43" s="453"/>
      <c r="AE43" s="453"/>
      <c r="AF43" s="454"/>
      <c r="AG43" s="452" t="str">
        <f>INDEX(PT_DIFFERENTIATION_TER,MATCH(B43,PT_DIFFERENTIATION_TER_ID,0))</f>
        <v/>
      </c>
      <c r="AH43" s="453"/>
      <c r="AI43" s="453"/>
      <c r="AJ43" s="453"/>
      <c r="AK43" s="453"/>
      <c r="AL43" s="453"/>
      <c r="AM43" s="453"/>
      <c r="AN43" s="453"/>
      <c r="AO43" s="453"/>
      <c r="AP43" s="453"/>
      <c r="AQ43" s="453"/>
      <c r="AR43" s="454"/>
      <c r="AS43" s="455" t="s">
        <v>551</v>
      </c>
      <c r="AV43" s="151" t="str">
        <f>IF(T43="","",T43)</f>
        <v>Территория действия тарифа</v>
      </c>
      <c r="AY43" s="79">
        <v>23</v>
      </c>
    </row>
    <row customHeight="1" ht="24">
      <c r="A44" s="525" t="s">
        <v>404</v>
      </c>
      <c r="B44" s="525" t="s">
        <v>405</v>
      </c>
      <c r="C44" s="525" t="s">
        <v>406</v>
      </c>
      <c r="E44" s="456"/>
      <c r="F44" s="456"/>
      <c r="G44" s="447">
        <v>1</v>
      </c>
      <c r="Q44" s="457"/>
      <c r="R44" s="458"/>
      <c r="S44" s="449" t="str">
        <f>INDEX(PT_DIFFERENTIATION_NUM_CS,MATCH(C44,PT_DIFFERENTIATION_CS_ID,0))</f>
        <v>..</v>
      </c>
      <c r="T44" s="460" t="s">
        <v>683</v>
      </c>
      <c r="U44" s="451"/>
      <c r="V44" s="452"/>
      <c r="W44" s="453"/>
      <c r="X44" s="453"/>
      <c r="Y44" s="453"/>
      <c r="Z44" s="453"/>
      <c r="AA44" s="453"/>
      <c r="AB44" s="453"/>
      <c r="AC44" s="453"/>
      <c r="AD44" s="453"/>
      <c r="AE44" s="453"/>
      <c r="AF44" s="454"/>
      <c r="AG44" s="452" t="str">
        <f>INDEX(PT_DIFFERENTIATION_CS,MATCH(C44,PT_DIFFERENTIATION_CS_ID,0))</f>
        <v/>
      </c>
      <c r="AH44" s="453"/>
      <c r="AI44" s="453"/>
      <c r="AJ44" s="453"/>
      <c r="AK44" s="453"/>
      <c r="AL44" s="453"/>
      <c r="AM44" s="453"/>
      <c r="AN44" s="453"/>
      <c r="AO44" s="453"/>
      <c r="AP44" s="453"/>
      <c r="AQ44" s="453"/>
      <c r="AR44" s="454"/>
      <c r="AS44" s="455" t="s">
        <v>684</v>
      </c>
      <c r="AV44" s="151" t="str">
        <f>IF(T44="","",T44)</f>
        <v>Наименование централизованной системы горячего водоснабжения</v>
      </c>
      <c r="AY44" s="79">
        <v>23</v>
      </c>
    </row>
    <row customHeight="1" ht="24">
      <c r="A45" s="525" t="s">
        <v>404</v>
      </c>
      <c r="B45" s="525" t="s">
        <v>405</v>
      </c>
      <c r="C45" s="525" t="s">
        <v>406</v>
      </c>
      <c r="D45" s="525" t="s">
        <v>695</v>
      </c>
      <c r="E45" s="456"/>
      <c r="F45" s="456"/>
      <c r="G45" s="456"/>
      <c r="H45" s="456"/>
      <c r="I45" s="162" t="str">
        <f>S44&amp;".1"</f>
        <v>...1</v>
      </c>
      <c r="P45" s="136">
        <v>1</v>
      </c>
      <c r="R45" s="463"/>
      <c r="S45" s="449" t="str">
        <f>$I45</f>
        <v>...1</v>
      </c>
      <c r="T45" s="464" t="s">
        <v>636</v>
      </c>
      <c r="U45" s="451"/>
      <c r="V45" s="626"/>
      <c r="W45" s="627"/>
      <c r="X45" s="627"/>
      <c r="Y45" s="627"/>
      <c r="Z45" s="627"/>
      <c r="AA45" s="627"/>
      <c r="AB45" s="627"/>
      <c r="AC45" s="627"/>
      <c r="AD45" s="627"/>
      <c r="AE45" s="627"/>
      <c r="AF45" s="628"/>
      <c r="AG45" s="629"/>
      <c r="AH45" s="630"/>
      <c r="AI45" s="630"/>
      <c r="AJ45" s="630"/>
      <c r="AK45" s="630"/>
      <c r="AL45" s="630"/>
      <c r="AM45" s="630"/>
      <c r="AN45" s="630"/>
      <c r="AO45" s="630"/>
      <c r="AP45" s="630"/>
      <c r="AQ45" s="630"/>
      <c r="AR45" s="631"/>
      <c r="AS45" s="455" t="s">
        <v>637</v>
      </c>
      <c r="AV45" s="151" t="str">
        <f>IF(T45="","",T45)</f>
        <v>Наименование признака дифференциации</v>
      </c>
      <c r="AY45" s="79">
        <v>23</v>
      </c>
    </row>
    <row customHeight="1" ht="24">
      <c r="A46" s="525" t="s">
        <v>404</v>
      </c>
      <c r="B46" s="525" t="s">
        <v>405</v>
      </c>
      <c r="C46" s="525" t="s">
        <v>406</v>
      </c>
      <c r="D46" s="525" t="s">
        <v>695</v>
      </c>
      <c r="E46" s="456"/>
      <c r="F46" s="456"/>
      <c r="G46" s="456"/>
      <c r="H46" s="456"/>
      <c r="I46" s="467"/>
      <c r="J46" s="162" t="str">
        <f>I45&amp;".1"</f>
        <v>...1.1</v>
      </c>
      <c r="L46" s="462" t="s">
        <v>559</v>
      </c>
      <c r="Q46" s="136">
        <v>1</v>
      </c>
      <c r="R46" s="468"/>
      <c r="S46" s="449" t="str">
        <f>$J46</f>
        <v>...1.1</v>
      </c>
      <c r="T46" s="469" t="s">
        <v>560</v>
      </c>
      <c r="U46" s="451"/>
      <c r="V46" s="405"/>
      <c r="W46" s="465"/>
      <c r="X46" s="465"/>
      <c r="Y46" s="465"/>
      <c r="Z46" s="465"/>
      <c r="AA46" s="465"/>
      <c r="AB46" s="465"/>
      <c r="AC46" s="465"/>
      <c r="AD46" s="465"/>
      <c r="AE46" s="465"/>
      <c r="AF46" s="466"/>
      <c r="AG46" s="405"/>
      <c r="AH46" s="465"/>
      <c r="AI46" s="465"/>
      <c r="AJ46" s="465"/>
      <c r="AK46" s="465"/>
      <c r="AL46" s="465"/>
      <c r="AM46" s="465"/>
      <c r="AN46" s="465"/>
      <c r="AO46" s="465"/>
      <c r="AP46" s="465"/>
      <c r="AQ46" s="465"/>
      <c r="AR46" s="466"/>
      <c r="AS46" s="570" t="s">
        <v>638</v>
      </c>
      <c r="AV46" s="151" t="str">
        <f>IF(T46="","",T46)</f>
        <v>Группа потребителей</v>
      </c>
      <c r="AY46" s="79">
        <v>23</v>
      </c>
    </row>
    <row customHeight="1" ht="24">
      <c r="A47" s="525" t="s">
        <v>404</v>
      </c>
      <c r="B47" s="525" t="s">
        <v>405</v>
      </c>
      <c r="C47" s="525" t="s">
        <v>406</v>
      </c>
      <c r="D47" s="525" t="s">
        <v>695</v>
      </c>
      <c r="E47" s="456"/>
      <c r="F47" s="456"/>
      <c r="G47" s="456"/>
      <c r="H47" s="456"/>
      <c r="I47" s="467"/>
      <c r="J47" s="467"/>
      <c r="K47" s="162" t="str">
        <f>J46&amp;".1"</f>
        <v>...1.1.1</v>
      </c>
      <c r="R47" s="468">
        <v>1</v>
      </c>
      <c r="S47" s="449" t="str">
        <f>$K47</f>
        <v>...1.1.1</v>
      </c>
      <c r="T47" s="632"/>
      <c r="U47" s="451"/>
      <c r="V47" s="471"/>
      <c r="W47" s="471"/>
      <c r="X47" s="471"/>
      <c r="Y47" s="471"/>
      <c r="Z47" s="471"/>
      <c r="AA47" s="471"/>
      <c r="AB47" s="471"/>
      <c r="AC47" s="494"/>
      <c r="AD47" s="495" t="s">
        <v>61</v>
      </c>
      <c r="AE47" s="494"/>
      <c r="AF47" s="495" t="s">
        <v>61</v>
      </c>
      <c r="AG47" s="471"/>
      <c r="AH47" s="471"/>
      <c r="AI47" s="471"/>
      <c r="AJ47" s="471"/>
      <c r="AK47" s="471"/>
      <c r="AL47" s="471"/>
      <c r="AM47" s="471"/>
      <c r="AN47" s="474"/>
      <c r="AO47" s="214" t="s">
        <v>61</v>
      </c>
      <c r="AP47" s="526"/>
      <c r="AQ47" s="214" t="s">
        <v>19</v>
      </c>
      <c r="AR47" s="633"/>
      <c r="AS4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8">
        <f>STRCHECKDATE(V48:AR48)</f>
      </c>
      <c r="AV47" s="151" t="str">
        <f>IF(T47="","",T47)</f>
        <v/>
      </c>
      <c r="AY47" s="79">
        <v>23</v>
      </c>
    </row>
    <row customHeight="1" ht="0">
      <c r="A48" s="525" t="s">
        <v>404</v>
      </c>
      <c r="B48" s="525" t="s">
        <v>405</v>
      </c>
      <c r="C48" s="525" t="s">
        <v>406</v>
      </c>
      <c r="D48" s="525" t="s">
        <v>695</v>
      </c>
      <c r="E48" s="456"/>
      <c r="F48" s="456"/>
      <c r="G48" s="456"/>
      <c r="H48" s="456"/>
      <c r="I48" s="467"/>
      <c r="J48" s="467"/>
      <c r="K48" s="162"/>
      <c r="R48" s="468"/>
      <c r="S48" s="430"/>
      <c r="T48" s="451"/>
      <c r="U48" s="451"/>
      <c r="V48" s="492"/>
      <c r="W48" s="492"/>
      <c r="X48" s="492"/>
      <c r="Y48" s="492"/>
      <c r="Z48" s="492"/>
      <c r="AA48" s="492"/>
      <c r="AB48" s="492"/>
      <c r="AC48" s="495"/>
      <c r="AD48" s="495"/>
      <c r="AE48" s="495"/>
      <c r="AF48" s="495"/>
      <c r="AG48" s="472"/>
      <c r="AH48" s="472"/>
      <c r="AI48" s="472"/>
      <c r="AJ48" s="472"/>
      <c r="AK48" s="472"/>
      <c r="AL48" s="472"/>
      <c r="AM48" s="472"/>
      <c r="AN48" s="477"/>
      <c r="AO48" s="214"/>
      <c r="AP48" s="528"/>
      <c r="AQ48" s="214"/>
      <c r="AR48" s="635"/>
      <c r="AS48" s="634"/>
      <c r="AV48" s="151" t="str">
        <f>IF(T48="","",T48)</f>
        <v/>
      </c>
      <c r="AY48" s="79">
        <v>0</v>
      </c>
    </row>
    <row customHeight="1" ht="21">
      <c r="A49" s="525" t="s">
        <v>404</v>
      </c>
      <c r="B49" s="525" t="s">
        <v>405</v>
      </c>
      <c r="C49" s="525" t="s">
        <v>406</v>
      </c>
      <c r="D49" s="525" t="s">
        <v>695</v>
      </c>
      <c r="E49" s="456"/>
      <c r="F49" s="456"/>
      <c r="G49" s="456"/>
      <c r="H49" s="456"/>
      <c r="I49" s="467"/>
      <c r="J49" s="162"/>
      <c r="R49" s="463"/>
      <c r="S49" s="479"/>
      <c r="T49" s="483" t="s">
        <v>639</v>
      </c>
      <c r="U49" s="204"/>
      <c r="V49" s="204"/>
      <c r="W49" s="204"/>
      <c r="X49" s="204"/>
      <c r="Y49" s="204"/>
      <c r="Z49" s="204"/>
      <c r="AA49" s="204"/>
      <c r="AB49" s="204"/>
      <c r="AC49" s="204"/>
      <c r="AD49" s="204"/>
      <c r="AE49" s="204"/>
      <c r="AF49" s="204"/>
      <c r="AG49" s="204"/>
      <c r="AH49" s="204"/>
      <c r="AI49" s="204"/>
      <c r="AJ49" s="204"/>
      <c r="AK49" s="204"/>
      <c r="AL49" s="204"/>
      <c r="AM49" s="204"/>
      <c r="AN49" s="204"/>
      <c r="AO49" s="204"/>
      <c r="AP49" s="204"/>
      <c r="AQ49" s="204"/>
      <c r="AR49" s="204"/>
      <c r="AS49" s="455" t="s">
        <v>640</v>
      </c>
      <c r="AV49" s="151" t="str">
        <f>IF(T49="","",T49)</f>
        <v>Добавить значение признака дифференциации</v>
      </c>
      <c r="AY49" s="79">
        <v>20</v>
      </c>
    </row>
    <row customHeight="1" ht="22.049999999999997">
      <c r="A50" s="525" t="s">
        <v>404</v>
      </c>
      <c r="B50" s="525" t="s">
        <v>405</v>
      </c>
      <c r="C50" s="525" t="s">
        <v>406</v>
      </c>
      <c r="D50" s="525" t="s">
        <v>695</v>
      </c>
      <c r="E50" s="456"/>
      <c r="F50" s="456"/>
      <c r="G50" s="456"/>
      <c r="H50" s="456"/>
      <c r="I50" s="162"/>
      <c r="R50" s="463"/>
      <c r="S50" s="479"/>
      <c r="T50" s="486" t="s">
        <v>565</v>
      </c>
      <c r="U50" s="204"/>
      <c r="V50" s="204"/>
      <c r="W50" s="204"/>
      <c r="X50" s="204"/>
      <c r="Y50" s="204"/>
      <c r="Z50" s="204"/>
      <c r="AA50" s="204"/>
      <c r="AB50" s="204"/>
      <c r="AC50" s="204"/>
      <c r="AD50" s="204"/>
      <c r="AE50" s="204"/>
      <c r="AF50" s="484"/>
      <c r="AG50" s="204"/>
      <c r="AH50" s="204"/>
      <c r="AI50" s="204"/>
      <c r="AJ50" s="204"/>
      <c r="AK50" s="204"/>
      <c r="AL50" s="204"/>
      <c r="AM50" s="204"/>
      <c r="AN50" s="204"/>
      <c r="AO50" s="204"/>
      <c r="AP50" s="204"/>
      <c r="AQ50" s="484"/>
      <c r="AR50" s="204"/>
      <c r="AS50" s="636"/>
      <c r="AV50" s="151" t="str">
        <f>IF(T50="","",T50)</f>
        <v>Добавить группу потребителей</v>
      </c>
      <c r="AY50" s="79">
        <v>21</v>
      </c>
    </row>
    <row customHeight="1" ht="22.049999999999997">
      <c r="A51" s="525" t="s">
        <v>404</v>
      </c>
      <c r="B51" s="525" t="s">
        <v>405</v>
      </c>
      <c r="C51" s="525" t="s">
        <v>406</v>
      </c>
      <c r="D51" s="525" t="s">
        <v>695</v>
      </c>
      <c r="E51" s="456"/>
      <c r="F51" s="456"/>
      <c r="G51" s="456"/>
      <c r="H51" s="447"/>
      <c r="R51" s="448"/>
      <c r="S51" s="479"/>
      <c r="T51" s="637" t="s">
        <v>641</v>
      </c>
      <c r="U51" s="204"/>
      <c r="V51" s="204"/>
      <c r="W51" s="204"/>
      <c r="X51" s="204"/>
      <c r="Y51" s="204"/>
      <c r="Z51" s="204"/>
      <c r="AA51" s="204"/>
      <c r="AB51" s="204"/>
      <c r="AC51" s="204"/>
      <c r="AD51" s="204"/>
      <c r="AE51" s="204"/>
      <c r="AF51" s="484"/>
      <c r="AG51" s="204"/>
      <c r="AH51" s="204"/>
      <c r="AI51" s="204"/>
      <c r="AJ51" s="204"/>
      <c r="AK51" s="204"/>
      <c r="AL51" s="204"/>
      <c r="AM51" s="204"/>
      <c r="AN51" s="204"/>
      <c r="AO51" s="204"/>
      <c r="AP51" s="204"/>
      <c r="AQ51" s="484"/>
      <c r="AR51" s="204"/>
      <c r="AS51" s="485"/>
      <c r="AV51" s="151" t="str">
        <f>IF(T51="","",T51)</f>
        <v>Добавить наименование признака дифференциации</v>
      </c>
      <c r="AY51" s="79">
        <v>21</v>
      </c>
    </row>
    <row customHeight="1" ht="0">
      <c r="A52" s="135" t="s">
        <v>404</v>
      </c>
      <c r="B52" s="135" t="s">
        <v>405</v>
      </c>
      <c r="E52" s="456"/>
      <c r="F52" s="447"/>
      <c r="T52" s="491" t="s">
        <v>568</v>
      </c>
      <c r="AV52" s="151" t="str">
        <f>IF(T52="","",T52)</f>
        <v>Добавить централизованную систему для дифференциации</v>
      </c>
      <c r="AY52" s="138">
        <v>0</v>
      </c>
    </row>
    <row customHeight="1" ht="0">
      <c r="A53" s="135" t="s">
        <v>404</v>
      </c>
      <c r="E53" s="447"/>
      <c r="T53" s="491" t="s">
        <v>569</v>
      </c>
      <c r="AV53" s="151" t="str">
        <f>IF(T53="","",T53)</f>
        <v>Добавить территорию для дифференциации</v>
      </c>
      <c r="AY53" s="138">
        <v>0</v>
      </c>
    </row>
    <row customHeight="1" ht="0">
      <c r="T54" s="491" t="s">
        <v>601</v>
      </c>
      <c r="AV54" s="151" t="str">
        <f>IF(T54="","",T54)</f>
        <v>Добавить наименование тарифа</v>
      </c>
      <c r="AY54" s="138">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81</v>
      </c>
      <c r="B59" s="100">
        <v>0</v>
      </c>
      <c r="C59" s="100">
        <v>0</v>
      </c>
      <c r="D59" s="100">
        <v>0</v>
      </c>
      <c r="E59" s="100">
        <v>0</v>
      </c>
      <c r="F59" s="100">
        <v>0</v>
      </c>
      <c r="G59" s="100">
        <v>0</v>
      </c>
      <c r="H59" s="100">
        <v>0</v>
      </c>
      <c r="I59" s="100">
        <v>0</v>
      </c>
      <c r="J59" s="100">
        <v>0</v>
      </c>
      <c r="K59" s="100">
        <v>0</v>
      </c>
      <c r="L59" s="170">
        <v>0</v>
      </c>
      <c r="M59" s="104">
        <v>0</v>
      </c>
      <c r="N59" s="104">
        <v>0</v>
      </c>
      <c r="O59" s="104">
        <v>0</v>
      </c>
      <c r="P59" s="530">
        <v>3</v>
      </c>
      <c r="Q59" s="531">
        <v>3</v>
      </c>
      <c r="R59" s="531">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8">
        <v>10</v>
      </c>
      <c r="AU59" s="138">
        <v>10</v>
      </c>
      <c r="AV59" s="138">
        <v>10</v>
      </c>
      <c r="AW59" s="138">
        <v>10</v>
      </c>
      <c r="AX59" s="138">
        <v>10</v>
      </c>
      <c r="AY59" s="7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F8887B-FFFA-D531-E80B-0.9FE83D5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3319" width="19.140625" hidden="1" customWidth="1"/>
    <col min="13" max="14" style="3319" width="12.28125" hidden="1" customWidth="1"/>
    <col min="15" max="15" style="3319" width="23.421875" hidden="1" customWidth="1"/>
    <col min="16" max="18" style="3319" width="3.00390625" customWidth="1"/>
    <col min="19" max="19" style="3319" width="12.00390625" customWidth="1"/>
    <col min="20" max="20" style="3319" width="35.00390625" customWidth="1"/>
    <col min="21" max="21" style="3319" width="0.140625" customWidth="1"/>
    <col min="22" max="28" style="3319" width="19.7109375" hidden="1" customWidth="1"/>
    <col min="29" max="29" style="3319" width="11.7109375" hidden="1" customWidth="1"/>
    <col min="30" max="30" style="3319" width="3.7109375" hidden="1" customWidth="1"/>
    <col min="31" max="31" style="3319" width="11.7109375" hidden="1" customWidth="1"/>
    <col min="32" max="32" style="3319" width="8.57421875" hidden="1" customWidth="1"/>
    <col min="33" max="33" style="3319" width="19.7109375" customWidth="1"/>
    <col min="34" max="39" style="3319" width="19.00390625" customWidth="1"/>
    <col min="40" max="40" style="3319" width="11.00390625" customWidth="1"/>
    <col min="41" max="41" style="3319" width="3.7109375" customWidth="1"/>
    <col min="42" max="42" style="3319" width="11.00390625" customWidth="1"/>
    <col min="43" max="43" style="3319" width="8.57421875" hidden="1" customWidth="1"/>
    <col min="44" max="44" style="3319" width="4.00390625" customWidth="1"/>
    <col min="45" max="45" style="3319" width="115.00390625" customWidth="1"/>
    <col min="46" max="50" style="3319" width="10.00390625" customWidth="1"/>
    <col min="51" max="51" style="3319" width="10.57421875" hidden="1"/>
  </cols>
  <sheetData>
    <row customHeight="1" ht="22.5" hidden="1">
      <c r="AY1" s="79" t="s">
        <v>14</v>
      </c>
    </row>
    <row customHeight="1" ht="23.25" hidden="1">
      <c r="E2" s="447">
        <v>1</v>
      </c>
      <c r="R2" s="448"/>
      <c r="S2" s="449">
        <f>INDEX(PT_DIFFERENTIATION_NUM_NTAR,MATCH(A2,PT_DIFFERENTIATION_NTAR_ID,0))</f>
      </c>
      <c r="T2" s="450" t="s">
        <v>284</v>
      </c>
      <c r="U2" s="451"/>
      <c r="V2" s="452"/>
      <c r="W2" s="453"/>
      <c r="X2" s="453"/>
      <c r="Y2" s="453"/>
      <c r="Z2" s="453"/>
      <c r="AA2" s="453"/>
      <c r="AB2" s="453"/>
      <c r="AC2" s="453"/>
      <c r="AD2" s="453"/>
      <c r="AE2" s="453"/>
      <c r="AF2" s="454"/>
      <c r="AG2" s="452">
        <f>INDEX(PT_DIFFERENTIATION_NTAR,MATCH(A2,PT_DIFFERENTIATION_NTAR_ID,0))</f>
      </c>
      <c r="AH2" s="453"/>
      <c r="AI2" s="453"/>
      <c r="AJ2" s="453"/>
      <c r="AK2" s="453"/>
      <c r="AL2" s="453"/>
      <c r="AM2" s="453"/>
      <c r="AN2" s="453"/>
      <c r="AO2" s="453"/>
      <c r="AP2" s="453"/>
      <c r="AQ2" s="453"/>
      <c r="AR2" s="454"/>
      <c r="AS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1" t="str">
        <f>IF(T2="","",T2)</f>
        <v>Наименование тарифа</v>
      </c>
      <c r="AY2" s="79">
        <v>0</v>
      </c>
    </row>
    <row customHeight="1" ht="23.25" hidden="1">
      <c r="E3" s="456"/>
      <c r="F3" s="447">
        <v>1</v>
      </c>
      <c r="Q3" s="457"/>
      <c r="R3" s="458"/>
      <c r="S3" s="449">
        <f>INDEX(PT_DIFFERENTIATION_NUM_TER,MATCH(B3,PT_DIFFERENTIATION_TER_ID,0))</f>
      </c>
      <c r="T3" s="459" t="s">
        <v>550</v>
      </c>
      <c r="U3" s="451"/>
      <c r="V3" s="452"/>
      <c r="W3" s="453"/>
      <c r="X3" s="453"/>
      <c r="Y3" s="453"/>
      <c r="Z3" s="453"/>
      <c r="AA3" s="453"/>
      <c r="AB3" s="453"/>
      <c r="AC3" s="453"/>
      <c r="AD3" s="453"/>
      <c r="AE3" s="453"/>
      <c r="AF3" s="454"/>
      <c r="AG3" s="452">
        <f>INDEX(PT_DIFFERENTIATION_TER,MATCH(B3,PT_DIFFERENTIATION_TER_ID,0))</f>
      </c>
      <c r="AH3" s="453"/>
      <c r="AI3" s="453"/>
      <c r="AJ3" s="453"/>
      <c r="AK3" s="453"/>
      <c r="AL3" s="453"/>
      <c r="AM3" s="453"/>
      <c r="AN3" s="453"/>
      <c r="AO3" s="453"/>
      <c r="AP3" s="453"/>
      <c r="AQ3" s="453"/>
      <c r="AR3" s="454"/>
      <c r="AS3" s="455" t="s">
        <v>551</v>
      </c>
      <c r="AV3" s="151" t="str">
        <f>IF(T3="","",T3)</f>
        <v>Территория действия тарифа</v>
      </c>
      <c r="AY3" s="79">
        <v>0</v>
      </c>
    </row>
    <row customHeight="1" ht="23.25" hidden="1">
      <c r="E4" s="456"/>
      <c r="F4" s="456"/>
      <c r="G4" s="447">
        <v>1</v>
      </c>
      <c r="Q4" s="457"/>
      <c r="R4" s="458"/>
      <c r="S4" s="449">
        <f>INDEX(PT_DIFFERENTIATION_NUM_CS,MATCH(C4,PT_DIFFERENTIATION_CS_ID,0))</f>
      </c>
      <c r="T4" s="460" t="s">
        <v>683</v>
      </c>
      <c r="U4" s="451"/>
      <c r="V4" s="452"/>
      <c r="W4" s="453"/>
      <c r="X4" s="453"/>
      <c r="Y4" s="453"/>
      <c r="Z4" s="453"/>
      <c r="AA4" s="453"/>
      <c r="AB4" s="453"/>
      <c r="AC4" s="453"/>
      <c r="AD4" s="453"/>
      <c r="AE4" s="453"/>
      <c r="AF4" s="454"/>
      <c r="AG4" s="452">
        <f>INDEX(PT_DIFFERENTIATION_CS,MATCH(C4,PT_DIFFERENTIATION_CS_ID,0))</f>
      </c>
      <c r="AH4" s="453"/>
      <c r="AI4" s="453"/>
      <c r="AJ4" s="453"/>
      <c r="AK4" s="453"/>
      <c r="AL4" s="453"/>
      <c r="AM4" s="453"/>
      <c r="AN4" s="453"/>
      <c r="AO4" s="453"/>
      <c r="AP4" s="453"/>
      <c r="AQ4" s="453"/>
      <c r="AR4" s="454"/>
      <c r="AS4" s="455" t="s">
        <v>684</v>
      </c>
      <c r="AV4" s="151" t="str">
        <f>IF(T4="","",T4)</f>
        <v>Наименование централизованной системы горячего водоснабжения</v>
      </c>
      <c r="AY4" s="79">
        <v>0</v>
      </c>
    </row>
    <row customHeight="1" ht="23.25" hidden="1">
      <c r="E5" s="456"/>
      <c r="F5" s="456"/>
      <c r="G5" s="456"/>
      <c r="H5" s="456"/>
      <c r="I5" s="162">
        <f>S4&amp;".1"</f>
      </c>
      <c r="P5" s="136">
        <v>1</v>
      </c>
      <c r="R5" s="463"/>
      <c r="S5" s="449">
        <f>$I5</f>
      </c>
      <c r="T5" s="464" t="s">
        <v>636</v>
      </c>
      <c r="U5" s="451"/>
      <c r="V5" s="626"/>
      <c r="W5" s="627"/>
      <c r="X5" s="627"/>
      <c r="Y5" s="627"/>
      <c r="Z5" s="627"/>
      <c r="AA5" s="627"/>
      <c r="AB5" s="627"/>
      <c r="AC5" s="627"/>
      <c r="AD5" s="627"/>
      <c r="AE5" s="627"/>
      <c r="AF5" s="628"/>
      <c r="AG5" s="629"/>
      <c r="AH5" s="630"/>
      <c r="AI5" s="630"/>
      <c r="AJ5" s="630"/>
      <c r="AK5" s="630"/>
      <c r="AL5" s="630"/>
      <c r="AM5" s="630"/>
      <c r="AN5" s="630"/>
      <c r="AO5" s="630"/>
      <c r="AP5" s="630"/>
      <c r="AQ5" s="630"/>
      <c r="AR5" s="631"/>
      <c r="AS5" s="455" t="s">
        <v>637</v>
      </c>
      <c r="AV5" s="151" t="str">
        <f>IF(T5="","",T5)</f>
        <v>Наименование признака дифференциации</v>
      </c>
      <c r="AY5" s="79">
        <v>0</v>
      </c>
    </row>
    <row customHeight="1" ht="23.25" hidden="1">
      <c r="E6" s="456"/>
      <c r="F6" s="456"/>
      <c r="G6" s="456"/>
      <c r="H6" s="456"/>
      <c r="I6" s="467"/>
      <c r="J6" s="162">
        <f>I5&amp;".1"</f>
      </c>
      <c r="L6" s="462" t="s">
        <v>559</v>
      </c>
      <c r="Q6" s="136">
        <v>1</v>
      </c>
      <c r="R6" s="468"/>
      <c r="S6" s="449">
        <f>$J6</f>
      </c>
      <c r="T6" s="469" t="s">
        <v>560</v>
      </c>
      <c r="U6" s="451"/>
      <c r="V6" s="405"/>
      <c r="W6" s="465"/>
      <c r="X6" s="465"/>
      <c r="Y6" s="465"/>
      <c r="Z6" s="465"/>
      <c r="AA6" s="465"/>
      <c r="AB6" s="465"/>
      <c r="AC6" s="465"/>
      <c r="AD6" s="465"/>
      <c r="AE6" s="465"/>
      <c r="AF6" s="466"/>
      <c r="AG6" s="405"/>
      <c r="AH6" s="465"/>
      <c r="AI6" s="465"/>
      <c r="AJ6" s="465"/>
      <c r="AK6" s="465"/>
      <c r="AL6" s="465"/>
      <c r="AM6" s="465"/>
      <c r="AN6" s="465"/>
      <c r="AO6" s="465"/>
      <c r="AP6" s="465"/>
      <c r="AQ6" s="465"/>
      <c r="AR6" s="466"/>
      <c r="AS6" s="570" t="s">
        <v>638</v>
      </c>
      <c r="AV6" s="151" t="str">
        <f>IF(T6="","",T6)</f>
        <v>Группа потребителей</v>
      </c>
      <c r="AY6" s="79">
        <v>0</v>
      </c>
    </row>
    <row customHeight="1" ht="23.25" hidden="1">
      <c r="E7" s="456"/>
      <c r="F7" s="456"/>
      <c r="G7" s="456"/>
      <c r="H7" s="456"/>
      <c r="I7" s="467"/>
      <c r="J7" s="467"/>
      <c r="K7" s="162">
        <f>J6&amp;".1"</f>
      </c>
      <c r="R7" s="468">
        <v>1</v>
      </c>
      <c r="S7" s="449">
        <f>$K7</f>
      </c>
      <c r="T7" s="632"/>
      <c r="U7" s="451"/>
      <c r="V7" s="471"/>
      <c r="W7" s="471"/>
      <c r="X7" s="471"/>
      <c r="Y7" s="471"/>
      <c r="Z7" s="471"/>
      <c r="AA7" s="471"/>
      <c r="AB7" s="473"/>
      <c r="AC7" s="474"/>
      <c r="AD7" s="214" t="s">
        <v>61</v>
      </c>
      <c r="AE7" s="474"/>
      <c r="AF7" s="214" t="s">
        <v>61</v>
      </c>
      <c r="AG7" s="471"/>
      <c r="AH7" s="471"/>
      <c r="AI7" s="471"/>
      <c r="AJ7" s="471"/>
      <c r="AK7" s="471"/>
      <c r="AL7" s="471"/>
      <c r="AM7" s="473"/>
      <c r="AN7" s="474"/>
      <c r="AO7" s="214" t="s">
        <v>61</v>
      </c>
      <c r="AP7" s="526"/>
      <c r="AQ7" s="214" t="s">
        <v>61</v>
      </c>
      <c r="AR7" s="633"/>
      <c r="AS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8">
        <f>STRCHECKDATE(V8:AR8)</f>
      </c>
      <c r="AV7" s="151" t="str">
        <f>IF(T7="","",T7)</f>
        <v/>
      </c>
      <c r="AY7" s="79">
        <v>0</v>
      </c>
    </row>
    <row customHeight="1" ht="14.25" hidden="1">
      <c r="E8" s="456"/>
      <c r="F8" s="456"/>
      <c r="G8" s="456"/>
      <c r="H8" s="456"/>
      <c r="I8" s="467"/>
      <c r="J8" s="467"/>
      <c r="K8" s="162"/>
      <c r="R8" s="468"/>
      <c r="S8" s="430"/>
      <c r="T8" s="451"/>
      <c r="U8" s="451"/>
      <c r="V8" s="472"/>
      <c r="W8" s="472"/>
      <c r="X8" s="472"/>
      <c r="Y8" s="472"/>
      <c r="Z8" s="472"/>
      <c r="AA8" s="472"/>
      <c r="AB8" s="476" t="str">
        <f>AC7&amp;"-"&amp;AE7</f>
        <v>-</v>
      </c>
      <c r="AC8" s="477"/>
      <c r="AD8" s="214"/>
      <c r="AE8" s="477"/>
      <c r="AF8" s="214"/>
      <c r="AG8" s="472"/>
      <c r="AH8" s="472"/>
      <c r="AI8" s="472"/>
      <c r="AJ8" s="472"/>
      <c r="AK8" s="472"/>
      <c r="AL8" s="472"/>
      <c r="AM8" s="476" t="str">
        <f>AN7&amp;"-"&amp;AP7</f>
        <v>-</v>
      </c>
      <c r="AN8" s="477"/>
      <c r="AO8" s="214"/>
      <c r="AP8" s="528"/>
      <c r="AQ8" s="214"/>
      <c r="AR8" s="635"/>
      <c r="AS8" s="634"/>
      <c r="AV8" s="151" t="str">
        <f>IF(T8="","",T8)</f>
        <v/>
      </c>
      <c r="AY8" s="79">
        <v>0</v>
      </c>
    </row>
    <row customHeight="1" ht="21" hidden="1">
      <c r="E9" s="456"/>
      <c r="F9" s="456"/>
      <c r="G9" s="456"/>
      <c r="H9" s="456"/>
      <c r="I9" s="467"/>
      <c r="J9" s="162"/>
      <c r="R9" s="463"/>
      <c r="S9" s="479"/>
      <c r="T9" s="483" t="s">
        <v>639</v>
      </c>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455" t="s">
        <v>640</v>
      </c>
      <c r="AV9" s="151" t="str">
        <f>IF(T9="","",T9)</f>
        <v>Добавить значение признака дифференциации</v>
      </c>
      <c r="AY9" s="79">
        <v>0</v>
      </c>
    </row>
    <row customHeight="1" ht="21" hidden="1">
      <c r="E10" s="456"/>
      <c r="F10" s="456"/>
      <c r="G10" s="456"/>
      <c r="H10" s="456"/>
      <c r="I10" s="162"/>
      <c r="R10" s="463"/>
      <c r="S10" s="479"/>
      <c r="T10" s="486" t="s">
        <v>565</v>
      </c>
      <c r="U10" s="204"/>
      <c r="V10" s="204"/>
      <c r="W10" s="204"/>
      <c r="X10" s="204"/>
      <c r="Y10" s="204"/>
      <c r="Z10" s="204"/>
      <c r="AA10" s="204"/>
      <c r="AB10" s="204"/>
      <c r="AC10" s="204"/>
      <c r="AD10" s="204"/>
      <c r="AE10" s="204"/>
      <c r="AF10" s="484"/>
      <c r="AG10" s="204"/>
      <c r="AH10" s="204"/>
      <c r="AI10" s="204"/>
      <c r="AJ10" s="204"/>
      <c r="AK10" s="204"/>
      <c r="AL10" s="204"/>
      <c r="AM10" s="204"/>
      <c r="AN10" s="204"/>
      <c r="AO10" s="204"/>
      <c r="AP10" s="204"/>
      <c r="AQ10" s="484"/>
      <c r="AR10" s="204"/>
      <c r="AS10" s="636"/>
      <c r="AV10" s="151" t="str">
        <f>IF(T10="","",T10)</f>
        <v>Добавить группу потребителей</v>
      </c>
      <c r="AY10" s="79">
        <v>0</v>
      </c>
    </row>
    <row customHeight="1" ht="21" hidden="1">
      <c r="E11" s="456"/>
      <c r="F11" s="456"/>
      <c r="G11" s="456"/>
      <c r="H11" s="447"/>
      <c r="R11" s="448"/>
      <c r="S11" s="479"/>
      <c r="T11" s="637" t="s">
        <v>641</v>
      </c>
      <c r="U11" s="204"/>
      <c r="V11" s="204"/>
      <c r="W11" s="204"/>
      <c r="X11" s="204"/>
      <c r="Y11" s="204"/>
      <c r="Z11" s="204"/>
      <c r="AA11" s="204"/>
      <c r="AB11" s="204"/>
      <c r="AC11" s="204"/>
      <c r="AD11" s="204"/>
      <c r="AE11" s="204"/>
      <c r="AF11" s="484"/>
      <c r="AG11" s="204"/>
      <c r="AH11" s="204"/>
      <c r="AI11" s="204"/>
      <c r="AJ11" s="204"/>
      <c r="AK11" s="204"/>
      <c r="AL11" s="204"/>
      <c r="AM11" s="204"/>
      <c r="AN11" s="204"/>
      <c r="AO11" s="204"/>
      <c r="AP11" s="204"/>
      <c r="AQ11" s="484"/>
      <c r="AR11" s="204"/>
      <c r="AS11" s="485"/>
      <c r="AV11" s="151" t="str">
        <f>IF(T11="","",T11)</f>
        <v>Добавить наименование признака дифференциации</v>
      </c>
      <c r="AY11" s="79">
        <v>0</v>
      </c>
    </row>
    <row customHeight="1" ht="14.25" hidden="1">
      <c r="E12" s="456"/>
      <c r="F12" s="447"/>
      <c r="T12" s="491" t="s">
        <v>568</v>
      </c>
      <c r="AV12" s="151" t="str">
        <f>IF(T12="","",T12)</f>
        <v>Добавить централизованную систему для дифференциации</v>
      </c>
      <c r="AY12" s="138">
        <v>0</v>
      </c>
    </row>
    <row customHeight="1" ht="14.25" hidden="1">
      <c r="E13" s="447"/>
      <c r="T13" s="491" t="s">
        <v>569</v>
      </c>
      <c r="AV13" s="151" t="str">
        <f>IF(T13="","",T13)</f>
        <v>Добавить территорию для дифференциации</v>
      </c>
      <c r="AY13" s="138">
        <v>0</v>
      </c>
    </row>
    <row customHeight="1" ht="14.25" hidden="1">
      <c r="AY14" s="79">
        <v>0</v>
      </c>
    </row>
    <row customHeight="1" ht="14.25" hidden="1">
      <c r="AG15" s="492"/>
      <c r="AH15" s="492"/>
      <c r="AI15" s="492"/>
      <c r="AJ15" s="492"/>
      <c r="AK15" s="492"/>
      <c r="AL15" s="492"/>
      <c r="AM15" s="493"/>
      <c r="AN15" s="494"/>
      <c r="AO15" s="495" t="s">
        <v>61</v>
      </c>
      <c r="AP15" s="494"/>
      <c r="AQ15" s="495" t="s">
        <v>61</v>
      </c>
      <c r="AY15" s="79">
        <v>0</v>
      </c>
    </row>
    <row customHeight="1" ht="14.25" hidden="1">
      <c r="AG16" s="492"/>
      <c r="AH16" s="492"/>
      <c r="AI16" s="492"/>
      <c r="AJ16" s="492"/>
      <c r="AK16" s="492"/>
      <c r="AL16" s="492"/>
      <c r="AM16" s="476" t="str">
        <f>AN15&amp;"-"&amp;AP15</f>
        <v>-</v>
      </c>
      <c r="AN16" s="495"/>
      <c r="AO16" s="495"/>
      <c r="AP16" s="495"/>
      <c r="AQ16" s="495"/>
      <c r="AY16" s="79">
        <v>0</v>
      </c>
    </row>
    <row customHeight="1" ht="14.25" hidden="1">
      <c r="AY17" s="79">
        <v>0</v>
      </c>
    </row>
    <row customHeight="1" ht="22.5" hidden="1">
      <c r="O18" s="496" t="s">
        <v>570</v>
      </c>
      <c r="AC18" s="496"/>
      <c r="AE18" s="496"/>
      <c r="AN18" s="496"/>
      <c r="AP18" s="496"/>
      <c r="AY18" s="100">
        <v>0</v>
      </c>
    </row>
    <row customHeight="1" ht="14.25" hidden="1">
      <c r="AY19" s="100">
        <v>0</v>
      </c>
    </row>
    <row customHeight="1" ht="12" hidden="1">
      <c r="O20" s="462" t="s">
        <v>571</v>
      </c>
      <c r="T20" s="100" t="s">
        <v>572</v>
      </c>
      <c r="AD20" s="218" t="s">
        <v>573</v>
      </c>
      <c r="AF20" s="218" t="s">
        <v>574</v>
      </c>
      <c r="AG20" s="100" t="s">
        <v>572</v>
      </c>
      <c r="AO20" s="218" t="s">
        <v>575</v>
      </c>
      <c r="AQ20" s="218" t="s">
        <v>574</v>
      </c>
      <c r="AY20" s="100">
        <v>0</v>
      </c>
    </row>
    <row customHeight="1" ht="14.25" hidden="1">
      <c r="AY21" s="79">
        <v>0</v>
      </c>
    </row>
    <row customHeight="1" ht="14.25" hidden="1">
      <c r="AY22" s="79">
        <v>0</v>
      </c>
    </row>
    <row customHeight="1" ht="14.699999999999998">
      <c r="Q23" s="497"/>
      <c r="R23" s="497"/>
      <c r="S23" s="498"/>
      <c r="T23" s="101"/>
      <c r="U23" s="101"/>
      <c r="AY23" s="79">
        <v>14</v>
      </c>
    </row>
    <row customHeight="1" ht="26.25">
      <c r="Q24" s="497"/>
      <c r="R24" s="497"/>
      <c r="S24" s="4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26"/>
      <c r="U24" s="426"/>
      <c r="V24" s="426"/>
      <c r="W24" s="426"/>
      <c r="X24" s="426"/>
      <c r="Y24" s="426"/>
      <c r="Z24" s="426"/>
      <c r="AA24" s="426"/>
      <c r="AB24" s="426"/>
      <c r="AC24" s="426"/>
      <c r="AD24" s="426"/>
      <c r="AE24" s="426"/>
      <c r="AF24" s="426"/>
      <c r="AG24" s="426"/>
      <c r="AH24" s="426"/>
      <c r="AI24" s="426"/>
      <c r="AJ24" s="426"/>
      <c r="AK24" s="426"/>
      <c r="AL24" s="426"/>
      <c r="AM24" s="426"/>
      <c r="AN24" s="426"/>
      <c r="AO24" s="426"/>
      <c r="AP24" s="426"/>
      <c r="AY24" s="79">
        <v>25</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Y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Y26" s="79">
        <v>0</v>
      </c>
    </row>
    <row customHeight="1" ht="25.5" hidden="1">
      <c r="S27" s="500" t="s">
        <v>41</v>
      </c>
      <c r="T27" s="500"/>
      <c r="U27" s="501"/>
      <c r="V27" s="502" t="str">
        <f>IF(TITLE_NAME_OR_PR_CHANGE="",IF(TITLE_NAME_OR_PR="","",TITLE_NAME_OR_PR),TITLE_NAME_OR_PR_CHANGE)</f>
        <v/>
      </c>
      <c r="W27" s="502"/>
      <c r="X27" s="502"/>
      <c r="Y27" s="502"/>
      <c r="Z27" s="502"/>
      <c r="AA27" s="502"/>
      <c r="AB27" s="502"/>
      <c r="AC27" s="502"/>
      <c r="AD27" s="502"/>
      <c r="AE27" s="502"/>
      <c r="AG27" s="502" t="str">
        <f>IF(TITLE_NAME_OR_PR_CHANGE="",IF(TITLE_NAME_OR_PR="","",TITLE_NAME_OR_PR),TITLE_NAME_OR_PR_CHANGE)</f>
        <v/>
      </c>
      <c r="AH27" s="502"/>
      <c r="AI27" s="502"/>
      <c r="AJ27" s="502"/>
      <c r="AK27" s="502"/>
      <c r="AL27" s="502"/>
      <c r="AM27" s="502"/>
      <c r="AN27" s="502"/>
      <c r="AO27" s="502"/>
      <c r="AP27" s="502"/>
      <c r="AY27" s="182">
        <v>0</v>
      </c>
    </row>
    <row customHeight="1" ht="18.75" hidden="1">
      <c r="S28" s="500" t="s">
        <v>576</v>
      </c>
      <c r="T28" s="500"/>
      <c r="U28" s="501"/>
      <c r="V28" s="503" t="str">
        <f>IF(TITLE_DATE_PR_CHANGE="",IF(TITLE_DATE_PR="","",TITLE_DATE_PR),TITLE_DATE_PR_CHANGE)</f>
        <v/>
      </c>
      <c r="W28" s="503"/>
      <c r="X28" s="503"/>
      <c r="Y28" s="503"/>
      <c r="Z28" s="503"/>
      <c r="AA28" s="503"/>
      <c r="AB28" s="503"/>
      <c r="AC28" s="503"/>
      <c r="AD28" s="503"/>
      <c r="AE28" s="503"/>
      <c r="AG28" s="503" t="str">
        <f>IF(TITLE_DATE_PR_CHANGE="",IF(TITLE_DATE_PR="","",TITLE_DATE_PR),TITLE_DATE_PR_CHANGE)</f>
        <v/>
      </c>
      <c r="AH28" s="503"/>
      <c r="AI28" s="503"/>
      <c r="AJ28" s="503"/>
      <c r="AK28" s="503"/>
      <c r="AL28" s="503"/>
      <c r="AM28" s="503"/>
      <c r="AN28" s="503"/>
      <c r="AO28" s="503"/>
      <c r="AP28" s="503"/>
      <c r="AY28" s="182">
        <v>0</v>
      </c>
    </row>
    <row customHeight="1" ht="18.75" hidden="1">
      <c r="S29" s="500" t="s">
        <v>577</v>
      </c>
      <c r="T29" s="500"/>
      <c r="U29" s="501"/>
      <c r="V29" s="502" t="str">
        <f>IF(TITLE_NUMBER_PR_CHANGE="",IF(TITLE_NUMBER_PR="","",TITLE_NUMBER_PR),TITLE_NUMBER_PR_CHANGE)</f>
        <v/>
      </c>
      <c r="W29" s="502"/>
      <c r="X29" s="502"/>
      <c r="Y29" s="502"/>
      <c r="Z29" s="502"/>
      <c r="AA29" s="502"/>
      <c r="AB29" s="502"/>
      <c r="AC29" s="502"/>
      <c r="AD29" s="502"/>
      <c r="AE29" s="502"/>
      <c r="AG29" s="502" t="str">
        <f>IF(TITLE_NUMBER_PR_CHANGE="",IF(TITLE_NUMBER_PR="","",TITLE_NUMBER_PR),TITLE_NUMBER_PR_CHANGE)</f>
        <v/>
      </c>
      <c r="AH29" s="502"/>
      <c r="AI29" s="502"/>
      <c r="AJ29" s="502"/>
      <c r="AK29" s="502"/>
      <c r="AL29" s="502"/>
      <c r="AM29" s="502"/>
      <c r="AN29" s="502"/>
      <c r="AO29" s="502"/>
      <c r="AP29" s="502"/>
      <c r="AY29" s="182">
        <v>0</v>
      </c>
    </row>
    <row customHeight="1" ht="18.75" hidden="1">
      <c r="S30" s="500" t="s">
        <v>42</v>
      </c>
      <c r="T30" s="500"/>
      <c r="U30" s="501"/>
      <c r="V30" s="502" t="str">
        <f>IF(TITLE_IST_PUB_CHANGE="",IF(TITLE_IST_PUB="","",TITLE_IST_PUB),TITLE_IST_PUB_CHANGE)</f>
        <v/>
      </c>
      <c r="W30" s="502"/>
      <c r="X30" s="502"/>
      <c r="Y30" s="502"/>
      <c r="Z30" s="502"/>
      <c r="AA30" s="502"/>
      <c r="AB30" s="502"/>
      <c r="AC30" s="502"/>
      <c r="AD30" s="502"/>
      <c r="AE30" s="502"/>
      <c r="AG30" s="502" t="str">
        <f>IF(TITLE_IST_PUB_CHANGE="",IF(TITLE_IST_PUB="","",TITLE_IST_PUB),TITLE_IST_PUB_CHANGE)</f>
        <v/>
      </c>
      <c r="AH30" s="502"/>
      <c r="AI30" s="502"/>
      <c r="AJ30" s="502"/>
      <c r="AK30" s="502"/>
      <c r="AL30" s="502"/>
      <c r="AM30" s="502"/>
      <c r="AN30" s="502"/>
      <c r="AO30" s="502"/>
      <c r="AP30" s="502"/>
      <c r="AY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J31" s="499"/>
      <c r="AK31" s="499"/>
      <c r="AL31" s="499"/>
      <c r="AM31" s="499"/>
      <c r="AN31" s="499"/>
      <c r="AO31" s="499"/>
      <c r="AP31" s="499"/>
      <c r="AQ31" s="499"/>
      <c r="AY31" s="79">
        <v>0</v>
      </c>
    </row>
    <row customHeight="1" ht="18.75" hidden="1">
      <c r="S32" s="500" t="s">
        <v>578</v>
      </c>
      <c r="T32" s="500"/>
      <c r="U32" s="501"/>
      <c r="V32" s="503" t="str">
        <f>IF(TITLE_DATE_PR_CHANGE="",IF(TITLE_DATE_PR="","",TITLE_DATE_PR),TITLE_DATE_PR_CHANGE)</f>
        <v/>
      </c>
      <c r="W32" s="503"/>
      <c r="X32" s="503"/>
      <c r="Y32" s="503"/>
      <c r="Z32" s="503"/>
      <c r="AA32" s="503"/>
      <c r="AB32" s="503"/>
      <c r="AC32" s="503"/>
      <c r="AD32" s="503"/>
      <c r="AE32" s="503"/>
      <c r="AG32" s="503" t="str">
        <f>IF(TITLE_DATE_PR_CHANGE="",IF(TITLE_DATE_PR="","",TITLE_DATE_PR),TITLE_DATE_PR_CHANGE)</f>
        <v/>
      </c>
      <c r="AH32" s="503"/>
      <c r="AI32" s="503"/>
      <c r="AJ32" s="503"/>
      <c r="AK32" s="503"/>
      <c r="AL32" s="503"/>
      <c r="AM32" s="503"/>
      <c r="AN32" s="503"/>
      <c r="AO32" s="503"/>
      <c r="AP32" s="503"/>
      <c r="AY32" s="182">
        <v>0</v>
      </c>
    </row>
    <row customHeight="1" ht="18.75" hidden="1">
      <c r="S33" s="500" t="s">
        <v>579</v>
      </c>
      <c r="T33" s="500"/>
      <c r="U33" s="501"/>
      <c r="V33" s="502" t="str">
        <f>IF(TITLE_NUMBER_PR_CHANGE="",IF(TITLE_NUMBER_PR="","",TITLE_NUMBER_PR),TITLE_NUMBER_PR_CHANGE)</f>
        <v/>
      </c>
      <c r="W33" s="502"/>
      <c r="X33" s="502"/>
      <c r="Y33" s="502"/>
      <c r="Z33" s="502"/>
      <c r="AA33" s="502"/>
      <c r="AB33" s="502"/>
      <c r="AC33" s="502"/>
      <c r="AD33" s="502"/>
      <c r="AE33" s="502"/>
      <c r="AG33" s="502" t="str">
        <f>IF(TITLE_NUMBER_PR_CHANGE="",IF(TITLE_NUMBER_PR="","",TITLE_NUMBER_PR),TITLE_NUMBER_PR_CHANGE)</f>
        <v/>
      </c>
      <c r="AH33" s="502"/>
      <c r="AI33" s="502"/>
      <c r="AJ33" s="502"/>
      <c r="AK33" s="502"/>
      <c r="AL33" s="502"/>
      <c r="AM33" s="502"/>
      <c r="AN33" s="502"/>
      <c r="AO33" s="502"/>
      <c r="AP33" s="502"/>
      <c r="AY33" s="182">
        <v>0</v>
      </c>
    </row>
    <row customHeight="1" ht="1.05">
      <c r="AF34" s="138" t="s">
        <v>580</v>
      </c>
      <c r="AQ34" s="138" t="s">
        <v>580</v>
      </c>
      <c r="AY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J35" s="505"/>
      <c r="AK35" s="505"/>
      <c r="AL35" s="505"/>
      <c r="AM35" s="505"/>
      <c r="AN35" s="505"/>
      <c r="AO35" s="505"/>
      <c r="AP35" s="505"/>
      <c r="AQ35" s="505"/>
      <c r="AY35" s="79">
        <v>14</v>
      </c>
    </row>
    <row customHeight="1" ht="14.699999999999998">
      <c r="Q36" s="497"/>
      <c r="R36" s="497"/>
      <c r="S36" s="152" t="s">
        <v>453</v>
      </c>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t="s">
        <v>454</v>
      </c>
      <c r="AY36" s="79">
        <v>14</v>
      </c>
    </row>
    <row customHeight="1" ht="14.699999999999998">
      <c r="Q37" s="497"/>
      <c r="R37" s="497"/>
      <c r="S37" s="449" t="s">
        <v>87</v>
      </c>
      <c r="T37" s="326" t="s">
        <v>581</v>
      </c>
      <c r="U37" s="506"/>
      <c r="V37" s="507" t="s">
        <v>582</v>
      </c>
      <c r="W37" s="508"/>
      <c r="X37" s="508"/>
      <c r="Y37" s="508"/>
      <c r="Z37" s="508"/>
      <c r="AA37" s="508"/>
      <c r="AB37" s="508"/>
      <c r="AC37" s="508"/>
      <c r="AD37" s="508"/>
      <c r="AE37" s="509"/>
      <c r="AF37" s="510" t="s">
        <v>583</v>
      </c>
      <c r="AG37" s="507" t="s">
        <v>582</v>
      </c>
      <c r="AH37" s="508"/>
      <c r="AI37" s="508"/>
      <c r="AJ37" s="508"/>
      <c r="AK37" s="508"/>
      <c r="AL37" s="508"/>
      <c r="AM37" s="508"/>
      <c r="AN37" s="508"/>
      <c r="AO37" s="508"/>
      <c r="AP37" s="509"/>
      <c r="AQ37" s="510" t="s">
        <v>584</v>
      </c>
      <c r="AR37" s="511" t="s">
        <v>585</v>
      </c>
      <c r="AS37" s="152"/>
      <c r="AY37" s="79">
        <v>14</v>
      </c>
    </row>
    <row customHeight="1" ht="19.95">
      <c r="Q38" s="497"/>
      <c r="R38" s="497"/>
      <c r="S38" s="449"/>
      <c r="T38" s="326"/>
      <c r="U38" s="512"/>
      <c r="V38" s="152" t="s">
        <v>685</v>
      </c>
      <c r="W38" s="324" t="s">
        <v>686</v>
      </c>
      <c r="X38" s="324"/>
      <c r="Y38" s="324"/>
      <c r="Z38" s="324" t="s">
        <v>687</v>
      </c>
      <c r="AA38" s="324"/>
      <c r="AB38" s="324"/>
      <c r="AC38" s="288" t="s">
        <v>589</v>
      </c>
      <c r="AD38" s="579"/>
      <c r="AE38" s="289"/>
      <c r="AF38" s="514"/>
      <c r="AG38" s="152" t="s">
        <v>685</v>
      </c>
      <c r="AH38" s="324" t="s">
        <v>686</v>
      </c>
      <c r="AI38" s="324"/>
      <c r="AJ38" s="324"/>
      <c r="AK38" s="324" t="s">
        <v>687</v>
      </c>
      <c r="AL38" s="324"/>
      <c r="AM38" s="324"/>
      <c r="AN38" s="288" t="s">
        <v>589</v>
      </c>
      <c r="AO38" s="579"/>
      <c r="AP38" s="289"/>
      <c r="AQ38" s="514"/>
      <c r="AR38" s="515"/>
      <c r="AS38" s="152"/>
      <c r="AY38" s="79">
        <v>19</v>
      </c>
    </row>
    <row customHeight="1" ht="19.95">
      <c r="Q39" s="497"/>
      <c r="R39" s="497"/>
      <c r="S39" s="449"/>
      <c r="T39" s="326"/>
      <c r="U39" s="512"/>
      <c r="V39" s="152"/>
      <c r="W39" s="324" t="s">
        <v>688</v>
      </c>
      <c r="X39" s="324" t="s">
        <v>689</v>
      </c>
      <c r="Y39" s="324"/>
      <c r="Z39" s="324" t="s">
        <v>690</v>
      </c>
      <c r="AA39" s="324" t="s">
        <v>689</v>
      </c>
      <c r="AB39" s="324"/>
      <c r="AC39" s="294"/>
      <c r="AD39" s="580"/>
      <c r="AE39" s="295"/>
      <c r="AF39" s="514"/>
      <c r="AG39" s="152"/>
      <c r="AH39" s="324" t="s">
        <v>688</v>
      </c>
      <c r="AI39" s="324" t="s">
        <v>689</v>
      </c>
      <c r="AJ39" s="324"/>
      <c r="AK39" s="324" t="s">
        <v>690</v>
      </c>
      <c r="AL39" s="324" t="s">
        <v>689</v>
      </c>
      <c r="AM39" s="324"/>
      <c r="AN39" s="294"/>
      <c r="AO39" s="580"/>
      <c r="AP39" s="295"/>
      <c r="AQ39" s="514"/>
      <c r="AR39" s="515"/>
      <c r="AS39" s="152"/>
      <c r="AY39" s="79">
        <v>19</v>
      </c>
    </row>
    <row customHeight="1" ht="61.949999999999996">
      <c r="B40" s="218" t="s">
        <v>296</v>
      </c>
      <c r="C40" s="218" t="s">
        <v>297</v>
      </c>
      <c r="D40" s="218" t="s">
        <v>298</v>
      </c>
      <c r="E40" s="462" t="s">
        <v>590</v>
      </c>
      <c r="F40" s="462" t="s">
        <v>591</v>
      </c>
      <c r="G40" s="462" t="s">
        <v>592</v>
      </c>
      <c r="I40" s="462" t="s">
        <v>643</v>
      </c>
      <c r="J40" s="462" t="s">
        <v>595</v>
      </c>
      <c r="K40" s="462" t="s">
        <v>644</v>
      </c>
      <c r="L40" s="462" t="s">
        <v>571</v>
      </c>
      <c r="Q40" s="497"/>
      <c r="R40" s="497"/>
      <c r="S40" s="449"/>
      <c r="T40" s="326"/>
      <c r="U40" s="516"/>
      <c r="V40" s="152"/>
      <c r="W40" s="324"/>
      <c r="X40" s="324" t="s">
        <v>691</v>
      </c>
      <c r="Y40" s="324" t="s">
        <v>692</v>
      </c>
      <c r="Z40" s="324"/>
      <c r="AA40" s="324" t="s">
        <v>693</v>
      </c>
      <c r="AB40" s="324" t="s">
        <v>694</v>
      </c>
      <c r="AC40" s="246" t="s">
        <v>599</v>
      </c>
      <c r="AD40" s="388" t="s">
        <v>600</v>
      </c>
      <c r="AE40" s="390"/>
      <c r="AF40" s="517"/>
      <c r="AG40" s="152"/>
      <c r="AH40" s="324"/>
      <c r="AI40" s="324" t="s">
        <v>691</v>
      </c>
      <c r="AJ40" s="324" t="s">
        <v>692</v>
      </c>
      <c r="AK40" s="324"/>
      <c r="AL40" s="324" t="s">
        <v>693</v>
      </c>
      <c r="AM40" s="324" t="s">
        <v>694</v>
      </c>
      <c r="AN40" s="246" t="s">
        <v>599</v>
      </c>
      <c r="AO40" s="388" t="s">
        <v>600</v>
      </c>
      <c r="AP40" s="390"/>
      <c r="AQ40" s="517"/>
      <c r="AR40" s="518"/>
      <c r="AS40" s="152"/>
      <c r="AY40" s="79">
        <v>59</v>
      </c>
    </row>
    <row customHeight="1" ht="11.25" hidden="1">
      <c r="Q41" s="519"/>
      <c r="R41" s="520">
        <v>1</v>
      </c>
      <c r="S41" s="521" t="s">
        <v>98</v>
      </c>
      <c r="T41" s="522" t="s">
        <v>101</v>
      </c>
      <c r="U41" s="523" t="str">
        <f>OFFSET(U41,0,-1)</f>
        <v>2</v>
      </c>
      <c r="V41" s="524">
        <f>OFFSET(V41,0,-1)+1</f>
        <v>3</v>
      </c>
      <c r="W41" s="524"/>
      <c r="X41" s="524"/>
      <c r="Y41" s="524"/>
      <c r="Z41" s="524"/>
      <c r="AA41" s="524"/>
      <c r="AB41" s="524">
        <f>OFFSET(AB41,0,-1)+1</f>
        <v>1</v>
      </c>
      <c r="AC41" s="524">
        <f>OFFSET(AC41,0,-1)+1</f>
        <v>2</v>
      </c>
      <c r="AD41" s="524">
        <f>OFFSET(AD41,0,-1)+1</f>
        <v>3</v>
      </c>
      <c r="AE41" s="524"/>
      <c r="AF41" s="524">
        <f>OFFSET(AF41,0,-2)+1</f>
        <v>4</v>
      </c>
      <c r="AG41" s="524">
        <f>OFFSET(AG41,0,-1)+1</f>
        <v>5</v>
      </c>
      <c r="AH41" s="524"/>
      <c r="AI41" s="524"/>
      <c r="AJ41" s="524"/>
      <c r="AK41" s="524"/>
      <c r="AL41" s="524"/>
      <c r="AM41" s="524">
        <f>OFFSET(AM41,0,-1)+1</f>
        <v>1</v>
      </c>
      <c r="AN41" s="524">
        <f>OFFSET(AN41,0,-1)+1</f>
        <v>2</v>
      </c>
      <c r="AO41" s="524">
        <f>OFFSET(AO41,0,-1)+1</f>
        <v>3</v>
      </c>
      <c r="AP41" s="524"/>
      <c r="AQ41" s="524">
        <f>OFFSET(AQ41,0,-2)+1</f>
        <v>4</v>
      </c>
      <c r="AR41" s="523">
        <f>OFFSET(AR41,0,-1)</f>
        <v>4</v>
      </c>
      <c r="AS41" s="524">
        <f>OFFSET(AS41,0,-1)+1</f>
        <v>5</v>
      </c>
      <c r="AY41" s="403">
        <v>0</v>
      </c>
    </row>
    <row customHeight="1" ht="24">
      <c r="A42" s="525" t="s">
        <v>409</v>
      </c>
      <c r="E42" s="447">
        <v>1</v>
      </c>
      <c r="R42" s="448"/>
      <c r="S42" s="449">
        <f>INDEX(PT_DIFFERENTIATION_NUM_NTAR,MATCH(A42,PT_DIFFERENTIATION_NTAR_ID,0))</f>
        <v>0</v>
      </c>
      <c r="T42" s="450" t="s">
        <v>284</v>
      </c>
      <c r="U42" s="451"/>
      <c r="V42" s="452"/>
      <c r="W42" s="453"/>
      <c r="X42" s="453"/>
      <c r="Y42" s="453"/>
      <c r="Z42" s="453"/>
      <c r="AA42" s="453"/>
      <c r="AB42" s="453"/>
      <c r="AC42" s="453"/>
      <c r="AD42" s="453"/>
      <c r="AE42" s="453"/>
      <c r="AF42" s="454"/>
      <c r="AG42" s="452" t="str">
        <f>INDEX(PT_DIFFERENTIATION_NTAR,MATCH(A42,PT_DIFFERENTIATION_NTAR_ID,0))</f>
        <v/>
      </c>
      <c r="AH42" s="453"/>
      <c r="AI42" s="453"/>
      <c r="AJ42" s="453"/>
      <c r="AK42" s="453"/>
      <c r="AL42" s="453"/>
      <c r="AM42" s="453"/>
      <c r="AN42" s="453"/>
      <c r="AO42" s="453"/>
      <c r="AP42" s="453"/>
      <c r="AQ42" s="453"/>
      <c r="AR42" s="454"/>
      <c r="AS4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1" t="str">
        <f>IF(T42="","",T42)</f>
        <v>Наименование тарифа</v>
      </c>
      <c r="AY42" s="79">
        <v>23</v>
      </c>
    </row>
    <row customHeight="1" ht="24">
      <c r="A43" s="525" t="s">
        <v>409</v>
      </c>
      <c r="B43" s="525" t="s">
        <v>410</v>
      </c>
      <c r="E43" s="456"/>
      <c r="F43" s="447">
        <v>1</v>
      </c>
      <c r="Q43" s="457"/>
      <c r="R43" s="458"/>
      <c r="S43" s="449" t="str">
        <f>INDEX(PT_DIFFERENTIATION_NUM_TER,MATCH(B43,PT_DIFFERENTIATION_TER_ID,0))</f>
        <v>.</v>
      </c>
      <c r="T43" s="459" t="s">
        <v>550</v>
      </c>
      <c r="U43" s="451"/>
      <c r="V43" s="452"/>
      <c r="W43" s="453"/>
      <c r="X43" s="453"/>
      <c r="Y43" s="453"/>
      <c r="Z43" s="453"/>
      <c r="AA43" s="453"/>
      <c r="AB43" s="453"/>
      <c r="AC43" s="453"/>
      <c r="AD43" s="453"/>
      <c r="AE43" s="453"/>
      <c r="AF43" s="454"/>
      <c r="AG43" s="452" t="str">
        <f>INDEX(PT_DIFFERENTIATION_TER,MATCH(B43,PT_DIFFERENTIATION_TER_ID,0))</f>
        <v/>
      </c>
      <c r="AH43" s="453"/>
      <c r="AI43" s="453"/>
      <c r="AJ43" s="453"/>
      <c r="AK43" s="453"/>
      <c r="AL43" s="453"/>
      <c r="AM43" s="453"/>
      <c r="AN43" s="453"/>
      <c r="AO43" s="453"/>
      <c r="AP43" s="453"/>
      <c r="AQ43" s="453"/>
      <c r="AR43" s="454"/>
      <c r="AS43" s="455" t="s">
        <v>551</v>
      </c>
      <c r="AV43" s="151" t="str">
        <f>IF(T43="","",T43)</f>
        <v>Территория действия тарифа</v>
      </c>
      <c r="AY43" s="79">
        <v>23</v>
      </c>
    </row>
    <row customHeight="1" ht="24">
      <c r="A44" s="525" t="s">
        <v>409</v>
      </c>
      <c r="B44" s="525" t="s">
        <v>410</v>
      </c>
      <c r="C44" s="525" t="s">
        <v>411</v>
      </c>
      <c r="E44" s="456"/>
      <c r="F44" s="456"/>
      <c r="G44" s="447">
        <v>1</v>
      </c>
      <c r="Q44" s="457"/>
      <c r="R44" s="458"/>
      <c r="S44" s="449" t="str">
        <f>INDEX(PT_DIFFERENTIATION_NUM_CS,MATCH(C44,PT_DIFFERENTIATION_CS_ID,0))</f>
        <v>..</v>
      </c>
      <c r="T44" s="460" t="s">
        <v>683</v>
      </c>
      <c r="U44" s="451"/>
      <c r="V44" s="452"/>
      <c r="W44" s="453"/>
      <c r="X44" s="453"/>
      <c r="Y44" s="453"/>
      <c r="Z44" s="453"/>
      <c r="AA44" s="453"/>
      <c r="AB44" s="453"/>
      <c r="AC44" s="453"/>
      <c r="AD44" s="453"/>
      <c r="AE44" s="453"/>
      <c r="AF44" s="454"/>
      <c r="AG44" s="452" t="str">
        <f>INDEX(PT_DIFFERENTIATION_CS,MATCH(C44,PT_DIFFERENTIATION_CS_ID,0))</f>
        <v/>
      </c>
      <c r="AH44" s="453"/>
      <c r="AI44" s="453"/>
      <c r="AJ44" s="453"/>
      <c r="AK44" s="453"/>
      <c r="AL44" s="453"/>
      <c r="AM44" s="453"/>
      <c r="AN44" s="453"/>
      <c r="AO44" s="453"/>
      <c r="AP44" s="453"/>
      <c r="AQ44" s="453"/>
      <c r="AR44" s="454"/>
      <c r="AS44" s="455" t="s">
        <v>684</v>
      </c>
      <c r="AV44" s="151" t="str">
        <f>IF(T44="","",T44)</f>
        <v>Наименование централизованной системы горячего водоснабжения</v>
      </c>
      <c r="AY44" s="79">
        <v>23</v>
      </c>
    </row>
    <row customHeight="1" ht="24">
      <c r="A45" s="525" t="s">
        <v>409</v>
      </c>
      <c r="B45" s="525" t="s">
        <v>410</v>
      </c>
      <c r="C45" s="525" t="s">
        <v>411</v>
      </c>
      <c r="D45" s="525" t="s">
        <v>696</v>
      </c>
      <c r="E45" s="456"/>
      <c r="F45" s="456"/>
      <c r="G45" s="456"/>
      <c r="H45" s="456"/>
      <c r="I45" s="162" t="str">
        <f>S44&amp;".1"</f>
        <v>...1</v>
      </c>
      <c r="P45" s="136">
        <v>1</v>
      </c>
      <c r="R45" s="463"/>
      <c r="S45" s="449" t="str">
        <f>$I45</f>
        <v>...1</v>
      </c>
      <c r="T45" s="464" t="s">
        <v>636</v>
      </c>
      <c r="U45" s="451"/>
      <c r="V45" s="626"/>
      <c r="W45" s="627"/>
      <c r="X45" s="627"/>
      <c r="Y45" s="627"/>
      <c r="Z45" s="627"/>
      <c r="AA45" s="627"/>
      <c r="AB45" s="627"/>
      <c r="AC45" s="627"/>
      <c r="AD45" s="627"/>
      <c r="AE45" s="627"/>
      <c r="AF45" s="628"/>
      <c r="AG45" s="629"/>
      <c r="AH45" s="630"/>
      <c r="AI45" s="630"/>
      <c r="AJ45" s="630"/>
      <c r="AK45" s="630"/>
      <c r="AL45" s="630"/>
      <c r="AM45" s="630"/>
      <c r="AN45" s="630"/>
      <c r="AO45" s="630"/>
      <c r="AP45" s="630"/>
      <c r="AQ45" s="630"/>
      <c r="AR45" s="631"/>
      <c r="AS45" s="455" t="s">
        <v>637</v>
      </c>
      <c r="AV45" s="151" t="str">
        <f>IF(T45="","",T45)</f>
        <v>Наименование признака дифференциации</v>
      </c>
      <c r="AY45" s="79">
        <v>23</v>
      </c>
    </row>
    <row customHeight="1" ht="24">
      <c r="A46" s="525" t="s">
        <v>409</v>
      </c>
      <c r="B46" s="525" t="s">
        <v>410</v>
      </c>
      <c r="C46" s="525" t="s">
        <v>411</v>
      </c>
      <c r="D46" s="525" t="s">
        <v>696</v>
      </c>
      <c r="E46" s="456"/>
      <c r="F46" s="456"/>
      <c r="G46" s="456"/>
      <c r="H46" s="456"/>
      <c r="I46" s="467"/>
      <c r="J46" s="162" t="str">
        <f>I45&amp;".1"</f>
        <v>...1.1</v>
      </c>
      <c r="L46" s="462" t="s">
        <v>559</v>
      </c>
      <c r="Q46" s="136">
        <v>1</v>
      </c>
      <c r="R46" s="468"/>
      <c r="S46" s="449" t="str">
        <f>$J46</f>
        <v>...1.1</v>
      </c>
      <c r="T46" s="469" t="s">
        <v>560</v>
      </c>
      <c r="U46" s="451"/>
      <c r="V46" s="405"/>
      <c r="W46" s="465"/>
      <c r="X46" s="465"/>
      <c r="Y46" s="465"/>
      <c r="Z46" s="465"/>
      <c r="AA46" s="465"/>
      <c r="AB46" s="465"/>
      <c r="AC46" s="465"/>
      <c r="AD46" s="465"/>
      <c r="AE46" s="465"/>
      <c r="AF46" s="466"/>
      <c r="AG46" s="405"/>
      <c r="AH46" s="465"/>
      <c r="AI46" s="465"/>
      <c r="AJ46" s="465"/>
      <c r="AK46" s="465"/>
      <c r="AL46" s="465"/>
      <c r="AM46" s="465"/>
      <c r="AN46" s="465"/>
      <c r="AO46" s="465"/>
      <c r="AP46" s="465"/>
      <c r="AQ46" s="465"/>
      <c r="AR46" s="466"/>
      <c r="AS46" s="570" t="s">
        <v>638</v>
      </c>
      <c r="AV46" s="151" t="str">
        <f>IF(T46="","",T46)</f>
        <v>Группа потребителей</v>
      </c>
      <c r="AY46" s="79">
        <v>23</v>
      </c>
    </row>
    <row customHeight="1" ht="24">
      <c r="A47" s="525" t="s">
        <v>409</v>
      </c>
      <c r="B47" s="525" t="s">
        <v>410</v>
      </c>
      <c r="C47" s="525" t="s">
        <v>411</v>
      </c>
      <c r="D47" s="525" t="s">
        <v>696</v>
      </c>
      <c r="E47" s="456"/>
      <c r="F47" s="456"/>
      <c r="G47" s="456"/>
      <c r="H47" s="456"/>
      <c r="I47" s="467"/>
      <c r="J47" s="467"/>
      <c r="K47" s="162" t="str">
        <f>J46&amp;".1"</f>
        <v>...1.1.1</v>
      </c>
      <c r="R47" s="468">
        <v>1</v>
      </c>
      <c r="S47" s="449" t="str">
        <f>$K47</f>
        <v>...1.1.1</v>
      </c>
      <c r="T47" s="632"/>
      <c r="U47" s="451"/>
      <c r="V47" s="492"/>
      <c r="W47" s="492"/>
      <c r="X47" s="492"/>
      <c r="Y47" s="492"/>
      <c r="Z47" s="492"/>
      <c r="AA47" s="492"/>
      <c r="AB47" s="493"/>
      <c r="AC47" s="494"/>
      <c r="AD47" s="495" t="s">
        <v>61</v>
      </c>
      <c r="AE47" s="494"/>
      <c r="AF47" s="495" t="s">
        <v>61</v>
      </c>
      <c r="AG47" s="471"/>
      <c r="AH47" s="471"/>
      <c r="AI47" s="471"/>
      <c r="AJ47" s="471"/>
      <c r="AK47" s="471"/>
      <c r="AL47" s="471"/>
      <c r="AM47" s="473"/>
      <c r="AN47" s="474"/>
      <c r="AO47" s="214" t="s">
        <v>61</v>
      </c>
      <c r="AP47" s="526"/>
      <c r="AQ47" s="214" t="s">
        <v>19</v>
      </c>
      <c r="AR47" s="633"/>
      <c r="AS4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8">
        <f>STRCHECKDATE(V48:AR48)</f>
      </c>
      <c r="AV47" s="151" t="str">
        <f>IF(T47="","",T47)</f>
        <v/>
      </c>
      <c r="AY47" s="79">
        <v>23</v>
      </c>
    </row>
    <row customHeight="1" ht="0">
      <c r="A48" s="525" t="s">
        <v>409</v>
      </c>
      <c r="B48" s="525" t="s">
        <v>410</v>
      </c>
      <c r="C48" s="525" t="s">
        <v>411</v>
      </c>
      <c r="D48" s="525" t="s">
        <v>696</v>
      </c>
      <c r="E48" s="456"/>
      <c r="F48" s="456"/>
      <c r="G48" s="456"/>
      <c r="H48" s="456"/>
      <c r="I48" s="467"/>
      <c r="J48" s="467"/>
      <c r="K48" s="162"/>
      <c r="R48" s="468"/>
      <c r="S48" s="430"/>
      <c r="T48" s="451"/>
      <c r="U48" s="451"/>
      <c r="V48" s="492"/>
      <c r="W48" s="492"/>
      <c r="X48" s="492"/>
      <c r="Y48" s="492"/>
      <c r="Z48" s="492"/>
      <c r="AA48" s="492"/>
      <c r="AB48" s="476" t="str">
        <f>AC47&amp;"-"&amp;AE47</f>
        <v>-</v>
      </c>
      <c r="AC48" s="495"/>
      <c r="AD48" s="495"/>
      <c r="AE48" s="495"/>
      <c r="AF48" s="495"/>
      <c r="AG48" s="472"/>
      <c r="AH48" s="472"/>
      <c r="AI48" s="472"/>
      <c r="AJ48" s="472"/>
      <c r="AK48" s="472"/>
      <c r="AL48" s="472"/>
      <c r="AM48" s="476" t="str">
        <f>AN47&amp;"-"&amp;AP47</f>
        <v>-</v>
      </c>
      <c r="AN48" s="477"/>
      <c r="AO48" s="214"/>
      <c r="AP48" s="528"/>
      <c r="AQ48" s="214"/>
      <c r="AR48" s="635"/>
      <c r="AS48" s="634"/>
      <c r="AV48" s="151" t="str">
        <f>IF(T48="","",T48)</f>
        <v/>
      </c>
      <c r="AY48" s="79">
        <v>0</v>
      </c>
    </row>
    <row customHeight="1" ht="21">
      <c r="A49" s="525" t="s">
        <v>409</v>
      </c>
      <c r="B49" s="525" t="s">
        <v>410</v>
      </c>
      <c r="C49" s="525" t="s">
        <v>411</v>
      </c>
      <c r="D49" s="525" t="s">
        <v>696</v>
      </c>
      <c r="E49" s="456"/>
      <c r="F49" s="456"/>
      <c r="G49" s="456"/>
      <c r="H49" s="456"/>
      <c r="I49" s="467"/>
      <c r="J49" s="162"/>
      <c r="R49" s="463"/>
      <c r="S49" s="479"/>
      <c r="T49" s="483" t="s">
        <v>639</v>
      </c>
      <c r="U49" s="204"/>
      <c r="V49" s="204"/>
      <c r="W49" s="204"/>
      <c r="X49" s="204"/>
      <c r="Y49" s="204"/>
      <c r="Z49" s="204"/>
      <c r="AA49" s="204"/>
      <c r="AB49" s="204"/>
      <c r="AC49" s="204"/>
      <c r="AD49" s="204"/>
      <c r="AE49" s="204"/>
      <c r="AF49" s="204"/>
      <c r="AG49" s="204"/>
      <c r="AH49" s="204"/>
      <c r="AI49" s="204"/>
      <c r="AJ49" s="204"/>
      <c r="AK49" s="204"/>
      <c r="AL49" s="204"/>
      <c r="AM49" s="204"/>
      <c r="AN49" s="204"/>
      <c r="AO49" s="204"/>
      <c r="AP49" s="204"/>
      <c r="AQ49" s="204"/>
      <c r="AR49" s="204"/>
      <c r="AS49" s="455" t="s">
        <v>640</v>
      </c>
      <c r="AV49" s="151" t="str">
        <f>IF(T49="","",T49)</f>
        <v>Добавить значение признака дифференциации</v>
      </c>
      <c r="AY49" s="79">
        <v>20</v>
      </c>
    </row>
    <row customHeight="1" ht="22.049999999999997">
      <c r="A50" s="525" t="s">
        <v>409</v>
      </c>
      <c r="B50" s="525" t="s">
        <v>410</v>
      </c>
      <c r="C50" s="525" t="s">
        <v>411</v>
      </c>
      <c r="D50" s="525" t="s">
        <v>696</v>
      </c>
      <c r="E50" s="456"/>
      <c r="F50" s="456"/>
      <c r="G50" s="456"/>
      <c r="H50" s="456"/>
      <c r="I50" s="162"/>
      <c r="R50" s="463"/>
      <c r="S50" s="479"/>
      <c r="T50" s="486" t="s">
        <v>565</v>
      </c>
      <c r="U50" s="204"/>
      <c r="V50" s="204"/>
      <c r="W50" s="204"/>
      <c r="X50" s="204"/>
      <c r="Y50" s="204"/>
      <c r="Z50" s="204"/>
      <c r="AA50" s="204"/>
      <c r="AB50" s="204"/>
      <c r="AC50" s="204"/>
      <c r="AD50" s="204"/>
      <c r="AE50" s="204"/>
      <c r="AF50" s="484"/>
      <c r="AG50" s="204"/>
      <c r="AH50" s="204"/>
      <c r="AI50" s="204"/>
      <c r="AJ50" s="204"/>
      <c r="AK50" s="204"/>
      <c r="AL50" s="204"/>
      <c r="AM50" s="204"/>
      <c r="AN50" s="204"/>
      <c r="AO50" s="204"/>
      <c r="AP50" s="204"/>
      <c r="AQ50" s="484"/>
      <c r="AR50" s="204"/>
      <c r="AS50" s="636"/>
      <c r="AV50" s="151" t="str">
        <f>IF(T50="","",T50)</f>
        <v>Добавить группу потребителей</v>
      </c>
      <c r="AY50" s="79">
        <v>21</v>
      </c>
    </row>
    <row customHeight="1" ht="22.049999999999997">
      <c r="A51" s="525" t="s">
        <v>409</v>
      </c>
      <c r="B51" s="525" t="s">
        <v>410</v>
      </c>
      <c r="C51" s="525" t="s">
        <v>411</v>
      </c>
      <c r="D51" s="525" t="s">
        <v>696</v>
      </c>
      <c r="E51" s="456"/>
      <c r="F51" s="456"/>
      <c r="G51" s="456"/>
      <c r="H51" s="447"/>
      <c r="R51" s="448"/>
      <c r="S51" s="479"/>
      <c r="T51" s="637" t="s">
        <v>641</v>
      </c>
      <c r="U51" s="204"/>
      <c r="V51" s="204"/>
      <c r="W51" s="204"/>
      <c r="X51" s="204"/>
      <c r="Y51" s="204"/>
      <c r="Z51" s="204"/>
      <c r="AA51" s="204"/>
      <c r="AB51" s="204"/>
      <c r="AC51" s="204"/>
      <c r="AD51" s="204"/>
      <c r="AE51" s="204"/>
      <c r="AF51" s="484"/>
      <c r="AG51" s="204"/>
      <c r="AH51" s="204"/>
      <c r="AI51" s="204"/>
      <c r="AJ51" s="204"/>
      <c r="AK51" s="204"/>
      <c r="AL51" s="204"/>
      <c r="AM51" s="204"/>
      <c r="AN51" s="204"/>
      <c r="AO51" s="204"/>
      <c r="AP51" s="204"/>
      <c r="AQ51" s="484"/>
      <c r="AR51" s="204"/>
      <c r="AS51" s="485"/>
      <c r="AV51" s="151" t="str">
        <f>IF(T51="","",T51)</f>
        <v>Добавить наименование признака дифференциации</v>
      </c>
      <c r="AY51" s="79">
        <v>21</v>
      </c>
    </row>
    <row customHeight="1" ht="0">
      <c r="A52" s="135" t="s">
        <v>409</v>
      </c>
      <c r="B52" s="135" t="s">
        <v>410</v>
      </c>
      <c r="E52" s="456"/>
      <c r="F52" s="447"/>
      <c r="T52" s="491" t="s">
        <v>568</v>
      </c>
      <c r="AV52" s="151" t="str">
        <f>IF(T52="","",T52)</f>
        <v>Добавить централизованную систему для дифференциации</v>
      </c>
      <c r="AY52" s="138">
        <v>0</v>
      </c>
    </row>
    <row customHeight="1" ht="0">
      <c r="A53" s="135" t="s">
        <v>409</v>
      </c>
      <c r="E53" s="447"/>
      <c r="T53" s="491" t="s">
        <v>569</v>
      </c>
      <c r="AV53" s="151" t="str">
        <f>IF(T53="","",T53)</f>
        <v>Добавить территорию для дифференциации</v>
      </c>
      <c r="AY53" s="138">
        <v>0</v>
      </c>
    </row>
    <row customHeight="1" ht="0">
      <c r="T54" s="491" t="s">
        <v>601</v>
      </c>
      <c r="AV54" s="151" t="str">
        <f>IF(T54="","",T54)</f>
        <v>Добавить наименование тарифа</v>
      </c>
      <c r="AY54" s="138">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81</v>
      </c>
      <c r="B59" s="100">
        <v>0</v>
      </c>
      <c r="C59" s="100">
        <v>0</v>
      </c>
      <c r="D59" s="100">
        <v>0</v>
      </c>
      <c r="E59" s="100">
        <v>0</v>
      </c>
      <c r="F59" s="100">
        <v>0</v>
      </c>
      <c r="G59" s="100">
        <v>0</v>
      </c>
      <c r="H59" s="100">
        <v>0</v>
      </c>
      <c r="I59" s="100">
        <v>0</v>
      </c>
      <c r="J59" s="100">
        <v>0</v>
      </c>
      <c r="K59" s="100">
        <v>0</v>
      </c>
      <c r="L59" s="170">
        <v>0</v>
      </c>
      <c r="M59" s="104">
        <v>0</v>
      </c>
      <c r="N59" s="104">
        <v>0</v>
      </c>
      <c r="O59" s="104">
        <v>0</v>
      </c>
      <c r="P59" s="530">
        <v>3</v>
      </c>
      <c r="Q59" s="531">
        <v>3</v>
      </c>
      <c r="R59" s="531">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8">
        <v>10</v>
      </c>
      <c r="AU59" s="138">
        <v>10</v>
      </c>
      <c r="AV59" s="138">
        <v>10</v>
      </c>
      <c r="AW59" s="138">
        <v>10</v>
      </c>
      <c r="AX59" s="138">
        <v>10</v>
      </c>
      <c r="AY59" s="7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8AD21-371F-1D76-617F-0.2CA3FEA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19" width="19.140625" hidden="1" customWidth="1"/>
    <col min="13" max="14" style="3319" width="12.28125" hidden="1" customWidth="1"/>
    <col min="15" max="15" style="3319" width="23.421875" hidden="1" customWidth="1"/>
    <col min="16" max="17" style="3319" width="3.7109375" hidden="1" customWidth="1"/>
    <col min="18" max="18" style="3319" width="3.00390625" customWidth="1"/>
    <col min="19" max="19" style="3319" width="12.00390625" customWidth="1"/>
    <col min="20" max="20" style="3319" width="31.00390625" customWidth="1"/>
    <col min="21" max="21" style="3319" width="0.140625" customWidth="1"/>
    <col min="22" max="25" style="3319" width="21.7109375" hidden="1" customWidth="1"/>
    <col min="26" max="26" style="3319" width="11.7109375" hidden="1" customWidth="1"/>
    <col min="27" max="27" style="3319" width="3.7109375" hidden="1" customWidth="1"/>
    <col min="28" max="28" style="3319" width="11.7109375" hidden="1" customWidth="1"/>
    <col min="29" max="29" style="3319" width="8.57421875" hidden="1" customWidth="1"/>
    <col min="30" max="30" style="3319" width="3.7109375" customWidth="1"/>
    <col min="31" max="32" style="3319" width="3.00390625" customWidth="1"/>
    <col min="33" max="33" style="3319" width="24.00390625" customWidth="1"/>
    <col min="34" max="34" style="3319" width="3.7109375" customWidth="1"/>
    <col min="35" max="36" style="3319" width="3.00390625" customWidth="1"/>
    <col min="37" max="37" style="3319" width="24.00390625" customWidth="1"/>
    <col min="38" max="38" style="3319" width="3.7109375" customWidth="1"/>
    <col min="39" max="40" style="3319" width="3.00390625" customWidth="1"/>
    <col min="41" max="41" style="3319" width="18.00390625" customWidth="1"/>
    <col min="42" max="42" style="3319" width="3.7109375" customWidth="1"/>
    <col min="43" max="44" style="3319" width="3.00390625" customWidth="1"/>
    <col min="45" max="45" style="3319" width="18.00390625" customWidth="1"/>
    <col min="46" max="49" style="3319" width="21.00390625" customWidth="1"/>
    <col min="50" max="50" style="3319" width="11.00390625" customWidth="1"/>
    <col min="51" max="51" style="3319" width="3.7109375" customWidth="1"/>
    <col min="52" max="52" style="3319" width="11.00390625" customWidth="1"/>
    <col min="53" max="53" style="3319" width="8.57421875" hidden="1" customWidth="1"/>
    <col min="54" max="54" style="3319" width="4.00390625" customWidth="1"/>
    <col min="55" max="55" style="3319" width="115.00390625" customWidth="1"/>
    <col min="56" max="60" style="3319" width="10.00390625" customWidth="1"/>
    <col min="61" max="61" style="3319" width="10.57421875" hidden="1"/>
  </cols>
  <sheetData>
    <row customHeight="1" ht="22.5" hidden="1">
      <c r="BI1" s="79" t="s">
        <v>14</v>
      </c>
    </row>
    <row customHeight="1" ht="21" hidden="1">
      <c r="E2" s="447">
        <v>1</v>
      </c>
      <c r="R2" s="448"/>
      <c r="S2" s="449">
        <f>INDEX(PT_DIFFERENTIATION_NUM_NTAR,MATCH(A2,PT_DIFFERENTIATION_NTAR_ID,0))</f>
      </c>
      <c r="T2" s="450" t="s">
        <v>284</v>
      </c>
      <c r="U2" s="451"/>
      <c r="V2" s="453"/>
      <c r="W2" s="453"/>
      <c r="X2" s="453"/>
      <c r="Y2" s="453"/>
      <c r="Z2" s="453"/>
      <c r="AA2" s="453"/>
      <c r="AB2" s="453"/>
      <c r="AC2" s="454"/>
      <c r="AD2" s="452">
        <f>INDEX(PT_DIFFERENTIATION_NTAR,MATCH(A2,PT_DIFFERENTIATION_NTAR_ID,0))</f>
      </c>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4"/>
      <c r="BC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1" t="str">
        <f>IF(T2="","",T2)</f>
        <v>Наименование тарифа</v>
      </c>
      <c r="BI2" s="79">
        <v>0</v>
      </c>
    </row>
    <row customHeight="1" ht="21" hidden="1">
      <c r="E3" s="456"/>
      <c r="F3" s="447">
        <v>1</v>
      </c>
      <c r="Q3" s="583"/>
      <c r="R3" s="458"/>
      <c r="S3" s="449">
        <f>INDEX(PT_DIFFERENTIATION_NUM_TER,MATCH(B3,PT_DIFFERENTIATION_TER_ID,0))</f>
      </c>
      <c r="T3" s="459" t="s">
        <v>550</v>
      </c>
      <c r="U3" s="451"/>
      <c r="V3" s="453"/>
      <c r="W3" s="453"/>
      <c r="X3" s="453"/>
      <c r="Y3" s="453"/>
      <c r="Z3" s="453"/>
      <c r="AA3" s="453"/>
      <c r="AB3" s="453"/>
      <c r="AC3" s="454"/>
      <c r="AD3" s="452">
        <f>INDEX(PT_DIFFERENTIATION_TER,MATCH(B3,PT_DIFFERENTIATION_TER_ID,0))</f>
      </c>
      <c r="AE3" s="453"/>
      <c r="AF3" s="453"/>
      <c r="AG3" s="453"/>
      <c r="AH3" s="453"/>
      <c r="AI3" s="453"/>
      <c r="AJ3" s="453"/>
      <c r="AK3" s="453"/>
      <c r="AL3" s="453"/>
      <c r="AM3" s="453"/>
      <c r="AN3" s="453"/>
      <c r="AO3" s="453"/>
      <c r="AP3" s="453"/>
      <c r="AQ3" s="453"/>
      <c r="AR3" s="453"/>
      <c r="AS3" s="453"/>
      <c r="AT3" s="453"/>
      <c r="AU3" s="453"/>
      <c r="AV3" s="453"/>
      <c r="AW3" s="453"/>
      <c r="AX3" s="453"/>
      <c r="AY3" s="453"/>
      <c r="AZ3" s="453"/>
      <c r="BA3" s="453"/>
      <c r="BB3" s="454"/>
      <c r="BC3" s="455" t="s">
        <v>551</v>
      </c>
      <c r="BF3" s="151" t="str">
        <f>IF(T3="","",T3)</f>
        <v>Территория действия тарифа</v>
      </c>
      <c r="BI3" s="79">
        <v>0</v>
      </c>
    </row>
    <row customHeight="1" ht="33.75" hidden="1">
      <c r="E4" s="456"/>
      <c r="F4" s="456"/>
      <c r="G4" s="447">
        <v>1</v>
      </c>
      <c r="Q4" s="583"/>
      <c r="R4" s="458"/>
      <c r="S4" s="449">
        <f>INDEX(PT_DIFFERENTIATION_NUM_CS,MATCH(C4,PT_DIFFERENTIATION_CS_ID,0))</f>
      </c>
      <c r="T4" s="460" t="s">
        <v>683</v>
      </c>
      <c r="U4" s="451"/>
      <c r="V4" s="453"/>
      <c r="W4" s="453"/>
      <c r="X4" s="453"/>
      <c r="Y4" s="453"/>
      <c r="Z4" s="453"/>
      <c r="AA4" s="453"/>
      <c r="AB4" s="453"/>
      <c r="AC4" s="454"/>
      <c r="AD4" s="452">
        <f>INDEX(PT_DIFFERENTIATION_CS,MATCH(C4,PT_DIFFERENTIATION_CS_ID,0))</f>
      </c>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4"/>
      <c r="BC4" s="455" t="s">
        <v>684</v>
      </c>
      <c r="BF4" s="151" t="str">
        <f>IF(T4="","",T4)</f>
        <v>Наименование централизованной системы горячего водоснабжения</v>
      </c>
      <c r="BI4" s="79">
        <v>0</v>
      </c>
    </row>
    <row customHeight="1" ht="14.25" hidden="1">
      <c r="E5" s="456"/>
      <c r="F5" s="456"/>
      <c r="G5" s="456"/>
      <c r="H5" s="447">
        <v>1</v>
      </c>
      <c r="Q5" s="643"/>
      <c r="R5" s="468"/>
      <c r="S5" s="330"/>
      <c r="T5" s="644"/>
      <c r="U5" s="541"/>
      <c r="V5" s="543"/>
      <c r="W5" s="543"/>
      <c r="X5" s="543"/>
      <c r="Y5" s="543"/>
      <c r="Z5" s="543"/>
      <c r="AA5" s="543"/>
      <c r="AB5" s="543"/>
      <c r="AC5" s="544"/>
      <c r="AD5" s="542"/>
      <c r="AE5" s="543"/>
      <c r="AF5" s="543"/>
      <c r="AG5" s="543"/>
      <c r="AH5" s="543"/>
      <c r="AI5" s="543"/>
      <c r="AJ5" s="543"/>
      <c r="AK5" s="543"/>
      <c r="AL5" s="543"/>
      <c r="AM5" s="543"/>
      <c r="AN5" s="543"/>
      <c r="AO5" s="543"/>
      <c r="AP5" s="543"/>
      <c r="AQ5" s="543"/>
      <c r="AR5" s="543"/>
      <c r="AS5" s="543"/>
      <c r="AT5" s="543"/>
      <c r="AU5" s="543"/>
      <c r="AV5" s="543"/>
      <c r="AW5" s="543"/>
      <c r="AX5" s="543"/>
      <c r="AY5" s="543"/>
      <c r="AZ5" s="543"/>
      <c r="BA5" s="543"/>
      <c r="BB5" s="544"/>
      <c r="BC5" s="545" t="s">
        <v>555</v>
      </c>
      <c r="BF5" s="151" t="str">
        <f>IF(T5="","",T5)</f>
        <v/>
      </c>
      <c r="BI5" s="138">
        <v>0</v>
      </c>
    </row>
    <row customHeight="1" ht="14.25" hidden="1">
      <c r="E6" s="456"/>
      <c r="F6" s="456"/>
      <c r="G6" s="456"/>
      <c r="H6" s="456"/>
      <c r="I6" s="162" t="str">
        <f>S5&amp;".1"</f>
        <v>.1</v>
      </c>
      <c r="L6" s="550" t="s">
        <v>556</v>
      </c>
      <c r="P6" s="136">
        <v>1</v>
      </c>
      <c r="R6" s="463"/>
      <c r="S6" s="330"/>
      <c r="T6" s="540"/>
      <c r="U6" s="541"/>
      <c r="V6" s="543"/>
      <c r="W6" s="543"/>
      <c r="X6" s="543"/>
      <c r="Y6" s="543"/>
      <c r="Z6" s="543"/>
      <c r="AA6" s="543"/>
      <c r="AB6" s="543"/>
      <c r="AC6" s="544"/>
      <c r="AD6" s="542"/>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4"/>
      <c r="BC6" s="545"/>
      <c r="BF6" s="151" t="str">
        <f>IF(T6="","",T6)</f>
        <v/>
      </c>
      <c r="BI6" s="138">
        <v>0</v>
      </c>
    </row>
    <row customHeight="1" ht="14.25" hidden="1">
      <c r="E7" s="456"/>
      <c r="F7" s="456"/>
      <c r="G7" s="456"/>
      <c r="H7" s="456"/>
      <c r="I7" s="467"/>
      <c r="J7" s="162" t="str">
        <f>S5&amp;".1"</f>
        <v>.1</v>
      </c>
      <c r="Q7" s="136">
        <v>1</v>
      </c>
      <c r="R7" s="468"/>
      <c r="S7" s="330"/>
      <c r="T7" s="584"/>
      <c r="U7" s="541"/>
      <c r="V7" s="543"/>
      <c r="W7" s="543"/>
      <c r="X7" s="543"/>
      <c r="Y7" s="543"/>
      <c r="Z7" s="543"/>
      <c r="AA7" s="543"/>
      <c r="AB7" s="543"/>
      <c r="AC7" s="544"/>
      <c r="AD7" s="542"/>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4"/>
      <c r="BC7" s="545"/>
      <c r="BF7" s="151" t="str">
        <f>IF(T7="","",T7)</f>
        <v/>
      </c>
      <c r="BI7" s="138">
        <v>0</v>
      </c>
    </row>
    <row customHeight="1" ht="11.25" hidden="1">
      <c r="E8" s="456"/>
      <c r="F8" s="456"/>
      <c r="G8" s="456"/>
      <c r="H8" s="456"/>
      <c r="I8" s="467"/>
      <c r="J8" s="467"/>
      <c r="K8" s="162">
        <f>S4&amp;".1"</f>
      </c>
      <c r="R8" s="585">
        <v>1</v>
      </c>
      <c r="S8" s="551">
        <f>$K8</f>
      </c>
      <c r="T8" s="638"/>
      <c r="U8" s="451"/>
      <c r="V8" s="471"/>
      <c r="W8" s="473"/>
      <c r="X8" s="471"/>
      <c r="Y8" s="473"/>
      <c r="Z8" s="474"/>
      <c r="AA8" s="214" t="s">
        <v>61</v>
      </c>
      <c r="AB8" s="474"/>
      <c r="AC8" s="214" t="s">
        <v>61</v>
      </c>
      <c r="AD8" s="299" t="s">
        <v>61</v>
      </c>
      <c r="AE8" s="587"/>
      <c r="AF8" s="324">
        <v>1</v>
      </c>
      <c r="AG8" s="639"/>
      <c r="AH8" s="214" t="s">
        <v>61</v>
      </c>
      <c r="AI8" s="587"/>
      <c r="AJ8" s="324">
        <v>1</v>
      </c>
      <c r="AK8" s="96" t="s">
        <v>22</v>
      </c>
      <c r="AL8" s="214" t="s">
        <v>61</v>
      </c>
      <c r="AM8" s="288"/>
      <c r="AN8" s="324">
        <v>1</v>
      </c>
      <c r="AO8" s="645"/>
      <c r="AP8" s="646" t="s">
        <v>61</v>
      </c>
      <c r="AQ8" s="588"/>
      <c r="AR8" s="324">
        <v>1</v>
      </c>
      <c r="AS8" s="106" t="s">
        <v>22</v>
      </c>
      <c r="AT8" s="471"/>
      <c r="AU8" s="473"/>
      <c r="AV8" s="471"/>
      <c r="AW8" s="473"/>
      <c r="AX8" s="474"/>
      <c r="AY8" s="214" t="s">
        <v>61</v>
      </c>
      <c r="AZ8" s="474"/>
      <c r="BA8" s="214" t="s">
        <v>61</v>
      </c>
      <c r="BB8" s="527"/>
      <c r="BC8" s="475" t="s">
        <v>654</v>
      </c>
      <c r="BF8" s="151" t="str">
        <f>IF(T8="","",T8)</f>
        <v/>
      </c>
      <c r="BI8" s="79">
        <v>0</v>
      </c>
    </row>
    <row customHeight="1" ht="11.25" hidden="1">
      <c r="E9" s="456"/>
      <c r="F9" s="456"/>
      <c r="G9" s="456"/>
      <c r="H9" s="456"/>
      <c r="I9" s="467"/>
      <c r="J9" s="467"/>
      <c r="K9" s="162"/>
      <c r="R9" s="585"/>
      <c r="S9" s="589"/>
      <c r="T9" s="647"/>
      <c r="U9" s="451"/>
      <c r="V9" s="575"/>
      <c r="W9" s="593"/>
      <c r="X9" s="575"/>
      <c r="Y9" s="593"/>
      <c r="Z9" s="575"/>
      <c r="AA9" s="575"/>
      <c r="AB9" s="575"/>
      <c r="AC9" s="575"/>
      <c r="AD9" s="305"/>
      <c r="AE9" s="587"/>
      <c r="AF9" s="324"/>
      <c r="AG9" s="639"/>
      <c r="AH9" s="214"/>
      <c r="AI9" s="587"/>
      <c r="AJ9" s="324"/>
      <c r="AK9" s="96"/>
      <c r="AL9" s="214"/>
      <c r="AM9" s="294"/>
      <c r="AN9" s="324"/>
      <c r="AO9" s="645"/>
      <c r="AP9" s="648"/>
      <c r="AQ9" s="592"/>
      <c r="AR9" s="176"/>
      <c r="AS9" s="176" t="s">
        <v>655</v>
      </c>
      <c r="AT9" s="575"/>
      <c r="AU9" s="593"/>
      <c r="AV9" s="575"/>
      <c r="AW9" s="593"/>
      <c r="AX9" s="575"/>
      <c r="AY9" s="575"/>
      <c r="AZ9" s="575"/>
      <c r="BA9" s="575"/>
      <c r="BB9" s="591"/>
      <c r="BC9" s="478"/>
      <c r="BI9" s="79">
        <v>0</v>
      </c>
    </row>
    <row customHeight="1" ht="11.25" hidden="1">
      <c r="E10" s="456"/>
      <c r="F10" s="456"/>
      <c r="G10" s="456"/>
      <c r="H10" s="456"/>
      <c r="I10" s="467"/>
      <c r="J10" s="467"/>
      <c r="K10" s="162"/>
      <c r="R10" s="585"/>
      <c r="S10" s="589"/>
      <c r="T10" s="647"/>
      <c r="U10" s="451"/>
      <c r="V10" s="575"/>
      <c r="W10" s="593"/>
      <c r="X10" s="575"/>
      <c r="Y10" s="593"/>
      <c r="Z10" s="575"/>
      <c r="AA10" s="575"/>
      <c r="AB10" s="575"/>
      <c r="AC10" s="575"/>
      <c r="AD10" s="305"/>
      <c r="AE10" s="587"/>
      <c r="AF10" s="324"/>
      <c r="AG10" s="639"/>
      <c r="AH10" s="214"/>
      <c r="AI10" s="587"/>
      <c r="AJ10" s="324"/>
      <c r="AK10" s="96"/>
      <c r="AL10" s="214"/>
      <c r="AM10" s="592"/>
      <c r="AN10" s="649"/>
      <c r="AO10" s="649" t="s">
        <v>656</v>
      </c>
      <c r="AP10" s="176"/>
      <c r="AQ10" s="176"/>
      <c r="AR10" s="176"/>
      <c r="AS10" s="575"/>
      <c r="AT10" s="575"/>
      <c r="AU10" s="593"/>
      <c r="AV10" s="575"/>
      <c r="AW10" s="593"/>
      <c r="AX10" s="575"/>
      <c r="AY10" s="575"/>
      <c r="AZ10" s="575"/>
      <c r="BA10" s="575"/>
      <c r="BB10" s="591"/>
      <c r="BC10" s="478"/>
      <c r="BI10" s="79">
        <v>0</v>
      </c>
    </row>
    <row customHeight="1" ht="11.25" hidden="1">
      <c r="E11" s="456"/>
      <c r="F11" s="456"/>
      <c r="G11" s="456"/>
      <c r="H11" s="456"/>
      <c r="I11" s="467"/>
      <c r="J11" s="467"/>
      <c r="K11" s="162"/>
      <c r="R11" s="585"/>
      <c r="S11" s="589"/>
      <c r="T11" s="647"/>
      <c r="U11" s="451"/>
      <c r="V11" s="575"/>
      <c r="W11" s="593"/>
      <c r="X11" s="575"/>
      <c r="Y11" s="593"/>
      <c r="Z11" s="575"/>
      <c r="AA11" s="575"/>
      <c r="AB11" s="575"/>
      <c r="AC11" s="575"/>
      <c r="AD11" s="305"/>
      <c r="AE11" s="587"/>
      <c r="AF11" s="324"/>
      <c r="AG11" s="639"/>
      <c r="AH11" s="214"/>
      <c r="AI11" s="595"/>
      <c r="AJ11" s="167"/>
      <c r="AK11" s="415" t="s">
        <v>657</v>
      </c>
      <c r="AL11" s="575"/>
      <c r="AM11" s="575"/>
      <c r="AN11" s="575"/>
      <c r="AO11" s="575"/>
      <c r="AP11" s="575"/>
      <c r="AQ11" s="575"/>
      <c r="AR11" s="575"/>
      <c r="AS11" s="575"/>
      <c r="AT11" s="575"/>
      <c r="AU11" s="593"/>
      <c r="AV11" s="575"/>
      <c r="AW11" s="593"/>
      <c r="AX11" s="575"/>
      <c r="AY11" s="575"/>
      <c r="AZ11" s="575"/>
      <c r="BA11" s="575"/>
      <c r="BB11" s="591"/>
      <c r="BC11" s="478"/>
      <c r="BI11" s="79">
        <v>0</v>
      </c>
    </row>
    <row customHeight="1" ht="11.25" hidden="1">
      <c r="E12" s="456"/>
      <c r="F12" s="456"/>
      <c r="G12" s="456"/>
      <c r="H12" s="456"/>
      <c r="I12" s="467"/>
      <c r="J12" s="467"/>
      <c r="K12" s="162"/>
      <c r="R12" s="585"/>
      <c r="S12" s="561"/>
      <c r="T12" s="650"/>
      <c r="U12" s="451"/>
      <c r="V12" s="575"/>
      <c r="W12" s="576" t="str">
        <f>Z8&amp;"-"&amp;AB8</f>
        <v>-</v>
      </c>
      <c r="X12" s="575"/>
      <c r="Y12" s="576" t="str">
        <f>AB8&amp;"-"&amp;AD8</f>
        <v>-да</v>
      </c>
      <c r="Z12" s="575"/>
      <c r="AA12" s="575"/>
      <c r="AB12" s="575"/>
      <c r="AC12" s="575"/>
      <c r="AD12" s="210"/>
      <c r="AE12" s="598"/>
      <c r="AF12" s="599"/>
      <c r="AG12" s="176" t="s">
        <v>658</v>
      </c>
      <c r="AH12" s="575"/>
      <c r="AI12" s="575"/>
      <c r="AJ12" s="575"/>
      <c r="AK12" s="575"/>
      <c r="AL12" s="575"/>
      <c r="AM12" s="575"/>
      <c r="AN12" s="575"/>
      <c r="AO12" s="575"/>
      <c r="AP12" s="575"/>
      <c r="AQ12" s="575"/>
      <c r="AR12" s="575"/>
      <c r="AS12" s="575"/>
      <c r="AT12" s="575"/>
      <c r="AU12" s="576" t="str">
        <f>AX8&amp;"-"&amp;AZ8</f>
        <v>-</v>
      </c>
      <c r="AV12" s="575"/>
      <c r="AW12" s="576" t="str">
        <f>AZ8&amp;"-"&amp;BB8</f>
        <v>-</v>
      </c>
      <c r="AX12" s="575"/>
      <c r="AY12" s="575"/>
      <c r="AZ12" s="575"/>
      <c r="BA12" s="575"/>
      <c r="BB12" s="597" t="str">
        <f>BE8&amp;"-"&amp;BG8</f>
        <v>-</v>
      </c>
      <c r="BC12" s="478"/>
      <c r="BF12" s="151" t="str">
        <f>IF(T12="","",T12)</f>
        <v/>
      </c>
      <c r="BI12" s="79">
        <v>0</v>
      </c>
    </row>
    <row customHeight="1" ht="11.25" hidden="1">
      <c r="E13" s="456"/>
      <c r="F13" s="456"/>
      <c r="G13" s="456"/>
      <c r="H13" s="456"/>
      <c r="I13" s="467"/>
      <c r="J13" s="162"/>
      <c r="R13" s="463"/>
      <c r="S13" s="479"/>
      <c r="T13" s="483" t="s">
        <v>621</v>
      </c>
      <c r="U13" s="204"/>
      <c r="V13" s="204"/>
      <c r="W13" s="204"/>
      <c r="X13" s="204"/>
      <c r="Y13" s="204"/>
      <c r="Z13" s="204"/>
      <c r="AA13" s="204"/>
      <c r="AB13" s="204"/>
      <c r="AC13" s="204"/>
      <c r="AD13" s="623"/>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481"/>
      <c r="BC13" s="482"/>
      <c r="BF13" s="151" t="str">
        <f>IF(T13="","",T13)</f>
        <v>Добавить строку</v>
      </c>
      <c r="BI13" s="79">
        <v>0</v>
      </c>
    </row>
    <row customHeight="1" ht="14.25" hidden="1">
      <c r="E14" s="456"/>
      <c r="F14" s="456"/>
      <c r="G14" s="456"/>
      <c r="H14" s="456"/>
      <c r="I14" s="162"/>
      <c r="R14" s="463"/>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9"/>
      <c r="BF14" s="151" t="str">
        <f>IF(T14="","",T14)</f>
        <v/>
      </c>
      <c r="BI14" s="138">
        <v>0</v>
      </c>
    </row>
    <row customHeight="1" ht="14.25" hidden="1">
      <c r="E15" s="456"/>
      <c r="F15" s="456"/>
      <c r="G15" s="456"/>
      <c r="H15" s="447"/>
      <c r="R15" s="600"/>
      <c r="S15" s="546"/>
      <c r="T15" s="547"/>
      <c r="U15" s="548"/>
      <c r="V15" s="548"/>
      <c r="W15" s="548"/>
      <c r="X15" s="548"/>
      <c r="Y15" s="548"/>
      <c r="Z15" s="548"/>
      <c r="AA15" s="548"/>
      <c r="AB15" s="548"/>
      <c r="AC15" s="548"/>
      <c r="AD15" s="548"/>
      <c r="AE15" s="548"/>
      <c r="AF15" s="548"/>
      <c r="AG15" s="548"/>
      <c r="AH15" s="548"/>
      <c r="AI15" s="548"/>
      <c r="AJ15" s="548"/>
      <c r="AK15" s="548"/>
      <c r="AL15" s="548"/>
      <c r="AM15" s="548"/>
      <c r="AN15" s="548"/>
      <c r="AO15" s="548"/>
      <c r="AP15" s="548"/>
      <c r="AQ15" s="548"/>
      <c r="AR15" s="548"/>
      <c r="AS15" s="548"/>
      <c r="AT15" s="548"/>
      <c r="AU15" s="548"/>
      <c r="AV15" s="548"/>
      <c r="AW15" s="548"/>
      <c r="AX15" s="548"/>
      <c r="AY15" s="548"/>
      <c r="AZ15" s="548"/>
      <c r="BA15" s="548"/>
      <c r="BB15" s="548"/>
      <c r="BC15" s="549"/>
      <c r="BF15" s="151" t="str">
        <f>IF(T15="","",T15)</f>
        <v/>
      </c>
      <c r="BI15" s="138">
        <v>0</v>
      </c>
    </row>
    <row customHeight="1" ht="14.25" hidden="1">
      <c r="E16" s="456"/>
      <c r="F16" s="456"/>
      <c r="G16" s="447"/>
      <c r="BF16" s="151" t="str">
        <f>IF(T16="","",T16)</f>
        <v/>
      </c>
      <c r="BI16" s="138">
        <v>0</v>
      </c>
    </row>
    <row customHeight="1" ht="14.25" hidden="1">
      <c r="E17" s="456"/>
      <c r="F17" s="447"/>
      <c r="T17" s="491" t="s">
        <v>568</v>
      </c>
      <c r="BF17" s="151" t="str">
        <f>IF(T17="","",T17)</f>
        <v>Добавить централизованную систему для дифференциации</v>
      </c>
      <c r="BI17" s="138">
        <v>0</v>
      </c>
    </row>
    <row customHeight="1" ht="14.25" hidden="1">
      <c r="E18" s="447"/>
      <c r="T18" s="491" t="s">
        <v>569</v>
      </c>
      <c r="BF18" s="151" t="str">
        <f>IF(T18="","",T18)</f>
        <v>Добавить территорию для дифференциации</v>
      </c>
      <c r="BI18" s="138">
        <v>0</v>
      </c>
    </row>
    <row customHeight="1" ht="14.25" hidden="1">
      <c r="BI19" s="79">
        <v>0</v>
      </c>
    </row>
    <row customHeight="1" ht="14.25" hidden="1">
      <c r="AD20" s="601" t="s">
        <v>19</v>
      </c>
      <c r="AF20" s="601">
        <v>1</v>
      </c>
      <c r="AH20" s="601" t="s">
        <v>19</v>
      </c>
      <c r="AJ20" s="601">
        <v>1</v>
      </c>
      <c r="AL20" s="601" t="s">
        <v>19</v>
      </c>
      <c r="AN20" s="601">
        <v>1</v>
      </c>
      <c r="AP20" s="601" t="s">
        <v>19</v>
      </c>
      <c r="AR20" s="601">
        <v>1</v>
      </c>
      <c r="AT20" s="472"/>
      <c r="AU20" s="537"/>
      <c r="AV20" s="472"/>
      <c r="AW20" s="537"/>
      <c r="AX20" s="605"/>
      <c r="AY20" s="606" t="s">
        <v>61</v>
      </c>
      <c r="AZ20" s="605"/>
      <c r="BA20" s="606" t="s">
        <v>61</v>
      </c>
      <c r="BI20" s="79">
        <v>0</v>
      </c>
    </row>
    <row customHeight="1" ht="14.25" hidden="1">
      <c r="BI21" s="79">
        <v>0</v>
      </c>
    </row>
    <row customHeight="1" ht="14.25" hidden="1">
      <c r="O22" s="496" t="s">
        <v>570</v>
      </c>
      <c r="Z22" s="535"/>
      <c r="AB22" s="535"/>
      <c r="AX22" s="535"/>
      <c r="AZ22" s="535"/>
      <c r="BI22" s="79">
        <v>0</v>
      </c>
    </row>
    <row customHeight="1" ht="14.25" hidden="1">
      <c r="BI23" s="79">
        <v>0</v>
      </c>
    </row>
    <row customHeight="1" ht="14.25" hidden="1">
      <c r="O24" s="607" t="s">
        <v>571</v>
      </c>
      <c r="AA24" s="607" t="s">
        <v>573</v>
      </c>
      <c r="AC24" s="607" t="s">
        <v>574</v>
      </c>
      <c r="AD24" s="607" t="s">
        <v>622</v>
      </c>
      <c r="AH24" s="607" t="s">
        <v>622</v>
      </c>
      <c r="AK24" s="607" t="s">
        <v>659</v>
      </c>
      <c r="AL24" s="607" t="s">
        <v>622</v>
      </c>
      <c r="AP24" s="607" t="s">
        <v>622</v>
      </c>
      <c r="AY24" s="607" t="s">
        <v>573</v>
      </c>
      <c r="BA24" s="607" t="s">
        <v>574</v>
      </c>
      <c r="BI24" s="607">
        <v>0</v>
      </c>
    </row>
    <row customHeight="1" ht="14.25" hidden="1">
      <c r="BI25" s="79">
        <v>0</v>
      </c>
    </row>
    <row customHeight="1" ht="14.25" hidden="1">
      <c r="BI26" s="79">
        <v>0</v>
      </c>
    </row>
    <row customHeight="1" ht="14.699999999999998">
      <c r="Q27" s="608"/>
      <c r="R27" s="497"/>
      <c r="S27" s="498"/>
      <c r="T27" s="101"/>
      <c r="U27" s="101"/>
      <c r="BI27" s="79">
        <v>14</v>
      </c>
    </row>
    <row customHeight="1" ht="14.699999999999998">
      <c r="Q28" s="608"/>
      <c r="R28" s="497"/>
      <c r="S28" s="42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I28" s="79">
        <v>14</v>
      </c>
    </row>
    <row customHeight="1" ht="14.699999999999998">
      <c r="Q29" s="608"/>
      <c r="R29" s="497"/>
      <c r="S29" s="287" t="str">
        <f>IF(org=0,"Не определено",org)</f>
        <v>ГУП СК "Ставрополькрайводоканал"</v>
      </c>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I29" s="79">
        <v>14</v>
      </c>
    </row>
    <row customHeight="1" ht="14.25" hidden="1">
      <c r="Q30" s="608"/>
      <c r="R30" s="497"/>
      <c r="S30" s="498"/>
      <c r="T30" s="101"/>
      <c r="U30" s="101"/>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I30" s="79">
        <v>0</v>
      </c>
    </row>
    <row customHeight="1" ht="25.5" hidden="1">
      <c r="S31" s="500" t="s">
        <v>41</v>
      </c>
      <c r="T31" s="500"/>
      <c r="U31" s="501"/>
      <c r="V31" s="502" t="str">
        <f>IF(TITLE_NAME_OR_PR_CHANGE="",IF(TITLE_NAME_OR_PR="","",TITLE_NAME_OR_PR),TITLE_NAME_OR_PR_CHANGE)</f>
        <v/>
      </c>
      <c r="W31" s="502"/>
      <c r="X31" s="502"/>
      <c r="Y31" s="502"/>
      <c r="Z31" s="502"/>
      <c r="AA31" s="502"/>
      <c r="AB31" s="502"/>
      <c r="AD31" s="502" t="str">
        <f>IF(TITLE_NAME_OR_PR_CHANGE="",IF(TITLE_NAME_OR_PR="","",TITLE_NAME_OR_PR),TITLE_NAME_OR_PR_CHANGE)</f>
        <v/>
      </c>
      <c r="AE31" s="502"/>
      <c r="AF31" s="502"/>
      <c r="AG31" s="502"/>
      <c r="AH31" s="502"/>
      <c r="AI31" s="502"/>
      <c r="AJ31" s="502"/>
      <c r="AK31" s="502"/>
      <c r="AL31" s="502"/>
      <c r="AM31" s="502"/>
      <c r="AN31" s="502"/>
      <c r="AO31" s="502"/>
      <c r="AP31" s="502"/>
      <c r="AQ31" s="502"/>
      <c r="AR31" s="502"/>
      <c r="AS31" s="502"/>
      <c r="AT31" s="502"/>
      <c r="AU31" s="502"/>
      <c r="AV31" s="502"/>
      <c r="AW31" s="502"/>
      <c r="AX31" s="502"/>
      <c r="AY31" s="502"/>
      <c r="AZ31" s="502"/>
      <c r="BI31" s="182">
        <v>0</v>
      </c>
    </row>
    <row customHeight="1" ht="18.75" hidden="1">
      <c r="S32" s="500" t="s">
        <v>576</v>
      </c>
      <c r="T32" s="500"/>
      <c r="U32" s="501"/>
      <c r="V32" s="503" t="str">
        <f>IF(TITLE_DATE_PR_CHANGE="",IF(TITLE_DATE_PR="","",TITLE_DATE_PR),TITLE_DATE_PR_CHANGE)</f>
        <v/>
      </c>
      <c r="W32" s="503"/>
      <c r="X32" s="503"/>
      <c r="Y32" s="503"/>
      <c r="Z32" s="503"/>
      <c r="AA32" s="503"/>
      <c r="AB32" s="503"/>
      <c r="AD32" s="503" t="str">
        <f>IF(TITLE_DATE_PR_CHANGE="",IF(TITLE_DATE_PR="","",TITLE_DATE_PR),TITLE_DATE_PR_CHANGE)</f>
        <v/>
      </c>
      <c r="AE32" s="503"/>
      <c r="AF32" s="503"/>
      <c r="AG32" s="503"/>
      <c r="AH32" s="503"/>
      <c r="AI32" s="503"/>
      <c r="AJ32" s="503"/>
      <c r="AK32" s="503"/>
      <c r="AL32" s="503"/>
      <c r="AM32" s="503"/>
      <c r="AN32" s="503"/>
      <c r="AO32" s="503"/>
      <c r="AP32" s="503"/>
      <c r="AQ32" s="503"/>
      <c r="AR32" s="503"/>
      <c r="AS32" s="503"/>
      <c r="AT32" s="503"/>
      <c r="AU32" s="503"/>
      <c r="AV32" s="503"/>
      <c r="AW32" s="503"/>
      <c r="AX32" s="503"/>
      <c r="AY32" s="503"/>
      <c r="AZ32" s="503"/>
      <c r="BI32" s="182">
        <v>0</v>
      </c>
    </row>
    <row customHeight="1" ht="18.75" hidden="1">
      <c r="S33" s="500" t="s">
        <v>577</v>
      </c>
      <c r="T33" s="500"/>
      <c r="U33" s="501"/>
      <c r="V33" s="502" t="str">
        <f>IF(TITLE_NUMBER_PR_CHANGE="",IF(TITLE_NUMBER_PR="","",TITLE_NUMBER_PR),TITLE_NUMBER_PR_CHANGE)</f>
        <v/>
      </c>
      <c r="W33" s="502"/>
      <c r="X33" s="502"/>
      <c r="Y33" s="502"/>
      <c r="Z33" s="502"/>
      <c r="AA33" s="502"/>
      <c r="AB33" s="502"/>
      <c r="AD33" s="502" t="str">
        <f>IF(TITLE_NUMBER_PR_CHANGE="",IF(TITLE_NUMBER_PR="","",TITLE_NUMBER_PR),TITLE_NUMBER_PR_CHANGE)</f>
        <v/>
      </c>
      <c r="AE33" s="502"/>
      <c r="AF33" s="502"/>
      <c r="AG33" s="502"/>
      <c r="AH33" s="502"/>
      <c r="AI33" s="502"/>
      <c r="AJ33" s="502"/>
      <c r="AK33" s="502"/>
      <c r="AL33" s="502"/>
      <c r="AM33" s="502"/>
      <c r="AN33" s="502"/>
      <c r="AO33" s="502"/>
      <c r="AP33" s="502"/>
      <c r="AQ33" s="502"/>
      <c r="AR33" s="502"/>
      <c r="AS33" s="502"/>
      <c r="AT33" s="502"/>
      <c r="AU33" s="502"/>
      <c r="AV33" s="502"/>
      <c r="AW33" s="502"/>
      <c r="AX33" s="502"/>
      <c r="AY33" s="502"/>
      <c r="AZ33" s="502"/>
      <c r="BI33" s="182">
        <v>0</v>
      </c>
    </row>
    <row customHeight="1" ht="18.75" hidden="1">
      <c r="S34" s="500" t="s">
        <v>42</v>
      </c>
      <c r="T34" s="500"/>
      <c r="U34" s="501"/>
      <c r="V34" s="502" t="str">
        <f>IF(TITLE_IST_PUB_CHANGE="",IF(TITLE_IST_PUB="","",TITLE_IST_PUB),TITLE_IST_PUB_CHANGE)</f>
        <v/>
      </c>
      <c r="W34" s="502"/>
      <c r="X34" s="502"/>
      <c r="Y34" s="502"/>
      <c r="Z34" s="502"/>
      <c r="AA34" s="502"/>
      <c r="AB34" s="502"/>
      <c r="AD34" s="502" t="str">
        <f>IF(TITLE_IST_PUB_CHANGE="",IF(TITLE_IST_PUB="","",TITLE_IST_PUB),TITLE_IST_PUB_CHANGE)</f>
        <v/>
      </c>
      <c r="AE34" s="502"/>
      <c r="AF34" s="502"/>
      <c r="AG34" s="502"/>
      <c r="AH34" s="502"/>
      <c r="AI34" s="502"/>
      <c r="AJ34" s="502"/>
      <c r="AK34" s="502"/>
      <c r="AL34" s="502"/>
      <c r="AM34" s="502"/>
      <c r="AN34" s="502"/>
      <c r="AO34" s="502"/>
      <c r="AP34" s="502"/>
      <c r="AQ34" s="502"/>
      <c r="AR34" s="502"/>
      <c r="AS34" s="502"/>
      <c r="AT34" s="502"/>
      <c r="AU34" s="502"/>
      <c r="AV34" s="502"/>
      <c r="AW34" s="502"/>
      <c r="AX34" s="502"/>
      <c r="AY34" s="502"/>
      <c r="AZ34" s="502"/>
      <c r="BI34" s="182">
        <v>0</v>
      </c>
    </row>
    <row customHeight="1" ht="14.25" hidden="1">
      <c r="Q35" s="608"/>
      <c r="R35" s="497"/>
      <c r="S35" s="498"/>
      <c r="T35" s="101"/>
      <c r="U35" s="101"/>
      <c r="V35" s="499"/>
      <c r="W35" s="499"/>
      <c r="X35" s="499"/>
      <c r="Y35" s="499"/>
      <c r="Z35" s="499"/>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499"/>
      <c r="AW35" s="499"/>
      <c r="AX35" s="499"/>
      <c r="AY35" s="499"/>
      <c r="AZ35" s="499"/>
      <c r="BA35" s="499"/>
      <c r="BI35" s="79">
        <v>0</v>
      </c>
    </row>
    <row customHeight="1" ht="18.75" hidden="1">
      <c r="S36" s="500" t="s">
        <v>576</v>
      </c>
      <c r="T36" s="500"/>
      <c r="U36" s="501"/>
      <c r="V36" s="503" t="str">
        <f>IF(TITLE_DATE_PR_CHANGE="",IF(TITLE_DATE_PR="","",TITLE_DATE_PR),TITLE_DATE_PR_CHANGE)</f>
        <v/>
      </c>
      <c r="W36" s="503"/>
      <c r="X36" s="503"/>
      <c r="Y36" s="503"/>
      <c r="Z36" s="503"/>
      <c r="AA36" s="503"/>
      <c r="AB36" s="503"/>
      <c r="AD36" s="503" t="str">
        <f>IF(TITLE_DATE_PR_CHANGE="",IF(TITLE_DATE_PR="","",TITLE_DATE_PR),TITLE_DATE_PR_CHANGE)</f>
        <v/>
      </c>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I36" s="182">
        <v>0</v>
      </c>
    </row>
    <row customHeight="1" ht="18.75" hidden="1">
      <c r="S37" s="500" t="s">
        <v>577</v>
      </c>
      <c r="T37" s="500"/>
      <c r="U37" s="501"/>
      <c r="V37" s="502" t="str">
        <f>IF(TITLE_NUMBER_PR_CHANGE="",IF(TITLE_NUMBER_PR="","",TITLE_NUMBER_PR),TITLE_NUMBER_PR_CHANGE)</f>
        <v/>
      </c>
      <c r="W37" s="502"/>
      <c r="X37" s="502"/>
      <c r="Y37" s="502"/>
      <c r="Z37" s="502"/>
      <c r="AA37" s="502"/>
      <c r="AB37" s="502"/>
      <c r="AD37" s="502" t="str">
        <f>IF(TITLE_NUMBER_PR_CHANGE="",IF(TITLE_NUMBER_PR="","",TITLE_NUMBER_PR),TITLE_NUMBER_PR_CHANGE)</f>
        <v/>
      </c>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I37" s="182">
        <v>0</v>
      </c>
    </row>
    <row customHeight="1" ht="0">
      <c r="AC38" s="138" t="s">
        <v>580</v>
      </c>
      <c r="BA38" s="138" t="s">
        <v>580</v>
      </c>
      <c r="BI38" s="182">
        <v>0</v>
      </c>
    </row>
    <row customHeight="1" ht="14.699999999999998">
      <c r="Q39" s="608"/>
      <c r="R39" s="497"/>
      <c r="S39" s="498"/>
      <c r="T39" s="101"/>
      <c r="U39" s="504"/>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I39" s="79">
        <v>14</v>
      </c>
    </row>
    <row customHeight="1" ht="14.699999999999998">
      <c r="Q40" s="608"/>
      <c r="R40" s="497"/>
      <c r="S40" s="152" t="s">
        <v>453</v>
      </c>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t="s">
        <v>454</v>
      </c>
      <c r="BI40" s="79">
        <v>14</v>
      </c>
    </row>
    <row customHeight="1" ht="14.699999999999998">
      <c r="Q41" s="608"/>
      <c r="R41" s="497"/>
      <c r="S41" s="449" t="s">
        <v>87</v>
      </c>
      <c r="T41" s="326" t="s">
        <v>660</v>
      </c>
      <c r="U41" s="506"/>
      <c r="V41" s="507" t="s">
        <v>582</v>
      </c>
      <c r="W41" s="508"/>
      <c r="X41" s="508"/>
      <c r="Y41" s="508"/>
      <c r="Z41" s="508"/>
      <c r="AA41" s="508"/>
      <c r="AB41" s="509"/>
      <c r="AC41" s="510" t="s">
        <v>583</v>
      </c>
      <c r="AD41" s="610" t="s">
        <v>661</v>
      </c>
      <c r="AE41" s="538"/>
      <c r="AF41" s="538"/>
      <c r="AG41" s="611"/>
      <c r="AH41" s="610" t="s">
        <v>662</v>
      </c>
      <c r="AI41" s="538"/>
      <c r="AJ41" s="538"/>
      <c r="AK41" s="611"/>
      <c r="AL41" s="610" t="s">
        <v>663</v>
      </c>
      <c r="AM41" s="538"/>
      <c r="AN41" s="538"/>
      <c r="AO41" s="611"/>
      <c r="AP41" s="610" t="s">
        <v>664</v>
      </c>
      <c r="AQ41" s="538"/>
      <c r="AR41" s="538"/>
      <c r="AS41" s="611"/>
      <c r="AT41" s="507" t="s">
        <v>582</v>
      </c>
      <c r="AU41" s="508"/>
      <c r="AV41" s="508"/>
      <c r="AW41" s="508"/>
      <c r="AX41" s="508"/>
      <c r="AY41" s="508"/>
      <c r="AZ41" s="509"/>
      <c r="BA41" s="510" t="s">
        <v>583</v>
      </c>
      <c r="BB41" s="511" t="s">
        <v>585</v>
      </c>
      <c r="BC41" s="152"/>
      <c r="BI41" s="79">
        <v>14</v>
      </c>
    </row>
    <row customHeight="1" ht="35.699999999999996">
      <c r="Q42" s="608"/>
      <c r="R42" s="497"/>
      <c r="S42" s="449"/>
      <c r="T42" s="326"/>
      <c r="U42" s="512"/>
      <c r="V42" s="288" t="s">
        <v>665</v>
      </c>
      <c r="W42" s="289"/>
      <c r="X42" s="288" t="s">
        <v>666</v>
      </c>
      <c r="Y42" s="289"/>
      <c r="Z42" s="288" t="s">
        <v>667</v>
      </c>
      <c r="AA42" s="579"/>
      <c r="AB42" s="289"/>
      <c r="AC42" s="514"/>
      <c r="AD42" s="613"/>
      <c r="AE42" s="614"/>
      <c r="AF42" s="614"/>
      <c r="AG42" s="615"/>
      <c r="AH42" s="613"/>
      <c r="AI42" s="614"/>
      <c r="AJ42" s="614"/>
      <c r="AK42" s="615"/>
      <c r="AL42" s="613"/>
      <c r="AM42" s="614"/>
      <c r="AN42" s="614"/>
      <c r="AO42" s="615"/>
      <c r="AP42" s="613"/>
      <c r="AQ42" s="614"/>
      <c r="AR42" s="614"/>
      <c r="AS42" s="615"/>
      <c r="AT42" s="288" t="s">
        <v>665</v>
      </c>
      <c r="AU42" s="289"/>
      <c r="AV42" s="288" t="s">
        <v>666</v>
      </c>
      <c r="AW42" s="289"/>
      <c r="AX42" s="288" t="s">
        <v>667</v>
      </c>
      <c r="AY42" s="579"/>
      <c r="AZ42" s="289"/>
      <c r="BA42" s="514"/>
      <c r="BB42" s="515"/>
      <c r="BC42" s="152"/>
      <c r="BI42" s="79">
        <v>34</v>
      </c>
    </row>
    <row customHeight="1" ht="14.699999999999998">
      <c r="Q43" s="608"/>
      <c r="R43" s="497"/>
      <c r="S43" s="449"/>
      <c r="T43" s="326"/>
      <c r="U43" s="512"/>
      <c r="V43" s="294"/>
      <c r="W43" s="295"/>
      <c r="X43" s="294"/>
      <c r="Y43" s="295"/>
      <c r="Z43" s="294"/>
      <c r="AA43" s="580"/>
      <c r="AB43" s="295"/>
      <c r="AC43" s="514"/>
      <c r="AD43" s="613"/>
      <c r="AE43" s="614"/>
      <c r="AF43" s="614"/>
      <c r="AG43" s="615"/>
      <c r="AH43" s="613"/>
      <c r="AI43" s="614"/>
      <c r="AJ43" s="614"/>
      <c r="AK43" s="615"/>
      <c r="AL43" s="613"/>
      <c r="AM43" s="614"/>
      <c r="AN43" s="614"/>
      <c r="AO43" s="615"/>
      <c r="AP43" s="613"/>
      <c r="AQ43" s="614"/>
      <c r="AR43" s="614"/>
      <c r="AS43" s="615"/>
      <c r="AT43" s="294"/>
      <c r="AU43" s="295"/>
      <c r="AV43" s="294"/>
      <c r="AW43" s="295"/>
      <c r="AX43" s="294"/>
      <c r="AY43" s="580"/>
      <c r="AZ43" s="295"/>
      <c r="BA43" s="514"/>
      <c r="BB43" s="515"/>
      <c r="BC43" s="152"/>
      <c r="BI43" s="79">
        <v>14</v>
      </c>
    </row>
    <row customHeight="1" ht="14.699999999999998">
      <c r="B44" s="218" t="s">
        <v>296</v>
      </c>
      <c r="C44" s="218" t="s">
        <v>297</v>
      </c>
      <c r="D44" s="218" t="s">
        <v>298</v>
      </c>
      <c r="E44" s="462" t="s">
        <v>590</v>
      </c>
      <c r="F44" s="462" t="s">
        <v>591</v>
      </c>
      <c r="G44" s="462" t="s">
        <v>592</v>
      </c>
      <c r="H44" s="462" t="s">
        <v>593</v>
      </c>
      <c r="I44" s="462" t="s">
        <v>594</v>
      </c>
      <c r="J44" s="462" t="s">
        <v>595</v>
      </c>
      <c r="K44" s="462" t="s">
        <v>596</v>
      </c>
      <c r="L44" s="462" t="s">
        <v>571</v>
      </c>
      <c r="Q44" s="608"/>
      <c r="R44" s="497"/>
      <c r="S44" s="449"/>
      <c r="T44" s="326"/>
      <c r="U44" s="516"/>
      <c r="V44" s="326" t="s">
        <v>631</v>
      </c>
      <c r="W44" s="326" t="s">
        <v>632</v>
      </c>
      <c r="X44" s="326" t="s">
        <v>631</v>
      </c>
      <c r="Y44" s="326" t="s">
        <v>632</v>
      </c>
      <c r="Z44" s="246" t="s">
        <v>599</v>
      </c>
      <c r="AA44" s="388" t="s">
        <v>600</v>
      </c>
      <c r="AB44" s="390"/>
      <c r="AC44" s="517"/>
      <c r="AD44" s="619"/>
      <c r="AE44" s="620"/>
      <c r="AF44" s="620"/>
      <c r="AG44" s="621"/>
      <c r="AH44" s="619"/>
      <c r="AI44" s="620"/>
      <c r="AJ44" s="620"/>
      <c r="AK44" s="621"/>
      <c r="AL44" s="619"/>
      <c r="AM44" s="620"/>
      <c r="AN44" s="620"/>
      <c r="AO44" s="621"/>
      <c r="AP44" s="619"/>
      <c r="AQ44" s="620"/>
      <c r="AR44" s="620"/>
      <c r="AS44" s="621"/>
      <c r="AT44" s="326" t="s">
        <v>631</v>
      </c>
      <c r="AU44" s="326" t="s">
        <v>632</v>
      </c>
      <c r="AV44" s="326" t="s">
        <v>631</v>
      </c>
      <c r="AW44" s="326" t="s">
        <v>632</v>
      </c>
      <c r="AX44" s="246" t="s">
        <v>599</v>
      </c>
      <c r="AY44" s="388" t="s">
        <v>600</v>
      </c>
      <c r="AZ44" s="390"/>
      <c r="BA44" s="517"/>
      <c r="BB44" s="518"/>
      <c r="BC44" s="152"/>
      <c r="BI44" s="79">
        <v>14</v>
      </c>
    </row>
    <row customHeight="1" ht="0">
      <c r="Q45" s="520"/>
      <c r="R45" s="520">
        <v>1</v>
      </c>
      <c r="S45" s="521" t="s">
        <v>98</v>
      </c>
      <c r="T45" s="522" t="s">
        <v>101</v>
      </c>
      <c r="U45" s="523" t="str">
        <f>OFFSET(U45,0,-1)</f>
        <v>2</v>
      </c>
      <c r="V45" s="524">
        <f>OFFSET(V45,0,-1)+1</f>
        <v>3</v>
      </c>
      <c r="W45" s="524">
        <f>OFFSET(W45,0,-1)+1</f>
        <v>4</v>
      </c>
      <c r="X45" s="524">
        <f>OFFSET(X45,0,-1)+1</f>
        <v>5</v>
      </c>
      <c r="Y45" s="524">
        <f>OFFSET(Y45,0,-1)+1</f>
        <v>6</v>
      </c>
      <c r="Z45" s="524">
        <f>OFFSET(Z45,0,-1)+1</f>
        <v>7</v>
      </c>
      <c r="AA45" s="524">
        <f>OFFSET(AA45,0,-1)+1</f>
        <v>8</v>
      </c>
      <c r="AB45" s="524"/>
      <c r="AC45" s="524">
        <f>OFFSET(AC45,0,-2)+1</f>
        <v>9</v>
      </c>
      <c r="AD45" s="524">
        <f>OFFSET(AD45,0,-1)+1</f>
        <v>10</v>
      </c>
      <c r="AE45" s="524"/>
      <c r="AF45" s="524"/>
      <c r="AG45" s="524"/>
      <c r="AH45" s="524"/>
      <c r="AI45" s="524"/>
      <c r="AJ45" s="524"/>
      <c r="AK45" s="524"/>
      <c r="AL45" s="524"/>
      <c r="AM45" s="524"/>
      <c r="AN45" s="524"/>
      <c r="AO45" s="524"/>
      <c r="AP45" s="524"/>
      <c r="AQ45" s="524"/>
      <c r="AR45" s="524"/>
      <c r="AS45" s="524"/>
      <c r="AT45" s="524"/>
      <c r="AU45" s="524"/>
      <c r="AV45" s="524"/>
      <c r="AW45" s="524">
        <f>OFFSET(AW45,0,-1)+1</f>
        <v>1</v>
      </c>
      <c r="AX45" s="524">
        <f>OFFSET(AX45,0,-1)+1</f>
        <v>2</v>
      </c>
      <c r="AY45" s="524">
        <f>OFFSET(AY45,0,-1)+1</f>
        <v>3</v>
      </c>
      <c r="AZ45" s="524"/>
      <c r="BA45" s="524">
        <f>OFFSET(BA45,0,-2)+1</f>
        <v>4</v>
      </c>
      <c r="BB45" s="523">
        <f>OFFSET(BB45,0,-1)</f>
        <v>4</v>
      </c>
      <c r="BC45" s="524">
        <f>OFFSET(BC45,0,-1)+1</f>
        <v>5</v>
      </c>
      <c r="BI45" s="403">
        <v>0</v>
      </c>
    </row>
    <row customHeight="1" ht="22.049999999999997">
      <c r="A46" s="525" t="s">
        <v>414</v>
      </c>
      <c r="E46" s="447">
        <v>1</v>
      </c>
      <c r="R46" s="448"/>
      <c r="S46" s="449">
        <f>INDEX(PT_DIFFERENTIATION_NUM_NTAR,MATCH(A46,PT_DIFFERENTIATION_NTAR_ID,0))</f>
        <v>0</v>
      </c>
      <c r="T46" s="450" t="s">
        <v>284</v>
      </c>
      <c r="U46" s="451"/>
      <c r="V46" s="453"/>
      <c r="W46" s="453"/>
      <c r="X46" s="453"/>
      <c r="Y46" s="453"/>
      <c r="Z46" s="453"/>
      <c r="AA46" s="453"/>
      <c r="AB46" s="453"/>
      <c r="AC46" s="454"/>
      <c r="AD46" s="452" t="str">
        <f>INDEX(PT_DIFFERENTIATION_NTAR,MATCH(A46,PT_DIFFERENTIATION_NTAR_ID,0))</f>
        <v/>
      </c>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454"/>
      <c r="BC46"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1" t="str">
        <f>IF(T46="","",T46)</f>
        <v>Наименование тарифа</v>
      </c>
      <c r="BI46" s="79">
        <v>21</v>
      </c>
    </row>
    <row customHeight="1" ht="22.049999999999997">
      <c r="A47" s="525" t="s">
        <v>414</v>
      </c>
      <c r="B47" s="525" t="s">
        <v>415</v>
      </c>
      <c r="E47" s="456"/>
      <c r="F47" s="447">
        <v>1</v>
      </c>
      <c r="Q47" s="583"/>
      <c r="R47" s="458"/>
      <c r="S47" s="449" t="str">
        <f>INDEX(PT_DIFFERENTIATION_NUM_TER,MATCH(B47,PT_DIFFERENTIATION_TER_ID,0))</f>
        <v>.</v>
      </c>
      <c r="T47" s="459" t="s">
        <v>550</v>
      </c>
      <c r="U47" s="451"/>
      <c r="V47" s="453"/>
      <c r="W47" s="453"/>
      <c r="X47" s="453"/>
      <c r="Y47" s="453"/>
      <c r="Z47" s="453"/>
      <c r="AA47" s="453"/>
      <c r="AB47" s="453"/>
      <c r="AC47" s="454"/>
      <c r="AD47" s="452" t="str">
        <f>INDEX(PT_DIFFERENTIATION_TER,MATCH(B47,PT_DIFFERENTIATION_TER_ID,0))</f>
        <v/>
      </c>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454"/>
      <c r="BC47" s="455" t="s">
        <v>551</v>
      </c>
      <c r="BF47" s="151" t="str">
        <f>IF(T47="","",T47)</f>
        <v>Территория действия тарифа</v>
      </c>
      <c r="BI47" s="79">
        <v>21</v>
      </c>
    </row>
    <row customHeight="1" ht="35.699999999999996">
      <c r="A48" s="525" t="s">
        <v>414</v>
      </c>
      <c r="B48" s="525" t="s">
        <v>415</v>
      </c>
      <c r="C48" s="525" t="s">
        <v>416</v>
      </c>
      <c r="E48" s="456"/>
      <c r="F48" s="456"/>
      <c r="G48" s="447">
        <v>1</v>
      </c>
      <c r="Q48" s="583"/>
      <c r="R48" s="458"/>
      <c r="S48" s="449" t="str">
        <f>INDEX(PT_DIFFERENTIATION_NUM_CS,MATCH(C48,PT_DIFFERENTIATION_CS_ID,0))</f>
        <v>..</v>
      </c>
      <c r="T48" s="460" t="s">
        <v>683</v>
      </c>
      <c r="U48" s="451"/>
      <c r="V48" s="453"/>
      <c r="W48" s="453"/>
      <c r="X48" s="453"/>
      <c r="Y48" s="453"/>
      <c r="Z48" s="453"/>
      <c r="AA48" s="453"/>
      <c r="AB48" s="453"/>
      <c r="AC48" s="454"/>
      <c r="AD48" s="452" t="str">
        <f>INDEX(PT_DIFFERENTIATION_CS,MATCH(C48,PT_DIFFERENTIATION_CS_ID,0))</f>
        <v/>
      </c>
      <c r="AE48" s="453"/>
      <c r="AF48" s="453"/>
      <c r="AG48" s="453"/>
      <c r="AH48" s="453"/>
      <c r="AI48" s="453"/>
      <c r="AJ48" s="453"/>
      <c r="AK48" s="453"/>
      <c r="AL48" s="453"/>
      <c r="AM48" s="453"/>
      <c r="AN48" s="453"/>
      <c r="AO48" s="453"/>
      <c r="AP48" s="453"/>
      <c r="AQ48" s="453"/>
      <c r="AR48" s="453"/>
      <c r="AS48" s="453"/>
      <c r="AT48" s="453"/>
      <c r="AU48" s="453"/>
      <c r="AV48" s="453"/>
      <c r="AW48" s="453"/>
      <c r="AX48" s="453"/>
      <c r="AY48" s="453"/>
      <c r="AZ48" s="453"/>
      <c r="BA48" s="453"/>
      <c r="BB48" s="454"/>
      <c r="BC48" s="455" t="s">
        <v>684</v>
      </c>
      <c r="BF48" s="151" t="str">
        <f>IF(T48="","",T48)</f>
        <v>Наименование централизованной системы горячего водоснабжения</v>
      </c>
      <c r="BI48" s="79">
        <v>34</v>
      </c>
    </row>
    <row customHeight="1" ht="0">
      <c r="A49" s="135" t="s">
        <v>414</v>
      </c>
      <c r="B49" s="135" t="s">
        <v>415</v>
      </c>
      <c r="C49" s="135" t="s">
        <v>416</v>
      </c>
      <c r="D49" s="135" t="s">
        <v>697</v>
      </c>
      <c r="E49" s="456"/>
      <c r="F49" s="456"/>
      <c r="G49" s="456"/>
      <c r="H49" s="447">
        <v>1</v>
      </c>
      <c r="Q49" s="643"/>
      <c r="R49" s="468"/>
      <c r="S49" s="330"/>
      <c r="T49" s="644"/>
      <c r="U49" s="541"/>
      <c r="V49" s="543"/>
      <c r="W49" s="543"/>
      <c r="X49" s="543"/>
      <c r="Y49" s="543"/>
      <c r="Z49" s="543"/>
      <c r="AA49" s="543"/>
      <c r="AB49" s="543"/>
      <c r="AC49" s="544"/>
      <c r="AD49" s="542"/>
      <c r="AE49" s="543"/>
      <c r="AF49" s="543"/>
      <c r="AG49" s="543"/>
      <c r="AH49" s="543"/>
      <c r="AI49" s="543"/>
      <c r="AJ49" s="543"/>
      <c r="AK49" s="543"/>
      <c r="AL49" s="543"/>
      <c r="AM49" s="543"/>
      <c r="AN49" s="543"/>
      <c r="AO49" s="543"/>
      <c r="AP49" s="543"/>
      <c r="AQ49" s="543"/>
      <c r="AR49" s="543"/>
      <c r="AS49" s="543"/>
      <c r="AT49" s="543"/>
      <c r="AU49" s="543"/>
      <c r="AV49" s="543"/>
      <c r="AW49" s="543"/>
      <c r="AX49" s="543"/>
      <c r="AY49" s="543"/>
      <c r="AZ49" s="543"/>
      <c r="BA49" s="543"/>
      <c r="BB49" s="544"/>
      <c r="BC49" s="545" t="s">
        <v>555</v>
      </c>
      <c r="BF49" s="151" t="str">
        <f>IF(T49="","",T49)</f>
        <v/>
      </c>
      <c r="BI49" s="138">
        <v>0</v>
      </c>
    </row>
    <row customHeight="1" ht="0">
      <c r="A50" s="135" t="s">
        <v>414</v>
      </c>
      <c r="B50" s="135" t="s">
        <v>415</v>
      </c>
      <c r="C50" s="135" t="s">
        <v>416</v>
      </c>
      <c r="D50" s="135" t="s">
        <v>697</v>
      </c>
      <c r="E50" s="456"/>
      <c r="F50" s="456"/>
      <c r="G50" s="456"/>
      <c r="H50" s="456"/>
      <c r="I50" s="162" t="str">
        <f>S49&amp;".1"</f>
        <v>.1</v>
      </c>
      <c r="L50" s="550" t="s">
        <v>556</v>
      </c>
      <c r="P50" s="136">
        <v>1</v>
      </c>
      <c r="R50" s="463"/>
      <c r="S50" s="330"/>
      <c r="T50" s="540"/>
      <c r="U50" s="541"/>
      <c r="V50" s="543"/>
      <c r="W50" s="543"/>
      <c r="X50" s="543"/>
      <c r="Y50" s="543"/>
      <c r="Z50" s="543"/>
      <c r="AA50" s="543"/>
      <c r="AB50" s="543"/>
      <c r="AC50" s="544"/>
      <c r="AD50" s="542"/>
      <c r="AE50" s="543"/>
      <c r="AF50" s="543"/>
      <c r="AG50" s="543"/>
      <c r="AH50" s="543"/>
      <c r="AI50" s="543"/>
      <c r="AJ50" s="543"/>
      <c r="AK50" s="543"/>
      <c r="AL50" s="543"/>
      <c r="AM50" s="543"/>
      <c r="AN50" s="543"/>
      <c r="AO50" s="543"/>
      <c r="AP50" s="543"/>
      <c r="AQ50" s="543"/>
      <c r="AR50" s="543"/>
      <c r="AS50" s="543"/>
      <c r="AT50" s="543"/>
      <c r="AU50" s="543"/>
      <c r="AV50" s="543"/>
      <c r="AW50" s="543"/>
      <c r="AX50" s="543"/>
      <c r="AY50" s="543"/>
      <c r="AZ50" s="543"/>
      <c r="BA50" s="543"/>
      <c r="BB50" s="544"/>
      <c r="BC50" s="545"/>
      <c r="BF50" s="151" t="str">
        <f>IF(T50="","",T50)</f>
        <v/>
      </c>
      <c r="BI50" s="138">
        <v>0</v>
      </c>
    </row>
    <row customHeight="1" ht="0">
      <c r="A51" s="135" t="s">
        <v>414</v>
      </c>
      <c r="B51" s="135" t="s">
        <v>415</v>
      </c>
      <c r="C51" s="135" t="s">
        <v>416</v>
      </c>
      <c r="D51" s="135" t="s">
        <v>697</v>
      </c>
      <c r="E51" s="456"/>
      <c r="F51" s="456"/>
      <c r="G51" s="456"/>
      <c r="H51" s="456"/>
      <c r="I51" s="467"/>
      <c r="J51" s="162" t="str">
        <f>S49&amp;".1"</f>
        <v>.1</v>
      </c>
      <c r="Q51" s="136">
        <v>1</v>
      </c>
      <c r="R51" s="468"/>
      <c r="S51" s="330"/>
      <c r="T51" s="584"/>
      <c r="U51" s="541"/>
      <c r="V51" s="543"/>
      <c r="W51" s="543"/>
      <c r="X51" s="543"/>
      <c r="Y51" s="543"/>
      <c r="Z51" s="543"/>
      <c r="AA51" s="543"/>
      <c r="AB51" s="543"/>
      <c r="AC51" s="544"/>
      <c r="AD51" s="542"/>
      <c r="AE51" s="543"/>
      <c r="AF51" s="543"/>
      <c r="AG51" s="543"/>
      <c r="AH51" s="543"/>
      <c r="AI51" s="543"/>
      <c r="AJ51" s="543"/>
      <c r="AK51" s="543"/>
      <c r="AL51" s="543"/>
      <c r="AM51" s="543"/>
      <c r="AN51" s="651"/>
      <c r="AO51" s="651"/>
      <c r="AP51" s="543"/>
      <c r="AQ51" s="543"/>
      <c r="AR51" s="543"/>
      <c r="AS51" s="543"/>
      <c r="AT51" s="543"/>
      <c r="AU51" s="543"/>
      <c r="AV51" s="543"/>
      <c r="AW51" s="543"/>
      <c r="AX51" s="543"/>
      <c r="AY51" s="543"/>
      <c r="AZ51" s="543"/>
      <c r="BA51" s="543"/>
      <c r="BB51" s="544"/>
      <c r="BC51" s="545"/>
      <c r="BF51" s="151" t="str">
        <f>IF(T51="","",T51)</f>
        <v/>
      </c>
      <c r="BI51" s="138">
        <v>0</v>
      </c>
    </row>
    <row customHeight="1" ht="11.549999999999999">
      <c r="A52" s="525" t="s">
        <v>414</v>
      </c>
      <c r="B52" s="525" t="s">
        <v>415</v>
      </c>
      <c r="C52" s="525" t="s">
        <v>416</v>
      </c>
      <c r="D52" s="525" t="s">
        <v>697</v>
      </c>
      <c r="E52" s="456"/>
      <c r="F52" s="456"/>
      <c r="G52" s="456"/>
      <c r="H52" s="456"/>
      <c r="I52" s="467"/>
      <c r="J52" s="467"/>
      <c r="K52" s="162" t="str">
        <f>S48&amp;".1"</f>
        <v>...1</v>
      </c>
      <c r="R52" s="468">
        <v>1</v>
      </c>
      <c r="S52" s="551" t="str">
        <f>$K52</f>
        <v>...1</v>
      </c>
      <c r="T52" s="638"/>
      <c r="U52" s="451"/>
      <c r="V52" s="471"/>
      <c r="W52" s="473"/>
      <c r="X52" s="471"/>
      <c r="Y52" s="473"/>
      <c r="Z52" s="474"/>
      <c r="AA52" s="214" t="s">
        <v>61</v>
      </c>
      <c r="AB52" s="474"/>
      <c r="AC52" s="214" t="s">
        <v>61</v>
      </c>
      <c r="AD52" s="299" t="s">
        <v>61</v>
      </c>
      <c r="AE52" s="587"/>
      <c r="AF52" s="324">
        <v>1</v>
      </c>
      <c r="AG52" s="639"/>
      <c r="AH52" s="214" t="s">
        <v>61</v>
      </c>
      <c r="AI52" s="587"/>
      <c r="AJ52" s="324">
        <v>1</v>
      </c>
      <c r="AK52" s="96" t="s">
        <v>22</v>
      </c>
      <c r="AL52" s="214" t="s">
        <v>61</v>
      </c>
      <c r="AM52" s="288"/>
      <c r="AN52" s="324">
        <v>1</v>
      </c>
      <c r="AO52" s="645"/>
      <c r="AP52" s="646" t="s">
        <v>61</v>
      </c>
      <c r="AQ52" s="588"/>
      <c r="AR52" s="324">
        <v>1</v>
      </c>
      <c r="AS52" s="106" t="s">
        <v>22</v>
      </c>
      <c r="AT52" s="471"/>
      <c r="AU52" s="473"/>
      <c r="AV52" s="471"/>
      <c r="AW52" s="473"/>
      <c r="AX52" s="474"/>
      <c r="AY52" s="214" t="s">
        <v>61</v>
      </c>
      <c r="AZ52" s="474"/>
      <c r="BA52" s="214" t="s">
        <v>61</v>
      </c>
      <c r="BB52" s="527"/>
      <c r="BC52" s="475" t="s">
        <v>654</v>
      </c>
      <c r="BF52" s="151" t="str">
        <f>IF(T52="","",T52)</f>
        <v/>
      </c>
      <c r="BI52" s="79">
        <v>11</v>
      </c>
    </row>
    <row customHeight="1" ht="11.549999999999999">
      <c r="E53" s="456"/>
      <c r="F53" s="456"/>
      <c r="G53" s="456"/>
      <c r="H53" s="456"/>
      <c r="I53" s="467"/>
      <c r="J53" s="467"/>
      <c r="K53" s="162"/>
      <c r="R53" s="468"/>
      <c r="S53" s="589"/>
      <c r="T53" s="647"/>
      <c r="U53" s="451"/>
      <c r="V53" s="575"/>
      <c r="W53" s="593"/>
      <c r="X53" s="575"/>
      <c r="Y53" s="593"/>
      <c r="Z53" s="575"/>
      <c r="AA53" s="575"/>
      <c r="AB53" s="575"/>
      <c r="AC53" s="575"/>
      <c r="AD53" s="305"/>
      <c r="AE53" s="587"/>
      <c r="AF53" s="324"/>
      <c r="AG53" s="639"/>
      <c r="AH53" s="214"/>
      <c r="AI53" s="587"/>
      <c r="AJ53" s="324"/>
      <c r="AK53" s="96"/>
      <c r="AL53" s="214"/>
      <c r="AM53" s="294"/>
      <c r="AN53" s="324"/>
      <c r="AO53" s="645"/>
      <c r="AP53" s="648"/>
      <c r="AQ53" s="592"/>
      <c r="AR53" s="176"/>
      <c r="AS53" s="176" t="s">
        <v>655</v>
      </c>
      <c r="AT53" s="575"/>
      <c r="AU53" s="593"/>
      <c r="AV53" s="575"/>
      <c r="AW53" s="593"/>
      <c r="AX53" s="575"/>
      <c r="AY53" s="575"/>
      <c r="AZ53" s="575"/>
      <c r="BA53" s="575"/>
      <c r="BB53" s="591"/>
      <c r="BC53" s="478"/>
      <c r="BI53" s="79">
        <v>11</v>
      </c>
    </row>
    <row customHeight="1" ht="11.549999999999999">
      <c r="A54" s="525" t="s">
        <v>414</v>
      </c>
      <c r="E54" s="456"/>
      <c r="F54" s="456"/>
      <c r="G54" s="456"/>
      <c r="H54" s="456"/>
      <c r="I54" s="467"/>
      <c r="J54" s="467"/>
      <c r="K54" s="162"/>
      <c r="R54" s="468"/>
      <c r="S54" s="589"/>
      <c r="T54" s="647"/>
      <c r="U54" s="451"/>
      <c r="V54" s="575"/>
      <c r="W54" s="593"/>
      <c r="X54" s="575"/>
      <c r="Y54" s="593"/>
      <c r="Z54" s="575"/>
      <c r="AA54" s="575"/>
      <c r="AB54" s="575"/>
      <c r="AC54" s="575"/>
      <c r="AD54" s="305"/>
      <c r="AE54" s="587"/>
      <c r="AF54" s="324"/>
      <c r="AG54" s="639"/>
      <c r="AH54" s="214"/>
      <c r="AI54" s="587"/>
      <c r="AJ54" s="324"/>
      <c r="AK54" s="96"/>
      <c r="AL54" s="214"/>
      <c r="AM54" s="592"/>
      <c r="AN54" s="649"/>
      <c r="AO54" s="649" t="s">
        <v>656</v>
      </c>
      <c r="AP54" s="176"/>
      <c r="AQ54" s="176"/>
      <c r="AR54" s="176"/>
      <c r="AS54" s="575"/>
      <c r="AT54" s="575"/>
      <c r="AU54" s="593"/>
      <c r="AV54" s="575"/>
      <c r="AW54" s="593"/>
      <c r="AX54" s="575"/>
      <c r="AY54" s="575"/>
      <c r="AZ54" s="575"/>
      <c r="BA54" s="575"/>
      <c r="BB54" s="591"/>
      <c r="BC54" s="478"/>
      <c r="BI54" s="79">
        <v>11</v>
      </c>
    </row>
    <row customHeight="1" ht="11.549999999999999">
      <c r="A55" s="525" t="s">
        <v>414</v>
      </c>
      <c r="E55" s="456"/>
      <c r="F55" s="456"/>
      <c r="G55" s="456"/>
      <c r="H55" s="456"/>
      <c r="I55" s="467"/>
      <c r="J55" s="467"/>
      <c r="K55" s="162"/>
      <c r="R55" s="468"/>
      <c r="S55" s="589"/>
      <c r="T55" s="647"/>
      <c r="U55" s="451"/>
      <c r="V55" s="575"/>
      <c r="W55" s="593"/>
      <c r="X55" s="575"/>
      <c r="Y55" s="593"/>
      <c r="Z55" s="575"/>
      <c r="AA55" s="575"/>
      <c r="AB55" s="575"/>
      <c r="AC55" s="575"/>
      <c r="AD55" s="305"/>
      <c r="AE55" s="587"/>
      <c r="AF55" s="324"/>
      <c r="AG55" s="639"/>
      <c r="AH55" s="214"/>
      <c r="AI55" s="595"/>
      <c r="AJ55" s="167"/>
      <c r="AK55" s="415" t="s">
        <v>657</v>
      </c>
      <c r="AL55" s="575"/>
      <c r="AM55" s="575"/>
      <c r="AN55" s="575"/>
      <c r="AO55" s="575"/>
      <c r="AP55" s="575"/>
      <c r="AQ55" s="575"/>
      <c r="AR55" s="575"/>
      <c r="AS55" s="575"/>
      <c r="AT55" s="575"/>
      <c r="AU55" s="593"/>
      <c r="AV55" s="575"/>
      <c r="AW55" s="593"/>
      <c r="AX55" s="575"/>
      <c r="AY55" s="575"/>
      <c r="AZ55" s="575"/>
      <c r="BA55" s="575"/>
      <c r="BB55" s="591"/>
      <c r="BC55" s="478"/>
      <c r="BI55" s="79">
        <v>11</v>
      </c>
    </row>
    <row customHeight="1" ht="11.549999999999999">
      <c r="A56" s="525" t="s">
        <v>414</v>
      </c>
      <c r="B56" s="525" t="s">
        <v>415</v>
      </c>
      <c r="C56" s="525" t="s">
        <v>416</v>
      </c>
      <c r="D56" s="525" t="s">
        <v>697</v>
      </c>
      <c r="E56" s="456"/>
      <c r="F56" s="456"/>
      <c r="G56" s="456"/>
      <c r="H56" s="456"/>
      <c r="I56" s="467"/>
      <c r="J56" s="467"/>
      <c r="K56" s="162"/>
      <c r="R56" s="468"/>
      <c r="S56" s="561"/>
      <c r="T56" s="650"/>
      <c r="U56" s="451"/>
      <c r="V56" s="575"/>
      <c r="W56" s="576" t="str">
        <f>Z52&amp;"-"&amp;AB52</f>
        <v>-</v>
      </c>
      <c r="X56" s="575"/>
      <c r="Y56" s="576" t="str">
        <f>AB52&amp;"-"&amp;AD52</f>
        <v>-да</v>
      </c>
      <c r="Z56" s="575"/>
      <c r="AA56" s="575"/>
      <c r="AB56" s="575"/>
      <c r="AC56" s="575"/>
      <c r="AD56" s="210"/>
      <c r="AE56" s="598"/>
      <c r="AF56" s="599"/>
      <c r="AG56" s="176" t="s">
        <v>658</v>
      </c>
      <c r="AH56" s="575"/>
      <c r="AI56" s="575"/>
      <c r="AJ56" s="575"/>
      <c r="AK56" s="575"/>
      <c r="AL56" s="575"/>
      <c r="AM56" s="575"/>
      <c r="AN56" s="575"/>
      <c r="AO56" s="575"/>
      <c r="AP56" s="575"/>
      <c r="AQ56" s="575"/>
      <c r="AR56" s="575"/>
      <c r="AS56" s="575"/>
      <c r="AT56" s="575"/>
      <c r="AU56" s="576" t="str">
        <f>AX52&amp;"-"&amp;AZ52</f>
        <v>-</v>
      </c>
      <c r="AV56" s="575"/>
      <c r="AW56" s="576" t="str">
        <f>AZ52&amp;"-"&amp;BB52</f>
        <v>-</v>
      </c>
      <c r="AX56" s="575"/>
      <c r="AY56" s="575"/>
      <c r="AZ56" s="575"/>
      <c r="BA56" s="575"/>
      <c r="BB56" s="597" t="str">
        <f>BE52&amp;"-"&amp;BG52</f>
        <v>-</v>
      </c>
      <c r="BC56" s="478"/>
      <c r="BF56" s="151" t="str">
        <f>IF(T56="","",T56)</f>
        <v/>
      </c>
      <c r="BI56" s="79">
        <v>11</v>
      </c>
    </row>
    <row customHeight="1" ht="11.549999999999999">
      <c r="A57" s="525" t="s">
        <v>414</v>
      </c>
      <c r="B57" s="525" t="s">
        <v>415</v>
      </c>
      <c r="C57" s="525" t="s">
        <v>416</v>
      </c>
      <c r="D57" s="525" t="s">
        <v>697</v>
      </c>
      <c r="E57" s="456"/>
      <c r="F57" s="456"/>
      <c r="G57" s="456"/>
      <c r="H57" s="456"/>
      <c r="I57" s="467"/>
      <c r="J57" s="162"/>
      <c r="R57" s="463"/>
      <c r="S57" s="479"/>
      <c r="T57" s="483" t="s">
        <v>621</v>
      </c>
      <c r="U57" s="204"/>
      <c r="V57" s="204"/>
      <c r="W57" s="204"/>
      <c r="X57" s="204"/>
      <c r="Y57" s="204"/>
      <c r="Z57" s="204"/>
      <c r="AA57" s="204"/>
      <c r="AB57" s="204"/>
      <c r="AC57" s="481"/>
      <c r="AD57" s="623"/>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481"/>
      <c r="BC57" s="482"/>
      <c r="BF57" s="151" t="str">
        <f>IF(T57="","",T57)</f>
        <v>Добавить строку</v>
      </c>
      <c r="BI57" s="79">
        <v>11</v>
      </c>
    </row>
    <row customHeight="1" ht="0">
      <c r="A58" s="135" t="s">
        <v>414</v>
      </c>
      <c r="B58" s="135" t="s">
        <v>415</v>
      </c>
      <c r="C58" s="135" t="s">
        <v>416</v>
      </c>
      <c r="D58" s="135" t="s">
        <v>697</v>
      </c>
      <c r="E58" s="456"/>
      <c r="F58" s="456"/>
      <c r="G58" s="456"/>
      <c r="H58" s="456"/>
      <c r="I58" s="162"/>
      <c r="R58" s="463"/>
      <c r="S58" s="546"/>
      <c r="T58" s="547"/>
      <c r="U58" s="548"/>
      <c r="V58" s="548"/>
      <c r="W58" s="548"/>
      <c r="X58" s="548"/>
      <c r="Y58" s="548"/>
      <c r="Z58" s="548"/>
      <c r="AA58" s="548"/>
      <c r="AB58" s="548"/>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9"/>
      <c r="BF58" s="151" t="str">
        <f>IF(T58="","",T58)</f>
        <v/>
      </c>
      <c r="BI58" s="138">
        <v>0</v>
      </c>
    </row>
    <row customHeight="1" ht="0">
      <c r="A59" s="135" t="s">
        <v>414</v>
      </c>
      <c r="B59" s="135" t="s">
        <v>415</v>
      </c>
      <c r="C59" s="135" t="s">
        <v>416</v>
      </c>
      <c r="D59" s="135" t="s">
        <v>697</v>
      </c>
      <c r="E59" s="456"/>
      <c r="F59" s="456"/>
      <c r="G59" s="456"/>
      <c r="H59" s="447"/>
      <c r="R59" s="600"/>
      <c r="S59" s="546"/>
      <c r="T59" s="547"/>
      <c r="U59" s="548"/>
      <c r="V59" s="548"/>
      <c r="W59" s="548"/>
      <c r="X59" s="548"/>
      <c r="Y59" s="548"/>
      <c r="Z59" s="548"/>
      <c r="AA59" s="548"/>
      <c r="AB59" s="548"/>
      <c r="AC59" s="548"/>
      <c r="AD59" s="548"/>
      <c r="AE59" s="548"/>
      <c r="AF59" s="548"/>
      <c r="AG59" s="548"/>
      <c r="AH59" s="548"/>
      <c r="AI59" s="548"/>
      <c r="AJ59" s="548"/>
      <c r="AK59" s="548"/>
      <c r="AL59" s="548"/>
      <c r="AM59" s="548"/>
      <c r="AN59" s="548"/>
      <c r="AO59" s="548"/>
      <c r="AP59" s="548"/>
      <c r="AQ59" s="548"/>
      <c r="AR59" s="548"/>
      <c r="AS59" s="548"/>
      <c r="AT59" s="548"/>
      <c r="AU59" s="548"/>
      <c r="AV59" s="548"/>
      <c r="AW59" s="548"/>
      <c r="AX59" s="548"/>
      <c r="AY59" s="548"/>
      <c r="AZ59" s="548"/>
      <c r="BA59" s="548"/>
      <c r="BB59" s="548"/>
      <c r="BC59" s="549"/>
      <c r="BF59" s="151" t="str">
        <f>IF(T59="","",T59)</f>
        <v/>
      </c>
      <c r="BI59" s="138">
        <v>0</v>
      </c>
    </row>
    <row customHeight="1" ht="0">
      <c r="A60" s="135" t="s">
        <v>414</v>
      </c>
      <c r="B60" s="135" t="s">
        <v>415</v>
      </c>
      <c r="C60" s="135" t="s">
        <v>416</v>
      </c>
      <c r="E60" s="456"/>
      <c r="F60" s="456"/>
      <c r="G60" s="447"/>
      <c r="BF60" s="151" t="str">
        <f>IF(T60="","",T60)</f>
        <v/>
      </c>
      <c r="BI60" s="138">
        <v>0</v>
      </c>
    </row>
    <row customHeight="1" ht="0">
      <c r="A61" s="135" t="s">
        <v>414</v>
      </c>
      <c r="B61" s="135" t="s">
        <v>415</v>
      </c>
      <c r="E61" s="456"/>
      <c r="F61" s="447"/>
      <c r="T61" s="491" t="s">
        <v>568</v>
      </c>
      <c r="BF61" s="151" t="str">
        <f>IF(T61="","",T61)</f>
        <v>Добавить централизованную систему для дифференциации</v>
      </c>
      <c r="BI61" s="138">
        <v>0</v>
      </c>
    </row>
    <row customHeight="1" ht="0">
      <c r="A62" s="135" t="s">
        <v>414</v>
      </c>
      <c r="E62" s="447"/>
      <c r="T62" s="491" t="s">
        <v>569</v>
      </c>
      <c r="BF62" s="151" t="str">
        <f>IF(T62="","",T62)</f>
        <v>Добавить территорию для дифференциации</v>
      </c>
      <c r="BI62" s="138">
        <v>0</v>
      </c>
    </row>
    <row customHeight="1" ht="0">
      <c r="T63" s="491" t="s">
        <v>601</v>
      </c>
      <c r="BF63" s="151" t="str">
        <f>IF(T63="","",T63)</f>
        <v>Добавить наименование тарифа</v>
      </c>
      <c r="BI63" s="138">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81</v>
      </c>
      <c r="B69" s="100">
        <v>0</v>
      </c>
      <c r="C69" s="100">
        <v>0</v>
      </c>
      <c r="D69" s="100">
        <v>0</v>
      </c>
      <c r="E69" s="100">
        <v>0</v>
      </c>
      <c r="F69" s="100">
        <v>0</v>
      </c>
      <c r="G69" s="100">
        <v>0</v>
      </c>
      <c r="H69" s="100">
        <v>0</v>
      </c>
      <c r="I69" s="100">
        <v>0</v>
      </c>
      <c r="J69" s="100">
        <v>0</v>
      </c>
      <c r="K69" s="100">
        <v>0</v>
      </c>
      <c r="L69" s="170">
        <v>0</v>
      </c>
      <c r="M69" s="104">
        <v>0</v>
      </c>
      <c r="N69" s="104">
        <v>0</v>
      </c>
      <c r="O69" s="104">
        <v>0</v>
      </c>
      <c r="P69" s="104">
        <v>0</v>
      </c>
      <c r="Q69" s="625">
        <v>0</v>
      </c>
      <c r="R69" s="531">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8">
        <v>10</v>
      </c>
      <c r="BE69" s="138">
        <v>10</v>
      </c>
      <c r="BF69" s="138">
        <v>10</v>
      </c>
      <c r="BG69" s="138">
        <v>10</v>
      </c>
      <c r="BH69" s="138">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AAC7A1-9AF2-B066-D8A3-0.F5936E74}" mc:Ignorable="x14ac xr xr2 xr3">
  <sheetPr>
    <tabColor theme="9" tint="-0.25"/>
  </sheetPr>
  <dimension ref="A1:BG317"/>
  <sheetViews>
    <sheetView topLeftCell="A1" showGridLines="0" zoomScale="80" workbookViewId="0">
      <selection activeCell="AE147" sqref="AE147"/>
    </sheetView>
  </sheetViews>
  <sheetFormatPr defaultColWidth="9.140625" customHeight="1" defaultRowHeight="11.25"/>
  <cols>
    <col min="1" max="1" style="3319" width="10.7109375" hidden="1" customWidth="1"/>
    <col min="2" max="2" style="3319" width="16.8515625" hidden="1" customWidth="1"/>
    <col min="3" max="3" style="3319" width="5.57421875" hidden="1" customWidth="1"/>
    <col min="4" max="4" style="3319" width="3.00390625" customWidth="1"/>
    <col min="5" max="5" style="3319" width="7.00390625" customWidth="1"/>
    <col min="6" max="6" style="3319" width="54.00390625" customWidth="1"/>
    <col min="7" max="7" style="3319" width="10.00390625" customWidth="1"/>
    <col min="8" max="8" style="3319" width="40.7109375" hidden="1" customWidth="1"/>
    <col min="9" max="36" style="3319" width="40.7109375" customWidth="1"/>
    <col min="37" max="37" style="3319" width="102.00390625" customWidth="1"/>
    <col min="38" max="38" style="3319" width="9.00390625" customWidth="1"/>
    <col min="39" max="39" style="3319" width="5.00390625" customWidth="1"/>
    <col min="40" max="44" style="3319" width="3.00390625" customWidth="1"/>
    <col min="45" max="45" style="3319" width="10.00390625" customWidth="1"/>
    <col min="46" max="46" style="3319" width="34.00390625" customWidth="1"/>
    <col min="47" max="47" style="3319" width="9.00390625" customWidth="1"/>
    <col min="48" max="58" style="3319" width="8.00390625" customWidth="1"/>
    <col min="59" max="59" style="3319" width="9.140625" hidden="1"/>
  </cols>
  <sheetData>
    <row customHeight="1" ht="22.5" hidden="1">
      <c r="U1" s="0"/>
      <c r="V1" s="0"/>
      <c r="W1" s="0"/>
      <c r="X1" s="0"/>
      <c r="Y1" s="0"/>
      <c r="Z1" s="0"/>
      <c r="AA1" s="0"/>
      <c r="AB1" s="0"/>
      <c r="AC1" s="0"/>
      <c r="AD1" s="0"/>
      <c r="AE1" s="0"/>
      <c r="AF1" s="0"/>
      <c r="AG1" s="0"/>
      <c r="AH1" s="0"/>
      <c r="AI1" s="0"/>
      <c r="AJ1" s="0"/>
      <c r="BG1" s="79" t="s">
        <v>14</v>
      </c>
    </row>
    <row customHeight="1" ht="23.25" hidden="1">
      <c r="C2" s="601" t="s">
        <v>698</v>
      </c>
      <c r="E2" s="652">
        <f>B2</f>
        <v>0</v>
      </c>
      <c r="F2" s="653"/>
      <c r="G2" s="152" t="s">
        <v>699</v>
      </c>
      <c r="H2" s="152" t="s">
        <v>699</v>
      </c>
      <c r="I2" s="152" t="s">
        <v>699</v>
      </c>
      <c r="J2" s="152" t="s">
        <v>699</v>
      </c>
      <c r="K2" s="152" t="s">
        <v>699</v>
      </c>
      <c r="L2" s="152" t="s">
        <v>699</v>
      </c>
      <c r="M2" s="152" t="s">
        <v>699</v>
      </c>
      <c r="N2" s="152" t="s">
        <v>699</v>
      </c>
      <c r="O2" s="152" t="s">
        <v>699</v>
      </c>
      <c r="P2" s="152" t="s">
        <v>699</v>
      </c>
      <c r="Q2" s="152" t="s">
        <v>699</v>
      </c>
      <c r="R2" s="152" t="s">
        <v>699</v>
      </c>
      <c r="S2" s="152" t="s">
        <v>699</v>
      </c>
      <c r="T2" s="152" t="s">
        <v>699</v>
      </c>
      <c r="U2" s="152" t="s">
        <v>699</v>
      </c>
      <c r="V2" s="152" t="s">
        <v>699</v>
      </c>
      <c r="W2" s="152" t="s">
        <v>699</v>
      </c>
      <c r="X2" s="152" t="s">
        <v>699</v>
      </c>
      <c r="Y2" s="152" t="s">
        <v>699</v>
      </c>
      <c r="Z2" s="152" t="s">
        <v>699</v>
      </c>
      <c r="AA2" s="152" t="s">
        <v>699</v>
      </c>
      <c r="AB2" s="152" t="s">
        <v>699</v>
      </c>
      <c r="AC2" s="152" t="s">
        <v>699</v>
      </c>
      <c r="AD2" s="152" t="s">
        <v>699</v>
      </c>
      <c r="AE2" s="152" t="s">
        <v>699</v>
      </c>
      <c r="AF2" s="152" t="s">
        <v>699</v>
      </c>
      <c r="AG2" s="152" t="s">
        <v>699</v>
      </c>
      <c r="AH2" s="152" t="s">
        <v>699</v>
      </c>
      <c r="AI2" s="152" t="s">
        <v>699</v>
      </c>
      <c r="AJ2" s="152" t="s">
        <v>699</v>
      </c>
      <c r="AK2" s="450" t="s">
        <v>700</v>
      </c>
      <c r="BG2" s="79">
        <v>0</v>
      </c>
    </row>
    <row customHeight="1" ht="0.75" hidden="1">
      <c r="E3" s="654"/>
      <c r="F3" s="655" t="s">
        <v>701</v>
      </c>
      <c r="G3" s="153"/>
      <c r="H3" s="153">
        <f>H4*H5+H6</f>
        <v>0</v>
      </c>
      <c r="I3" s="153">
        <f>I4*I5+I6</f>
        <v>0</v>
      </c>
      <c r="J3" s="153">
        <f>J4*J5+J6</f>
        <v>0</v>
      </c>
      <c r="K3" s="153">
        <f>K4*K5+K6</f>
        <v>0</v>
      </c>
      <c r="L3" s="153">
        <f>L4*L5+L6</f>
        <v>0</v>
      </c>
      <c r="M3" s="153">
        <f>M4*M5+M6</f>
        <v>0</v>
      </c>
      <c r="N3" s="153">
        <f>N4*N5+N6</f>
        <v>0</v>
      </c>
      <c r="O3" s="153">
        <f>O4*O5+O6</f>
        <v>0</v>
      </c>
      <c r="P3" s="153">
        <f>P4*P5+P6</f>
        <v>0</v>
      </c>
      <c r="Q3" s="153">
        <f>Q4*Q5+Q6</f>
        <v>0</v>
      </c>
      <c r="R3" s="153">
        <f>R4*R5+R6</f>
        <v>0</v>
      </c>
      <c r="S3" s="153">
        <f>S4*S5+S6</f>
        <v>0</v>
      </c>
      <c r="T3" s="153">
        <f>T4*T5+T6</f>
        <v>0</v>
      </c>
      <c r="U3" s="153">
        <f>U4*U5+U6</f>
        <v>0</v>
      </c>
      <c r="V3" s="153">
        <f>V4*V5+V6</f>
        <v>0</v>
      </c>
      <c r="W3" s="153">
        <f>W4*W5+W6</f>
        <v>0</v>
      </c>
      <c r="X3" s="153">
        <f>X4*X5+X6</f>
        <v>0</v>
      </c>
      <c r="Y3" s="153">
        <f>Y4*Y5+Y6</f>
        <v>0</v>
      </c>
      <c r="Z3" s="153">
        <f>Z4*Z5+Z6</f>
        <v>0</v>
      </c>
      <c r="AA3" s="153">
        <f>AA4*AA5+AA6</f>
        <v>0</v>
      </c>
      <c r="AB3" s="153">
        <f>AB4*AB5+AB6</f>
        <v>0</v>
      </c>
      <c r="AC3" s="153">
        <f>AC4*AC5+AC6</f>
        <v>0</v>
      </c>
      <c r="AD3" s="153">
        <f>AD4*AD5+AD6</f>
        <v>0</v>
      </c>
      <c r="AE3" s="153">
        <f>AE4*AE5+AE6</f>
        <v>0</v>
      </c>
      <c r="AF3" s="153">
        <f>AF4*AF5+AF6</f>
        <v>0</v>
      </c>
      <c r="AG3" s="153">
        <f>AG4*AG5+AG6</f>
        <v>0</v>
      </c>
      <c r="AH3" s="153">
        <f>AH4*AH5+AH6</f>
        <v>0</v>
      </c>
      <c r="AI3" s="153">
        <f>AI4*AI5+AI6</f>
        <v>0</v>
      </c>
      <c r="AJ3" s="153">
        <f>AJ4*AJ5+AJ6</f>
        <v>0</v>
      </c>
      <c r="AK3" s="329"/>
      <c r="BG3" s="138">
        <v>0</v>
      </c>
    </row>
    <row customHeight="1" ht="23.25" hidden="1">
      <c r="E4" s="652" t="str">
        <f>B2&amp;".1"</f>
        <v>.1</v>
      </c>
      <c r="F4" s="656" t="s">
        <v>702</v>
      </c>
      <c r="G4" s="657"/>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c r="AG4" s="471"/>
      <c r="AH4" s="471"/>
      <c r="AI4" s="471"/>
      <c r="AJ4" s="471"/>
      <c r="AK4" s="450" t="s">
        <v>703</v>
      </c>
      <c r="BG4" s="79">
        <v>0</v>
      </c>
    </row>
    <row customHeight="1" ht="18.75" hidden="1">
      <c r="E5" s="652" t="str">
        <f>B2&amp;".2"</f>
        <v>.2</v>
      </c>
      <c r="F5" s="656" t="s">
        <v>704</v>
      </c>
      <c r="G5" s="152" t="s">
        <v>705</v>
      </c>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c r="AG5" s="471"/>
      <c r="AH5" s="471"/>
      <c r="AI5" s="471"/>
      <c r="AJ5" s="471"/>
      <c r="AK5" s="450"/>
      <c r="BG5" s="79">
        <v>0</v>
      </c>
    </row>
    <row customHeight="1" ht="18.75" hidden="1">
      <c r="E6" s="652" t="str">
        <f>B2&amp;".3"</f>
        <v>.3</v>
      </c>
      <c r="F6" s="656" t="s">
        <v>706</v>
      </c>
      <c r="G6" s="152" t="s">
        <v>705</v>
      </c>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c r="AG6" s="471"/>
      <c r="AH6" s="471"/>
      <c r="AI6" s="471"/>
      <c r="AJ6" s="471"/>
      <c r="AK6" s="450"/>
      <c r="BG6" s="79">
        <v>0</v>
      </c>
    </row>
    <row customHeight="1" ht="18.75" hidden="1">
      <c r="E7" s="652" t="str">
        <f>B2&amp;".4"</f>
        <v>.4</v>
      </c>
      <c r="F7" s="656" t="s">
        <v>707</v>
      </c>
      <c r="G7" s="152" t="s">
        <v>699</v>
      </c>
      <c r="H7" s="658"/>
      <c r="I7" s="658"/>
      <c r="J7" s="658"/>
      <c r="K7" s="658"/>
      <c r="L7" s="658"/>
      <c r="M7" s="658"/>
      <c r="N7" s="658"/>
      <c r="O7" s="658"/>
      <c r="P7" s="658"/>
      <c r="Q7" s="658"/>
      <c r="R7" s="658"/>
      <c r="S7" s="658"/>
      <c r="T7" s="658"/>
      <c r="U7" s="658"/>
      <c r="V7" s="658"/>
      <c r="W7" s="658"/>
      <c r="X7" s="658"/>
      <c r="Y7" s="658"/>
      <c r="Z7" s="658"/>
      <c r="AA7" s="658"/>
      <c r="AB7" s="658"/>
      <c r="AC7" s="658"/>
      <c r="AD7" s="658"/>
      <c r="AE7" s="658"/>
      <c r="AF7" s="658"/>
      <c r="AG7" s="658"/>
      <c r="AH7" s="658"/>
      <c r="AI7" s="658"/>
      <c r="AJ7" s="658"/>
      <c r="AK7" s="450"/>
      <c r="BG7" s="79">
        <v>0</v>
      </c>
    </row>
    <row customHeight="1" ht="11.25" hidden="1">
      <c r="H8" s="100">
        <v>4</v>
      </c>
      <c r="I8" s="100">
        <v>4</v>
      </c>
      <c r="J8" s="100">
        <v>4</v>
      </c>
      <c r="K8" s="100">
        <v>4</v>
      </c>
      <c r="L8" s="100">
        <v>4</v>
      </c>
      <c r="M8" s="100">
        <v>4</v>
      </c>
      <c r="N8" s="100">
        <v>4</v>
      </c>
      <c r="O8" s="100">
        <v>4</v>
      </c>
      <c r="P8" s="100">
        <v>4</v>
      </c>
      <c r="Q8" s="100">
        <v>4</v>
      </c>
      <c r="R8" s="100">
        <v>4</v>
      </c>
      <c r="S8" s="100">
        <v>4</v>
      </c>
      <c r="T8" s="100">
        <v>4</v>
      </c>
      <c r="U8" s="100">
        <v>4</v>
      </c>
      <c r="V8" s="100">
        <v>4</v>
      </c>
      <c r="W8" s="100">
        <v>4</v>
      </c>
      <c r="X8" s="100">
        <v>4</v>
      </c>
      <c r="Y8" s="100">
        <v>4</v>
      </c>
      <c r="Z8" s="100">
        <v>4</v>
      </c>
      <c r="AA8" s="100">
        <v>4</v>
      </c>
      <c r="AB8" s="100">
        <v>4</v>
      </c>
      <c r="AC8" s="100">
        <v>4</v>
      </c>
      <c r="AD8" s="100">
        <v>4</v>
      </c>
      <c r="AE8" s="100">
        <v>4</v>
      </c>
      <c r="AF8" s="100">
        <v>4</v>
      </c>
      <c r="AG8" s="100">
        <v>4</v>
      </c>
      <c r="AH8" s="100">
        <v>4</v>
      </c>
      <c r="AI8" s="100">
        <v>4</v>
      </c>
      <c r="AJ8" s="100">
        <v>4</v>
      </c>
      <c r="BG8" s="100">
        <v>0</v>
      </c>
    </row>
    <row customHeight="1" ht="22.5" hidden="1">
      <c r="E9" s="152"/>
      <c r="F9" s="154"/>
      <c r="G9" s="152" t="s">
        <v>705</v>
      </c>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c r="AG9" s="471"/>
      <c r="AH9" s="471"/>
      <c r="AI9" s="471"/>
      <c r="AJ9" s="471"/>
      <c r="AK9" s="659" t="s">
        <v>708</v>
      </c>
      <c r="BG9" s="100">
        <v>0</v>
      </c>
    </row>
    <row customHeight="1" ht="11.25" hidden="1">
      <c r="U10" s="0"/>
      <c r="V10" s="0"/>
      <c r="W10" s="0"/>
      <c r="X10" s="0"/>
      <c r="Y10" s="0"/>
      <c r="Z10" s="0"/>
      <c r="AA10" s="0"/>
      <c r="AB10" s="0"/>
      <c r="AC10" s="0"/>
      <c r="AD10" s="0"/>
      <c r="AE10" s="0"/>
      <c r="AF10" s="0"/>
      <c r="AG10" s="0"/>
      <c r="AH10" s="0"/>
      <c r="AI10" s="0"/>
      <c r="AJ10" s="0"/>
      <c r="BG10" s="79">
        <v>0</v>
      </c>
    </row>
    <row customHeight="1" ht="18.75" hidden="1">
      <c r="E11" s="652"/>
      <c r="F11" s="154"/>
      <c r="G11" s="152" t="s">
        <v>709</v>
      </c>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c r="AG11" s="471"/>
      <c r="AH11" s="471"/>
      <c r="AI11" s="471"/>
      <c r="AJ11" s="471"/>
      <c r="AK11" s="450" t="s">
        <v>710</v>
      </c>
      <c r="BG11" s="79">
        <v>0</v>
      </c>
    </row>
    <row customHeight="1" ht="11.25" hidden="1">
      <c r="U12" s="0"/>
      <c r="V12" s="0"/>
      <c r="W12" s="0"/>
      <c r="X12" s="0"/>
      <c r="Y12" s="0"/>
      <c r="Z12" s="0"/>
      <c r="AA12" s="0"/>
      <c r="AB12" s="0"/>
      <c r="AC12" s="0"/>
      <c r="AD12" s="0"/>
      <c r="AE12" s="0"/>
      <c r="AF12" s="0"/>
      <c r="AG12" s="0"/>
      <c r="AH12" s="0"/>
      <c r="AI12" s="0"/>
      <c r="AJ12" s="0"/>
      <c r="BG12" s="79">
        <v>0</v>
      </c>
    </row>
    <row customHeight="1" ht="22.5" hidden="1">
      <c r="E13" s="652"/>
      <c r="F13" s="154"/>
      <c r="G13" s="83" t="s">
        <v>711</v>
      </c>
      <c r="H13" s="660"/>
      <c r="I13" s="660"/>
      <c r="J13" s="660"/>
      <c r="K13" s="660"/>
      <c r="L13" s="660"/>
      <c r="M13" s="660"/>
      <c r="N13" s="660"/>
      <c r="O13" s="660"/>
      <c r="P13" s="660"/>
      <c r="Q13" s="660"/>
      <c r="R13" s="660"/>
      <c r="S13" s="660"/>
      <c r="T13" s="660"/>
      <c r="U13" s="660"/>
      <c r="V13" s="660"/>
      <c r="W13" s="660"/>
      <c r="X13" s="660"/>
      <c r="Y13" s="660"/>
      <c r="Z13" s="660"/>
      <c r="AA13" s="660"/>
      <c r="AB13" s="660"/>
      <c r="AC13" s="660"/>
      <c r="AD13" s="660"/>
      <c r="AE13" s="660"/>
      <c r="AF13" s="660"/>
      <c r="AG13" s="660"/>
      <c r="AH13" s="660"/>
      <c r="AI13" s="660"/>
      <c r="AJ13" s="660"/>
      <c r="AK13" s="661" t="s">
        <v>712</v>
      </c>
      <c r="BG13" s="79">
        <v>0</v>
      </c>
    </row>
    <row customHeight="1" ht="11.25" hidden="1">
      <c r="U14" s="0"/>
      <c r="V14" s="0"/>
      <c r="W14" s="0"/>
      <c r="X14" s="0"/>
      <c r="Y14" s="0"/>
      <c r="Z14" s="0"/>
      <c r="AA14" s="0"/>
      <c r="AB14" s="0"/>
      <c r="AC14" s="0"/>
      <c r="AD14" s="0"/>
      <c r="AE14" s="0"/>
      <c r="AF14" s="0"/>
      <c r="AG14" s="0"/>
      <c r="AH14" s="0"/>
      <c r="AI14" s="0"/>
      <c r="AJ14" s="0"/>
      <c r="BG14" s="79">
        <v>0</v>
      </c>
    </row>
    <row customHeight="1" ht="22.5" hidden="1">
      <c r="E15" s="652"/>
      <c r="F15" s="154"/>
      <c r="G15" s="152" t="s">
        <v>713</v>
      </c>
      <c r="H15" s="660"/>
      <c r="I15" s="660"/>
      <c r="J15" s="660"/>
      <c r="K15" s="660"/>
      <c r="L15" s="660"/>
      <c r="M15" s="660"/>
      <c r="N15" s="660"/>
      <c r="O15" s="660"/>
      <c r="P15" s="660"/>
      <c r="Q15" s="660"/>
      <c r="R15" s="660"/>
      <c r="S15" s="660"/>
      <c r="T15" s="660"/>
      <c r="U15" s="660"/>
      <c r="V15" s="660"/>
      <c r="W15" s="660"/>
      <c r="X15" s="660"/>
      <c r="Y15" s="660"/>
      <c r="Z15" s="660"/>
      <c r="AA15" s="660"/>
      <c r="AB15" s="660"/>
      <c r="AC15" s="660"/>
      <c r="AD15" s="660"/>
      <c r="AE15" s="660"/>
      <c r="AF15" s="660"/>
      <c r="AG15" s="660"/>
      <c r="AH15" s="660"/>
      <c r="AI15" s="660"/>
      <c r="AJ15" s="660"/>
      <c r="AK15" s="450" t="s">
        <v>714</v>
      </c>
      <c r="BG15" s="79">
        <v>0</v>
      </c>
    </row>
    <row customHeight="1" ht="11.25" hidden="1">
      <c r="U16" s="0"/>
      <c r="V16" s="0"/>
      <c r="W16" s="0"/>
      <c r="X16" s="0"/>
      <c r="Y16" s="0"/>
      <c r="Z16" s="0"/>
      <c r="AA16" s="0"/>
      <c r="AB16" s="0"/>
      <c r="AC16" s="0"/>
      <c r="AD16" s="0"/>
      <c r="AE16" s="0"/>
      <c r="AF16" s="0"/>
      <c r="AG16" s="0"/>
      <c r="AH16" s="0"/>
      <c r="AI16" s="0"/>
      <c r="AJ16" s="0"/>
      <c r="BG16" s="79">
        <v>0</v>
      </c>
    </row>
    <row customHeight="1" ht="22.5" hidden="1">
      <c r="E17" s="652"/>
      <c r="F17" s="154"/>
      <c r="G17" s="152" t="s">
        <v>715</v>
      </c>
      <c r="H17" s="660"/>
      <c r="I17" s="660"/>
      <c r="J17" s="660"/>
      <c r="K17" s="660"/>
      <c r="L17" s="660"/>
      <c r="M17" s="660"/>
      <c r="N17" s="660"/>
      <c r="O17" s="660"/>
      <c r="P17" s="660"/>
      <c r="Q17" s="660"/>
      <c r="R17" s="660"/>
      <c r="S17" s="660"/>
      <c r="T17" s="660"/>
      <c r="U17" s="660"/>
      <c r="V17" s="660"/>
      <c r="W17" s="660"/>
      <c r="X17" s="660"/>
      <c r="Y17" s="660"/>
      <c r="Z17" s="660"/>
      <c r="AA17" s="660"/>
      <c r="AB17" s="660"/>
      <c r="AC17" s="660"/>
      <c r="AD17" s="660"/>
      <c r="AE17" s="660"/>
      <c r="AF17" s="660"/>
      <c r="AG17" s="660"/>
      <c r="AH17" s="660"/>
      <c r="AI17" s="660"/>
      <c r="AJ17" s="660"/>
      <c r="AK17" s="450" t="s">
        <v>716</v>
      </c>
      <c r="BG17" s="79">
        <v>0</v>
      </c>
    </row>
    <row customHeight="1" ht="11.25" hidden="1">
      <c r="U18" s="0"/>
      <c r="V18" s="0"/>
      <c r="W18" s="0"/>
      <c r="X18" s="0"/>
      <c r="Y18" s="0"/>
      <c r="Z18" s="0"/>
      <c r="AA18" s="0"/>
      <c r="AB18" s="0"/>
      <c r="AC18" s="0"/>
      <c r="AD18" s="0"/>
      <c r="AE18" s="0"/>
      <c r="AF18" s="0"/>
      <c r="AG18" s="0"/>
      <c r="AH18" s="0"/>
      <c r="AI18" s="0"/>
      <c r="AJ18" s="0"/>
      <c r="BG18" s="79">
        <v>0</v>
      </c>
    </row>
    <row customHeight="1" ht="11.25" hidden="1">
      <c r="U19" s="0"/>
      <c r="V19" s="0"/>
      <c r="W19" s="0"/>
      <c r="X19" s="0"/>
      <c r="Y19" s="0"/>
      <c r="Z19" s="0"/>
      <c r="AA19" s="0"/>
      <c r="AB19" s="0"/>
      <c r="AC19" s="0"/>
      <c r="AD19" s="0"/>
      <c r="AE19" s="0"/>
      <c r="AF19" s="0"/>
      <c r="AG19" s="0"/>
      <c r="AH19" s="0"/>
      <c r="AI19" s="0"/>
      <c r="AJ19" s="0"/>
      <c r="AK19" s="77">
        <v>4</v>
      </c>
      <c r="BG19" s="77">
        <v>0</v>
      </c>
    </row>
    <row customHeight="1" ht="11.549999999999999">
      <c r="U20" s="0"/>
      <c r="V20" s="0"/>
      <c r="W20" s="0"/>
      <c r="X20" s="0"/>
      <c r="Y20" s="0"/>
      <c r="Z20" s="0"/>
      <c r="AA20" s="0"/>
      <c r="AB20" s="0"/>
      <c r="AC20" s="0"/>
      <c r="AD20" s="0"/>
      <c r="AE20" s="0"/>
      <c r="AF20" s="0"/>
      <c r="AG20" s="0"/>
      <c r="AH20" s="0"/>
      <c r="AI20" s="0"/>
      <c r="AJ20" s="0"/>
      <c r="BG20" s="79">
        <v>11</v>
      </c>
    </row>
    <row customHeight="1" ht="25.2">
      <c r="E21" s="42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426"/>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426"/>
      <c r="BG21" s="79">
        <v>24</v>
      </c>
    </row>
    <row customHeight="1" ht="25.2">
      <c r="E22" s="287" t="str">
        <f>IF(org=0,"Не определено",org)</f>
        <v>ГУП СК "Ставрополькрайводоканал"</v>
      </c>
      <c r="F22" s="287"/>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BG22" s="79">
        <v>24</v>
      </c>
    </row>
    <row customHeight="1" ht="11.549999999999999">
      <c r="J23" s="0" t="s">
        <v>22</v>
      </c>
      <c r="K23" s="0" t="s">
        <v>22</v>
      </c>
      <c r="L23" s="0" t="s">
        <v>22</v>
      </c>
      <c r="M23" s="0" t="s">
        <v>22</v>
      </c>
      <c r="N23" s="0" t="s">
        <v>22</v>
      </c>
      <c r="O23" s="0" t="s">
        <v>22</v>
      </c>
      <c r="P23" s="0" t="s">
        <v>22</v>
      </c>
      <c r="Q23" s="0" t="s">
        <v>22</v>
      </c>
      <c r="R23" s="0" t="s">
        <v>22</v>
      </c>
      <c r="S23" s="0" t="s">
        <v>22</v>
      </c>
      <c r="T23" s="0" t="s">
        <v>22</v>
      </c>
      <c r="U23" s="0" t="s">
        <v>22</v>
      </c>
      <c r="V23" s="0" t="s">
        <v>22</v>
      </c>
      <c r="W23" s="0" t="s">
        <v>22</v>
      </c>
      <c r="X23" s="0" t="s">
        <v>22</v>
      </c>
      <c r="Y23" s="0" t="s">
        <v>22</v>
      </c>
      <c r="Z23" s="0" t="s">
        <v>22</v>
      </c>
      <c r="AA23" s="0" t="s">
        <v>22</v>
      </c>
      <c r="AB23" s="0" t="s">
        <v>22</v>
      </c>
      <c r="AC23" s="0" t="s">
        <v>22</v>
      </c>
      <c r="AD23" s="0" t="s">
        <v>22</v>
      </c>
      <c r="AE23" s="0" t="s">
        <v>22</v>
      </c>
      <c r="AF23" s="0" t="s">
        <v>22</v>
      </c>
      <c r="AG23" s="0" t="s">
        <v>22</v>
      </c>
      <c r="AH23" s="0" t="s">
        <v>22</v>
      </c>
      <c r="AI23" s="0" t="s">
        <v>22</v>
      </c>
      <c r="AJ23" s="0" t="s">
        <v>22</v>
      </c>
      <c r="BG23" s="79">
        <v>11</v>
      </c>
    </row>
    <row customHeight="1" ht="1.05">
      <c r="H24" s="662"/>
      <c r="I24" s="662" t="s">
        <v>220</v>
      </c>
      <c r="J24" s="662" t="s">
        <v>226</v>
      </c>
      <c r="K24" s="662" t="s">
        <v>229</v>
      </c>
      <c r="L24" s="662" t="s">
        <v>231</v>
      </c>
      <c r="M24" s="662" t="s">
        <v>233</v>
      </c>
      <c r="N24" s="662" t="s">
        <v>235</v>
      </c>
      <c r="O24" s="662" t="s">
        <v>237</v>
      </c>
      <c r="P24" s="662" t="s">
        <v>239</v>
      </c>
      <c r="Q24" s="662" t="s">
        <v>241</v>
      </c>
      <c r="R24" s="662" t="s">
        <v>243</v>
      </c>
      <c r="S24" s="662" t="s">
        <v>245</v>
      </c>
      <c r="T24" s="662" t="s">
        <v>248</v>
      </c>
      <c r="U24" s="662" t="s">
        <v>251</v>
      </c>
      <c r="V24" s="662" t="s">
        <v>253</v>
      </c>
      <c r="W24" s="662" t="s">
        <v>255</v>
      </c>
      <c r="X24" s="662" t="s">
        <v>257</v>
      </c>
      <c r="Y24" s="662" t="s">
        <v>259</v>
      </c>
      <c r="Z24" s="662" t="s">
        <v>261</v>
      </c>
      <c r="AA24" s="662" t="s">
        <v>263</v>
      </c>
      <c r="AB24" s="662" t="s">
        <v>265</v>
      </c>
      <c r="AC24" s="662" t="s">
        <v>267</v>
      </c>
      <c r="AD24" s="662" t="s">
        <v>269</v>
      </c>
      <c r="AE24" s="662" t="s">
        <v>271</v>
      </c>
      <c r="AF24" s="662" t="s">
        <v>273</v>
      </c>
      <c r="AG24" s="662" t="s">
        <v>275</v>
      </c>
      <c r="AH24" s="662" t="s">
        <v>277</v>
      </c>
      <c r="AI24" s="662" t="s">
        <v>279</v>
      </c>
      <c r="AJ24" s="662" t="s">
        <v>281</v>
      </c>
      <c r="BG24" s="138">
        <v>1</v>
      </c>
    </row>
    <row customHeight="1" ht="24">
      <c r="E25" s="663"/>
      <c r="F25" s="664" t="s">
        <v>211</v>
      </c>
      <c r="G25" s="665"/>
      <c r="H25" s="666" t="str">
        <f>IF(H24="","",INDEX(DIFFERENTIATION_UNMERGE_VD,MATCH(H24,DIFFERENTIATION_ID_DIFF,0)))</f>
        <v/>
      </c>
      <c r="I25" s="666" t="str">
        <f>IF(I24="","",INDEX(DIFFERENTIATION_UNMERGE_VD,MATCH(I24,DIFFERENTIATION_ID_DIFF,0)))</f>
        <v>Холодное водоснабжение. Питьевая вода</v>
      </c>
      <c r="J25" s="666" t="str">
        <f>IF(J24="","",INDEX(DIFFERENTIATION_UNMERGE_VD,MATCH(J24,DIFFERENTIATION_ID_DIFF,0)))</f>
        <v>Холодное водоснабжение. Техническая вода</v>
      </c>
      <c r="K25" s="666" t="str">
        <f>IF(K24="","",INDEX(DIFFERENTIATION_UNMERGE_VD,MATCH(K24,DIFFERENTIATION_ID_DIFF,0)))</f>
        <v>Холодное водоснабжение. Техническая вода</v>
      </c>
      <c r="L25" s="666" t="str">
        <f>IF(L24="","",INDEX(DIFFERENTIATION_UNMERGE_VD,MATCH(L24,DIFFERENTIATION_ID_DIFF,0)))</f>
        <v>Холодное водоснабжение. Техническая вода</v>
      </c>
      <c r="M25" s="666" t="str">
        <f>IF(M24="","",INDEX(DIFFERENTIATION_UNMERGE_VD,MATCH(M24,DIFFERENTIATION_ID_DIFF,0)))</f>
        <v>Холодное водоснабжение. Техническая вода</v>
      </c>
      <c r="N25" s="666" t="str">
        <f>IF(N24="","",INDEX(DIFFERENTIATION_UNMERGE_VD,MATCH(N24,DIFFERENTIATION_ID_DIFF,0)))</f>
        <v>Холодное водоснабжение. Техническая вода</v>
      </c>
      <c r="O25" s="666" t="str">
        <f>IF(O24="","",INDEX(DIFFERENTIATION_UNMERGE_VD,MATCH(O24,DIFFERENTIATION_ID_DIFF,0)))</f>
        <v>Холодное водоснабжение. Техническая вода</v>
      </c>
      <c r="P25" s="666" t="str">
        <f>IF(P24="","",INDEX(DIFFERENTIATION_UNMERGE_VD,MATCH(P24,DIFFERENTIATION_ID_DIFF,0)))</f>
        <v>Холодное водоснабжение. Техническая вода</v>
      </c>
      <c r="Q25" s="666" t="str">
        <f>IF(Q24="","",INDEX(DIFFERENTIATION_UNMERGE_VD,MATCH(Q24,DIFFERENTIATION_ID_DIFF,0)))</f>
        <v>Холодное водоснабжение. Техническая вода</v>
      </c>
      <c r="R25" s="666" t="str">
        <f>IF(R24="","",INDEX(DIFFERENTIATION_UNMERGE_VD,MATCH(R24,DIFFERENTIATION_ID_DIFF,0)))</f>
        <v>Холодное водоснабжение. Техническая вода</v>
      </c>
      <c r="S25" s="666" t="str">
        <f>IF(S24="","",INDEX(DIFFERENTIATION_UNMERGE_VD,MATCH(S24,DIFFERENTIATION_ID_DIFF,0)))</f>
        <v>Подключение (технологическое присоединение) к централизованной системе водоснабжения</v>
      </c>
      <c r="T25" s="666" t="str">
        <f>IF(T24="","",INDEX(DIFFERENTIATION_UNMERGE_VD,MATCH(T24,DIFFERENTIATION_ID_DIFF,0)))</f>
        <v>Холодное водоснабжение. Подвозная вода</v>
      </c>
      <c r="U25" s="666" t="str">
        <f>IF(U24="","",INDEX(DIFFERENTIATION_UNMERGE_VD,MATCH(U24,DIFFERENTIATION_ID_DIFF,0)))</f>
        <v>Холодное водоснабжение. Подвозная вода</v>
      </c>
      <c r="V25" s="666" t="str">
        <f>IF(V24="","",INDEX(DIFFERENTIATION_UNMERGE_VD,MATCH(V24,DIFFERENTIATION_ID_DIFF,0)))</f>
        <v>Холодное водоснабжение. Подвозная вода</v>
      </c>
      <c r="W25" s="666" t="str">
        <f>IF(W24="","",INDEX(DIFFERENTIATION_UNMERGE_VD,MATCH(W24,DIFFERENTIATION_ID_DIFF,0)))</f>
        <v>Холодное водоснабжение. Подвозная вода</v>
      </c>
      <c r="X25" s="666" t="str">
        <f>IF(X24="","",INDEX(DIFFERENTIATION_UNMERGE_VD,MATCH(X24,DIFFERENTIATION_ID_DIFF,0)))</f>
        <v>Холодное водоснабжение. Подвозная вода</v>
      </c>
      <c r="Y25" s="666" t="str">
        <f>IF(Y24="","",INDEX(DIFFERENTIATION_UNMERGE_VD,MATCH(Y24,DIFFERENTIATION_ID_DIFF,0)))</f>
        <v>Холодное водоснабжение. Подвозная вода</v>
      </c>
      <c r="Z25" s="666" t="str">
        <f>IF(Z24="","",INDEX(DIFFERENTIATION_UNMERGE_VD,MATCH(Z24,DIFFERENTIATION_ID_DIFF,0)))</f>
        <v>Холодное водоснабжение. Подвозная вода</v>
      </c>
      <c r="AA25" s="666" t="str">
        <f>IF(AA24="","",INDEX(DIFFERENTIATION_UNMERGE_VD,MATCH(AA24,DIFFERENTIATION_ID_DIFF,0)))</f>
        <v>Холодное водоснабжение. Подвозная вода</v>
      </c>
      <c r="AB25" s="666" t="str">
        <f>IF(AB24="","",INDEX(DIFFERENTIATION_UNMERGE_VD,MATCH(AB24,DIFFERENTIATION_ID_DIFF,0)))</f>
        <v>Холодное водоснабжение. Подвозная вода</v>
      </c>
      <c r="AC25" s="666" t="str">
        <f>IF(AC24="","",INDEX(DIFFERENTIATION_UNMERGE_VD,MATCH(AC24,DIFFERENTIATION_ID_DIFF,0)))</f>
        <v>Холодное водоснабжение. Подвозная вода</v>
      </c>
      <c r="AD25" s="666" t="str">
        <f>IF(AD24="","",INDEX(DIFFERENTIATION_UNMERGE_VD,MATCH(AD24,DIFFERENTIATION_ID_DIFF,0)))</f>
        <v>Холодное водоснабжение. Подвозная вода</v>
      </c>
      <c r="AE25" s="666" t="str">
        <f>IF(AE24="","",INDEX(DIFFERENTIATION_UNMERGE_VD,MATCH(AE24,DIFFERENTIATION_ID_DIFF,0)))</f>
        <v>Холодное водоснабжение. Подвозная вода</v>
      </c>
      <c r="AF25" s="666" t="str">
        <f>IF(AF24="","",INDEX(DIFFERENTIATION_UNMERGE_VD,MATCH(AF24,DIFFERENTIATION_ID_DIFF,0)))</f>
        <v>Холодное водоснабжение. Подвозная вода</v>
      </c>
      <c r="AG25" s="666" t="str">
        <f>IF(AG24="","",INDEX(DIFFERENTIATION_UNMERGE_VD,MATCH(AG24,DIFFERENTIATION_ID_DIFF,0)))</f>
        <v>Холодное водоснабжение. Подвозная вода</v>
      </c>
      <c r="AH25" s="666" t="str">
        <f>IF(AH24="","",INDEX(DIFFERENTIATION_UNMERGE_VD,MATCH(AH24,DIFFERENTIATION_ID_DIFF,0)))</f>
        <v>Холодное водоснабжение. Подвозная вода</v>
      </c>
      <c r="AI25" s="666" t="str">
        <f>IF(AI24="","",INDEX(DIFFERENTIATION_UNMERGE_VD,MATCH(AI24,DIFFERENTIATION_ID_DIFF,0)))</f>
        <v>Холодное водоснабжение. Подвозная вода</v>
      </c>
      <c r="AJ25" s="666" t="str">
        <f>IF(AJ24="","",INDEX(DIFFERENTIATION_UNMERGE_VD,MATCH(AJ24,DIFFERENTIATION_ID_DIFF,0)))</f>
        <v>Холодное водоснабжение. Подвозная вода</v>
      </c>
      <c r="AK25" s="152"/>
      <c r="BG25" s="79">
        <v>11</v>
      </c>
    </row>
    <row customHeight="1" ht="11.549999999999999">
      <c r="E26" s="663"/>
      <c r="F26" s="664" t="s">
        <v>717</v>
      </c>
      <c r="G26" s="665"/>
      <c r="H26" s="666" t="str">
        <f>IF(H24="","",INDEX(DIFFERENTIATION_UNMERGE_AREA,MATCH(H24,DIFFERENTIATION_ID_DIFF,0)))</f>
        <v/>
      </c>
      <c r="I26" s="666" t="str">
        <f>IF(I24="","",INDEX(DIFFERENTIATION_UNMERGE_AREA,MATCH(I24,DIFFERENTIATION_ID_DIFF,0)))</f>
        <v>Территория 1</v>
      </c>
      <c r="J26" s="666" t="str">
        <f>IF(J24="","",INDEX(DIFFERENTIATION_UNMERGE_AREA,MATCH(J24,DIFFERENTIATION_ID_DIFF,0)))</f>
        <v>Территория 2</v>
      </c>
      <c r="K26" s="666" t="str">
        <f>IF(K24="","",INDEX(DIFFERENTIATION_UNMERGE_AREA,MATCH(K24,DIFFERENTIATION_ID_DIFF,0)))</f>
        <v>Территория 2</v>
      </c>
      <c r="L26" s="666" t="str">
        <f>IF(L24="","",INDEX(DIFFERENTIATION_UNMERGE_AREA,MATCH(L24,DIFFERENTIATION_ID_DIFF,0)))</f>
        <v>Территория 3</v>
      </c>
      <c r="M26" s="666" t="str">
        <f>IF(M24="","",INDEX(DIFFERENTIATION_UNMERGE_AREA,MATCH(M24,DIFFERENTIATION_ID_DIFF,0)))</f>
        <v>Территория 4</v>
      </c>
      <c r="N26" s="666" t="str">
        <f>IF(N24="","",INDEX(DIFFERENTIATION_UNMERGE_AREA,MATCH(N24,DIFFERENTIATION_ID_DIFF,0)))</f>
        <v>Территория 5</v>
      </c>
      <c r="O26" s="666" t="str">
        <f>IF(O24="","",INDEX(DIFFERENTIATION_UNMERGE_AREA,MATCH(O24,DIFFERENTIATION_ID_DIFF,0)))</f>
        <v>Территория 6</v>
      </c>
      <c r="P26" s="666" t="str">
        <f>IF(P24="","",INDEX(DIFFERENTIATION_UNMERGE_AREA,MATCH(P24,DIFFERENTIATION_ID_DIFF,0)))</f>
        <v>Территория 6</v>
      </c>
      <c r="Q26" s="666" t="str">
        <f>IF(Q24="","",INDEX(DIFFERENTIATION_UNMERGE_AREA,MATCH(Q24,DIFFERENTIATION_ID_DIFF,0)))</f>
        <v>Территория 7</v>
      </c>
      <c r="R26" s="666" t="str">
        <f>IF(R24="","",INDEX(DIFFERENTIATION_UNMERGE_AREA,MATCH(R24,DIFFERENTIATION_ID_DIFF,0)))</f>
        <v>Территория 8</v>
      </c>
      <c r="S26" s="666" t="str">
        <f>IF(S24="","",INDEX(DIFFERENTIATION_UNMERGE_AREA,MATCH(S24,DIFFERENTIATION_ID_DIFF,0)))</f>
        <v>Территория 1</v>
      </c>
      <c r="T26" s="666" t="str">
        <f>IF(T24="","",INDEX(DIFFERENTIATION_UNMERGE_AREA,MATCH(T24,DIFFERENTIATION_ID_DIFF,0)))</f>
        <v>Территория 4</v>
      </c>
      <c r="U26" s="666" t="str">
        <f>IF(U24="","",INDEX(DIFFERENTIATION_UNMERGE_AREA,MATCH(U24,DIFFERENTIATION_ID_DIFF,0)))</f>
        <v>Территория 9</v>
      </c>
      <c r="V26" s="666" t="str">
        <f>IF(V24="","",INDEX(DIFFERENTIATION_UNMERGE_AREA,MATCH(V24,DIFFERENTIATION_ID_DIFF,0)))</f>
        <v>Территория 10</v>
      </c>
      <c r="W26" s="666" t="str">
        <f>IF(W24="","",INDEX(DIFFERENTIATION_UNMERGE_AREA,MATCH(W24,DIFFERENTIATION_ID_DIFF,0)))</f>
        <v>Территория 10</v>
      </c>
      <c r="X26" s="666" t="str">
        <f>IF(X24="","",INDEX(DIFFERENTIATION_UNMERGE_AREA,MATCH(X24,DIFFERENTIATION_ID_DIFF,0)))</f>
        <v>Территория 10</v>
      </c>
      <c r="Y26" s="666" t="str">
        <f>IF(Y24="","",INDEX(DIFFERENTIATION_UNMERGE_AREA,MATCH(Y24,DIFFERENTIATION_ID_DIFF,0)))</f>
        <v>Территория 10</v>
      </c>
      <c r="Z26" s="666" t="str">
        <f>IF(Z24="","",INDEX(DIFFERENTIATION_UNMERGE_AREA,MATCH(Z24,DIFFERENTIATION_ID_DIFF,0)))</f>
        <v>Территория 10</v>
      </c>
      <c r="AA26" s="666" t="str">
        <f>IF(AA24="","",INDEX(DIFFERENTIATION_UNMERGE_AREA,MATCH(AA24,DIFFERENTIATION_ID_DIFF,0)))</f>
        <v>Территория 10</v>
      </c>
      <c r="AB26" s="666" t="str">
        <f>IF(AB24="","",INDEX(DIFFERENTIATION_UNMERGE_AREA,MATCH(AB24,DIFFERENTIATION_ID_DIFF,0)))</f>
        <v>Территория 10</v>
      </c>
      <c r="AC26" s="666" t="str">
        <f>IF(AC24="","",INDEX(DIFFERENTIATION_UNMERGE_AREA,MATCH(AC24,DIFFERENTIATION_ID_DIFF,0)))</f>
        <v>Территория 10</v>
      </c>
      <c r="AD26" s="666" t="str">
        <f>IF(AD24="","",INDEX(DIFFERENTIATION_UNMERGE_AREA,MATCH(AD24,DIFFERENTIATION_ID_DIFF,0)))</f>
        <v>Территория 6</v>
      </c>
      <c r="AE26" s="666" t="str">
        <f>IF(AE24="","",INDEX(DIFFERENTIATION_UNMERGE_AREA,MATCH(AE24,DIFFERENTIATION_ID_DIFF,0)))</f>
        <v>Территория 6</v>
      </c>
      <c r="AF26" s="666" t="str">
        <f>IF(AF24="","",INDEX(DIFFERENTIATION_UNMERGE_AREA,MATCH(AF24,DIFFERENTIATION_ID_DIFF,0)))</f>
        <v>Территория 3</v>
      </c>
      <c r="AG26" s="666" t="str">
        <f>IF(AG24="","",INDEX(DIFFERENTIATION_UNMERGE_AREA,MATCH(AG24,DIFFERENTIATION_ID_DIFF,0)))</f>
        <v>Территория 11</v>
      </c>
      <c r="AH26" s="666" t="str">
        <f>IF(AH24="","",INDEX(DIFFERENTIATION_UNMERGE_AREA,MATCH(AH24,DIFFERENTIATION_ID_DIFF,0)))</f>
        <v>Территория 11</v>
      </c>
      <c r="AI26" s="666" t="str">
        <f>IF(AI24="","",INDEX(DIFFERENTIATION_UNMERGE_AREA,MATCH(AI24,DIFFERENTIATION_ID_DIFF,0)))</f>
        <v>Территория 11</v>
      </c>
      <c r="AJ26" s="666" t="str">
        <f>IF(AJ24="","",INDEX(DIFFERENTIATION_UNMERGE_AREA,MATCH(AJ24,DIFFERENTIATION_ID_DIFF,0)))</f>
        <v>Территория 12</v>
      </c>
      <c r="AK26" s="152"/>
      <c r="BG26" s="79">
        <v>11</v>
      </c>
    </row>
    <row customHeight="1" ht="45.75">
      <c r="E27" s="663"/>
      <c r="F27" s="664" t="s">
        <v>718</v>
      </c>
      <c r="G27" s="665"/>
      <c r="H27" s="666" t="str">
        <f>IF(H24="","",INDEX(DIFFERENTIATION_UNMERGE_SYSTEM,MATCH(H24,DIFFERENTIATION_ID_DIFF,0)))</f>
        <v/>
      </c>
      <c r="I27" s="666" t="str">
        <f>IF(I24="","",INDEX(DIFFERENTIATION_UNMERGE_SYSTEM,MATCH(I24,DIFFERENTIATION_ID_DIFF,0)))</f>
        <v>Потребители Ставропольского края</v>
      </c>
      <c r="J27" s="666" t="str">
        <f>IF(J24="","",INDEX(DIFFERENTIATION_UNMERGE_SYSTEM,MATCH(J24,DIFFERENTIATION_ID_DIFF,0)))</f>
        <v>Потребители, присоединенные к централизованной системе технического водоснабжения города Буденновска Буденновского МО</v>
      </c>
      <c r="K27" s="666" t="str">
        <f>IF(K24="","",INDEX(DIFFERENTIATION_UNMERGE_SYSTEM,MATCH(K24,DIFFERENTIATION_ID_DIFF,0)))</f>
        <v>Потребители, присоединенные к централизованной системе технического водоснабжения села Стародубского Буденновского МО</v>
      </c>
      <c r="L27" s="666" t="str">
        <f>IF(L24="","",INDEX(DIFFERENTIATION_UNMERGE_SYSTEM,MATCH(L24,DIFFERENTIATION_ID_DIFF,0)))</f>
        <v>Потребители, присоединенные к централизованной системе технического водоснабжения города Нефтекумска Нефтекумского МО</v>
      </c>
      <c r="M27" s="666" t="str">
        <f>IF(M24="","",INDEX(DIFFERENTIATION_UNMERGE_SYSTEM,MATCH(M24,DIFFERENTIATION_ID_DIFF,0)))</f>
        <v>Потребители, присоединенные к централизованной системе технического водоснабжения Изобильненского МО</v>
      </c>
      <c r="N27" s="666" t="str">
        <f>IF(N24="","",INDEX(DIFFERENTIATION_UNMERGE_SYSTEM,MATCH(N24,DIFFERENTIATION_ID_DIFF,0)))</f>
        <v>Потребители, присоединенные к централизованной системе технического водоснабжения поселка Новоспицевского Грачевского МО</v>
      </c>
      <c r="O27" s="666" t="str">
        <f>IF(O24="","",INDEX(DIFFERENTIATION_UNMERGE_SYSTEM,MATCH(O24,DIFFERENTIATION_ID_DIFF,0)))</f>
        <v>Потребители, присоединенные к централизованной системе технического водоснабжения хутора Привольного Курского МО</v>
      </c>
      <c r="P27" s="666" t="str">
        <f>IF(P24="","",INDEX(DIFFERENTIATION_UNMERGE_SYSTEM,MATCH(P24,DIFFERENTIATION_ID_DIFF,0)))</f>
        <v>Потребители, присоединенные к централизованной системе технического водоснабжения поселка Рощино Курского МО</v>
      </c>
      <c r="Q27" s="666" t="str">
        <f>IF(Q24="","",INDEX(DIFFERENTIATION_UNMERGE_SYSTEM,MATCH(Q24,DIFFERENTIATION_ID_DIFF,0)))</f>
        <v>Потребители, присоединенные к централизованной системе технического водоснабжения села Гофицкого Петровского МО</v>
      </c>
      <c r="R27" s="666" t="str">
        <f>IF(R24="","",INDEX(DIFFERENTIATION_UNMERGE_SYSTEM,MATCH(R24,DIFFERENTIATION_ID_DIFF,0)))</f>
        <v>Потребители, присоединенные к централизованной системе технического водоснабжения села Левокумского Левокумского МО</v>
      </c>
      <c r="S27" s="666" t="str">
        <f>IF(S24="","",INDEX(DIFFERENTIATION_UNMERGE_SYSTEM,MATCH(S24,DIFFERENTIATION_ID_DIFF,0)))</f>
        <v>Подключение к централизованным системам водоснабжения ГУП СК "Ставрополькрайводоканал"</v>
      </c>
      <c r="T27" s="666" t="str">
        <f>IF(T24="","",INDEX(DIFFERENTIATION_UNMERGE_SYSTEM,MATCH(T24,DIFFERENTIATION_ID_DIFF,0)))</f>
        <v>Потребители станицы Рождественской Изобильненского МО</v>
      </c>
      <c r="U27" s="666" t="str">
        <f>IF(U24="","",INDEX(DIFFERENTIATION_UNMERGE_SYSTEM,MATCH(U24,DIFFERENTIATION_ID_DIFF,0)))</f>
        <v>Потребители поселка Левоберезовского</v>
      </c>
      <c r="V27" s="666" t="str">
        <f>IF(V24="","",INDEX(DIFFERENTIATION_UNMERGE_SYSTEM,MATCH(V24,DIFFERENTIATION_ID_DIFF,0)))</f>
        <v>Потребители станицы Георгиевской Кочубеевского МО</v>
      </c>
      <c r="W27" s="666" t="str">
        <f>IF(W24="","",INDEX(DIFFERENTIATION_UNMERGE_SYSTEM,MATCH(W24,DIFFERENTIATION_ID_DIFF,0)))</f>
        <v>Потребители села Ивановского Кочубеевского МО</v>
      </c>
      <c r="X27" s="666" t="str">
        <f>IF(X24="","",INDEX(DIFFERENTIATION_UNMERGE_SYSTEM,MATCH(X24,DIFFERENTIATION_ID_DIFF,0)))</f>
        <v>Потребители хутора Калиновского Кочубеевского МО</v>
      </c>
      <c r="Y27" s="666" t="str">
        <f>IF(Y24="","",INDEX(DIFFERENTIATION_UNMERGE_SYSTEM,MATCH(Y24,DIFFERENTIATION_ID_DIFF,0)))</f>
        <v>Потребители села Кочубеевского Кочубеевского МО</v>
      </c>
      <c r="Z27" s="666" t="str">
        <f>IF(Z24="","",INDEX(DIFFERENTIATION_UNMERGE_SYSTEM,MATCH(Z24,DIFFERENTIATION_ID_DIFF,0)))</f>
        <v>Потребители хутора Мищенского Кочубеевского МО</v>
      </c>
      <c r="AA27" s="666" t="str">
        <f>IF(AA24="","",INDEX(DIFFERENTIATION_UNMERGE_SYSTEM,MATCH(AA24,DIFFERENTIATION_ID_DIFF,0)))</f>
        <v>Потребители хутора Рощинского Кочубеевского МО</v>
      </c>
      <c r="AB27" s="666" t="str">
        <f>IF(AB24="","",INDEX(DIFFERENTIATION_UNMERGE_SYSTEM,MATCH(AB24,DIFFERENTIATION_ID_DIFF,0)))</f>
        <v>Потребители хутора Степного Кочубеевского МО</v>
      </c>
      <c r="AC27" s="666" t="str">
        <f>IF(AC24="","",INDEX(DIFFERENTIATION_UNMERGE_SYSTEM,MATCH(AC24,DIFFERENTIATION_ID_DIFF,0)))</f>
        <v>Потребители села Цветного Кочубеевского МО</v>
      </c>
      <c r="AD27" s="666" t="str">
        <f>IF(AD24="","",INDEX(DIFFERENTIATION_UNMERGE_SYSTEM,MATCH(AD24,DIFFERENTIATION_ID_DIFF,0)))</f>
        <v>Потребители хутора Новоиванского Курского МО</v>
      </c>
      <c r="AE27" s="666" t="str">
        <f>IF(AE24="","",INDEX(DIFFERENTIATION_UNMERGE_SYSTEM,MATCH(AE24,DIFFERENTIATION_ID_DIFF,0)))</f>
        <v>Потребители хутора Привольного Курского МО</v>
      </c>
      <c r="AF27" s="666" t="str">
        <f>IF(AF24="","",INDEX(DIFFERENTIATION_UNMERGE_SYSTEM,MATCH(AF24,DIFFERENTIATION_ID_DIFF,0)))</f>
        <v>Потребители села Ачикулак Нефтекумского МО</v>
      </c>
      <c r="AG27" s="666" t="str">
        <f>IF(AG24="","",INDEX(DIFFERENTIATION_UNMERGE_SYSTEM,MATCH(AG24,DIFFERENTIATION_ID_DIFF,0)))</f>
        <v>Потребители хутора Верблюдогорка Предгорного МО</v>
      </c>
      <c r="AH27" s="666" t="str">
        <f>IF(AH24="","",INDEX(DIFFERENTIATION_UNMERGE_SYSTEM,MATCH(AH24,DIFFERENTIATION_ID_DIFF,0)))</f>
        <v>Потребители поселка Подкумок Предгорного МО</v>
      </c>
      <c r="AI27" s="666" t="str">
        <f>IF(AI24="","",INDEX(DIFFERENTIATION_UNMERGE_SYSTEM,MATCH(AI24,DIFFERENTIATION_ID_DIFF,0)))</f>
        <v>Потребители поселка Ясная Поляна Предгорного МО</v>
      </c>
      <c r="AJ27" s="666" t="str">
        <f>IF(AJ24="","",INDEX(DIFFERENTIATION_UNMERGE_SYSTEM,MATCH(AJ24,DIFFERENTIATION_ID_DIFF,0)))</f>
        <v>Потребители города Михайловска Шпаковского МО</v>
      </c>
      <c r="AK27" s="152"/>
      <c r="BG27" s="79">
        <v>11</v>
      </c>
    </row>
    <row customHeight="1" ht="11.549999999999999">
      <c r="E28" s="667" t="s">
        <v>453</v>
      </c>
      <c r="F28" s="668"/>
      <c r="G28" s="668"/>
      <c r="H28" s="664"/>
      <c r="I28" s="664"/>
      <c r="J28" s="664"/>
      <c r="K28" s="664"/>
      <c r="L28" s="664"/>
      <c r="M28" s="664"/>
      <c r="N28" s="664"/>
      <c r="O28" s="664"/>
      <c r="P28" s="664"/>
      <c r="Q28" s="664"/>
      <c r="R28" s="664"/>
      <c r="S28" s="664"/>
      <c r="T28" s="664"/>
      <c r="U28" s="664"/>
      <c r="V28" s="664"/>
      <c r="W28" s="664"/>
      <c r="X28" s="664"/>
      <c r="Y28" s="664"/>
      <c r="Z28" s="664"/>
      <c r="AA28" s="664"/>
      <c r="AB28" s="664"/>
      <c r="AC28" s="664"/>
      <c r="AD28" s="664"/>
      <c r="AE28" s="664"/>
      <c r="AF28" s="664"/>
      <c r="AG28" s="664"/>
      <c r="AH28" s="664"/>
      <c r="AI28" s="664"/>
      <c r="AJ28" s="664"/>
      <c r="AK28" s="152"/>
      <c r="BG28" s="79">
        <v>11</v>
      </c>
    </row>
    <row customHeight="1" ht="24">
      <c r="E29" s="152" t="s">
        <v>87</v>
      </c>
      <c r="F29" s="152" t="s">
        <v>455</v>
      </c>
      <c r="G29" s="152" t="s">
        <v>719</v>
      </c>
      <c r="H29" s="152" t="s">
        <v>456</v>
      </c>
      <c r="I29" s="152" t="s">
        <v>456</v>
      </c>
      <c r="J29" s="152" t="s">
        <v>456</v>
      </c>
      <c r="K29" s="152" t="s">
        <v>456</v>
      </c>
      <c r="L29" s="152" t="s">
        <v>456</v>
      </c>
      <c r="M29" s="152" t="s">
        <v>456</v>
      </c>
      <c r="N29" s="152" t="s">
        <v>456</v>
      </c>
      <c r="O29" s="152" t="s">
        <v>456</v>
      </c>
      <c r="P29" s="152" t="s">
        <v>456</v>
      </c>
      <c r="Q29" s="152" t="s">
        <v>456</v>
      </c>
      <c r="R29" s="152" t="s">
        <v>456</v>
      </c>
      <c r="S29" s="152" t="s">
        <v>456</v>
      </c>
      <c r="T29" s="152" t="s">
        <v>456</v>
      </c>
      <c r="U29" s="152" t="s">
        <v>456</v>
      </c>
      <c r="V29" s="152" t="s">
        <v>456</v>
      </c>
      <c r="W29" s="152" t="s">
        <v>456</v>
      </c>
      <c r="X29" s="152" t="s">
        <v>456</v>
      </c>
      <c r="Y29" s="152" t="s">
        <v>456</v>
      </c>
      <c r="Z29" s="152" t="s">
        <v>456</v>
      </c>
      <c r="AA29" s="152" t="s">
        <v>456</v>
      </c>
      <c r="AB29" s="152" t="s">
        <v>456</v>
      </c>
      <c r="AC29" s="152" t="s">
        <v>456</v>
      </c>
      <c r="AD29" s="152" t="s">
        <v>456</v>
      </c>
      <c r="AE29" s="152" t="s">
        <v>456</v>
      </c>
      <c r="AF29" s="152" t="s">
        <v>456</v>
      </c>
      <c r="AG29" s="152" t="s">
        <v>456</v>
      </c>
      <c r="AH29" s="152" t="s">
        <v>456</v>
      </c>
      <c r="AI29" s="152" t="s">
        <v>456</v>
      </c>
      <c r="AJ29" s="152" t="s">
        <v>456</v>
      </c>
      <c r="AK29" s="152"/>
      <c r="BG29" s="79">
        <v>23</v>
      </c>
    </row>
    <row customHeight="1" ht="20.25">
      <c r="E30" s="652">
        <f>FHD_NUM_P_1</f>
        <v>1</v>
      </c>
      <c r="F30" s="298" t="str">
        <f>FHD_P_1</f>
        <v>Выручка от регулируемых видов деятельности в сфере холодного водоснабжения</v>
      </c>
      <c r="G30" s="152" t="s">
        <v>705</v>
      </c>
      <c r="H30" s="669"/>
      <c r="I30" s="669">
        <v>7006720.7</v>
      </c>
      <c r="J30" s="669">
        <v>2181.5</v>
      </c>
      <c r="K30" s="669">
        <v>0</v>
      </c>
      <c r="L30" s="669">
        <v>4954.3</v>
      </c>
      <c r="M30" s="669">
        <v>15061.4</v>
      </c>
      <c r="N30" s="669">
        <v>462.6</v>
      </c>
      <c r="O30" s="669">
        <v>692.3</v>
      </c>
      <c r="P30" s="669">
        <v>1163.6</v>
      </c>
      <c r="Q30" s="669">
        <v>303.8</v>
      </c>
      <c r="R30" s="669">
        <v>610.6</v>
      </c>
      <c r="S30" s="669">
        <v>67031</v>
      </c>
      <c r="T30" s="669">
        <v>3</v>
      </c>
      <c r="U30" s="669">
        <v>3.3</v>
      </c>
      <c r="V30" s="669">
        <v>28.8</v>
      </c>
      <c r="W30" s="669">
        <v>1.1</v>
      </c>
      <c r="X30" s="669">
        <v>5.4</v>
      </c>
      <c r="Y30" s="669">
        <v>136.7</v>
      </c>
      <c r="Z30" s="669">
        <v>32.9</v>
      </c>
      <c r="AA30" s="669">
        <v>0.9</v>
      </c>
      <c r="AB30" s="669">
        <v>41.6</v>
      </c>
      <c r="AC30" s="669">
        <v>65.3</v>
      </c>
      <c r="AD30" s="669">
        <v>6</v>
      </c>
      <c r="AE30" s="669">
        <v>2.4</v>
      </c>
      <c r="AF30" s="669">
        <v>5.1</v>
      </c>
      <c r="AG30" s="669">
        <v>95.9</v>
      </c>
      <c r="AH30" s="669">
        <v>7.5</v>
      </c>
      <c r="AI30" s="669">
        <v>50.5</v>
      </c>
      <c r="AJ30" s="669">
        <v>3.6</v>
      </c>
      <c r="AK30" s="450" t="str">
        <f>FHD_NOTE_P_1</f>
        <v>Указывается выручка с распределением по видам деятельности.</v>
      </c>
      <c r="BG30" s="79">
        <v>19</v>
      </c>
    </row>
    <row customHeight="1" ht="36.75">
      <c r="E31" s="652">
        <f>FHD_NUM_P_2</f>
        <v>2</v>
      </c>
      <c r="F31" s="298" t="str">
        <f>FHD_P_2</f>
        <v>Себестоимость производимых товаров (оказываемых услуг) по регулируемым видам деятельности в сфере холодного водоснабжения, включая:</v>
      </c>
      <c r="G31" s="152" t="s">
        <v>705</v>
      </c>
      <c r="H31" s="670">
        <f>SUMIF($AL32:$AL85,$AL31,H32:H85)</f>
        <v>0</v>
      </c>
      <c r="I31" s="670">
        <f>SUMIF($AL32:$AL85,$AL31,I32:I85)</f>
        <v>6606362.3</v>
      </c>
      <c r="J31" s="670">
        <f>SUMIF($AL32:$AL85,$AL31,J32:J85)</f>
        <v>4785.9</v>
      </c>
      <c r="K31" s="670">
        <f>SUMIF($AL32:$AL85,$AL31,K32:K85)</f>
        <v>0</v>
      </c>
      <c r="L31" s="670">
        <f>SUMIF($AL32:$AL85,$AL31,L32:L85)</f>
        <v>6648.2</v>
      </c>
      <c r="M31" s="670">
        <f>SUMIF($AL32:$AL85,$AL31,M32:M85)</f>
        <v>11204.2</v>
      </c>
      <c r="N31" s="670">
        <f>SUMIF($AL32:$AL85,$AL31,N32:N85)</f>
        <v>451</v>
      </c>
      <c r="O31" s="670">
        <f>SUMIF($AL32:$AL85,$AL31,O32:O85)</f>
        <v>1116</v>
      </c>
      <c r="P31" s="670">
        <f>SUMIF($AL32:$AL85,$AL31,P32:P85)</f>
        <v>2656.6</v>
      </c>
      <c r="Q31" s="670">
        <f>SUMIF($AL32:$AL85,$AL31,Q32:Q85)</f>
        <v>149.9</v>
      </c>
      <c r="R31" s="670">
        <f>SUMIF($AL32:$AL85,$AL31,R32:R85)</f>
        <v>4094.5</v>
      </c>
      <c r="S31" s="670">
        <f>SUMIF($AL32:$AL85,$AL31,S32:S85)</f>
        <v>6891</v>
      </c>
      <c r="T31" s="670">
        <f>SUMIF($AL32:$AL85,$AL31,T32:T85)</f>
        <v>4.1</v>
      </c>
      <c r="U31" s="670">
        <f>SUMIF($AL32:$AL85,$AL31,U32:U85)</f>
        <v>5.2</v>
      </c>
      <c r="V31" s="670">
        <f>SUMIF($AL32:$AL85,$AL31,V32:V85)</f>
        <v>31</v>
      </c>
      <c r="W31" s="670">
        <f>SUMIF($AL32:$AL85,$AL31,W32:W85)</f>
        <v>2.5</v>
      </c>
      <c r="X31" s="670">
        <f>SUMIF($AL32:$AL85,$AL31,X32:X85)</f>
        <v>5</v>
      </c>
      <c r="Y31" s="670">
        <f>SUMIF($AL32:$AL85,$AL31,Y32:Y85)</f>
        <v>187.2</v>
      </c>
      <c r="Z31" s="670">
        <f>SUMIF($AL32:$AL85,$AL31,Z32:Z85)</f>
        <v>16.8</v>
      </c>
      <c r="AA31" s="670">
        <f>SUMIF($AL32:$AL85,$AL31,AA32:AA85)</f>
        <v>4.1</v>
      </c>
      <c r="AB31" s="670">
        <f>SUMIF($AL32:$AL85,$AL31,AB32:AB85)</f>
        <v>35.9</v>
      </c>
      <c r="AC31" s="670">
        <f>SUMIF($AL32:$AL85,$AL31,AC32:AC85)</f>
        <v>73.9</v>
      </c>
      <c r="AD31" s="670">
        <f>SUMIF($AL32:$AL85,$AL31,AD32:AD85)</f>
        <v>13.3</v>
      </c>
      <c r="AE31" s="670">
        <f>SUMIF($AL32:$AL85,$AL31,AE32:AE85)</f>
        <v>3</v>
      </c>
      <c r="AF31" s="670">
        <f>SUMIF($AL32:$AL85,$AL31,AF32:AF85)</f>
        <v>1.7</v>
      </c>
      <c r="AG31" s="670">
        <f>SUMIF($AL32:$AL85,$AL31,AG32:AG85)</f>
        <v>137</v>
      </c>
      <c r="AH31" s="670">
        <f>SUMIF($AL32:$AL85,$AL31,AH32:AH85)</f>
        <v>7.6</v>
      </c>
      <c r="AI31" s="670">
        <f>SUMIF($AL32:$AL85,$AL31,AI32:AI85)</f>
        <v>83.2</v>
      </c>
      <c r="AJ31" s="670">
        <f>SUMIF($AL32:$AL85,$AL31,AJ32:AJ85)</f>
        <v>1.5</v>
      </c>
      <c r="AK31" s="450" t="str">
        <f>FHD_NOTE_P_2</f>
        <v>Указывается суммарная себестоимость производимых товаров.</v>
      </c>
      <c r="AL31" s="138" t="s">
        <v>720</v>
      </c>
      <c r="BG31" s="79">
        <v>11</v>
      </c>
    </row>
    <row customHeight="1" ht="24">
      <c r="E32" s="652" t="str">
        <f>FHD_NUM_P_3</f>
        <v>2.1</v>
      </c>
      <c r="F32" s="622" t="str">
        <f>FHD_P_3</f>
        <v>Расходы на оплату холодной воды, приобретаемой у других организаций для последующей подачи потребителям</v>
      </c>
      <c r="G32" s="152" t="s">
        <v>705</v>
      </c>
      <c r="H32" s="669"/>
      <c r="I32" s="669">
        <v>467792.4</v>
      </c>
      <c r="J32" s="669">
        <v>0</v>
      </c>
      <c r="K32" s="669">
        <v>0</v>
      </c>
      <c r="L32" s="669">
        <v>0</v>
      </c>
      <c r="M32" s="669">
        <v>0</v>
      </c>
      <c r="N32" s="669">
        <v>0</v>
      </c>
      <c r="O32" s="669">
        <v>0</v>
      </c>
      <c r="P32" s="669">
        <v>0</v>
      </c>
      <c r="Q32" s="669">
        <v>0</v>
      </c>
      <c r="R32" s="669">
        <v>0</v>
      </c>
      <c r="S32" s="669">
        <v>0</v>
      </c>
      <c r="T32" s="669">
        <v>0</v>
      </c>
      <c r="U32" s="669">
        <v>0.1</v>
      </c>
      <c r="V32" s="669">
        <v>0</v>
      </c>
      <c r="W32" s="669">
        <v>0</v>
      </c>
      <c r="X32" s="669">
        <v>0</v>
      </c>
      <c r="Y32" s="669">
        <v>0</v>
      </c>
      <c r="Z32" s="669">
        <v>0</v>
      </c>
      <c r="AA32" s="669">
        <v>0</v>
      </c>
      <c r="AB32" s="669">
        <v>0</v>
      </c>
      <c r="AC32" s="669">
        <v>0</v>
      </c>
      <c r="AD32" s="669">
        <v>0</v>
      </c>
      <c r="AE32" s="669">
        <v>0</v>
      </c>
      <c r="AF32" s="669">
        <v>0</v>
      </c>
      <c r="AG32" s="669">
        <v>0</v>
      </c>
      <c r="AH32" s="669">
        <v>0</v>
      </c>
      <c r="AI32" s="669">
        <v>0</v>
      </c>
      <c r="AJ32" s="669">
        <v>0</v>
      </c>
      <c r="AK32" s="450" t="str">
        <f>FHD_NOTE_P_3</f>
        <v/>
      </c>
      <c r="AL32" s="138" t="str">
        <f>IF((LEN(E32)-LEN(SUBSTITUTE(E32,".","")))/LEN(".")=1,"p","")</f>
        <v>p</v>
      </c>
      <c r="BG32" s="79">
        <v>11</v>
      </c>
    </row>
    <row customHeight="1" ht="11.25" hidden="1">
      <c r="A33" s="671" t="s">
        <v>721</v>
      </c>
      <c r="E33" s="652" t="str">
        <f>FHD_NUM_P_4</f>
        <v/>
      </c>
      <c r="F33" s="622" t="str">
        <f>FHD_P_4</f>
        <v/>
      </c>
      <c r="G33" s="152" t="s">
        <v>705</v>
      </c>
      <c r="H33" s="670">
        <f>SUMIF($F34:$F40,$F3,H34:H40)</f>
        <v>0</v>
      </c>
      <c r="I33" s="670">
        <f>SUMIF($F34:$F40,$F3,I34:I40)</f>
        <v>0</v>
      </c>
      <c r="J33" s="670">
        <f>SUMIF($F34:$F40,$F3,J34:J40)</f>
        <v>0</v>
      </c>
      <c r="K33" s="670">
        <f>SUMIF($F34:$F40,$F3,K34:K40)</f>
        <v>0</v>
      </c>
      <c r="L33" s="670">
        <f>SUMIF($F34:$F40,$F3,L34:L40)</f>
        <v>0</v>
      </c>
      <c r="M33" s="670">
        <f>SUMIF($F34:$F40,$F3,M34:M40)</f>
        <v>0</v>
      </c>
      <c r="N33" s="670">
        <f>SUMIF($F34:$F40,$F3,N34:N40)</f>
        <v>0</v>
      </c>
      <c r="O33" s="670">
        <f>SUMIF($F34:$F40,$F3,O34:O40)</f>
        <v>0</v>
      </c>
      <c r="P33" s="670">
        <f>SUMIF($F34:$F40,$F3,P34:P40)</f>
        <v>0</v>
      </c>
      <c r="Q33" s="670">
        <f>SUMIF($F34:$F40,$F3,Q34:Q40)</f>
        <v>0</v>
      </c>
      <c r="R33" s="670">
        <f>SUMIF($F34:$F40,$F3,R34:R40)</f>
        <v>0</v>
      </c>
      <c r="S33" s="670">
        <f>SUMIF($F34:$F40,$F3,S34:S40)</f>
        <v>0</v>
      </c>
      <c r="T33" s="670">
        <f>SUMIF($F34:$F40,$F3,T34:T40)</f>
        <v>0</v>
      </c>
      <c r="U33" s="670">
        <f>SUMIF($F34:$F40,$F3,U34:U40)</f>
        <v>0</v>
      </c>
      <c r="V33" s="670">
        <f>SUMIF($F34:$F40,$F3,V34:V40)</f>
        <v>0</v>
      </c>
      <c r="W33" s="670">
        <f>SUMIF($F34:$F40,$F3,W34:W40)</f>
        <v>0</v>
      </c>
      <c r="X33" s="670">
        <f>SUMIF($F34:$F40,$F3,X34:X40)</f>
        <v>0</v>
      </c>
      <c r="Y33" s="670">
        <f>SUMIF($F34:$F40,$F3,Y34:Y40)</f>
        <v>0</v>
      </c>
      <c r="Z33" s="670">
        <f>SUMIF($F34:$F40,$F3,Z34:Z40)</f>
        <v>0</v>
      </c>
      <c r="AA33" s="670">
        <f>SUMIF($F34:$F40,$F3,AA34:AA40)</f>
        <v>0</v>
      </c>
      <c r="AB33" s="670">
        <f>SUMIF($F34:$F40,$F3,AB34:AB40)</f>
        <v>0</v>
      </c>
      <c r="AC33" s="670">
        <f>SUMIF($F34:$F40,$F3,AC34:AC40)</f>
        <v>0</v>
      </c>
      <c r="AD33" s="670">
        <f>SUMIF($F34:$F40,$F3,AD34:AD40)</f>
        <v>0</v>
      </c>
      <c r="AE33" s="670">
        <f>SUMIF($F34:$F40,$F3,AE34:AE40)</f>
        <v>0</v>
      </c>
      <c r="AF33" s="670">
        <f>SUMIF($F34:$F40,$F3,AF34:AF40)</f>
        <v>0</v>
      </c>
      <c r="AG33" s="670">
        <f>SUMIF($F34:$F40,$F3,AG34:AG40)</f>
        <v>0</v>
      </c>
      <c r="AH33" s="670">
        <f>SUMIF($F34:$F40,$F3,AH34:AH40)</f>
        <v>0</v>
      </c>
      <c r="AI33" s="670">
        <f>SUMIF($F34:$F40,$F3,AI34:AI40)</f>
        <v>0</v>
      </c>
      <c r="AJ33" s="670">
        <f>SUMIF($F34:$F40,$F3,AJ34:AJ40)</f>
        <v>0</v>
      </c>
      <c r="AK33" s="450" t="str">
        <f>FHD_NOTE_P_4</f>
        <v/>
      </c>
      <c r="AL33" s="138" t="str">
        <f>IF((LEN(E33)-LEN(SUBSTITUTE(E33,".","")))/LEN(".")=1,"p","")</f>
        <v/>
      </c>
      <c r="BG33" s="79">
        <v>0</v>
      </c>
    </row>
    <row customHeight="1" ht="0.75" hidden="1">
      <c r="A34" s="671"/>
      <c r="B34" s="672" t="str">
        <f>E33&amp;".0"</f>
        <v>.0</v>
      </c>
      <c r="E34" s="673"/>
      <c r="F34" s="674"/>
      <c r="G34" s="675"/>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1"/>
      <c r="AK34" s="676"/>
      <c r="AL34" s="138" t="str">
        <f>IF((LEN(E34)-LEN(SUBSTITUTE(E34,".","")))/LEN(".")=1,"p","")</f>
        <v/>
      </c>
      <c r="BG34" s="403">
        <v>0</v>
      </c>
    </row>
    <row customHeight="1" ht="0.75" hidden="1">
      <c r="A35" s="671"/>
      <c r="E35" s="677"/>
      <c r="F35" s="678"/>
      <c r="G35" s="675"/>
      <c r="H35" s="679"/>
      <c r="I35" s="679"/>
      <c r="J35" s="679"/>
      <c r="K35" s="679"/>
      <c r="L35" s="679"/>
      <c r="M35" s="679"/>
      <c r="N35" s="679"/>
      <c r="O35" s="679"/>
      <c r="P35" s="679"/>
      <c r="Q35" s="679"/>
      <c r="R35" s="679"/>
      <c r="S35" s="679"/>
      <c r="T35" s="679"/>
      <c r="U35" s="679"/>
      <c r="V35" s="679"/>
      <c r="W35" s="679"/>
      <c r="X35" s="679"/>
      <c r="Y35" s="679"/>
      <c r="Z35" s="679"/>
      <c r="AA35" s="679"/>
      <c r="AB35" s="679"/>
      <c r="AC35" s="679"/>
      <c r="AD35" s="679"/>
      <c r="AE35" s="679"/>
      <c r="AF35" s="679"/>
      <c r="AG35" s="679"/>
      <c r="AH35" s="679"/>
      <c r="AI35" s="679"/>
      <c r="AJ35" s="679"/>
      <c r="AK35" s="676"/>
      <c r="AL35" s="138" t="str">
        <f>IF((LEN(E35)-LEN(SUBSTITUTE(E35,".","")))/LEN(".")=1,"p","")</f>
        <v/>
      </c>
      <c r="BG35" s="403">
        <v>0</v>
      </c>
    </row>
    <row customHeight="1" ht="0.75" hidden="1">
      <c r="A36" s="671"/>
      <c r="E36" s="677"/>
      <c r="F36" s="678"/>
      <c r="G36" s="675"/>
      <c r="H36" s="679"/>
      <c r="I36" s="679"/>
      <c r="J36" s="679"/>
      <c r="K36" s="679"/>
      <c r="L36" s="679"/>
      <c r="M36" s="679"/>
      <c r="N36" s="679"/>
      <c r="O36" s="679"/>
      <c r="P36" s="679"/>
      <c r="Q36" s="679"/>
      <c r="R36" s="679"/>
      <c r="S36" s="679"/>
      <c r="T36" s="679"/>
      <c r="U36" s="679"/>
      <c r="V36" s="679"/>
      <c r="W36" s="679"/>
      <c r="X36" s="679"/>
      <c r="Y36" s="679"/>
      <c r="Z36" s="679"/>
      <c r="AA36" s="679"/>
      <c r="AB36" s="679"/>
      <c r="AC36" s="679"/>
      <c r="AD36" s="679"/>
      <c r="AE36" s="679"/>
      <c r="AF36" s="679"/>
      <c r="AG36" s="679"/>
      <c r="AH36" s="679"/>
      <c r="AI36" s="679"/>
      <c r="AJ36" s="679"/>
      <c r="AK36" s="676"/>
      <c r="AL36" s="138" t="str">
        <f>IF((LEN(E36)-LEN(SUBSTITUTE(E36,".","")))/LEN(".")=1,"p","")</f>
        <v/>
      </c>
      <c r="BG36" s="403">
        <v>0</v>
      </c>
    </row>
    <row customHeight="1" ht="0.75" hidden="1">
      <c r="A37" s="671"/>
      <c r="E37" s="677"/>
      <c r="F37" s="678"/>
      <c r="G37" s="675"/>
      <c r="H37" s="679"/>
      <c r="I37" s="679"/>
      <c r="J37" s="679"/>
      <c r="K37" s="679"/>
      <c r="L37" s="679"/>
      <c r="M37" s="679"/>
      <c r="N37" s="679"/>
      <c r="O37" s="679"/>
      <c r="P37" s="679"/>
      <c r="Q37" s="679"/>
      <c r="R37" s="679"/>
      <c r="S37" s="679"/>
      <c r="T37" s="679"/>
      <c r="U37" s="679"/>
      <c r="V37" s="679"/>
      <c r="W37" s="679"/>
      <c r="X37" s="679"/>
      <c r="Y37" s="679"/>
      <c r="Z37" s="679"/>
      <c r="AA37" s="679"/>
      <c r="AB37" s="679"/>
      <c r="AC37" s="679"/>
      <c r="AD37" s="679"/>
      <c r="AE37" s="679"/>
      <c r="AF37" s="679"/>
      <c r="AG37" s="679"/>
      <c r="AH37" s="679"/>
      <c r="AI37" s="679"/>
      <c r="AJ37" s="679"/>
      <c r="AK37" s="676"/>
      <c r="AL37" s="138" t="str">
        <f>IF((LEN(E37)-LEN(SUBSTITUTE(E37,".","")))/LEN(".")=1,"p","")</f>
        <v/>
      </c>
      <c r="BG37" s="403">
        <v>0</v>
      </c>
    </row>
    <row customHeight="1" ht="0.75" hidden="1">
      <c r="A38" s="671"/>
      <c r="E38" s="677"/>
      <c r="F38" s="678"/>
      <c r="G38" s="675"/>
      <c r="H38" s="679"/>
      <c r="I38" s="679"/>
      <c r="J38" s="679"/>
      <c r="K38" s="679"/>
      <c r="L38" s="679"/>
      <c r="M38" s="679"/>
      <c r="N38" s="679"/>
      <c r="O38" s="679"/>
      <c r="P38" s="679"/>
      <c r="Q38" s="679"/>
      <c r="R38" s="679"/>
      <c r="S38" s="679"/>
      <c r="T38" s="679"/>
      <c r="U38" s="679"/>
      <c r="V38" s="679"/>
      <c r="W38" s="679"/>
      <c r="X38" s="679"/>
      <c r="Y38" s="679"/>
      <c r="Z38" s="679"/>
      <c r="AA38" s="679"/>
      <c r="AB38" s="679"/>
      <c r="AC38" s="679"/>
      <c r="AD38" s="679"/>
      <c r="AE38" s="679"/>
      <c r="AF38" s="679"/>
      <c r="AG38" s="679"/>
      <c r="AH38" s="679"/>
      <c r="AI38" s="679"/>
      <c r="AJ38" s="679"/>
      <c r="AK38" s="676"/>
      <c r="AL38" s="138" t="str">
        <f>IF((LEN(E38)-LEN(SUBSTITUTE(E38,".","")))/LEN(".")=1,"p","")</f>
        <v/>
      </c>
      <c r="BG38" s="403">
        <v>0</v>
      </c>
    </row>
    <row customHeight="1" ht="0.75" hidden="1">
      <c r="A39" s="671"/>
      <c r="E39" s="677"/>
      <c r="F39" s="678"/>
      <c r="G39" s="675"/>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676"/>
      <c r="AL39" s="138" t="str">
        <f>IF((LEN(E39)-LEN(SUBSTITUTE(E39,".","")))/LEN(".")=1,"p","")</f>
        <v/>
      </c>
      <c r="BG39" s="403">
        <v>0</v>
      </c>
    </row>
    <row customHeight="1" ht="15" hidden="1">
      <c r="A40" s="671"/>
      <c r="E40" s="680"/>
      <c r="F40" s="237" t="s">
        <v>722</v>
      </c>
      <c r="G40" s="681"/>
      <c r="H40" s="682"/>
      <c r="I40" s="682"/>
      <c r="J40" s="682"/>
      <c r="K40" s="682"/>
      <c r="L40" s="682"/>
      <c r="M40" s="682"/>
      <c r="N40" s="682"/>
      <c r="O40" s="682"/>
      <c r="P40" s="682"/>
      <c r="Q40" s="682"/>
      <c r="R40" s="682"/>
      <c r="S40" s="682"/>
      <c r="T40" s="682"/>
      <c r="U40" s="682"/>
      <c r="V40" s="682"/>
      <c r="W40" s="682"/>
      <c r="X40" s="682"/>
      <c r="Y40" s="682"/>
      <c r="Z40" s="682"/>
      <c r="AA40" s="682"/>
      <c r="AB40" s="682"/>
      <c r="AC40" s="682"/>
      <c r="AD40" s="682"/>
      <c r="AE40" s="682"/>
      <c r="AF40" s="682"/>
      <c r="AG40" s="682"/>
      <c r="AH40" s="682"/>
      <c r="AI40" s="682"/>
      <c r="AJ40" s="682"/>
      <c r="AK40" s="506"/>
      <c r="AL40" s="138" t="str">
        <f>IF((LEN(E40)-LEN(SUBSTITUTE(E40,".","")))/LEN(".")=1,"p","")</f>
        <v/>
      </c>
      <c r="BG40" s="100">
        <v>0</v>
      </c>
    </row>
    <row customHeight="1" ht="11.25" hidden="1">
      <c r="A41" s="671" t="s">
        <v>723</v>
      </c>
      <c r="E41" s="652" t="str">
        <f>FHD_NUM_P_5</f>
        <v/>
      </c>
      <c r="F41" s="622" t="str">
        <f>FHD_P_5</f>
        <v/>
      </c>
      <c r="G41" s="152" t="s">
        <v>705</v>
      </c>
      <c r="H41" s="669"/>
      <c r="I41" s="669"/>
      <c r="J41" s="669"/>
      <c r="K41" s="669"/>
      <c r="L41" s="669"/>
      <c r="M41" s="669"/>
      <c r="N41" s="669"/>
      <c r="O41" s="669"/>
      <c r="P41" s="669"/>
      <c r="Q41" s="669"/>
      <c r="R41" s="669"/>
      <c r="S41" s="669"/>
      <c r="T41" s="669"/>
      <c r="U41" s="669"/>
      <c r="V41" s="669"/>
      <c r="W41" s="669"/>
      <c r="X41" s="669"/>
      <c r="Y41" s="669"/>
      <c r="Z41" s="669"/>
      <c r="AA41" s="669"/>
      <c r="AB41" s="669"/>
      <c r="AC41" s="669"/>
      <c r="AD41" s="669"/>
      <c r="AE41" s="669"/>
      <c r="AF41" s="669"/>
      <c r="AG41" s="669"/>
      <c r="AH41" s="669"/>
      <c r="AI41" s="669"/>
      <c r="AJ41" s="669"/>
      <c r="AK41" s="450" t="str">
        <f>FHD_NOTE_P_5</f>
        <v/>
      </c>
      <c r="AL41" s="138" t="str">
        <f>IF((LEN(E41)-LEN(SUBSTITUTE(E41,".","")))/LEN(".")=1,"p","")</f>
        <v/>
      </c>
      <c r="BG41" s="79">
        <v>0</v>
      </c>
    </row>
    <row customHeight="1" ht="11.25" hidden="1">
      <c r="A42" s="671"/>
      <c r="E42" s="652" t="str">
        <f>FHD_NUM_P_6</f>
        <v/>
      </c>
      <c r="F42" s="622" t="str">
        <f>FHD_P_6</f>
        <v/>
      </c>
      <c r="G42" s="152" t="s">
        <v>705</v>
      </c>
      <c r="H42" s="669"/>
      <c r="I42" s="669"/>
      <c r="J42" s="669"/>
      <c r="K42" s="669"/>
      <c r="L42" s="669"/>
      <c r="M42" s="669"/>
      <c r="N42" s="669"/>
      <c r="O42" s="669"/>
      <c r="P42" s="669"/>
      <c r="Q42" s="669"/>
      <c r="R42" s="669"/>
      <c r="S42" s="669"/>
      <c r="T42" s="669"/>
      <c r="U42" s="669"/>
      <c r="V42" s="669"/>
      <c r="W42" s="669"/>
      <c r="X42" s="669"/>
      <c r="Y42" s="669"/>
      <c r="Z42" s="669"/>
      <c r="AA42" s="669"/>
      <c r="AB42" s="669"/>
      <c r="AC42" s="669"/>
      <c r="AD42" s="669"/>
      <c r="AE42" s="669"/>
      <c r="AF42" s="669"/>
      <c r="AG42" s="669"/>
      <c r="AH42" s="669"/>
      <c r="AI42" s="669"/>
      <c r="AJ42" s="669"/>
      <c r="AK42" s="450" t="str">
        <f>FHD_NOTE_P_6</f>
        <v/>
      </c>
      <c r="AL42" s="138" t="str">
        <f>IF((LEN(E42)-LEN(SUBSTITUTE(E42,".","")))/LEN(".")=1,"p","")</f>
        <v/>
      </c>
      <c r="BG42" s="79">
        <v>0</v>
      </c>
    </row>
    <row customHeight="1" ht="11.25" hidden="1">
      <c r="A43" s="671"/>
      <c r="E43" s="652" t="str">
        <f>FHD_NUM_P_7</f>
        <v/>
      </c>
      <c r="F43" s="622" t="str">
        <f>FHD_P_7</f>
        <v/>
      </c>
      <c r="G43" s="152" t="s">
        <v>705</v>
      </c>
      <c r="H43" s="669"/>
      <c r="I43" s="669"/>
      <c r="J43" s="669"/>
      <c r="K43" s="669"/>
      <c r="L43" s="669"/>
      <c r="M43" s="669"/>
      <c r="N43" s="669"/>
      <c r="O43" s="669"/>
      <c r="P43" s="669"/>
      <c r="Q43" s="669"/>
      <c r="R43" s="669"/>
      <c r="S43" s="669"/>
      <c r="T43" s="669"/>
      <c r="U43" s="669"/>
      <c r="V43" s="669"/>
      <c r="W43" s="669"/>
      <c r="X43" s="669"/>
      <c r="Y43" s="669"/>
      <c r="Z43" s="669"/>
      <c r="AA43" s="669"/>
      <c r="AB43" s="669"/>
      <c r="AC43" s="669"/>
      <c r="AD43" s="669"/>
      <c r="AE43" s="669"/>
      <c r="AF43" s="669"/>
      <c r="AG43" s="669"/>
      <c r="AH43" s="669"/>
      <c r="AI43" s="669"/>
      <c r="AJ43" s="669"/>
      <c r="AK43" s="450" t="str">
        <f>FHD_NOTE_P_7</f>
        <v/>
      </c>
      <c r="AL43" s="138" t="str">
        <f>IF((LEN(E43)-LEN(SUBSTITUTE(E43,".","")))/LEN(".")=1,"p","")</f>
        <v/>
      </c>
      <c r="BG43" s="79">
        <v>0</v>
      </c>
    </row>
    <row customHeight="1" ht="22.5">
      <c r="E44" s="652" t="str">
        <f>FHD_NUM_P_8</f>
        <v>2.2</v>
      </c>
      <c r="F44" s="622" t="str">
        <f>FHD_P_8</f>
        <v>Расходы на приобретаемую электрическую энергию (мощность), используемую в технологическом процессе</v>
      </c>
      <c r="G44" s="152" t="s">
        <v>705</v>
      </c>
      <c r="H44" s="669"/>
      <c r="I44" s="669">
        <v>1089480.6</v>
      </c>
      <c r="J44" s="669">
        <v>1493.2</v>
      </c>
      <c r="K44" s="669">
        <v>0</v>
      </c>
      <c r="L44" s="669">
        <v>23.7</v>
      </c>
      <c r="M44" s="669">
        <v>702.1</v>
      </c>
      <c r="N44" s="669">
        <v>0</v>
      </c>
      <c r="O44" s="669">
        <v>156.2</v>
      </c>
      <c r="P44" s="669">
        <v>151.8</v>
      </c>
      <c r="Q44" s="669">
        <v>0</v>
      </c>
      <c r="R44" s="669">
        <v>767.6</v>
      </c>
      <c r="S44" s="669">
        <v>0</v>
      </c>
      <c r="T44" s="669">
        <v>0.1</v>
      </c>
      <c r="U44" s="669">
        <v>0</v>
      </c>
      <c r="V44" s="669">
        <v>0.6</v>
      </c>
      <c r="W44" s="669">
        <v>0.1</v>
      </c>
      <c r="X44" s="669">
        <v>0.1</v>
      </c>
      <c r="Y44" s="669">
        <v>7.3</v>
      </c>
      <c r="Z44" s="669">
        <v>0.4</v>
      </c>
      <c r="AA44" s="669">
        <v>0</v>
      </c>
      <c r="AB44" s="669">
        <v>0.8</v>
      </c>
      <c r="AC44" s="669">
        <v>1.9</v>
      </c>
      <c r="AD44" s="669">
        <v>0.6</v>
      </c>
      <c r="AE44" s="669">
        <v>0.2</v>
      </c>
      <c r="AF44" s="669">
        <v>0</v>
      </c>
      <c r="AG44" s="669">
        <v>0.1</v>
      </c>
      <c r="AH44" s="669">
        <v>0.3</v>
      </c>
      <c r="AI44" s="669">
        <v>2.6</v>
      </c>
      <c r="AJ44" s="669">
        <v>0</v>
      </c>
      <c r="AK44" s="450" t="str">
        <f>FHD_NOTE_P_8</f>
        <v/>
      </c>
      <c r="AL44" s="138" t="str">
        <f>IF((LEN(E44)-LEN(SUBSTITUTE(E44,".","")))/LEN(".")=1,"p","")</f>
        <v>p</v>
      </c>
      <c r="BG44" s="79">
        <v>11</v>
      </c>
    </row>
    <row customHeight="1" ht="11.549999999999999">
      <c r="E45" s="652" t="str">
        <f>FHD_NUM_P_9</f>
        <v>2.2.1</v>
      </c>
      <c r="F45" s="683" t="str">
        <f>FHD_P_9</f>
        <v>Средневзвешенная стоимость 1 кВт.ч (с учетом мощности)</v>
      </c>
      <c r="G45" s="152" t="s">
        <v>724</v>
      </c>
      <c r="H45" s="669"/>
      <c r="I45" s="669">
        <f>I44/I46</f>
        <v>6.38867747063546</v>
      </c>
      <c r="J45" s="669">
        <f>J44/J46</f>
        <v>7.65366793783573</v>
      </c>
      <c r="K45" s="669">
        <v>0</v>
      </c>
      <c r="L45" s="669">
        <f>L44/L46</f>
        <v>4.68447954839245</v>
      </c>
      <c r="M45" s="669">
        <f>M44/M46</f>
        <v>5.95233513133813</v>
      </c>
      <c r="N45" s="669">
        <v>0</v>
      </c>
      <c r="O45" s="669">
        <f>O44/O46</f>
        <v>7.58583847311932</v>
      </c>
      <c r="P45" s="669">
        <f>P44/P46</f>
        <v>8.73568510099557</v>
      </c>
      <c r="Q45" s="669">
        <v>0</v>
      </c>
      <c r="R45" s="669">
        <f>R44/R46</f>
        <v>6.82954606117764</v>
      </c>
      <c r="S45" s="669">
        <v>0</v>
      </c>
      <c r="T45" s="669">
        <f>T44/T46</f>
        <v>8.19739322895319</v>
      </c>
      <c r="U45" s="669">
        <v>0</v>
      </c>
      <c r="V45" s="669">
        <f>V44/V46</f>
        <v>7.18872807437937</v>
      </c>
      <c r="W45" s="669">
        <f>W44/W46</f>
        <v>7.68757687576876</v>
      </c>
      <c r="X45" s="669">
        <f>X44/X46</f>
        <v>8.11424862057773</v>
      </c>
      <c r="Y45" s="669">
        <f>Y44/Y46</f>
        <v>7.01993951312392</v>
      </c>
      <c r="Z45" s="669">
        <f>Z44/Z46</f>
        <v>6.67612450972211</v>
      </c>
      <c r="AA45" s="669">
        <f>AA44/AA46</f>
        <v>0</v>
      </c>
      <c r="AB45" s="669">
        <f>AB44/AB46</f>
        <v>6.56884560749505</v>
      </c>
      <c r="AC45" s="669">
        <f>AC44/AC46</f>
        <v>7.11163013534555</v>
      </c>
      <c r="AD45" s="669">
        <f>AD44/AD46</f>
        <v>6.75675675675676</v>
      </c>
      <c r="AE45" s="669">
        <f>AE44/AE46</f>
        <v>6.75675675675676</v>
      </c>
      <c r="AF45" s="669">
        <f>AF44/AF46</f>
        <v>0</v>
      </c>
      <c r="AG45" s="669">
        <f>AG44/AG46</f>
        <v>6.94444444444444</v>
      </c>
      <c r="AH45" s="669">
        <f>AH44/AH46</f>
        <v>6.97674418604651</v>
      </c>
      <c r="AI45" s="669">
        <f>AI44/AI46</f>
        <v>6.93333333333333</v>
      </c>
      <c r="AJ45" s="669">
        <v>0</v>
      </c>
      <c r="AK45" s="450" t="str">
        <f>FHD_NOTE_P_9</f>
        <v/>
      </c>
      <c r="AL45" s="138" t="str">
        <f>IF((LEN(E45)-LEN(SUBSTITUTE(E45,".","")))/LEN(".")=1,"p","")</f>
        <v/>
      </c>
      <c r="BG45" s="79">
        <v>11</v>
      </c>
    </row>
    <row customHeight="1" ht="11.549999999999999">
      <c r="E46" s="652" t="str">
        <f>FHD_NUM_P_10</f>
        <v>2.2.2</v>
      </c>
      <c r="F46" s="683" t="str">
        <f>FHD_P_10</f>
        <v>Объём приобретения электрической энергии</v>
      </c>
      <c r="G46" s="152" t="s">
        <v>725</v>
      </c>
      <c r="H46" s="669"/>
      <c r="I46" s="669">
        <v>170533.041464</v>
      </c>
      <c r="J46" s="669">
        <v>195.096</v>
      </c>
      <c r="K46" s="669">
        <v>0</v>
      </c>
      <c r="L46" s="669">
        <v>5.05926</v>
      </c>
      <c r="M46" s="669">
        <v>117.953708</v>
      </c>
      <c r="N46" s="669">
        <v>0</v>
      </c>
      <c r="O46" s="669">
        <v>20.591</v>
      </c>
      <c r="P46" s="669">
        <v>17.377</v>
      </c>
      <c r="Q46" s="669">
        <v>0</v>
      </c>
      <c r="R46" s="669">
        <v>112.394</v>
      </c>
      <c r="S46" s="669">
        <v>0</v>
      </c>
      <c r="T46" s="669">
        <v>0.012199</v>
      </c>
      <c r="U46" s="669">
        <v>0</v>
      </c>
      <c r="V46" s="669">
        <v>0.083464</v>
      </c>
      <c r="W46" s="669">
        <v>0.013008</v>
      </c>
      <c r="X46" s="669">
        <v>0.012324</v>
      </c>
      <c r="Y46" s="669">
        <v>1.039895</v>
      </c>
      <c r="Z46" s="669">
        <v>0.059915</v>
      </c>
      <c r="AA46" s="669">
        <v>0.011</v>
      </c>
      <c r="AB46" s="669">
        <v>0.121787</v>
      </c>
      <c r="AC46" s="669">
        <v>0.267168</v>
      </c>
      <c r="AD46" s="669">
        <v>0.0888</v>
      </c>
      <c r="AE46" s="669">
        <v>0.0296</v>
      </c>
      <c r="AF46" s="669">
        <v>0.0073</v>
      </c>
      <c r="AG46" s="669">
        <v>0.0144</v>
      </c>
      <c r="AH46" s="669">
        <v>0.043</v>
      </c>
      <c r="AI46" s="669">
        <v>0.375</v>
      </c>
      <c r="AJ46" s="669">
        <v>0</v>
      </c>
      <c r="AK46" s="450" t="str">
        <f>FHD_NOTE_P_10</f>
        <v/>
      </c>
      <c r="AL46" s="138" t="str">
        <f>IF((LEN(E46)-LEN(SUBSTITUTE(E46,".","")))/LEN(".")=1,"p","")</f>
        <v/>
      </c>
      <c r="BG46" s="100">
        <v>11</v>
      </c>
    </row>
    <row customHeight="1" ht="11.25" hidden="1">
      <c r="A47" s="684" t="s">
        <v>726</v>
      </c>
      <c r="E47" s="652" t="str">
        <f>FHD_NUM_P_11</f>
        <v/>
      </c>
      <c r="F47" s="622" t="str">
        <f>FHD_P_11</f>
        <v/>
      </c>
      <c r="G47" s="152" t="s">
        <v>705</v>
      </c>
      <c r="H47" s="669"/>
      <c r="I47" s="669">
        <v>48181.3</v>
      </c>
      <c r="J47" s="669">
        <v>0</v>
      </c>
      <c r="K47" s="669">
        <v>0</v>
      </c>
      <c r="L47" s="669">
        <v>0</v>
      </c>
      <c r="M47" s="669">
        <v>0</v>
      </c>
      <c r="N47" s="669">
        <v>0</v>
      </c>
      <c r="O47" s="669">
        <v>0</v>
      </c>
      <c r="P47" s="669">
        <v>0</v>
      </c>
      <c r="Q47" s="669">
        <v>0</v>
      </c>
      <c r="R47" s="669">
        <v>0</v>
      </c>
      <c r="S47" s="669">
        <v>0</v>
      </c>
      <c r="T47" s="669">
        <v>0</v>
      </c>
      <c r="U47" s="669">
        <v>0</v>
      </c>
      <c r="V47" s="669">
        <v>0</v>
      </c>
      <c r="W47" s="669">
        <v>0</v>
      </c>
      <c r="X47" s="669">
        <v>0</v>
      </c>
      <c r="Y47" s="669">
        <v>0.5</v>
      </c>
      <c r="Z47" s="669">
        <v>0</v>
      </c>
      <c r="AA47" s="669">
        <v>0</v>
      </c>
      <c r="AB47" s="669">
        <v>0</v>
      </c>
      <c r="AC47" s="669">
        <v>0.1</v>
      </c>
      <c r="AD47" s="669">
        <v>0</v>
      </c>
      <c r="AE47" s="669">
        <v>0</v>
      </c>
      <c r="AF47" s="669">
        <v>0</v>
      </c>
      <c r="AG47" s="669">
        <v>0</v>
      </c>
      <c r="AH47" s="669">
        <v>0</v>
      </c>
      <c r="AI47" s="669">
        <v>0.1</v>
      </c>
      <c r="AJ47" s="669">
        <v>0</v>
      </c>
      <c r="AK47" s="450" t="str">
        <f>FHD_NOTE_P_11</f>
        <v/>
      </c>
      <c r="AL47" s="138" t="str">
        <f>IF((LEN(E47)-LEN(SUBSTITUTE(E47,".","")))/LEN(".")=1,"p","")</f>
        <v/>
      </c>
      <c r="BG47" s="100">
        <v>0</v>
      </c>
    </row>
    <row customHeight="1" ht="18.75">
      <c r="A48" s="684" t="s">
        <v>727</v>
      </c>
      <c r="E48" s="652" t="str">
        <f>FHD_NUM_P_12</f>
        <v>2.3</v>
      </c>
      <c r="F48" s="622" t="str">
        <f>FHD_P_12</f>
        <v>Расходы на химические реагенты, используемые в технологическом процессе</v>
      </c>
      <c r="G48" s="152" t="s">
        <v>705</v>
      </c>
      <c r="H48" s="685"/>
      <c r="I48" s="685">
        <v>48181.3</v>
      </c>
      <c r="J48" s="685">
        <v>0</v>
      </c>
      <c r="K48" s="685">
        <v>0</v>
      </c>
      <c r="L48" s="685">
        <v>0</v>
      </c>
      <c r="M48" s="685">
        <v>0</v>
      </c>
      <c r="N48" s="685">
        <v>0</v>
      </c>
      <c r="O48" s="685">
        <v>0</v>
      </c>
      <c r="P48" s="685">
        <v>0</v>
      </c>
      <c r="Q48" s="685">
        <v>0</v>
      </c>
      <c r="R48" s="685">
        <v>0</v>
      </c>
      <c r="S48" s="685">
        <v>0</v>
      </c>
      <c r="T48" s="685">
        <v>0</v>
      </c>
      <c r="U48" s="685">
        <v>0</v>
      </c>
      <c r="V48" s="685">
        <v>0</v>
      </c>
      <c r="W48" s="685">
        <v>0</v>
      </c>
      <c r="X48" s="685">
        <v>0</v>
      </c>
      <c r="Y48" s="685">
        <v>0.5</v>
      </c>
      <c r="Z48" s="685">
        <v>0</v>
      </c>
      <c r="AA48" s="685">
        <v>0</v>
      </c>
      <c r="AB48" s="685">
        <v>0</v>
      </c>
      <c r="AC48" s="685">
        <v>0.1</v>
      </c>
      <c r="AD48" s="685">
        <v>0</v>
      </c>
      <c r="AE48" s="685">
        <v>0</v>
      </c>
      <c r="AF48" s="685">
        <v>0</v>
      </c>
      <c r="AG48" s="685">
        <v>0</v>
      </c>
      <c r="AH48" s="685">
        <v>0</v>
      </c>
      <c r="AI48" s="685">
        <v>0.1</v>
      </c>
      <c r="AJ48" s="685">
        <v>0</v>
      </c>
      <c r="AK48" s="450" t="str">
        <f>FHD_NOTE_P_12</f>
        <v/>
      </c>
      <c r="AL48" s="138" t="str">
        <f>IF((LEN(E48)-LEN(SUBSTITUTE(E48,".","")))/LEN(".")=1,"p","")</f>
        <v>p</v>
      </c>
      <c r="BG48" s="100">
        <v>18</v>
      </c>
    </row>
    <row customHeight="1" ht="36.75">
      <c r="E49" s="652" t="str">
        <f>FHD_NUM_P_13</f>
        <v>2.4</v>
      </c>
      <c r="F49" s="62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2" t="s">
        <v>705</v>
      </c>
      <c r="H49" s="669"/>
      <c r="I49" s="669">
        <v>1993966.7</v>
      </c>
      <c r="J49" s="669">
        <v>1884.3</v>
      </c>
      <c r="K49" s="669">
        <v>0</v>
      </c>
      <c r="L49" s="669">
        <v>156.9</v>
      </c>
      <c r="M49" s="669">
        <v>5277.5</v>
      </c>
      <c r="N49" s="669">
        <v>376.6</v>
      </c>
      <c r="O49" s="669">
        <v>494.3</v>
      </c>
      <c r="P49" s="669">
        <v>739.4</v>
      </c>
      <c r="Q49" s="669">
        <v>60.5</v>
      </c>
      <c r="R49" s="669">
        <v>441.1</v>
      </c>
      <c r="S49" s="669">
        <v>4261.2</v>
      </c>
      <c r="T49" s="669">
        <v>1.9</v>
      </c>
      <c r="U49" s="669">
        <v>2.2</v>
      </c>
      <c r="V49" s="669">
        <v>10.1</v>
      </c>
      <c r="W49" s="669">
        <v>1.2</v>
      </c>
      <c r="X49" s="669">
        <v>2.5</v>
      </c>
      <c r="Y49" s="669">
        <v>125.4</v>
      </c>
      <c r="Z49" s="669">
        <v>7.2</v>
      </c>
      <c r="AA49" s="669">
        <v>0.6</v>
      </c>
      <c r="AB49" s="669">
        <v>14.7</v>
      </c>
      <c r="AC49" s="669">
        <v>32.2</v>
      </c>
      <c r="AD49" s="669">
        <v>6.2</v>
      </c>
      <c r="AE49" s="669">
        <v>1.8</v>
      </c>
      <c r="AF49" s="669">
        <v>0.8</v>
      </c>
      <c r="AG49" s="669">
        <v>71.6</v>
      </c>
      <c r="AH49" s="669">
        <v>4.8</v>
      </c>
      <c r="AI49" s="669">
        <v>46.4</v>
      </c>
      <c r="AJ49" s="669">
        <v>1</v>
      </c>
      <c r="AK49" s="450" t="str">
        <f>FHD_NOTE_P_13</f>
        <v>Указывается общая сумма расходов на оплату труда и отчислений на социальные нужды основного производственного персонала.</v>
      </c>
      <c r="AL49" s="138" t="str">
        <f>IF((LEN(E49)-LEN(SUBSTITUTE(E49,".","")))/LEN(".")=1,"p","")</f>
        <v>p</v>
      </c>
      <c r="BG49" s="686">
        <v>11</v>
      </c>
    </row>
    <row customHeight="1" ht="22.5">
      <c r="E50" s="652" t="str">
        <f>FHD_NUM_P_14</f>
        <v>2.4.1</v>
      </c>
      <c r="F50" s="683" t="str">
        <f>FHD_P_14</f>
        <v>Расходы на оплату труда основного производственного персонала</v>
      </c>
      <c r="G50" s="152" t="s">
        <v>705</v>
      </c>
      <c r="H50" s="669"/>
      <c r="I50" s="669">
        <v>1531223.9</v>
      </c>
      <c r="J50" s="669">
        <v>1445.5</v>
      </c>
      <c r="K50" s="669">
        <v>0</v>
      </c>
      <c r="L50" s="669">
        <v>120.4</v>
      </c>
      <c r="M50" s="669">
        <v>4043.9</v>
      </c>
      <c r="N50" s="669">
        <v>289.2</v>
      </c>
      <c r="O50" s="669">
        <v>383.5</v>
      </c>
      <c r="P50" s="669">
        <v>563.8</v>
      </c>
      <c r="Q50" s="669">
        <v>48.6</v>
      </c>
      <c r="R50" s="669">
        <v>338.4</v>
      </c>
      <c r="S50" s="669">
        <v>3264</v>
      </c>
      <c r="T50" s="669">
        <v>1.4</v>
      </c>
      <c r="U50" s="669">
        <v>1.7</v>
      </c>
      <c r="V50" s="669">
        <v>7.8</v>
      </c>
      <c r="W50" s="669">
        <v>0.9</v>
      </c>
      <c r="X50" s="669">
        <v>1.9</v>
      </c>
      <c r="Y50" s="669">
        <v>96.2</v>
      </c>
      <c r="Z50" s="669">
        <v>5.5</v>
      </c>
      <c r="AA50" s="669">
        <v>0.5</v>
      </c>
      <c r="AB50" s="669">
        <v>11.3</v>
      </c>
      <c r="AC50" s="669">
        <v>24.8</v>
      </c>
      <c r="AD50" s="669">
        <v>4.8</v>
      </c>
      <c r="AE50" s="669">
        <v>1.4</v>
      </c>
      <c r="AF50" s="669">
        <v>0.6</v>
      </c>
      <c r="AG50" s="669">
        <v>55</v>
      </c>
      <c r="AH50" s="669">
        <v>3.7</v>
      </c>
      <c r="AI50" s="669">
        <v>35.6</v>
      </c>
      <c r="AJ50" s="669">
        <v>0.8</v>
      </c>
      <c r="AK50" s="450" t="str">
        <f>FHD_NOTE_P_14</f>
        <v/>
      </c>
      <c r="AL50" s="138" t="str">
        <f>IF((LEN(E50)-LEN(SUBSTITUTE(E50,".","")))/LEN(".")=1,"p","")</f>
        <v/>
      </c>
      <c r="BG50" s="686">
        <v>11</v>
      </c>
    </row>
    <row customHeight="1" ht="47.25">
      <c r="E51" s="652" t="str">
        <f>FHD_NUM_P_15</f>
        <v>2.4.2</v>
      </c>
      <c r="F51" s="683" t="str">
        <f>FHD_P_15</f>
        <v>Страховые взносы на обязательное социальное страхование, выплачиваемые из фонда оплаты труда основного производственного персонала</v>
      </c>
      <c r="G51" s="152" t="s">
        <v>705</v>
      </c>
      <c r="H51" s="669"/>
      <c r="I51" s="669">
        <v>462742.8</v>
      </c>
      <c r="J51" s="669">
        <v>438.8</v>
      </c>
      <c r="K51" s="669">
        <v>0</v>
      </c>
      <c r="L51" s="669">
        <v>36.5</v>
      </c>
      <c r="M51" s="669">
        <v>1233.6</v>
      </c>
      <c r="N51" s="669">
        <v>87.4</v>
      </c>
      <c r="O51" s="669">
        <v>110.8</v>
      </c>
      <c r="P51" s="669">
        <v>175.6</v>
      </c>
      <c r="Q51" s="669">
        <v>11.9</v>
      </c>
      <c r="R51" s="669">
        <v>102.7</v>
      </c>
      <c r="S51" s="669">
        <v>997.2</v>
      </c>
      <c r="T51" s="669">
        <v>0.5</v>
      </c>
      <c r="U51" s="669">
        <v>0.5</v>
      </c>
      <c r="V51" s="669">
        <v>2.3</v>
      </c>
      <c r="W51" s="669">
        <v>0.3</v>
      </c>
      <c r="X51" s="669">
        <v>0.6</v>
      </c>
      <c r="Y51" s="669">
        <v>29.2</v>
      </c>
      <c r="Z51" s="669">
        <v>1.7</v>
      </c>
      <c r="AA51" s="669">
        <v>0.1</v>
      </c>
      <c r="AB51" s="669">
        <v>3.4</v>
      </c>
      <c r="AC51" s="669">
        <v>7.4</v>
      </c>
      <c r="AD51" s="669">
        <v>1.4</v>
      </c>
      <c r="AE51" s="669">
        <v>0.4</v>
      </c>
      <c r="AF51" s="669">
        <v>0.2</v>
      </c>
      <c r="AG51" s="669">
        <v>16.6</v>
      </c>
      <c r="AH51" s="669">
        <v>1.1</v>
      </c>
      <c r="AI51" s="669">
        <v>10.8</v>
      </c>
      <c r="AJ51" s="669">
        <v>0.2</v>
      </c>
      <c r="AK51" s="450" t="str">
        <f>FHD_NOTE_P_15</f>
        <v/>
      </c>
      <c r="AL51" s="138" t="str">
        <f>IF((LEN(E51)-LEN(SUBSTITUTE(E51,".","")))/LEN(".")=1,"p","")</f>
        <v/>
      </c>
      <c r="BG51" s="686">
        <v>11</v>
      </c>
    </row>
    <row customHeight="1" ht="57">
      <c r="E52" s="652" t="str">
        <f>FHD_NUM_P_16</f>
        <v>2.5</v>
      </c>
      <c r="F52" s="62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2" t="s">
        <v>705</v>
      </c>
      <c r="H52" s="669"/>
      <c r="I52" s="669">
        <v>479443.2</v>
      </c>
      <c r="J52" s="669">
        <v>215.4</v>
      </c>
      <c r="K52" s="669">
        <v>0</v>
      </c>
      <c r="L52" s="669">
        <v>122.4</v>
      </c>
      <c r="M52" s="669">
        <v>566.5</v>
      </c>
      <c r="N52" s="669">
        <v>8</v>
      </c>
      <c r="O52" s="669">
        <v>66.9</v>
      </c>
      <c r="P52" s="669">
        <v>100.4</v>
      </c>
      <c r="Q52" s="669">
        <v>7.8</v>
      </c>
      <c r="R52" s="669">
        <v>54.2</v>
      </c>
      <c r="S52" s="669">
        <v>320.9</v>
      </c>
      <c r="T52" s="669">
        <v>0.1</v>
      </c>
      <c r="U52" s="669">
        <v>0.3</v>
      </c>
      <c r="V52" s="669">
        <v>0.5</v>
      </c>
      <c r="W52" s="669">
        <v>0</v>
      </c>
      <c r="X52" s="669">
        <v>0.1</v>
      </c>
      <c r="Y52" s="669">
        <v>7.7</v>
      </c>
      <c r="Z52" s="669">
        <v>0.4</v>
      </c>
      <c r="AA52" s="669">
        <v>0.1</v>
      </c>
      <c r="AB52" s="669">
        <v>0.8</v>
      </c>
      <c r="AC52" s="669">
        <v>1.9</v>
      </c>
      <c r="AD52" s="669">
        <v>0.4</v>
      </c>
      <c r="AE52" s="669">
        <v>0.1</v>
      </c>
      <c r="AF52" s="669">
        <v>0</v>
      </c>
      <c r="AG52" s="669">
        <v>8.2</v>
      </c>
      <c r="AH52" s="669">
        <v>0.7</v>
      </c>
      <c r="AI52" s="669">
        <v>5.6</v>
      </c>
      <c r="AJ52" s="669">
        <v>0</v>
      </c>
      <c r="AK52" s="450" t="str">
        <f>FHD_NOTE_P_16</f>
        <v>Указывается общая сумма расходов на оплату труда и отчислений на социальные нужды административно-управленческого персонала.</v>
      </c>
      <c r="AL52" s="138" t="str">
        <f>IF((LEN(E52)-LEN(SUBSTITUTE(E52,".","")))/LEN(".")=1,"p","")</f>
        <v>p</v>
      </c>
      <c r="BG52" s="100">
        <v>11</v>
      </c>
    </row>
    <row customHeight="1" ht="27">
      <c r="E53" s="652" t="str">
        <f>FHD_NUM_P_17</f>
        <v>2.5.1</v>
      </c>
      <c r="F53" s="683" t="str">
        <f>FHD_P_17</f>
        <v>Расходы на оплату труда административно-управленческого персонала</v>
      </c>
      <c r="G53" s="152" t="s">
        <v>705</v>
      </c>
      <c r="H53" s="669"/>
      <c r="I53" s="669">
        <v>376580.5</v>
      </c>
      <c r="J53" s="669">
        <v>166</v>
      </c>
      <c r="K53" s="669">
        <v>0</v>
      </c>
      <c r="L53" s="669">
        <v>95.4</v>
      </c>
      <c r="M53" s="669">
        <v>442</v>
      </c>
      <c r="N53" s="669">
        <v>6.2</v>
      </c>
      <c r="O53" s="669">
        <v>51.6</v>
      </c>
      <c r="P53" s="669">
        <v>77.3</v>
      </c>
      <c r="Q53" s="669">
        <v>6.1</v>
      </c>
      <c r="R53" s="669">
        <v>41.8</v>
      </c>
      <c r="S53" s="669">
        <v>246.8</v>
      </c>
      <c r="T53" s="669">
        <v>0.1</v>
      </c>
      <c r="U53" s="669">
        <v>0.2</v>
      </c>
      <c r="V53" s="669">
        <v>0.4</v>
      </c>
      <c r="W53" s="669">
        <v>0</v>
      </c>
      <c r="X53" s="669">
        <v>0.1</v>
      </c>
      <c r="Y53" s="669">
        <v>5.9</v>
      </c>
      <c r="Z53" s="669">
        <v>0.3</v>
      </c>
      <c r="AA53" s="669">
        <v>0.1</v>
      </c>
      <c r="AB53" s="669">
        <v>0.6</v>
      </c>
      <c r="AC53" s="669">
        <v>1.5</v>
      </c>
      <c r="AD53" s="669">
        <v>0.3</v>
      </c>
      <c r="AE53" s="669">
        <v>0.1</v>
      </c>
      <c r="AF53" s="669">
        <v>0</v>
      </c>
      <c r="AG53" s="669">
        <v>6.3</v>
      </c>
      <c r="AH53" s="669">
        <v>0.6</v>
      </c>
      <c r="AI53" s="669">
        <v>4.2</v>
      </c>
      <c r="AJ53" s="669">
        <v>0</v>
      </c>
      <c r="AK53" s="450" t="str">
        <f>FHD_NOTE_P_17</f>
        <v/>
      </c>
      <c r="AL53" s="138" t="str">
        <f>IF((LEN(E53)-LEN(SUBSTITUTE(E53,".","")))/LEN(".")=1,"p","")</f>
        <v/>
      </c>
      <c r="BG53" s="100">
        <v>11</v>
      </c>
    </row>
    <row customHeight="1" ht="31.5">
      <c r="E54" s="652" t="str">
        <f>FHD_NUM_P_18</f>
        <v>2.5.2</v>
      </c>
      <c r="F54" s="68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2" t="s">
        <v>705</v>
      </c>
      <c r="H54" s="669"/>
      <c r="I54" s="669">
        <v>102862.7</v>
      </c>
      <c r="J54" s="669">
        <v>49.4</v>
      </c>
      <c r="K54" s="669">
        <v>0</v>
      </c>
      <c r="L54" s="669">
        <v>27</v>
      </c>
      <c r="M54" s="669">
        <v>124.5</v>
      </c>
      <c r="N54" s="669">
        <v>1.8</v>
      </c>
      <c r="O54" s="669">
        <v>15.3</v>
      </c>
      <c r="P54" s="669">
        <v>23.1</v>
      </c>
      <c r="Q54" s="669">
        <v>1.7</v>
      </c>
      <c r="R54" s="669">
        <v>12.4</v>
      </c>
      <c r="S54" s="669">
        <v>74.1</v>
      </c>
      <c r="T54" s="669">
        <v>0</v>
      </c>
      <c r="U54" s="669">
        <v>0.1</v>
      </c>
      <c r="V54" s="669">
        <v>0.1</v>
      </c>
      <c r="W54" s="669">
        <v>0</v>
      </c>
      <c r="X54" s="669">
        <v>0</v>
      </c>
      <c r="Y54" s="669">
        <v>1.8</v>
      </c>
      <c r="Z54" s="669">
        <v>0.1</v>
      </c>
      <c r="AA54" s="669">
        <v>0</v>
      </c>
      <c r="AB54" s="669">
        <v>0.2</v>
      </c>
      <c r="AC54" s="669">
        <v>0.4</v>
      </c>
      <c r="AD54" s="669">
        <v>0.1</v>
      </c>
      <c r="AE54" s="669">
        <v>0</v>
      </c>
      <c r="AF54" s="669">
        <v>0</v>
      </c>
      <c r="AG54" s="669">
        <v>1.9</v>
      </c>
      <c r="AH54" s="669">
        <v>0.1</v>
      </c>
      <c r="AI54" s="669">
        <v>1.4</v>
      </c>
      <c r="AJ54" s="669">
        <v>0</v>
      </c>
      <c r="AK54" s="450" t="str">
        <f>FHD_NOTE_P_18</f>
        <v/>
      </c>
      <c r="AL54" s="138" t="str">
        <f>IF((LEN(E54)-LEN(SUBSTITUTE(E54,".","")))/LEN(".")=1,"p","")</f>
        <v/>
      </c>
      <c r="BG54" s="100">
        <v>11</v>
      </c>
    </row>
    <row customHeight="1" ht="18">
      <c r="E55" s="652" t="str">
        <f>FHD_NUM_P_19</f>
        <v>2.6</v>
      </c>
      <c r="F55" s="622" t="str">
        <f>FHD_P_19</f>
        <v>Расходы на амортизацию основных средств и нематериальных активов</v>
      </c>
      <c r="G55" s="152" t="s">
        <v>705</v>
      </c>
      <c r="H55" s="669"/>
      <c r="I55" s="669">
        <v>367529.8</v>
      </c>
      <c r="J55" s="669">
        <v>68.9</v>
      </c>
      <c r="K55" s="669">
        <v>0</v>
      </c>
      <c r="L55" s="669">
        <v>0</v>
      </c>
      <c r="M55" s="669">
        <v>839</v>
      </c>
      <c r="N55" s="669">
        <v>0</v>
      </c>
      <c r="O55" s="669">
        <v>0</v>
      </c>
      <c r="P55" s="669">
        <v>634.8</v>
      </c>
      <c r="Q55" s="669">
        <v>0</v>
      </c>
      <c r="R55" s="669">
        <v>1626.7</v>
      </c>
      <c r="S55" s="669">
        <v>0</v>
      </c>
      <c r="T55" s="669">
        <v>0</v>
      </c>
      <c r="U55" s="669">
        <v>0</v>
      </c>
      <c r="V55" s="669">
        <v>0.1</v>
      </c>
      <c r="W55" s="669">
        <v>0</v>
      </c>
      <c r="X55" s="669">
        <v>0</v>
      </c>
      <c r="Y55" s="669">
        <v>0.8</v>
      </c>
      <c r="Z55" s="669">
        <v>0</v>
      </c>
      <c r="AA55" s="669">
        <v>0</v>
      </c>
      <c r="AB55" s="669">
        <v>0.1</v>
      </c>
      <c r="AC55" s="669">
        <v>0.2</v>
      </c>
      <c r="AD55" s="669">
        <v>0.1</v>
      </c>
      <c r="AE55" s="669">
        <v>0.1</v>
      </c>
      <c r="AF55" s="669">
        <v>0.1</v>
      </c>
      <c r="AG55" s="669">
        <v>0.2</v>
      </c>
      <c r="AH55" s="669">
        <v>0</v>
      </c>
      <c r="AI55" s="669">
        <v>0.2</v>
      </c>
      <c r="AJ55" s="669">
        <v>0</v>
      </c>
      <c r="AK55" s="450" t="str">
        <f>FHD_NOTE_P_19</f>
        <v/>
      </c>
      <c r="AL55" s="138" t="str">
        <f>IF((LEN(E55)-LEN(SUBSTITUTE(E55,".","")))/LEN(".")=1,"p","")</f>
        <v>p</v>
      </c>
      <c r="BG55" s="100">
        <v>11</v>
      </c>
    </row>
    <row customHeight="1" ht="11.549999999999999">
      <c r="E56" s="652" t="str">
        <f>FHD_NUM_P_20</f>
        <v>2.6.1</v>
      </c>
      <c r="F56" s="683" t="str">
        <f>FHD_P_20</f>
        <v>Расходы на амортизацию основных средств</v>
      </c>
      <c r="G56" s="152" t="s">
        <v>705</v>
      </c>
      <c r="H56" s="669"/>
      <c r="I56" s="669">
        <v>367529.8</v>
      </c>
      <c r="J56" s="669">
        <v>68.9</v>
      </c>
      <c r="K56" s="669">
        <v>0</v>
      </c>
      <c r="L56" s="669">
        <v>0</v>
      </c>
      <c r="M56" s="669">
        <v>839</v>
      </c>
      <c r="N56" s="669">
        <v>0</v>
      </c>
      <c r="O56" s="669">
        <v>0</v>
      </c>
      <c r="P56" s="669">
        <v>634.8</v>
      </c>
      <c r="Q56" s="669">
        <v>0</v>
      </c>
      <c r="R56" s="669">
        <v>1626.7</v>
      </c>
      <c r="S56" s="669">
        <v>0</v>
      </c>
      <c r="T56" s="669">
        <v>0</v>
      </c>
      <c r="U56" s="669">
        <v>0</v>
      </c>
      <c r="V56" s="669">
        <v>0.1</v>
      </c>
      <c r="W56" s="669">
        <v>0</v>
      </c>
      <c r="X56" s="669">
        <v>0</v>
      </c>
      <c r="Y56" s="669">
        <v>0.8</v>
      </c>
      <c r="Z56" s="669">
        <v>0</v>
      </c>
      <c r="AA56" s="669">
        <v>0</v>
      </c>
      <c r="AB56" s="669">
        <v>0.1</v>
      </c>
      <c r="AC56" s="669">
        <v>0.2</v>
      </c>
      <c r="AD56" s="669">
        <v>0.1</v>
      </c>
      <c r="AE56" s="669">
        <v>0.1</v>
      </c>
      <c r="AF56" s="669">
        <v>0.1</v>
      </c>
      <c r="AG56" s="669">
        <v>0.2</v>
      </c>
      <c r="AH56" s="669">
        <v>0</v>
      </c>
      <c r="AI56" s="669">
        <v>0.2</v>
      </c>
      <c r="AJ56" s="669">
        <v>0</v>
      </c>
      <c r="AK56" s="450" t="str">
        <f>FHD_NOTE_P_20</f>
        <v/>
      </c>
      <c r="AL56" s="138" t="str">
        <f>IF((LEN(E56)-LEN(SUBSTITUTE(E56,".","")))/LEN(".")=1,"p","")</f>
        <v/>
      </c>
      <c r="BG56" s="100">
        <v>11</v>
      </c>
    </row>
    <row customHeight="1" ht="11.549999999999999">
      <c r="E57" s="652" t="str">
        <f>FHD_NUM_P_21</f>
        <v>2.6.2</v>
      </c>
      <c r="F57" s="683" t="str">
        <f>FHD_P_21</f>
        <v>Расходы на амортизацию нематериальных активов</v>
      </c>
      <c r="G57" s="152" t="s">
        <v>705</v>
      </c>
      <c r="H57" s="669"/>
      <c r="I57" s="669">
        <v>0</v>
      </c>
      <c r="J57" s="669">
        <v>0</v>
      </c>
      <c r="K57" s="669">
        <v>0</v>
      </c>
      <c r="L57" s="669">
        <v>0</v>
      </c>
      <c r="M57" s="669">
        <v>0</v>
      </c>
      <c r="N57" s="669">
        <v>0</v>
      </c>
      <c r="O57" s="669">
        <v>0</v>
      </c>
      <c r="P57" s="669">
        <v>0</v>
      </c>
      <c r="Q57" s="669">
        <v>0</v>
      </c>
      <c r="R57" s="669">
        <v>0</v>
      </c>
      <c r="S57" s="669">
        <v>0</v>
      </c>
      <c r="T57" s="669">
        <v>0</v>
      </c>
      <c r="U57" s="669">
        <v>0</v>
      </c>
      <c r="V57" s="669">
        <v>0</v>
      </c>
      <c r="W57" s="669">
        <v>0</v>
      </c>
      <c r="X57" s="669">
        <v>0</v>
      </c>
      <c r="Y57" s="669">
        <v>0</v>
      </c>
      <c r="Z57" s="669">
        <v>0</v>
      </c>
      <c r="AA57" s="669">
        <v>0</v>
      </c>
      <c r="AB57" s="669">
        <v>0</v>
      </c>
      <c r="AC57" s="669">
        <v>0</v>
      </c>
      <c r="AD57" s="669">
        <v>0</v>
      </c>
      <c r="AE57" s="669">
        <v>0</v>
      </c>
      <c r="AF57" s="669">
        <v>0</v>
      </c>
      <c r="AG57" s="669">
        <v>0</v>
      </c>
      <c r="AH57" s="669">
        <v>0</v>
      </c>
      <c r="AI57" s="669">
        <v>0</v>
      </c>
      <c r="AJ57" s="669">
        <v>0</v>
      </c>
      <c r="AK57" s="450" t="str">
        <f>FHD_NOTE_P_21</f>
        <v/>
      </c>
      <c r="AL57" s="138" t="str">
        <f>IF((LEN(E57)-LEN(SUBSTITUTE(E57,".","")))/LEN(".")=1,"p","")</f>
        <v/>
      </c>
      <c r="BG57" s="100">
        <v>11</v>
      </c>
    </row>
    <row customHeight="1" ht="11.549999999999999">
      <c r="E58" s="652" t="str">
        <f>FHD_NUM_P_22</f>
        <v>2.7</v>
      </c>
      <c r="F58" s="622" t="str">
        <f>FHD_P_22</f>
        <v>Расходы на аренду имущества, используемого для осуществления регулируемых видов деятельности в сфере холодного водоснабжения</v>
      </c>
      <c r="G58" s="152" t="s">
        <v>705</v>
      </c>
      <c r="H58" s="669"/>
      <c r="I58" s="669">
        <v>11259.4</v>
      </c>
      <c r="J58" s="669">
        <v>0</v>
      </c>
      <c r="K58" s="669">
        <v>0</v>
      </c>
      <c r="L58" s="669">
        <v>0</v>
      </c>
      <c r="M58" s="669">
        <v>0</v>
      </c>
      <c r="N58" s="669">
        <v>0</v>
      </c>
      <c r="O58" s="669">
        <v>0</v>
      </c>
      <c r="P58" s="669">
        <v>0</v>
      </c>
      <c r="Q58" s="669">
        <v>0</v>
      </c>
      <c r="R58" s="669">
        <v>0</v>
      </c>
      <c r="S58" s="669">
        <v>0</v>
      </c>
      <c r="T58" s="669">
        <v>0</v>
      </c>
      <c r="U58" s="669">
        <v>0</v>
      </c>
      <c r="V58" s="669">
        <v>0</v>
      </c>
      <c r="W58" s="669">
        <v>0</v>
      </c>
      <c r="X58" s="669">
        <v>0</v>
      </c>
      <c r="Y58" s="669">
        <v>0</v>
      </c>
      <c r="Z58" s="669">
        <v>0</v>
      </c>
      <c r="AA58" s="669">
        <v>0</v>
      </c>
      <c r="AB58" s="669">
        <v>0</v>
      </c>
      <c r="AC58" s="669">
        <v>0</v>
      </c>
      <c r="AD58" s="669">
        <v>0</v>
      </c>
      <c r="AE58" s="669">
        <v>0</v>
      </c>
      <c r="AF58" s="669">
        <v>0</v>
      </c>
      <c r="AG58" s="669">
        <v>0</v>
      </c>
      <c r="AH58" s="669">
        <v>0</v>
      </c>
      <c r="AI58" s="669">
        <v>0</v>
      </c>
      <c r="AJ58" s="669">
        <v>0</v>
      </c>
      <c r="AK58" s="450" t="str">
        <f>FHD_NOTE_P_22</f>
        <v/>
      </c>
      <c r="AL58" s="138" t="str">
        <f>IF((LEN(E58)-LEN(SUBSTITUTE(E58,".","")))/LEN(".")=1,"p","")</f>
        <v>p</v>
      </c>
      <c r="BG58" s="100">
        <v>11</v>
      </c>
    </row>
    <row customHeight="1" ht="11.549999999999999">
      <c r="E59" s="652" t="str">
        <f>FHD_NUM_P_23</f>
        <v>2.8</v>
      </c>
      <c r="F59" s="622" t="str">
        <f>FHD_P_23</f>
        <v>Общепроизводственные расходы, в том числе:</v>
      </c>
      <c r="G59" s="152" t="s">
        <v>705</v>
      </c>
      <c r="H59" s="669"/>
      <c r="I59" s="669">
        <v>1163607.3</v>
      </c>
      <c r="J59" s="669">
        <v>725.5</v>
      </c>
      <c r="K59" s="669">
        <v>0</v>
      </c>
      <c r="L59" s="669">
        <v>931.7</v>
      </c>
      <c r="M59" s="669">
        <v>2307.2</v>
      </c>
      <c r="N59" s="669">
        <v>38.5</v>
      </c>
      <c r="O59" s="669">
        <v>356.7</v>
      </c>
      <c r="P59" s="669">
        <v>524.3</v>
      </c>
      <c r="Q59" s="669">
        <v>13.5</v>
      </c>
      <c r="R59" s="669">
        <v>225.5</v>
      </c>
      <c r="S59" s="669">
        <v>0</v>
      </c>
      <c r="T59" s="669">
        <v>0</v>
      </c>
      <c r="U59" s="669">
        <v>0</v>
      </c>
      <c r="V59" s="669">
        <v>0</v>
      </c>
      <c r="W59" s="669">
        <v>0</v>
      </c>
      <c r="X59" s="669">
        <v>0</v>
      </c>
      <c r="Y59" s="669">
        <v>0</v>
      </c>
      <c r="Z59" s="669">
        <v>0</v>
      </c>
      <c r="AA59" s="669">
        <v>0</v>
      </c>
      <c r="AB59" s="669">
        <v>0</v>
      </c>
      <c r="AC59" s="669">
        <v>0</v>
      </c>
      <c r="AD59" s="669">
        <v>0</v>
      </c>
      <c r="AE59" s="669">
        <v>0</v>
      </c>
      <c r="AF59" s="669">
        <v>0</v>
      </c>
      <c r="AG59" s="669">
        <v>0</v>
      </c>
      <c r="AH59" s="669">
        <v>0</v>
      </c>
      <c r="AI59" s="669">
        <v>0</v>
      </c>
      <c r="AJ59" s="669">
        <v>0</v>
      </c>
      <c r="AK59" s="450" t="str">
        <f>FHD_NOTE_P_23</f>
        <v>Указывается общая сумма общепроизводственных расходов.</v>
      </c>
      <c r="AL59" s="138" t="str">
        <f>IF((LEN(E59)-LEN(SUBSTITUTE(E59,".","")))/LEN(".")=1,"p","")</f>
        <v>p</v>
      </c>
      <c r="BG59" s="100">
        <v>11</v>
      </c>
    </row>
    <row customHeight="1" ht="11.549999999999999">
      <c r="E60" s="652" t="str">
        <f>FHD_NUM_P_24</f>
        <v>2.8.1</v>
      </c>
      <c r="F60" s="683" t="str">
        <f>FHD_P_24</f>
        <v>Расходы на текущий ремонт</v>
      </c>
      <c r="G60" s="152" t="s">
        <v>705</v>
      </c>
      <c r="H60" s="669"/>
      <c r="I60" s="669">
        <v>8924.1</v>
      </c>
      <c r="J60" s="669">
        <v>1.6</v>
      </c>
      <c r="K60" s="669">
        <v>0</v>
      </c>
      <c r="L60" s="669">
        <v>2.5</v>
      </c>
      <c r="M60" s="669">
        <v>35.6</v>
      </c>
      <c r="N60" s="669">
        <v>0.1</v>
      </c>
      <c r="O60" s="669">
        <v>2.2</v>
      </c>
      <c r="P60" s="669">
        <v>3.2</v>
      </c>
      <c r="Q60" s="669">
        <v>0</v>
      </c>
      <c r="R60" s="669">
        <v>2.5</v>
      </c>
      <c r="S60" s="669">
        <v>0</v>
      </c>
      <c r="T60" s="669">
        <v>0</v>
      </c>
      <c r="U60" s="669">
        <v>0</v>
      </c>
      <c r="V60" s="669">
        <v>0</v>
      </c>
      <c r="W60" s="669">
        <v>0</v>
      </c>
      <c r="X60" s="669">
        <v>0</v>
      </c>
      <c r="Y60" s="669">
        <v>0</v>
      </c>
      <c r="Z60" s="669">
        <v>0</v>
      </c>
      <c r="AA60" s="669">
        <v>0</v>
      </c>
      <c r="AB60" s="669">
        <v>0</v>
      </c>
      <c r="AC60" s="669">
        <v>0</v>
      </c>
      <c r="AD60" s="669">
        <v>0</v>
      </c>
      <c r="AE60" s="669">
        <v>0</v>
      </c>
      <c r="AF60" s="669">
        <v>0</v>
      </c>
      <c r="AG60" s="669">
        <v>0</v>
      </c>
      <c r="AH60" s="669">
        <v>0</v>
      </c>
      <c r="AI60" s="669">
        <v>0</v>
      </c>
      <c r="AJ60" s="669">
        <v>0</v>
      </c>
      <c r="AK60" s="450" t="str">
        <f>FHD_NOTE_P_24</f>
        <v>Указываются расходы на текущий ремонт, отнесенные к общепроизводственным расходам.</v>
      </c>
      <c r="AL60" s="138" t="str">
        <f>IF((LEN(E60)-LEN(SUBSTITUTE(E60,".","")))/LEN(".")=1,"p","")</f>
        <v/>
      </c>
      <c r="BG60" s="100">
        <v>11</v>
      </c>
    </row>
    <row customHeight="1" ht="11.549999999999999">
      <c r="E61" s="652" t="str">
        <f>FHD_NUM_P_25</f>
        <v>2.8.2</v>
      </c>
      <c r="F61" s="683" t="str">
        <f>FHD_P_25</f>
        <v>Расходы на капитальный ремонт</v>
      </c>
      <c r="G61" s="152" t="s">
        <v>705</v>
      </c>
      <c r="H61" s="669"/>
      <c r="I61" s="669">
        <v>4244.1</v>
      </c>
      <c r="J61" s="669">
        <v>5.1</v>
      </c>
      <c r="K61" s="669">
        <v>0</v>
      </c>
      <c r="L61" s="669">
        <v>0</v>
      </c>
      <c r="M61" s="669">
        <v>12.2</v>
      </c>
      <c r="N61" s="669">
        <v>0</v>
      </c>
      <c r="O61" s="669">
        <v>0.1</v>
      </c>
      <c r="P61" s="669">
        <v>0.1</v>
      </c>
      <c r="Q61" s="669">
        <v>0.9</v>
      </c>
      <c r="R61" s="669">
        <v>0</v>
      </c>
      <c r="S61" s="669">
        <v>0</v>
      </c>
      <c r="T61" s="669">
        <v>0</v>
      </c>
      <c r="U61" s="669">
        <v>0</v>
      </c>
      <c r="V61" s="669">
        <v>0</v>
      </c>
      <c r="W61" s="669">
        <v>0</v>
      </c>
      <c r="X61" s="669">
        <v>0</v>
      </c>
      <c r="Y61" s="669">
        <v>0</v>
      </c>
      <c r="Z61" s="669">
        <v>0</v>
      </c>
      <c r="AA61" s="669">
        <v>0</v>
      </c>
      <c r="AB61" s="669">
        <v>0</v>
      </c>
      <c r="AC61" s="669">
        <v>0</v>
      </c>
      <c r="AD61" s="669">
        <v>0</v>
      </c>
      <c r="AE61" s="669">
        <v>0</v>
      </c>
      <c r="AF61" s="669">
        <v>0</v>
      </c>
      <c r="AG61" s="669">
        <v>0</v>
      </c>
      <c r="AH61" s="669">
        <v>0</v>
      </c>
      <c r="AI61" s="669">
        <v>0</v>
      </c>
      <c r="AJ61" s="669">
        <v>0</v>
      </c>
      <c r="AK61" s="450" t="str">
        <f>FHD_NOTE_P_25</f>
        <v>Указываются расходы на капитальный ремонт, отнесенные к общепроизводственным расходам.</v>
      </c>
      <c r="AL61" s="138" t="str">
        <f>IF((LEN(E61)-LEN(SUBSTITUTE(E61,".","")))/LEN(".")=1,"p","")</f>
        <v/>
      </c>
      <c r="BG61" s="100">
        <v>11</v>
      </c>
    </row>
    <row customHeight="1" ht="11.549999999999999">
      <c r="E62" s="652" t="str">
        <f>FHD_NUM_P_26</f>
        <v>2.9</v>
      </c>
      <c r="F62" s="622" t="str">
        <f>FHD_P_26</f>
        <v>Общехозяйственные расходы, в том числе:</v>
      </c>
      <c r="G62" s="152" t="s">
        <v>705</v>
      </c>
      <c r="H62" s="669"/>
      <c r="I62" s="669">
        <v>103511.5</v>
      </c>
      <c r="J62" s="669">
        <v>40</v>
      </c>
      <c r="K62" s="669">
        <v>0</v>
      </c>
      <c r="L62" s="669">
        <v>23.8</v>
      </c>
      <c r="M62" s="669">
        <v>125.3</v>
      </c>
      <c r="N62" s="669">
        <v>1.8</v>
      </c>
      <c r="O62" s="669">
        <v>13.4</v>
      </c>
      <c r="P62" s="669">
        <v>21</v>
      </c>
      <c r="Q62" s="669">
        <v>2.9</v>
      </c>
      <c r="R62" s="669">
        <v>8</v>
      </c>
      <c r="S62" s="669">
        <v>63</v>
      </c>
      <c r="T62" s="669">
        <v>0.1</v>
      </c>
      <c r="U62" s="669">
        <v>0</v>
      </c>
      <c r="V62" s="669">
        <v>0.1</v>
      </c>
      <c r="W62" s="669">
        <v>0</v>
      </c>
      <c r="X62" s="669">
        <v>0</v>
      </c>
      <c r="Y62" s="669">
        <v>2.9</v>
      </c>
      <c r="Z62" s="669">
        <v>0.1</v>
      </c>
      <c r="AA62" s="669">
        <v>0</v>
      </c>
      <c r="AB62" s="669">
        <v>0.1</v>
      </c>
      <c r="AC62" s="669">
        <v>0.3</v>
      </c>
      <c r="AD62" s="669">
        <v>0</v>
      </c>
      <c r="AE62" s="669">
        <v>0</v>
      </c>
      <c r="AF62" s="669">
        <v>0</v>
      </c>
      <c r="AG62" s="669">
        <v>0.9</v>
      </c>
      <c r="AH62" s="669">
        <v>0.2</v>
      </c>
      <c r="AI62" s="669">
        <v>0.5</v>
      </c>
      <c r="AJ62" s="669">
        <v>0</v>
      </c>
      <c r="AK62" s="450" t="str">
        <f>FHD_NOTE_P_26</f>
        <v>Указывается общая сумма общехозяйственных расходов.</v>
      </c>
      <c r="AL62" s="138" t="str">
        <f>IF((LEN(E62)-LEN(SUBSTITUTE(E62,".","")))/LEN(".")=1,"p","")</f>
        <v>p</v>
      </c>
      <c r="BG62" s="100">
        <v>11</v>
      </c>
    </row>
    <row customHeight="1" ht="11.549999999999999">
      <c r="E63" s="652" t="str">
        <f>FHD_NUM_P_27</f>
        <v>2.9.1</v>
      </c>
      <c r="F63" s="683" t="str">
        <f>FHD_P_27</f>
        <v>Расходы на текущий ремонт</v>
      </c>
      <c r="G63" s="152" t="s">
        <v>705</v>
      </c>
      <c r="H63" s="669"/>
      <c r="I63" s="669">
        <v>3667.2</v>
      </c>
      <c r="J63" s="669">
        <v>2.6</v>
      </c>
      <c r="K63" s="669">
        <v>0</v>
      </c>
      <c r="L63" s="669">
        <v>1</v>
      </c>
      <c r="M63" s="669">
        <v>1.3</v>
      </c>
      <c r="N63" s="669">
        <v>0</v>
      </c>
      <c r="O63" s="669">
        <v>1.1</v>
      </c>
      <c r="P63" s="669">
        <v>1.5</v>
      </c>
      <c r="Q63" s="669">
        <v>0</v>
      </c>
      <c r="R63" s="669">
        <v>0.5</v>
      </c>
      <c r="S63" s="669">
        <v>3.4</v>
      </c>
      <c r="T63" s="669">
        <v>0</v>
      </c>
      <c r="U63" s="669">
        <v>0</v>
      </c>
      <c r="V63" s="669">
        <v>0</v>
      </c>
      <c r="W63" s="669">
        <v>0</v>
      </c>
      <c r="X63" s="669">
        <v>0</v>
      </c>
      <c r="Y63" s="669">
        <v>0</v>
      </c>
      <c r="Z63" s="669">
        <v>0</v>
      </c>
      <c r="AA63" s="669">
        <v>0</v>
      </c>
      <c r="AB63" s="669">
        <v>0</v>
      </c>
      <c r="AC63" s="669">
        <v>0</v>
      </c>
      <c r="AD63" s="669">
        <v>0</v>
      </c>
      <c r="AE63" s="669">
        <v>0</v>
      </c>
      <c r="AF63" s="669">
        <v>0</v>
      </c>
      <c r="AG63" s="669">
        <v>0.2</v>
      </c>
      <c r="AH63" s="669">
        <v>0</v>
      </c>
      <c r="AI63" s="669">
        <v>0.1</v>
      </c>
      <c r="AJ63" s="669">
        <v>0</v>
      </c>
      <c r="AK63" s="450" t="str">
        <f>FHD_NOTE_P_27</f>
        <v>Указываются расходы на текущий ремонт, отнесенные к общехозяйственным расходам.</v>
      </c>
      <c r="AL63" s="138" t="str">
        <f>IF((LEN(E63)-LEN(SUBSTITUTE(E63,".","")))/LEN(".")=1,"p","")</f>
        <v/>
      </c>
      <c r="BG63" s="100">
        <v>11</v>
      </c>
    </row>
    <row customHeight="1" ht="11.549999999999999">
      <c r="E64" s="652" t="str">
        <f>FHD_NUM_P_28</f>
        <v>2.9.2</v>
      </c>
      <c r="F64" s="683" t="str">
        <f>FHD_P_28</f>
        <v>Расходы на капитальный ремонт</v>
      </c>
      <c r="G64" s="152" t="s">
        <v>705</v>
      </c>
      <c r="H64" s="669"/>
      <c r="I64" s="669">
        <v>282.7</v>
      </c>
      <c r="J64" s="669">
        <v>1.7</v>
      </c>
      <c r="K64" s="669">
        <v>0</v>
      </c>
      <c r="L64" s="669">
        <v>0.9</v>
      </c>
      <c r="M64" s="669">
        <v>0</v>
      </c>
      <c r="N64" s="669">
        <v>0</v>
      </c>
      <c r="O64" s="669">
        <v>0.4</v>
      </c>
      <c r="P64" s="669">
        <v>0.7</v>
      </c>
      <c r="Q64" s="669">
        <v>0</v>
      </c>
      <c r="R64" s="669">
        <v>0.7</v>
      </c>
      <c r="S64" s="669">
        <v>0.3</v>
      </c>
      <c r="T64" s="669">
        <v>0</v>
      </c>
      <c r="U64" s="669">
        <v>0</v>
      </c>
      <c r="V64" s="669">
        <v>0</v>
      </c>
      <c r="W64" s="669">
        <v>0</v>
      </c>
      <c r="X64" s="669">
        <v>0</v>
      </c>
      <c r="Y64" s="669">
        <v>0</v>
      </c>
      <c r="Z64" s="669">
        <v>0</v>
      </c>
      <c r="AA64" s="669">
        <v>0</v>
      </c>
      <c r="AB64" s="669">
        <v>0</v>
      </c>
      <c r="AC64" s="669">
        <v>0</v>
      </c>
      <c r="AD64" s="669">
        <v>0</v>
      </c>
      <c r="AE64" s="669">
        <v>0</v>
      </c>
      <c r="AF64" s="669">
        <v>0</v>
      </c>
      <c r="AG64" s="669">
        <v>0</v>
      </c>
      <c r="AH64" s="669">
        <v>0</v>
      </c>
      <c r="AI64" s="669">
        <v>0</v>
      </c>
      <c r="AJ64" s="669">
        <v>0</v>
      </c>
      <c r="AK64" s="450" t="str">
        <f>FHD_NOTE_P_28</f>
        <v>Указываются расходы на капитальный ремонт, отнесенные к общехозяйственным расходам.</v>
      </c>
      <c r="AL64" s="138" t="str">
        <f>IF((LEN(E64)-LEN(SUBSTITUTE(E64,".","")))/LEN(".")=1,"p","")</f>
        <v/>
      </c>
      <c r="BG64" s="100">
        <v>11</v>
      </c>
    </row>
    <row customHeight="1" ht="11.549999999999999">
      <c r="E65" s="652" t="str">
        <f>FHD_NUM_P_29</f>
        <v>2.10</v>
      </c>
      <c r="F65" s="622" t="str">
        <f>FHD_P_29</f>
        <v>Расходы на капитальный и текущий ремонт основных средств</v>
      </c>
      <c r="G65" s="152" t="s">
        <v>705</v>
      </c>
      <c r="H65" s="669"/>
      <c r="I65" s="669">
        <v>184491.1</v>
      </c>
      <c r="J65" s="669">
        <v>255.5</v>
      </c>
      <c r="K65" s="669">
        <v>0</v>
      </c>
      <c r="L65" s="669">
        <v>31.6</v>
      </c>
      <c r="M65" s="669">
        <v>104.7</v>
      </c>
      <c r="N65" s="669">
        <v>0</v>
      </c>
      <c r="O65" s="669">
        <v>0.4</v>
      </c>
      <c r="P65" s="669">
        <v>4.7</v>
      </c>
      <c r="Q65" s="669">
        <v>58.4</v>
      </c>
      <c r="R65" s="669">
        <v>5.2</v>
      </c>
      <c r="S65" s="669">
        <v>0</v>
      </c>
      <c r="T65" s="669">
        <v>0</v>
      </c>
      <c r="U65" s="669">
        <v>0</v>
      </c>
      <c r="V65" s="669">
        <v>0</v>
      </c>
      <c r="W65" s="669">
        <v>0</v>
      </c>
      <c r="X65" s="669">
        <v>0</v>
      </c>
      <c r="Y65" s="669">
        <v>0.6</v>
      </c>
      <c r="Z65" s="669">
        <v>0</v>
      </c>
      <c r="AA65" s="669">
        <v>0</v>
      </c>
      <c r="AB65" s="669">
        <v>0.1</v>
      </c>
      <c r="AC65" s="669">
        <v>0.1</v>
      </c>
      <c r="AD65" s="669">
        <v>0</v>
      </c>
      <c r="AE65" s="669">
        <v>0</v>
      </c>
      <c r="AF65" s="669">
        <v>0</v>
      </c>
      <c r="AG65" s="669">
        <v>0.2</v>
      </c>
      <c r="AH65" s="669">
        <v>0</v>
      </c>
      <c r="AI65" s="669">
        <v>0</v>
      </c>
      <c r="AJ65" s="669">
        <v>0</v>
      </c>
      <c r="AK65" s="45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AL65" s="138" t="str">
        <f>IF((LEN(E65)-LEN(SUBSTITUTE(E65,".","")))/LEN(".")=1,"p","")</f>
        <v>p</v>
      </c>
      <c r="BG65" s="100">
        <v>11</v>
      </c>
    </row>
    <row customHeight="1" ht="23.25">
      <c r="E66" s="652" t="str">
        <f>FHD_NUM_P_30</f>
        <v>2.10.1</v>
      </c>
      <c r="F66" s="68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2" t="s">
        <v>459</v>
      </c>
      <c r="H66" s="366" t="s">
        <v>728</v>
      </c>
      <c r="I66" s="366" t="s">
        <v>729</v>
      </c>
      <c r="J66" s="366" t="s">
        <v>728</v>
      </c>
      <c r="K66" s="366" t="s">
        <v>728</v>
      </c>
      <c r="L66" s="366" t="s">
        <v>728</v>
      </c>
      <c r="M66" s="366" t="s">
        <v>728</v>
      </c>
      <c r="N66" s="366" t="s">
        <v>728</v>
      </c>
      <c r="O66" s="366" t="s">
        <v>728</v>
      </c>
      <c r="P66" s="366" t="s">
        <v>728</v>
      </c>
      <c r="Q66" s="366" t="s">
        <v>728</v>
      </c>
      <c r="R66" s="366" t="s">
        <v>728</v>
      </c>
      <c r="S66" s="366" t="s">
        <v>728</v>
      </c>
      <c r="T66" s="366" t="s">
        <v>728</v>
      </c>
      <c r="U66" s="366" t="s">
        <v>728</v>
      </c>
      <c r="V66" s="366" t="s">
        <v>728</v>
      </c>
      <c r="W66" s="366" t="s">
        <v>728</v>
      </c>
      <c r="X66" s="366" t="s">
        <v>728</v>
      </c>
      <c r="Y66" s="366" t="s">
        <v>728</v>
      </c>
      <c r="Z66" s="366" t="s">
        <v>728</v>
      </c>
      <c r="AA66" s="366" t="s">
        <v>728</v>
      </c>
      <c r="AB66" s="366" t="s">
        <v>728</v>
      </c>
      <c r="AC66" s="366" t="s">
        <v>728</v>
      </c>
      <c r="AD66" s="366" t="s">
        <v>728</v>
      </c>
      <c r="AE66" s="366" t="s">
        <v>728</v>
      </c>
      <c r="AF66" s="366" t="s">
        <v>728</v>
      </c>
      <c r="AG66" s="366" t="s">
        <v>728</v>
      </c>
      <c r="AH66" s="366" t="s">
        <v>728</v>
      </c>
      <c r="AI66" s="366" t="s">
        <v>728</v>
      </c>
      <c r="AJ66" s="366" t="s">
        <v>728</v>
      </c>
      <c r="AK66" s="450" t="str">
        <f>FHD_NOTE_P_30</f>
        <v/>
      </c>
      <c r="AL66" s="138" t="str">
        <f>IF((LEN(E66)-LEN(SUBSTITUTE(E66,".","")))/LEN(".")=1,"p","")</f>
        <v/>
      </c>
      <c r="AM66" s="138">
        <f>_xlfn.IFERROR(MATCH("есть",B_FHD_FLAG_INDEX_1,0),0)</f>
        <v>2</v>
      </c>
      <c r="BG66" s="100">
        <v>11</v>
      </c>
    </row>
    <row customHeight="1" ht="46.5">
      <c r="A67" s="671" t="s">
        <v>730</v>
      </c>
      <c r="E67" s="652" t="str">
        <f>FHD_NUM_P_31</f>
        <v>2.11</v>
      </c>
      <c r="F67" s="62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2" t="s">
        <v>705</v>
      </c>
      <c r="H67" s="669"/>
      <c r="I67" s="669">
        <v>40442.9</v>
      </c>
      <c r="J67" s="669">
        <v>0</v>
      </c>
      <c r="K67" s="669">
        <v>0</v>
      </c>
      <c r="L67" s="669">
        <v>0</v>
      </c>
      <c r="M67" s="669">
        <v>0</v>
      </c>
      <c r="N67" s="669">
        <v>0</v>
      </c>
      <c r="O67" s="669">
        <v>0</v>
      </c>
      <c r="P67" s="669">
        <v>0</v>
      </c>
      <c r="Q67" s="669">
        <v>0</v>
      </c>
      <c r="R67" s="669">
        <v>0</v>
      </c>
      <c r="S67" s="669">
        <v>0</v>
      </c>
      <c r="T67" s="669">
        <v>0</v>
      </c>
      <c r="U67" s="669">
        <v>0</v>
      </c>
      <c r="V67" s="669">
        <v>0</v>
      </c>
      <c r="W67" s="669">
        <v>0</v>
      </c>
      <c r="X67" s="669">
        <v>0</v>
      </c>
      <c r="Y67" s="669">
        <v>0</v>
      </c>
      <c r="Z67" s="669">
        <v>0</v>
      </c>
      <c r="AA67" s="669">
        <v>0</v>
      </c>
      <c r="AB67" s="669">
        <v>0</v>
      </c>
      <c r="AC67" s="669">
        <v>0</v>
      </c>
      <c r="AD67" s="669">
        <v>0</v>
      </c>
      <c r="AE67" s="669">
        <v>0</v>
      </c>
      <c r="AF67" s="669">
        <v>0</v>
      </c>
      <c r="AG67" s="669">
        <v>0</v>
      </c>
      <c r="AH67" s="669">
        <v>0</v>
      </c>
      <c r="AI67" s="669">
        <v>0</v>
      </c>
      <c r="AJ67" s="669">
        <v>0</v>
      </c>
      <c r="AK67" s="45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AL67" s="138" t="str">
        <f>IF((LEN(E67)-LEN(SUBSTITUTE(E67,".","")))/LEN(".")=1,"p","")</f>
        <v>p</v>
      </c>
      <c r="BG67" s="100">
        <v>22</v>
      </c>
    </row>
    <row customHeight="1" ht="47.25">
      <c r="A68" s="671"/>
      <c r="E68" s="652" t="str">
        <f>FHD_NUM_P_32</f>
        <v>2.11.1</v>
      </c>
      <c r="F68" s="68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2" t="s">
        <v>459</v>
      </c>
      <c r="H68" s="366" t="s">
        <v>728</v>
      </c>
      <c r="I68" s="366" t="s">
        <v>728</v>
      </c>
      <c r="J68" s="366" t="s">
        <v>728</v>
      </c>
      <c r="K68" s="366" t="s">
        <v>728</v>
      </c>
      <c r="L68" s="366" t="s">
        <v>728</v>
      </c>
      <c r="M68" s="366" t="s">
        <v>728</v>
      </c>
      <c r="N68" s="366" t="s">
        <v>728</v>
      </c>
      <c r="O68" s="366" t="s">
        <v>728</v>
      </c>
      <c r="P68" s="366" t="s">
        <v>728</v>
      </c>
      <c r="Q68" s="366" t="s">
        <v>728</v>
      </c>
      <c r="R68" s="366" t="s">
        <v>728</v>
      </c>
      <c r="S68" s="366" t="s">
        <v>728</v>
      </c>
      <c r="T68" s="366" t="s">
        <v>728</v>
      </c>
      <c r="U68" s="366" t="s">
        <v>728</v>
      </c>
      <c r="V68" s="366" t="s">
        <v>728</v>
      </c>
      <c r="W68" s="366" t="s">
        <v>728</v>
      </c>
      <c r="X68" s="366" t="s">
        <v>728</v>
      </c>
      <c r="Y68" s="366" t="s">
        <v>728</v>
      </c>
      <c r="Z68" s="366" t="s">
        <v>728</v>
      </c>
      <c r="AA68" s="366" t="s">
        <v>728</v>
      </c>
      <c r="AB68" s="366" t="s">
        <v>728</v>
      </c>
      <c r="AC68" s="366" t="s">
        <v>728</v>
      </c>
      <c r="AD68" s="366" t="s">
        <v>728</v>
      </c>
      <c r="AE68" s="366" t="s">
        <v>728</v>
      </c>
      <c r="AF68" s="366" t="s">
        <v>728</v>
      </c>
      <c r="AG68" s="366" t="s">
        <v>728</v>
      </c>
      <c r="AH68" s="366" t="s">
        <v>728</v>
      </c>
      <c r="AI68" s="366" t="s">
        <v>728</v>
      </c>
      <c r="AJ68" s="366" t="s">
        <v>728</v>
      </c>
      <c r="AK68" s="450" t="str">
        <f>FHD_NOTE_P_32</f>
        <v/>
      </c>
      <c r="AL68" s="138" t="str">
        <f>IF((LEN(E68)-LEN(SUBSTITUTE(E68,".","")))/LEN(".")=1,"p","")</f>
        <v/>
      </c>
      <c r="AM68" s="138">
        <f>_xlfn.IFERROR(MATCH("есть",B_FHD_FLAG_INDEX_2,0),0)</f>
        <v>0</v>
      </c>
      <c r="BG68" s="100">
        <v>45</v>
      </c>
    </row>
    <row customHeight="1" ht="70.5">
      <c r="E69" s="652" t="str">
        <f>FHD_NUM_P_33</f>
        <v>2.12</v>
      </c>
      <c r="F69" s="62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291" t="s">
        <v>705</v>
      </c>
      <c r="H69" s="687">
        <f>SUM(H70:H85)</f>
        <v>0</v>
      </c>
      <c r="I69" s="687">
        <f>SUM(I70:I85)</f>
        <v>656656.1</v>
      </c>
      <c r="J69" s="687">
        <f>SUM(J70:J85)</f>
        <v>103.1</v>
      </c>
      <c r="K69" s="687">
        <f>SUM(K70:K85)</f>
        <v>0</v>
      </c>
      <c r="L69" s="687">
        <f>SUM(L70:L85)</f>
        <v>5358.1</v>
      </c>
      <c r="M69" s="687">
        <f>SUM(M70:M85)</f>
        <v>1281.9</v>
      </c>
      <c r="N69" s="687">
        <f>SUM(N70:N85)</f>
        <v>26.1</v>
      </c>
      <c r="O69" s="687">
        <f>SUM(O70:O85)</f>
        <v>28.1</v>
      </c>
      <c r="P69" s="687">
        <f>SUM(P70:P85)</f>
        <v>480.2</v>
      </c>
      <c r="Q69" s="687">
        <f>SUM(Q70:Q85)</f>
        <v>6.8</v>
      </c>
      <c r="R69" s="687">
        <f>SUM(R70:R85)</f>
        <v>966.2</v>
      </c>
      <c r="S69" s="687">
        <f>SUM(S70:S85)</f>
        <v>2245.9</v>
      </c>
      <c r="T69" s="687">
        <f>SUM(T70:T85)</f>
        <v>1.9</v>
      </c>
      <c r="U69" s="687">
        <f>SUM(U70:U85)</f>
        <v>2.6</v>
      </c>
      <c r="V69" s="687">
        <f>SUM(V70:V85)</f>
        <v>19.6</v>
      </c>
      <c r="W69" s="687">
        <f>SUM(W70:W85)</f>
        <v>1.2</v>
      </c>
      <c r="X69" s="687">
        <f>SUM(X70:X85)</f>
        <v>2.3</v>
      </c>
      <c r="Y69" s="687">
        <f>SUM(Y70:Y85)</f>
        <v>42</v>
      </c>
      <c r="Z69" s="687">
        <f>SUM(Z70:Z85)</f>
        <v>8.7</v>
      </c>
      <c r="AA69" s="687">
        <f>SUM(AA70:AA85)</f>
        <v>3.4</v>
      </c>
      <c r="AB69" s="687">
        <f>SUM(AB70:AB85)</f>
        <v>19.3</v>
      </c>
      <c r="AC69" s="687">
        <f>SUM(AC70:AC85)</f>
        <v>37.2</v>
      </c>
      <c r="AD69" s="687">
        <f>SUM(AD70:AD85)</f>
        <v>6</v>
      </c>
      <c r="AE69" s="687">
        <f>SUM(AE70:AE85)</f>
        <v>0.8</v>
      </c>
      <c r="AF69" s="687">
        <f>SUM(AF70:AF85)</f>
        <v>0.8</v>
      </c>
      <c r="AG69" s="687">
        <f>SUM(AG70:AG85)</f>
        <v>55.8</v>
      </c>
      <c r="AH69" s="687">
        <f>SUM(AH70:AH85)</f>
        <v>1.6</v>
      </c>
      <c r="AI69" s="687">
        <f>SUM(AI70:AI85)</f>
        <v>27.8</v>
      </c>
      <c r="AJ69" s="687">
        <f>SUM(AJ70:AJ85)</f>
        <v>0.5</v>
      </c>
      <c r="AK69" s="45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AL69" s="138" t="str">
        <f>IF((LEN(E69)-LEN(SUBSTITUTE(E69,".","")))/LEN(".")=1,"p","")</f>
        <v>p</v>
      </c>
      <c r="BG69" s="100">
        <v>11</v>
      </c>
    </row>
    <row customHeight="1" ht="1.05">
      <c r="E70" s="153" t="str">
        <f>E69&amp;".0"</f>
        <v>2.12.0</v>
      </c>
      <c r="F70" s="688"/>
      <c r="G70" s="153"/>
      <c r="H70" s="689"/>
      <c r="I70" s="689"/>
      <c r="J70" s="689"/>
      <c r="K70" s="689"/>
      <c r="L70" s="689"/>
      <c r="M70" s="689"/>
      <c r="N70" s="689"/>
      <c r="O70" s="689"/>
      <c r="P70" s="689"/>
      <c r="Q70" s="689"/>
      <c r="R70" s="689"/>
      <c r="S70" s="689"/>
      <c r="T70" s="689"/>
      <c r="U70" s="689"/>
      <c r="V70" s="689"/>
      <c r="W70" s="689"/>
      <c r="X70" s="689"/>
      <c r="Y70" s="689"/>
      <c r="Z70" s="689"/>
      <c r="AA70" s="689"/>
      <c r="AB70" s="689"/>
      <c r="AC70" s="689"/>
      <c r="AD70" s="689"/>
      <c r="AE70" s="689"/>
      <c r="AF70" s="689"/>
      <c r="AG70" s="689"/>
      <c r="AH70" s="689"/>
      <c r="AI70" s="689"/>
      <c r="AJ70" s="689"/>
      <c r="AK70" s="690"/>
      <c r="AL70" s="138" t="str">
        <f>IF((LEN(E70)-LEN(SUBSTITUTE(E70,".","")))/LEN(".")=1,"p","")</f>
        <v/>
      </c>
      <c r="BG70" s="138">
        <v>1</v>
      </c>
    </row>
    <row s="3319" customFormat="1" customHeight="1" ht="22.5">
      <c r="A71" s="0"/>
      <c r="B71" s="0"/>
      <c r="C71" s="0"/>
      <c r="D71" s="821" t="s">
        <v>102</v>
      </c>
      <c r="E71" s="152" t="str">
        <f>E69&amp;".1"</f>
        <v>2.12.1</v>
      </c>
      <c r="F71" s="154" t="s">
        <v>731</v>
      </c>
      <c r="G71" s="152" t="s">
        <v>705</v>
      </c>
      <c r="H71" s="471"/>
      <c r="I71" s="471">
        <v>8225</v>
      </c>
      <c r="J71" s="471">
        <v>0</v>
      </c>
      <c r="K71" s="471">
        <v>0</v>
      </c>
      <c r="L71" s="471">
        <v>0</v>
      </c>
      <c r="M71" s="471">
        <v>0</v>
      </c>
      <c r="N71" s="471">
        <v>0</v>
      </c>
      <c r="O71" s="471">
        <v>0</v>
      </c>
      <c r="P71" s="471">
        <v>0</v>
      </c>
      <c r="Q71" s="471">
        <v>0</v>
      </c>
      <c r="R71" s="471">
        <v>0</v>
      </c>
      <c r="S71" s="471">
        <v>0</v>
      </c>
      <c r="T71" s="471">
        <v>0</v>
      </c>
      <c r="U71" s="471">
        <v>0</v>
      </c>
      <c r="V71" s="471">
        <v>0</v>
      </c>
      <c r="W71" s="471">
        <v>0</v>
      </c>
      <c r="X71" s="471">
        <v>0</v>
      </c>
      <c r="Y71" s="471">
        <v>0</v>
      </c>
      <c r="Z71" s="471">
        <v>0</v>
      </c>
      <c r="AA71" s="471">
        <v>0</v>
      </c>
      <c r="AB71" s="471">
        <v>0</v>
      </c>
      <c r="AC71" s="471">
        <v>0</v>
      </c>
      <c r="AD71" s="471">
        <v>0</v>
      </c>
      <c r="AE71" s="471">
        <v>0</v>
      </c>
      <c r="AF71" s="471">
        <v>0</v>
      </c>
      <c r="AG71" s="471">
        <v>0</v>
      </c>
      <c r="AH71" s="471">
        <v>1.4</v>
      </c>
      <c r="AI71" s="471">
        <v>0.1</v>
      </c>
      <c r="AJ71" s="471">
        <v>0</v>
      </c>
      <c r="AK71" s="659" t="s">
        <v>708</v>
      </c>
      <c r="AL71" s="0"/>
      <c r="AM71" s="0"/>
      <c r="AN71" s="0"/>
      <c r="AO71" s="0"/>
      <c r="AP71" s="0"/>
      <c r="AQ71" s="0"/>
      <c r="AR71" s="0"/>
      <c r="AS71" s="0"/>
      <c r="AT71" s="0"/>
      <c r="AU71" s="0"/>
      <c r="AV71" s="0"/>
      <c r="AW71" s="0"/>
      <c r="AX71" s="0"/>
      <c r="AY71" s="0"/>
      <c r="AZ71" s="0"/>
      <c r="BA71" s="0"/>
      <c r="BB71" s="0"/>
      <c r="BC71" s="0"/>
      <c r="BD71" s="0"/>
      <c r="BE71" s="0"/>
      <c r="BF71" s="0"/>
      <c r="BG71" s="100">
        <v>0</v>
      </c>
    </row>
    <row s="3319" customFormat="1" customHeight="1" ht="22.5">
      <c r="A72" s="0"/>
      <c r="B72" s="0"/>
      <c r="C72" s="0"/>
      <c r="D72" s="821" t="s">
        <v>102</v>
      </c>
      <c r="E72" s="152" t="str">
        <f>E69&amp;".2"</f>
        <v>2.12.2</v>
      </c>
      <c r="F72" s="154" t="s">
        <v>732</v>
      </c>
      <c r="G72" s="152" t="s">
        <v>705</v>
      </c>
      <c r="H72" s="471"/>
      <c r="I72" s="471">
        <v>53681.2</v>
      </c>
      <c r="J72" s="471">
        <v>0</v>
      </c>
      <c r="K72" s="471">
        <v>0</v>
      </c>
      <c r="L72" s="471">
        <v>0</v>
      </c>
      <c r="M72" s="471">
        <v>45.7</v>
      </c>
      <c r="N72" s="471">
        <v>0</v>
      </c>
      <c r="O72" s="471">
        <v>0</v>
      </c>
      <c r="P72" s="471">
        <v>0</v>
      </c>
      <c r="Q72" s="471">
        <v>0</v>
      </c>
      <c r="R72" s="471">
        <v>0</v>
      </c>
      <c r="S72" s="471">
        <v>120</v>
      </c>
      <c r="T72" s="471">
        <v>0</v>
      </c>
      <c r="U72" s="471">
        <v>0</v>
      </c>
      <c r="V72" s="471">
        <v>0</v>
      </c>
      <c r="W72" s="471">
        <v>0</v>
      </c>
      <c r="X72" s="471">
        <v>0</v>
      </c>
      <c r="Y72" s="471">
        <v>0.1</v>
      </c>
      <c r="Z72" s="471">
        <v>0</v>
      </c>
      <c r="AA72" s="471">
        <v>0</v>
      </c>
      <c r="AB72" s="471">
        <v>0</v>
      </c>
      <c r="AC72" s="471">
        <v>0</v>
      </c>
      <c r="AD72" s="471">
        <v>0</v>
      </c>
      <c r="AE72" s="471">
        <v>0</v>
      </c>
      <c r="AF72" s="471">
        <v>0</v>
      </c>
      <c r="AG72" s="471">
        <v>0</v>
      </c>
      <c r="AH72" s="471">
        <v>0</v>
      </c>
      <c r="AI72" s="471">
        <v>0.2</v>
      </c>
      <c r="AJ72" s="471">
        <v>0</v>
      </c>
      <c r="AK72" s="659" t="s">
        <v>708</v>
      </c>
      <c r="AL72" s="0"/>
      <c r="AM72" s="0"/>
      <c r="AN72" s="0"/>
      <c r="AO72" s="0"/>
      <c r="AP72" s="0"/>
      <c r="AQ72" s="0"/>
      <c r="AR72" s="0"/>
      <c r="AS72" s="0"/>
      <c r="AT72" s="0"/>
      <c r="AU72" s="0"/>
      <c r="AV72" s="0"/>
      <c r="AW72" s="0"/>
      <c r="AX72" s="0"/>
      <c r="AY72" s="0"/>
      <c r="AZ72" s="0"/>
      <c r="BA72" s="0"/>
      <c r="BB72" s="0"/>
      <c r="BC72" s="0"/>
      <c r="BD72" s="0"/>
      <c r="BE72" s="0"/>
      <c r="BF72" s="0"/>
      <c r="BG72" s="100">
        <v>0</v>
      </c>
    </row>
    <row s="3319" customFormat="1" customHeight="1" ht="22.5">
      <c r="A73" s="0"/>
      <c r="B73" s="0"/>
      <c r="C73" s="0"/>
      <c r="D73" s="821" t="s">
        <v>102</v>
      </c>
      <c r="E73" s="152" t="str">
        <f>E69&amp;".3"</f>
        <v>2.12.3</v>
      </c>
      <c r="F73" s="154" t="s">
        <v>733</v>
      </c>
      <c r="G73" s="152" t="s">
        <v>705</v>
      </c>
      <c r="H73" s="471"/>
      <c r="I73" s="471">
        <v>2125.4</v>
      </c>
      <c r="J73" s="471">
        <v>0</v>
      </c>
      <c r="K73" s="471">
        <v>0</v>
      </c>
      <c r="L73" s="471">
        <v>0</v>
      </c>
      <c r="M73" s="471">
        <v>2.4</v>
      </c>
      <c r="N73" s="471">
        <v>0</v>
      </c>
      <c r="O73" s="471">
        <v>0</v>
      </c>
      <c r="P73" s="471">
        <v>0</v>
      </c>
      <c r="Q73" s="471">
        <v>0</v>
      </c>
      <c r="R73" s="471">
        <v>0</v>
      </c>
      <c r="S73" s="471">
        <v>1873.2</v>
      </c>
      <c r="T73" s="471">
        <v>0</v>
      </c>
      <c r="U73" s="471">
        <v>0</v>
      </c>
      <c r="V73" s="471">
        <v>0</v>
      </c>
      <c r="W73" s="471">
        <v>0</v>
      </c>
      <c r="X73" s="471">
        <v>0</v>
      </c>
      <c r="Y73" s="471">
        <v>0</v>
      </c>
      <c r="Z73" s="471">
        <v>0</v>
      </c>
      <c r="AA73" s="471">
        <v>0</v>
      </c>
      <c r="AB73" s="471">
        <v>0</v>
      </c>
      <c r="AC73" s="471">
        <v>0</v>
      </c>
      <c r="AD73" s="471">
        <v>0</v>
      </c>
      <c r="AE73" s="471">
        <v>0</v>
      </c>
      <c r="AF73" s="471">
        <v>0</v>
      </c>
      <c r="AG73" s="471">
        <v>0</v>
      </c>
      <c r="AH73" s="471">
        <v>0</v>
      </c>
      <c r="AI73" s="471">
        <v>0</v>
      </c>
      <c r="AJ73" s="471">
        <v>0</v>
      </c>
      <c r="AK73" s="659" t="s">
        <v>708</v>
      </c>
      <c r="AL73" s="0"/>
      <c r="AM73" s="0"/>
      <c r="AN73" s="0"/>
      <c r="AO73" s="0"/>
      <c r="AP73" s="0"/>
      <c r="AQ73" s="0"/>
      <c r="AR73" s="0"/>
      <c r="AS73" s="0"/>
      <c r="AT73" s="0"/>
      <c r="AU73" s="0"/>
      <c r="AV73" s="0"/>
      <c r="AW73" s="0"/>
      <c r="AX73" s="0"/>
      <c r="AY73" s="0"/>
      <c r="AZ73" s="0"/>
      <c r="BA73" s="0"/>
      <c r="BB73" s="0"/>
      <c r="BC73" s="0"/>
      <c r="BD73" s="0"/>
      <c r="BE73" s="0"/>
      <c r="BF73" s="0"/>
      <c r="BG73" s="100">
        <v>0</v>
      </c>
    </row>
    <row s="3319" customFormat="1" customHeight="1" ht="22.5">
      <c r="A74" s="0"/>
      <c r="B74" s="0"/>
      <c r="C74" s="0"/>
      <c r="D74" s="821" t="s">
        <v>102</v>
      </c>
      <c r="E74" s="152" t="str">
        <f>E69&amp;".4"</f>
        <v>2.12.4</v>
      </c>
      <c r="F74" s="154" t="s">
        <v>734</v>
      </c>
      <c r="G74" s="152" t="s">
        <v>705</v>
      </c>
      <c r="H74" s="471"/>
      <c r="I74" s="471">
        <v>123718.1</v>
      </c>
      <c r="J74" s="471">
        <v>23.2</v>
      </c>
      <c r="K74" s="471">
        <v>0</v>
      </c>
      <c r="L74" s="471">
        <v>0</v>
      </c>
      <c r="M74" s="471">
        <v>200.6</v>
      </c>
      <c r="N74" s="471">
        <v>17.9</v>
      </c>
      <c r="O74" s="471">
        <v>5.7</v>
      </c>
      <c r="P74" s="471">
        <v>40.2</v>
      </c>
      <c r="Q74" s="471">
        <v>6.2</v>
      </c>
      <c r="R74" s="471">
        <v>0</v>
      </c>
      <c r="S74" s="471">
        <v>248.9</v>
      </c>
      <c r="T74" s="471">
        <v>1.9</v>
      </c>
      <c r="U74" s="471">
        <v>2.6</v>
      </c>
      <c r="V74" s="471">
        <v>19.3</v>
      </c>
      <c r="W74" s="471">
        <v>1.2</v>
      </c>
      <c r="X74" s="471">
        <v>2.3</v>
      </c>
      <c r="Y74" s="471">
        <v>38.1</v>
      </c>
      <c r="Z74" s="471">
        <v>8.6</v>
      </c>
      <c r="AA74" s="471">
        <v>3.4</v>
      </c>
      <c r="AB74" s="471">
        <v>18.9</v>
      </c>
      <c r="AC74" s="471">
        <v>36.3</v>
      </c>
      <c r="AD74" s="471">
        <v>6</v>
      </c>
      <c r="AE74" s="471">
        <v>0.8</v>
      </c>
      <c r="AF74" s="471">
        <v>0.8</v>
      </c>
      <c r="AG74" s="471">
        <v>0</v>
      </c>
      <c r="AH74" s="471">
        <v>0</v>
      </c>
      <c r="AI74" s="471">
        <v>26.6</v>
      </c>
      <c r="AJ74" s="471">
        <v>0.5</v>
      </c>
      <c r="AK74" s="659" t="s">
        <v>708</v>
      </c>
      <c r="AL74" s="0"/>
      <c r="AM74" s="0"/>
      <c r="AN74" s="0"/>
      <c r="AO74" s="0"/>
      <c r="AP74" s="0"/>
      <c r="AQ74" s="0"/>
      <c r="AR74" s="0"/>
      <c r="AS74" s="0"/>
      <c r="AT74" s="0"/>
      <c r="AU74" s="0"/>
      <c r="AV74" s="0"/>
      <c r="AW74" s="0"/>
      <c r="AX74" s="0"/>
      <c r="AY74" s="0"/>
      <c r="AZ74" s="0"/>
      <c r="BA74" s="0"/>
      <c r="BB74" s="0"/>
      <c r="BC74" s="0"/>
      <c r="BD74" s="0"/>
      <c r="BE74" s="0"/>
      <c r="BF74" s="0"/>
      <c r="BG74" s="100">
        <v>0</v>
      </c>
    </row>
    <row s="3319" customFormat="1" customHeight="1" ht="22.5">
      <c r="A75" s="0"/>
      <c r="B75" s="0"/>
      <c r="C75" s="0"/>
      <c r="D75" s="821" t="s">
        <v>102</v>
      </c>
      <c r="E75" s="152" t="str">
        <f>E69&amp;".5"</f>
        <v>2.12.5</v>
      </c>
      <c r="F75" s="154" t="s">
        <v>735</v>
      </c>
      <c r="G75" s="152" t="s">
        <v>705</v>
      </c>
      <c r="H75" s="471"/>
      <c r="I75" s="471">
        <v>0</v>
      </c>
      <c r="J75" s="471">
        <v>0</v>
      </c>
      <c r="K75" s="471">
        <v>0</v>
      </c>
      <c r="L75" s="471">
        <v>0</v>
      </c>
      <c r="M75" s="471">
        <v>0</v>
      </c>
      <c r="N75" s="471">
        <v>0</v>
      </c>
      <c r="O75" s="471">
        <v>0</v>
      </c>
      <c r="P75" s="471">
        <v>0</v>
      </c>
      <c r="Q75" s="471">
        <v>0</v>
      </c>
      <c r="R75" s="471">
        <v>0</v>
      </c>
      <c r="S75" s="471">
        <v>0</v>
      </c>
      <c r="T75" s="471">
        <v>0</v>
      </c>
      <c r="U75" s="471">
        <v>0</v>
      </c>
      <c r="V75" s="471">
        <v>0</v>
      </c>
      <c r="W75" s="471">
        <v>0</v>
      </c>
      <c r="X75" s="471">
        <v>0</v>
      </c>
      <c r="Y75" s="471">
        <v>0</v>
      </c>
      <c r="Z75" s="471">
        <v>0</v>
      </c>
      <c r="AA75" s="471">
        <v>0</v>
      </c>
      <c r="AB75" s="471">
        <v>0</v>
      </c>
      <c r="AC75" s="471">
        <v>0</v>
      </c>
      <c r="AD75" s="471">
        <v>0</v>
      </c>
      <c r="AE75" s="471">
        <v>0</v>
      </c>
      <c r="AF75" s="471">
        <v>0</v>
      </c>
      <c r="AG75" s="471">
        <v>55.5</v>
      </c>
      <c r="AH75" s="471">
        <v>0</v>
      </c>
      <c r="AI75" s="471">
        <v>0</v>
      </c>
      <c r="AJ75" s="471">
        <v>0</v>
      </c>
      <c r="AK75" s="659" t="s">
        <v>708</v>
      </c>
      <c r="AL75" s="0"/>
      <c r="AM75" s="0"/>
      <c r="AN75" s="0"/>
      <c r="AO75" s="0"/>
      <c r="AP75" s="0"/>
      <c r="AQ75" s="0"/>
      <c r="AR75" s="0"/>
      <c r="AS75" s="0"/>
      <c r="AT75" s="0"/>
      <c r="AU75" s="0"/>
      <c r="AV75" s="0"/>
      <c r="AW75" s="0"/>
      <c r="AX75" s="0"/>
      <c r="AY75" s="0"/>
      <c r="AZ75" s="0"/>
      <c r="BA75" s="0"/>
      <c r="BB75" s="0"/>
      <c r="BC75" s="0"/>
      <c r="BD75" s="0"/>
      <c r="BE75" s="0"/>
      <c r="BF75" s="0"/>
      <c r="BG75" s="100">
        <v>0</v>
      </c>
    </row>
    <row s="3319" customFormat="1" customHeight="1" ht="22.5">
      <c r="A76" s="0"/>
      <c r="B76" s="0"/>
      <c r="C76" s="0"/>
      <c r="D76" s="821" t="s">
        <v>102</v>
      </c>
      <c r="E76" s="152" t="str">
        <f>E69&amp;".6"</f>
        <v>2.12.6</v>
      </c>
      <c r="F76" s="154" t="s">
        <v>736</v>
      </c>
      <c r="G76" s="152" t="s">
        <v>705</v>
      </c>
      <c r="H76" s="471"/>
      <c r="I76" s="471">
        <v>4162.3</v>
      </c>
      <c r="J76" s="471">
        <v>0</v>
      </c>
      <c r="K76" s="471">
        <v>0</v>
      </c>
      <c r="L76" s="471">
        <v>0</v>
      </c>
      <c r="M76" s="471">
        <v>3.2</v>
      </c>
      <c r="N76" s="471">
        <v>0</v>
      </c>
      <c r="O76" s="471">
        <v>0</v>
      </c>
      <c r="P76" s="471">
        <v>0</v>
      </c>
      <c r="Q76" s="471">
        <v>0</v>
      </c>
      <c r="R76" s="471">
        <v>0</v>
      </c>
      <c r="S76" s="471">
        <v>0</v>
      </c>
      <c r="T76" s="471">
        <v>0</v>
      </c>
      <c r="U76" s="471">
        <v>0</v>
      </c>
      <c r="V76" s="471">
        <v>0</v>
      </c>
      <c r="W76" s="471">
        <v>0</v>
      </c>
      <c r="X76" s="471">
        <v>0</v>
      </c>
      <c r="Y76" s="471">
        <v>0</v>
      </c>
      <c r="Z76" s="471">
        <v>0</v>
      </c>
      <c r="AA76" s="471">
        <v>0</v>
      </c>
      <c r="AB76" s="471">
        <v>0</v>
      </c>
      <c r="AC76" s="471">
        <v>0</v>
      </c>
      <c r="AD76" s="471">
        <v>0</v>
      </c>
      <c r="AE76" s="471">
        <v>0</v>
      </c>
      <c r="AF76" s="471">
        <v>0</v>
      </c>
      <c r="AG76" s="471">
        <v>0</v>
      </c>
      <c r="AH76" s="471">
        <v>0</v>
      </c>
      <c r="AI76" s="471">
        <v>0</v>
      </c>
      <c r="AJ76" s="471">
        <v>0</v>
      </c>
      <c r="AK76" s="659" t="s">
        <v>708</v>
      </c>
      <c r="AL76" s="0"/>
      <c r="AM76" s="0"/>
      <c r="AN76" s="0"/>
      <c r="AO76" s="0"/>
      <c r="AP76" s="0"/>
      <c r="AQ76" s="0"/>
      <c r="AR76" s="0"/>
      <c r="AS76" s="0"/>
      <c r="AT76" s="0"/>
      <c r="AU76" s="0"/>
      <c r="AV76" s="0"/>
      <c r="AW76" s="0"/>
      <c r="AX76" s="0"/>
      <c r="AY76" s="0"/>
      <c r="AZ76" s="0"/>
      <c r="BA76" s="0"/>
      <c r="BB76" s="0"/>
      <c r="BC76" s="0"/>
      <c r="BD76" s="0"/>
      <c r="BE76" s="0"/>
      <c r="BF76" s="0"/>
      <c r="BG76" s="100">
        <v>0</v>
      </c>
    </row>
    <row s="3319" customFormat="1" customHeight="1" ht="22.5">
      <c r="A77" s="0"/>
      <c r="B77" s="0"/>
      <c r="C77" s="0"/>
      <c r="D77" s="821" t="s">
        <v>102</v>
      </c>
      <c r="E77" s="152" t="str">
        <f>E69&amp;".7"</f>
        <v>2.12.7</v>
      </c>
      <c r="F77" s="154" t="s">
        <v>737</v>
      </c>
      <c r="G77" s="152" t="s">
        <v>705</v>
      </c>
      <c r="H77" s="471"/>
      <c r="I77" s="471">
        <v>12765.3</v>
      </c>
      <c r="J77" s="471">
        <v>4.2</v>
      </c>
      <c r="K77" s="471">
        <v>0</v>
      </c>
      <c r="L77" s="471">
        <v>0</v>
      </c>
      <c r="M77" s="471">
        <v>14.8</v>
      </c>
      <c r="N77" s="471">
        <v>0</v>
      </c>
      <c r="O77" s="471">
        <v>0</v>
      </c>
      <c r="P77" s="471">
        <v>0</v>
      </c>
      <c r="Q77" s="471">
        <v>0</v>
      </c>
      <c r="R77" s="471">
        <v>0</v>
      </c>
      <c r="S77" s="471">
        <v>0</v>
      </c>
      <c r="T77" s="471">
        <v>0</v>
      </c>
      <c r="U77" s="471">
        <v>0</v>
      </c>
      <c r="V77" s="471">
        <v>0</v>
      </c>
      <c r="W77" s="471">
        <v>0</v>
      </c>
      <c r="X77" s="471">
        <v>0</v>
      </c>
      <c r="Y77" s="471">
        <v>0</v>
      </c>
      <c r="Z77" s="471">
        <v>0</v>
      </c>
      <c r="AA77" s="471">
        <v>0</v>
      </c>
      <c r="AB77" s="471">
        <v>0</v>
      </c>
      <c r="AC77" s="471">
        <v>0</v>
      </c>
      <c r="AD77" s="471">
        <v>0</v>
      </c>
      <c r="AE77" s="471">
        <v>0</v>
      </c>
      <c r="AF77" s="471">
        <v>0</v>
      </c>
      <c r="AG77" s="471">
        <v>0</v>
      </c>
      <c r="AH77" s="471">
        <v>0</v>
      </c>
      <c r="AI77" s="471">
        <v>0</v>
      </c>
      <c r="AJ77" s="471">
        <v>0</v>
      </c>
      <c r="AK77" s="659" t="s">
        <v>708</v>
      </c>
      <c r="AL77" s="0"/>
      <c r="AM77" s="0"/>
      <c r="AN77" s="0"/>
      <c r="AO77" s="0"/>
      <c r="AP77" s="0"/>
      <c r="AQ77" s="0"/>
      <c r="AR77" s="0"/>
      <c r="AS77" s="0"/>
      <c r="AT77" s="0"/>
      <c r="AU77" s="0"/>
      <c r="AV77" s="0"/>
      <c r="AW77" s="0"/>
      <c r="AX77" s="0"/>
      <c r="AY77" s="0"/>
      <c r="AZ77" s="0"/>
      <c r="BA77" s="0"/>
      <c r="BB77" s="0"/>
      <c r="BC77" s="0"/>
      <c r="BD77" s="0"/>
      <c r="BE77" s="0"/>
      <c r="BF77" s="0"/>
      <c r="BG77" s="100">
        <v>0</v>
      </c>
    </row>
    <row s="3319" customFormat="1" customHeight="1" ht="22.5">
      <c r="A78" s="0"/>
      <c r="B78" s="0"/>
      <c r="C78" s="0"/>
      <c r="D78" s="821" t="s">
        <v>102</v>
      </c>
      <c r="E78" s="152" t="str">
        <f>E69&amp;".8"</f>
        <v>2.12.8</v>
      </c>
      <c r="F78" s="154" t="s">
        <v>738</v>
      </c>
      <c r="G78" s="152" t="s">
        <v>705</v>
      </c>
      <c r="H78" s="471"/>
      <c r="I78" s="471">
        <v>281</v>
      </c>
      <c r="J78" s="471">
        <v>0</v>
      </c>
      <c r="K78" s="471">
        <v>0</v>
      </c>
      <c r="L78" s="471">
        <v>0</v>
      </c>
      <c r="M78" s="471">
        <v>51.9</v>
      </c>
      <c r="N78" s="471">
        <v>0</v>
      </c>
      <c r="O78" s="471">
        <v>0</v>
      </c>
      <c r="P78" s="471">
        <v>0</v>
      </c>
      <c r="Q78" s="471">
        <v>0</v>
      </c>
      <c r="R78" s="471">
        <v>0</v>
      </c>
      <c r="S78" s="471">
        <v>0</v>
      </c>
      <c r="T78" s="471">
        <v>0</v>
      </c>
      <c r="U78" s="471">
        <v>0</v>
      </c>
      <c r="V78" s="471">
        <v>0</v>
      </c>
      <c r="W78" s="471">
        <v>0</v>
      </c>
      <c r="X78" s="471">
        <v>0</v>
      </c>
      <c r="Y78" s="471">
        <v>0</v>
      </c>
      <c r="Z78" s="471">
        <v>0</v>
      </c>
      <c r="AA78" s="471">
        <v>0</v>
      </c>
      <c r="AB78" s="471">
        <v>0</v>
      </c>
      <c r="AC78" s="471">
        <v>0</v>
      </c>
      <c r="AD78" s="471">
        <v>0</v>
      </c>
      <c r="AE78" s="471">
        <v>0</v>
      </c>
      <c r="AF78" s="471">
        <v>0</v>
      </c>
      <c r="AG78" s="471">
        <v>0</v>
      </c>
      <c r="AH78" s="471">
        <v>0</v>
      </c>
      <c r="AI78" s="471">
        <v>0</v>
      </c>
      <c r="AJ78" s="471">
        <v>0</v>
      </c>
      <c r="AK78" s="659" t="s">
        <v>708</v>
      </c>
      <c r="AL78" s="0"/>
      <c r="AM78" s="0"/>
      <c r="AN78" s="0"/>
      <c r="AO78" s="0"/>
      <c r="AP78" s="0"/>
      <c r="AQ78" s="0"/>
      <c r="AR78" s="0"/>
      <c r="AS78" s="0"/>
      <c r="AT78" s="0"/>
      <c r="AU78" s="0"/>
      <c r="AV78" s="0"/>
      <c r="AW78" s="0"/>
      <c r="AX78" s="0"/>
      <c r="AY78" s="0"/>
      <c r="AZ78" s="0"/>
      <c r="BA78" s="0"/>
      <c r="BB78" s="0"/>
      <c r="BC78" s="0"/>
      <c r="BD78" s="0"/>
      <c r="BE78" s="0"/>
      <c r="BF78" s="0"/>
      <c r="BG78" s="100">
        <v>0</v>
      </c>
    </row>
    <row s="3319" customFormat="1" customHeight="1" ht="22.5">
      <c r="A79" s="0"/>
      <c r="B79" s="0"/>
      <c r="C79" s="0"/>
      <c r="D79" s="821" t="s">
        <v>102</v>
      </c>
      <c r="E79" s="152" t="str">
        <f>E69&amp;".9"</f>
        <v>2.12.9</v>
      </c>
      <c r="F79" s="154" t="s">
        <v>739</v>
      </c>
      <c r="G79" s="152" t="s">
        <v>705</v>
      </c>
      <c r="H79" s="471"/>
      <c r="I79" s="471">
        <v>4491.2</v>
      </c>
      <c r="J79" s="471">
        <v>0</v>
      </c>
      <c r="K79" s="471">
        <v>0</v>
      </c>
      <c r="L79" s="471">
        <v>0</v>
      </c>
      <c r="M79" s="471">
        <v>0</v>
      </c>
      <c r="N79" s="471">
        <v>0</v>
      </c>
      <c r="O79" s="471">
        <v>0</v>
      </c>
      <c r="P79" s="471">
        <v>0</v>
      </c>
      <c r="Q79" s="471">
        <v>0</v>
      </c>
      <c r="R79" s="471">
        <v>0</v>
      </c>
      <c r="S79" s="471">
        <v>0</v>
      </c>
      <c r="T79" s="471">
        <v>0</v>
      </c>
      <c r="U79" s="471">
        <v>0</v>
      </c>
      <c r="V79" s="471">
        <v>0</v>
      </c>
      <c r="W79" s="471">
        <v>0</v>
      </c>
      <c r="X79" s="471">
        <v>0</v>
      </c>
      <c r="Y79" s="471">
        <v>0</v>
      </c>
      <c r="Z79" s="471">
        <v>0</v>
      </c>
      <c r="AA79" s="471">
        <v>0</v>
      </c>
      <c r="AB79" s="471">
        <v>0</v>
      </c>
      <c r="AC79" s="471">
        <v>0</v>
      </c>
      <c r="AD79" s="471">
        <v>0</v>
      </c>
      <c r="AE79" s="471">
        <v>0</v>
      </c>
      <c r="AF79" s="471">
        <v>0</v>
      </c>
      <c r="AG79" s="471">
        <v>0</v>
      </c>
      <c r="AH79" s="471">
        <v>0</v>
      </c>
      <c r="AI79" s="471">
        <v>0</v>
      </c>
      <c r="AJ79" s="471">
        <v>0</v>
      </c>
      <c r="AK79" s="659" t="s">
        <v>708</v>
      </c>
      <c r="AL79" s="0"/>
      <c r="AM79" s="0"/>
      <c r="AN79" s="0"/>
      <c r="AO79" s="0"/>
      <c r="AP79" s="0"/>
      <c r="AQ79" s="0"/>
      <c r="AR79" s="0"/>
      <c r="AS79" s="0"/>
      <c r="AT79" s="0"/>
      <c r="AU79" s="0"/>
      <c r="AV79" s="0"/>
      <c r="AW79" s="0"/>
      <c r="AX79" s="0"/>
      <c r="AY79" s="0"/>
      <c r="AZ79" s="0"/>
      <c r="BA79" s="0"/>
      <c r="BB79" s="0"/>
      <c r="BC79" s="0"/>
      <c r="BD79" s="0"/>
      <c r="BE79" s="0"/>
      <c r="BF79" s="0"/>
      <c r="BG79" s="100">
        <v>0</v>
      </c>
    </row>
    <row s="3319" customFormat="1" customHeight="1" ht="22.5">
      <c r="A80" s="0"/>
      <c r="B80" s="0"/>
      <c r="C80" s="0"/>
      <c r="D80" s="821" t="s">
        <v>102</v>
      </c>
      <c r="E80" s="152" t="str">
        <f>E69&amp;".10"</f>
        <v>2.12.10</v>
      </c>
      <c r="F80" s="154" t="s">
        <v>740</v>
      </c>
      <c r="G80" s="152" t="s">
        <v>705</v>
      </c>
      <c r="H80" s="471"/>
      <c r="I80" s="471">
        <v>248363.4</v>
      </c>
      <c r="J80" s="471">
        <v>69</v>
      </c>
      <c r="K80" s="471">
        <v>0</v>
      </c>
      <c r="L80" s="471">
        <v>5355.6</v>
      </c>
      <c r="M80" s="471">
        <v>806.3</v>
      </c>
      <c r="N80" s="471">
        <v>8.2</v>
      </c>
      <c r="O80" s="471">
        <v>13.3</v>
      </c>
      <c r="P80" s="471">
        <v>435.1</v>
      </c>
      <c r="Q80" s="471">
        <v>0</v>
      </c>
      <c r="R80" s="471">
        <v>966.2</v>
      </c>
      <c r="S80" s="471">
        <v>0</v>
      </c>
      <c r="T80" s="471">
        <v>0</v>
      </c>
      <c r="U80" s="471">
        <v>0</v>
      </c>
      <c r="V80" s="471">
        <v>0.1</v>
      </c>
      <c r="W80" s="471">
        <v>0</v>
      </c>
      <c r="X80" s="471">
        <v>0</v>
      </c>
      <c r="Y80" s="471">
        <v>0.8</v>
      </c>
      <c r="Z80" s="471">
        <v>0</v>
      </c>
      <c r="AA80" s="471">
        <v>0</v>
      </c>
      <c r="AB80" s="471">
        <v>0.1</v>
      </c>
      <c r="AC80" s="471">
        <v>0.2</v>
      </c>
      <c r="AD80" s="471">
        <v>0</v>
      </c>
      <c r="AE80" s="471">
        <v>0</v>
      </c>
      <c r="AF80" s="471">
        <v>0</v>
      </c>
      <c r="AG80" s="471">
        <v>0</v>
      </c>
      <c r="AH80" s="471">
        <v>0.1</v>
      </c>
      <c r="AI80" s="471">
        <v>0.2</v>
      </c>
      <c r="AJ80" s="471">
        <v>0</v>
      </c>
      <c r="AK80" s="659" t="s">
        <v>708</v>
      </c>
      <c r="AL80" s="0"/>
      <c r="AM80" s="0"/>
      <c r="AN80" s="0"/>
      <c r="AO80" s="0"/>
      <c r="AP80" s="0"/>
      <c r="AQ80" s="0"/>
      <c r="AR80" s="0"/>
      <c r="AS80" s="0"/>
      <c r="AT80" s="0"/>
      <c r="AU80" s="0"/>
      <c r="AV80" s="0"/>
      <c r="AW80" s="0"/>
      <c r="AX80" s="0"/>
      <c r="AY80" s="0"/>
      <c r="AZ80" s="0"/>
      <c r="BA80" s="0"/>
      <c r="BB80" s="0"/>
      <c r="BC80" s="0"/>
      <c r="BD80" s="0"/>
      <c r="BE80" s="0"/>
      <c r="BF80" s="0"/>
      <c r="BG80" s="100">
        <v>0</v>
      </c>
    </row>
    <row s="3319" customFormat="1" customHeight="1" ht="22.5">
      <c r="A81" s="0"/>
      <c r="B81" s="0"/>
      <c r="C81" s="0"/>
      <c r="D81" s="821" t="s">
        <v>102</v>
      </c>
      <c r="E81" s="152" t="str">
        <f>E69&amp;".11"</f>
        <v>2.12.11</v>
      </c>
      <c r="F81" s="154" t="s">
        <v>741</v>
      </c>
      <c r="G81" s="152" t="s">
        <v>705</v>
      </c>
      <c r="H81" s="471"/>
      <c r="I81" s="471">
        <v>40210.8</v>
      </c>
      <c r="J81" s="471">
        <v>2.7</v>
      </c>
      <c r="K81" s="471">
        <v>0</v>
      </c>
      <c r="L81" s="471">
        <v>0.6</v>
      </c>
      <c r="M81" s="471">
        <v>87.3</v>
      </c>
      <c r="N81" s="471">
        <v>0</v>
      </c>
      <c r="O81" s="471">
        <v>3.4</v>
      </c>
      <c r="P81" s="471">
        <v>4.9</v>
      </c>
      <c r="Q81" s="471">
        <v>0</v>
      </c>
      <c r="R81" s="471">
        <v>0</v>
      </c>
      <c r="S81" s="471">
        <v>0</v>
      </c>
      <c r="T81" s="471">
        <v>0</v>
      </c>
      <c r="U81" s="471">
        <v>0</v>
      </c>
      <c r="V81" s="471">
        <v>0</v>
      </c>
      <c r="W81" s="471">
        <v>0</v>
      </c>
      <c r="X81" s="471">
        <v>0</v>
      </c>
      <c r="Y81" s="471">
        <v>0.2</v>
      </c>
      <c r="Z81" s="471">
        <v>0</v>
      </c>
      <c r="AA81" s="471">
        <v>0</v>
      </c>
      <c r="AB81" s="471">
        <v>0</v>
      </c>
      <c r="AC81" s="471">
        <v>0</v>
      </c>
      <c r="AD81" s="471">
        <v>0</v>
      </c>
      <c r="AE81" s="471">
        <v>0</v>
      </c>
      <c r="AF81" s="471">
        <v>0</v>
      </c>
      <c r="AG81" s="471">
        <v>0</v>
      </c>
      <c r="AH81" s="471">
        <v>0</v>
      </c>
      <c r="AI81" s="471">
        <v>0.2</v>
      </c>
      <c r="AJ81" s="471">
        <v>0</v>
      </c>
      <c r="AK81" s="659" t="s">
        <v>708</v>
      </c>
      <c r="AL81" s="0"/>
      <c r="AM81" s="0"/>
      <c r="AN81" s="0"/>
      <c r="AO81" s="0"/>
      <c r="AP81" s="0"/>
      <c r="AQ81" s="0"/>
      <c r="AR81" s="0"/>
      <c r="AS81" s="0"/>
      <c r="AT81" s="0"/>
      <c r="AU81" s="0"/>
      <c r="AV81" s="0"/>
      <c r="AW81" s="0"/>
      <c r="AX81" s="0"/>
      <c r="AY81" s="0"/>
      <c r="AZ81" s="0"/>
      <c r="BA81" s="0"/>
      <c r="BB81" s="0"/>
      <c r="BC81" s="0"/>
      <c r="BD81" s="0"/>
      <c r="BE81" s="0"/>
      <c r="BF81" s="0"/>
      <c r="BG81" s="100">
        <v>0</v>
      </c>
    </row>
    <row s="3319" customFormat="1" customHeight="1" ht="22.5">
      <c r="A82" s="0"/>
      <c r="B82" s="0"/>
      <c r="C82" s="0"/>
      <c r="D82" s="821" t="s">
        <v>102</v>
      </c>
      <c r="E82" s="152" t="str">
        <f>E69&amp;".12"</f>
        <v>2.12.12</v>
      </c>
      <c r="F82" s="154" t="s">
        <v>742</v>
      </c>
      <c r="G82" s="152" t="s">
        <v>705</v>
      </c>
      <c r="H82" s="471"/>
      <c r="I82" s="471">
        <v>0</v>
      </c>
      <c r="J82" s="471">
        <v>0</v>
      </c>
      <c r="K82" s="471">
        <v>0</v>
      </c>
      <c r="L82" s="471">
        <v>0</v>
      </c>
      <c r="M82" s="471">
        <v>0</v>
      </c>
      <c r="N82" s="471">
        <v>0</v>
      </c>
      <c r="O82" s="471">
        <v>0</v>
      </c>
      <c r="P82" s="471">
        <v>0</v>
      </c>
      <c r="Q82" s="471">
        <v>0</v>
      </c>
      <c r="R82" s="471">
        <v>0</v>
      </c>
      <c r="S82" s="471">
        <v>0</v>
      </c>
      <c r="T82" s="471">
        <v>0</v>
      </c>
      <c r="U82" s="471">
        <v>0</v>
      </c>
      <c r="V82" s="471">
        <v>0</v>
      </c>
      <c r="W82" s="471">
        <v>0</v>
      </c>
      <c r="X82" s="471">
        <v>0</v>
      </c>
      <c r="Y82" s="471">
        <v>0</v>
      </c>
      <c r="Z82" s="471">
        <v>0</v>
      </c>
      <c r="AA82" s="471">
        <v>0</v>
      </c>
      <c r="AB82" s="471">
        <v>0</v>
      </c>
      <c r="AC82" s="471">
        <v>0</v>
      </c>
      <c r="AD82" s="471">
        <v>0</v>
      </c>
      <c r="AE82" s="471">
        <v>0</v>
      </c>
      <c r="AF82" s="471">
        <v>0</v>
      </c>
      <c r="AG82" s="471">
        <v>0</v>
      </c>
      <c r="AH82" s="471">
        <v>0</v>
      </c>
      <c r="AI82" s="471">
        <v>0</v>
      </c>
      <c r="AJ82" s="471">
        <v>0</v>
      </c>
      <c r="AK82" s="659" t="s">
        <v>708</v>
      </c>
      <c r="AL82" s="0"/>
      <c r="AM82" s="0"/>
      <c r="AN82" s="0"/>
      <c r="AO82" s="0"/>
      <c r="AP82" s="0"/>
      <c r="AQ82" s="0"/>
      <c r="AR82" s="0"/>
      <c r="AS82" s="0"/>
      <c r="AT82" s="0"/>
      <c r="AU82" s="0"/>
      <c r="AV82" s="0"/>
      <c r="AW82" s="0"/>
      <c r="AX82" s="0"/>
      <c r="AY82" s="0"/>
      <c r="AZ82" s="0"/>
      <c r="BA82" s="0"/>
      <c r="BB82" s="0"/>
      <c r="BC82" s="0"/>
      <c r="BD82" s="0"/>
      <c r="BE82" s="0"/>
      <c r="BF82" s="0"/>
      <c r="BG82" s="100">
        <v>0</v>
      </c>
    </row>
    <row s="3319" customFormat="1" customHeight="1" ht="22.5">
      <c r="A83" s="0"/>
      <c r="B83" s="0"/>
      <c r="C83" s="0"/>
      <c r="D83" s="821" t="s">
        <v>102</v>
      </c>
      <c r="E83" s="152" t="str">
        <f>E69&amp;".13"</f>
        <v>2.12.13</v>
      </c>
      <c r="F83" s="154" t="s">
        <v>743</v>
      </c>
      <c r="G83" s="152" t="s">
        <v>705</v>
      </c>
      <c r="H83" s="471"/>
      <c r="I83" s="471">
        <v>153096</v>
      </c>
      <c r="J83" s="471">
        <v>4</v>
      </c>
      <c r="K83" s="471">
        <v>0</v>
      </c>
      <c r="L83" s="471">
        <v>1.9</v>
      </c>
      <c r="M83" s="471">
        <v>69.7</v>
      </c>
      <c r="N83" s="471">
        <v>0</v>
      </c>
      <c r="O83" s="471">
        <v>5.7</v>
      </c>
      <c r="P83" s="471">
        <v>0</v>
      </c>
      <c r="Q83" s="471">
        <v>0.6</v>
      </c>
      <c r="R83" s="471">
        <v>0</v>
      </c>
      <c r="S83" s="471">
        <v>3.8</v>
      </c>
      <c r="T83" s="471">
        <v>0</v>
      </c>
      <c r="U83" s="471">
        <v>0</v>
      </c>
      <c r="V83" s="471">
        <v>0.2</v>
      </c>
      <c r="W83" s="471">
        <v>0</v>
      </c>
      <c r="X83" s="471">
        <v>0</v>
      </c>
      <c r="Y83" s="471">
        <v>2.8</v>
      </c>
      <c r="Z83" s="471">
        <v>0.1</v>
      </c>
      <c r="AA83" s="471">
        <v>0</v>
      </c>
      <c r="AB83" s="471">
        <v>0.3</v>
      </c>
      <c r="AC83" s="471">
        <v>0.7</v>
      </c>
      <c r="AD83" s="471">
        <v>0</v>
      </c>
      <c r="AE83" s="471">
        <v>0</v>
      </c>
      <c r="AF83" s="471">
        <v>0</v>
      </c>
      <c r="AG83" s="471">
        <v>0</v>
      </c>
      <c r="AH83" s="471">
        <v>0.1</v>
      </c>
      <c r="AI83" s="471">
        <v>0.5</v>
      </c>
      <c r="AJ83" s="471">
        <v>0</v>
      </c>
      <c r="AK83" s="659" t="s">
        <v>708</v>
      </c>
      <c r="AL83" s="0"/>
      <c r="AM83" s="0"/>
      <c r="AN83" s="0"/>
      <c r="AO83" s="0"/>
      <c r="AP83" s="0"/>
      <c r="AQ83" s="0"/>
      <c r="AR83" s="0"/>
      <c r="AS83" s="0"/>
      <c r="AT83" s="0"/>
      <c r="AU83" s="0"/>
      <c r="AV83" s="0"/>
      <c r="AW83" s="0"/>
      <c r="AX83" s="0"/>
      <c r="AY83" s="0"/>
      <c r="AZ83" s="0"/>
      <c r="BA83" s="0"/>
      <c r="BB83" s="0"/>
      <c r="BC83" s="0"/>
      <c r="BD83" s="0"/>
      <c r="BE83" s="0"/>
      <c r="BF83" s="0"/>
      <c r="BG83" s="100">
        <v>0</v>
      </c>
    </row>
    <row s="3319" customFormat="1" customHeight="1" ht="22.5">
      <c r="A84" s="0"/>
      <c r="B84" s="0"/>
      <c r="C84" s="0"/>
      <c r="D84" s="821" t="s">
        <v>102</v>
      </c>
      <c r="E84" s="152" t="str">
        <f>E69&amp;".14"</f>
        <v>2.12.14</v>
      </c>
      <c r="F84" s="154" t="s">
        <v>744</v>
      </c>
      <c r="G84" s="152" t="s">
        <v>705</v>
      </c>
      <c r="H84" s="471"/>
      <c r="I84" s="471">
        <v>5536.4</v>
      </c>
      <c r="J84" s="471">
        <v>0</v>
      </c>
      <c r="K84" s="471">
        <v>0</v>
      </c>
      <c r="L84" s="471">
        <v>0</v>
      </c>
      <c r="M84" s="471">
        <v>0</v>
      </c>
      <c r="N84" s="471">
        <v>0</v>
      </c>
      <c r="O84" s="471">
        <v>0</v>
      </c>
      <c r="P84" s="471">
        <v>0</v>
      </c>
      <c r="Q84" s="471">
        <v>0</v>
      </c>
      <c r="R84" s="471">
        <v>0</v>
      </c>
      <c r="S84" s="471">
        <v>0</v>
      </c>
      <c r="T84" s="471">
        <v>0</v>
      </c>
      <c r="U84" s="471">
        <v>0</v>
      </c>
      <c r="V84" s="471">
        <v>0</v>
      </c>
      <c r="W84" s="471">
        <v>0</v>
      </c>
      <c r="X84" s="471">
        <v>0</v>
      </c>
      <c r="Y84" s="471">
        <v>0</v>
      </c>
      <c r="Z84" s="471">
        <v>0</v>
      </c>
      <c r="AA84" s="471">
        <v>0</v>
      </c>
      <c r="AB84" s="471">
        <v>0</v>
      </c>
      <c r="AC84" s="471">
        <v>0</v>
      </c>
      <c r="AD84" s="471">
        <v>0</v>
      </c>
      <c r="AE84" s="471">
        <v>0</v>
      </c>
      <c r="AF84" s="471">
        <v>0</v>
      </c>
      <c r="AG84" s="471">
        <v>0.3</v>
      </c>
      <c r="AH84" s="471">
        <v>0</v>
      </c>
      <c r="AI84" s="471">
        <v>0</v>
      </c>
      <c r="AJ84" s="471">
        <v>0</v>
      </c>
      <c r="AK84" s="659" t="s">
        <v>708</v>
      </c>
      <c r="AL84" s="0"/>
      <c r="AM84" s="0"/>
      <c r="AN84" s="0"/>
      <c r="AO84" s="0"/>
      <c r="AP84" s="0"/>
      <c r="AQ84" s="0"/>
      <c r="AR84" s="0"/>
      <c r="AS84" s="0"/>
      <c r="AT84" s="0"/>
      <c r="AU84" s="0"/>
      <c r="AV84" s="0"/>
      <c r="AW84" s="0"/>
      <c r="AX84" s="0"/>
      <c r="AY84" s="0"/>
      <c r="AZ84" s="0"/>
      <c r="BA84" s="0"/>
      <c r="BB84" s="0"/>
      <c r="BC84" s="0"/>
      <c r="BD84" s="0"/>
      <c r="BE84" s="0"/>
      <c r="BF84" s="0"/>
      <c r="BG84" s="100">
        <v>0</v>
      </c>
    </row>
    <row customHeight="1" ht="14.699999999999998">
      <c r="E85" s="680"/>
      <c r="F85" s="237" t="s">
        <v>745</v>
      </c>
      <c r="G85" s="681"/>
      <c r="H85" s="682"/>
      <c r="I85" s="682"/>
      <c r="J85" s="682"/>
      <c r="K85" s="682"/>
      <c r="L85" s="682"/>
      <c r="M85" s="682"/>
      <c r="N85" s="682"/>
      <c r="O85" s="682"/>
      <c r="P85" s="682"/>
      <c r="Q85" s="682"/>
      <c r="R85" s="682"/>
      <c r="S85" s="682"/>
      <c r="T85" s="682"/>
      <c r="U85" s="682"/>
      <c r="V85" s="682"/>
      <c r="W85" s="682"/>
      <c r="X85" s="682"/>
      <c r="Y85" s="682"/>
      <c r="Z85" s="682"/>
      <c r="AA85" s="682"/>
      <c r="AB85" s="682"/>
      <c r="AC85" s="682"/>
      <c r="AD85" s="682"/>
      <c r="AE85" s="682"/>
      <c r="AF85" s="682"/>
      <c r="AG85" s="682"/>
      <c r="AH85" s="682"/>
      <c r="AI85" s="682"/>
      <c r="AJ85" s="682"/>
      <c r="AK85" s="506"/>
      <c r="BG85" s="100">
        <v>14</v>
      </c>
    </row>
    <row customHeight="1" ht="18.75" hidden="1">
      <c r="A86" s="684" t="s">
        <v>746</v>
      </c>
      <c r="E86" s="652" t="str">
        <f>FHD_NUM_P_34</f>
        <v/>
      </c>
      <c r="F86" s="298" t="str">
        <f>FHD_P_34</f>
        <v/>
      </c>
      <c r="G86" s="152" t="s">
        <v>705</v>
      </c>
      <c r="H86" s="669"/>
      <c r="I86" s="669"/>
      <c r="J86" s="669"/>
      <c r="K86" s="669"/>
      <c r="L86" s="669"/>
      <c r="M86" s="669"/>
      <c r="N86" s="669"/>
      <c r="O86" s="669"/>
      <c r="P86" s="669"/>
      <c r="Q86" s="669"/>
      <c r="R86" s="669"/>
      <c r="S86" s="669"/>
      <c r="T86" s="669"/>
      <c r="U86" s="669"/>
      <c r="V86" s="669"/>
      <c r="W86" s="669"/>
      <c r="X86" s="669"/>
      <c r="Y86" s="669"/>
      <c r="Z86" s="669"/>
      <c r="AA86" s="669"/>
      <c r="AB86" s="669"/>
      <c r="AC86" s="669"/>
      <c r="AD86" s="669"/>
      <c r="AE86" s="669"/>
      <c r="AF86" s="669"/>
      <c r="AG86" s="669"/>
      <c r="AH86" s="669"/>
      <c r="AI86" s="669"/>
      <c r="AJ86" s="669"/>
      <c r="AK86" s="450" t="str">
        <f>FHD_NOTE_P_34</f>
        <v/>
      </c>
      <c r="BG86" s="100">
        <v>0</v>
      </c>
    </row>
    <row customHeight="1" ht="20.25">
      <c r="E87" s="652" t="str">
        <f>FHD_NUM_P_35</f>
        <v>3</v>
      </c>
      <c r="F87" s="298" t="str">
        <f>FHD_P_35</f>
        <v>Чистая прибыль, полученная от регулируемого вида деятельности в сфере холодного водоснабжения, в том числе:</v>
      </c>
      <c r="G87" s="152" t="s">
        <v>705</v>
      </c>
      <c r="H87" s="669"/>
      <c r="I87" s="669">
        <v>-204217</v>
      </c>
      <c r="J87" s="669">
        <v>-2799</v>
      </c>
      <c r="K87" s="669">
        <v>0</v>
      </c>
      <c r="L87" s="669">
        <v>-1811</v>
      </c>
      <c r="M87" s="669">
        <v>2236</v>
      </c>
      <c r="N87" s="669">
        <v>373</v>
      </c>
      <c r="O87" s="669">
        <v>-476</v>
      </c>
      <c r="P87" s="669">
        <v>-1575</v>
      </c>
      <c r="Q87" s="669">
        <v>155</v>
      </c>
      <c r="R87" s="669">
        <v>-3532</v>
      </c>
      <c r="S87" s="669">
        <v>57168</v>
      </c>
      <c r="T87" s="669">
        <v>-1</v>
      </c>
      <c r="U87" s="669">
        <v>-2</v>
      </c>
      <c r="V87" s="669">
        <v>-9</v>
      </c>
      <c r="W87" s="669">
        <v>-1</v>
      </c>
      <c r="X87" s="669">
        <v>0</v>
      </c>
      <c r="Y87" s="669">
        <v>-32</v>
      </c>
      <c r="Z87" s="669">
        <v>-5</v>
      </c>
      <c r="AA87" s="669">
        <v>-4</v>
      </c>
      <c r="AB87" s="669">
        <v>3</v>
      </c>
      <c r="AC87" s="669">
        <v>3</v>
      </c>
      <c r="AD87" s="669">
        <v>-7</v>
      </c>
      <c r="AE87" s="669">
        <v>-1</v>
      </c>
      <c r="AF87" s="669">
        <v>3</v>
      </c>
      <c r="AG87" s="669">
        <v>-41.3</v>
      </c>
      <c r="AH87" s="669">
        <v>0</v>
      </c>
      <c r="AI87" s="669">
        <v>-32.7</v>
      </c>
      <c r="AJ87" s="669">
        <v>2</v>
      </c>
      <c r="AK87" s="450" t="str">
        <f>FHD_NOTE_P_35</f>
        <v>Указывается общая сумма чистой прибыли, полученной от регулируемого вида деятельности.</v>
      </c>
      <c r="BG87" s="100">
        <v>19</v>
      </c>
    </row>
    <row customHeight="1" ht="40.5">
      <c r="E88" s="652" t="str">
        <f>FHD_NUM_P_36</f>
        <v>3.1</v>
      </c>
      <c r="F88" s="622"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52" t="s">
        <v>705</v>
      </c>
      <c r="H88" s="669"/>
      <c r="I88" s="669">
        <v>143900.26</v>
      </c>
      <c r="J88" s="669">
        <v>0</v>
      </c>
      <c r="K88" s="669">
        <v>0</v>
      </c>
      <c r="L88" s="669">
        <v>0</v>
      </c>
      <c r="M88" s="669">
        <v>0</v>
      </c>
      <c r="N88" s="669">
        <v>0</v>
      </c>
      <c r="O88" s="669">
        <v>0</v>
      </c>
      <c r="P88" s="669">
        <v>0</v>
      </c>
      <c r="Q88" s="669">
        <v>0</v>
      </c>
      <c r="R88" s="669">
        <v>0</v>
      </c>
      <c r="S88" s="669">
        <v>0</v>
      </c>
      <c r="T88" s="669">
        <v>0</v>
      </c>
      <c r="U88" s="669">
        <v>0</v>
      </c>
      <c r="V88" s="669">
        <v>0</v>
      </c>
      <c r="W88" s="669">
        <v>0</v>
      </c>
      <c r="X88" s="669">
        <v>0</v>
      </c>
      <c r="Y88" s="669">
        <v>0</v>
      </c>
      <c r="Z88" s="669">
        <v>0</v>
      </c>
      <c r="AA88" s="669">
        <v>0</v>
      </c>
      <c r="AB88" s="669">
        <v>0</v>
      </c>
      <c r="AC88" s="669">
        <v>0</v>
      </c>
      <c r="AD88" s="669">
        <v>0</v>
      </c>
      <c r="AE88" s="669">
        <v>0</v>
      </c>
      <c r="AF88" s="669">
        <v>0</v>
      </c>
      <c r="AG88" s="669">
        <v>0</v>
      </c>
      <c r="AH88" s="669">
        <v>0</v>
      </c>
      <c r="AI88" s="669">
        <v>0</v>
      </c>
      <c r="AJ88" s="669">
        <v>0</v>
      </c>
      <c r="AK88" s="450" t="str">
        <f>FHD_NOTE_P_36</f>
        <v/>
      </c>
      <c r="BG88" s="100">
        <v>19</v>
      </c>
    </row>
    <row customHeight="1" ht="20.25">
      <c r="E89" s="652" t="str">
        <f>FHD_NUM_P_37</f>
        <v>4</v>
      </c>
      <c r="F89" s="298" t="str">
        <f>FHD_P_37</f>
        <v>Изменение стоимости основных фондов, в том числе:</v>
      </c>
      <c r="G89" s="152" t="s">
        <v>705</v>
      </c>
      <c r="H89" s="669"/>
      <c r="I89" s="669">
        <v>753740</v>
      </c>
      <c r="J89" s="669">
        <v>-121</v>
      </c>
      <c r="K89" s="669">
        <v>0</v>
      </c>
      <c r="L89" s="669">
        <v>-11</v>
      </c>
      <c r="M89" s="669">
        <v>412200</v>
      </c>
      <c r="N89" s="669">
        <v>0</v>
      </c>
      <c r="O89" s="669">
        <v>0</v>
      </c>
      <c r="P89" s="669">
        <v>0</v>
      </c>
      <c r="Q89" s="669">
        <v>0</v>
      </c>
      <c r="R89" s="669">
        <v>0</v>
      </c>
      <c r="S89" s="669">
        <v>0</v>
      </c>
      <c r="T89" s="669">
        <v>0</v>
      </c>
      <c r="U89" s="669">
        <v>0</v>
      </c>
      <c r="V89" s="669">
        <v>0</v>
      </c>
      <c r="W89" s="669">
        <v>0</v>
      </c>
      <c r="X89" s="669">
        <v>0</v>
      </c>
      <c r="Y89" s="669">
        <v>0</v>
      </c>
      <c r="Z89" s="669">
        <v>0</v>
      </c>
      <c r="AA89" s="669">
        <v>0</v>
      </c>
      <c r="AB89" s="669">
        <v>0</v>
      </c>
      <c r="AC89" s="669">
        <v>0</v>
      </c>
      <c r="AD89" s="669">
        <v>0</v>
      </c>
      <c r="AE89" s="669">
        <v>0</v>
      </c>
      <c r="AF89" s="669">
        <v>0</v>
      </c>
      <c r="AG89" s="669">
        <v>0</v>
      </c>
      <c r="AH89" s="669">
        <v>0</v>
      </c>
      <c r="AI89" s="669">
        <v>0</v>
      </c>
      <c r="AJ89" s="669">
        <v>0</v>
      </c>
      <c r="AK89" s="450" t="str">
        <f>FHD_NOTE_P_37</f>
        <v>Указывается общее изменение стоимости основных фондов.</v>
      </c>
      <c r="BG89" s="100">
        <v>19</v>
      </c>
    </row>
    <row customHeight="1" ht="20.25">
      <c r="E90" s="652" t="str">
        <f>FHD_NUM_P_38</f>
        <v>4.1</v>
      </c>
      <c r="F90" s="622" t="str">
        <f>FHD_P_38</f>
        <v>Изменение стоимости основных фондов за счет их ввода в эксплуатацию (вывода из эксплуатации)</v>
      </c>
      <c r="G90" s="152" t="s">
        <v>705</v>
      </c>
      <c r="H90" s="669"/>
      <c r="I90" s="669">
        <v>753740</v>
      </c>
      <c r="J90" s="669">
        <v>-121</v>
      </c>
      <c r="K90" s="669">
        <v>0</v>
      </c>
      <c r="L90" s="669">
        <v>-11</v>
      </c>
      <c r="M90" s="669">
        <v>412200</v>
      </c>
      <c r="N90" s="669">
        <v>0</v>
      </c>
      <c r="O90" s="669">
        <v>0</v>
      </c>
      <c r="P90" s="669">
        <v>0</v>
      </c>
      <c r="Q90" s="669">
        <v>0</v>
      </c>
      <c r="R90" s="669">
        <v>0</v>
      </c>
      <c r="S90" s="669">
        <v>0</v>
      </c>
      <c r="T90" s="669">
        <v>0</v>
      </c>
      <c r="U90" s="669">
        <v>0</v>
      </c>
      <c r="V90" s="669">
        <v>0</v>
      </c>
      <c r="W90" s="669">
        <v>0</v>
      </c>
      <c r="X90" s="669">
        <v>0</v>
      </c>
      <c r="Y90" s="669">
        <v>0</v>
      </c>
      <c r="Z90" s="669">
        <v>0</v>
      </c>
      <c r="AA90" s="669">
        <v>0</v>
      </c>
      <c r="AB90" s="669">
        <v>0</v>
      </c>
      <c r="AC90" s="669">
        <v>0</v>
      </c>
      <c r="AD90" s="669">
        <v>0</v>
      </c>
      <c r="AE90" s="669">
        <v>0</v>
      </c>
      <c r="AF90" s="669">
        <v>0</v>
      </c>
      <c r="AG90" s="669">
        <v>0</v>
      </c>
      <c r="AH90" s="669">
        <v>0</v>
      </c>
      <c r="AI90" s="669">
        <v>0</v>
      </c>
      <c r="AJ90" s="669">
        <v>0</v>
      </c>
      <c r="AK90" s="450" t="str">
        <f>FHD_NOTE_P_38</f>
        <v>Указываются общее изменение стоимости основных фондов за счет их ввода в эксплуатацию и вывода из эксплуатации.</v>
      </c>
      <c r="BG90" s="100">
        <v>19</v>
      </c>
    </row>
    <row customHeight="1" ht="20.25">
      <c r="E91" s="652" t="str">
        <f>FHD_NUM_P_39</f>
        <v>4.1.1</v>
      </c>
      <c r="F91" s="683" t="str">
        <f>FHD_P_39</f>
        <v>Изменение стоимости основных фондов за счет их ввода в эксплуатацию</v>
      </c>
      <c r="G91" s="291" t="s">
        <v>705</v>
      </c>
      <c r="H91" s="669"/>
      <c r="I91" s="669">
        <v>837990</v>
      </c>
      <c r="J91" s="669">
        <v>0</v>
      </c>
      <c r="K91" s="669">
        <v>0</v>
      </c>
      <c r="L91" s="669">
        <v>0</v>
      </c>
      <c r="M91" s="669">
        <v>412255</v>
      </c>
      <c r="N91" s="669">
        <v>0</v>
      </c>
      <c r="O91" s="669">
        <v>0</v>
      </c>
      <c r="P91" s="669">
        <v>0</v>
      </c>
      <c r="Q91" s="669">
        <v>0</v>
      </c>
      <c r="R91" s="669">
        <v>0</v>
      </c>
      <c r="S91" s="669">
        <v>0</v>
      </c>
      <c r="T91" s="669">
        <v>0</v>
      </c>
      <c r="U91" s="669">
        <v>0</v>
      </c>
      <c r="V91" s="669">
        <v>0</v>
      </c>
      <c r="W91" s="669">
        <v>0</v>
      </c>
      <c r="X91" s="669">
        <v>0</v>
      </c>
      <c r="Y91" s="669">
        <v>0</v>
      </c>
      <c r="Z91" s="669">
        <v>0</v>
      </c>
      <c r="AA91" s="669">
        <v>0</v>
      </c>
      <c r="AB91" s="669">
        <v>0</v>
      </c>
      <c r="AC91" s="669">
        <v>0</v>
      </c>
      <c r="AD91" s="669">
        <v>0</v>
      </c>
      <c r="AE91" s="669">
        <v>0</v>
      </c>
      <c r="AF91" s="669">
        <v>0</v>
      </c>
      <c r="AG91" s="669">
        <v>0</v>
      </c>
      <c r="AH91" s="669">
        <v>0</v>
      </c>
      <c r="AI91" s="669">
        <v>0</v>
      </c>
      <c r="AJ91" s="669">
        <v>0</v>
      </c>
      <c r="AK91" s="450" t="str">
        <f>FHD_NOTE_P_39</f>
        <v>Указываются изменение стоимости основных фондов за счет их ввода в эксплуатацию.</v>
      </c>
      <c r="BG91" s="100">
        <v>19</v>
      </c>
    </row>
    <row customHeight="1" ht="20.25">
      <c r="E92" s="652" t="str">
        <f>FHD_NUM_P_40</f>
        <v>4.1.2</v>
      </c>
      <c r="F92" s="691" t="str">
        <f>FHD_P_40</f>
        <v>Изменение стоимости основных фондов за счет их вывода в эксплуатацию</v>
      </c>
      <c r="G92" s="152" t="s">
        <v>705</v>
      </c>
      <c r="H92" s="692"/>
      <c r="I92" s="669">
        <v>84250</v>
      </c>
      <c r="J92" s="692">
        <v>121</v>
      </c>
      <c r="K92" s="692">
        <v>0</v>
      </c>
      <c r="L92" s="692">
        <v>11</v>
      </c>
      <c r="M92" s="692">
        <v>55</v>
      </c>
      <c r="N92" s="692">
        <v>0</v>
      </c>
      <c r="O92" s="692">
        <v>0</v>
      </c>
      <c r="P92" s="692">
        <v>0</v>
      </c>
      <c r="Q92" s="692">
        <v>0</v>
      </c>
      <c r="R92" s="692">
        <v>0</v>
      </c>
      <c r="S92" s="692">
        <v>0</v>
      </c>
      <c r="T92" s="692">
        <v>0</v>
      </c>
      <c r="U92" s="692">
        <v>0</v>
      </c>
      <c r="V92" s="692">
        <v>0</v>
      </c>
      <c r="W92" s="692">
        <v>0</v>
      </c>
      <c r="X92" s="692">
        <v>0</v>
      </c>
      <c r="Y92" s="692">
        <v>0</v>
      </c>
      <c r="Z92" s="692">
        <v>0</v>
      </c>
      <c r="AA92" s="692">
        <v>0</v>
      </c>
      <c r="AB92" s="692">
        <v>0</v>
      </c>
      <c r="AC92" s="692">
        <v>0</v>
      </c>
      <c r="AD92" s="692">
        <v>0</v>
      </c>
      <c r="AE92" s="692">
        <v>0</v>
      </c>
      <c r="AF92" s="692">
        <v>0</v>
      </c>
      <c r="AG92" s="692">
        <v>0</v>
      </c>
      <c r="AH92" s="692">
        <v>0</v>
      </c>
      <c r="AI92" s="692">
        <v>0</v>
      </c>
      <c r="AJ92" s="692">
        <v>0</v>
      </c>
      <c r="AK92" s="450" t="str">
        <f>FHD_NOTE_P_40</f>
        <v>Указываются изменение стоимости основных фондов за счет их вывода из эксплуатации.</v>
      </c>
      <c r="BG92" s="100">
        <v>19</v>
      </c>
    </row>
    <row customHeight="1" ht="19.95">
      <c r="E93" s="652" t="str">
        <f>FHD_NUM_P_41</f>
        <v>4.2</v>
      </c>
      <c r="F93" s="693" t="str">
        <f>FHD_P_41</f>
        <v>Изменение стоимости основных фондов за счет их переоценки</v>
      </c>
      <c r="G93" s="152" t="s">
        <v>705</v>
      </c>
      <c r="H93" s="692"/>
      <c r="I93" s="669">
        <v>0</v>
      </c>
      <c r="J93" s="692">
        <v>0</v>
      </c>
      <c r="K93" s="692">
        <v>0</v>
      </c>
      <c r="L93" s="692">
        <v>0</v>
      </c>
      <c r="M93" s="692">
        <v>0</v>
      </c>
      <c r="N93" s="692">
        <v>0</v>
      </c>
      <c r="O93" s="692">
        <v>0</v>
      </c>
      <c r="P93" s="692">
        <v>0</v>
      </c>
      <c r="Q93" s="692">
        <v>0</v>
      </c>
      <c r="R93" s="692">
        <v>0</v>
      </c>
      <c r="S93" s="692">
        <v>0</v>
      </c>
      <c r="T93" s="692">
        <v>0</v>
      </c>
      <c r="U93" s="692">
        <v>0</v>
      </c>
      <c r="V93" s="692">
        <v>0</v>
      </c>
      <c r="W93" s="692">
        <v>0</v>
      </c>
      <c r="X93" s="692">
        <v>0</v>
      </c>
      <c r="Y93" s="692">
        <v>0</v>
      </c>
      <c r="Z93" s="692">
        <v>0</v>
      </c>
      <c r="AA93" s="692">
        <v>0</v>
      </c>
      <c r="AB93" s="692">
        <v>0</v>
      </c>
      <c r="AC93" s="692">
        <v>0</v>
      </c>
      <c r="AD93" s="692">
        <v>0</v>
      </c>
      <c r="AE93" s="692">
        <v>0</v>
      </c>
      <c r="AF93" s="692">
        <v>0</v>
      </c>
      <c r="AG93" s="692">
        <v>0</v>
      </c>
      <c r="AH93" s="692">
        <v>0</v>
      </c>
      <c r="AI93" s="692">
        <v>0</v>
      </c>
      <c r="AJ93" s="692">
        <v>0</v>
      </c>
      <c r="AK93" s="450" t="str">
        <f>FHD_NOTE_P_41</f>
        <v/>
      </c>
      <c r="BG93" s="100">
        <v>19</v>
      </c>
    </row>
    <row customHeight="1" ht="38.25">
      <c r="A94" s="684" t="s">
        <v>747</v>
      </c>
      <c r="C94" s="0" t="s">
        <v>22</v>
      </c>
      <c r="E94" s="652" t="str">
        <f>FHD_NUM_P_42</f>
        <v>5</v>
      </c>
      <c r="F94" s="314" t="str">
        <f>FHD_P_42</f>
        <v>Валовая прибыль (убытки) от продажи товаров и услуг по регулируемым видам деятельности в сфере холодного водоснабжения</v>
      </c>
      <c r="G94" s="152" t="s">
        <v>705</v>
      </c>
      <c r="H94" s="692"/>
      <c r="I94" s="669">
        <f>I30-I31</f>
        <v>400358.4</v>
      </c>
      <c r="J94" s="692">
        <f>J30-J31</f>
        <v>-2604.4</v>
      </c>
      <c r="K94" s="692">
        <f>K30-K31</f>
        <v>0</v>
      </c>
      <c r="L94" s="692">
        <f>L30-L31</f>
        <v>-1693.9</v>
      </c>
      <c r="M94" s="692">
        <f>M30-M31</f>
        <v>3857.2</v>
      </c>
      <c r="N94" s="692">
        <f>N30-N31</f>
        <v>11.6</v>
      </c>
      <c r="O94" s="692">
        <f>O30-O31</f>
        <v>-423.7</v>
      </c>
      <c r="P94" s="692">
        <f>P30-P31</f>
        <v>-1493</v>
      </c>
      <c r="Q94" s="692">
        <f>Q30-Q31</f>
        <v>153.9</v>
      </c>
      <c r="R94" s="692">
        <f>R30-R31</f>
        <v>-3483.9</v>
      </c>
      <c r="S94" s="692">
        <f>S30-S31</f>
        <v>60140</v>
      </c>
      <c r="T94" s="692">
        <f>T30-T31</f>
        <v>-1.1</v>
      </c>
      <c r="U94" s="692">
        <f>U30-U31</f>
        <v>-1.9</v>
      </c>
      <c r="V94" s="692">
        <f>V30-V31</f>
        <v>-2.2</v>
      </c>
      <c r="W94" s="692">
        <f>W30-W31</f>
        <v>-1.4</v>
      </c>
      <c r="X94" s="692">
        <f>X30-X31</f>
        <v>0.4</v>
      </c>
      <c r="Y94" s="692">
        <f>Y30-Y31</f>
        <v>-50.5</v>
      </c>
      <c r="Z94" s="692">
        <f>Z30-Z31</f>
        <v>16.1</v>
      </c>
      <c r="AA94" s="692">
        <f>AA30-AA31</f>
        <v>-3.2</v>
      </c>
      <c r="AB94" s="692">
        <f>AB30-AB31</f>
        <v>5.7</v>
      </c>
      <c r="AC94" s="692">
        <f>AC30-AC31</f>
        <v>-8.6</v>
      </c>
      <c r="AD94" s="692">
        <f>AD30-AD31</f>
        <v>-7.3</v>
      </c>
      <c r="AE94" s="692">
        <f>AE30-AE31</f>
        <v>-0.6</v>
      </c>
      <c r="AF94" s="692">
        <f>AF30-AF31</f>
        <v>3.4</v>
      </c>
      <c r="AG94" s="692">
        <f>AG30-AG31</f>
        <v>-41.1</v>
      </c>
      <c r="AH94" s="692">
        <f>AH30-AH31</f>
        <v>-0.1</v>
      </c>
      <c r="AI94" s="692">
        <f>AI30-AI31</f>
        <v>-32.7</v>
      </c>
      <c r="AJ94" s="692">
        <f>AJ30-AJ31</f>
        <v>2.1</v>
      </c>
      <c r="AK94" s="450" t="str">
        <f>FHD_NOTE_P_42</f>
        <v/>
      </c>
      <c r="BG94" s="100">
        <v>19</v>
      </c>
    </row>
    <row customHeight="1" ht="53.25">
      <c r="C95" s="138" t="s">
        <v>748</v>
      </c>
      <c r="E95" s="652" t="str">
        <f>FHD_NUM_P_43</f>
        <v>6</v>
      </c>
      <c r="F95" s="298" t="str">
        <f>FHD_P_43</f>
        <v>Годовая бухгалтерская (финансовая) отчетность, включая бухгалтерский баланс и приложения к нему</v>
      </c>
      <c r="G95" s="157" t="s">
        <v>459</v>
      </c>
      <c r="H95" s="694"/>
      <c r="I95" s="440" t="s">
        <v>749</v>
      </c>
      <c r="J95" s="694" t="s">
        <v>749</v>
      </c>
      <c r="K95" s="694" t="s">
        <v>749</v>
      </c>
      <c r="L95" s="694" t="s">
        <v>749</v>
      </c>
      <c r="M95" s="694" t="s">
        <v>749</v>
      </c>
      <c r="N95" s="694" t="s">
        <v>749</v>
      </c>
      <c r="O95" s="694" t="s">
        <v>749</v>
      </c>
      <c r="P95" s="694" t="s">
        <v>749</v>
      </c>
      <c r="Q95" s="694" t="s">
        <v>749</v>
      </c>
      <c r="R95" s="694" t="s">
        <v>749</v>
      </c>
      <c r="S95" s="694" t="s">
        <v>749</v>
      </c>
      <c r="T95" s="694" t="s">
        <v>749</v>
      </c>
      <c r="U95" s="694" t="s">
        <v>749</v>
      </c>
      <c r="V95" s="694" t="s">
        <v>749</v>
      </c>
      <c r="W95" s="694" t="s">
        <v>749</v>
      </c>
      <c r="X95" s="694" t="s">
        <v>749</v>
      </c>
      <c r="Y95" s="694" t="s">
        <v>749</v>
      </c>
      <c r="Z95" s="694" t="s">
        <v>749</v>
      </c>
      <c r="AA95" s="694" t="s">
        <v>749</v>
      </c>
      <c r="AB95" s="694" t="s">
        <v>749</v>
      </c>
      <c r="AC95" s="694" t="s">
        <v>749</v>
      </c>
      <c r="AD95" s="694" t="s">
        <v>749</v>
      </c>
      <c r="AE95" s="694" t="s">
        <v>749</v>
      </c>
      <c r="AF95" s="694" t="s">
        <v>749</v>
      </c>
      <c r="AG95" s="694" t="s">
        <v>749</v>
      </c>
      <c r="AH95" s="694" t="s">
        <v>749</v>
      </c>
      <c r="AI95" s="694" t="s">
        <v>749</v>
      </c>
      <c r="AJ95" s="694" t="s">
        <v>749</v>
      </c>
      <c r="AK95" s="45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BG95" s="100">
        <v>19</v>
      </c>
    </row>
    <row customHeight="1" ht="18.75">
      <c r="A96" s="671" t="s">
        <v>750</v>
      </c>
      <c r="E96" s="652" t="str">
        <f>FHD_NUM_P_44</f>
        <v>7</v>
      </c>
      <c r="F96" s="298" t="str">
        <f>FHD_P_44</f>
        <v>Объём поднятой воды</v>
      </c>
      <c r="G96" s="152" t="s">
        <v>751</v>
      </c>
      <c r="H96" s="695"/>
      <c r="I96" s="685">
        <v>194975.648403</v>
      </c>
      <c r="J96" s="695">
        <v>128.874</v>
      </c>
      <c r="K96" s="695">
        <v>0</v>
      </c>
      <c r="L96" s="695">
        <v>2667.79</v>
      </c>
      <c r="M96" s="695">
        <v>245.273</v>
      </c>
      <c r="N96" s="695">
        <v>23.8</v>
      </c>
      <c r="O96" s="695">
        <v>37.404</v>
      </c>
      <c r="P96" s="695">
        <v>42.739</v>
      </c>
      <c r="Q96" s="695">
        <v>14.475693</v>
      </c>
      <c r="R96" s="695">
        <v>217.935</v>
      </c>
      <c r="S96" s="695">
        <v>0</v>
      </c>
      <c r="T96" s="695">
        <v>0.0081</v>
      </c>
      <c r="U96" s="695">
        <v>0</v>
      </c>
      <c r="V96" s="695">
        <v>0</v>
      </c>
      <c r="W96" s="695">
        <v>0</v>
      </c>
      <c r="X96" s="695">
        <v>0</v>
      </c>
      <c r="Y96" s="695">
        <v>1.126426</v>
      </c>
      <c r="Z96" s="695">
        <v>0</v>
      </c>
      <c r="AA96" s="695">
        <v>0</v>
      </c>
      <c r="AB96" s="695">
        <v>0</v>
      </c>
      <c r="AC96" s="695">
        <v>0</v>
      </c>
      <c r="AD96" s="695">
        <v>0.028</v>
      </c>
      <c r="AE96" s="695">
        <v>0.008</v>
      </c>
      <c r="AF96" s="695">
        <v>0</v>
      </c>
      <c r="AG96" s="695">
        <v>0</v>
      </c>
      <c r="AH96" s="695">
        <v>0.022</v>
      </c>
      <c r="AI96" s="695">
        <v>0.184</v>
      </c>
      <c r="AJ96" s="695">
        <v>0</v>
      </c>
      <c r="AK96" s="450" t="str">
        <f>FHD_NOTE_P_44</f>
        <v/>
      </c>
      <c r="BG96" s="100">
        <v>0</v>
      </c>
    </row>
    <row customHeight="1" ht="18.75">
      <c r="A97" s="671"/>
      <c r="E97" s="652" t="str">
        <f>FHD_NUM_P_45</f>
        <v>8</v>
      </c>
      <c r="F97" s="298" t="str">
        <f>FHD_P_45</f>
        <v>Объём покупной воды</v>
      </c>
      <c r="G97" s="152" t="s">
        <v>751</v>
      </c>
      <c r="H97" s="695"/>
      <c r="I97" s="685">
        <v>30175.52287</v>
      </c>
      <c r="J97" s="695">
        <v>0</v>
      </c>
      <c r="K97" s="695">
        <v>0</v>
      </c>
      <c r="L97" s="695">
        <v>0</v>
      </c>
      <c r="M97" s="695">
        <v>0</v>
      </c>
      <c r="N97" s="695">
        <v>0</v>
      </c>
      <c r="O97" s="695">
        <v>0</v>
      </c>
      <c r="P97" s="695">
        <v>0</v>
      </c>
      <c r="Q97" s="695">
        <v>0</v>
      </c>
      <c r="R97" s="695">
        <v>0</v>
      </c>
      <c r="S97" s="695">
        <v>0</v>
      </c>
      <c r="T97" s="695">
        <v>0</v>
      </c>
      <c r="U97" s="695">
        <v>0.013</v>
      </c>
      <c r="V97" s="695">
        <v>0</v>
      </c>
      <c r="W97" s="695">
        <v>0</v>
      </c>
      <c r="X97" s="695">
        <v>0</v>
      </c>
      <c r="Y97" s="695">
        <v>0</v>
      </c>
      <c r="Z97" s="695">
        <v>0</v>
      </c>
      <c r="AA97" s="695">
        <v>0</v>
      </c>
      <c r="AB97" s="695">
        <v>0</v>
      </c>
      <c r="AC97" s="695">
        <v>0</v>
      </c>
      <c r="AD97" s="695">
        <v>0</v>
      </c>
      <c r="AE97" s="695">
        <v>0</v>
      </c>
      <c r="AF97" s="695">
        <v>0</v>
      </c>
      <c r="AG97" s="695">
        <v>0</v>
      </c>
      <c r="AH97" s="695">
        <v>0</v>
      </c>
      <c r="AI97" s="695">
        <v>0</v>
      </c>
      <c r="AJ97" s="695">
        <v>0.0178</v>
      </c>
      <c r="AK97" s="450" t="str">
        <f>FHD_NOTE_P_45</f>
        <v/>
      </c>
      <c r="BG97" s="100">
        <v>0</v>
      </c>
    </row>
    <row customHeight="1" ht="18.75">
      <c r="A98" s="671"/>
      <c r="E98" s="652" t="str">
        <f>FHD_NUM_P_46</f>
        <v>9</v>
      </c>
      <c r="F98" s="298" t="str">
        <f>FHD_P_46</f>
        <v>Объём воды, пропущенной через очистные сооружения</v>
      </c>
      <c r="G98" s="152" t="s">
        <v>751</v>
      </c>
      <c r="H98" s="695"/>
      <c r="I98" s="685">
        <v>138084.773737</v>
      </c>
      <c r="J98" s="695">
        <v>0</v>
      </c>
      <c r="K98" s="695">
        <v>0</v>
      </c>
      <c r="L98" s="695">
        <v>0</v>
      </c>
      <c r="M98" s="695">
        <v>0</v>
      </c>
      <c r="N98" s="695">
        <v>0</v>
      </c>
      <c r="O98" s="695">
        <v>0</v>
      </c>
      <c r="P98" s="695">
        <v>0</v>
      </c>
      <c r="Q98" s="695">
        <v>0</v>
      </c>
      <c r="R98" s="695">
        <v>0</v>
      </c>
      <c r="S98" s="695">
        <v>0</v>
      </c>
      <c r="T98" s="695">
        <v>0.0081</v>
      </c>
      <c r="U98" s="695">
        <v>0</v>
      </c>
      <c r="V98" s="695">
        <v>0</v>
      </c>
      <c r="W98" s="695">
        <v>0</v>
      </c>
      <c r="X98" s="695">
        <v>0</v>
      </c>
      <c r="Y98" s="695">
        <v>0</v>
      </c>
      <c r="Z98" s="695">
        <v>0</v>
      </c>
      <c r="AA98" s="695">
        <v>0</v>
      </c>
      <c r="AB98" s="695">
        <v>0</v>
      </c>
      <c r="AC98" s="695">
        <v>0</v>
      </c>
      <c r="AD98" s="695">
        <v>0</v>
      </c>
      <c r="AE98" s="695">
        <v>0</v>
      </c>
      <c r="AF98" s="695">
        <v>0.02</v>
      </c>
      <c r="AG98" s="695">
        <v>0</v>
      </c>
      <c r="AH98" s="695">
        <v>0</v>
      </c>
      <c r="AI98" s="695">
        <v>0</v>
      </c>
      <c r="AJ98" s="695">
        <v>0</v>
      </c>
      <c r="AK98" s="450" t="str">
        <f>FHD_NOTE_P_46</f>
        <v/>
      </c>
      <c r="BG98" s="100">
        <v>0</v>
      </c>
    </row>
    <row customHeight="1" ht="18.75">
      <c r="A99" s="671"/>
      <c r="E99" s="652" t="str">
        <f>FHD_NUM_P_47</f>
        <v>10</v>
      </c>
      <c r="F99" s="298" t="str">
        <f>FHD_P_47</f>
        <v>Объём отпущенной потребителям воды, в том числе:</v>
      </c>
      <c r="G99" s="152" t="s">
        <v>751</v>
      </c>
      <c r="H99" s="695"/>
      <c r="I99" s="685">
        <v>95024.8749</v>
      </c>
      <c r="J99" s="695">
        <v>46.1292</v>
      </c>
      <c r="K99" s="695">
        <v>0</v>
      </c>
      <c r="L99" s="695">
        <v>2349.9001</v>
      </c>
      <c r="M99" s="695">
        <v>234.3776</v>
      </c>
      <c r="N99" s="695">
        <v>8.2534</v>
      </c>
      <c r="O99" s="695">
        <v>12.0369</v>
      </c>
      <c r="P99" s="695">
        <v>19.4464</v>
      </c>
      <c r="Q99" s="695">
        <v>12.3532</v>
      </c>
      <c r="R99" s="695">
        <v>10.2632</v>
      </c>
      <c r="S99" s="695">
        <v>0</v>
      </c>
      <c r="T99" s="695">
        <v>0.0081</v>
      </c>
      <c r="U99" s="695">
        <v>0.013</v>
      </c>
      <c r="V99" s="695">
        <v>0.0585</v>
      </c>
      <c r="W99" s="695">
        <v>0.0089</v>
      </c>
      <c r="X99" s="695">
        <v>0.0149</v>
      </c>
      <c r="Y99" s="695">
        <v>0.726</v>
      </c>
      <c r="Z99" s="695">
        <v>0.042</v>
      </c>
      <c r="AA99" s="695">
        <v>0.0037</v>
      </c>
      <c r="AB99" s="695">
        <v>0.0853</v>
      </c>
      <c r="AC99" s="695">
        <v>0.1871</v>
      </c>
      <c r="AD99" s="695">
        <v>0.028</v>
      </c>
      <c r="AE99" s="695">
        <v>0.008</v>
      </c>
      <c r="AF99" s="695">
        <v>0.02</v>
      </c>
      <c r="AG99" s="695">
        <v>0.48</v>
      </c>
      <c r="AH99" s="695">
        <v>0.022</v>
      </c>
      <c r="AI99" s="695">
        <v>0.184</v>
      </c>
      <c r="AJ99" s="695">
        <v>0.0178</v>
      </c>
      <c r="AK99" s="450" t="str">
        <f>FHD_NOTE_P_47</f>
        <v>Указывается общий объем отпущенной потребителям воды.</v>
      </c>
      <c r="BG99" s="100">
        <v>0</v>
      </c>
    </row>
    <row customHeight="1" ht="18.75">
      <c r="A100" s="671"/>
      <c r="E100" s="652" t="str">
        <f>FHD_NUM_P_48</f>
        <v>10.1</v>
      </c>
      <c r="F100" s="298" t="str">
        <f>FHD_P_48</f>
        <v>Объём отпущенной потребителям воды, определенный по приборам учета</v>
      </c>
      <c r="G100" s="152" t="s">
        <v>751</v>
      </c>
      <c r="H100" s="695"/>
      <c r="I100" s="685">
        <v>88051.3669</v>
      </c>
      <c r="J100" s="695">
        <f>3854.7085/1000</f>
        <v>3.8547085</v>
      </c>
      <c r="K100" s="695">
        <v>0</v>
      </c>
      <c r="L100" s="695">
        <v>0</v>
      </c>
      <c r="M100" s="695">
        <f>198616.668/1000</f>
        <v>198.616668</v>
      </c>
      <c r="N100" s="695">
        <v>7.5622</v>
      </c>
      <c r="O100" s="695">
        <v>0.349</v>
      </c>
      <c r="P100" s="695">
        <v>17.7327</v>
      </c>
      <c r="Q100" s="695">
        <v>0</v>
      </c>
      <c r="R100" s="695">
        <v>0</v>
      </c>
      <c r="S100" s="695">
        <v>0</v>
      </c>
      <c r="T100" s="695">
        <v>0</v>
      </c>
      <c r="U100" s="695">
        <v>0</v>
      </c>
      <c r="V100" s="695">
        <v>0</v>
      </c>
      <c r="W100" s="695">
        <v>0</v>
      </c>
      <c r="X100" s="695">
        <v>0</v>
      </c>
      <c r="Y100" s="695">
        <v>0</v>
      </c>
      <c r="Z100" s="695">
        <v>0</v>
      </c>
      <c r="AA100" s="695">
        <v>0</v>
      </c>
      <c r="AB100" s="695">
        <v>0</v>
      </c>
      <c r="AC100" s="695">
        <v>0</v>
      </c>
      <c r="AD100" s="695">
        <v>0</v>
      </c>
      <c r="AE100" s="695">
        <v>0</v>
      </c>
      <c r="AF100" s="695">
        <v>0</v>
      </c>
      <c r="AG100" s="695">
        <v>0</v>
      </c>
      <c r="AH100" s="695">
        <v>0</v>
      </c>
      <c r="AI100" s="695">
        <v>0</v>
      </c>
      <c r="AJ100" s="695">
        <v>0</v>
      </c>
      <c r="AK100" s="450" t="str">
        <f>FHD_NOTE_P_48</f>
        <v/>
      </c>
      <c r="BG100" s="79">
        <v>0</v>
      </c>
    </row>
    <row customHeight="1" ht="22.5">
      <c r="A101" s="671"/>
      <c r="E101" s="652" t="str">
        <f>FHD_NUM_P_49</f>
        <v>10.2</v>
      </c>
      <c r="F101" s="298" t="str">
        <f>FHD_P_49</f>
        <v>Объём отпущенной потребителям воды, определенный расчетным способом</v>
      </c>
      <c r="G101" s="152" t="s">
        <v>751</v>
      </c>
      <c r="H101" s="696">
        <f>SUM(H102:H103)</f>
        <v>0</v>
      </c>
      <c r="I101" s="697">
        <f>SUM(I102:I103)</f>
        <v>6973.508</v>
      </c>
      <c r="J101" s="696">
        <f>SUM(J102:J103)</f>
        <v>42.2744915</v>
      </c>
      <c r="K101" s="696">
        <f>SUM(K102:K103)</f>
        <v>0</v>
      </c>
      <c r="L101" s="696">
        <f>SUM(L102:L103)</f>
        <v>2349.9001</v>
      </c>
      <c r="M101" s="696">
        <f>SUM(M102:M103)</f>
        <v>35.760932</v>
      </c>
      <c r="N101" s="696">
        <f>SUM(N102:N103)</f>
        <v>0.6912</v>
      </c>
      <c r="O101" s="696">
        <f>SUM(O102:O103)</f>
        <v>11.6879</v>
      </c>
      <c r="P101" s="696">
        <f>SUM(P102:P103)</f>
        <v>1.7137</v>
      </c>
      <c r="Q101" s="696">
        <f>SUM(Q102:Q103)</f>
        <v>12.3532</v>
      </c>
      <c r="R101" s="696">
        <f>SUM(R102:R103)</f>
        <v>10.2632</v>
      </c>
      <c r="S101" s="696">
        <f>SUM(S102:S103)</f>
        <v>0</v>
      </c>
      <c r="T101" s="696">
        <f>SUM(T102:T103)</f>
        <v>0.0081</v>
      </c>
      <c r="U101" s="696">
        <f>SUM(U102:U103)</f>
        <v>0.013</v>
      </c>
      <c r="V101" s="696">
        <f>SUM(V102:V103)</f>
        <v>0.0585</v>
      </c>
      <c r="W101" s="696">
        <f>SUM(W102:W103)</f>
        <v>0.0089</v>
      </c>
      <c r="X101" s="696">
        <f>SUM(X102:X103)</f>
        <v>0.0149</v>
      </c>
      <c r="Y101" s="696">
        <f>SUM(Y102:Y103)</f>
        <v>0.726</v>
      </c>
      <c r="Z101" s="696">
        <f>SUM(Z102:Z103)</f>
        <v>0.042</v>
      </c>
      <c r="AA101" s="696">
        <f>SUM(AA102:AA103)</f>
        <v>0.0037</v>
      </c>
      <c r="AB101" s="696">
        <f>SUM(AB102:AB103)</f>
        <v>0.0853</v>
      </c>
      <c r="AC101" s="696">
        <f>SUM(AC102:AC103)</f>
        <v>0.1871</v>
      </c>
      <c r="AD101" s="696">
        <f>SUM(AD102:AD103)</f>
        <v>0.028</v>
      </c>
      <c r="AE101" s="696">
        <f>SUM(AE102:AE103)</f>
        <v>0.008</v>
      </c>
      <c r="AF101" s="696">
        <f>SUM(AF102:AF103)</f>
        <v>0.02</v>
      </c>
      <c r="AG101" s="696">
        <f>SUM(AG102:AG103)</f>
        <v>0.48</v>
      </c>
      <c r="AH101" s="696">
        <f>SUM(AH102:AH103)</f>
        <v>0.022</v>
      </c>
      <c r="AI101" s="696">
        <f>SUM(AI102:AI103)</f>
        <v>0.184</v>
      </c>
      <c r="AJ101" s="696">
        <f>SUM(AJ102:AJ103)</f>
        <v>0.0178</v>
      </c>
      <c r="AK101" s="450" t="str">
        <f>FHD_NOTE_P_49</f>
        <v/>
      </c>
      <c r="BG101" s="79">
        <v>0</v>
      </c>
    </row>
    <row customHeight="1" ht="23.25">
      <c r="A102" s="671"/>
      <c r="E102" s="652" t="str">
        <f>FHD_NUM_P_50</f>
        <v>10.2.1</v>
      </c>
      <c r="F102" s="298" t="str">
        <f>FHD_P_50</f>
        <v>Объём отпущенной потребителям воды, определенный по нормативам потребления коммунальных услуг</v>
      </c>
      <c r="G102" s="152" t="s">
        <v>751</v>
      </c>
      <c r="H102" s="695"/>
      <c r="I102" s="685">
        <f>I99-I100</f>
        <v>6973.508</v>
      </c>
      <c r="J102" s="695">
        <f>J99-J100</f>
        <v>42.2744915</v>
      </c>
      <c r="K102" s="695">
        <v>0</v>
      </c>
      <c r="L102" s="695">
        <v>2349.9001</v>
      </c>
      <c r="M102" s="695">
        <f>M99-M100</f>
        <v>35.760932</v>
      </c>
      <c r="N102" s="695">
        <v>0.6912</v>
      </c>
      <c r="O102" s="695">
        <v>11.6879</v>
      </c>
      <c r="P102" s="695">
        <v>1.7137</v>
      </c>
      <c r="Q102" s="695">
        <v>12.3532</v>
      </c>
      <c r="R102" s="695">
        <v>10.2632</v>
      </c>
      <c r="S102" s="695">
        <v>0</v>
      </c>
      <c r="T102" s="695">
        <v>0.0081</v>
      </c>
      <c r="U102" s="695">
        <v>0.013</v>
      </c>
      <c r="V102" s="695">
        <v>0.0585</v>
      </c>
      <c r="W102" s="695">
        <v>0.0089</v>
      </c>
      <c r="X102" s="695">
        <v>0.0149</v>
      </c>
      <c r="Y102" s="695">
        <v>0.726</v>
      </c>
      <c r="Z102" s="695">
        <v>0.042</v>
      </c>
      <c r="AA102" s="695">
        <v>0.0037</v>
      </c>
      <c r="AB102" s="695">
        <v>0.0853</v>
      </c>
      <c r="AC102" s="695">
        <v>0.1871</v>
      </c>
      <c r="AD102" s="695">
        <v>0.028</v>
      </c>
      <c r="AE102" s="695">
        <v>0.008</v>
      </c>
      <c r="AF102" s="695">
        <v>0.02</v>
      </c>
      <c r="AG102" s="695">
        <v>0.48</v>
      </c>
      <c r="AH102" s="695">
        <v>0.022</v>
      </c>
      <c r="AI102" s="695">
        <v>0.184</v>
      </c>
      <c r="AJ102" s="695">
        <v>0.0178</v>
      </c>
      <c r="AK102" s="450" t="str">
        <f>FHD_NOTE_P_50</f>
        <v/>
      </c>
      <c r="BG102" s="79">
        <v>0</v>
      </c>
    </row>
    <row customHeight="1" ht="27">
      <c r="A103" s="671"/>
      <c r="E103" s="652" t="str">
        <f>FHD_NUM_P_51</f>
        <v>10.2.2</v>
      </c>
      <c r="F103" s="298" t="str">
        <f>FHD_P_51</f>
        <v>Объём отпущенной потребителям воды, определенный по нормативам потребления коммунальных ресурсов </v>
      </c>
      <c r="G103" s="152" t="s">
        <v>751</v>
      </c>
      <c r="H103" s="695"/>
      <c r="I103" s="685">
        <v>0</v>
      </c>
      <c r="J103" s="695">
        <v>0</v>
      </c>
      <c r="K103" s="695">
        <v>0</v>
      </c>
      <c r="L103" s="695">
        <v>0</v>
      </c>
      <c r="M103" s="695">
        <v>0</v>
      </c>
      <c r="N103" s="695">
        <v>0</v>
      </c>
      <c r="O103" s="695">
        <v>0</v>
      </c>
      <c r="P103" s="695">
        <v>0</v>
      </c>
      <c r="Q103" s="695">
        <v>0</v>
      </c>
      <c r="R103" s="695">
        <v>0</v>
      </c>
      <c r="S103" s="695">
        <v>0</v>
      </c>
      <c r="T103" s="695">
        <v>0</v>
      </c>
      <c r="U103" s="695">
        <v>0</v>
      </c>
      <c r="V103" s="695">
        <v>0</v>
      </c>
      <c r="W103" s="695">
        <v>0</v>
      </c>
      <c r="X103" s="695">
        <v>0</v>
      </c>
      <c r="Y103" s="695">
        <v>0</v>
      </c>
      <c r="Z103" s="695">
        <v>0</v>
      </c>
      <c r="AA103" s="695">
        <v>0</v>
      </c>
      <c r="AB103" s="695">
        <v>0</v>
      </c>
      <c r="AC103" s="695">
        <v>0</v>
      </c>
      <c r="AD103" s="695">
        <v>0</v>
      </c>
      <c r="AE103" s="695">
        <v>0</v>
      </c>
      <c r="AF103" s="695">
        <v>0</v>
      </c>
      <c r="AG103" s="695">
        <v>0</v>
      </c>
      <c r="AH103" s="695">
        <v>0</v>
      </c>
      <c r="AI103" s="695">
        <v>0</v>
      </c>
      <c r="AJ103" s="695">
        <v>0</v>
      </c>
      <c r="AK103" s="450" t="str">
        <f>FHD_NOTE_P_51</f>
        <v/>
      </c>
      <c r="BG103" s="79">
        <v>0</v>
      </c>
    </row>
    <row customHeight="1" ht="18.75">
      <c r="A104" s="671"/>
      <c r="E104" s="652" t="str">
        <f>FHD_NUM_P_52</f>
        <v>11</v>
      </c>
      <c r="F104" s="298" t="str">
        <f>FHD_P_52</f>
        <v>Потери воды в сетях</v>
      </c>
      <c r="G104" s="152" t="s">
        <v>711</v>
      </c>
      <c r="H104" s="692"/>
      <c r="I104" s="669">
        <v>53.55</v>
      </c>
      <c r="J104" s="692">
        <v>64.21</v>
      </c>
      <c r="K104" s="692">
        <v>0</v>
      </c>
      <c r="L104" s="692">
        <v>0.87</v>
      </c>
      <c r="M104" s="692">
        <v>4.44</v>
      </c>
      <c r="N104" s="692">
        <v>65.32</v>
      </c>
      <c r="O104" s="692">
        <v>67.94</v>
      </c>
      <c r="P104" s="692">
        <v>54.39</v>
      </c>
      <c r="Q104" s="692">
        <v>14.66</v>
      </c>
      <c r="R104" s="692">
        <v>95.29</v>
      </c>
      <c r="S104" s="692">
        <v>0</v>
      </c>
      <c r="T104" s="692">
        <v>0</v>
      </c>
      <c r="U104" s="692">
        <v>0</v>
      </c>
      <c r="V104" s="692">
        <v>0</v>
      </c>
      <c r="W104" s="692">
        <v>0</v>
      </c>
      <c r="X104" s="692">
        <v>0</v>
      </c>
      <c r="Y104" s="692">
        <v>0</v>
      </c>
      <c r="Z104" s="692">
        <v>0</v>
      </c>
      <c r="AA104" s="692">
        <v>0</v>
      </c>
      <c r="AB104" s="692">
        <v>0</v>
      </c>
      <c r="AC104" s="692">
        <v>0</v>
      </c>
      <c r="AD104" s="692">
        <v>0</v>
      </c>
      <c r="AE104" s="692">
        <v>0</v>
      </c>
      <c r="AF104" s="692">
        <v>0</v>
      </c>
      <c r="AG104" s="692">
        <v>0</v>
      </c>
      <c r="AH104" s="692">
        <v>0</v>
      </c>
      <c r="AI104" s="692">
        <v>0</v>
      </c>
      <c r="AJ104" s="692">
        <v>0</v>
      </c>
      <c r="AK104" s="450" t="str">
        <f>FHD_NOTE_P_52</f>
        <v/>
      </c>
      <c r="BG104" s="79">
        <v>0</v>
      </c>
    </row>
    <row customHeight="1" ht="18.75" hidden="1">
      <c r="A105" s="671" t="s">
        <v>752</v>
      </c>
      <c r="E105" s="652" t="str">
        <f>FHD_NUM_P_53</f>
        <v/>
      </c>
      <c r="F105" s="298" t="str">
        <f>FHD_P_53</f>
        <v/>
      </c>
      <c r="G105" s="152" t="s">
        <v>751</v>
      </c>
      <c r="H105" s="695"/>
      <c r="I105" s="685"/>
      <c r="J105" s="695"/>
      <c r="K105" s="695"/>
      <c r="L105" s="695"/>
      <c r="M105" s="695"/>
      <c r="N105" s="695"/>
      <c r="O105" s="695"/>
      <c r="P105" s="695"/>
      <c r="Q105" s="695"/>
      <c r="R105" s="695"/>
      <c r="S105" s="695"/>
      <c r="T105" s="695"/>
      <c r="U105" s="695"/>
      <c r="V105" s="695"/>
      <c r="W105" s="695"/>
      <c r="X105" s="695"/>
      <c r="Y105" s="695"/>
      <c r="Z105" s="695"/>
      <c r="AA105" s="695"/>
      <c r="AB105" s="695"/>
      <c r="AC105" s="695"/>
      <c r="AD105" s="695"/>
      <c r="AE105" s="695"/>
      <c r="AF105" s="695"/>
      <c r="AG105" s="695"/>
      <c r="AH105" s="695"/>
      <c r="AI105" s="695"/>
      <c r="AJ105" s="695"/>
      <c r="AK105" s="450" t="str">
        <f>FHD_NOTE_P_53</f>
        <v/>
      </c>
      <c r="BG105" s="100">
        <v>0</v>
      </c>
    </row>
    <row customHeight="1" ht="18.75" hidden="1">
      <c r="A106" s="671"/>
      <c r="E106" s="652" t="str">
        <f>FHD_NUM_P_54</f>
        <v/>
      </c>
      <c r="F106" s="298" t="str">
        <f>FHD_P_54</f>
        <v/>
      </c>
      <c r="G106" s="152" t="s">
        <v>751</v>
      </c>
      <c r="H106" s="695"/>
      <c r="I106" s="685"/>
      <c r="J106" s="695"/>
      <c r="K106" s="695"/>
      <c r="L106" s="695"/>
      <c r="M106" s="695"/>
      <c r="N106" s="695"/>
      <c r="O106" s="695"/>
      <c r="P106" s="695"/>
      <c r="Q106" s="695"/>
      <c r="R106" s="695"/>
      <c r="S106" s="695"/>
      <c r="T106" s="695"/>
      <c r="U106" s="695"/>
      <c r="V106" s="695"/>
      <c r="W106" s="695"/>
      <c r="X106" s="695"/>
      <c r="Y106" s="695"/>
      <c r="Z106" s="695"/>
      <c r="AA106" s="695"/>
      <c r="AB106" s="695"/>
      <c r="AC106" s="695"/>
      <c r="AD106" s="695"/>
      <c r="AE106" s="695"/>
      <c r="AF106" s="695"/>
      <c r="AG106" s="695"/>
      <c r="AH106" s="695"/>
      <c r="AI106" s="695"/>
      <c r="AJ106" s="695"/>
      <c r="AK106" s="450" t="str">
        <f>FHD_NOTE_P_54</f>
        <v/>
      </c>
      <c r="BG106" s="100">
        <v>0</v>
      </c>
    </row>
    <row customHeight="1" ht="18.75" hidden="1">
      <c r="A107" s="671"/>
      <c r="E107" s="652" t="str">
        <f>FHD_NUM_P_55</f>
        <v/>
      </c>
      <c r="F107" s="298" t="str">
        <f>FHD_P_55</f>
        <v/>
      </c>
      <c r="G107" s="617"/>
      <c r="H107" s="695"/>
      <c r="I107" s="685"/>
      <c r="J107" s="695"/>
      <c r="K107" s="695"/>
      <c r="L107" s="695"/>
      <c r="M107" s="695"/>
      <c r="N107" s="695"/>
      <c r="O107" s="695"/>
      <c r="P107" s="695"/>
      <c r="Q107" s="695"/>
      <c r="R107" s="695"/>
      <c r="S107" s="695"/>
      <c r="T107" s="695"/>
      <c r="U107" s="695"/>
      <c r="V107" s="695"/>
      <c r="W107" s="695"/>
      <c r="X107" s="695"/>
      <c r="Y107" s="695"/>
      <c r="Z107" s="695"/>
      <c r="AA107" s="695"/>
      <c r="AB107" s="695"/>
      <c r="AC107" s="695"/>
      <c r="AD107" s="695"/>
      <c r="AE107" s="695"/>
      <c r="AF107" s="695"/>
      <c r="AG107" s="695"/>
      <c r="AH107" s="695"/>
      <c r="AI107" s="695"/>
      <c r="AJ107" s="695"/>
      <c r="AK107" s="450" t="str">
        <f>FHD_NOTE_P_55</f>
        <v/>
      </c>
      <c r="BG107" s="100">
        <v>0</v>
      </c>
    </row>
    <row customHeight="1" ht="18.75" hidden="1">
      <c r="A108" s="671"/>
      <c r="E108" s="652" t="str">
        <f>FHD_NUM_P_56</f>
        <v/>
      </c>
      <c r="F108" s="298" t="str">
        <f>FHD_P_56</f>
        <v/>
      </c>
      <c r="G108" s="152" t="s">
        <v>753</v>
      </c>
      <c r="H108" s="695"/>
      <c r="I108" s="685"/>
      <c r="J108" s="695"/>
      <c r="K108" s="695"/>
      <c r="L108" s="695"/>
      <c r="M108" s="695"/>
      <c r="N108" s="695"/>
      <c r="O108" s="695"/>
      <c r="P108" s="695"/>
      <c r="Q108" s="695"/>
      <c r="R108" s="695"/>
      <c r="S108" s="695"/>
      <c r="T108" s="695"/>
      <c r="U108" s="695"/>
      <c r="V108" s="695"/>
      <c r="W108" s="695"/>
      <c r="X108" s="695"/>
      <c r="Y108" s="695"/>
      <c r="Z108" s="695"/>
      <c r="AA108" s="695"/>
      <c r="AB108" s="695"/>
      <c r="AC108" s="695"/>
      <c r="AD108" s="695"/>
      <c r="AE108" s="695"/>
      <c r="AF108" s="695"/>
      <c r="AG108" s="695"/>
      <c r="AH108" s="695"/>
      <c r="AI108" s="695"/>
      <c r="AJ108" s="695"/>
      <c r="AK108" s="450" t="str">
        <f>FHD_NOTE_P_56</f>
        <v/>
      </c>
      <c r="BG108" s="100">
        <v>0</v>
      </c>
    </row>
    <row customHeight="1" ht="18.75" hidden="1">
      <c r="A109" s="671"/>
      <c r="E109" s="652" t="str">
        <f>FHD_NUM_P_57</f>
        <v/>
      </c>
      <c r="F109" s="298" t="str">
        <f>FHD_P_57</f>
        <v/>
      </c>
      <c r="G109" s="152" t="s">
        <v>711</v>
      </c>
      <c r="H109" s="692"/>
      <c r="I109" s="669"/>
      <c r="J109" s="692"/>
      <c r="K109" s="692"/>
      <c r="L109" s="692"/>
      <c r="M109" s="692"/>
      <c r="N109" s="692"/>
      <c r="O109" s="692"/>
      <c r="P109" s="692"/>
      <c r="Q109" s="692"/>
      <c r="R109" s="692"/>
      <c r="S109" s="692"/>
      <c r="T109" s="692"/>
      <c r="U109" s="692"/>
      <c r="V109" s="692"/>
      <c r="W109" s="692"/>
      <c r="X109" s="692"/>
      <c r="Y109" s="692"/>
      <c r="Z109" s="692"/>
      <c r="AA109" s="692"/>
      <c r="AB109" s="692"/>
      <c r="AC109" s="692"/>
      <c r="AD109" s="692"/>
      <c r="AE109" s="692"/>
      <c r="AF109" s="692"/>
      <c r="AG109" s="692"/>
      <c r="AH109" s="692"/>
      <c r="AI109" s="692"/>
      <c r="AJ109" s="692"/>
      <c r="AK109" s="450" t="str">
        <f>FHD_NOTE_P_57</f>
        <v/>
      </c>
      <c r="BG109" s="79">
        <v>0</v>
      </c>
    </row>
    <row customHeight="1" ht="18.75" hidden="1">
      <c r="A110" s="671" t="s">
        <v>754</v>
      </c>
      <c r="E110" s="652" t="str">
        <f>FHD_NUM_P_58</f>
        <v/>
      </c>
      <c r="F110" s="298" t="str">
        <f>FHD_P_58</f>
        <v/>
      </c>
      <c r="G110" s="152" t="s">
        <v>751</v>
      </c>
      <c r="H110" s="695"/>
      <c r="I110" s="685"/>
      <c r="J110" s="695"/>
      <c r="K110" s="695"/>
      <c r="L110" s="695"/>
      <c r="M110" s="695"/>
      <c r="N110" s="695"/>
      <c r="O110" s="695"/>
      <c r="P110" s="695"/>
      <c r="Q110" s="695"/>
      <c r="R110" s="695"/>
      <c r="S110" s="695"/>
      <c r="T110" s="695"/>
      <c r="U110" s="695"/>
      <c r="V110" s="695"/>
      <c r="W110" s="695"/>
      <c r="X110" s="695"/>
      <c r="Y110" s="695"/>
      <c r="Z110" s="695"/>
      <c r="AA110" s="695"/>
      <c r="AB110" s="695"/>
      <c r="AC110" s="695"/>
      <c r="AD110" s="695"/>
      <c r="AE110" s="695"/>
      <c r="AF110" s="695"/>
      <c r="AG110" s="695"/>
      <c r="AH110" s="695"/>
      <c r="AI110" s="695"/>
      <c r="AJ110" s="695"/>
      <c r="AK110" s="450" t="str">
        <f>FHD_NOTE_P_58</f>
        <v/>
      </c>
      <c r="BG110" s="79">
        <v>0</v>
      </c>
    </row>
    <row customHeight="1" ht="18.75" hidden="1">
      <c r="A111" s="671"/>
      <c r="E111" s="652" t="str">
        <f>FHD_NUM_P_59</f>
        <v/>
      </c>
      <c r="F111" s="298" t="str">
        <f>FHD_P_59</f>
        <v/>
      </c>
      <c r="G111" s="152" t="s">
        <v>751</v>
      </c>
      <c r="H111" s="695"/>
      <c r="I111" s="685"/>
      <c r="J111" s="695"/>
      <c r="K111" s="695"/>
      <c r="L111" s="695"/>
      <c r="M111" s="695"/>
      <c r="N111" s="695"/>
      <c r="O111" s="695"/>
      <c r="P111" s="695"/>
      <c r="Q111" s="695"/>
      <c r="R111" s="695"/>
      <c r="S111" s="695"/>
      <c r="T111" s="695"/>
      <c r="U111" s="695"/>
      <c r="V111" s="695"/>
      <c r="W111" s="695"/>
      <c r="X111" s="695"/>
      <c r="Y111" s="695"/>
      <c r="Z111" s="695"/>
      <c r="AA111" s="695"/>
      <c r="AB111" s="695"/>
      <c r="AC111" s="695"/>
      <c r="AD111" s="695"/>
      <c r="AE111" s="695"/>
      <c r="AF111" s="695"/>
      <c r="AG111" s="695"/>
      <c r="AH111" s="695"/>
      <c r="AI111" s="695"/>
      <c r="AJ111" s="695"/>
      <c r="AK111" s="450" t="str">
        <f>FHD_NOTE_P_59</f>
        <v/>
      </c>
      <c r="BG111" s="79">
        <v>0</v>
      </c>
    </row>
    <row customHeight="1" ht="18.75" hidden="1">
      <c r="A112" s="671"/>
      <c r="E112" s="652" t="str">
        <f>FHD_NUM_P_60</f>
        <v/>
      </c>
      <c r="F112" s="298" t="str">
        <f>FHD_P_60</f>
        <v/>
      </c>
      <c r="G112" s="152" t="s">
        <v>751</v>
      </c>
      <c r="H112" s="695"/>
      <c r="I112" s="685"/>
      <c r="J112" s="695"/>
      <c r="K112" s="695"/>
      <c r="L112" s="695"/>
      <c r="M112" s="695"/>
      <c r="N112" s="695"/>
      <c r="O112" s="695"/>
      <c r="P112" s="695"/>
      <c r="Q112" s="695"/>
      <c r="R112" s="695"/>
      <c r="S112" s="695"/>
      <c r="T112" s="695"/>
      <c r="U112" s="695"/>
      <c r="V112" s="695"/>
      <c r="W112" s="695"/>
      <c r="X112" s="695"/>
      <c r="Y112" s="695"/>
      <c r="Z112" s="695"/>
      <c r="AA112" s="695"/>
      <c r="AB112" s="695"/>
      <c r="AC112" s="695"/>
      <c r="AD112" s="695"/>
      <c r="AE112" s="695"/>
      <c r="AF112" s="695"/>
      <c r="AG112" s="695"/>
      <c r="AH112" s="695"/>
      <c r="AI112" s="695"/>
      <c r="AJ112" s="695"/>
      <c r="AK112" s="450" t="str">
        <f>FHD_NOTE_P_60</f>
        <v/>
      </c>
      <c r="BG112" s="79">
        <v>0</v>
      </c>
    </row>
    <row customHeight="1" ht="18.75" hidden="1">
      <c r="A113" s="671" t="s">
        <v>755</v>
      </c>
      <c r="E113" s="652" t="str">
        <f>FHD_NUM_P_61</f>
        <v/>
      </c>
      <c r="F113" s="298" t="str">
        <f>FHD_P_61</f>
        <v/>
      </c>
      <c r="G113" s="152" t="s">
        <v>709</v>
      </c>
      <c r="H113" s="698"/>
      <c r="I113" s="699"/>
      <c r="J113" s="698"/>
      <c r="K113" s="698"/>
      <c r="L113" s="698"/>
      <c r="M113" s="698"/>
      <c r="N113" s="698"/>
      <c r="O113" s="698"/>
      <c r="P113" s="698"/>
      <c r="Q113" s="698"/>
      <c r="R113" s="698"/>
      <c r="S113" s="698"/>
      <c r="T113" s="698"/>
      <c r="U113" s="698"/>
      <c r="V113" s="698"/>
      <c r="W113" s="698"/>
      <c r="X113" s="698"/>
      <c r="Y113" s="698"/>
      <c r="Z113" s="698"/>
      <c r="AA113" s="698"/>
      <c r="AB113" s="698"/>
      <c r="AC113" s="698"/>
      <c r="AD113" s="698"/>
      <c r="AE113" s="698"/>
      <c r="AF113" s="698"/>
      <c r="AG113" s="698"/>
      <c r="AH113" s="698"/>
      <c r="AI113" s="698"/>
      <c r="AJ113" s="698"/>
      <c r="AK113" s="450" t="str">
        <f>FHD_NOTE_P_61</f>
        <v/>
      </c>
      <c r="BG113" s="100">
        <v>0</v>
      </c>
    </row>
    <row customHeight="1" ht="0.75" hidden="1">
      <c r="A114" s="671"/>
      <c r="E114" s="153" t="str">
        <f>E113&amp;".0"</f>
        <v>.0</v>
      </c>
      <c r="F114" s="700"/>
      <c r="G114" s="701"/>
      <c r="H114" s="689"/>
      <c r="I114" s="689"/>
      <c r="J114" s="689"/>
      <c r="K114" s="689"/>
      <c r="L114" s="689"/>
      <c r="M114" s="689"/>
      <c r="N114" s="689"/>
      <c r="O114" s="689"/>
      <c r="P114" s="689"/>
      <c r="Q114" s="689"/>
      <c r="R114" s="689"/>
      <c r="S114" s="689"/>
      <c r="T114" s="689"/>
      <c r="U114" s="689"/>
      <c r="V114" s="689"/>
      <c r="W114" s="689"/>
      <c r="X114" s="689"/>
      <c r="Y114" s="689"/>
      <c r="Z114" s="689"/>
      <c r="AA114" s="689"/>
      <c r="AB114" s="689"/>
      <c r="AC114" s="689"/>
      <c r="AD114" s="689"/>
      <c r="AE114" s="689"/>
      <c r="AF114" s="689"/>
      <c r="AG114" s="689"/>
      <c r="AH114" s="689"/>
      <c r="AI114" s="689"/>
      <c r="AJ114" s="689"/>
      <c r="AK114" s="702"/>
      <c r="BG114" s="138">
        <v>0</v>
      </c>
    </row>
    <row customHeight="1" ht="15" hidden="1">
      <c r="A115" s="671"/>
      <c r="E115" s="703"/>
      <c r="F115" s="704" t="s">
        <v>756</v>
      </c>
      <c r="G115" s="681"/>
      <c r="H115" s="682"/>
      <c r="I115" s="682"/>
      <c r="J115" s="682"/>
      <c r="K115" s="682"/>
      <c r="L115" s="682"/>
      <c r="M115" s="682"/>
      <c r="N115" s="682"/>
      <c r="O115" s="682"/>
      <c r="P115" s="682"/>
      <c r="Q115" s="682"/>
      <c r="R115" s="682"/>
      <c r="S115" s="682"/>
      <c r="T115" s="682"/>
      <c r="U115" s="682"/>
      <c r="V115" s="682"/>
      <c r="W115" s="682"/>
      <c r="X115" s="682"/>
      <c r="Y115" s="682"/>
      <c r="Z115" s="682"/>
      <c r="AA115" s="682"/>
      <c r="AB115" s="682"/>
      <c r="AC115" s="682"/>
      <c r="AD115" s="682"/>
      <c r="AE115" s="682"/>
      <c r="AF115" s="682"/>
      <c r="AG115" s="682"/>
      <c r="AH115" s="682"/>
      <c r="AI115" s="682"/>
      <c r="AJ115" s="682"/>
      <c r="AK115" s="705" t="s">
        <v>757</v>
      </c>
      <c r="BG115" s="79">
        <v>0</v>
      </c>
    </row>
    <row customHeight="1" ht="18.75" hidden="1">
      <c r="A116" s="671"/>
      <c r="E116" s="652" t="str">
        <f>FHD_NUM_P_62</f>
        <v/>
      </c>
      <c r="F116" s="298" t="str">
        <f>FHD_P_62</f>
        <v/>
      </c>
      <c r="G116" s="83" t="s">
        <v>709</v>
      </c>
      <c r="H116" s="669"/>
      <c r="I116" s="669"/>
      <c r="J116" s="669"/>
      <c r="K116" s="669"/>
      <c r="L116" s="669"/>
      <c r="M116" s="669"/>
      <c r="N116" s="669"/>
      <c r="O116" s="669"/>
      <c r="P116" s="669"/>
      <c r="Q116" s="669"/>
      <c r="R116" s="669"/>
      <c r="S116" s="669"/>
      <c r="T116" s="669"/>
      <c r="U116" s="669"/>
      <c r="V116" s="669"/>
      <c r="W116" s="669"/>
      <c r="X116" s="669"/>
      <c r="Y116" s="669"/>
      <c r="Z116" s="669"/>
      <c r="AA116" s="669"/>
      <c r="AB116" s="669"/>
      <c r="AC116" s="669"/>
      <c r="AD116" s="669"/>
      <c r="AE116" s="669"/>
      <c r="AF116" s="669"/>
      <c r="AG116" s="669"/>
      <c r="AH116" s="669"/>
      <c r="AI116" s="669"/>
      <c r="AJ116" s="669"/>
      <c r="AK116" s="450" t="str">
        <f>FHD_NOTE_P_62</f>
        <v/>
      </c>
      <c r="BG116" s="100">
        <v>0</v>
      </c>
    </row>
    <row customHeight="1" ht="18.75" hidden="1">
      <c r="A117" s="671"/>
      <c r="E117" s="652" t="str">
        <f>FHD_NUM_P_63</f>
        <v/>
      </c>
      <c r="F117" s="298" t="str">
        <f>FHD_P_63</f>
        <v/>
      </c>
      <c r="G117" s="83" t="s">
        <v>753</v>
      </c>
      <c r="H117" s="685"/>
      <c r="I117" s="685"/>
      <c r="J117" s="685"/>
      <c r="K117" s="685"/>
      <c r="L117" s="685"/>
      <c r="M117" s="685"/>
      <c r="N117" s="685"/>
      <c r="O117" s="685"/>
      <c r="P117" s="685"/>
      <c r="Q117" s="685"/>
      <c r="R117" s="685"/>
      <c r="S117" s="685"/>
      <c r="T117" s="685"/>
      <c r="U117" s="685"/>
      <c r="V117" s="685"/>
      <c r="W117" s="685"/>
      <c r="X117" s="685"/>
      <c r="Y117" s="685"/>
      <c r="Z117" s="685"/>
      <c r="AA117" s="685"/>
      <c r="AB117" s="685"/>
      <c r="AC117" s="685"/>
      <c r="AD117" s="685"/>
      <c r="AE117" s="685"/>
      <c r="AF117" s="685"/>
      <c r="AG117" s="685"/>
      <c r="AH117" s="685"/>
      <c r="AI117" s="685"/>
      <c r="AJ117" s="685"/>
      <c r="AK117" s="450" t="str">
        <f>FHD_NOTE_P_63</f>
        <v/>
      </c>
      <c r="BG117" s="100">
        <v>0</v>
      </c>
    </row>
    <row customHeight="1" ht="18.75" hidden="1">
      <c r="A118" s="671"/>
      <c r="C118" s="0" t="s">
        <v>22</v>
      </c>
      <c r="E118" s="652" t="str">
        <f>FHD_NUM_P_64</f>
        <v/>
      </c>
      <c r="F118" s="298" t="str">
        <f>FHD_P_64</f>
        <v/>
      </c>
      <c r="G118" s="83" t="s">
        <v>753</v>
      </c>
      <c r="H118" s="660"/>
      <c r="I118" s="660"/>
      <c r="J118" s="660"/>
      <c r="K118" s="660"/>
      <c r="L118" s="660"/>
      <c r="M118" s="660"/>
      <c r="N118" s="660"/>
      <c r="O118" s="660"/>
      <c r="P118" s="660"/>
      <c r="Q118" s="660"/>
      <c r="R118" s="660"/>
      <c r="S118" s="660"/>
      <c r="T118" s="660"/>
      <c r="U118" s="660"/>
      <c r="V118" s="660"/>
      <c r="W118" s="660"/>
      <c r="X118" s="660"/>
      <c r="Y118" s="660"/>
      <c r="Z118" s="660"/>
      <c r="AA118" s="660"/>
      <c r="AB118" s="660"/>
      <c r="AC118" s="660"/>
      <c r="AD118" s="660"/>
      <c r="AE118" s="660"/>
      <c r="AF118" s="660"/>
      <c r="AG118" s="660"/>
      <c r="AH118" s="660"/>
      <c r="AI118" s="660"/>
      <c r="AJ118" s="660"/>
      <c r="AK118" s="450" t="str">
        <f>FHD_NOTE_P_64</f>
        <v/>
      </c>
      <c r="BG118" s="100">
        <v>0</v>
      </c>
    </row>
    <row customHeight="1" ht="18.75" hidden="1">
      <c r="A119" s="671"/>
      <c r="E119" s="652" t="str">
        <f>FHD_NUM_P_65</f>
        <v/>
      </c>
      <c r="F119" s="298" t="str">
        <f>FHD_P_65</f>
        <v/>
      </c>
      <c r="G119" s="83" t="s">
        <v>753</v>
      </c>
      <c r="H119" s="685"/>
      <c r="I119" s="685"/>
      <c r="J119" s="685"/>
      <c r="K119" s="685"/>
      <c r="L119" s="685"/>
      <c r="M119" s="685"/>
      <c r="N119" s="685"/>
      <c r="O119" s="685"/>
      <c r="P119" s="685"/>
      <c r="Q119" s="685"/>
      <c r="R119" s="685"/>
      <c r="S119" s="685"/>
      <c r="T119" s="685"/>
      <c r="U119" s="685"/>
      <c r="V119" s="685"/>
      <c r="W119" s="685"/>
      <c r="X119" s="685"/>
      <c r="Y119" s="685"/>
      <c r="Z119" s="685"/>
      <c r="AA119" s="685"/>
      <c r="AB119" s="685"/>
      <c r="AC119" s="685"/>
      <c r="AD119" s="685"/>
      <c r="AE119" s="685"/>
      <c r="AF119" s="685"/>
      <c r="AG119" s="685"/>
      <c r="AH119" s="685"/>
      <c r="AI119" s="685"/>
      <c r="AJ119" s="685"/>
      <c r="AK119" s="450" t="str">
        <f>FHD_NOTE_P_65</f>
        <v/>
      </c>
      <c r="BG119" s="100">
        <v>0</v>
      </c>
    </row>
    <row customHeight="1" ht="18.75" hidden="1">
      <c r="A120" s="671"/>
      <c r="E120" s="652" t="str">
        <f>FHD_NUM_P_66</f>
        <v/>
      </c>
      <c r="F120" s="622" t="str">
        <f>FHD_P_66</f>
        <v/>
      </c>
      <c r="G120" s="83" t="s">
        <v>753</v>
      </c>
      <c r="H120" s="685"/>
      <c r="I120" s="685"/>
      <c r="J120" s="685"/>
      <c r="K120" s="685"/>
      <c r="L120" s="685"/>
      <c r="M120" s="685"/>
      <c r="N120" s="685"/>
      <c r="O120" s="685"/>
      <c r="P120" s="685"/>
      <c r="Q120" s="685"/>
      <c r="R120" s="685"/>
      <c r="S120" s="685"/>
      <c r="T120" s="685"/>
      <c r="U120" s="685"/>
      <c r="V120" s="685"/>
      <c r="W120" s="685"/>
      <c r="X120" s="685"/>
      <c r="Y120" s="685"/>
      <c r="Z120" s="685"/>
      <c r="AA120" s="685"/>
      <c r="AB120" s="685"/>
      <c r="AC120" s="685"/>
      <c r="AD120" s="685"/>
      <c r="AE120" s="685"/>
      <c r="AF120" s="685"/>
      <c r="AG120" s="685"/>
      <c r="AH120" s="685"/>
      <c r="AI120" s="685"/>
      <c r="AJ120" s="685"/>
      <c r="AK120" s="450" t="str">
        <f>FHD_NOTE_P_66</f>
        <v/>
      </c>
      <c r="BG120" s="100">
        <v>0</v>
      </c>
    </row>
    <row customHeight="1" ht="18.75" hidden="1">
      <c r="A121" s="671"/>
      <c r="E121" s="652" t="str">
        <f>FHD_NUM_P_67</f>
        <v/>
      </c>
      <c r="F121" s="683" t="str">
        <f>FHD_P_67</f>
        <v/>
      </c>
      <c r="G121" s="83" t="s">
        <v>753</v>
      </c>
      <c r="H121" s="685"/>
      <c r="I121" s="685"/>
      <c r="J121" s="685"/>
      <c r="K121" s="685"/>
      <c r="L121" s="685"/>
      <c r="M121" s="685"/>
      <c r="N121" s="685"/>
      <c r="O121" s="685"/>
      <c r="P121" s="685"/>
      <c r="Q121" s="685"/>
      <c r="R121" s="685"/>
      <c r="S121" s="685"/>
      <c r="T121" s="685"/>
      <c r="U121" s="685"/>
      <c r="V121" s="685"/>
      <c r="W121" s="685"/>
      <c r="X121" s="685"/>
      <c r="Y121" s="685"/>
      <c r="Z121" s="685"/>
      <c r="AA121" s="685"/>
      <c r="AB121" s="685"/>
      <c r="AC121" s="685"/>
      <c r="AD121" s="685"/>
      <c r="AE121" s="685"/>
      <c r="AF121" s="685"/>
      <c r="AG121" s="685"/>
      <c r="AH121" s="685"/>
      <c r="AI121" s="685"/>
      <c r="AJ121" s="685"/>
      <c r="AK121" s="450" t="str">
        <f>FHD_NOTE_P_67</f>
        <v/>
      </c>
      <c r="BG121" s="100">
        <v>0</v>
      </c>
    </row>
    <row customHeight="1" ht="18.75" hidden="1">
      <c r="A122" s="671"/>
      <c r="E122" s="652" t="str">
        <f>FHD_NUM_P_68</f>
        <v/>
      </c>
      <c r="F122" s="622" t="str">
        <f>FHD_P_68</f>
        <v/>
      </c>
      <c r="G122" s="83" t="s">
        <v>753</v>
      </c>
      <c r="H122" s="685"/>
      <c r="I122" s="685"/>
      <c r="J122" s="685"/>
      <c r="K122" s="685"/>
      <c r="L122" s="685"/>
      <c r="M122" s="685"/>
      <c r="N122" s="685"/>
      <c r="O122" s="685"/>
      <c r="P122" s="685"/>
      <c r="Q122" s="685"/>
      <c r="R122" s="685"/>
      <c r="S122" s="685"/>
      <c r="T122" s="685"/>
      <c r="U122" s="685"/>
      <c r="V122" s="685"/>
      <c r="W122" s="685"/>
      <c r="X122" s="685"/>
      <c r="Y122" s="685"/>
      <c r="Z122" s="685"/>
      <c r="AA122" s="685"/>
      <c r="AB122" s="685"/>
      <c r="AC122" s="685"/>
      <c r="AD122" s="685"/>
      <c r="AE122" s="685"/>
      <c r="AF122" s="685"/>
      <c r="AG122" s="685"/>
      <c r="AH122" s="685"/>
      <c r="AI122" s="685"/>
      <c r="AJ122" s="685"/>
      <c r="AK122" s="450" t="str">
        <f>FHD_NOTE_P_68</f>
        <v/>
      </c>
      <c r="BG122" s="100">
        <v>0</v>
      </c>
    </row>
    <row customHeight="1" ht="18.75" hidden="1">
      <c r="A123" s="671"/>
      <c r="E123" s="652" t="str">
        <f>FHD_NUM_P_69</f>
        <v/>
      </c>
      <c r="F123" s="622" t="str">
        <f>FHD_P_69</f>
        <v/>
      </c>
      <c r="G123" s="83" t="s">
        <v>753</v>
      </c>
      <c r="H123" s="685"/>
      <c r="I123" s="685"/>
      <c r="J123" s="685"/>
      <c r="K123" s="685"/>
      <c r="L123" s="685"/>
      <c r="M123" s="685"/>
      <c r="N123" s="685"/>
      <c r="O123" s="685"/>
      <c r="P123" s="685"/>
      <c r="Q123" s="685"/>
      <c r="R123" s="685"/>
      <c r="S123" s="685"/>
      <c r="T123" s="685"/>
      <c r="U123" s="685"/>
      <c r="V123" s="685"/>
      <c r="W123" s="685"/>
      <c r="X123" s="685"/>
      <c r="Y123" s="685"/>
      <c r="Z123" s="685"/>
      <c r="AA123" s="685"/>
      <c r="AB123" s="685"/>
      <c r="AC123" s="685"/>
      <c r="AD123" s="685"/>
      <c r="AE123" s="685"/>
      <c r="AF123" s="685"/>
      <c r="AG123" s="685"/>
      <c r="AH123" s="685"/>
      <c r="AI123" s="685"/>
      <c r="AJ123" s="685"/>
      <c r="AK123" s="450" t="str">
        <f>FHD_NOTE_P_69</f>
        <v/>
      </c>
      <c r="BG123" s="100">
        <v>0</v>
      </c>
    </row>
    <row customHeight="1" ht="22.5" hidden="1">
      <c r="A124" s="671"/>
      <c r="E124" s="652" t="str">
        <f>FHD_NUM_P_70</f>
        <v/>
      </c>
      <c r="F124" s="298" t="str">
        <f>FHD_P_70</f>
        <v/>
      </c>
      <c r="G124" s="83" t="s">
        <v>758</v>
      </c>
      <c r="H124" s="669"/>
      <c r="I124" s="669"/>
      <c r="J124" s="669"/>
      <c r="K124" s="669"/>
      <c r="L124" s="669"/>
      <c r="M124" s="669"/>
      <c r="N124" s="669"/>
      <c r="O124" s="669"/>
      <c r="P124" s="669"/>
      <c r="Q124" s="669"/>
      <c r="R124" s="669"/>
      <c r="S124" s="669"/>
      <c r="T124" s="669"/>
      <c r="U124" s="669"/>
      <c r="V124" s="669"/>
      <c r="W124" s="669"/>
      <c r="X124" s="669"/>
      <c r="Y124" s="669"/>
      <c r="Z124" s="669"/>
      <c r="AA124" s="669"/>
      <c r="AB124" s="669"/>
      <c r="AC124" s="669"/>
      <c r="AD124" s="669"/>
      <c r="AE124" s="669"/>
      <c r="AF124" s="669"/>
      <c r="AG124" s="669"/>
      <c r="AH124" s="669"/>
      <c r="AI124" s="669"/>
      <c r="AJ124" s="669"/>
      <c r="AK124" s="450" t="str">
        <f>FHD_NOTE_P_70</f>
        <v/>
      </c>
      <c r="BG124" s="100">
        <v>0</v>
      </c>
    </row>
    <row customHeight="1" ht="22.5" hidden="1">
      <c r="A125" s="671"/>
      <c r="E125" s="652" t="str">
        <f>FHD_NUM_P_71</f>
        <v/>
      </c>
      <c r="F125" s="298" t="str">
        <f>FHD_P_71</f>
        <v/>
      </c>
      <c r="G125" s="83" t="s">
        <v>758</v>
      </c>
      <c r="H125" s="669"/>
      <c r="I125" s="669"/>
      <c r="J125" s="669"/>
      <c r="K125" s="669"/>
      <c r="L125" s="669"/>
      <c r="M125" s="669"/>
      <c r="N125" s="669"/>
      <c r="O125" s="669"/>
      <c r="P125" s="669"/>
      <c r="Q125" s="669"/>
      <c r="R125" s="669"/>
      <c r="S125" s="669"/>
      <c r="T125" s="669"/>
      <c r="U125" s="669"/>
      <c r="V125" s="669"/>
      <c r="W125" s="669"/>
      <c r="X125" s="669"/>
      <c r="Y125" s="669"/>
      <c r="Z125" s="669"/>
      <c r="AA125" s="669"/>
      <c r="AB125" s="669"/>
      <c r="AC125" s="669"/>
      <c r="AD125" s="669"/>
      <c r="AE125" s="669"/>
      <c r="AF125" s="669"/>
      <c r="AG125" s="669"/>
      <c r="AH125" s="669"/>
      <c r="AI125" s="669"/>
      <c r="AJ125" s="669"/>
      <c r="AK125" s="450" t="str">
        <f>FHD_NOTE_P_71</f>
        <v/>
      </c>
      <c r="BG125" s="100">
        <v>0</v>
      </c>
    </row>
    <row customHeight="1" ht="20.25">
      <c r="E126" s="652" t="str">
        <f>FHD_NUM_P_72</f>
        <v>12</v>
      </c>
      <c r="F126" s="298" t="str">
        <f>FHD_P_72</f>
        <v>Среднесписочная численность основного производственного персонала</v>
      </c>
      <c r="G126" s="83" t="s">
        <v>759</v>
      </c>
      <c r="H126" s="685"/>
      <c r="I126" s="685">
        <v>4919.95</v>
      </c>
      <c r="J126" s="685">
        <v>4.9</v>
      </c>
      <c r="K126" s="685">
        <v>0</v>
      </c>
      <c r="L126" s="685">
        <v>1.87</v>
      </c>
      <c r="M126" s="685">
        <v>11.72</v>
      </c>
      <c r="N126" s="685">
        <v>1</v>
      </c>
      <c r="O126" s="685">
        <v>1.96</v>
      </c>
      <c r="P126" s="685">
        <v>2.6</v>
      </c>
      <c r="Q126" s="685">
        <v>0.17</v>
      </c>
      <c r="R126" s="685">
        <v>1.26</v>
      </c>
      <c r="S126" s="685">
        <v>6.55</v>
      </c>
      <c r="T126" s="685">
        <v>0</v>
      </c>
      <c r="U126" s="685">
        <v>0.01</v>
      </c>
      <c r="V126" s="685">
        <v>0</v>
      </c>
      <c r="W126" s="685">
        <v>0</v>
      </c>
      <c r="X126" s="685">
        <v>0</v>
      </c>
      <c r="Y126" s="685">
        <v>0.32</v>
      </c>
      <c r="Z126" s="685">
        <v>0</v>
      </c>
      <c r="AA126" s="685">
        <v>0</v>
      </c>
      <c r="AB126" s="685">
        <v>0</v>
      </c>
      <c r="AC126" s="685">
        <v>0</v>
      </c>
      <c r="AD126" s="685">
        <v>0.012</v>
      </c>
      <c r="AE126" s="685">
        <v>0</v>
      </c>
      <c r="AF126" s="685">
        <v>0.008</v>
      </c>
      <c r="AG126" s="685">
        <v>0.07</v>
      </c>
      <c r="AH126" s="685">
        <v>0.01</v>
      </c>
      <c r="AI126" s="685">
        <v>0.03</v>
      </c>
      <c r="AJ126" s="685">
        <v>0</v>
      </c>
      <c r="AK126" s="450" t="str">
        <f>FHD_NOTE_P_72</f>
        <v/>
      </c>
      <c r="BG126" s="79">
        <v>19</v>
      </c>
    </row>
    <row customHeight="1" ht="18.75" hidden="1">
      <c r="A127" s="684" t="s">
        <v>760</v>
      </c>
      <c r="E127" s="652" t="str">
        <f>FHD_NUM_P_73</f>
        <v/>
      </c>
      <c r="F127" s="298" t="str">
        <f>FHD_P_73</f>
        <v/>
      </c>
      <c r="G127" s="289" t="s">
        <v>759</v>
      </c>
      <c r="H127" s="706"/>
      <c r="I127" s="706"/>
      <c r="J127" s="706"/>
      <c r="K127" s="706"/>
      <c r="L127" s="706"/>
      <c r="M127" s="706"/>
      <c r="N127" s="706"/>
      <c r="O127" s="706"/>
      <c r="P127" s="706"/>
      <c r="Q127" s="706"/>
      <c r="R127" s="706"/>
      <c r="S127" s="706"/>
      <c r="T127" s="706"/>
      <c r="U127" s="706"/>
      <c r="V127" s="706"/>
      <c r="W127" s="706"/>
      <c r="X127" s="706"/>
      <c r="Y127" s="706"/>
      <c r="Z127" s="706"/>
      <c r="AA127" s="706"/>
      <c r="AB127" s="706"/>
      <c r="AC127" s="706"/>
      <c r="AD127" s="706"/>
      <c r="AE127" s="706"/>
      <c r="AF127" s="706"/>
      <c r="AG127" s="706"/>
      <c r="AH127" s="706"/>
      <c r="AI127" s="706"/>
      <c r="AJ127" s="706"/>
      <c r="AK127" s="450" t="str">
        <f>FHD_NOTE_P_73</f>
        <v/>
      </c>
      <c r="BG127" s="79">
        <v>0</v>
      </c>
    </row>
    <row customHeight="1" ht="33.75">
      <c r="A128" s="684" t="s">
        <v>761</v>
      </c>
      <c r="E128" s="652" t="str">
        <f>FHD_NUM_P_74</f>
        <v>13</v>
      </c>
      <c r="F128" s="298" t="str">
        <f>FHD_P_74</f>
        <v>Удельный расход электрической энергии на подачу воды в сеть</v>
      </c>
      <c r="G128" s="83" t="s">
        <v>762</v>
      </c>
      <c r="H128" s="685"/>
      <c r="I128" s="685">
        <f>I46/I99</f>
        <v>1.79461474317605</v>
      </c>
      <c r="J128" s="685">
        <f>J46/J99</f>
        <v>4.22933846674124</v>
      </c>
      <c r="K128" s="685">
        <v>0</v>
      </c>
      <c r="L128" s="685">
        <f>L46/L99</f>
        <v>0.00215296811979369</v>
      </c>
      <c r="M128" s="685">
        <f>M46/M99</f>
        <v>0.503263571262783</v>
      </c>
      <c r="N128" s="685">
        <f>N46/N99</f>
        <v>0</v>
      </c>
      <c r="O128" s="685">
        <f>O46/O99</f>
        <v>1.71065639824207</v>
      </c>
      <c r="P128" s="685">
        <f>P46/P99</f>
        <v>0.893584416652954</v>
      </c>
      <c r="Q128" s="685">
        <f>Q46/Q99</f>
        <v>0</v>
      </c>
      <c r="R128" s="685">
        <f>R46/R99</f>
        <v>10.9511653285525</v>
      </c>
      <c r="S128" s="685">
        <v>0</v>
      </c>
      <c r="T128" s="685">
        <f>T46/T99</f>
        <v>1.50604938271605</v>
      </c>
      <c r="U128" s="685">
        <f>U46/U99</f>
        <v>0</v>
      </c>
      <c r="V128" s="685">
        <f>V46/V99</f>
        <v>1.42673504273504</v>
      </c>
      <c r="W128" s="685">
        <f>W46/W99</f>
        <v>1.46157303370787</v>
      </c>
      <c r="X128" s="685">
        <f>X46/X99</f>
        <v>0.827114093959732</v>
      </c>
      <c r="Y128" s="685">
        <f>Y46/Y99</f>
        <v>1.43236225895317</v>
      </c>
      <c r="Z128" s="685">
        <f>Z46/Z99</f>
        <v>1.42654761904762</v>
      </c>
      <c r="AA128" s="685">
        <f>AA46/AA99</f>
        <v>2.97297297297297</v>
      </c>
      <c r="AB128" s="685">
        <f>AB46/AB99</f>
        <v>1.42774912075029</v>
      </c>
      <c r="AC128" s="685">
        <f>AC46/AC99</f>
        <v>1.4279422768573</v>
      </c>
      <c r="AD128" s="685">
        <f>AD46/AD99</f>
        <v>3.17142857142857</v>
      </c>
      <c r="AE128" s="685">
        <f>AE46/AE99</f>
        <v>3.7</v>
      </c>
      <c r="AF128" s="685">
        <f>AF46/AF99</f>
        <v>0.365</v>
      </c>
      <c r="AG128" s="685">
        <f>AG46/AG99</f>
        <v>0.03</v>
      </c>
      <c r="AH128" s="685">
        <f>AH46/AH99</f>
        <v>1.95454545454545</v>
      </c>
      <c r="AI128" s="685">
        <f>AI46/AI99</f>
        <v>2.03804347826087</v>
      </c>
      <c r="AJ128" s="685">
        <f>AJ46/AJ99</f>
        <v>0</v>
      </c>
      <c r="AK128" s="450" t="str">
        <f>FHD_NOTE_P_74</f>
        <v/>
      </c>
      <c r="BG128" s="79">
        <v>0</v>
      </c>
    </row>
    <row customHeight="1" ht="18.75">
      <c r="A129" s="671" t="s">
        <v>763</v>
      </c>
      <c r="E129" s="652" t="str">
        <f>FHD_NUM_P_75</f>
        <v>14</v>
      </c>
      <c r="F129" s="298" t="str">
        <f>FHD_P_75</f>
        <v>Расход воды на собственные нужды, в том числе:</v>
      </c>
      <c r="G129" s="83" t="s">
        <v>711</v>
      </c>
      <c r="H129" s="669"/>
      <c r="I129" s="669">
        <v>0.44</v>
      </c>
      <c r="J129" s="669">
        <v>6</v>
      </c>
      <c r="K129" s="669">
        <v>0</v>
      </c>
      <c r="L129" s="669">
        <v>0</v>
      </c>
      <c r="M129" s="669">
        <v>0.04</v>
      </c>
      <c r="N129" s="669">
        <v>0</v>
      </c>
      <c r="O129" s="669">
        <v>0</v>
      </c>
      <c r="P129" s="669">
        <v>0</v>
      </c>
      <c r="Q129" s="669">
        <v>0</v>
      </c>
      <c r="R129" s="669">
        <v>0</v>
      </c>
      <c r="S129" s="669">
        <v>0</v>
      </c>
      <c r="T129" s="669">
        <v>0</v>
      </c>
      <c r="U129" s="669">
        <v>0</v>
      </c>
      <c r="V129" s="669">
        <v>0</v>
      </c>
      <c r="W129" s="669">
        <v>0</v>
      </c>
      <c r="X129" s="669">
        <v>0</v>
      </c>
      <c r="Y129" s="669">
        <v>0</v>
      </c>
      <c r="Z129" s="669">
        <v>0</v>
      </c>
      <c r="AA129" s="669">
        <v>0</v>
      </c>
      <c r="AB129" s="669">
        <v>0</v>
      </c>
      <c r="AC129" s="669">
        <v>0</v>
      </c>
      <c r="AD129" s="669">
        <v>0</v>
      </c>
      <c r="AE129" s="669">
        <v>0</v>
      </c>
      <c r="AF129" s="669">
        <v>0</v>
      </c>
      <c r="AG129" s="669">
        <v>0</v>
      </c>
      <c r="AH129" s="669">
        <v>0</v>
      </c>
      <c r="AI129" s="669">
        <v>0</v>
      </c>
      <c r="AJ129" s="669">
        <v>0</v>
      </c>
      <c r="AK129" s="450" t="str">
        <f>FHD_NOTE_P_75</f>
        <v>Указывается доля общего расхода воды на собственные нужны от объема отпуска воды потребителям.</v>
      </c>
      <c r="BG129" s="79">
        <v>0</v>
      </c>
    </row>
    <row customHeight="1" ht="18.75">
      <c r="A130" s="671"/>
      <c r="E130" s="652" t="str">
        <f>FHD_NUM_P_76</f>
        <v>14.1</v>
      </c>
      <c r="F130" s="298" t="str">
        <f>FHD_P_76</f>
        <v>Расход воды на хозяйственно-бытовые нужды</v>
      </c>
      <c r="G130" s="83" t="s">
        <v>711</v>
      </c>
      <c r="H130" s="669"/>
      <c r="I130" s="669">
        <v>0.44</v>
      </c>
      <c r="J130" s="669">
        <v>6</v>
      </c>
      <c r="K130" s="669">
        <v>0</v>
      </c>
      <c r="L130" s="669">
        <v>0</v>
      </c>
      <c r="M130" s="669">
        <v>0.04</v>
      </c>
      <c r="N130" s="669">
        <v>0</v>
      </c>
      <c r="O130" s="669">
        <v>0</v>
      </c>
      <c r="P130" s="669">
        <v>0</v>
      </c>
      <c r="Q130" s="669">
        <v>0</v>
      </c>
      <c r="R130" s="669">
        <v>0</v>
      </c>
      <c r="S130" s="669">
        <v>0</v>
      </c>
      <c r="T130" s="669">
        <v>0</v>
      </c>
      <c r="U130" s="669">
        <v>0</v>
      </c>
      <c r="V130" s="669">
        <v>0</v>
      </c>
      <c r="W130" s="669">
        <v>0</v>
      </c>
      <c r="X130" s="669">
        <v>0</v>
      </c>
      <c r="Y130" s="669">
        <v>0</v>
      </c>
      <c r="Z130" s="669">
        <v>0</v>
      </c>
      <c r="AA130" s="669">
        <v>0</v>
      </c>
      <c r="AB130" s="669">
        <v>0</v>
      </c>
      <c r="AC130" s="669">
        <v>0</v>
      </c>
      <c r="AD130" s="669">
        <v>0</v>
      </c>
      <c r="AE130" s="669">
        <v>0</v>
      </c>
      <c r="AF130" s="669">
        <v>0</v>
      </c>
      <c r="AG130" s="669">
        <v>0</v>
      </c>
      <c r="AH130" s="669">
        <v>0</v>
      </c>
      <c r="AI130" s="669">
        <v>0</v>
      </c>
      <c r="AJ130" s="669">
        <v>0</v>
      </c>
      <c r="AK130" s="450" t="str">
        <f>FHD_NOTE_P_76</f>
        <v>Указывается доля расхода воды на хозяйственно-бытовые нужны от объема отпуска воды потребителям.</v>
      </c>
      <c r="BG130" s="79">
        <v>0</v>
      </c>
    </row>
    <row customHeight="1" ht="18.75">
      <c r="A131" s="671"/>
      <c r="E131" s="652" t="str">
        <f>FHD_NUM_P_77</f>
        <v>15</v>
      </c>
      <c r="F131" s="298" t="str">
        <f>FHD_P_77</f>
        <v>Показатель использования производственных объектов (по объему перекачки), в том числе:</v>
      </c>
      <c r="G131" s="83" t="s">
        <v>711</v>
      </c>
      <c r="H131" s="669"/>
      <c r="I131" s="669">
        <v>95</v>
      </c>
      <c r="J131" s="669">
        <v>95</v>
      </c>
      <c r="K131" s="669">
        <v>0</v>
      </c>
      <c r="L131" s="669">
        <v>95</v>
      </c>
      <c r="M131" s="669">
        <v>95</v>
      </c>
      <c r="N131" s="669">
        <v>95</v>
      </c>
      <c r="O131" s="669">
        <v>95</v>
      </c>
      <c r="P131" s="669">
        <v>95</v>
      </c>
      <c r="Q131" s="669">
        <v>95</v>
      </c>
      <c r="R131" s="669">
        <v>95</v>
      </c>
      <c r="S131" s="669">
        <v>0</v>
      </c>
      <c r="T131" s="669">
        <v>0</v>
      </c>
      <c r="U131" s="669">
        <v>0</v>
      </c>
      <c r="V131" s="669">
        <v>0</v>
      </c>
      <c r="W131" s="669">
        <v>0</v>
      </c>
      <c r="X131" s="669">
        <v>0</v>
      </c>
      <c r="Y131" s="669">
        <v>0</v>
      </c>
      <c r="Z131" s="669">
        <v>0</v>
      </c>
      <c r="AA131" s="669">
        <v>0</v>
      </c>
      <c r="AB131" s="669">
        <v>0</v>
      </c>
      <c r="AC131" s="669">
        <v>0</v>
      </c>
      <c r="AD131" s="669">
        <v>0</v>
      </c>
      <c r="AE131" s="669">
        <v>0</v>
      </c>
      <c r="AF131" s="669">
        <v>0</v>
      </c>
      <c r="AG131" s="669">
        <v>0</v>
      </c>
      <c r="AH131" s="669">
        <v>0</v>
      </c>
      <c r="AI131" s="669">
        <v>0</v>
      </c>
      <c r="AJ131" s="669">
        <v>0</v>
      </c>
      <c r="AK131" s="45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BG131" s="79">
        <v>0</v>
      </c>
    </row>
    <row customHeight="1" ht="0.75">
      <c r="A132" s="671"/>
      <c r="E132" s="153" t="str">
        <f>E131&amp;".0"</f>
        <v>15.0</v>
      </c>
      <c r="F132" s="707"/>
      <c r="G132" s="539"/>
      <c r="H132" s="689"/>
      <c r="I132" s="689"/>
      <c r="J132" s="689"/>
      <c r="K132" s="689"/>
      <c r="L132" s="689"/>
      <c r="M132" s="689"/>
      <c r="N132" s="689"/>
      <c r="O132" s="689"/>
      <c r="P132" s="689"/>
      <c r="Q132" s="689"/>
      <c r="R132" s="689"/>
      <c r="S132" s="689"/>
      <c r="T132" s="689"/>
      <c r="U132" s="689"/>
      <c r="V132" s="689"/>
      <c r="W132" s="689"/>
      <c r="X132" s="689"/>
      <c r="Y132" s="689"/>
      <c r="Z132" s="689"/>
      <c r="AA132" s="689"/>
      <c r="AB132" s="689"/>
      <c r="AC132" s="689"/>
      <c r="AD132" s="689"/>
      <c r="AE132" s="689"/>
      <c r="AF132" s="689"/>
      <c r="AG132" s="689"/>
      <c r="AH132" s="689"/>
      <c r="AI132" s="689"/>
      <c r="AJ132" s="689"/>
      <c r="AK132" s="702"/>
      <c r="BG132" s="138">
        <v>0</v>
      </c>
    </row>
    <row customHeight="1" ht="15">
      <c r="A133" s="671"/>
      <c r="E133" s="703"/>
      <c r="F133" s="704" t="s">
        <v>764</v>
      </c>
      <c r="G133" s="681"/>
      <c r="H133" s="682"/>
      <c r="I133" s="682"/>
      <c r="J133" s="682"/>
      <c r="K133" s="682"/>
      <c r="L133" s="682"/>
      <c r="M133" s="682"/>
      <c r="N133" s="682"/>
      <c r="O133" s="682"/>
      <c r="P133" s="682"/>
      <c r="Q133" s="682"/>
      <c r="R133" s="682"/>
      <c r="S133" s="682"/>
      <c r="T133" s="682"/>
      <c r="U133" s="682"/>
      <c r="V133" s="682"/>
      <c r="W133" s="682"/>
      <c r="X133" s="682"/>
      <c r="Y133" s="682"/>
      <c r="Z133" s="682"/>
      <c r="AA133" s="682"/>
      <c r="AB133" s="682"/>
      <c r="AC133" s="682"/>
      <c r="AD133" s="682"/>
      <c r="AE133" s="682"/>
      <c r="AF133" s="682"/>
      <c r="AG133" s="682"/>
      <c r="AH133" s="682"/>
      <c r="AI133" s="682"/>
      <c r="AJ133" s="682"/>
      <c r="AK133" s="705" t="s">
        <v>765</v>
      </c>
      <c r="BG133" s="79">
        <v>0</v>
      </c>
    </row>
    <row customHeight="1" ht="22.5" hidden="1">
      <c r="A134" s="671" t="s">
        <v>766</v>
      </c>
      <c r="E134" s="652" t="str">
        <f>FHD_NUM_P_78</f>
        <v/>
      </c>
      <c r="F134" s="298" t="str">
        <f>FHD_P_78</f>
        <v/>
      </c>
      <c r="G134" s="83" t="s">
        <v>713</v>
      </c>
      <c r="H134" s="685"/>
      <c r="I134" s="685"/>
      <c r="J134" s="685"/>
      <c r="K134" s="685"/>
      <c r="L134" s="685"/>
      <c r="M134" s="685"/>
      <c r="N134" s="685"/>
      <c r="O134" s="685"/>
      <c r="P134" s="685"/>
      <c r="Q134" s="685"/>
      <c r="R134" s="685"/>
      <c r="S134" s="685"/>
      <c r="T134" s="685"/>
      <c r="U134" s="685"/>
      <c r="V134" s="685"/>
      <c r="W134" s="685"/>
      <c r="X134" s="685"/>
      <c r="Y134" s="685"/>
      <c r="Z134" s="685"/>
      <c r="AA134" s="685"/>
      <c r="AB134" s="685"/>
      <c r="AC134" s="685"/>
      <c r="AD134" s="685"/>
      <c r="AE134" s="685"/>
      <c r="AF134" s="685"/>
      <c r="AG134" s="685"/>
      <c r="AH134" s="685"/>
      <c r="AI134" s="685"/>
      <c r="AJ134" s="685"/>
      <c r="AK134" s="450" t="str">
        <f>FHD_NOTE_P_78</f>
        <v/>
      </c>
      <c r="BG134" s="79">
        <v>0</v>
      </c>
    </row>
    <row customHeight="1" ht="0.75" hidden="1">
      <c r="A135" s="671"/>
      <c r="E135" s="153" t="str">
        <f>E134&amp;".0"</f>
        <v>.0</v>
      </c>
      <c r="F135" s="707"/>
      <c r="G135" s="539"/>
      <c r="H135" s="689"/>
      <c r="I135" s="689"/>
      <c r="J135" s="689"/>
      <c r="K135" s="689"/>
      <c r="L135" s="689"/>
      <c r="M135" s="689"/>
      <c r="N135" s="689"/>
      <c r="O135" s="689"/>
      <c r="P135" s="689"/>
      <c r="Q135" s="689"/>
      <c r="R135" s="689"/>
      <c r="S135" s="689"/>
      <c r="T135" s="689"/>
      <c r="U135" s="689"/>
      <c r="V135" s="689"/>
      <c r="W135" s="689"/>
      <c r="X135" s="689"/>
      <c r="Y135" s="689"/>
      <c r="Z135" s="689"/>
      <c r="AA135" s="689"/>
      <c r="AB135" s="689"/>
      <c r="AC135" s="689"/>
      <c r="AD135" s="689"/>
      <c r="AE135" s="689"/>
      <c r="AF135" s="689"/>
      <c r="AG135" s="689"/>
      <c r="AH135" s="689"/>
      <c r="AI135" s="689"/>
      <c r="AJ135" s="689"/>
      <c r="AK135" s="702"/>
      <c r="BG135" s="138">
        <v>0</v>
      </c>
    </row>
    <row customHeight="1" ht="15" hidden="1">
      <c r="A136" s="671"/>
      <c r="E136" s="680"/>
      <c r="F136" s="167" t="s">
        <v>756</v>
      </c>
      <c r="G136" s="681"/>
      <c r="H136" s="682"/>
      <c r="I136" s="682"/>
      <c r="J136" s="682"/>
      <c r="K136" s="682"/>
      <c r="L136" s="682"/>
      <c r="M136" s="682"/>
      <c r="N136" s="682"/>
      <c r="O136" s="682"/>
      <c r="P136" s="682"/>
      <c r="Q136" s="682"/>
      <c r="R136" s="682"/>
      <c r="S136" s="682"/>
      <c r="T136" s="682"/>
      <c r="U136" s="682"/>
      <c r="V136" s="682"/>
      <c r="W136" s="682"/>
      <c r="X136" s="682"/>
      <c r="Y136" s="682"/>
      <c r="Z136" s="682"/>
      <c r="AA136" s="682"/>
      <c r="AB136" s="682"/>
      <c r="AC136" s="682"/>
      <c r="AD136" s="682"/>
      <c r="AE136" s="682"/>
      <c r="AF136" s="682"/>
      <c r="AG136" s="682"/>
      <c r="AH136" s="682"/>
      <c r="AI136" s="682"/>
      <c r="AJ136" s="682"/>
      <c r="AK136" s="705" t="s">
        <v>767</v>
      </c>
      <c r="BG136" s="79">
        <v>0</v>
      </c>
    </row>
    <row customHeight="1" ht="22.5" hidden="1">
      <c r="A137" s="671"/>
      <c r="E137" s="652" t="str">
        <f>FHD_NUM_P_79</f>
        <v/>
      </c>
      <c r="F137" s="298" t="str">
        <f>FHD_P_79</f>
        <v/>
      </c>
      <c r="G137" s="152" t="s">
        <v>715</v>
      </c>
      <c r="H137" s="685"/>
      <c r="I137" s="685"/>
      <c r="J137" s="685"/>
      <c r="K137" s="685"/>
      <c r="L137" s="685"/>
      <c r="M137" s="685"/>
      <c r="N137" s="685"/>
      <c r="O137" s="685"/>
      <c r="P137" s="685"/>
      <c r="Q137" s="685"/>
      <c r="R137" s="685"/>
      <c r="S137" s="685"/>
      <c r="T137" s="685"/>
      <c r="U137" s="685"/>
      <c r="V137" s="685"/>
      <c r="W137" s="685"/>
      <c r="X137" s="685"/>
      <c r="Y137" s="685"/>
      <c r="Z137" s="685"/>
      <c r="AA137" s="685"/>
      <c r="AB137" s="685"/>
      <c r="AC137" s="685"/>
      <c r="AD137" s="685"/>
      <c r="AE137" s="685"/>
      <c r="AF137" s="685"/>
      <c r="AG137" s="685"/>
      <c r="AH137" s="685"/>
      <c r="AI137" s="685"/>
      <c r="AJ137" s="685"/>
      <c r="AK137" s="450" t="str">
        <f>FHD_NOTE_P_79</f>
        <v/>
      </c>
      <c r="BG137" s="79">
        <v>0</v>
      </c>
    </row>
    <row customHeight="1" ht="0.75" hidden="1">
      <c r="A138" s="671"/>
      <c r="E138" s="153" t="str">
        <f>E137&amp;".0"</f>
        <v>.0</v>
      </c>
      <c r="F138" s="708"/>
      <c r="G138" s="539"/>
      <c r="H138" s="689"/>
      <c r="I138" s="689"/>
      <c r="J138" s="689"/>
      <c r="K138" s="689"/>
      <c r="L138" s="689"/>
      <c r="M138" s="689"/>
      <c r="N138" s="689"/>
      <c r="O138" s="689"/>
      <c r="P138" s="689"/>
      <c r="Q138" s="689"/>
      <c r="R138" s="689"/>
      <c r="S138" s="689"/>
      <c r="T138" s="689"/>
      <c r="U138" s="689"/>
      <c r="V138" s="689"/>
      <c r="W138" s="689"/>
      <c r="X138" s="689"/>
      <c r="Y138" s="689"/>
      <c r="Z138" s="689"/>
      <c r="AA138" s="689"/>
      <c r="AB138" s="689"/>
      <c r="AC138" s="689"/>
      <c r="AD138" s="689"/>
      <c r="AE138" s="689"/>
      <c r="AF138" s="689"/>
      <c r="AG138" s="689"/>
      <c r="AH138" s="689"/>
      <c r="AI138" s="689"/>
      <c r="AJ138" s="689"/>
      <c r="AK138" s="702"/>
      <c r="BG138" s="138">
        <v>0</v>
      </c>
    </row>
    <row customHeight="1" ht="15" hidden="1">
      <c r="A139" s="671"/>
      <c r="E139" s="680"/>
      <c r="F139" s="167" t="s">
        <v>756</v>
      </c>
      <c r="G139" s="681"/>
      <c r="H139" s="682"/>
      <c r="I139" s="682"/>
      <c r="J139" s="682"/>
      <c r="K139" s="682"/>
      <c r="L139" s="682"/>
      <c r="M139" s="682"/>
      <c r="N139" s="682"/>
      <c r="O139" s="682"/>
      <c r="P139" s="682"/>
      <c r="Q139" s="682"/>
      <c r="R139" s="682"/>
      <c r="S139" s="682"/>
      <c r="T139" s="682"/>
      <c r="U139" s="682"/>
      <c r="V139" s="682"/>
      <c r="W139" s="682"/>
      <c r="X139" s="682"/>
      <c r="Y139" s="682"/>
      <c r="Z139" s="682"/>
      <c r="AA139" s="682"/>
      <c r="AB139" s="682"/>
      <c r="AC139" s="682"/>
      <c r="AD139" s="682"/>
      <c r="AE139" s="682"/>
      <c r="AF139" s="682"/>
      <c r="AG139" s="682"/>
      <c r="AH139" s="682"/>
      <c r="AI139" s="682"/>
      <c r="AJ139" s="682"/>
      <c r="AK139" s="705" t="s">
        <v>768</v>
      </c>
      <c r="BG139" s="79">
        <v>0</v>
      </c>
    </row>
    <row customHeight="1" ht="22.5" hidden="1">
      <c r="A140" s="671"/>
      <c r="E140" s="652" t="str">
        <f>FHD_NUM_P_80</f>
        <v/>
      </c>
      <c r="F140" s="298" t="str">
        <f>FHD_P_80</f>
        <v/>
      </c>
      <c r="G140" s="152" t="s">
        <v>769</v>
      </c>
      <c r="H140" s="669"/>
      <c r="I140" s="669"/>
      <c r="J140" s="669"/>
      <c r="K140" s="669"/>
      <c r="L140" s="669"/>
      <c r="M140" s="669"/>
      <c r="N140" s="669"/>
      <c r="O140" s="669"/>
      <c r="P140" s="669"/>
      <c r="Q140" s="669"/>
      <c r="R140" s="669"/>
      <c r="S140" s="669"/>
      <c r="T140" s="669"/>
      <c r="U140" s="669"/>
      <c r="V140" s="669"/>
      <c r="W140" s="669"/>
      <c r="X140" s="669"/>
      <c r="Y140" s="669"/>
      <c r="Z140" s="669"/>
      <c r="AA140" s="669"/>
      <c r="AB140" s="669"/>
      <c r="AC140" s="669"/>
      <c r="AD140" s="669"/>
      <c r="AE140" s="669"/>
      <c r="AF140" s="669"/>
      <c r="AG140" s="669"/>
      <c r="AH140" s="669"/>
      <c r="AI140" s="669"/>
      <c r="AJ140" s="669"/>
      <c r="AK140" s="450" t="str">
        <f>FHD_NOTE_P_80</f>
        <v/>
      </c>
      <c r="BG140" s="79">
        <v>0</v>
      </c>
    </row>
    <row customHeight="1" ht="18.75" hidden="1">
      <c r="A141" s="671"/>
      <c r="E141" s="652" t="str">
        <f>FHD_NUM_P_81</f>
        <v/>
      </c>
      <c r="F141" s="298" t="str">
        <f>FHD_P_81</f>
        <v/>
      </c>
      <c r="G141" s="152" t="s">
        <v>770</v>
      </c>
      <c r="H141" s="669"/>
      <c r="I141" s="669"/>
      <c r="J141" s="669"/>
      <c r="K141" s="669"/>
      <c r="L141" s="669"/>
      <c r="M141" s="669"/>
      <c r="N141" s="669"/>
      <c r="O141" s="669"/>
      <c r="P141" s="669"/>
      <c r="Q141" s="669"/>
      <c r="R141" s="669"/>
      <c r="S141" s="669"/>
      <c r="T141" s="669"/>
      <c r="U141" s="669"/>
      <c r="V141" s="669"/>
      <c r="W141" s="669"/>
      <c r="X141" s="669"/>
      <c r="Y141" s="669"/>
      <c r="Z141" s="669"/>
      <c r="AA141" s="669"/>
      <c r="AB141" s="669"/>
      <c r="AC141" s="669"/>
      <c r="AD141" s="669"/>
      <c r="AE141" s="669"/>
      <c r="AF141" s="669"/>
      <c r="AG141" s="669"/>
      <c r="AH141" s="669"/>
      <c r="AI141" s="669"/>
      <c r="AJ141" s="669"/>
      <c r="AK141" s="450" t="str">
        <f>FHD_NOTE_P_81</f>
        <v/>
      </c>
      <c r="BG141" s="79">
        <v>0</v>
      </c>
    </row>
    <row customHeight="1" ht="18.75" hidden="1">
      <c r="A142" s="671"/>
      <c r="C142" s="138" t="s">
        <v>748</v>
      </c>
      <c r="E142" s="652" t="str">
        <f>FHD_NUM_P_82</f>
        <v/>
      </c>
      <c r="F142" s="298" t="str">
        <f>FHD_P_82</f>
        <v/>
      </c>
      <c r="G142" s="152" t="s">
        <v>459</v>
      </c>
      <c r="H142" s="709"/>
      <c r="I142" s="709"/>
      <c r="J142" s="709"/>
      <c r="K142" s="709"/>
      <c r="L142" s="709"/>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450" t="str">
        <f>FHD_NOTE_P_82</f>
        <v/>
      </c>
      <c r="BG142" s="79">
        <v>0</v>
      </c>
    </row>
    <row customHeight="1" ht="18.75" hidden="1">
      <c r="A143" s="671"/>
      <c r="C143" s="138" t="s">
        <v>748</v>
      </c>
      <c r="E143" s="652" t="str">
        <f>FHD_NUM_P_83</f>
        <v/>
      </c>
      <c r="F143" s="622" t="str">
        <f>FHD_P_83</f>
        <v/>
      </c>
      <c r="G143" s="152" t="s">
        <v>459</v>
      </c>
      <c r="H143" s="709"/>
      <c r="I143" s="709"/>
      <c r="J143" s="709"/>
      <c r="K143" s="709"/>
      <c r="L143" s="709"/>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450" t="str">
        <f>FHD_NOTE_P_83</f>
        <v/>
      </c>
      <c r="BG143" s="79">
        <v>0</v>
      </c>
    </row>
    <row customHeight="1" ht="18.75" hidden="1">
      <c r="A144" s="671"/>
      <c r="C144" s="138" t="s">
        <v>748</v>
      </c>
      <c r="E144" s="652" t="str">
        <f>FHD_NUM_P_84</f>
        <v/>
      </c>
      <c r="F144" s="622" t="str">
        <f>FHD_P_84</f>
        <v/>
      </c>
      <c r="G144" s="152" t="s">
        <v>459</v>
      </c>
      <c r="H144" s="709"/>
      <c r="I144" s="709"/>
      <c r="J144" s="709"/>
      <c r="K144" s="709"/>
      <c r="L144" s="709"/>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450" t="str">
        <f>FHD_NOTE_P_84</f>
        <v/>
      </c>
      <c r="BG144" s="79">
        <v>0</v>
      </c>
    </row>
    <row customHeight="1" ht="11.549999999999999">
      <c r="BG145" s="79">
        <v>11</v>
      </c>
    </row>
    <row customHeight="1" ht="13.5">
      <c r="BG146" s="79">
        <v>13</v>
      </c>
    </row>
    <row customHeight="1" ht="11.549999999999999">
      <c r="BG147" s="403">
        <v>11</v>
      </c>
    </row>
    <row customHeight="1" ht="11.549999999999999">
      <c r="BG148" s="403">
        <v>11</v>
      </c>
    </row>
    <row customHeight="1" ht="11.549999999999999">
      <c r="BG149" s="403">
        <v>11</v>
      </c>
    </row>
    <row customHeight="1" ht="11.549999999999999">
      <c r="H150" s="75" t="str">
        <f>IF(H30-H31&lt;&gt;H86,"WARNING","")</f>
        <v/>
      </c>
      <c r="I150" s="75" t="str">
        <f>IF(I30-I31&lt;&gt;I86,"WARNING","")</f>
        <v>WARNING</v>
      </c>
      <c r="J150" s="75" t="str">
        <f>IF(J30-J31&lt;&gt;J86,"WARNING","")</f>
        <v>WARNING</v>
      </c>
      <c r="K150" s="75" t="str">
        <f>IF(K30-K31&lt;&gt;K86,"WARNING","")</f>
        <v/>
      </c>
      <c r="L150" s="75" t="str">
        <f>IF(L30-L31&lt;&gt;L86,"WARNING","")</f>
        <v>WARNING</v>
      </c>
      <c r="M150" s="75" t="str">
        <f>IF(M30-M31&lt;&gt;M86,"WARNING","")</f>
        <v>WARNING</v>
      </c>
      <c r="N150" s="75" t="str">
        <f>IF(N30-N31&lt;&gt;N86,"WARNING","")</f>
        <v>WARNING</v>
      </c>
      <c r="O150" s="75" t="str">
        <f>IF(O30-O31&lt;&gt;O86,"WARNING","")</f>
        <v>WARNING</v>
      </c>
      <c r="P150" s="75" t="str">
        <f>IF(P30-P31&lt;&gt;P86,"WARNING","")</f>
        <v>WARNING</v>
      </c>
      <c r="Q150" s="75" t="str">
        <f>IF(Q30-Q31&lt;&gt;Q86,"WARNING","")</f>
        <v>WARNING</v>
      </c>
      <c r="R150" s="75" t="str">
        <f>IF(R30-R31&lt;&gt;R86,"WARNING","")</f>
        <v>WARNING</v>
      </c>
      <c r="S150" s="75" t="str">
        <f>IF(S30-S31&lt;&gt;S86,"WARNING","")</f>
        <v>WARNING</v>
      </c>
      <c r="T150" s="75" t="str">
        <f>IF(T30-T31&lt;&gt;T86,"WARNING","")</f>
        <v>WARNING</v>
      </c>
      <c r="U150" s="75" t="str">
        <f>IF(U30-U31&lt;&gt;U86,"WARNING","")</f>
        <v>WARNING</v>
      </c>
      <c r="V150" s="75" t="str">
        <f>IF(V30-V31&lt;&gt;V86,"WARNING","")</f>
        <v>WARNING</v>
      </c>
      <c r="W150" s="75" t="str">
        <f>IF(W30-W31&lt;&gt;W86,"WARNING","")</f>
        <v>WARNING</v>
      </c>
      <c r="X150" s="75" t="str">
        <f>IF(X30-X31&lt;&gt;X86,"WARNING","")</f>
        <v>WARNING</v>
      </c>
      <c r="Y150" s="75" t="str">
        <f>IF(Y30-Y31&lt;&gt;Y86,"WARNING","")</f>
        <v>WARNING</v>
      </c>
      <c r="Z150" s="75" t="str">
        <f>IF(Z30-Z31&lt;&gt;Z86,"WARNING","")</f>
        <v>WARNING</v>
      </c>
      <c r="AA150" s="75" t="str">
        <f>IF(AA30-AA31&lt;&gt;AA86,"WARNING","")</f>
        <v>WARNING</v>
      </c>
      <c r="AB150" s="75" t="str">
        <f>IF(AB30-AB31&lt;&gt;AB86,"WARNING","")</f>
        <v>WARNING</v>
      </c>
      <c r="AC150" s="75" t="str">
        <f>IF(AC30-AC31&lt;&gt;AC86,"WARNING","")</f>
        <v>WARNING</v>
      </c>
      <c r="AD150" s="75" t="str">
        <f>IF(AD30-AD31&lt;&gt;AD86,"WARNING","")</f>
        <v>WARNING</v>
      </c>
      <c r="AE150" s="75" t="str">
        <f>IF(AE30-AE31&lt;&gt;AE86,"WARNING","")</f>
        <v>WARNING</v>
      </c>
      <c r="AF150" s="75" t="str">
        <f>IF(AF30-AF31&lt;&gt;AF86,"WARNING","")</f>
        <v>WARNING</v>
      </c>
      <c r="AG150" s="75" t="str">
        <f>IF(AG30-AG31&lt;&gt;AG86,"WARNING","")</f>
        <v>WARNING</v>
      </c>
      <c r="AH150" s="75" t="str">
        <f>IF(AH30-AH31&lt;&gt;AH86,"WARNING","")</f>
        <v>WARNING</v>
      </c>
      <c r="AI150" s="75" t="str">
        <f>IF(AI30-AI31&lt;&gt;AI86,"WARNING","")</f>
        <v>WARNING</v>
      </c>
      <c r="AJ150" s="75" t="str">
        <f>IF(AJ30-AJ31&lt;&gt;AJ86,"WARNING","")</f>
        <v>WARNING</v>
      </c>
      <c r="BG150" s="403">
        <v>11</v>
      </c>
    </row>
    <row customHeight="1" ht="11.549999999999999">
      <c r="BG151" s="403">
        <v>11</v>
      </c>
    </row>
    <row customHeight="1" ht="11.549999999999999">
      <c r="BG152" s="403">
        <v>11</v>
      </c>
    </row>
    <row customHeight="1" ht="11.549999999999999">
      <c r="BG153" s="403">
        <v>11</v>
      </c>
    </row>
    <row customHeight="1" ht="11.549999999999999">
      <c r="BG154" s="403">
        <v>11</v>
      </c>
    </row>
    <row customHeight="1" ht="11.549999999999999">
      <c r="BG155" s="403">
        <v>11</v>
      </c>
    </row>
    <row customHeight="1" ht="11.549999999999999">
      <c r="BG156" s="403">
        <v>11</v>
      </c>
    </row>
    <row customHeight="1" ht="11.549999999999999">
      <c r="BG157" s="403">
        <v>11</v>
      </c>
    </row>
    <row customHeight="1" ht="11.549999999999999">
      <c r="BG158" s="403">
        <v>11</v>
      </c>
    </row>
    <row customHeight="1" ht="11.549999999999999">
      <c r="BG159" s="403">
        <v>11</v>
      </c>
    </row>
    <row customHeight="1" ht="11.549999999999999">
      <c r="BG160" s="403">
        <v>11</v>
      </c>
    </row>
    <row customHeight="1" ht="11.549999999999999">
      <c r="BG161" s="403">
        <v>11</v>
      </c>
    </row>
    <row customHeight="1" ht="11.549999999999999">
      <c r="BG162" s="403">
        <v>11</v>
      </c>
    </row>
    <row customHeight="1" ht="11.549999999999999">
      <c r="BG163" s="403">
        <v>11</v>
      </c>
    </row>
    <row customHeight="1" ht="11.549999999999999">
      <c r="BG164" s="403">
        <v>11</v>
      </c>
    </row>
    <row customHeight="1" ht="11.549999999999999">
      <c r="BG165" s="403">
        <v>11</v>
      </c>
    </row>
    <row customHeight="1" ht="11.549999999999999">
      <c r="BG166" s="403">
        <v>11</v>
      </c>
    </row>
    <row customHeight="1" ht="11.549999999999999">
      <c r="BG167" s="403">
        <v>11</v>
      </c>
    </row>
    <row customHeight="1" ht="11.549999999999999">
      <c r="BG168" s="403">
        <v>11</v>
      </c>
    </row>
    <row customHeight="1" ht="11.549999999999999">
      <c r="BG169" s="403">
        <v>11</v>
      </c>
    </row>
    <row customHeight="1" ht="11.549999999999999">
      <c r="BG170" s="403">
        <v>11</v>
      </c>
    </row>
    <row customHeight="1" ht="11.549999999999999">
      <c r="BG171" s="403">
        <v>11</v>
      </c>
    </row>
    <row customHeight="1" ht="11.549999999999999">
      <c r="BG172" s="403">
        <v>11</v>
      </c>
    </row>
    <row customHeight="1" ht="11.549999999999999">
      <c r="BG173" s="403">
        <v>11</v>
      </c>
    </row>
    <row customHeight="1" ht="11.549999999999999">
      <c r="BG174" s="403">
        <v>11</v>
      </c>
    </row>
    <row customHeight="1" ht="11.549999999999999">
      <c r="BG175" s="403">
        <v>11</v>
      </c>
    </row>
    <row customHeight="1" ht="11.549999999999999">
      <c r="BG176" s="403">
        <v>11</v>
      </c>
    </row>
    <row customHeight="1" ht="11.549999999999999">
      <c r="BG177" s="403">
        <v>11</v>
      </c>
    </row>
    <row customHeight="1" ht="11.549999999999999">
      <c r="BG178" s="403">
        <v>11</v>
      </c>
    </row>
    <row customHeight="1" ht="11.549999999999999">
      <c r="BG179" s="403">
        <v>11</v>
      </c>
    </row>
    <row customHeight="1" ht="11.549999999999999">
      <c r="BG180" s="403">
        <v>11</v>
      </c>
    </row>
    <row customHeight="1" ht="11.549999999999999">
      <c r="BG181" s="403">
        <v>11</v>
      </c>
    </row>
    <row customHeight="1" ht="11.549999999999999">
      <c r="BG182" s="403">
        <v>11</v>
      </c>
    </row>
    <row customHeight="1" ht="11.549999999999999">
      <c r="BG183" s="403">
        <v>11</v>
      </c>
    </row>
    <row customHeight="1" ht="11.549999999999999">
      <c r="BG184" s="403">
        <v>11</v>
      </c>
    </row>
    <row customHeight="1" ht="11.549999999999999">
      <c r="BG185" s="403">
        <v>11</v>
      </c>
    </row>
    <row customHeight="1" ht="11.549999999999999">
      <c r="BG186" s="403">
        <v>11</v>
      </c>
    </row>
    <row customHeight="1" ht="11.549999999999999">
      <c r="BG187" s="403">
        <v>11</v>
      </c>
    </row>
    <row customHeight="1" ht="11.549999999999999">
      <c r="BG188" s="403">
        <v>11</v>
      </c>
    </row>
    <row customHeight="1" ht="11.549999999999999">
      <c r="BG189" s="403">
        <v>11</v>
      </c>
    </row>
    <row customHeight="1" ht="11.549999999999999">
      <c r="BG190" s="403">
        <v>11</v>
      </c>
    </row>
    <row customHeight="1" ht="11.549999999999999">
      <c r="BG191" s="403">
        <v>11</v>
      </c>
    </row>
    <row customHeight="1" ht="11.549999999999999">
      <c r="BG192" s="403">
        <v>11</v>
      </c>
    </row>
    <row customHeight="1" ht="11.549999999999999">
      <c r="BG193" s="403">
        <v>11</v>
      </c>
    </row>
    <row customHeight="1" ht="11.549999999999999">
      <c r="BG194" s="403">
        <v>11</v>
      </c>
    </row>
    <row customHeight="1" ht="11.549999999999999">
      <c r="BG195" s="403">
        <v>11</v>
      </c>
    </row>
    <row customHeight="1" ht="11.549999999999999">
      <c r="BG196" s="403">
        <v>11</v>
      </c>
    </row>
    <row customHeight="1" ht="11.549999999999999">
      <c r="BG197" s="403">
        <v>11</v>
      </c>
    </row>
    <row customHeight="1" ht="11.549999999999999">
      <c r="BG198" s="403">
        <v>11</v>
      </c>
    </row>
    <row customHeight="1" ht="11.549999999999999">
      <c r="BG199" s="403">
        <v>11</v>
      </c>
    </row>
    <row customHeight="1" ht="11.549999999999999">
      <c r="BG200" s="403">
        <v>11</v>
      </c>
    </row>
    <row customHeight="1" ht="11.549999999999999">
      <c r="BG201" s="403">
        <v>11</v>
      </c>
    </row>
    <row customHeight="1" ht="11.549999999999999">
      <c r="BG202" s="403">
        <v>11</v>
      </c>
    </row>
    <row customHeight="1" ht="11.549999999999999">
      <c r="BG203" s="403">
        <v>11</v>
      </c>
    </row>
    <row customHeight="1" ht="11.549999999999999">
      <c r="BG204" s="403">
        <v>11</v>
      </c>
    </row>
    <row customHeight="1" ht="11.549999999999999">
      <c r="BG205" s="403">
        <v>11</v>
      </c>
    </row>
    <row customHeight="1" ht="11.549999999999999">
      <c r="BG206" s="403">
        <v>11</v>
      </c>
    </row>
    <row customHeight="1" ht="11.549999999999999">
      <c r="BG207" s="403">
        <v>11</v>
      </c>
    </row>
    <row customHeight="1" ht="11.549999999999999">
      <c r="BG208" s="403">
        <v>11</v>
      </c>
    </row>
    <row customHeight="1" ht="11.549999999999999">
      <c r="BG209" s="403">
        <v>11</v>
      </c>
    </row>
    <row customHeight="1" ht="11.549999999999999">
      <c r="BG210" s="403">
        <v>11</v>
      </c>
    </row>
    <row customHeight="1" ht="11.549999999999999">
      <c r="BG211" s="403">
        <v>11</v>
      </c>
    </row>
    <row customHeight="1" ht="11.549999999999999">
      <c r="BG212" s="403">
        <v>11</v>
      </c>
    </row>
    <row customHeight="1" ht="11.549999999999999">
      <c r="BG213" s="403">
        <v>11</v>
      </c>
    </row>
    <row customHeight="1" ht="11.549999999999999">
      <c r="BG214" s="403">
        <v>11</v>
      </c>
    </row>
    <row customHeight="1" ht="11.549999999999999">
      <c r="BG215" s="403">
        <v>11</v>
      </c>
    </row>
    <row customHeight="1" ht="11.549999999999999">
      <c r="BG216" s="403">
        <v>11</v>
      </c>
    </row>
    <row customHeight="1" ht="11.549999999999999">
      <c r="BG217" s="403">
        <v>11</v>
      </c>
    </row>
    <row customHeight="1" ht="11.549999999999999">
      <c r="BG218" s="403">
        <v>11</v>
      </c>
    </row>
    <row customHeight="1" ht="11.549999999999999">
      <c r="BG219" s="403">
        <v>11</v>
      </c>
    </row>
    <row customHeight="1" ht="11.549999999999999">
      <c r="BG220" s="403">
        <v>11</v>
      </c>
    </row>
    <row customHeight="1" ht="11.549999999999999">
      <c r="BG221" s="403">
        <v>11</v>
      </c>
    </row>
    <row customHeight="1" ht="11.549999999999999">
      <c r="BG222" s="403">
        <v>11</v>
      </c>
    </row>
    <row customHeight="1" ht="11.549999999999999">
      <c r="BG223" s="403">
        <v>11</v>
      </c>
    </row>
    <row customHeight="1" ht="11.549999999999999">
      <c r="BG224" s="403">
        <v>11</v>
      </c>
    </row>
    <row customHeight="1" ht="11.549999999999999">
      <c r="BG225" s="403">
        <v>11</v>
      </c>
    </row>
    <row customHeight="1" ht="11.549999999999999">
      <c r="BG226" s="403">
        <v>11</v>
      </c>
    </row>
    <row customHeight="1" ht="11.549999999999999">
      <c r="BG227" s="403">
        <v>11</v>
      </c>
    </row>
    <row customHeight="1" ht="11.549999999999999">
      <c r="BG228" s="403">
        <v>11</v>
      </c>
    </row>
    <row customHeight="1" ht="11.549999999999999">
      <c r="BG229" s="403">
        <v>11</v>
      </c>
    </row>
    <row customHeight="1" ht="11.549999999999999">
      <c r="BG230" s="403">
        <v>11</v>
      </c>
    </row>
    <row customHeight="1" ht="11.549999999999999">
      <c r="BG231" s="403">
        <v>11</v>
      </c>
    </row>
    <row customHeight="1" ht="11.549999999999999">
      <c r="BG232" s="403">
        <v>11</v>
      </c>
    </row>
    <row customHeight="1" ht="11.549999999999999">
      <c r="BG233" s="403">
        <v>11</v>
      </c>
    </row>
    <row customHeight="1" ht="11.549999999999999">
      <c r="BG234" s="403">
        <v>11</v>
      </c>
    </row>
    <row customHeight="1" ht="11.549999999999999">
      <c r="BG235" s="403">
        <v>11</v>
      </c>
    </row>
    <row customHeight="1" ht="11.549999999999999">
      <c r="BG236" s="403">
        <v>11</v>
      </c>
    </row>
    <row customHeight="1" ht="11.549999999999999">
      <c r="BG237" s="403">
        <v>11</v>
      </c>
    </row>
    <row customHeight="1" ht="11.549999999999999">
      <c r="BG238" s="403">
        <v>11</v>
      </c>
    </row>
    <row customHeight="1" ht="11.549999999999999">
      <c r="BG239" s="403">
        <v>11</v>
      </c>
    </row>
    <row customHeight="1" ht="11.549999999999999">
      <c r="BG240" s="403">
        <v>11</v>
      </c>
    </row>
    <row customHeight="1" ht="11.549999999999999">
      <c r="BG241" s="403">
        <v>11</v>
      </c>
    </row>
    <row customHeight="1" ht="11.549999999999999">
      <c r="BG242" s="403">
        <v>11</v>
      </c>
    </row>
    <row customHeight="1" ht="11.549999999999999">
      <c r="BG243" s="403">
        <v>11</v>
      </c>
    </row>
    <row customHeight="1" ht="11.549999999999999">
      <c r="BG244" s="403">
        <v>11</v>
      </c>
    </row>
    <row customHeight="1" ht="11.549999999999999">
      <c r="BG245" s="403">
        <v>11</v>
      </c>
    </row>
    <row customHeight="1" ht="11.549999999999999">
      <c r="BG246" s="403">
        <v>11</v>
      </c>
    </row>
    <row customHeight="1" ht="11.549999999999999">
      <c r="BG247" s="403">
        <v>11</v>
      </c>
    </row>
    <row customHeight="1" ht="11.549999999999999">
      <c r="BG248" s="403">
        <v>11</v>
      </c>
    </row>
    <row customHeight="1" ht="11.549999999999999">
      <c r="BG249" s="403">
        <v>11</v>
      </c>
    </row>
    <row customHeight="1" ht="11.549999999999999">
      <c r="BG250" s="403">
        <v>11</v>
      </c>
    </row>
    <row customHeight="1" ht="11.549999999999999">
      <c r="BG251" s="403">
        <v>11</v>
      </c>
    </row>
    <row customHeight="1" ht="11.549999999999999">
      <c r="BG252" s="403">
        <v>11</v>
      </c>
    </row>
    <row customHeight="1" ht="11.549999999999999">
      <c r="BG253" s="403">
        <v>11</v>
      </c>
    </row>
    <row customHeight="1" ht="11.549999999999999">
      <c r="BG254" s="403">
        <v>11</v>
      </c>
    </row>
    <row customHeight="1" ht="11.549999999999999">
      <c r="BG255" s="403">
        <v>11</v>
      </c>
    </row>
    <row customHeight="1" ht="11.549999999999999">
      <c r="BG256" s="403">
        <v>11</v>
      </c>
    </row>
    <row customHeight="1" ht="11.549999999999999">
      <c r="BG257" s="403">
        <v>11</v>
      </c>
    </row>
    <row customHeight="1" ht="11.549999999999999">
      <c r="BG258" s="403">
        <v>11</v>
      </c>
    </row>
    <row customHeight="1" ht="11.549999999999999">
      <c r="BG259" s="403">
        <v>11</v>
      </c>
    </row>
    <row customHeight="1" ht="11.549999999999999">
      <c r="BG260" s="403">
        <v>11</v>
      </c>
    </row>
    <row customHeight="1" ht="11.549999999999999">
      <c r="BG261" s="403">
        <v>11</v>
      </c>
    </row>
    <row customHeight="1" ht="11.549999999999999">
      <c r="BG262" s="403">
        <v>11</v>
      </c>
    </row>
    <row customHeight="1" ht="11.549999999999999">
      <c r="BG263" s="403">
        <v>11</v>
      </c>
    </row>
    <row customHeight="1" ht="11.549999999999999">
      <c r="BG264" s="403">
        <v>11</v>
      </c>
    </row>
    <row customHeight="1" ht="11.549999999999999">
      <c r="BG265" s="403">
        <v>11</v>
      </c>
    </row>
    <row customHeight="1" ht="11.549999999999999">
      <c r="BG266" s="403">
        <v>11</v>
      </c>
    </row>
    <row customHeight="1" ht="11.549999999999999">
      <c r="BG267" s="403">
        <v>11</v>
      </c>
    </row>
    <row customHeight="1" ht="11.549999999999999">
      <c r="BG268" s="403">
        <v>11</v>
      </c>
    </row>
    <row customHeight="1" ht="11.549999999999999">
      <c r="BG269" s="403">
        <v>11</v>
      </c>
    </row>
    <row customHeight="1" ht="11.549999999999999">
      <c r="BG270" s="403">
        <v>11</v>
      </c>
    </row>
    <row customHeight="1" ht="11.549999999999999">
      <c r="BG271" s="403">
        <v>11</v>
      </c>
    </row>
    <row customHeight="1" ht="11.549999999999999">
      <c r="BG272" s="403">
        <v>11</v>
      </c>
    </row>
    <row customHeight="1" ht="11.549999999999999">
      <c r="BG273" s="403">
        <v>11</v>
      </c>
    </row>
    <row customHeight="1" ht="11.549999999999999">
      <c r="BG274" s="403">
        <v>11</v>
      </c>
    </row>
    <row customHeight="1" ht="11.549999999999999">
      <c r="BG275" s="403">
        <v>11</v>
      </c>
    </row>
    <row customHeight="1" ht="11.549999999999999">
      <c r="BG276" s="403">
        <v>11</v>
      </c>
    </row>
    <row customHeight="1" ht="11.549999999999999">
      <c r="BG277" s="403">
        <v>11</v>
      </c>
    </row>
    <row customHeight="1" ht="11.549999999999999">
      <c r="BG278" s="403">
        <v>11</v>
      </c>
    </row>
    <row customHeight="1" ht="11.549999999999999">
      <c r="BG279" s="403">
        <v>11</v>
      </c>
    </row>
    <row customHeight="1" ht="11.549999999999999">
      <c r="BG280" s="403">
        <v>11</v>
      </c>
    </row>
    <row customHeight="1" ht="11.549999999999999">
      <c r="BG281" s="403">
        <v>11</v>
      </c>
    </row>
    <row customHeight="1" ht="11.549999999999999">
      <c r="BG282" s="403">
        <v>11</v>
      </c>
    </row>
    <row customHeight="1" ht="11.549999999999999">
      <c r="BG283" s="403">
        <v>11</v>
      </c>
    </row>
    <row customHeight="1" ht="11.549999999999999">
      <c r="BG284" s="403">
        <v>11</v>
      </c>
    </row>
    <row customHeight="1" ht="11.549999999999999">
      <c r="BG285" s="403">
        <v>11</v>
      </c>
    </row>
    <row customHeight="1" ht="11.549999999999999">
      <c r="BG286" s="403">
        <v>11</v>
      </c>
    </row>
    <row customHeight="1" ht="11.549999999999999">
      <c r="BG287" s="403">
        <v>11</v>
      </c>
    </row>
    <row customHeight="1" ht="11.549999999999999">
      <c r="BG288" s="403">
        <v>11</v>
      </c>
    </row>
    <row customHeight="1" ht="11.549999999999999">
      <c r="BG289" s="403">
        <v>11</v>
      </c>
    </row>
    <row customHeight="1" ht="11.549999999999999">
      <c r="BG290" s="403">
        <v>11</v>
      </c>
    </row>
    <row customHeight="1" ht="11.549999999999999">
      <c r="BG291" s="403">
        <v>11</v>
      </c>
    </row>
    <row customHeight="1" ht="11.549999999999999">
      <c r="BG292" s="403">
        <v>11</v>
      </c>
    </row>
    <row customHeight="1" ht="11.549999999999999">
      <c r="BG293" s="403">
        <v>11</v>
      </c>
    </row>
    <row customHeight="1" ht="11.549999999999999">
      <c r="BG294" s="403">
        <v>11</v>
      </c>
    </row>
    <row customHeight="1" ht="11.549999999999999">
      <c r="BG295" s="403">
        <v>11</v>
      </c>
    </row>
    <row customHeight="1" ht="11.549999999999999">
      <c r="BG296" s="403">
        <v>11</v>
      </c>
    </row>
    <row customHeight="1" ht="11.549999999999999">
      <c r="BG297" s="403">
        <v>11</v>
      </c>
    </row>
    <row customHeight="1" ht="11.549999999999999">
      <c r="BG298" s="403">
        <v>11</v>
      </c>
    </row>
    <row customHeight="1" ht="11.549999999999999">
      <c r="BG299" s="403">
        <v>11</v>
      </c>
    </row>
    <row customHeight="1" ht="11.549999999999999">
      <c r="BG300" s="403">
        <v>11</v>
      </c>
    </row>
    <row customHeight="1" ht="11.549999999999999">
      <c r="BG301" s="403">
        <v>11</v>
      </c>
    </row>
    <row customHeight="1" ht="11.549999999999999">
      <c r="BG302" s="403">
        <v>11</v>
      </c>
    </row>
    <row customHeight="1" ht="11.549999999999999">
      <c r="BG303" s="79">
        <v>11</v>
      </c>
    </row>
    <row customHeight="1" ht="11.549999999999999">
      <c r="BG304" s="79">
        <v>11</v>
      </c>
    </row>
    <row customHeight="1" ht="11.549999999999999">
      <c r="BG305" s="79">
        <v>11</v>
      </c>
    </row>
    <row customHeight="1" ht="11.549999999999999">
      <c r="BG306" s="79">
        <v>11</v>
      </c>
    </row>
    <row customHeight="1" ht="11.549999999999999">
      <c r="BG307" s="79">
        <v>11</v>
      </c>
    </row>
    <row customHeight="1" ht="11.549999999999999">
      <c r="BG308" s="79">
        <v>11</v>
      </c>
    </row>
    <row customHeight="1" ht="11.549999999999999">
      <c r="BG309" s="79">
        <v>11</v>
      </c>
    </row>
    <row customHeight="1" ht="11.549999999999999">
      <c r="BG310" s="79">
        <v>11</v>
      </c>
    </row>
    <row customHeight="1" ht="11.549999999999999">
      <c r="BG311" s="79">
        <v>11</v>
      </c>
    </row>
    <row customHeight="1" ht="11.549999999999999">
      <c r="BG312" s="79">
        <v>11</v>
      </c>
    </row>
    <row customHeight="1" ht="11.549999999999999">
      <c r="BG313" s="79">
        <v>11</v>
      </c>
    </row>
    <row customHeight="1" ht="11.549999999999999">
      <c r="BG314" s="79">
        <v>11</v>
      </c>
    </row>
    <row customHeight="1" ht="11.549999999999999">
      <c r="BG315" s="79">
        <v>11</v>
      </c>
    </row>
    <row customHeight="1" ht="11.549999999999999">
      <c r="BG316" s="79">
        <v>11</v>
      </c>
    </row>
    <row customHeight="1" ht="11.25" hidden="1">
      <c r="A317" s="710" t="s">
        <v>81</v>
      </c>
      <c r="B317" s="100">
        <v>0</v>
      </c>
      <c r="C317" s="138">
        <v>0</v>
      </c>
      <c r="D317" s="79">
        <v>3</v>
      </c>
      <c r="E317" s="79">
        <v>7</v>
      </c>
      <c r="F317" s="79">
        <v>54</v>
      </c>
      <c r="G317" s="79">
        <v>10</v>
      </c>
      <c r="H317" s="79">
        <v>0</v>
      </c>
      <c r="I317" s="79">
        <v>40</v>
      </c>
      <c r="J317" s="79">
        <v>0</v>
      </c>
      <c r="K317" s="79">
        <v>0</v>
      </c>
      <c r="L317" s="79">
        <v>0</v>
      </c>
      <c r="M317" s="79">
        <v>0</v>
      </c>
      <c r="N317" s="79">
        <v>0</v>
      </c>
      <c r="O317" s="79">
        <v>0</v>
      </c>
      <c r="P317" s="79">
        <v>0</v>
      </c>
      <c r="Q317" s="79">
        <v>0</v>
      </c>
      <c r="R317" s="79">
        <v>0</v>
      </c>
      <c r="S317" s="79">
        <v>0</v>
      </c>
      <c r="T317" s="79">
        <v>0</v>
      </c>
      <c r="U317" s="79">
        <v>0</v>
      </c>
      <c r="V317" s="79">
        <v>0</v>
      </c>
      <c r="W317" s="79">
        <v>0</v>
      </c>
      <c r="X317" s="79">
        <v>0</v>
      </c>
      <c r="Y317" s="79">
        <v>0</v>
      </c>
      <c r="Z317" s="79">
        <v>0</v>
      </c>
      <c r="AA317" s="79">
        <v>0</v>
      </c>
      <c r="AB317" s="79">
        <v>0</v>
      </c>
      <c r="AC317" s="79">
        <v>0</v>
      </c>
      <c r="AD317" s="79">
        <v>0</v>
      </c>
      <c r="AE317" s="79">
        <v>0</v>
      </c>
      <c r="AF317" s="79">
        <v>0</v>
      </c>
      <c r="AG317" s="79">
        <v>0</v>
      </c>
      <c r="AH317" s="79">
        <v>0</v>
      </c>
      <c r="AI317" s="79">
        <v>0</v>
      </c>
      <c r="AJ317" s="79">
        <v>0</v>
      </c>
      <c r="AK317" s="79">
        <v>102</v>
      </c>
      <c r="AL317" s="100">
        <v>9</v>
      </c>
      <c r="AM317" s="138">
        <v>5</v>
      </c>
      <c r="AN317" s="138">
        <v>3</v>
      </c>
      <c r="AO317" s="100">
        <v>3</v>
      </c>
      <c r="AP317" s="100">
        <v>3</v>
      </c>
      <c r="AQ317" s="100">
        <v>3</v>
      </c>
      <c r="AR317" s="100">
        <v>3</v>
      </c>
      <c r="AS317" s="138">
        <v>10</v>
      </c>
      <c r="AT317" s="100">
        <v>34</v>
      </c>
      <c r="AU317" s="100">
        <v>9</v>
      </c>
      <c r="AV317" s="711">
        <v>8</v>
      </c>
      <c r="AW317" s="100">
        <v>8</v>
      </c>
      <c r="AX317" s="100">
        <v>8</v>
      </c>
      <c r="AY317" s="100">
        <v>8</v>
      </c>
      <c r="AZ317" s="100">
        <v>8</v>
      </c>
      <c r="BA317" s="100">
        <v>8</v>
      </c>
      <c r="BB317" s="77">
        <v>8</v>
      </c>
      <c r="BC317" s="77">
        <v>8</v>
      </c>
      <c r="BD317" s="77">
        <v>8</v>
      </c>
      <c r="BE317" s="77">
        <v>8</v>
      </c>
      <c r="BF317" s="77">
        <v>8</v>
      </c>
      <c r="BG317" s="79">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AK25:A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AJ68 H66:AJ66"/>
    <dataValidation type="decimal" allowBlank="1" showErrorMessage="1" errorTitle="Ошибка" error="Введите значение от 0 до 100%" sqref="H104:AJ104 H109:AJ109">
      <formula1>0</formula1>
      <formula2>100</formula2>
    </dataValidation>
    <dataValidation type="decimal" allowBlank="1" showErrorMessage="1" errorTitle="Ошибка" error="Допускается ввод только действительных чисел!" sqref="H137:AJ137 H134:AJ134 H140:AJ140 H89:AJ94">
      <formula1>-9.99999999999999E+37</formula1>
      <formula2>9.99999999999999E+37</formula2>
    </dataValidation>
    <dataValidation type="decimal" allowBlank="1" showErrorMessage="1" errorTitle="Ошибка" error="Допускается ввод только действительных чисел!" sqref="H86:AJ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AJ144 H95:AJ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AJ67 H69:AJ69 H105:AJ108 H141:AJ141 H30:AJ30 H32:AJ33 H35:AJ38 H40:AJ65 H96:AJ100 H17:AJ17 H9:AJ13 H15:AJ15 H110:AJ133 H88:AJ88 H102:AJ103 H4:AJ6 H71:H84 I71:I84 J71:J84 K71:K84 L71:L84 M71:M84 N71:N84 O71:O84 P71:P84 Q71:Q84 R71:R84 S71:S84 T71:T84 U71:U84 V71:V84 W71:W84 X71:X84 Y71:Y84 Z71:Z84 AA71:AA84 AB71:AB84 AC71:AC84 AD71:AD84 AE71:AE84 AF71:AF84 AG71:AG84 AH71:AH84 AI71:AI84 AJ71:AJ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AJ34 H39:AJ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AJ70 AI70 AH70 AG70 AF70 AE70 AD70 AC70 AB70 AA70 Z70 Y70 X70 W70 V70 U70 T70 S70 R70 Q70 P70 O70 N70 M70 L70 K70 J70 I70 H70">
      <formula1>900</formula1>
    </dataValidation>
    <dataValidation type="list" allowBlank="1" showInputMessage="1" showErrorMessage="1" errorTitle="Ошибка" error="Выберите значение из списка" prompt="Выберите значение из списка" sqref="H7:AJ7">
      <formula1>kind_of_purchase_method</formula1>
    </dataValidation>
  </dataValidations>
  <hyperlinks>
    <hyperlink ref="I95" r:id="rId1" xr:uid="{0E0468B8-59A5-1EE6-1871-0.7F693AD7}"/>
    <hyperlink ref="J95" r:id="rId2" xr:uid="{3C33C0FA-AD23-DE63-0295-0.C5A1D0C1}"/>
    <hyperlink ref="K95" r:id="rId3" xr:uid="{6270D6A4-B316-4E71-EC74-0.63B0D499}"/>
    <hyperlink ref="L95" r:id="rId4" xr:uid="{2F05EB19-1D7D-0D14-53E8-0.9F429105}"/>
    <hyperlink ref="M95" r:id="rId5" xr:uid="{61CBACE1-0D1D-8171-BEB2-0.672EF71A}"/>
    <hyperlink ref="N95" r:id="rId6" xr:uid="{F6AC2247-56D2-6ECC-F4AF-0.7F54CA32}"/>
    <hyperlink ref="O95" r:id="rId7" xr:uid="{6F8E960C-C10B-16FB-4A2C-0.37D5EE07}"/>
    <hyperlink ref="P95" r:id="rId8" xr:uid="{02B53027-CA06-F6A8-5743-0.48CF47A3}"/>
    <hyperlink ref="Q95" r:id="rId9" xr:uid="{1A548604-2BED-FB4B-3D0C-0.4E0817D4}"/>
    <hyperlink ref="R95" r:id="rId10" xr:uid="{2E69738B-869E-18E9-63EB-0.FBF47096}"/>
    <hyperlink ref="S95" r:id="rId11" xr:uid="{770CBC99-5DA2-3F55-DBA5-0.ABCCC635}"/>
    <hyperlink ref="T95" r:id="rId12" xr:uid="{3B7470F3-C4C1-FC7C-61B9-0.18435CE1}"/>
    <hyperlink ref="U95" r:id="rId13" xr:uid="{.F3EBA89-967F-9505-7B84-0.50CCBAA1}"/>
    <hyperlink ref="V95" r:id="rId14" xr:uid="{90E87597-26AF-4D64-301F-0.F73AD007}"/>
    <hyperlink ref="W95" r:id="rId15" xr:uid="{0E6DD01C-EB8D-A522-2534-0.4F189E73}"/>
    <hyperlink ref="X95" r:id="rId16" xr:uid="{8B6C959F-8C91-14CB-E4AF-0.523159E3}"/>
    <hyperlink ref="Y95" r:id="rId17" xr:uid="{00847156-DE13-D349-835F-0.959FF082}"/>
    <hyperlink ref="Z95" r:id="rId18" xr:uid="{06FFC23C-A329-9606-EB63-0.7D38E6FF}"/>
    <hyperlink ref="AA95" r:id="rId19" xr:uid="{5277136B-14FA-C051-4C39-0.3F18CBA8}"/>
    <hyperlink ref="AB95" r:id="rId20" xr:uid="{06D92A7C-C89E-5F98-6D58-0.687A8F0C}"/>
    <hyperlink ref="AC95" r:id="rId21" xr:uid="{28060DDE-E887-12AF-AC66-0.DB48819C}"/>
    <hyperlink ref="AD95" r:id="rId22" xr:uid="{C8524B2E-3A68-BA52-A03F-0.C10426A8}"/>
    <hyperlink ref="AE95" r:id="rId23" xr:uid="{B251D544-751A-B075-4CB3-0.92A6BDE7}"/>
    <hyperlink ref="AF95" r:id="rId24" xr:uid="{9E4B1D28-75B6-FD75-A97B-0.343F4C39}"/>
    <hyperlink ref="AG95" r:id="rId25" xr:uid="{B4FB186F-D6EB-5C1F-F6A6-0.BEAAD3DD}"/>
    <hyperlink ref="AH95" r:id="rId26" xr:uid="{DE172A26-7C23-1FDD-257B-0.2DD1F601}"/>
    <hyperlink ref="AI95" r:id="rId27" xr:uid="{31900408-2066-B493-2A14-0.90AC1C5C}"/>
    <hyperlink ref="AJ95" r:id="rId28" tooltip="https://portal.eias.ru/Portal/DownloadPage.aspx?type=12&amp;guid=08d6407d-2a09-40ca-9f8c-2cec86596127" xr:uid="{2B93939F-9014-4524-988A-0.DF161C2B}"/>
  </hyperlinks>
  <pageMargins left="0.70" right="0.70" top="0.75" bottom="0.75" header="0.30" footer="0.30"/>
  <pageSetup scale="80"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3BD82-1753-28EA-E839-0.7C871DC5}" mc:Ignorable="x14ac xr xr2 xr3">
  <sheetPr>
    <tabColor theme="9" tint="-0.25"/>
  </sheetPr>
  <dimension ref="A1:CF276"/>
  <sheetViews>
    <sheetView topLeftCell="A1" showGridLines="0" zoomScale="90" workbookViewId="0">
      <selection activeCell="Q20" sqref="Q20"/>
    </sheetView>
  </sheetViews>
  <sheetFormatPr defaultColWidth="9.140625" customHeight="1" defaultRowHeight="11.25"/>
  <cols>
    <col min="1" max="1" style="3319" width="14.7109375" hidden="1" customWidth="1"/>
    <col min="2" max="2" style="3319" width="17.00390625" hidden="1" customWidth="1"/>
    <col min="3" max="3" style="3319" width="3.00390625" customWidth="1"/>
    <col min="4" max="4" style="3319" width="1.8515625" hidden="1" customWidth="1"/>
    <col min="5" max="6" style="3319" width="7.00390625" customWidth="1"/>
    <col min="7" max="7" style="3319" width="29.00390625" customWidth="1"/>
    <col min="8" max="8" style="3319" width="3.7109375" customWidth="1"/>
    <col min="9" max="9" style="3319" width="5.00390625" customWidth="1"/>
    <col min="10" max="11" style="3319" width="24.00390625" customWidth="1"/>
    <col min="12" max="12" style="3319" width="3.00390625" customWidth="1"/>
    <col min="13" max="13" style="3319" width="6.00390625" customWidth="1"/>
    <col min="14" max="14" style="3319" width="25.00390625" customWidth="1"/>
    <col min="15" max="18" style="3319" width="18.00390625" customWidth="1"/>
    <col min="19" max="19" style="3319" width="93.00390625" customWidth="1"/>
    <col min="20" max="21" style="3319" width="10.00390625" customWidth="1"/>
    <col min="22" max="22" style="3319" width="11.00390625" customWidth="1"/>
    <col min="23" max="27" style="3319" width="10.00390625" customWidth="1"/>
    <col min="28" max="83" style="3319" width="8.00390625" customWidth="1"/>
    <col min="84" max="84" style="3319" width="9.140625" hidden="1"/>
  </cols>
  <sheetData>
    <row customHeight="1" ht="22.5" hidden="1">
      <c r="CF1" s="79" t="s">
        <v>14</v>
      </c>
    </row>
    <row customHeight="1" ht="11.25" hidden="1">
      <c r="CF2" s="79">
        <v>0</v>
      </c>
    </row>
    <row customHeight="1" ht="11.25" hidden="1">
      <c r="CF3" s="79">
        <v>0</v>
      </c>
    </row>
    <row customHeight="1" ht="3">
      <c r="CF4" s="79">
        <v>3</v>
      </c>
    </row>
    <row customHeight="1" ht="29.25">
      <c r="D5" s="712"/>
      <c r="E5" s="42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426"/>
      <c r="G5" s="426"/>
      <c r="H5" s="426"/>
      <c r="I5" s="426"/>
      <c r="J5" s="426"/>
      <c r="K5" s="426"/>
      <c r="CF5" s="79">
        <v>28</v>
      </c>
    </row>
    <row customHeight="1" ht="16.8">
      <c r="D6" s="713"/>
      <c r="E6" s="287" t="str">
        <f>IF(org=0,"Не определено",org)</f>
        <v>ГУП СК "Ставрополькрайводоканал"</v>
      </c>
      <c r="F6" s="287"/>
      <c r="G6" s="287"/>
      <c r="H6" s="287"/>
      <c r="I6" s="287"/>
      <c r="J6" s="287"/>
      <c r="K6" s="287"/>
      <c r="CF6" s="79">
        <v>16</v>
      </c>
    </row>
    <row customHeight="1" ht="11.549999999999999">
      <c r="R7" s="320"/>
      <c r="CF7" s="79">
        <v>11</v>
      </c>
    </row>
    <row customHeight="1" ht="4.2">
      <c r="R8" s="714"/>
      <c r="CF8" s="403">
        <v>4</v>
      </c>
    </row>
    <row customHeight="1" ht="19.95">
      <c r="D9" s="450"/>
      <c r="E9" s="84" t="s">
        <v>453</v>
      </c>
      <c r="F9" s="142"/>
      <c r="G9" s="142"/>
      <c r="H9" s="142"/>
      <c r="I9" s="142"/>
      <c r="J9" s="142"/>
      <c r="K9" s="142"/>
      <c r="L9" s="142"/>
      <c r="M9" s="142"/>
      <c r="N9" s="142"/>
      <c r="O9" s="142"/>
      <c r="P9" s="142"/>
      <c r="Q9" s="142"/>
      <c r="R9" s="83"/>
      <c r="S9" s="152" t="s">
        <v>454</v>
      </c>
      <c r="CF9" s="79">
        <v>19</v>
      </c>
    </row>
    <row customHeight="1" ht="48.29999999999999">
      <c r="D10" s="153" t="s">
        <v>87</v>
      </c>
      <c r="E10" s="152" t="s">
        <v>87</v>
      </c>
      <c r="F10" s="152"/>
      <c r="G10" s="152" t="s">
        <v>455</v>
      </c>
      <c r="H10" s="152" t="s">
        <v>87</v>
      </c>
      <c r="I10" s="152"/>
      <c r="J10" s="152" t="s">
        <v>771</v>
      </c>
      <c r="K10" s="152" t="s">
        <v>772</v>
      </c>
      <c r="L10" s="152" t="s">
        <v>87</v>
      </c>
      <c r="M10" s="152"/>
      <c r="N10" s="152" t="s">
        <v>773</v>
      </c>
      <c r="O10" s="152" t="s">
        <v>774</v>
      </c>
      <c r="P10" s="152" t="s">
        <v>775</v>
      </c>
      <c r="Q10" s="152" t="s">
        <v>776</v>
      </c>
      <c r="R10" s="152" t="s">
        <v>777</v>
      </c>
      <c r="S10" s="152"/>
      <c r="CF10" s="79">
        <v>46</v>
      </c>
    </row>
    <row customHeight="1" ht="15" hidden="1">
      <c r="D11" s="601" t="s">
        <v>98</v>
      </c>
      <c r="F11" s="601" t="s">
        <v>101</v>
      </c>
      <c r="G11" s="601" t="s">
        <v>89</v>
      </c>
      <c r="I11" s="601" t="s">
        <v>90</v>
      </c>
      <c r="J11" s="601" t="s">
        <v>109</v>
      </c>
      <c r="K11" s="601" t="s">
        <v>91</v>
      </c>
      <c r="M11" s="601" t="s">
        <v>92</v>
      </c>
      <c r="N11" s="601" t="s">
        <v>117</v>
      </c>
      <c r="O11" s="601" t="s">
        <v>114</v>
      </c>
      <c r="P11" s="601" t="s">
        <v>118</v>
      </c>
      <c r="Q11" s="601" t="s">
        <v>127</v>
      </c>
      <c r="R11" s="601" t="s">
        <v>131</v>
      </c>
      <c r="S11" s="601" t="s">
        <v>121</v>
      </c>
      <c r="CF11" s="138">
        <v>0</v>
      </c>
    </row>
    <row customHeight="1" ht="1.05">
      <c r="CF12" s="79">
        <v>1</v>
      </c>
    </row>
    <row customHeight="1" ht="1.05">
      <c r="D13" s="601" t="s">
        <v>529</v>
      </c>
      <c r="CF13" s="403">
        <v>1</v>
      </c>
    </row>
    <row customHeight="1" ht="15">
      <c r="A14" s="715" t="s">
        <v>220</v>
      </c>
      <c r="D14" s="716" t="s">
        <v>98</v>
      </c>
      <c r="E14" s="717" t="s">
        <v>211</v>
      </c>
      <c r="F14" s="718"/>
      <c r="G14" s="719"/>
      <c r="H14" s="89" t="str">
        <f>IF(A14="","",INDEX(DIFFERENTIATION_UNMERGE_VD,MATCH(A14,DIFFERENTIATION_ID_DIFF,0)))</f>
        <v>Холодное водоснабжение. Питьевая вода</v>
      </c>
      <c r="I14" s="89"/>
      <c r="J14" s="89"/>
      <c r="K14" s="89"/>
      <c r="L14" s="89"/>
      <c r="M14" s="89"/>
      <c r="N14" s="89"/>
      <c r="O14" s="89"/>
      <c r="P14" s="89"/>
      <c r="Q14" s="89"/>
      <c r="R14" s="89"/>
      <c r="S14" s="720"/>
      <c r="T14" s="721"/>
      <c r="AE14" s="0" t="s">
        <v>22</v>
      </c>
      <c r="AG14" s="722" t="s">
        <v>778</v>
      </c>
      <c r="AH14" s="723">
        <v>3</v>
      </c>
      <c r="CF14" s="161">
        <v>0</v>
      </c>
    </row>
    <row customHeight="1" ht="15">
      <c r="D15" s="724"/>
      <c r="E15" s="717" t="s">
        <v>717</v>
      </c>
      <c r="F15" s="718"/>
      <c r="G15" s="719"/>
      <c r="H15" s="89" t="str">
        <f>IF(A14="","",INDEX(DIFFERENTIATION_UNMERGE_AREA,MATCH(A14,DIFFERENTIATION_ID_DIFF,0)))</f>
        <v>Территория 1</v>
      </c>
      <c r="I15" s="89"/>
      <c r="J15" s="89"/>
      <c r="K15" s="89"/>
      <c r="L15" s="89"/>
      <c r="M15" s="89"/>
      <c r="N15" s="89"/>
      <c r="O15" s="89"/>
      <c r="P15" s="89"/>
      <c r="Q15" s="89"/>
      <c r="R15" s="89"/>
      <c r="S15" s="720"/>
      <c r="T15" s="721"/>
      <c r="CF15" s="161">
        <v>0</v>
      </c>
    </row>
    <row customHeight="1" ht="15">
      <c r="D16" s="724"/>
      <c r="E16" s="717" t="s">
        <v>718</v>
      </c>
      <c r="F16" s="718"/>
      <c r="G16" s="719"/>
      <c r="H16" s="89" t="str">
        <f>IF(A14="","",INDEX(DIFFERENTIATION_UNMERGE_SYSTEM,MATCH(A14,DIFFERENTIATION_ID_DIFF,0)))</f>
        <v>Потребители Ставропольского края</v>
      </c>
      <c r="I16" s="89"/>
      <c r="J16" s="89"/>
      <c r="K16" s="89"/>
      <c r="L16" s="89"/>
      <c r="M16" s="89"/>
      <c r="N16" s="89"/>
      <c r="O16" s="89"/>
      <c r="P16" s="89"/>
      <c r="Q16" s="89"/>
      <c r="R16" s="89"/>
      <c r="S16" s="720"/>
      <c r="T16" s="721"/>
      <c r="CF16" s="161">
        <v>0</v>
      </c>
    </row>
    <row customHeight="1" ht="22.5">
      <c r="D17" s="724"/>
      <c r="E17" s="725" t="s">
        <v>779</v>
      </c>
      <c r="F17" s="725"/>
      <c r="G17" s="725"/>
      <c r="H17" s="725"/>
      <c r="I17" s="725"/>
      <c r="J17" s="725"/>
      <c r="K17" s="725"/>
      <c r="L17" s="725"/>
      <c r="M17" s="725"/>
      <c r="N17" s="725"/>
      <c r="O17" s="725"/>
      <c r="P17" s="725"/>
      <c r="Q17" s="670">
        <f>SUMIF(T18:T23,"i",Q18:Q23)</f>
        <v>52587.78</v>
      </c>
      <c r="R17" s="726"/>
      <c r="S17" s="298" t="s">
        <v>780</v>
      </c>
      <c r="T17" s="721" t="s">
        <v>781</v>
      </c>
      <c r="U17" s="136">
        <v>1</v>
      </c>
      <c r="V17" s="136" t="str">
        <f>INDEX(B_FHD_FLAG_INDEX_1,1,MATCH($A$14,B_FHD_FLAG_DIFFERENTIATION,0))</f>
        <v>есть</v>
      </c>
      <c r="CF17" s="161">
        <v>0</v>
      </c>
    </row>
    <row customHeight="1" ht="11.25" hidden="1">
      <c r="D18" s="724"/>
      <c r="E18" s="330"/>
      <c r="F18" s="330">
        <v>0</v>
      </c>
      <c r="G18" s="330"/>
      <c r="H18" s="330"/>
      <c r="I18" s="330"/>
      <c r="J18" s="330"/>
      <c r="K18" s="330"/>
      <c r="L18" s="330"/>
      <c r="M18" s="330"/>
      <c r="N18" s="330"/>
      <c r="O18" s="330"/>
      <c r="P18" s="330"/>
      <c r="Q18" s="330"/>
      <c r="R18" s="330"/>
      <c r="S18" s="329"/>
      <c r="T18" s="727"/>
      <c r="CF18" s="161">
        <v>0</v>
      </c>
    </row>
    <row customHeight="1" ht="45">
      <c r="A19" s="0"/>
      <c r="B19" s="0"/>
      <c r="C19" s="0"/>
      <c r="D19" s="0"/>
      <c r="E19" s="1172" t="s">
        <v>102</v>
      </c>
      <c r="F19" s="208" t="s">
        <v>98</v>
      </c>
      <c r="G19" s="1173" t="s">
        <v>782</v>
      </c>
      <c r="H19" s="450"/>
      <c r="I19" s="1174" t="s">
        <v>98</v>
      </c>
      <c r="J19" s="761" t="s">
        <v>783</v>
      </c>
      <c r="K19" s="250" t="s">
        <v>699</v>
      </c>
      <c r="L19" s="391" t="s">
        <v>699</v>
      </c>
      <c r="M19" s="246"/>
      <c r="N19" s="250" t="s">
        <v>699</v>
      </c>
      <c r="O19" s="250" t="s">
        <v>699</v>
      </c>
      <c r="P19" s="250" t="s">
        <v>699</v>
      </c>
      <c r="Q19" s="846">
        <f>SUM(Q20:Q22)</f>
        <v>52587.78</v>
      </c>
      <c r="R19" s="846">
        <f>IF('Показатели ФХД'!I65=0,0,($Q$19/'Показатели ФХД'!I65)*100)</f>
        <v>28.5042367897422</v>
      </c>
      <c r="S19" s="298"/>
      <c r="T19" s="721" t="s">
        <v>781</v>
      </c>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row>
    <row customHeight="1" ht="11.25">
      <c r="A20" s="0"/>
      <c r="B20" s="0"/>
      <c r="C20" s="0"/>
      <c r="D20" s="0"/>
      <c r="E20" s="1081"/>
      <c r="F20" s="208">
        <v>0</v>
      </c>
      <c r="G20" s="1173"/>
      <c r="H20" s="152"/>
      <c r="I20" s="233" t="s">
        <v>784</v>
      </c>
      <c r="J20" s="900" t="s">
        <v>785</v>
      </c>
      <c r="K20" s="1175" t="s">
        <v>786</v>
      </c>
      <c r="L20" s="892"/>
      <c r="M20" s="1176" t="s">
        <v>98</v>
      </c>
      <c r="N20" s="336" t="s">
        <v>787</v>
      </c>
      <c r="O20" s="407">
        <v>1</v>
      </c>
      <c r="P20" s="477" t="s">
        <v>788</v>
      </c>
      <c r="Q20" s="407">
        <v>52587.78</v>
      </c>
      <c r="R20" s="492">
        <v>0</v>
      </c>
      <c r="S20" s="298"/>
      <c r="T20" s="721"/>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row>
    <row customHeight="1" ht="11.25">
      <c r="A21" s="0"/>
      <c r="B21" s="0"/>
      <c r="C21" s="0"/>
      <c r="D21" s="0"/>
      <c r="E21" s="1081"/>
      <c r="F21" s="208">
        <v>0</v>
      </c>
      <c r="G21" s="1173"/>
      <c r="H21" s="152"/>
      <c r="I21" s="233"/>
      <c r="J21" s="900"/>
      <c r="K21" s="336"/>
      <c r="L21" s="1177"/>
      <c r="M21" s="1178"/>
      <c r="N21" s="176" t="s">
        <v>789</v>
      </c>
      <c r="O21" s="176"/>
      <c r="P21" s="176"/>
      <c r="Q21" s="176"/>
      <c r="R21" s="221"/>
      <c r="S21" s="298"/>
      <c r="T21" s="721"/>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row>
    <row customHeight="1" ht="11.25">
      <c r="A22" s="0"/>
      <c r="B22" s="0"/>
      <c r="C22" s="0"/>
      <c r="D22" s="0"/>
      <c r="E22" s="1179"/>
      <c r="F22" s="208">
        <v>0</v>
      </c>
      <c r="G22" s="106"/>
      <c r="H22" s="1177" t="s">
        <v>22</v>
      </c>
      <c r="I22" s="1178"/>
      <c r="J22" s="176" t="s">
        <v>790</v>
      </c>
      <c r="K22" s="176"/>
      <c r="L22" s="176"/>
      <c r="M22" s="176"/>
      <c r="N22" s="176"/>
      <c r="O22" s="176"/>
      <c r="P22" s="176"/>
      <c r="Q22" s="176"/>
      <c r="R22" s="221"/>
      <c r="S22" s="298"/>
      <c r="T22" s="721"/>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row>
    <row customHeight="1" ht="11.25">
      <c r="D23" s="724"/>
      <c r="E23" s="592" t="s">
        <v>22</v>
      </c>
      <c r="F23" s="167" t="s">
        <v>22</v>
      </c>
      <c r="G23" s="167" t="s">
        <v>791</v>
      </c>
      <c r="H23" s="176" t="s">
        <v>22</v>
      </c>
      <c r="I23" s="176"/>
      <c r="J23" s="176"/>
      <c r="K23" s="176"/>
      <c r="L23" s="176"/>
      <c r="M23" s="176"/>
      <c r="N23" s="176"/>
      <c r="O23" s="176"/>
      <c r="P23" s="176"/>
      <c r="Q23" s="176"/>
      <c r="R23" s="221"/>
      <c r="S23" s="725"/>
      <c r="T23" s="727"/>
      <c r="CF23" s="161">
        <v>0</v>
      </c>
    </row>
    <row customHeight="1" ht="22.5" hidden="1">
      <c r="D24" s="724"/>
      <c r="E24" s="725" t="s">
        <v>792</v>
      </c>
      <c r="F24" s="725"/>
      <c r="G24" s="725"/>
      <c r="H24" s="725"/>
      <c r="I24" s="725"/>
      <c r="J24" s="725"/>
      <c r="K24" s="725"/>
      <c r="L24" s="725"/>
      <c r="M24" s="725"/>
      <c r="N24" s="725"/>
      <c r="O24" s="725"/>
      <c r="P24" s="725"/>
      <c r="Q24" s="670">
        <f>SUMIF(T25:T26,"i",Q25:Q26)</f>
        <v>0</v>
      </c>
      <c r="R24" s="726"/>
      <c r="S24" s="298" t="s">
        <v>793</v>
      </c>
      <c r="T24" s="721" t="s">
        <v>781</v>
      </c>
      <c r="U24" s="136">
        <v>2</v>
      </c>
      <c r="V24" s="136" t="str">
        <f>INDEX(B_FHD_FLAG_INDEX_2,1,MATCH($A$14,B_FHD_FLAG_DIFFERENTIATION,0))</f>
        <v>отсутствует</v>
      </c>
      <c r="CF24" s="161">
        <v>0</v>
      </c>
    </row>
    <row customHeight="1" ht="11.25" hidden="1">
      <c r="D25" s="724"/>
      <c r="E25" s="330"/>
      <c r="F25" s="330">
        <v>0</v>
      </c>
      <c r="G25" s="330"/>
      <c r="H25" s="330"/>
      <c r="I25" s="330"/>
      <c r="J25" s="330"/>
      <c r="K25" s="330"/>
      <c r="L25" s="330"/>
      <c r="M25" s="330"/>
      <c r="N25" s="330"/>
      <c r="O25" s="330"/>
      <c r="P25" s="330"/>
      <c r="Q25" s="330"/>
      <c r="R25" s="330"/>
      <c r="S25" s="329"/>
      <c r="T25" s="727"/>
      <c r="CF25" s="161">
        <v>0</v>
      </c>
    </row>
    <row customHeight="1" ht="11.25" hidden="1">
      <c r="D26" s="728"/>
      <c r="E26" s="592" t="s">
        <v>22</v>
      </c>
      <c r="F26" s="167" t="s">
        <v>22</v>
      </c>
      <c r="G26" s="167" t="s">
        <v>22</v>
      </c>
      <c r="H26" s="176" t="s">
        <v>22</v>
      </c>
      <c r="I26" s="176"/>
      <c r="J26" s="176"/>
      <c r="K26" s="176"/>
      <c r="L26" s="176"/>
      <c r="M26" s="176"/>
      <c r="N26" s="176"/>
      <c r="O26" s="176"/>
      <c r="P26" s="176"/>
      <c r="Q26" s="176"/>
      <c r="R26" s="221"/>
      <c r="S26" s="725"/>
      <c r="T26" s="727"/>
      <c r="CF26" s="161">
        <v>0</v>
      </c>
    </row>
    <row customHeight="1" ht="15" hidden="1">
      <c r="A27" s="715" t="s">
        <v>226</v>
      </c>
      <c r="C27" s="0" t="s">
        <v>22</v>
      </c>
      <c r="D27" s="215" t="s">
        <v>127</v>
      </c>
      <c r="E27" s="717" t="s">
        <v>211</v>
      </c>
      <c r="F27" s="718"/>
      <c r="G27" s="719"/>
      <c r="H27" s="89" t="str">
        <f>IF(A27="","",INDEX(DIFFERENTIATION_UNMERGE_VD,MATCH(A27,DIFFERENTIATION_ID_DIFF,0)))</f>
        <v>Холодное водоснабжение. Техническая вода</v>
      </c>
      <c r="I27" s="89"/>
      <c r="J27" s="89"/>
      <c r="K27" s="89"/>
      <c r="L27" s="89"/>
      <c r="M27" s="89"/>
      <c r="N27" s="89"/>
      <c r="O27" s="89"/>
      <c r="P27" s="89"/>
      <c r="Q27" s="89"/>
      <c r="R27" s="89"/>
      <c r="S27" s="720"/>
      <c r="T27" s="721"/>
      <c r="AE27" s="0" t="s">
        <v>22</v>
      </c>
      <c r="AG27" s="722" t="s">
        <v>778</v>
      </c>
      <c r="AH27" s="723">
        <v>3</v>
      </c>
    </row>
    <row customHeight="1" ht="15" hidden="1">
      <c r="D28" s="729"/>
      <c r="E28" s="717" t="s">
        <v>717</v>
      </c>
      <c r="F28" s="718"/>
      <c r="G28" s="719"/>
      <c r="H28" s="89" t="str">
        <f>IF(A27="","",INDEX(DIFFERENTIATION_UNMERGE_AREA,MATCH(A27,DIFFERENTIATION_ID_DIFF,0)))</f>
        <v>Территория 2</v>
      </c>
      <c r="I28" s="89"/>
      <c r="J28" s="89"/>
      <c r="K28" s="89"/>
      <c r="L28" s="89"/>
      <c r="M28" s="89"/>
      <c r="N28" s="89"/>
      <c r="O28" s="89"/>
      <c r="P28" s="89"/>
      <c r="Q28" s="89"/>
      <c r="R28" s="89"/>
      <c r="S28" s="720"/>
      <c r="T28" s="721"/>
    </row>
    <row customHeight="1" ht="15" hidden="1">
      <c r="D29" s="729"/>
      <c r="E29" s="717" t="s">
        <v>718</v>
      </c>
      <c r="F29" s="718"/>
      <c r="G29" s="719"/>
      <c r="H29" s="89" t="str">
        <f>IF(A27="","",INDEX(DIFFERENTIATION_UNMERGE_SYSTEM,MATCH(A27,DIFFERENTIATION_ID_DIFF,0)))</f>
        <v>Потребители, присоединенные к централизованной системе технического водоснабжения города Буденновска Буденновского МО</v>
      </c>
      <c r="I29" s="89"/>
      <c r="J29" s="89"/>
      <c r="K29" s="89"/>
      <c r="L29" s="89"/>
      <c r="M29" s="89"/>
      <c r="N29" s="89"/>
      <c r="O29" s="89"/>
      <c r="P29" s="89"/>
      <c r="Q29" s="89"/>
      <c r="R29" s="89"/>
      <c r="S29" s="720"/>
      <c r="T29" s="721"/>
    </row>
    <row customHeight="1" ht="24.75" hidden="1">
      <c r="D30" s="729"/>
      <c r="E30" s="725" t="s">
        <v>779</v>
      </c>
      <c r="F30" s="725"/>
      <c r="G30" s="725"/>
      <c r="H30" s="725"/>
      <c r="I30" s="725"/>
      <c r="J30" s="725"/>
      <c r="K30" s="725"/>
      <c r="L30" s="725"/>
      <c r="M30" s="725"/>
      <c r="N30" s="725"/>
      <c r="O30" s="725"/>
      <c r="P30" s="725"/>
      <c r="Q30" s="670">
        <f>SUMIF(T31:T32,"i",Q31:Q32)</f>
        <v>0</v>
      </c>
      <c r="R30" s="726"/>
      <c r="S30" s="298" t="s">
        <v>780</v>
      </c>
      <c r="T30" s="721" t="s">
        <v>781</v>
      </c>
      <c r="U30" s="136">
        <v>1</v>
      </c>
      <c r="V30" s="136" t="s">
        <v>728</v>
      </c>
    </row>
    <row customHeight="1" ht="11.25" hidden="1">
      <c r="D31" s="729"/>
      <c r="E31" s="330"/>
      <c r="F31" s="330">
        <v>0</v>
      </c>
      <c r="G31" s="330"/>
      <c r="H31" s="330"/>
      <c r="I31" s="330"/>
      <c r="J31" s="330"/>
      <c r="K31" s="330"/>
      <c r="L31" s="330"/>
      <c r="M31" s="330"/>
      <c r="N31" s="330"/>
      <c r="O31" s="330"/>
      <c r="P31" s="330"/>
      <c r="Q31" s="330"/>
      <c r="R31" s="330"/>
      <c r="S31" s="329"/>
      <c r="T31" s="727"/>
    </row>
    <row customHeight="1" ht="11.25" hidden="1">
      <c r="D32" s="729"/>
      <c r="E32" s="592" t="s">
        <v>22</v>
      </c>
      <c r="F32" s="167" t="s">
        <v>22</v>
      </c>
      <c r="G32" s="167" t="s">
        <v>791</v>
      </c>
      <c r="H32" s="176" t="s">
        <v>22</v>
      </c>
      <c r="I32" s="176"/>
      <c r="J32" s="176"/>
      <c r="K32" s="176"/>
      <c r="L32" s="176"/>
      <c r="M32" s="176"/>
      <c r="N32" s="176"/>
      <c r="O32" s="176"/>
      <c r="P32" s="176"/>
      <c r="Q32" s="176"/>
      <c r="R32" s="221"/>
      <c r="S32" s="730"/>
      <c r="T32" s="727"/>
    </row>
    <row customHeight="1" ht="24.75" hidden="1">
      <c r="D33" s="729"/>
      <c r="E33" s="725" t="s">
        <v>792</v>
      </c>
      <c r="F33" s="725"/>
      <c r="G33" s="725"/>
      <c r="H33" s="725"/>
      <c r="I33" s="725"/>
      <c r="J33" s="725"/>
      <c r="K33" s="725"/>
      <c r="L33" s="725"/>
      <c r="M33" s="725"/>
      <c r="N33" s="725"/>
      <c r="O33" s="725"/>
      <c r="P33" s="725"/>
      <c r="Q33" s="670">
        <f>SUMIF(T34:T35,"i",Q34:Q35)</f>
        <v>0</v>
      </c>
      <c r="R33" s="726"/>
      <c r="S33" s="298" t="s">
        <v>793</v>
      </c>
      <c r="T33" s="721" t="s">
        <v>781</v>
      </c>
      <c r="U33" s="136">
        <v>1</v>
      </c>
      <c r="V33" s="136" t="s">
        <v>728</v>
      </c>
    </row>
    <row customHeight="1" ht="11.25" hidden="1">
      <c r="D34" s="729"/>
      <c r="E34" s="330"/>
      <c r="F34" s="330">
        <v>0</v>
      </c>
      <c r="G34" s="330"/>
      <c r="H34" s="330"/>
      <c r="I34" s="330"/>
      <c r="J34" s="330"/>
      <c r="K34" s="330"/>
      <c r="L34" s="330"/>
      <c r="M34" s="330"/>
      <c r="N34" s="330"/>
      <c r="O34" s="330"/>
      <c r="P34" s="330"/>
      <c r="Q34" s="330"/>
      <c r="R34" s="330"/>
      <c r="S34" s="329"/>
      <c r="T34" s="727"/>
    </row>
    <row customHeight="1" ht="11.25" hidden="1">
      <c r="D35" s="731"/>
      <c r="E35" s="592" t="s">
        <v>22</v>
      </c>
      <c r="F35" s="167" t="s">
        <v>22</v>
      </c>
      <c r="G35" s="167" t="s">
        <v>791</v>
      </c>
      <c r="H35" s="176" t="s">
        <v>22</v>
      </c>
      <c r="I35" s="176"/>
      <c r="J35" s="176"/>
      <c r="K35" s="176"/>
      <c r="L35" s="176"/>
      <c r="M35" s="176"/>
      <c r="N35" s="176"/>
      <c r="O35" s="176"/>
      <c r="P35" s="176"/>
      <c r="Q35" s="176"/>
      <c r="R35" s="221"/>
      <c r="S35" s="730"/>
      <c r="T35" s="727"/>
    </row>
    <row customHeight="1" ht="15" hidden="1">
      <c r="A36" s="715" t="s">
        <v>229</v>
      </c>
      <c r="C36" s="0" t="s">
        <v>22</v>
      </c>
      <c r="D36" s="215" t="s">
        <v>794</v>
      </c>
      <c r="E36" s="717" t="s">
        <v>211</v>
      </c>
      <c r="F36" s="718"/>
      <c r="G36" s="719"/>
      <c r="H36" s="89" t="str">
        <f>IF(A36="","",INDEX(DIFFERENTIATION_UNMERGE_VD,MATCH(A36,DIFFERENTIATION_ID_DIFF,0)))</f>
        <v>Холодное водоснабжение. Техническая вода</v>
      </c>
      <c r="I36" s="89"/>
      <c r="J36" s="89"/>
      <c r="K36" s="89"/>
      <c r="L36" s="89"/>
      <c r="M36" s="89"/>
      <c r="N36" s="89"/>
      <c r="O36" s="89"/>
      <c r="P36" s="89"/>
      <c r="Q36" s="89"/>
      <c r="R36" s="89"/>
      <c r="S36" s="720"/>
      <c r="T36" s="721"/>
      <c r="AE36" s="0" t="s">
        <v>22</v>
      </c>
      <c r="AG36" s="722" t="s">
        <v>778</v>
      </c>
      <c r="AH36" s="723">
        <v>3</v>
      </c>
    </row>
    <row customHeight="1" ht="15" hidden="1">
      <c r="D37" s="729"/>
      <c r="E37" s="717" t="s">
        <v>717</v>
      </c>
      <c r="F37" s="718"/>
      <c r="G37" s="719"/>
      <c r="H37" s="89" t="str">
        <f>IF(A36="","",INDEX(DIFFERENTIATION_UNMERGE_AREA,MATCH(A36,DIFFERENTIATION_ID_DIFF,0)))</f>
        <v>Территория 2</v>
      </c>
      <c r="I37" s="89"/>
      <c r="J37" s="89"/>
      <c r="K37" s="89"/>
      <c r="L37" s="89"/>
      <c r="M37" s="89"/>
      <c r="N37" s="89"/>
      <c r="O37" s="89"/>
      <c r="P37" s="89"/>
      <c r="Q37" s="89"/>
      <c r="R37" s="89"/>
      <c r="S37" s="720"/>
      <c r="T37" s="721"/>
    </row>
    <row customHeight="1" ht="15" hidden="1">
      <c r="D38" s="729"/>
      <c r="E38" s="717" t="s">
        <v>718</v>
      </c>
      <c r="F38" s="718"/>
      <c r="G38" s="719"/>
      <c r="H38" s="89" t="str">
        <f>IF(A36="","",INDEX(DIFFERENTIATION_UNMERGE_SYSTEM,MATCH(A36,DIFFERENTIATION_ID_DIFF,0)))</f>
        <v>Потребители, присоединенные к централизованной системе технического водоснабжения села Стародубского Буденновского МО</v>
      </c>
      <c r="I38" s="89"/>
      <c r="J38" s="89"/>
      <c r="K38" s="89"/>
      <c r="L38" s="89"/>
      <c r="M38" s="89"/>
      <c r="N38" s="89"/>
      <c r="O38" s="89"/>
      <c r="P38" s="89"/>
      <c r="Q38" s="89"/>
      <c r="R38" s="89"/>
      <c r="S38" s="720"/>
      <c r="T38" s="721"/>
    </row>
    <row customHeight="1" ht="24.75" hidden="1">
      <c r="D39" s="729"/>
      <c r="E39" s="725" t="s">
        <v>779</v>
      </c>
      <c r="F39" s="725"/>
      <c r="G39" s="725"/>
      <c r="H39" s="725"/>
      <c r="I39" s="725"/>
      <c r="J39" s="725"/>
      <c r="K39" s="725"/>
      <c r="L39" s="725"/>
      <c r="M39" s="725"/>
      <c r="N39" s="725"/>
      <c r="O39" s="725"/>
      <c r="P39" s="725"/>
      <c r="Q39" s="670">
        <f>SUMIF(T40:T41,"i",Q40:Q41)</f>
        <v>0</v>
      </c>
      <c r="R39" s="726"/>
      <c r="S39" s="298" t="s">
        <v>780</v>
      </c>
      <c r="T39" s="721" t="s">
        <v>781</v>
      </c>
      <c r="U39" s="136">
        <v>1</v>
      </c>
      <c r="V39" s="136" t="s">
        <v>728</v>
      </c>
    </row>
    <row customHeight="1" ht="11.25" hidden="1">
      <c r="D40" s="729"/>
      <c r="E40" s="330"/>
      <c r="F40" s="330">
        <v>0</v>
      </c>
      <c r="G40" s="330"/>
      <c r="H40" s="330"/>
      <c r="I40" s="330"/>
      <c r="J40" s="330"/>
      <c r="K40" s="330"/>
      <c r="L40" s="330"/>
      <c r="M40" s="330"/>
      <c r="N40" s="330"/>
      <c r="O40" s="330"/>
      <c r="P40" s="330"/>
      <c r="Q40" s="330"/>
      <c r="R40" s="330"/>
      <c r="S40" s="329"/>
      <c r="T40" s="727"/>
    </row>
    <row customHeight="1" ht="11.25" hidden="1">
      <c r="D41" s="729"/>
      <c r="E41" s="592" t="s">
        <v>22</v>
      </c>
      <c r="F41" s="167" t="s">
        <v>22</v>
      </c>
      <c r="G41" s="167" t="s">
        <v>791</v>
      </c>
      <c r="H41" s="176" t="s">
        <v>22</v>
      </c>
      <c r="I41" s="176"/>
      <c r="J41" s="176"/>
      <c r="K41" s="176"/>
      <c r="L41" s="176"/>
      <c r="M41" s="176"/>
      <c r="N41" s="176"/>
      <c r="O41" s="176"/>
      <c r="P41" s="176"/>
      <c r="Q41" s="176"/>
      <c r="R41" s="221"/>
      <c r="S41" s="730"/>
      <c r="T41" s="727"/>
    </row>
    <row customHeight="1" ht="24.75" hidden="1">
      <c r="D42" s="729"/>
      <c r="E42" s="725" t="s">
        <v>792</v>
      </c>
      <c r="F42" s="725"/>
      <c r="G42" s="725"/>
      <c r="H42" s="725"/>
      <c r="I42" s="725"/>
      <c r="J42" s="725"/>
      <c r="K42" s="725"/>
      <c r="L42" s="725"/>
      <c r="M42" s="725"/>
      <c r="N42" s="725"/>
      <c r="O42" s="725"/>
      <c r="P42" s="725"/>
      <c r="Q42" s="670">
        <f>SUMIF(T43:T44,"i",Q43:Q44)</f>
        <v>0</v>
      </c>
      <c r="R42" s="726"/>
      <c r="S42" s="298" t="s">
        <v>793</v>
      </c>
      <c r="T42" s="721" t="s">
        <v>781</v>
      </c>
      <c r="U42" s="136">
        <v>1</v>
      </c>
      <c r="V42" s="136" t="s">
        <v>728</v>
      </c>
    </row>
    <row customHeight="1" ht="11.25" hidden="1">
      <c r="D43" s="729"/>
      <c r="E43" s="330"/>
      <c r="F43" s="330">
        <v>0</v>
      </c>
      <c r="G43" s="330"/>
      <c r="H43" s="330"/>
      <c r="I43" s="330"/>
      <c r="J43" s="330"/>
      <c r="K43" s="330"/>
      <c r="L43" s="330"/>
      <c r="M43" s="330"/>
      <c r="N43" s="330"/>
      <c r="O43" s="330"/>
      <c r="P43" s="330"/>
      <c r="Q43" s="330"/>
      <c r="R43" s="330"/>
      <c r="S43" s="329"/>
      <c r="T43" s="727"/>
    </row>
    <row customHeight="1" ht="11.25" hidden="1">
      <c r="D44" s="731"/>
      <c r="E44" s="592" t="s">
        <v>22</v>
      </c>
      <c r="F44" s="167" t="s">
        <v>22</v>
      </c>
      <c r="G44" s="167" t="s">
        <v>791</v>
      </c>
      <c r="H44" s="176" t="s">
        <v>22</v>
      </c>
      <c r="I44" s="176"/>
      <c r="J44" s="176"/>
      <c r="K44" s="176"/>
      <c r="L44" s="176"/>
      <c r="M44" s="176"/>
      <c r="N44" s="176"/>
      <c r="O44" s="176"/>
      <c r="P44" s="176"/>
      <c r="Q44" s="176"/>
      <c r="R44" s="221"/>
      <c r="S44" s="730"/>
      <c r="T44" s="727"/>
    </row>
    <row customHeight="1" ht="15" hidden="1">
      <c r="A45" s="715" t="s">
        <v>231</v>
      </c>
      <c r="C45" s="0" t="s">
        <v>22</v>
      </c>
      <c r="D45" s="215" t="s">
        <v>795</v>
      </c>
      <c r="E45" s="717" t="s">
        <v>211</v>
      </c>
      <c r="F45" s="718"/>
      <c r="G45" s="719"/>
      <c r="H45" s="89" t="str">
        <f>IF(A45="","",INDEX(DIFFERENTIATION_UNMERGE_VD,MATCH(A45,DIFFERENTIATION_ID_DIFF,0)))</f>
        <v>Холодное водоснабжение. Техническая вода</v>
      </c>
      <c r="I45" s="89"/>
      <c r="J45" s="89"/>
      <c r="K45" s="89"/>
      <c r="L45" s="89"/>
      <c r="M45" s="89"/>
      <c r="N45" s="89"/>
      <c r="O45" s="89"/>
      <c r="P45" s="89"/>
      <c r="Q45" s="89"/>
      <c r="R45" s="89"/>
      <c r="S45" s="720"/>
      <c r="T45" s="721"/>
      <c r="AE45" s="0" t="s">
        <v>22</v>
      </c>
      <c r="AG45" s="722" t="s">
        <v>778</v>
      </c>
      <c r="AH45" s="723">
        <v>3</v>
      </c>
    </row>
    <row customHeight="1" ht="15" hidden="1">
      <c r="D46" s="729"/>
      <c r="E46" s="717" t="s">
        <v>717</v>
      </c>
      <c r="F46" s="718"/>
      <c r="G46" s="719"/>
      <c r="H46" s="89" t="str">
        <f>IF(A45="","",INDEX(DIFFERENTIATION_UNMERGE_AREA,MATCH(A45,DIFFERENTIATION_ID_DIFF,0)))</f>
        <v>Территория 3</v>
      </c>
      <c r="I46" s="89"/>
      <c r="J46" s="89"/>
      <c r="K46" s="89"/>
      <c r="L46" s="89"/>
      <c r="M46" s="89"/>
      <c r="N46" s="89"/>
      <c r="O46" s="89"/>
      <c r="P46" s="89"/>
      <c r="Q46" s="89"/>
      <c r="R46" s="89"/>
      <c r="S46" s="720"/>
      <c r="T46" s="721"/>
    </row>
    <row customHeight="1" ht="15" hidden="1">
      <c r="D47" s="729"/>
      <c r="E47" s="717" t="s">
        <v>718</v>
      </c>
      <c r="F47" s="718"/>
      <c r="G47" s="719"/>
      <c r="H47" s="89" t="str">
        <f>IF(A45="","",INDEX(DIFFERENTIATION_UNMERGE_SYSTEM,MATCH(A45,DIFFERENTIATION_ID_DIFF,0)))</f>
        <v>Потребители, присоединенные к централизованной системе технического водоснабжения города Нефтекумска Нефтекумского МО</v>
      </c>
      <c r="I47" s="89"/>
      <c r="J47" s="89"/>
      <c r="K47" s="89"/>
      <c r="L47" s="89"/>
      <c r="M47" s="89"/>
      <c r="N47" s="89"/>
      <c r="O47" s="89"/>
      <c r="P47" s="89"/>
      <c r="Q47" s="89"/>
      <c r="R47" s="89"/>
      <c r="S47" s="720"/>
      <c r="T47" s="721"/>
    </row>
    <row customHeight="1" ht="24.75" hidden="1">
      <c r="D48" s="729"/>
      <c r="E48" s="725" t="s">
        <v>779</v>
      </c>
      <c r="F48" s="725"/>
      <c r="G48" s="725"/>
      <c r="H48" s="725"/>
      <c r="I48" s="725"/>
      <c r="J48" s="725"/>
      <c r="K48" s="725"/>
      <c r="L48" s="725"/>
      <c r="M48" s="725"/>
      <c r="N48" s="725"/>
      <c r="O48" s="725"/>
      <c r="P48" s="725"/>
      <c r="Q48" s="670">
        <f>SUMIF(T49:T50,"i",Q49:Q50)</f>
        <v>0</v>
      </c>
      <c r="R48" s="726"/>
      <c r="S48" s="298" t="s">
        <v>780</v>
      </c>
      <c r="T48" s="721" t="s">
        <v>781</v>
      </c>
      <c r="U48" s="136">
        <v>1</v>
      </c>
      <c r="V48" s="136" t="s">
        <v>728</v>
      </c>
    </row>
    <row customHeight="1" ht="11.25" hidden="1">
      <c r="D49" s="729"/>
      <c r="E49" s="330"/>
      <c r="F49" s="330">
        <v>0</v>
      </c>
      <c r="G49" s="330"/>
      <c r="H49" s="330"/>
      <c r="I49" s="330"/>
      <c r="J49" s="330"/>
      <c r="K49" s="330"/>
      <c r="L49" s="330"/>
      <c r="M49" s="330"/>
      <c r="N49" s="330"/>
      <c r="O49" s="330"/>
      <c r="P49" s="330"/>
      <c r="Q49" s="330"/>
      <c r="R49" s="330"/>
      <c r="S49" s="329"/>
      <c r="T49" s="727"/>
    </row>
    <row customHeight="1" ht="11.25" hidden="1">
      <c r="D50" s="729"/>
      <c r="E50" s="592" t="s">
        <v>22</v>
      </c>
      <c r="F50" s="167" t="s">
        <v>22</v>
      </c>
      <c r="G50" s="167" t="s">
        <v>791</v>
      </c>
      <c r="H50" s="176" t="s">
        <v>22</v>
      </c>
      <c r="I50" s="176"/>
      <c r="J50" s="176"/>
      <c r="K50" s="176"/>
      <c r="L50" s="176"/>
      <c r="M50" s="176"/>
      <c r="N50" s="176"/>
      <c r="O50" s="176"/>
      <c r="P50" s="176"/>
      <c r="Q50" s="176"/>
      <c r="R50" s="221"/>
      <c r="S50" s="730"/>
      <c r="T50" s="727"/>
    </row>
    <row customHeight="1" ht="24.75" hidden="1">
      <c r="D51" s="729"/>
      <c r="E51" s="725" t="s">
        <v>792</v>
      </c>
      <c r="F51" s="725"/>
      <c r="G51" s="725"/>
      <c r="H51" s="725"/>
      <c r="I51" s="725"/>
      <c r="J51" s="725"/>
      <c r="K51" s="725"/>
      <c r="L51" s="725"/>
      <c r="M51" s="725"/>
      <c r="N51" s="725"/>
      <c r="O51" s="725"/>
      <c r="P51" s="725"/>
      <c r="Q51" s="670">
        <f>SUMIF(T52:T53,"i",Q52:Q53)</f>
        <v>0</v>
      </c>
      <c r="R51" s="726"/>
      <c r="S51" s="298" t="s">
        <v>793</v>
      </c>
      <c r="T51" s="721" t="s">
        <v>781</v>
      </c>
      <c r="U51" s="136">
        <v>1</v>
      </c>
      <c r="V51" s="136" t="s">
        <v>728</v>
      </c>
    </row>
    <row customHeight="1" ht="11.25" hidden="1">
      <c r="D52" s="729"/>
      <c r="E52" s="330"/>
      <c r="F52" s="330">
        <v>0</v>
      </c>
      <c r="G52" s="330"/>
      <c r="H52" s="330"/>
      <c r="I52" s="330"/>
      <c r="J52" s="330"/>
      <c r="K52" s="330"/>
      <c r="L52" s="330"/>
      <c r="M52" s="330"/>
      <c r="N52" s="330"/>
      <c r="O52" s="330"/>
      <c r="P52" s="330"/>
      <c r="Q52" s="330"/>
      <c r="R52" s="330"/>
      <c r="S52" s="329"/>
      <c r="T52" s="727"/>
    </row>
    <row customHeight="1" ht="11.25" hidden="1">
      <c r="D53" s="731"/>
      <c r="E53" s="592" t="s">
        <v>22</v>
      </c>
      <c r="F53" s="167" t="s">
        <v>22</v>
      </c>
      <c r="G53" s="167" t="s">
        <v>791</v>
      </c>
      <c r="H53" s="176" t="s">
        <v>22</v>
      </c>
      <c r="I53" s="176"/>
      <c r="J53" s="176"/>
      <c r="K53" s="176"/>
      <c r="L53" s="176"/>
      <c r="M53" s="176"/>
      <c r="N53" s="176"/>
      <c r="O53" s="176"/>
      <c r="P53" s="176"/>
      <c r="Q53" s="176"/>
      <c r="R53" s="221"/>
      <c r="S53" s="730"/>
      <c r="T53" s="727"/>
    </row>
    <row customHeight="1" ht="15" hidden="1">
      <c r="A54" s="715" t="s">
        <v>233</v>
      </c>
      <c r="C54" s="0" t="s">
        <v>22</v>
      </c>
      <c r="D54" s="215" t="s">
        <v>796</v>
      </c>
      <c r="E54" s="717" t="s">
        <v>211</v>
      </c>
      <c r="F54" s="718"/>
      <c r="G54" s="719"/>
      <c r="H54" s="89" t="str">
        <f>IF(A54="","",INDEX(DIFFERENTIATION_UNMERGE_VD,MATCH(A54,DIFFERENTIATION_ID_DIFF,0)))</f>
        <v>Холодное водоснабжение. Техническая вода</v>
      </c>
      <c r="I54" s="89"/>
      <c r="J54" s="89"/>
      <c r="K54" s="89"/>
      <c r="L54" s="89"/>
      <c r="M54" s="89"/>
      <c r="N54" s="89"/>
      <c r="O54" s="89"/>
      <c r="P54" s="89"/>
      <c r="Q54" s="89"/>
      <c r="R54" s="89"/>
      <c r="S54" s="720"/>
      <c r="T54" s="721"/>
      <c r="AE54" s="0" t="s">
        <v>22</v>
      </c>
      <c r="AG54" s="722" t="s">
        <v>778</v>
      </c>
      <c r="AH54" s="723">
        <v>3</v>
      </c>
    </row>
    <row customHeight="1" ht="15" hidden="1">
      <c r="D55" s="729"/>
      <c r="E55" s="717" t="s">
        <v>717</v>
      </c>
      <c r="F55" s="718"/>
      <c r="G55" s="719"/>
      <c r="H55" s="89" t="str">
        <f>IF(A54="","",INDEX(DIFFERENTIATION_UNMERGE_AREA,MATCH(A54,DIFFERENTIATION_ID_DIFF,0)))</f>
        <v>Территория 4</v>
      </c>
      <c r="I55" s="89"/>
      <c r="J55" s="89"/>
      <c r="K55" s="89"/>
      <c r="L55" s="89"/>
      <c r="M55" s="89"/>
      <c r="N55" s="89"/>
      <c r="O55" s="89"/>
      <c r="P55" s="89"/>
      <c r="Q55" s="89"/>
      <c r="R55" s="89"/>
      <c r="S55" s="720"/>
      <c r="T55" s="721"/>
    </row>
    <row customHeight="1" ht="15" hidden="1">
      <c r="D56" s="729"/>
      <c r="E56" s="717" t="s">
        <v>718</v>
      </c>
      <c r="F56" s="718"/>
      <c r="G56" s="719"/>
      <c r="H56" s="89" t="str">
        <f>IF(A54="","",INDEX(DIFFERENTIATION_UNMERGE_SYSTEM,MATCH(A54,DIFFERENTIATION_ID_DIFF,0)))</f>
        <v>Потребители, присоединенные к централизованной системе технического водоснабжения Изобильненского МО</v>
      </c>
      <c r="I56" s="89"/>
      <c r="J56" s="89"/>
      <c r="K56" s="89"/>
      <c r="L56" s="89"/>
      <c r="M56" s="89"/>
      <c r="N56" s="89"/>
      <c r="O56" s="89"/>
      <c r="P56" s="89"/>
      <c r="Q56" s="89"/>
      <c r="R56" s="89"/>
      <c r="S56" s="720"/>
      <c r="T56" s="721"/>
    </row>
    <row customHeight="1" ht="24.75" hidden="1">
      <c r="D57" s="729"/>
      <c r="E57" s="725" t="s">
        <v>779</v>
      </c>
      <c r="F57" s="725"/>
      <c r="G57" s="725"/>
      <c r="H57" s="725"/>
      <c r="I57" s="725"/>
      <c r="J57" s="725"/>
      <c r="K57" s="725"/>
      <c r="L57" s="725"/>
      <c r="M57" s="725"/>
      <c r="N57" s="725"/>
      <c r="O57" s="725"/>
      <c r="P57" s="725"/>
      <c r="Q57" s="670">
        <f>SUMIF(T58:T59,"i",Q58:Q59)</f>
        <v>0</v>
      </c>
      <c r="R57" s="726"/>
      <c r="S57" s="298" t="s">
        <v>780</v>
      </c>
      <c r="T57" s="721" t="s">
        <v>781</v>
      </c>
      <c r="U57" s="136">
        <v>1</v>
      </c>
      <c r="V57" s="136" t="s">
        <v>728</v>
      </c>
    </row>
    <row customHeight="1" ht="11.25" hidden="1">
      <c r="D58" s="729"/>
      <c r="E58" s="330"/>
      <c r="F58" s="330">
        <v>0</v>
      </c>
      <c r="G58" s="330"/>
      <c r="H58" s="330"/>
      <c r="I58" s="330"/>
      <c r="J58" s="330"/>
      <c r="K58" s="330"/>
      <c r="L58" s="330"/>
      <c r="M58" s="330"/>
      <c r="N58" s="330"/>
      <c r="O58" s="330"/>
      <c r="P58" s="330"/>
      <c r="Q58" s="330"/>
      <c r="R58" s="330"/>
      <c r="S58" s="329"/>
      <c r="T58" s="727"/>
    </row>
    <row customHeight="1" ht="11.25" hidden="1">
      <c r="D59" s="729"/>
      <c r="E59" s="592" t="s">
        <v>22</v>
      </c>
      <c r="F59" s="167" t="s">
        <v>22</v>
      </c>
      <c r="G59" s="167" t="s">
        <v>791</v>
      </c>
      <c r="H59" s="176" t="s">
        <v>22</v>
      </c>
      <c r="I59" s="176"/>
      <c r="J59" s="176"/>
      <c r="K59" s="176"/>
      <c r="L59" s="176"/>
      <c r="M59" s="176"/>
      <c r="N59" s="176"/>
      <c r="O59" s="176"/>
      <c r="P59" s="176"/>
      <c r="Q59" s="176"/>
      <c r="R59" s="221"/>
      <c r="S59" s="730"/>
      <c r="T59" s="727"/>
    </row>
    <row customHeight="1" ht="24.75" hidden="1">
      <c r="D60" s="729"/>
      <c r="E60" s="725" t="s">
        <v>792</v>
      </c>
      <c r="F60" s="725"/>
      <c r="G60" s="725"/>
      <c r="H60" s="725"/>
      <c r="I60" s="725"/>
      <c r="J60" s="725"/>
      <c r="K60" s="725"/>
      <c r="L60" s="725"/>
      <c r="M60" s="725"/>
      <c r="N60" s="725"/>
      <c r="O60" s="725"/>
      <c r="P60" s="725"/>
      <c r="Q60" s="670">
        <f>SUMIF(T61:T62,"i",Q61:Q62)</f>
        <v>0</v>
      </c>
      <c r="R60" s="726"/>
      <c r="S60" s="298" t="s">
        <v>793</v>
      </c>
      <c r="T60" s="721" t="s">
        <v>781</v>
      </c>
      <c r="U60" s="136">
        <v>1</v>
      </c>
      <c r="V60" s="136" t="s">
        <v>728</v>
      </c>
    </row>
    <row customHeight="1" ht="11.25" hidden="1">
      <c r="D61" s="729"/>
      <c r="E61" s="330"/>
      <c r="F61" s="330">
        <v>0</v>
      </c>
      <c r="G61" s="330"/>
      <c r="H61" s="330"/>
      <c r="I61" s="330"/>
      <c r="J61" s="330"/>
      <c r="K61" s="330"/>
      <c r="L61" s="330"/>
      <c r="M61" s="330"/>
      <c r="N61" s="330"/>
      <c r="O61" s="330"/>
      <c r="P61" s="330"/>
      <c r="Q61" s="330"/>
      <c r="R61" s="330"/>
      <c r="S61" s="329"/>
      <c r="T61" s="727"/>
    </row>
    <row customHeight="1" ht="11.25" hidden="1">
      <c r="D62" s="731"/>
      <c r="E62" s="592" t="s">
        <v>22</v>
      </c>
      <c r="F62" s="167" t="s">
        <v>22</v>
      </c>
      <c r="G62" s="167" t="s">
        <v>791</v>
      </c>
      <c r="H62" s="176" t="s">
        <v>22</v>
      </c>
      <c r="I62" s="176"/>
      <c r="J62" s="176"/>
      <c r="K62" s="176"/>
      <c r="L62" s="176"/>
      <c r="M62" s="176"/>
      <c r="N62" s="176"/>
      <c r="O62" s="176"/>
      <c r="P62" s="176"/>
      <c r="Q62" s="176"/>
      <c r="R62" s="221"/>
      <c r="S62" s="730"/>
      <c r="T62" s="727"/>
    </row>
    <row customHeight="1" ht="15" hidden="1">
      <c r="A63" s="715" t="s">
        <v>235</v>
      </c>
      <c r="C63" s="0" t="s">
        <v>22</v>
      </c>
      <c r="D63" s="215" t="s">
        <v>797</v>
      </c>
      <c r="E63" s="717" t="s">
        <v>211</v>
      </c>
      <c r="F63" s="718"/>
      <c r="G63" s="719"/>
      <c r="H63" s="89" t="str">
        <f>IF(A63="","",INDEX(DIFFERENTIATION_UNMERGE_VD,MATCH(A63,DIFFERENTIATION_ID_DIFF,0)))</f>
        <v>Холодное водоснабжение. Техническая вода</v>
      </c>
      <c r="I63" s="89"/>
      <c r="J63" s="89"/>
      <c r="K63" s="89"/>
      <c r="L63" s="89"/>
      <c r="M63" s="89"/>
      <c r="N63" s="89"/>
      <c r="O63" s="89"/>
      <c r="P63" s="89"/>
      <c r="Q63" s="89"/>
      <c r="R63" s="89"/>
      <c r="S63" s="720"/>
      <c r="T63" s="721"/>
      <c r="AE63" s="0" t="s">
        <v>22</v>
      </c>
      <c r="AG63" s="722" t="s">
        <v>778</v>
      </c>
      <c r="AH63" s="723">
        <v>3</v>
      </c>
    </row>
    <row customHeight="1" ht="15" hidden="1">
      <c r="D64" s="729"/>
      <c r="E64" s="717" t="s">
        <v>717</v>
      </c>
      <c r="F64" s="718"/>
      <c r="G64" s="719"/>
      <c r="H64" s="89" t="str">
        <f>IF(A63="","",INDEX(DIFFERENTIATION_UNMERGE_AREA,MATCH(A63,DIFFERENTIATION_ID_DIFF,0)))</f>
        <v>Территория 5</v>
      </c>
      <c r="I64" s="89"/>
      <c r="J64" s="89"/>
      <c r="K64" s="89"/>
      <c r="L64" s="89"/>
      <c r="M64" s="89"/>
      <c r="N64" s="89"/>
      <c r="O64" s="89"/>
      <c r="P64" s="89"/>
      <c r="Q64" s="89"/>
      <c r="R64" s="89"/>
      <c r="S64" s="720"/>
      <c r="T64" s="721"/>
    </row>
    <row customHeight="1" ht="15" hidden="1">
      <c r="D65" s="729"/>
      <c r="E65" s="717" t="s">
        <v>718</v>
      </c>
      <c r="F65" s="718"/>
      <c r="G65" s="719"/>
      <c r="H65" s="89" t="str">
        <f>IF(A63="","",INDEX(DIFFERENTIATION_UNMERGE_SYSTEM,MATCH(A63,DIFFERENTIATION_ID_DIFF,0)))</f>
        <v>Потребители, присоединенные к централизованной системе технического водоснабжения поселка Новоспицевского Грачевского МО</v>
      </c>
      <c r="I65" s="89"/>
      <c r="J65" s="89"/>
      <c r="K65" s="89"/>
      <c r="L65" s="89"/>
      <c r="M65" s="89"/>
      <c r="N65" s="89"/>
      <c r="O65" s="89"/>
      <c r="P65" s="89"/>
      <c r="Q65" s="89"/>
      <c r="R65" s="89"/>
      <c r="S65" s="720"/>
      <c r="T65" s="721"/>
    </row>
    <row customHeight="1" ht="24.75" hidden="1">
      <c r="D66" s="729"/>
      <c r="E66" s="725" t="s">
        <v>779</v>
      </c>
      <c r="F66" s="725"/>
      <c r="G66" s="725"/>
      <c r="H66" s="725"/>
      <c r="I66" s="725"/>
      <c r="J66" s="725"/>
      <c r="K66" s="725"/>
      <c r="L66" s="725"/>
      <c r="M66" s="725"/>
      <c r="N66" s="725"/>
      <c r="O66" s="725"/>
      <c r="P66" s="725"/>
      <c r="Q66" s="670">
        <f>SUMIF(T67:T68,"i",Q67:Q68)</f>
        <v>0</v>
      </c>
      <c r="R66" s="726"/>
      <c r="S66" s="298" t="s">
        <v>780</v>
      </c>
      <c r="T66" s="721" t="s">
        <v>781</v>
      </c>
      <c r="U66" s="136">
        <v>1</v>
      </c>
      <c r="V66" s="136" t="s">
        <v>728</v>
      </c>
    </row>
    <row customHeight="1" ht="11.25" hidden="1">
      <c r="D67" s="729"/>
      <c r="E67" s="330"/>
      <c r="F67" s="330">
        <v>0</v>
      </c>
      <c r="G67" s="330"/>
      <c r="H67" s="330"/>
      <c r="I67" s="330"/>
      <c r="J67" s="330"/>
      <c r="K67" s="330"/>
      <c r="L67" s="330"/>
      <c r="M67" s="330"/>
      <c r="N67" s="330"/>
      <c r="O67" s="330"/>
      <c r="P67" s="330"/>
      <c r="Q67" s="330"/>
      <c r="R67" s="330"/>
      <c r="S67" s="329"/>
      <c r="T67" s="727"/>
    </row>
    <row customHeight="1" ht="11.25" hidden="1">
      <c r="D68" s="729"/>
      <c r="E68" s="592" t="s">
        <v>22</v>
      </c>
      <c r="F68" s="167" t="s">
        <v>22</v>
      </c>
      <c r="G68" s="167" t="s">
        <v>791</v>
      </c>
      <c r="H68" s="176" t="s">
        <v>22</v>
      </c>
      <c r="I68" s="176"/>
      <c r="J68" s="176"/>
      <c r="K68" s="176"/>
      <c r="L68" s="176"/>
      <c r="M68" s="176"/>
      <c r="N68" s="176"/>
      <c r="O68" s="176"/>
      <c r="P68" s="176"/>
      <c r="Q68" s="176"/>
      <c r="R68" s="221"/>
      <c r="S68" s="730"/>
      <c r="T68" s="727"/>
    </row>
    <row customHeight="1" ht="24.75" hidden="1">
      <c r="D69" s="729"/>
      <c r="E69" s="725" t="s">
        <v>792</v>
      </c>
      <c r="F69" s="725"/>
      <c r="G69" s="725"/>
      <c r="H69" s="725"/>
      <c r="I69" s="725"/>
      <c r="J69" s="725"/>
      <c r="K69" s="725"/>
      <c r="L69" s="725"/>
      <c r="M69" s="725"/>
      <c r="N69" s="725"/>
      <c r="O69" s="725"/>
      <c r="P69" s="725"/>
      <c r="Q69" s="670">
        <f>SUMIF(T70:T71,"i",Q70:Q71)</f>
        <v>0</v>
      </c>
      <c r="R69" s="726"/>
      <c r="S69" s="298" t="s">
        <v>793</v>
      </c>
      <c r="T69" s="721" t="s">
        <v>781</v>
      </c>
      <c r="U69" s="136">
        <v>1</v>
      </c>
      <c r="V69" s="136" t="s">
        <v>728</v>
      </c>
    </row>
    <row customHeight="1" ht="11.25" hidden="1">
      <c r="D70" s="729"/>
      <c r="E70" s="330"/>
      <c r="F70" s="330">
        <v>0</v>
      </c>
      <c r="G70" s="330"/>
      <c r="H70" s="330"/>
      <c r="I70" s="330"/>
      <c r="J70" s="330"/>
      <c r="K70" s="330"/>
      <c r="L70" s="330"/>
      <c r="M70" s="330"/>
      <c r="N70" s="330"/>
      <c r="O70" s="330"/>
      <c r="P70" s="330"/>
      <c r="Q70" s="330"/>
      <c r="R70" s="330"/>
      <c r="S70" s="329"/>
      <c r="T70" s="727"/>
    </row>
    <row customHeight="1" ht="11.25" hidden="1">
      <c r="D71" s="731"/>
      <c r="E71" s="592" t="s">
        <v>22</v>
      </c>
      <c r="F71" s="167" t="s">
        <v>22</v>
      </c>
      <c r="G71" s="167" t="s">
        <v>791</v>
      </c>
      <c r="H71" s="176" t="s">
        <v>22</v>
      </c>
      <c r="I71" s="176"/>
      <c r="J71" s="176"/>
      <c r="K71" s="176"/>
      <c r="L71" s="176"/>
      <c r="M71" s="176"/>
      <c r="N71" s="176"/>
      <c r="O71" s="176"/>
      <c r="P71" s="176"/>
      <c r="Q71" s="176"/>
      <c r="R71" s="221"/>
      <c r="S71" s="730"/>
      <c r="T71" s="727"/>
    </row>
    <row customHeight="1" ht="15" hidden="1">
      <c r="A72" s="715" t="s">
        <v>237</v>
      </c>
      <c r="C72" s="0" t="s">
        <v>22</v>
      </c>
      <c r="D72" s="215" t="s">
        <v>798</v>
      </c>
      <c r="E72" s="717" t="s">
        <v>211</v>
      </c>
      <c r="F72" s="718"/>
      <c r="G72" s="719"/>
      <c r="H72" s="89" t="str">
        <f>IF(A72="","",INDEX(DIFFERENTIATION_UNMERGE_VD,MATCH(A72,DIFFERENTIATION_ID_DIFF,0)))</f>
        <v>Холодное водоснабжение. Техническая вода</v>
      </c>
      <c r="I72" s="89"/>
      <c r="J72" s="89"/>
      <c r="K72" s="89"/>
      <c r="L72" s="89"/>
      <c r="M72" s="89"/>
      <c r="N72" s="89"/>
      <c r="O72" s="89"/>
      <c r="P72" s="89"/>
      <c r="Q72" s="89"/>
      <c r="R72" s="89"/>
      <c r="S72" s="720"/>
      <c r="T72" s="721"/>
      <c r="AE72" s="0" t="s">
        <v>22</v>
      </c>
      <c r="AG72" s="722" t="s">
        <v>778</v>
      </c>
      <c r="AH72" s="723">
        <v>3</v>
      </c>
    </row>
    <row customHeight="1" ht="15" hidden="1">
      <c r="D73" s="729"/>
      <c r="E73" s="717" t="s">
        <v>717</v>
      </c>
      <c r="F73" s="718"/>
      <c r="G73" s="719"/>
      <c r="H73" s="89" t="str">
        <f>IF(A72="","",INDEX(DIFFERENTIATION_UNMERGE_AREA,MATCH(A72,DIFFERENTIATION_ID_DIFF,0)))</f>
        <v>Территория 6</v>
      </c>
      <c r="I73" s="89"/>
      <c r="J73" s="89"/>
      <c r="K73" s="89"/>
      <c r="L73" s="89"/>
      <c r="M73" s="89"/>
      <c r="N73" s="89"/>
      <c r="O73" s="89"/>
      <c r="P73" s="89"/>
      <c r="Q73" s="89"/>
      <c r="R73" s="89"/>
      <c r="S73" s="720"/>
      <c r="T73" s="721"/>
    </row>
    <row customHeight="1" ht="15" hidden="1">
      <c r="D74" s="729"/>
      <c r="E74" s="717" t="s">
        <v>718</v>
      </c>
      <c r="F74" s="718"/>
      <c r="G74" s="719"/>
      <c r="H74" s="89" t="str">
        <f>IF(A72="","",INDEX(DIFFERENTIATION_UNMERGE_SYSTEM,MATCH(A72,DIFFERENTIATION_ID_DIFF,0)))</f>
        <v>Потребители, присоединенные к централизованной системе технического водоснабжения хутора Привольного Курского МО</v>
      </c>
      <c r="I74" s="89"/>
      <c r="J74" s="89"/>
      <c r="K74" s="89"/>
      <c r="L74" s="89"/>
      <c r="M74" s="89"/>
      <c r="N74" s="89"/>
      <c r="O74" s="89"/>
      <c r="P74" s="89"/>
      <c r="Q74" s="89"/>
      <c r="R74" s="89"/>
      <c r="S74" s="720"/>
      <c r="T74" s="721"/>
    </row>
    <row customHeight="1" ht="24.75" hidden="1">
      <c r="D75" s="729"/>
      <c r="E75" s="725" t="s">
        <v>779</v>
      </c>
      <c r="F75" s="725"/>
      <c r="G75" s="725"/>
      <c r="H75" s="725"/>
      <c r="I75" s="725"/>
      <c r="J75" s="725"/>
      <c r="K75" s="725"/>
      <c r="L75" s="725"/>
      <c r="M75" s="725"/>
      <c r="N75" s="725"/>
      <c r="O75" s="725"/>
      <c r="P75" s="725"/>
      <c r="Q75" s="670">
        <f>SUMIF(T76:T77,"i",Q76:Q77)</f>
        <v>0</v>
      </c>
      <c r="R75" s="726"/>
      <c r="S75" s="298" t="s">
        <v>780</v>
      </c>
      <c r="T75" s="721" t="s">
        <v>781</v>
      </c>
      <c r="U75" s="136">
        <v>1</v>
      </c>
      <c r="V75" s="136" t="s">
        <v>728</v>
      </c>
    </row>
    <row customHeight="1" ht="11.25" hidden="1">
      <c r="D76" s="729"/>
      <c r="E76" s="330"/>
      <c r="F76" s="330">
        <v>0</v>
      </c>
      <c r="G76" s="330"/>
      <c r="H76" s="330"/>
      <c r="I76" s="330"/>
      <c r="J76" s="330"/>
      <c r="K76" s="330"/>
      <c r="L76" s="330"/>
      <c r="M76" s="330"/>
      <c r="N76" s="330"/>
      <c r="O76" s="330"/>
      <c r="P76" s="330"/>
      <c r="Q76" s="330"/>
      <c r="R76" s="330"/>
      <c r="S76" s="329"/>
      <c r="T76" s="727"/>
    </row>
    <row customHeight="1" ht="11.25" hidden="1">
      <c r="D77" s="729"/>
      <c r="E77" s="592" t="s">
        <v>22</v>
      </c>
      <c r="F77" s="167" t="s">
        <v>22</v>
      </c>
      <c r="G77" s="167" t="s">
        <v>791</v>
      </c>
      <c r="H77" s="176" t="s">
        <v>22</v>
      </c>
      <c r="I77" s="176"/>
      <c r="J77" s="176"/>
      <c r="K77" s="176"/>
      <c r="L77" s="176"/>
      <c r="M77" s="176"/>
      <c r="N77" s="176"/>
      <c r="O77" s="176"/>
      <c r="P77" s="176"/>
      <c r="Q77" s="176"/>
      <c r="R77" s="221"/>
      <c r="S77" s="730"/>
      <c r="T77" s="727"/>
    </row>
    <row customHeight="1" ht="24.75" hidden="1">
      <c r="D78" s="729"/>
      <c r="E78" s="725" t="s">
        <v>792</v>
      </c>
      <c r="F78" s="725"/>
      <c r="G78" s="725"/>
      <c r="H78" s="725"/>
      <c r="I78" s="725"/>
      <c r="J78" s="725"/>
      <c r="K78" s="725"/>
      <c r="L78" s="725"/>
      <c r="M78" s="725"/>
      <c r="N78" s="725"/>
      <c r="O78" s="725"/>
      <c r="P78" s="725"/>
      <c r="Q78" s="670">
        <f>SUMIF(T79:T80,"i",Q79:Q80)</f>
        <v>0</v>
      </c>
      <c r="R78" s="726"/>
      <c r="S78" s="298" t="s">
        <v>793</v>
      </c>
      <c r="T78" s="721" t="s">
        <v>781</v>
      </c>
      <c r="U78" s="136">
        <v>1</v>
      </c>
      <c r="V78" s="136" t="s">
        <v>728</v>
      </c>
    </row>
    <row customHeight="1" ht="11.25" hidden="1">
      <c r="D79" s="729"/>
      <c r="E79" s="330"/>
      <c r="F79" s="330">
        <v>0</v>
      </c>
      <c r="G79" s="330"/>
      <c r="H79" s="330"/>
      <c r="I79" s="330"/>
      <c r="J79" s="330"/>
      <c r="K79" s="330"/>
      <c r="L79" s="330"/>
      <c r="M79" s="330"/>
      <c r="N79" s="330"/>
      <c r="O79" s="330"/>
      <c r="P79" s="330"/>
      <c r="Q79" s="330"/>
      <c r="R79" s="330"/>
      <c r="S79" s="329"/>
      <c r="T79" s="727"/>
    </row>
    <row customHeight="1" ht="11.25" hidden="1">
      <c r="D80" s="731"/>
      <c r="E80" s="592" t="s">
        <v>22</v>
      </c>
      <c r="F80" s="167" t="s">
        <v>22</v>
      </c>
      <c r="G80" s="167" t="s">
        <v>791</v>
      </c>
      <c r="H80" s="176" t="s">
        <v>22</v>
      </c>
      <c r="I80" s="176"/>
      <c r="J80" s="176"/>
      <c r="K80" s="176"/>
      <c r="L80" s="176"/>
      <c r="M80" s="176"/>
      <c r="N80" s="176"/>
      <c r="O80" s="176"/>
      <c r="P80" s="176"/>
      <c r="Q80" s="176"/>
      <c r="R80" s="221"/>
      <c r="S80" s="730"/>
      <c r="T80" s="727"/>
    </row>
    <row customHeight="1" ht="15" hidden="1">
      <c r="A81" s="715" t="s">
        <v>239</v>
      </c>
      <c r="C81" s="0" t="s">
        <v>22</v>
      </c>
      <c r="D81" s="215" t="s">
        <v>799</v>
      </c>
      <c r="E81" s="717" t="s">
        <v>211</v>
      </c>
      <c r="F81" s="718"/>
      <c r="G81" s="719"/>
      <c r="H81" s="89" t="str">
        <f>IF(A81="","",INDEX(DIFFERENTIATION_UNMERGE_VD,MATCH(A81,DIFFERENTIATION_ID_DIFF,0)))</f>
        <v>Холодное водоснабжение. Техническая вода</v>
      </c>
      <c r="I81" s="89"/>
      <c r="J81" s="89"/>
      <c r="K81" s="89"/>
      <c r="L81" s="89"/>
      <c r="M81" s="89"/>
      <c r="N81" s="89"/>
      <c r="O81" s="89"/>
      <c r="P81" s="89"/>
      <c r="Q81" s="89"/>
      <c r="R81" s="89"/>
      <c r="S81" s="720"/>
      <c r="T81" s="721"/>
      <c r="AE81" s="0" t="s">
        <v>22</v>
      </c>
      <c r="AG81" s="722" t="s">
        <v>778</v>
      </c>
      <c r="AH81" s="723">
        <v>3</v>
      </c>
    </row>
    <row customHeight="1" ht="15" hidden="1">
      <c r="D82" s="729"/>
      <c r="E82" s="717" t="s">
        <v>717</v>
      </c>
      <c r="F82" s="718"/>
      <c r="G82" s="719"/>
      <c r="H82" s="89" t="str">
        <f>IF(A81="","",INDEX(DIFFERENTIATION_UNMERGE_AREA,MATCH(A81,DIFFERENTIATION_ID_DIFF,0)))</f>
        <v>Территория 6</v>
      </c>
      <c r="I82" s="89"/>
      <c r="J82" s="89"/>
      <c r="K82" s="89"/>
      <c r="L82" s="89"/>
      <c r="M82" s="89"/>
      <c r="N82" s="89"/>
      <c r="O82" s="89"/>
      <c r="P82" s="89"/>
      <c r="Q82" s="89"/>
      <c r="R82" s="89"/>
      <c r="S82" s="720"/>
      <c r="T82" s="721"/>
    </row>
    <row customHeight="1" ht="15" hidden="1">
      <c r="D83" s="729"/>
      <c r="E83" s="717" t="s">
        <v>718</v>
      </c>
      <c r="F83" s="718"/>
      <c r="G83" s="719"/>
      <c r="H83" s="89" t="str">
        <f>IF(A81="","",INDEX(DIFFERENTIATION_UNMERGE_SYSTEM,MATCH(A81,DIFFERENTIATION_ID_DIFF,0)))</f>
        <v>Потребители, присоединенные к централизованной системе технического водоснабжения поселка Рощино Курского МО</v>
      </c>
      <c r="I83" s="89"/>
      <c r="J83" s="89"/>
      <c r="K83" s="89"/>
      <c r="L83" s="89"/>
      <c r="M83" s="89"/>
      <c r="N83" s="89"/>
      <c r="O83" s="89"/>
      <c r="P83" s="89"/>
      <c r="Q83" s="89"/>
      <c r="R83" s="89"/>
      <c r="S83" s="720"/>
      <c r="T83" s="721"/>
    </row>
    <row customHeight="1" ht="24.75" hidden="1">
      <c r="D84" s="729"/>
      <c r="E84" s="725" t="s">
        <v>779</v>
      </c>
      <c r="F84" s="725"/>
      <c r="G84" s="725"/>
      <c r="H84" s="725"/>
      <c r="I84" s="725"/>
      <c r="J84" s="725"/>
      <c r="K84" s="725"/>
      <c r="L84" s="725"/>
      <c r="M84" s="725"/>
      <c r="N84" s="725"/>
      <c r="O84" s="725"/>
      <c r="P84" s="725"/>
      <c r="Q84" s="670">
        <f>SUMIF(T85:T86,"i",Q85:Q86)</f>
        <v>0</v>
      </c>
      <c r="R84" s="726"/>
      <c r="S84" s="298" t="s">
        <v>780</v>
      </c>
      <c r="T84" s="721" t="s">
        <v>781</v>
      </c>
      <c r="U84" s="136">
        <v>1</v>
      </c>
      <c r="V84" s="136" t="s">
        <v>728</v>
      </c>
    </row>
    <row customHeight="1" ht="11.25" hidden="1">
      <c r="D85" s="729"/>
      <c r="E85" s="330"/>
      <c r="F85" s="330">
        <v>0</v>
      </c>
      <c r="G85" s="330"/>
      <c r="H85" s="330"/>
      <c r="I85" s="330"/>
      <c r="J85" s="330"/>
      <c r="K85" s="330"/>
      <c r="L85" s="330"/>
      <c r="M85" s="330"/>
      <c r="N85" s="330"/>
      <c r="O85" s="330"/>
      <c r="P85" s="330"/>
      <c r="Q85" s="330"/>
      <c r="R85" s="330"/>
      <c r="S85" s="329"/>
      <c r="T85" s="727"/>
    </row>
    <row customHeight="1" ht="11.25" hidden="1">
      <c r="D86" s="729"/>
      <c r="E86" s="592" t="s">
        <v>22</v>
      </c>
      <c r="F86" s="167" t="s">
        <v>22</v>
      </c>
      <c r="G86" s="167" t="s">
        <v>791</v>
      </c>
      <c r="H86" s="176" t="s">
        <v>22</v>
      </c>
      <c r="I86" s="176"/>
      <c r="J86" s="176"/>
      <c r="K86" s="176"/>
      <c r="L86" s="176"/>
      <c r="M86" s="176"/>
      <c r="N86" s="176"/>
      <c r="O86" s="176"/>
      <c r="P86" s="176"/>
      <c r="Q86" s="176"/>
      <c r="R86" s="221"/>
      <c r="S86" s="730"/>
      <c r="T86" s="727"/>
    </row>
    <row customHeight="1" ht="24.75" hidden="1">
      <c r="D87" s="729"/>
      <c r="E87" s="725" t="s">
        <v>792</v>
      </c>
      <c r="F87" s="725"/>
      <c r="G87" s="725"/>
      <c r="H87" s="725"/>
      <c r="I87" s="725"/>
      <c r="J87" s="725"/>
      <c r="K87" s="725"/>
      <c r="L87" s="725"/>
      <c r="M87" s="725"/>
      <c r="N87" s="725"/>
      <c r="O87" s="725"/>
      <c r="P87" s="725"/>
      <c r="Q87" s="670">
        <f>SUMIF(T88:T89,"i",Q88:Q89)</f>
        <v>0</v>
      </c>
      <c r="R87" s="726"/>
      <c r="S87" s="298" t="s">
        <v>793</v>
      </c>
      <c r="T87" s="721" t="s">
        <v>781</v>
      </c>
      <c r="U87" s="136">
        <v>1</v>
      </c>
      <c r="V87" s="136" t="s">
        <v>728</v>
      </c>
    </row>
    <row customHeight="1" ht="11.25" hidden="1">
      <c r="D88" s="729"/>
      <c r="E88" s="330"/>
      <c r="F88" s="330">
        <v>0</v>
      </c>
      <c r="G88" s="330"/>
      <c r="H88" s="330"/>
      <c r="I88" s="330"/>
      <c r="J88" s="330"/>
      <c r="K88" s="330"/>
      <c r="L88" s="330"/>
      <c r="M88" s="330"/>
      <c r="N88" s="330"/>
      <c r="O88" s="330"/>
      <c r="P88" s="330"/>
      <c r="Q88" s="330"/>
      <c r="R88" s="330"/>
      <c r="S88" s="329"/>
      <c r="T88" s="727"/>
    </row>
    <row customHeight="1" ht="11.25" hidden="1">
      <c r="D89" s="731"/>
      <c r="E89" s="592" t="s">
        <v>22</v>
      </c>
      <c r="F89" s="167" t="s">
        <v>22</v>
      </c>
      <c r="G89" s="167" t="s">
        <v>791</v>
      </c>
      <c r="H89" s="176" t="s">
        <v>22</v>
      </c>
      <c r="I89" s="176"/>
      <c r="J89" s="176"/>
      <c r="K89" s="176"/>
      <c r="L89" s="176"/>
      <c r="M89" s="176"/>
      <c r="N89" s="176"/>
      <c r="O89" s="176"/>
      <c r="P89" s="176"/>
      <c r="Q89" s="176"/>
      <c r="R89" s="221"/>
      <c r="S89" s="730"/>
      <c r="T89" s="727"/>
    </row>
    <row customHeight="1" ht="15" hidden="1">
      <c r="A90" s="715" t="s">
        <v>241</v>
      </c>
      <c r="C90" s="0" t="s">
        <v>22</v>
      </c>
      <c r="D90" s="215" t="s">
        <v>800</v>
      </c>
      <c r="E90" s="717" t="s">
        <v>211</v>
      </c>
      <c r="F90" s="718"/>
      <c r="G90" s="719"/>
      <c r="H90" s="89" t="str">
        <f>IF(A90="","",INDEX(DIFFERENTIATION_UNMERGE_VD,MATCH(A90,DIFFERENTIATION_ID_DIFF,0)))</f>
        <v>Холодное водоснабжение. Техническая вода</v>
      </c>
      <c r="I90" s="89"/>
      <c r="J90" s="89"/>
      <c r="K90" s="89"/>
      <c r="L90" s="89"/>
      <c r="M90" s="89"/>
      <c r="N90" s="89"/>
      <c r="O90" s="89"/>
      <c r="P90" s="89"/>
      <c r="Q90" s="89"/>
      <c r="R90" s="89"/>
      <c r="S90" s="720"/>
      <c r="T90" s="721"/>
      <c r="AE90" s="0" t="s">
        <v>22</v>
      </c>
      <c r="AG90" s="722" t="s">
        <v>778</v>
      </c>
      <c r="AH90" s="723">
        <v>3</v>
      </c>
    </row>
    <row customHeight="1" ht="15" hidden="1">
      <c r="D91" s="729"/>
      <c r="E91" s="717" t="s">
        <v>717</v>
      </c>
      <c r="F91" s="718"/>
      <c r="G91" s="719"/>
      <c r="H91" s="89" t="str">
        <f>IF(A90="","",INDEX(DIFFERENTIATION_UNMERGE_AREA,MATCH(A90,DIFFERENTIATION_ID_DIFF,0)))</f>
        <v>Территория 7</v>
      </c>
      <c r="I91" s="89"/>
      <c r="J91" s="89"/>
      <c r="K91" s="89"/>
      <c r="L91" s="89"/>
      <c r="M91" s="89"/>
      <c r="N91" s="89"/>
      <c r="O91" s="89"/>
      <c r="P91" s="89"/>
      <c r="Q91" s="89"/>
      <c r="R91" s="89"/>
      <c r="S91" s="720"/>
      <c r="T91" s="721"/>
    </row>
    <row customHeight="1" ht="15" hidden="1">
      <c r="D92" s="729"/>
      <c r="E92" s="717" t="s">
        <v>718</v>
      </c>
      <c r="F92" s="718"/>
      <c r="G92" s="719"/>
      <c r="H92" s="89" t="str">
        <f>IF(A90="","",INDEX(DIFFERENTIATION_UNMERGE_SYSTEM,MATCH(A90,DIFFERENTIATION_ID_DIFF,0)))</f>
        <v>Потребители, присоединенные к централизованной системе технического водоснабжения села Гофицкого Петровского МО</v>
      </c>
      <c r="I92" s="89"/>
      <c r="J92" s="89"/>
      <c r="K92" s="89"/>
      <c r="L92" s="89"/>
      <c r="M92" s="89"/>
      <c r="N92" s="89"/>
      <c r="O92" s="89"/>
      <c r="P92" s="89"/>
      <c r="Q92" s="89"/>
      <c r="R92" s="89"/>
      <c r="S92" s="720"/>
      <c r="T92" s="721"/>
    </row>
    <row customHeight="1" ht="24.75" hidden="1">
      <c r="D93" s="729"/>
      <c r="E93" s="725" t="s">
        <v>779</v>
      </c>
      <c r="F93" s="725"/>
      <c r="G93" s="725"/>
      <c r="H93" s="725"/>
      <c r="I93" s="725"/>
      <c r="J93" s="725"/>
      <c r="K93" s="725"/>
      <c r="L93" s="725"/>
      <c r="M93" s="725"/>
      <c r="N93" s="725"/>
      <c r="O93" s="725"/>
      <c r="P93" s="725"/>
      <c r="Q93" s="670">
        <f>SUMIF(T94:T95,"i",Q94:Q95)</f>
        <v>0</v>
      </c>
      <c r="R93" s="726"/>
      <c r="S93" s="298" t="s">
        <v>780</v>
      </c>
      <c r="T93" s="721" t="s">
        <v>781</v>
      </c>
      <c r="U93" s="136">
        <v>1</v>
      </c>
      <c r="V93" s="136" t="s">
        <v>728</v>
      </c>
    </row>
    <row customHeight="1" ht="11.25" hidden="1">
      <c r="D94" s="729"/>
      <c r="E94" s="330"/>
      <c r="F94" s="330">
        <v>0</v>
      </c>
      <c r="G94" s="330"/>
      <c r="H94" s="330"/>
      <c r="I94" s="330"/>
      <c r="J94" s="330"/>
      <c r="K94" s="330"/>
      <c r="L94" s="330"/>
      <c r="M94" s="330"/>
      <c r="N94" s="330"/>
      <c r="O94" s="330"/>
      <c r="P94" s="330"/>
      <c r="Q94" s="330"/>
      <c r="R94" s="330"/>
      <c r="S94" s="329"/>
      <c r="T94" s="727"/>
    </row>
    <row customHeight="1" ht="11.25" hidden="1">
      <c r="D95" s="729"/>
      <c r="E95" s="592" t="s">
        <v>22</v>
      </c>
      <c r="F95" s="167" t="s">
        <v>22</v>
      </c>
      <c r="G95" s="167" t="s">
        <v>791</v>
      </c>
      <c r="H95" s="176" t="s">
        <v>22</v>
      </c>
      <c r="I95" s="176"/>
      <c r="J95" s="176"/>
      <c r="K95" s="176"/>
      <c r="L95" s="176"/>
      <c r="M95" s="176"/>
      <c r="N95" s="176"/>
      <c r="O95" s="176"/>
      <c r="P95" s="176"/>
      <c r="Q95" s="176"/>
      <c r="R95" s="221"/>
      <c r="S95" s="730"/>
      <c r="T95" s="727"/>
    </row>
    <row customHeight="1" ht="24.75" hidden="1">
      <c r="D96" s="729"/>
      <c r="E96" s="725" t="s">
        <v>792</v>
      </c>
      <c r="F96" s="725"/>
      <c r="G96" s="725"/>
      <c r="H96" s="725"/>
      <c r="I96" s="725"/>
      <c r="J96" s="725"/>
      <c r="K96" s="725"/>
      <c r="L96" s="725"/>
      <c r="M96" s="725"/>
      <c r="N96" s="725"/>
      <c r="O96" s="725"/>
      <c r="P96" s="725"/>
      <c r="Q96" s="670">
        <f>SUMIF(T97:T98,"i",Q97:Q98)</f>
        <v>0</v>
      </c>
      <c r="R96" s="726"/>
      <c r="S96" s="298" t="s">
        <v>793</v>
      </c>
      <c r="T96" s="721" t="s">
        <v>781</v>
      </c>
      <c r="U96" s="136">
        <v>1</v>
      </c>
      <c r="V96" s="136" t="s">
        <v>728</v>
      </c>
    </row>
    <row customHeight="1" ht="11.25" hidden="1">
      <c r="D97" s="729"/>
      <c r="E97" s="330"/>
      <c r="F97" s="330">
        <v>0</v>
      </c>
      <c r="G97" s="330"/>
      <c r="H97" s="330"/>
      <c r="I97" s="330"/>
      <c r="J97" s="330"/>
      <c r="K97" s="330"/>
      <c r="L97" s="330"/>
      <c r="M97" s="330"/>
      <c r="N97" s="330"/>
      <c r="O97" s="330"/>
      <c r="P97" s="330"/>
      <c r="Q97" s="330"/>
      <c r="R97" s="330"/>
      <c r="S97" s="329"/>
      <c r="T97" s="727"/>
    </row>
    <row customHeight="1" ht="11.25" hidden="1">
      <c r="D98" s="731"/>
      <c r="E98" s="592" t="s">
        <v>22</v>
      </c>
      <c r="F98" s="167" t="s">
        <v>22</v>
      </c>
      <c r="G98" s="167" t="s">
        <v>791</v>
      </c>
      <c r="H98" s="176" t="s">
        <v>22</v>
      </c>
      <c r="I98" s="176"/>
      <c r="J98" s="176"/>
      <c r="K98" s="176"/>
      <c r="L98" s="176"/>
      <c r="M98" s="176"/>
      <c r="N98" s="176"/>
      <c r="O98" s="176"/>
      <c r="P98" s="176"/>
      <c r="Q98" s="176"/>
      <c r="R98" s="221"/>
      <c r="S98" s="730"/>
      <c r="T98" s="727"/>
    </row>
    <row customHeight="1" ht="15" hidden="1">
      <c r="A99" s="715" t="s">
        <v>243</v>
      </c>
      <c r="C99" s="0" t="s">
        <v>22</v>
      </c>
      <c r="D99" s="215" t="s">
        <v>801</v>
      </c>
      <c r="E99" s="717" t="s">
        <v>211</v>
      </c>
      <c r="F99" s="718"/>
      <c r="G99" s="719"/>
      <c r="H99" s="89" t="str">
        <f>IF(A99="","",INDEX(DIFFERENTIATION_UNMERGE_VD,MATCH(A99,DIFFERENTIATION_ID_DIFF,0)))</f>
        <v>Холодное водоснабжение. Техническая вода</v>
      </c>
      <c r="I99" s="89"/>
      <c r="J99" s="89"/>
      <c r="K99" s="89"/>
      <c r="L99" s="89"/>
      <c r="M99" s="89"/>
      <c r="N99" s="89"/>
      <c r="O99" s="89"/>
      <c r="P99" s="89"/>
      <c r="Q99" s="89"/>
      <c r="R99" s="89"/>
      <c r="S99" s="720"/>
      <c r="T99" s="721"/>
      <c r="AE99" s="0" t="s">
        <v>22</v>
      </c>
      <c r="AG99" s="722" t="s">
        <v>778</v>
      </c>
      <c r="AH99" s="723">
        <v>3</v>
      </c>
    </row>
    <row customHeight="1" ht="15" hidden="1">
      <c r="D100" s="729"/>
      <c r="E100" s="717" t="s">
        <v>717</v>
      </c>
      <c r="F100" s="718"/>
      <c r="G100" s="719"/>
      <c r="H100" s="89" t="str">
        <f>IF(A99="","",INDEX(DIFFERENTIATION_UNMERGE_AREA,MATCH(A99,DIFFERENTIATION_ID_DIFF,0)))</f>
        <v>Территория 8</v>
      </c>
      <c r="I100" s="89"/>
      <c r="J100" s="89"/>
      <c r="K100" s="89"/>
      <c r="L100" s="89"/>
      <c r="M100" s="89"/>
      <c r="N100" s="89"/>
      <c r="O100" s="89"/>
      <c r="P100" s="89"/>
      <c r="Q100" s="89"/>
      <c r="R100" s="89"/>
      <c r="S100" s="720"/>
      <c r="T100" s="721"/>
    </row>
    <row customHeight="1" ht="15" hidden="1">
      <c r="D101" s="729"/>
      <c r="E101" s="717" t="s">
        <v>718</v>
      </c>
      <c r="F101" s="718"/>
      <c r="G101" s="719"/>
      <c r="H101" s="89" t="str">
        <f>IF(A99="","",INDEX(DIFFERENTIATION_UNMERGE_SYSTEM,MATCH(A99,DIFFERENTIATION_ID_DIFF,0)))</f>
        <v>Потребители, присоединенные к централизованной системе технического водоснабжения села Левокумского Левокумского МО</v>
      </c>
      <c r="I101" s="89"/>
      <c r="J101" s="89"/>
      <c r="K101" s="89"/>
      <c r="L101" s="89"/>
      <c r="M101" s="89"/>
      <c r="N101" s="89"/>
      <c r="O101" s="89"/>
      <c r="P101" s="89"/>
      <c r="Q101" s="89"/>
      <c r="R101" s="89"/>
      <c r="S101" s="720"/>
      <c r="T101" s="721"/>
    </row>
    <row customHeight="1" ht="24.75" hidden="1">
      <c r="D102" s="729"/>
      <c r="E102" s="725" t="s">
        <v>779</v>
      </c>
      <c r="F102" s="725"/>
      <c r="G102" s="725"/>
      <c r="H102" s="725"/>
      <c r="I102" s="725"/>
      <c r="J102" s="725"/>
      <c r="K102" s="725"/>
      <c r="L102" s="725"/>
      <c r="M102" s="725"/>
      <c r="N102" s="725"/>
      <c r="O102" s="725"/>
      <c r="P102" s="725"/>
      <c r="Q102" s="670">
        <f>SUMIF(T103:T104,"i",Q103:Q104)</f>
        <v>0</v>
      </c>
      <c r="R102" s="726"/>
      <c r="S102" s="298" t="s">
        <v>780</v>
      </c>
      <c r="T102" s="721" t="s">
        <v>781</v>
      </c>
      <c r="U102" s="136">
        <v>1</v>
      </c>
      <c r="V102" s="136" t="s">
        <v>728</v>
      </c>
    </row>
    <row customHeight="1" ht="11.25" hidden="1">
      <c r="D103" s="729"/>
      <c r="E103" s="330"/>
      <c r="F103" s="330">
        <v>0</v>
      </c>
      <c r="G103" s="330"/>
      <c r="H103" s="330"/>
      <c r="I103" s="330"/>
      <c r="J103" s="330"/>
      <c r="K103" s="330"/>
      <c r="L103" s="330"/>
      <c r="M103" s="330"/>
      <c r="N103" s="330"/>
      <c r="O103" s="330"/>
      <c r="P103" s="330"/>
      <c r="Q103" s="330"/>
      <c r="R103" s="330"/>
      <c r="S103" s="329"/>
      <c r="T103" s="727"/>
    </row>
    <row customHeight="1" ht="11.25" hidden="1">
      <c r="D104" s="729"/>
      <c r="E104" s="592" t="s">
        <v>22</v>
      </c>
      <c r="F104" s="167" t="s">
        <v>22</v>
      </c>
      <c r="G104" s="167" t="s">
        <v>791</v>
      </c>
      <c r="H104" s="176" t="s">
        <v>22</v>
      </c>
      <c r="I104" s="176"/>
      <c r="J104" s="176"/>
      <c r="K104" s="176"/>
      <c r="L104" s="176"/>
      <c r="M104" s="176"/>
      <c r="N104" s="176"/>
      <c r="O104" s="176"/>
      <c r="P104" s="176"/>
      <c r="Q104" s="176"/>
      <c r="R104" s="221"/>
      <c r="S104" s="730"/>
      <c r="T104" s="727"/>
    </row>
    <row customHeight="1" ht="24.75" hidden="1">
      <c r="D105" s="729"/>
      <c r="E105" s="725" t="s">
        <v>792</v>
      </c>
      <c r="F105" s="725"/>
      <c r="G105" s="725"/>
      <c r="H105" s="725"/>
      <c r="I105" s="725"/>
      <c r="J105" s="725"/>
      <c r="K105" s="725"/>
      <c r="L105" s="725"/>
      <c r="M105" s="725"/>
      <c r="N105" s="725"/>
      <c r="O105" s="725"/>
      <c r="P105" s="725"/>
      <c r="Q105" s="670">
        <f>SUMIF(T106:T107,"i",Q106:Q107)</f>
        <v>0</v>
      </c>
      <c r="R105" s="726"/>
      <c r="S105" s="298" t="s">
        <v>793</v>
      </c>
      <c r="T105" s="721" t="s">
        <v>781</v>
      </c>
      <c r="U105" s="136">
        <v>1</v>
      </c>
      <c r="V105" s="136" t="s">
        <v>728</v>
      </c>
    </row>
    <row customHeight="1" ht="11.25" hidden="1">
      <c r="D106" s="729"/>
      <c r="E106" s="330"/>
      <c r="F106" s="330">
        <v>0</v>
      </c>
      <c r="G106" s="330"/>
      <c r="H106" s="330"/>
      <c r="I106" s="330"/>
      <c r="J106" s="330"/>
      <c r="K106" s="330"/>
      <c r="L106" s="330"/>
      <c r="M106" s="330"/>
      <c r="N106" s="330"/>
      <c r="O106" s="330"/>
      <c r="P106" s="330"/>
      <c r="Q106" s="330"/>
      <c r="R106" s="330"/>
      <c r="S106" s="329"/>
      <c r="T106" s="727"/>
    </row>
    <row customHeight="1" ht="11.25" hidden="1">
      <c r="D107" s="731"/>
      <c r="E107" s="592" t="s">
        <v>22</v>
      </c>
      <c r="F107" s="167" t="s">
        <v>22</v>
      </c>
      <c r="G107" s="167" t="s">
        <v>791</v>
      </c>
      <c r="H107" s="176" t="s">
        <v>22</v>
      </c>
      <c r="I107" s="176"/>
      <c r="J107" s="176"/>
      <c r="K107" s="176"/>
      <c r="L107" s="176"/>
      <c r="M107" s="176"/>
      <c r="N107" s="176"/>
      <c r="O107" s="176"/>
      <c r="P107" s="176"/>
      <c r="Q107" s="176"/>
      <c r="R107" s="221"/>
      <c r="S107" s="730"/>
      <c r="T107" s="727"/>
    </row>
    <row customHeight="1" ht="15" hidden="1">
      <c r="A108" s="715" t="s">
        <v>245</v>
      </c>
      <c r="C108" s="0" t="s">
        <v>22</v>
      </c>
      <c r="D108" s="215" t="s">
        <v>802</v>
      </c>
      <c r="E108" s="717" t="s">
        <v>211</v>
      </c>
      <c r="F108" s="718"/>
      <c r="G108" s="719"/>
      <c r="H108" s="89" t="str">
        <f>IF(A108="","",INDEX(DIFFERENTIATION_UNMERGE_VD,MATCH(A108,DIFFERENTIATION_ID_DIFF,0)))</f>
        <v>Подключение (технологическое присоединение) к централизованной системе водоснабжения</v>
      </c>
      <c r="I108" s="89"/>
      <c r="J108" s="89"/>
      <c r="K108" s="89"/>
      <c r="L108" s="89"/>
      <c r="M108" s="89"/>
      <c r="N108" s="89"/>
      <c r="O108" s="89"/>
      <c r="P108" s="89"/>
      <c r="Q108" s="89"/>
      <c r="R108" s="89"/>
      <c r="S108" s="720"/>
      <c r="T108" s="721"/>
      <c r="AE108" s="0" t="s">
        <v>22</v>
      </c>
      <c r="AG108" s="722" t="s">
        <v>778</v>
      </c>
      <c r="AH108" s="723">
        <v>3</v>
      </c>
    </row>
    <row customHeight="1" ht="15" hidden="1">
      <c r="D109" s="729"/>
      <c r="E109" s="717" t="s">
        <v>717</v>
      </c>
      <c r="F109" s="718"/>
      <c r="G109" s="719"/>
      <c r="H109" s="89" t="str">
        <f>IF(A108="","",INDEX(DIFFERENTIATION_UNMERGE_AREA,MATCH(A108,DIFFERENTIATION_ID_DIFF,0)))</f>
        <v>Территория 1</v>
      </c>
      <c r="I109" s="89"/>
      <c r="J109" s="89"/>
      <c r="K109" s="89"/>
      <c r="L109" s="89"/>
      <c r="M109" s="89"/>
      <c r="N109" s="89"/>
      <c r="O109" s="89"/>
      <c r="P109" s="89"/>
      <c r="Q109" s="89"/>
      <c r="R109" s="89"/>
      <c r="S109" s="720"/>
      <c r="T109" s="721"/>
    </row>
    <row customHeight="1" ht="15" hidden="1">
      <c r="D110" s="729"/>
      <c r="E110" s="717" t="s">
        <v>718</v>
      </c>
      <c r="F110" s="718"/>
      <c r="G110" s="719"/>
      <c r="H110" s="89" t="str">
        <f>IF(A108="","",INDEX(DIFFERENTIATION_UNMERGE_SYSTEM,MATCH(A108,DIFFERENTIATION_ID_DIFF,0)))</f>
        <v>Подключение к централизованным системам водоснабжения ГУП СК "Ставрополькрайводоканал"</v>
      </c>
      <c r="I110" s="89"/>
      <c r="J110" s="89"/>
      <c r="K110" s="89"/>
      <c r="L110" s="89"/>
      <c r="M110" s="89"/>
      <c r="N110" s="89"/>
      <c r="O110" s="89"/>
      <c r="P110" s="89"/>
      <c r="Q110" s="89"/>
      <c r="R110" s="89"/>
      <c r="S110" s="720"/>
      <c r="T110" s="721"/>
    </row>
    <row customHeight="1" ht="24.75" hidden="1">
      <c r="D111" s="729"/>
      <c r="E111" s="725" t="s">
        <v>779</v>
      </c>
      <c r="F111" s="725"/>
      <c r="G111" s="725"/>
      <c r="H111" s="725"/>
      <c r="I111" s="725"/>
      <c r="J111" s="725"/>
      <c r="K111" s="725"/>
      <c r="L111" s="725"/>
      <c r="M111" s="725"/>
      <c r="N111" s="725"/>
      <c r="O111" s="725"/>
      <c r="P111" s="725"/>
      <c r="Q111" s="670">
        <f>SUMIF(T112:T113,"i",Q112:Q113)</f>
        <v>0</v>
      </c>
      <c r="R111" s="726"/>
      <c r="S111" s="298" t="s">
        <v>780</v>
      </c>
      <c r="T111" s="721" t="s">
        <v>781</v>
      </c>
      <c r="U111" s="136">
        <v>1</v>
      </c>
      <c r="V111" s="136" t="s">
        <v>728</v>
      </c>
    </row>
    <row customHeight="1" ht="11.25" hidden="1">
      <c r="D112" s="729"/>
      <c r="E112" s="330"/>
      <c r="F112" s="330">
        <v>0</v>
      </c>
      <c r="G112" s="330"/>
      <c r="H112" s="330"/>
      <c r="I112" s="330"/>
      <c r="J112" s="330"/>
      <c r="K112" s="330"/>
      <c r="L112" s="330"/>
      <c r="M112" s="330"/>
      <c r="N112" s="330"/>
      <c r="O112" s="330"/>
      <c r="P112" s="330"/>
      <c r="Q112" s="330"/>
      <c r="R112" s="330"/>
      <c r="S112" s="329"/>
      <c r="T112" s="727"/>
    </row>
    <row customHeight="1" ht="11.25" hidden="1">
      <c r="D113" s="729"/>
      <c r="E113" s="592" t="s">
        <v>22</v>
      </c>
      <c r="F113" s="167" t="s">
        <v>22</v>
      </c>
      <c r="G113" s="167" t="s">
        <v>791</v>
      </c>
      <c r="H113" s="176" t="s">
        <v>22</v>
      </c>
      <c r="I113" s="176"/>
      <c r="J113" s="176"/>
      <c r="K113" s="176"/>
      <c r="L113" s="176"/>
      <c r="M113" s="176"/>
      <c r="N113" s="176"/>
      <c r="O113" s="176"/>
      <c r="P113" s="176"/>
      <c r="Q113" s="176"/>
      <c r="R113" s="221"/>
      <c r="S113" s="730"/>
      <c r="T113" s="727"/>
    </row>
    <row customHeight="1" ht="24.75" hidden="1">
      <c r="D114" s="729"/>
      <c r="E114" s="725" t="s">
        <v>792</v>
      </c>
      <c r="F114" s="725"/>
      <c r="G114" s="725"/>
      <c r="H114" s="725"/>
      <c r="I114" s="725"/>
      <c r="J114" s="725"/>
      <c r="K114" s="725"/>
      <c r="L114" s="725"/>
      <c r="M114" s="725"/>
      <c r="N114" s="725"/>
      <c r="O114" s="725"/>
      <c r="P114" s="725"/>
      <c r="Q114" s="670">
        <f>SUMIF(T115:T116,"i",Q115:Q116)</f>
        <v>0</v>
      </c>
      <c r="R114" s="726"/>
      <c r="S114" s="298" t="s">
        <v>793</v>
      </c>
      <c r="T114" s="721" t="s">
        <v>781</v>
      </c>
      <c r="U114" s="136">
        <v>1</v>
      </c>
      <c r="V114" s="136" t="s">
        <v>728</v>
      </c>
    </row>
    <row customHeight="1" ht="11.25" hidden="1">
      <c r="D115" s="729"/>
      <c r="E115" s="330"/>
      <c r="F115" s="330">
        <v>0</v>
      </c>
      <c r="G115" s="330"/>
      <c r="H115" s="330"/>
      <c r="I115" s="330"/>
      <c r="J115" s="330"/>
      <c r="K115" s="330"/>
      <c r="L115" s="330"/>
      <c r="M115" s="330"/>
      <c r="N115" s="330"/>
      <c r="O115" s="330"/>
      <c r="P115" s="330"/>
      <c r="Q115" s="330"/>
      <c r="R115" s="330"/>
      <c r="S115" s="329"/>
      <c r="T115" s="727"/>
    </row>
    <row customHeight="1" ht="11.25" hidden="1">
      <c r="D116" s="731"/>
      <c r="E116" s="592" t="s">
        <v>22</v>
      </c>
      <c r="F116" s="167" t="s">
        <v>22</v>
      </c>
      <c r="G116" s="167" t="s">
        <v>791</v>
      </c>
      <c r="H116" s="176" t="s">
        <v>22</v>
      </c>
      <c r="I116" s="176"/>
      <c r="J116" s="176"/>
      <c r="K116" s="176"/>
      <c r="L116" s="176"/>
      <c r="M116" s="176"/>
      <c r="N116" s="176"/>
      <c r="O116" s="176"/>
      <c r="P116" s="176"/>
      <c r="Q116" s="176"/>
      <c r="R116" s="221"/>
      <c r="S116" s="730"/>
      <c r="T116" s="727"/>
    </row>
    <row customHeight="1" ht="15" hidden="1">
      <c r="A117" s="715" t="s">
        <v>248</v>
      </c>
      <c r="C117" s="0" t="s">
        <v>22</v>
      </c>
      <c r="D117" s="215" t="s">
        <v>803</v>
      </c>
      <c r="E117" s="717" t="s">
        <v>211</v>
      </c>
      <c r="F117" s="718"/>
      <c r="G117" s="719"/>
      <c r="H117" s="89" t="str">
        <f>IF(A117="","",INDEX(DIFFERENTIATION_UNMERGE_VD,MATCH(A117,DIFFERENTIATION_ID_DIFF,0)))</f>
        <v>Холодное водоснабжение. Подвозная вода</v>
      </c>
      <c r="I117" s="89"/>
      <c r="J117" s="89"/>
      <c r="K117" s="89"/>
      <c r="L117" s="89"/>
      <c r="M117" s="89"/>
      <c r="N117" s="89"/>
      <c r="O117" s="89"/>
      <c r="P117" s="89"/>
      <c r="Q117" s="89"/>
      <c r="R117" s="89"/>
      <c r="S117" s="720"/>
      <c r="T117" s="721"/>
      <c r="AE117" s="0" t="s">
        <v>22</v>
      </c>
      <c r="AG117" s="722" t="s">
        <v>778</v>
      </c>
      <c r="AH117" s="723">
        <v>3</v>
      </c>
    </row>
    <row customHeight="1" ht="15" hidden="1">
      <c r="D118" s="729"/>
      <c r="E118" s="717" t="s">
        <v>717</v>
      </c>
      <c r="F118" s="718"/>
      <c r="G118" s="719"/>
      <c r="H118" s="89" t="str">
        <f>IF(A117="","",INDEX(DIFFERENTIATION_UNMERGE_AREA,MATCH(A117,DIFFERENTIATION_ID_DIFF,0)))</f>
        <v>Территория 4</v>
      </c>
      <c r="I118" s="89"/>
      <c r="J118" s="89"/>
      <c r="K118" s="89"/>
      <c r="L118" s="89"/>
      <c r="M118" s="89"/>
      <c r="N118" s="89"/>
      <c r="O118" s="89"/>
      <c r="P118" s="89"/>
      <c r="Q118" s="89"/>
      <c r="R118" s="89"/>
      <c r="S118" s="720"/>
      <c r="T118" s="721"/>
    </row>
    <row customHeight="1" ht="15" hidden="1">
      <c r="D119" s="729"/>
      <c r="E119" s="717" t="s">
        <v>718</v>
      </c>
      <c r="F119" s="718"/>
      <c r="G119" s="719"/>
      <c r="H119" s="89" t="str">
        <f>IF(A117="","",INDEX(DIFFERENTIATION_UNMERGE_SYSTEM,MATCH(A117,DIFFERENTIATION_ID_DIFF,0)))</f>
        <v>Потребители станицы Рождественской Изобильненского МО</v>
      </c>
      <c r="I119" s="89"/>
      <c r="J119" s="89"/>
      <c r="K119" s="89"/>
      <c r="L119" s="89"/>
      <c r="M119" s="89"/>
      <c r="N119" s="89"/>
      <c r="O119" s="89"/>
      <c r="P119" s="89"/>
      <c r="Q119" s="89"/>
      <c r="R119" s="89"/>
      <c r="S119" s="720"/>
      <c r="T119" s="721"/>
    </row>
    <row customHeight="1" ht="24.75" hidden="1">
      <c r="D120" s="729"/>
      <c r="E120" s="725" t="s">
        <v>779</v>
      </c>
      <c r="F120" s="725"/>
      <c r="G120" s="725"/>
      <c r="H120" s="725"/>
      <c r="I120" s="725"/>
      <c r="J120" s="725"/>
      <c r="K120" s="725"/>
      <c r="L120" s="725"/>
      <c r="M120" s="725"/>
      <c r="N120" s="725"/>
      <c r="O120" s="725"/>
      <c r="P120" s="725"/>
      <c r="Q120" s="670">
        <f>SUMIF(T121:T122,"i",Q121:Q122)</f>
        <v>0</v>
      </c>
      <c r="R120" s="726"/>
      <c r="S120" s="298" t="s">
        <v>780</v>
      </c>
      <c r="T120" s="721" t="s">
        <v>781</v>
      </c>
      <c r="U120" s="136">
        <v>1</v>
      </c>
      <c r="V120" s="136" t="s">
        <v>728</v>
      </c>
    </row>
    <row customHeight="1" ht="11.25" hidden="1">
      <c r="D121" s="729"/>
      <c r="E121" s="330"/>
      <c r="F121" s="330">
        <v>0</v>
      </c>
      <c r="G121" s="330"/>
      <c r="H121" s="330"/>
      <c r="I121" s="330"/>
      <c r="J121" s="330"/>
      <c r="K121" s="330"/>
      <c r="L121" s="330"/>
      <c r="M121" s="330"/>
      <c r="N121" s="330"/>
      <c r="O121" s="330"/>
      <c r="P121" s="330"/>
      <c r="Q121" s="330"/>
      <c r="R121" s="330"/>
      <c r="S121" s="329"/>
      <c r="T121" s="727"/>
    </row>
    <row customHeight="1" ht="11.25" hidden="1">
      <c r="D122" s="729"/>
      <c r="E122" s="592" t="s">
        <v>22</v>
      </c>
      <c r="F122" s="167" t="s">
        <v>22</v>
      </c>
      <c r="G122" s="167" t="s">
        <v>791</v>
      </c>
      <c r="H122" s="176" t="s">
        <v>22</v>
      </c>
      <c r="I122" s="176"/>
      <c r="J122" s="176"/>
      <c r="K122" s="176"/>
      <c r="L122" s="176"/>
      <c r="M122" s="176"/>
      <c r="N122" s="176"/>
      <c r="O122" s="176"/>
      <c r="P122" s="176"/>
      <c r="Q122" s="176"/>
      <c r="R122" s="221"/>
      <c r="S122" s="730"/>
      <c r="T122" s="727"/>
    </row>
    <row customHeight="1" ht="24.75" hidden="1">
      <c r="D123" s="729"/>
      <c r="E123" s="725" t="s">
        <v>792</v>
      </c>
      <c r="F123" s="725"/>
      <c r="G123" s="725"/>
      <c r="H123" s="725"/>
      <c r="I123" s="725"/>
      <c r="J123" s="725"/>
      <c r="K123" s="725"/>
      <c r="L123" s="725"/>
      <c r="M123" s="725"/>
      <c r="N123" s="725"/>
      <c r="O123" s="725"/>
      <c r="P123" s="725"/>
      <c r="Q123" s="670">
        <f>SUMIF(T124:T125,"i",Q124:Q125)</f>
        <v>0</v>
      </c>
      <c r="R123" s="726"/>
      <c r="S123" s="298" t="s">
        <v>793</v>
      </c>
      <c r="T123" s="721" t="s">
        <v>781</v>
      </c>
      <c r="U123" s="136">
        <v>1</v>
      </c>
      <c r="V123" s="136" t="s">
        <v>728</v>
      </c>
    </row>
    <row customHeight="1" ht="11.25" hidden="1">
      <c r="D124" s="729"/>
      <c r="E124" s="330"/>
      <c r="F124" s="330">
        <v>0</v>
      </c>
      <c r="G124" s="330"/>
      <c r="H124" s="330"/>
      <c r="I124" s="330"/>
      <c r="J124" s="330"/>
      <c r="K124" s="330"/>
      <c r="L124" s="330"/>
      <c r="M124" s="330"/>
      <c r="N124" s="330"/>
      <c r="O124" s="330"/>
      <c r="P124" s="330"/>
      <c r="Q124" s="330"/>
      <c r="R124" s="330"/>
      <c r="S124" s="329"/>
      <c r="T124" s="727"/>
    </row>
    <row customHeight="1" ht="11.25" hidden="1">
      <c r="D125" s="731"/>
      <c r="E125" s="592" t="s">
        <v>22</v>
      </c>
      <c r="F125" s="167" t="s">
        <v>22</v>
      </c>
      <c r="G125" s="167" t="s">
        <v>791</v>
      </c>
      <c r="H125" s="176" t="s">
        <v>22</v>
      </c>
      <c r="I125" s="176"/>
      <c r="J125" s="176"/>
      <c r="K125" s="176"/>
      <c r="L125" s="176"/>
      <c r="M125" s="176"/>
      <c r="N125" s="176"/>
      <c r="O125" s="176"/>
      <c r="P125" s="176"/>
      <c r="Q125" s="176"/>
      <c r="R125" s="221"/>
      <c r="S125" s="730"/>
      <c r="T125" s="727"/>
    </row>
    <row customHeight="1" ht="15" hidden="1">
      <c r="A126" s="0" t="s">
        <v>251</v>
      </c>
      <c r="C126" s="0" t="s">
        <v>22</v>
      </c>
      <c r="D126" s="215" t="s">
        <v>804</v>
      </c>
      <c r="E126" s="717" t="s">
        <v>211</v>
      </c>
      <c r="F126" s="718"/>
      <c r="G126" s="719"/>
      <c r="H126" s="89" t="str">
        <f>IF(A126="","",INDEX(DIFFERENTIATION_UNMERGE_VD,MATCH(A126,DIFFERENTIATION_ID_DIFF,0)))</f>
        <v>Холодное водоснабжение. Подвозная вода</v>
      </c>
      <c r="I126" s="89"/>
      <c r="J126" s="89"/>
      <c r="K126" s="89"/>
      <c r="L126" s="89"/>
      <c r="M126" s="89"/>
      <c r="N126" s="89"/>
      <c r="O126" s="89"/>
      <c r="P126" s="89"/>
      <c r="Q126" s="89"/>
      <c r="R126" s="89"/>
      <c r="S126" s="720"/>
      <c r="T126" s="721"/>
      <c r="AE126" s="0" t="s">
        <v>22</v>
      </c>
      <c r="AG126" s="722" t="s">
        <v>778</v>
      </c>
      <c r="AH126" s="723">
        <v>3</v>
      </c>
    </row>
    <row customHeight="1" ht="15" hidden="1">
      <c r="D127" s="729"/>
      <c r="E127" s="717" t="s">
        <v>717</v>
      </c>
      <c r="F127" s="718"/>
      <c r="G127" s="719"/>
      <c r="H127" s="89" t="str">
        <f>IF(A126="","",INDEX(DIFFERENTIATION_UNMERGE_AREA,MATCH(A126,DIFFERENTIATION_ID_DIFF,0)))</f>
        <v>Территория 9</v>
      </c>
      <c r="I127" s="89"/>
      <c r="J127" s="89"/>
      <c r="K127" s="89"/>
      <c r="L127" s="89"/>
      <c r="M127" s="89"/>
      <c r="N127" s="89"/>
      <c r="O127" s="89"/>
      <c r="P127" s="89"/>
      <c r="Q127" s="89"/>
      <c r="R127" s="89"/>
      <c r="S127" s="720"/>
      <c r="T127" s="721"/>
    </row>
    <row customHeight="1" ht="15" hidden="1">
      <c r="D128" s="729"/>
      <c r="E128" s="717" t="s">
        <v>718</v>
      </c>
      <c r="F128" s="718"/>
      <c r="G128" s="719"/>
      <c r="H128" s="89" t="str">
        <f>IF(A126="","",INDEX(DIFFERENTIATION_UNMERGE_SYSTEM,MATCH(A126,DIFFERENTIATION_ID_DIFF,0)))</f>
        <v>Потребители поселка Левоберезовского</v>
      </c>
      <c r="I128" s="89"/>
      <c r="J128" s="89"/>
      <c r="K128" s="89"/>
      <c r="L128" s="89"/>
      <c r="M128" s="89"/>
      <c r="N128" s="89"/>
      <c r="O128" s="89"/>
      <c r="P128" s="89"/>
      <c r="Q128" s="89"/>
      <c r="R128" s="89"/>
      <c r="S128" s="720"/>
      <c r="T128" s="721"/>
    </row>
    <row customHeight="1" ht="24.75" hidden="1">
      <c r="D129" s="729"/>
      <c r="E129" s="725" t="s">
        <v>779</v>
      </c>
      <c r="F129" s="725"/>
      <c r="G129" s="725"/>
      <c r="H129" s="725"/>
      <c r="I129" s="725"/>
      <c r="J129" s="725"/>
      <c r="K129" s="725"/>
      <c r="L129" s="725"/>
      <c r="M129" s="725"/>
      <c r="N129" s="725"/>
      <c r="O129" s="725"/>
      <c r="P129" s="725"/>
      <c r="Q129" s="670">
        <f>SUMIF(T130:T131,"i",Q130:Q131)</f>
        <v>0</v>
      </c>
      <c r="R129" s="726"/>
      <c r="S129" s="298" t="s">
        <v>780</v>
      </c>
      <c r="T129" s="721" t="s">
        <v>781</v>
      </c>
      <c r="U129" s="136">
        <v>1</v>
      </c>
      <c r="V129" s="136" t="s">
        <v>728</v>
      </c>
    </row>
    <row customHeight="1" ht="11.25" hidden="1">
      <c r="D130" s="729"/>
      <c r="E130" s="330"/>
      <c r="F130" s="330">
        <v>0</v>
      </c>
      <c r="G130" s="330"/>
      <c r="H130" s="330"/>
      <c r="I130" s="330"/>
      <c r="J130" s="330"/>
      <c r="K130" s="330"/>
      <c r="L130" s="330"/>
      <c r="M130" s="330"/>
      <c r="N130" s="330"/>
      <c r="O130" s="330"/>
      <c r="P130" s="330"/>
      <c r="Q130" s="330"/>
      <c r="R130" s="330"/>
      <c r="S130" s="329"/>
      <c r="T130" s="727"/>
    </row>
    <row customHeight="1" ht="11.25" hidden="1">
      <c r="D131" s="729"/>
      <c r="E131" s="592" t="s">
        <v>22</v>
      </c>
      <c r="F131" s="167" t="s">
        <v>22</v>
      </c>
      <c r="G131" s="167" t="s">
        <v>791</v>
      </c>
      <c r="H131" s="176" t="s">
        <v>22</v>
      </c>
      <c r="I131" s="176"/>
      <c r="J131" s="176"/>
      <c r="K131" s="176"/>
      <c r="L131" s="176"/>
      <c r="M131" s="176"/>
      <c r="N131" s="176"/>
      <c r="O131" s="176"/>
      <c r="P131" s="176"/>
      <c r="Q131" s="176"/>
      <c r="R131" s="221"/>
      <c r="S131" s="730"/>
      <c r="T131" s="727"/>
    </row>
    <row customHeight="1" ht="24.75" hidden="1">
      <c r="D132" s="729"/>
      <c r="E132" s="725" t="s">
        <v>792</v>
      </c>
      <c r="F132" s="725"/>
      <c r="G132" s="725"/>
      <c r="H132" s="725"/>
      <c r="I132" s="725"/>
      <c r="J132" s="725"/>
      <c r="K132" s="725"/>
      <c r="L132" s="725"/>
      <c r="M132" s="725"/>
      <c r="N132" s="725"/>
      <c r="O132" s="725"/>
      <c r="P132" s="725"/>
      <c r="Q132" s="670">
        <f>SUMIF(T133:T134,"i",Q133:Q134)</f>
        <v>0</v>
      </c>
      <c r="R132" s="726"/>
      <c r="S132" s="298" t="s">
        <v>793</v>
      </c>
      <c r="T132" s="721" t="s">
        <v>781</v>
      </c>
      <c r="U132" s="136">
        <v>1</v>
      </c>
      <c r="V132" s="136" t="s">
        <v>728</v>
      </c>
    </row>
    <row customHeight="1" ht="11.25" hidden="1">
      <c r="D133" s="729"/>
      <c r="E133" s="330"/>
      <c r="F133" s="330">
        <v>0</v>
      </c>
      <c r="G133" s="330"/>
      <c r="H133" s="330"/>
      <c r="I133" s="330"/>
      <c r="J133" s="330"/>
      <c r="K133" s="330"/>
      <c r="L133" s="330"/>
      <c r="M133" s="330"/>
      <c r="N133" s="330"/>
      <c r="O133" s="330"/>
      <c r="P133" s="330"/>
      <c r="Q133" s="330"/>
      <c r="R133" s="330"/>
      <c r="S133" s="329"/>
      <c r="T133" s="727"/>
    </row>
    <row customHeight="1" ht="11.25" hidden="1">
      <c r="D134" s="731"/>
      <c r="E134" s="592" t="s">
        <v>22</v>
      </c>
      <c r="F134" s="167" t="s">
        <v>22</v>
      </c>
      <c r="G134" s="167" t="s">
        <v>791</v>
      </c>
      <c r="H134" s="176" t="s">
        <v>22</v>
      </c>
      <c r="I134" s="176"/>
      <c r="J134" s="176"/>
      <c r="K134" s="176"/>
      <c r="L134" s="176"/>
      <c r="M134" s="176"/>
      <c r="N134" s="176"/>
      <c r="O134" s="176"/>
      <c r="P134" s="176"/>
      <c r="Q134" s="176"/>
      <c r="R134" s="221"/>
      <c r="S134" s="730"/>
      <c r="T134" s="727"/>
    </row>
    <row customHeight="1" ht="15" hidden="1">
      <c r="A135" s="0" t="s">
        <v>253</v>
      </c>
      <c r="C135" s="0" t="s">
        <v>22</v>
      </c>
      <c r="D135" s="215" t="s">
        <v>805</v>
      </c>
      <c r="E135" s="717" t="s">
        <v>211</v>
      </c>
      <c r="F135" s="718"/>
      <c r="G135" s="719"/>
      <c r="H135" s="89" t="str">
        <f>IF(A135="","",INDEX(DIFFERENTIATION_UNMERGE_VD,MATCH(A135,DIFFERENTIATION_ID_DIFF,0)))</f>
        <v>Холодное водоснабжение. Подвозная вода</v>
      </c>
      <c r="I135" s="89"/>
      <c r="J135" s="89"/>
      <c r="K135" s="89"/>
      <c r="L135" s="89"/>
      <c r="M135" s="89"/>
      <c r="N135" s="89"/>
      <c r="O135" s="89"/>
      <c r="P135" s="89"/>
      <c r="Q135" s="89"/>
      <c r="R135" s="89"/>
      <c r="S135" s="720"/>
      <c r="T135" s="721"/>
      <c r="AE135" s="0" t="s">
        <v>22</v>
      </c>
      <c r="AG135" s="722" t="s">
        <v>778</v>
      </c>
      <c r="AH135" s="723">
        <v>3</v>
      </c>
    </row>
    <row customHeight="1" ht="15" hidden="1">
      <c r="D136" s="729"/>
      <c r="E136" s="717" t="s">
        <v>717</v>
      </c>
      <c r="F136" s="718"/>
      <c r="G136" s="719"/>
      <c r="H136" s="89" t="str">
        <f>IF(A135="","",INDEX(DIFFERENTIATION_UNMERGE_AREA,MATCH(A135,DIFFERENTIATION_ID_DIFF,0)))</f>
        <v>Территория 10</v>
      </c>
      <c r="I136" s="89"/>
      <c r="J136" s="89"/>
      <c r="K136" s="89"/>
      <c r="L136" s="89"/>
      <c r="M136" s="89"/>
      <c r="N136" s="89"/>
      <c r="O136" s="89"/>
      <c r="P136" s="89"/>
      <c r="Q136" s="89"/>
      <c r="R136" s="89"/>
      <c r="S136" s="720"/>
      <c r="T136" s="721"/>
    </row>
    <row customHeight="1" ht="15" hidden="1">
      <c r="D137" s="729"/>
      <c r="E137" s="717" t="s">
        <v>718</v>
      </c>
      <c r="F137" s="718"/>
      <c r="G137" s="719"/>
      <c r="H137" s="89" t="str">
        <f>IF(A135="","",INDEX(DIFFERENTIATION_UNMERGE_SYSTEM,MATCH(A135,DIFFERENTIATION_ID_DIFF,0)))</f>
        <v>Потребители станицы Георгиевской Кочубеевского МО</v>
      </c>
      <c r="I137" s="89"/>
      <c r="J137" s="89"/>
      <c r="K137" s="89"/>
      <c r="L137" s="89"/>
      <c r="M137" s="89"/>
      <c r="N137" s="89"/>
      <c r="O137" s="89"/>
      <c r="P137" s="89"/>
      <c r="Q137" s="89"/>
      <c r="R137" s="89"/>
      <c r="S137" s="720"/>
      <c r="T137" s="721"/>
    </row>
    <row customHeight="1" ht="24.75" hidden="1">
      <c r="D138" s="729"/>
      <c r="E138" s="725" t="s">
        <v>779</v>
      </c>
      <c r="F138" s="725"/>
      <c r="G138" s="725"/>
      <c r="H138" s="725"/>
      <c r="I138" s="725"/>
      <c r="J138" s="725"/>
      <c r="K138" s="725"/>
      <c r="L138" s="725"/>
      <c r="M138" s="725"/>
      <c r="N138" s="725"/>
      <c r="O138" s="725"/>
      <c r="P138" s="725"/>
      <c r="Q138" s="670">
        <f>SUMIF(T139:T140,"i",Q139:Q140)</f>
        <v>0</v>
      </c>
      <c r="R138" s="726"/>
      <c r="S138" s="298" t="s">
        <v>780</v>
      </c>
      <c r="T138" s="721" t="s">
        <v>781</v>
      </c>
      <c r="U138" s="136">
        <v>1</v>
      </c>
      <c r="V138" s="136" t="s">
        <v>728</v>
      </c>
    </row>
    <row customHeight="1" ht="11.25" hidden="1">
      <c r="D139" s="729"/>
      <c r="E139" s="330"/>
      <c r="F139" s="330">
        <v>0</v>
      </c>
      <c r="G139" s="330"/>
      <c r="H139" s="330"/>
      <c r="I139" s="330"/>
      <c r="J139" s="330"/>
      <c r="K139" s="330"/>
      <c r="L139" s="330"/>
      <c r="M139" s="330"/>
      <c r="N139" s="330"/>
      <c r="O139" s="330"/>
      <c r="P139" s="330"/>
      <c r="Q139" s="330"/>
      <c r="R139" s="330"/>
      <c r="S139" s="329"/>
      <c r="T139" s="727"/>
    </row>
    <row customHeight="1" ht="11.25" hidden="1">
      <c r="D140" s="729"/>
      <c r="E140" s="592" t="s">
        <v>22</v>
      </c>
      <c r="F140" s="167" t="s">
        <v>22</v>
      </c>
      <c r="G140" s="167" t="s">
        <v>791</v>
      </c>
      <c r="H140" s="176" t="s">
        <v>22</v>
      </c>
      <c r="I140" s="176"/>
      <c r="J140" s="176"/>
      <c r="K140" s="176"/>
      <c r="L140" s="176"/>
      <c r="M140" s="176"/>
      <c r="N140" s="176"/>
      <c r="O140" s="176"/>
      <c r="P140" s="176"/>
      <c r="Q140" s="176"/>
      <c r="R140" s="221"/>
      <c r="S140" s="730"/>
      <c r="T140" s="727"/>
    </row>
    <row customHeight="1" ht="24.75" hidden="1">
      <c r="D141" s="729"/>
      <c r="E141" s="725" t="s">
        <v>792</v>
      </c>
      <c r="F141" s="725"/>
      <c r="G141" s="725"/>
      <c r="H141" s="725"/>
      <c r="I141" s="725"/>
      <c r="J141" s="725"/>
      <c r="K141" s="725"/>
      <c r="L141" s="725"/>
      <c r="M141" s="725"/>
      <c r="N141" s="725"/>
      <c r="O141" s="725"/>
      <c r="P141" s="725"/>
      <c r="Q141" s="670">
        <f>SUMIF(T142:T143,"i",Q142:Q143)</f>
        <v>0</v>
      </c>
      <c r="R141" s="726"/>
      <c r="S141" s="298" t="s">
        <v>793</v>
      </c>
      <c r="T141" s="721" t="s">
        <v>781</v>
      </c>
      <c r="U141" s="136">
        <v>1</v>
      </c>
      <c r="V141" s="136" t="s">
        <v>728</v>
      </c>
    </row>
    <row customHeight="1" ht="11.25" hidden="1">
      <c r="D142" s="729"/>
      <c r="E142" s="330"/>
      <c r="F142" s="330">
        <v>0</v>
      </c>
      <c r="G142" s="330"/>
      <c r="H142" s="330"/>
      <c r="I142" s="330"/>
      <c r="J142" s="330"/>
      <c r="K142" s="330"/>
      <c r="L142" s="330"/>
      <c r="M142" s="330"/>
      <c r="N142" s="330"/>
      <c r="O142" s="330"/>
      <c r="P142" s="330"/>
      <c r="Q142" s="330"/>
      <c r="R142" s="330"/>
      <c r="S142" s="329"/>
      <c r="T142" s="727"/>
    </row>
    <row customHeight="1" ht="11.25" hidden="1">
      <c r="D143" s="731"/>
      <c r="E143" s="592" t="s">
        <v>22</v>
      </c>
      <c r="F143" s="167" t="s">
        <v>22</v>
      </c>
      <c r="G143" s="167" t="s">
        <v>791</v>
      </c>
      <c r="H143" s="176" t="s">
        <v>22</v>
      </c>
      <c r="I143" s="176"/>
      <c r="J143" s="176"/>
      <c r="K143" s="176"/>
      <c r="L143" s="176"/>
      <c r="M143" s="176"/>
      <c r="N143" s="176"/>
      <c r="O143" s="176"/>
      <c r="P143" s="176"/>
      <c r="Q143" s="176"/>
      <c r="R143" s="221"/>
      <c r="S143" s="730"/>
      <c r="T143" s="727"/>
    </row>
    <row customHeight="1" ht="15" hidden="1">
      <c r="A144" s="0" t="s">
        <v>255</v>
      </c>
      <c r="C144" s="0" t="s">
        <v>22</v>
      </c>
      <c r="D144" s="215" t="s">
        <v>806</v>
      </c>
      <c r="E144" s="717" t="s">
        <v>211</v>
      </c>
      <c r="F144" s="718"/>
      <c r="G144" s="719"/>
      <c r="H144" s="89" t="str">
        <f>IF(A144="","",INDEX(DIFFERENTIATION_UNMERGE_VD,MATCH(A144,DIFFERENTIATION_ID_DIFF,0)))</f>
        <v>Холодное водоснабжение. Подвозная вода</v>
      </c>
      <c r="I144" s="89"/>
      <c r="J144" s="89"/>
      <c r="K144" s="89"/>
      <c r="L144" s="89"/>
      <c r="M144" s="89"/>
      <c r="N144" s="89"/>
      <c r="O144" s="89"/>
      <c r="P144" s="89"/>
      <c r="Q144" s="89"/>
      <c r="R144" s="89"/>
      <c r="S144" s="720"/>
      <c r="T144" s="721"/>
      <c r="AE144" s="0" t="s">
        <v>22</v>
      </c>
      <c r="AG144" s="722" t="s">
        <v>778</v>
      </c>
      <c r="AH144" s="723">
        <v>3</v>
      </c>
    </row>
    <row customHeight="1" ht="15" hidden="1">
      <c r="D145" s="729"/>
      <c r="E145" s="717" t="s">
        <v>717</v>
      </c>
      <c r="F145" s="718"/>
      <c r="G145" s="719"/>
      <c r="H145" s="89" t="str">
        <f>IF(A144="","",INDEX(DIFFERENTIATION_UNMERGE_AREA,MATCH(A144,DIFFERENTIATION_ID_DIFF,0)))</f>
        <v>Территория 10</v>
      </c>
      <c r="I145" s="89"/>
      <c r="J145" s="89"/>
      <c r="K145" s="89"/>
      <c r="L145" s="89"/>
      <c r="M145" s="89"/>
      <c r="N145" s="89"/>
      <c r="O145" s="89"/>
      <c r="P145" s="89"/>
      <c r="Q145" s="89"/>
      <c r="R145" s="89"/>
      <c r="S145" s="720"/>
      <c r="T145" s="721"/>
    </row>
    <row customHeight="1" ht="15" hidden="1">
      <c r="D146" s="729"/>
      <c r="E146" s="717" t="s">
        <v>718</v>
      </c>
      <c r="F146" s="718"/>
      <c r="G146" s="719"/>
      <c r="H146" s="89" t="str">
        <f>IF(A144="","",INDEX(DIFFERENTIATION_UNMERGE_SYSTEM,MATCH(A144,DIFFERENTIATION_ID_DIFF,0)))</f>
        <v>Потребители села Ивановского Кочубеевского МО</v>
      </c>
      <c r="I146" s="89"/>
      <c r="J146" s="89"/>
      <c r="K146" s="89"/>
      <c r="L146" s="89"/>
      <c r="M146" s="89"/>
      <c r="N146" s="89"/>
      <c r="O146" s="89"/>
      <c r="P146" s="89"/>
      <c r="Q146" s="89"/>
      <c r="R146" s="89"/>
      <c r="S146" s="720"/>
      <c r="T146" s="721"/>
    </row>
    <row customHeight="1" ht="24.75" hidden="1">
      <c r="D147" s="729"/>
      <c r="E147" s="725" t="s">
        <v>779</v>
      </c>
      <c r="F147" s="725"/>
      <c r="G147" s="725"/>
      <c r="H147" s="725"/>
      <c r="I147" s="725"/>
      <c r="J147" s="725"/>
      <c r="K147" s="725"/>
      <c r="L147" s="725"/>
      <c r="M147" s="725"/>
      <c r="N147" s="725"/>
      <c r="O147" s="725"/>
      <c r="P147" s="725"/>
      <c r="Q147" s="670">
        <f>SUMIF(T148:T149,"i",Q148:Q149)</f>
        <v>0</v>
      </c>
      <c r="R147" s="726"/>
      <c r="S147" s="298" t="s">
        <v>780</v>
      </c>
      <c r="T147" s="721" t="s">
        <v>781</v>
      </c>
      <c r="U147" s="136">
        <v>1</v>
      </c>
      <c r="V147" s="136" t="s">
        <v>728</v>
      </c>
    </row>
    <row customHeight="1" ht="11.25" hidden="1">
      <c r="D148" s="729"/>
      <c r="E148" s="330"/>
      <c r="F148" s="330">
        <v>0</v>
      </c>
      <c r="G148" s="330"/>
      <c r="H148" s="330"/>
      <c r="I148" s="330"/>
      <c r="J148" s="330"/>
      <c r="K148" s="330"/>
      <c r="L148" s="330"/>
      <c r="M148" s="330"/>
      <c r="N148" s="330"/>
      <c r="O148" s="330"/>
      <c r="P148" s="330"/>
      <c r="Q148" s="330"/>
      <c r="R148" s="330"/>
      <c r="S148" s="329"/>
      <c r="T148" s="727"/>
    </row>
    <row customHeight="1" ht="11.25" hidden="1">
      <c r="D149" s="729"/>
      <c r="E149" s="592" t="s">
        <v>22</v>
      </c>
      <c r="F149" s="167" t="s">
        <v>22</v>
      </c>
      <c r="G149" s="167" t="s">
        <v>791</v>
      </c>
      <c r="H149" s="176" t="s">
        <v>22</v>
      </c>
      <c r="I149" s="176"/>
      <c r="J149" s="176"/>
      <c r="K149" s="176"/>
      <c r="L149" s="176"/>
      <c r="M149" s="176"/>
      <c r="N149" s="176"/>
      <c r="O149" s="176"/>
      <c r="P149" s="176"/>
      <c r="Q149" s="176"/>
      <c r="R149" s="221"/>
      <c r="S149" s="730"/>
      <c r="T149" s="727"/>
    </row>
    <row customHeight="1" ht="24.75" hidden="1">
      <c r="D150" s="729"/>
      <c r="E150" s="725" t="s">
        <v>792</v>
      </c>
      <c r="F150" s="725"/>
      <c r="G150" s="725"/>
      <c r="H150" s="725"/>
      <c r="I150" s="725"/>
      <c r="J150" s="725"/>
      <c r="K150" s="725"/>
      <c r="L150" s="725"/>
      <c r="M150" s="725"/>
      <c r="N150" s="725"/>
      <c r="O150" s="725"/>
      <c r="P150" s="725"/>
      <c r="Q150" s="670">
        <f>SUMIF(T151:T152,"i",Q151:Q152)</f>
        <v>0</v>
      </c>
      <c r="R150" s="726"/>
      <c r="S150" s="298" t="s">
        <v>793</v>
      </c>
      <c r="T150" s="721" t="s">
        <v>781</v>
      </c>
      <c r="U150" s="136">
        <v>1</v>
      </c>
      <c r="V150" s="136" t="s">
        <v>728</v>
      </c>
    </row>
    <row customHeight="1" ht="11.25" hidden="1">
      <c r="D151" s="729"/>
      <c r="E151" s="330"/>
      <c r="F151" s="330">
        <v>0</v>
      </c>
      <c r="G151" s="330"/>
      <c r="H151" s="330"/>
      <c r="I151" s="330"/>
      <c r="J151" s="330"/>
      <c r="K151" s="330"/>
      <c r="L151" s="330"/>
      <c r="M151" s="330"/>
      <c r="N151" s="330"/>
      <c r="O151" s="330"/>
      <c r="P151" s="330"/>
      <c r="Q151" s="330"/>
      <c r="R151" s="330"/>
      <c r="S151" s="329"/>
      <c r="T151" s="727"/>
    </row>
    <row customHeight="1" ht="11.25" hidden="1">
      <c r="D152" s="731"/>
      <c r="E152" s="592" t="s">
        <v>22</v>
      </c>
      <c r="F152" s="167" t="s">
        <v>22</v>
      </c>
      <c r="G152" s="167" t="s">
        <v>791</v>
      </c>
      <c r="H152" s="176" t="s">
        <v>22</v>
      </c>
      <c r="I152" s="176"/>
      <c r="J152" s="176"/>
      <c r="K152" s="176"/>
      <c r="L152" s="176"/>
      <c r="M152" s="176"/>
      <c r="N152" s="176"/>
      <c r="O152" s="176"/>
      <c r="P152" s="176"/>
      <c r="Q152" s="176"/>
      <c r="R152" s="221"/>
      <c r="S152" s="730"/>
      <c r="T152" s="727"/>
    </row>
    <row customHeight="1" ht="15" hidden="1">
      <c r="A153" s="0" t="s">
        <v>257</v>
      </c>
      <c r="C153" s="0" t="s">
        <v>22</v>
      </c>
      <c r="D153" s="215" t="s">
        <v>807</v>
      </c>
      <c r="E153" s="717" t="s">
        <v>211</v>
      </c>
      <c r="F153" s="718"/>
      <c r="G153" s="719"/>
      <c r="H153" s="89" t="str">
        <f>IF(A153="","",INDEX(DIFFERENTIATION_UNMERGE_VD,MATCH(A153,DIFFERENTIATION_ID_DIFF,0)))</f>
        <v>Холодное водоснабжение. Подвозная вода</v>
      </c>
      <c r="I153" s="89"/>
      <c r="J153" s="89"/>
      <c r="K153" s="89"/>
      <c r="L153" s="89"/>
      <c r="M153" s="89"/>
      <c r="N153" s="89"/>
      <c r="O153" s="89"/>
      <c r="P153" s="89"/>
      <c r="Q153" s="89"/>
      <c r="R153" s="89"/>
      <c r="S153" s="720"/>
      <c r="T153" s="721"/>
      <c r="AE153" s="0" t="s">
        <v>22</v>
      </c>
      <c r="AG153" s="722" t="s">
        <v>778</v>
      </c>
      <c r="AH153" s="723">
        <v>3</v>
      </c>
    </row>
    <row customHeight="1" ht="15" hidden="1">
      <c r="D154" s="729"/>
      <c r="E154" s="717" t="s">
        <v>717</v>
      </c>
      <c r="F154" s="718"/>
      <c r="G154" s="719"/>
      <c r="H154" s="89" t="str">
        <f>IF(A153="","",INDEX(DIFFERENTIATION_UNMERGE_AREA,MATCH(A153,DIFFERENTIATION_ID_DIFF,0)))</f>
        <v>Территория 10</v>
      </c>
      <c r="I154" s="89"/>
      <c r="J154" s="89"/>
      <c r="K154" s="89"/>
      <c r="L154" s="89"/>
      <c r="M154" s="89"/>
      <c r="N154" s="89"/>
      <c r="O154" s="89"/>
      <c r="P154" s="89"/>
      <c r="Q154" s="89"/>
      <c r="R154" s="89"/>
      <c r="S154" s="720"/>
      <c r="T154" s="721"/>
    </row>
    <row customHeight="1" ht="15" hidden="1">
      <c r="D155" s="729"/>
      <c r="E155" s="717" t="s">
        <v>718</v>
      </c>
      <c r="F155" s="718"/>
      <c r="G155" s="719"/>
      <c r="H155" s="89" t="str">
        <f>IF(A153="","",INDEX(DIFFERENTIATION_UNMERGE_SYSTEM,MATCH(A153,DIFFERENTIATION_ID_DIFF,0)))</f>
        <v>Потребители хутора Калиновского Кочубеевского МО</v>
      </c>
      <c r="I155" s="89"/>
      <c r="J155" s="89"/>
      <c r="K155" s="89"/>
      <c r="L155" s="89"/>
      <c r="M155" s="89"/>
      <c r="N155" s="89"/>
      <c r="O155" s="89"/>
      <c r="P155" s="89"/>
      <c r="Q155" s="89"/>
      <c r="R155" s="89"/>
      <c r="S155" s="720"/>
      <c r="T155" s="721"/>
    </row>
    <row customHeight="1" ht="24.75" hidden="1">
      <c r="D156" s="729"/>
      <c r="E156" s="725" t="s">
        <v>779</v>
      </c>
      <c r="F156" s="725"/>
      <c r="G156" s="725"/>
      <c r="H156" s="725"/>
      <c r="I156" s="725"/>
      <c r="J156" s="725"/>
      <c r="K156" s="725"/>
      <c r="L156" s="725"/>
      <c r="M156" s="725"/>
      <c r="N156" s="725"/>
      <c r="O156" s="725"/>
      <c r="P156" s="725"/>
      <c r="Q156" s="670">
        <f>SUMIF(T157:T158,"i",Q157:Q158)</f>
        <v>0</v>
      </c>
      <c r="R156" s="726"/>
      <c r="S156" s="298" t="s">
        <v>780</v>
      </c>
      <c r="T156" s="721" t="s">
        <v>781</v>
      </c>
      <c r="U156" s="136">
        <v>1</v>
      </c>
      <c r="V156" s="136" t="s">
        <v>728</v>
      </c>
    </row>
    <row customHeight="1" ht="11.25" hidden="1">
      <c r="D157" s="729"/>
      <c r="E157" s="330"/>
      <c r="F157" s="330">
        <v>0</v>
      </c>
      <c r="G157" s="330"/>
      <c r="H157" s="330"/>
      <c r="I157" s="330"/>
      <c r="J157" s="330"/>
      <c r="K157" s="330"/>
      <c r="L157" s="330"/>
      <c r="M157" s="330"/>
      <c r="N157" s="330"/>
      <c r="O157" s="330"/>
      <c r="P157" s="330"/>
      <c r="Q157" s="330"/>
      <c r="R157" s="330"/>
      <c r="S157" s="329"/>
      <c r="T157" s="727"/>
    </row>
    <row customHeight="1" ht="11.25" hidden="1">
      <c r="D158" s="729"/>
      <c r="E158" s="592" t="s">
        <v>22</v>
      </c>
      <c r="F158" s="167" t="s">
        <v>22</v>
      </c>
      <c r="G158" s="167" t="s">
        <v>791</v>
      </c>
      <c r="H158" s="176" t="s">
        <v>22</v>
      </c>
      <c r="I158" s="176"/>
      <c r="J158" s="176"/>
      <c r="K158" s="176"/>
      <c r="L158" s="176"/>
      <c r="M158" s="176"/>
      <c r="N158" s="176"/>
      <c r="O158" s="176"/>
      <c r="P158" s="176"/>
      <c r="Q158" s="176"/>
      <c r="R158" s="221"/>
      <c r="S158" s="730"/>
      <c r="T158" s="727"/>
    </row>
    <row customHeight="1" ht="24.75" hidden="1">
      <c r="D159" s="729"/>
      <c r="E159" s="725" t="s">
        <v>792</v>
      </c>
      <c r="F159" s="725"/>
      <c r="G159" s="725"/>
      <c r="H159" s="725"/>
      <c r="I159" s="725"/>
      <c r="J159" s="725"/>
      <c r="K159" s="725"/>
      <c r="L159" s="725"/>
      <c r="M159" s="725"/>
      <c r="N159" s="725"/>
      <c r="O159" s="725"/>
      <c r="P159" s="725"/>
      <c r="Q159" s="670">
        <f>SUMIF(T160:T161,"i",Q160:Q161)</f>
        <v>0</v>
      </c>
      <c r="R159" s="726"/>
      <c r="S159" s="298" t="s">
        <v>793</v>
      </c>
      <c r="T159" s="721" t="s">
        <v>781</v>
      </c>
      <c r="U159" s="136">
        <v>1</v>
      </c>
      <c r="V159" s="136" t="s">
        <v>728</v>
      </c>
    </row>
    <row customHeight="1" ht="11.25" hidden="1">
      <c r="D160" s="729"/>
      <c r="E160" s="330"/>
      <c r="F160" s="330">
        <v>0</v>
      </c>
      <c r="G160" s="330"/>
      <c r="H160" s="330"/>
      <c r="I160" s="330"/>
      <c r="J160" s="330"/>
      <c r="K160" s="330"/>
      <c r="L160" s="330"/>
      <c r="M160" s="330"/>
      <c r="N160" s="330"/>
      <c r="O160" s="330"/>
      <c r="P160" s="330"/>
      <c r="Q160" s="330"/>
      <c r="R160" s="330"/>
      <c r="S160" s="329"/>
      <c r="T160" s="727"/>
    </row>
    <row customHeight="1" ht="11.25" hidden="1">
      <c r="D161" s="731"/>
      <c r="E161" s="592" t="s">
        <v>22</v>
      </c>
      <c r="F161" s="167" t="s">
        <v>22</v>
      </c>
      <c r="G161" s="167" t="s">
        <v>791</v>
      </c>
      <c r="H161" s="176" t="s">
        <v>22</v>
      </c>
      <c r="I161" s="176"/>
      <c r="J161" s="176"/>
      <c r="K161" s="176"/>
      <c r="L161" s="176"/>
      <c r="M161" s="176"/>
      <c r="N161" s="176"/>
      <c r="O161" s="176"/>
      <c r="P161" s="176"/>
      <c r="Q161" s="176"/>
      <c r="R161" s="221"/>
      <c r="S161" s="730"/>
      <c r="T161" s="727"/>
    </row>
    <row customHeight="1" ht="15" hidden="1">
      <c r="A162" s="0" t="s">
        <v>259</v>
      </c>
      <c r="C162" s="0" t="s">
        <v>22</v>
      </c>
      <c r="D162" s="215" t="s">
        <v>808</v>
      </c>
      <c r="E162" s="717" t="s">
        <v>211</v>
      </c>
      <c r="F162" s="718"/>
      <c r="G162" s="719"/>
      <c r="H162" s="89" t="str">
        <f>IF(A162="","",INDEX(DIFFERENTIATION_UNMERGE_VD,MATCH(A162,DIFFERENTIATION_ID_DIFF,0)))</f>
        <v>Холодное водоснабжение. Подвозная вода</v>
      </c>
      <c r="I162" s="89"/>
      <c r="J162" s="89"/>
      <c r="K162" s="89"/>
      <c r="L162" s="89"/>
      <c r="M162" s="89"/>
      <c r="N162" s="89"/>
      <c r="O162" s="89"/>
      <c r="P162" s="89"/>
      <c r="Q162" s="89"/>
      <c r="R162" s="89"/>
      <c r="S162" s="720"/>
      <c r="T162" s="721"/>
      <c r="AE162" s="0" t="s">
        <v>22</v>
      </c>
      <c r="AG162" s="722" t="s">
        <v>778</v>
      </c>
      <c r="AH162" s="723">
        <v>3</v>
      </c>
    </row>
    <row customHeight="1" ht="15" hidden="1">
      <c r="D163" s="729"/>
      <c r="E163" s="717" t="s">
        <v>717</v>
      </c>
      <c r="F163" s="718"/>
      <c r="G163" s="719"/>
      <c r="H163" s="89" t="str">
        <f>IF(A162="","",INDEX(DIFFERENTIATION_UNMERGE_AREA,MATCH(A162,DIFFERENTIATION_ID_DIFF,0)))</f>
        <v>Территория 10</v>
      </c>
      <c r="I163" s="89"/>
      <c r="J163" s="89"/>
      <c r="K163" s="89"/>
      <c r="L163" s="89"/>
      <c r="M163" s="89"/>
      <c r="N163" s="89"/>
      <c r="O163" s="89"/>
      <c r="P163" s="89"/>
      <c r="Q163" s="89"/>
      <c r="R163" s="89"/>
      <c r="S163" s="720"/>
      <c r="T163" s="721"/>
    </row>
    <row customHeight="1" ht="15" hidden="1">
      <c r="D164" s="729"/>
      <c r="E164" s="717" t="s">
        <v>718</v>
      </c>
      <c r="F164" s="718"/>
      <c r="G164" s="719"/>
      <c r="H164" s="89" t="str">
        <f>IF(A162="","",INDEX(DIFFERENTIATION_UNMERGE_SYSTEM,MATCH(A162,DIFFERENTIATION_ID_DIFF,0)))</f>
        <v>Потребители села Кочубеевского Кочубеевского МО</v>
      </c>
      <c r="I164" s="89"/>
      <c r="J164" s="89"/>
      <c r="K164" s="89"/>
      <c r="L164" s="89"/>
      <c r="M164" s="89"/>
      <c r="N164" s="89"/>
      <c r="O164" s="89"/>
      <c r="P164" s="89"/>
      <c r="Q164" s="89"/>
      <c r="R164" s="89"/>
      <c r="S164" s="720"/>
      <c r="T164" s="721"/>
    </row>
    <row customHeight="1" ht="24.75" hidden="1">
      <c r="D165" s="729"/>
      <c r="E165" s="725" t="s">
        <v>779</v>
      </c>
      <c r="F165" s="725"/>
      <c r="G165" s="725"/>
      <c r="H165" s="725"/>
      <c r="I165" s="725"/>
      <c r="J165" s="725"/>
      <c r="K165" s="725"/>
      <c r="L165" s="725"/>
      <c r="M165" s="725"/>
      <c r="N165" s="725"/>
      <c r="O165" s="725"/>
      <c r="P165" s="725"/>
      <c r="Q165" s="670">
        <f>SUMIF(T166:T167,"i",Q166:Q167)</f>
        <v>0</v>
      </c>
      <c r="R165" s="726"/>
      <c r="S165" s="298" t="s">
        <v>780</v>
      </c>
      <c r="T165" s="721" t="s">
        <v>781</v>
      </c>
      <c r="U165" s="136">
        <v>1</v>
      </c>
      <c r="V165" s="136" t="s">
        <v>728</v>
      </c>
    </row>
    <row customHeight="1" ht="11.25" hidden="1">
      <c r="D166" s="729"/>
      <c r="E166" s="330"/>
      <c r="F166" s="330">
        <v>0</v>
      </c>
      <c r="G166" s="330"/>
      <c r="H166" s="330"/>
      <c r="I166" s="330"/>
      <c r="J166" s="330"/>
      <c r="K166" s="330"/>
      <c r="L166" s="330"/>
      <c r="M166" s="330"/>
      <c r="N166" s="330"/>
      <c r="O166" s="330"/>
      <c r="P166" s="330"/>
      <c r="Q166" s="330"/>
      <c r="R166" s="330"/>
      <c r="S166" s="329"/>
      <c r="T166" s="727"/>
    </row>
    <row customHeight="1" ht="11.25" hidden="1">
      <c r="D167" s="729"/>
      <c r="E167" s="592" t="s">
        <v>22</v>
      </c>
      <c r="F167" s="167" t="s">
        <v>22</v>
      </c>
      <c r="G167" s="167" t="s">
        <v>791</v>
      </c>
      <c r="H167" s="176" t="s">
        <v>22</v>
      </c>
      <c r="I167" s="176"/>
      <c r="J167" s="176"/>
      <c r="K167" s="176"/>
      <c r="L167" s="176"/>
      <c r="M167" s="176"/>
      <c r="N167" s="176"/>
      <c r="O167" s="176"/>
      <c r="P167" s="176"/>
      <c r="Q167" s="176"/>
      <c r="R167" s="221"/>
      <c r="S167" s="730"/>
      <c r="T167" s="727"/>
    </row>
    <row customHeight="1" ht="24.75" hidden="1">
      <c r="D168" s="729"/>
      <c r="E168" s="725" t="s">
        <v>792</v>
      </c>
      <c r="F168" s="725"/>
      <c r="G168" s="725"/>
      <c r="H168" s="725"/>
      <c r="I168" s="725"/>
      <c r="J168" s="725"/>
      <c r="K168" s="725"/>
      <c r="L168" s="725"/>
      <c r="M168" s="725"/>
      <c r="N168" s="725"/>
      <c r="O168" s="725"/>
      <c r="P168" s="725"/>
      <c r="Q168" s="670">
        <f>SUMIF(T169:T170,"i",Q169:Q170)</f>
        <v>0</v>
      </c>
      <c r="R168" s="726"/>
      <c r="S168" s="298" t="s">
        <v>793</v>
      </c>
      <c r="T168" s="721" t="s">
        <v>781</v>
      </c>
      <c r="U168" s="136">
        <v>1</v>
      </c>
      <c r="V168" s="136" t="s">
        <v>728</v>
      </c>
    </row>
    <row customHeight="1" ht="11.25" hidden="1">
      <c r="D169" s="729"/>
      <c r="E169" s="330"/>
      <c r="F169" s="330">
        <v>0</v>
      </c>
      <c r="G169" s="330"/>
      <c r="H169" s="330"/>
      <c r="I169" s="330"/>
      <c r="J169" s="330"/>
      <c r="K169" s="330"/>
      <c r="L169" s="330"/>
      <c r="M169" s="330"/>
      <c r="N169" s="330"/>
      <c r="O169" s="330"/>
      <c r="P169" s="330"/>
      <c r="Q169" s="330"/>
      <c r="R169" s="330"/>
      <c r="S169" s="329"/>
      <c r="T169" s="727"/>
    </row>
    <row customHeight="1" ht="11.25" hidden="1">
      <c r="D170" s="731"/>
      <c r="E170" s="592" t="s">
        <v>22</v>
      </c>
      <c r="F170" s="167" t="s">
        <v>22</v>
      </c>
      <c r="G170" s="167" t="s">
        <v>791</v>
      </c>
      <c r="H170" s="176" t="s">
        <v>22</v>
      </c>
      <c r="I170" s="176"/>
      <c r="J170" s="176"/>
      <c r="K170" s="176"/>
      <c r="L170" s="176"/>
      <c r="M170" s="176"/>
      <c r="N170" s="176"/>
      <c r="O170" s="176"/>
      <c r="P170" s="176"/>
      <c r="Q170" s="176"/>
      <c r="R170" s="221"/>
      <c r="S170" s="730"/>
      <c r="T170" s="727"/>
    </row>
    <row customHeight="1" ht="15" hidden="1">
      <c r="A171" s="0" t="s">
        <v>261</v>
      </c>
      <c r="C171" s="0" t="s">
        <v>22</v>
      </c>
      <c r="D171" s="215" t="s">
        <v>809</v>
      </c>
      <c r="E171" s="717" t="s">
        <v>211</v>
      </c>
      <c r="F171" s="718"/>
      <c r="G171" s="719"/>
      <c r="H171" s="89" t="str">
        <f>IF(A171="","",INDEX(DIFFERENTIATION_UNMERGE_VD,MATCH(A171,DIFFERENTIATION_ID_DIFF,0)))</f>
        <v>Холодное водоснабжение. Подвозная вода</v>
      </c>
      <c r="I171" s="89"/>
      <c r="J171" s="89"/>
      <c r="K171" s="89"/>
      <c r="L171" s="89"/>
      <c r="M171" s="89"/>
      <c r="N171" s="89"/>
      <c r="O171" s="89"/>
      <c r="P171" s="89"/>
      <c r="Q171" s="89"/>
      <c r="R171" s="89"/>
      <c r="S171" s="720"/>
      <c r="T171" s="721"/>
      <c r="AE171" s="0" t="s">
        <v>22</v>
      </c>
      <c r="AG171" s="722" t="s">
        <v>778</v>
      </c>
      <c r="AH171" s="723">
        <v>3</v>
      </c>
    </row>
    <row customHeight="1" ht="15" hidden="1">
      <c r="D172" s="729"/>
      <c r="E172" s="717" t="s">
        <v>717</v>
      </c>
      <c r="F172" s="718"/>
      <c r="G172" s="719"/>
      <c r="H172" s="89" t="str">
        <f>IF(A171="","",INDEX(DIFFERENTIATION_UNMERGE_AREA,MATCH(A171,DIFFERENTIATION_ID_DIFF,0)))</f>
        <v>Территория 10</v>
      </c>
      <c r="I172" s="89"/>
      <c r="J172" s="89"/>
      <c r="K172" s="89"/>
      <c r="L172" s="89"/>
      <c r="M172" s="89"/>
      <c r="N172" s="89"/>
      <c r="O172" s="89"/>
      <c r="P172" s="89"/>
      <c r="Q172" s="89"/>
      <c r="R172" s="89"/>
      <c r="S172" s="720"/>
      <c r="T172" s="721"/>
    </row>
    <row customHeight="1" ht="15" hidden="1">
      <c r="D173" s="729"/>
      <c r="E173" s="717" t="s">
        <v>718</v>
      </c>
      <c r="F173" s="718"/>
      <c r="G173" s="719"/>
      <c r="H173" s="89" t="str">
        <f>IF(A171="","",INDEX(DIFFERENTIATION_UNMERGE_SYSTEM,MATCH(A171,DIFFERENTIATION_ID_DIFF,0)))</f>
        <v>Потребители хутора Мищенского Кочубеевского МО</v>
      </c>
      <c r="I173" s="89"/>
      <c r="J173" s="89"/>
      <c r="K173" s="89"/>
      <c r="L173" s="89"/>
      <c r="M173" s="89"/>
      <c r="N173" s="89"/>
      <c r="O173" s="89"/>
      <c r="P173" s="89"/>
      <c r="Q173" s="89"/>
      <c r="R173" s="89"/>
      <c r="S173" s="720"/>
      <c r="T173" s="721"/>
    </row>
    <row customHeight="1" ht="24.75" hidden="1">
      <c r="D174" s="729"/>
      <c r="E174" s="725" t="s">
        <v>779</v>
      </c>
      <c r="F174" s="725"/>
      <c r="G174" s="725"/>
      <c r="H174" s="725"/>
      <c r="I174" s="725"/>
      <c r="J174" s="725"/>
      <c r="K174" s="725"/>
      <c r="L174" s="725"/>
      <c r="M174" s="725"/>
      <c r="N174" s="725"/>
      <c r="O174" s="725"/>
      <c r="P174" s="725"/>
      <c r="Q174" s="670">
        <f>SUMIF(T175:T176,"i",Q175:Q176)</f>
        <v>0</v>
      </c>
      <c r="R174" s="726"/>
      <c r="S174" s="298" t="s">
        <v>780</v>
      </c>
      <c r="T174" s="721" t="s">
        <v>781</v>
      </c>
      <c r="U174" s="136">
        <v>1</v>
      </c>
      <c r="V174" s="136" t="s">
        <v>728</v>
      </c>
    </row>
    <row customHeight="1" ht="11.25" hidden="1">
      <c r="D175" s="729"/>
      <c r="E175" s="330"/>
      <c r="F175" s="330">
        <v>0</v>
      </c>
      <c r="G175" s="330"/>
      <c r="H175" s="330"/>
      <c r="I175" s="330"/>
      <c r="J175" s="330"/>
      <c r="K175" s="330"/>
      <c r="L175" s="330"/>
      <c r="M175" s="330"/>
      <c r="N175" s="330"/>
      <c r="O175" s="330"/>
      <c r="P175" s="330"/>
      <c r="Q175" s="330"/>
      <c r="R175" s="330"/>
      <c r="S175" s="329"/>
      <c r="T175" s="727"/>
    </row>
    <row customHeight="1" ht="11.25" hidden="1">
      <c r="D176" s="729"/>
      <c r="E176" s="592" t="s">
        <v>22</v>
      </c>
      <c r="F176" s="167" t="s">
        <v>22</v>
      </c>
      <c r="G176" s="167" t="s">
        <v>791</v>
      </c>
      <c r="H176" s="176" t="s">
        <v>22</v>
      </c>
      <c r="I176" s="176"/>
      <c r="J176" s="176"/>
      <c r="K176" s="176"/>
      <c r="L176" s="176"/>
      <c r="M176" s="176"/>
      <c r="N176" s="176"/>
      <c r="O176" s="176"/>
      <c r="P176" s="176"/>
      <c r="Q176" s="176"/>
      <c r="R176" s="221"/>
      <c r="S176" s="730"/>
      <c r="T176" s="727"/>
    </row>
    <row customHeight="1" ht="24.75" hidden="1">
      <c r="D177" s="729"/>
      <c r="E177" s="725" t="s">
        <v>792</v>
      </c>
      <c r="F177" s="725"/>
      <c r="G177" s="725"/>
      <c r="H177" s="725"/>
      <c r="I177" s="725"/>
      <c r="J177" s="725"/>
      <c r="K177" s="725"/>
      <c r="L177" s="725"/>
      <c r="M177" s="725"/>
      <c r="N177" s="725"/>
      <c r="O177" s="725"/>
      <c r="P177" s="725"/>
      <c r="Q177" s="670">
        <f>SUMIF(T178:T179,"i",Q178:Q179)</f>
        <v>0</v>
      </c>
      <c r="R177" s="726"/>
      <c r="S177" s="298" t="s">
        <v>793</v>
      </c>
      <c r="T177" s="721" t="s">
        <v>781</v>
      </c>
      <c r="U177" s="136">
        <v>1</v>
      </c>
      <c r="V177" s="136" t="s">
        <v>728</v>
      </c>
    </row>
    <row customHeight="1" ht="11.25" hidden="1">
      <c r="D178" s="729"/>
      <c r="E178" s="330"/>
      <c r="F178" s="330">
        <v>0</v>
      </c>
      <c r="G178" s="330"/>
      <c r="H178" s="330"/>
      <c r="I178" s="330"/>
      <c r="J178" s="330"/>
      <c r="K178" s="330"/>
      <c r="L178" s="330"/>
      <c r="M178" s="330"/>
      <c r="N178" s="330"/>
      <c r="O178" s="330"/>
      <c r="P178" s="330"/>
      <c r="Q178" s="330"/>
      <c r="R178" s="330"/>
      <c r="S178" s="329"/>
      <c r="T178" s="727"/>
    </row>
    <row customHeight="1" ht="11.25" hidden="1">
      <c r="D179" s="731"/>
      <c r="E179" s="592" t="s">
        <v>22</v>
      </c>
      <c r="F179" s="167" t="s">
        <v>22</v>
      </c>
      <c r="G179" s="167" t="s">
        <v>791</v>
      </c>
      <c r="H179" s="176" t="s">
        <v>22</v>
      </c>
      <c r="I179" s="176"/>
      <c r="J179" s="176"/>
      <c r="K179" s="176"/>
      <c r="L179" s="176"/>
      <c r="M179" s="176"/>
      <c r="N179" s="176"/>
      <c r="O179" s="176"/>
      <c r="P179" s="176"/>
      <c r="Q179" s="176"/>
      <c r="R179" s="221"/>
      <c r="S179" s="730"/>
      <c r="T179" s="727"/>
    </row>
    <row customHeight="1" ht="15" hidden="1">
      <c r="A180" s="0" t="s">
        <v>263</v>
      </c>
      <c r="C180" s="0" t="s">
        <v>22</v>
      </c>
      <c r="D180" s="215" t="s">
        <v>810</v>
      </c>
      <c r="E180" s="717" t="s">
        <v>211</v>
      </c>
      <c r="F180" s="718"/>
      <c r="G180" s="719"/>
      <c r="H180" s="89" t="str">
        <f>IF(A180="","",INDEX(DIFFERENTIATION_UNMERGE_VD,MATCH(A180,DIFFERENTIATION_ID_DIFF,0)))</f>
        <v>Холодное водоснабжение. Подвозная вода</v>
      </c>
      <c r="I180" s="89"/>
      <c r="J180" s="89"/>
      <c r="K180" s="89"/>
      <c r="L180" s="89"/>
      <c r="M180" s="89"/>
      <c r="N180" s="89"/>
      <c r="O180" s="89"/>
      <c r="P180" s="89"/>
      <c r="Q180" s="89"/>
      <c r="R180" s="89"/>
      <c r="S180" s="720"/>
      <c r="T180" s="721"/>
      <c r="AE180" s="0" t="s">
        <v>22</v>
      </c>
      <c r="AG180" s="722" t="s">
        <v>778</v>
      </c>
      <c r="AH180" s="723">
        <v>3</v>
      </c>
    </row>
    <row customHeight="1" ht="15" hidden="1">
      <c r="D181" s="729"/>
      <c r="E181" s="717" t="s">
        <v>717</v>
      </c>
      <c r="F181" s="718"/>
      <c r="G181" s="719"/>
      <c r="H181" s="89" t="str">
        <f>IF(A180="","",INDEX(DIFFERENTIATION_UNMERGE_AREA,MATCH(A180,DIFFERENTIATION_ID_DIFF,0)))</f>
        <v>Территория 10</v>
      </c>
      <c r="I181" s="89"/>
      <c r="J181" s="89"/>
      <c r="K181" s="89"/>
      <c r="L181" s="89"/>
      <c r="M181" s="89"/>
      <c r="N181" s="89"/>
      <c r="O181" s="89"/>
      <c r="P181" s="89"/>
      <c r="Q181" s="89"/>
      <c r="R181" s="89"/>
      <c r="S181" s="720"/>
      <c r="T181" s="721"/>
    </row>
    <row customHeight="1" ht="15" hidden="1">
      <c r="D182" s="729"/>
      <c r="E182" s="717" t="s">
        <v>718</v>
      </c>
      <c r="F182" s="718"/>
      <c r="G182" s="719"/>
      <c r="H182" s="89" t="str">
        <f>IF(A180="","",INDEX(DIFFERENTIATION_UNMERGE_SYSTEM,MATCH(A180,DIFFERENTIATION_ID_DIFF,0)))</f>
        <v>Потребители хутора Рощинского Кочубеевского МО</v>
      </c>
      <c r="I182" s="89"/>
      <c r="J182" s="89"/>
      <c r="K182" s="89"/>
      <c r="L182" s="89"/>
      <c r="M182" s="89"/>
      <c r="N182" s="89"/>
      <c r="O182" s="89"/>
      <c r="P182" s="89"/>
      <c r="Q182" s="89"/>
      <c r="R182" s="89"/>
      <c r="S182" s="720"/>
      <c r="T182" s="721"/>
    </row>
    <row customHeight="1" ht="24.75" hidden="1">
      <c r="D183" s="729"/>
      <c r="E183" s="725" t="s">
        <v>779</v>
      </c>
      <c r="F183" s="725"/>
      <c r="G183" s="725"/>
      <c r="H183" s="725"/>
      <c r="I183" s="725"/>
      <c r="J183" s="725"/>
      <c r="K183" s="725"/>
      <c r="L183" s="725"/>
      <c r="M183" s="725"/>
      <c r="N183" s="725"/>
      <c r="O183" s="725"/>
      <c r="P183" s="725"/>
      <c r="Q183" s="670">
        <f>SUMIF(T184:T185,"i",Q184:Q185)</f>
        <v>0</v>
      </c>
      <c r="R183" s="726"/>
      <c r="S183" s="298" t="s">
        <v>780</v>
      </c>
      <c r="T183" s="721" t="s">
        <v>781</v>
      </c>
      <c r="U183" s="136">
        <v>1</v>
      </c>
      <c r="V183" s="136" t="s">
        <v>728</v>
      </c>
    </row>
    <row customHeight="1" ht="11.25" hidden="1">
      <c r="D184" s="729"/>
      <c r="E184" s="330"/>
      <c r="F184" s="330">
        <v>0</v>
      </c>
      <c r="G184" s="330"/>
      <c r="H184" s="330"/>
      <c r="I184" s="330"/>
      <c r="J184" s="330"/>
      <c r="K184" s="330"/>
      <c r="L184" s="330"/>
      <c r="M184" s="330"/>
      <c r="N184" s="330"/>
      <c r="O184" s="330"/>
      <c r="P184" s="330"/>
      <c r="Q184" s="330"/>
      <c r="R184" s="330"/>
      <c r="S184" s="329"/>
      <c r="T184" s="727"/>
    </row>
    <row customHeight="1" ht="11.25" hidden="1">
      <c r="D185" s="729"/>
      <c r="E185" s="592" t="s">
        <v>22</v>
      </c>
      <c r="F185" s="167" t="s">
        <v>22</v>
      </c>
      <c r="G185" s="167" t="s">
        <v>791</v>
      </c>
      <c r="H185" s="176" t="s">
        <v>22</v>
      </c>
      <c r="I185" s="176"/>
      <c r="J185" s="176"/>
      <c r="K185" s="176"/>
      <c r="L185" s="176"/>
      <c r="M185" s="176"/>
      <c r="N185" s="176"/>
      <c r="O185" s="176"/>
      <c r="P185" s="176"/>
      <c r="Q185" s="176"/>
      <c r="R185" s="221"/>
      <c r="S185" s="730"/>
      <c r="T185" s="727"/>
    </row>
    <row customHeight="1" ht="24.75" hidden="1">
      <c r="D186" s="729"/>
      <c r="E186" s="725" t="s">
        <v>792</v>
      </c>
      <c r="F186" s="725"/>
      <c r="G186" s="725"/>
      <c r="H186" s="725"/>
      <c r="I186" s="725"/>
      <c r="J186" s="725"/>
      <c r="K186" s="725"/>
      <c r="L186" s="725"/>
      <c r="M186" s="725"/>
      <c r="N186" s="725"/>
      <c r="O186" s="725"/>
      <c r="P186" s="725"/>
      <c r="Q186" s="670">
        <f>SUMIF(T187:T188,"i",Q187:Q188)</f>
        <v>0</v>
      </c>
      <c r="R186" s="726"/>
      <c r="S186" s="298" t="s">
        <v>793</v>
      </c>
      <c r="T186" s="721" t="s">
        <v>781</v>
      </c>
      <c r="U186" s="136">
        <v>1</v>
      </c>
      <c r="V186" s="136" t="s">
        <v>728</v>
      </c>
    </row>
    <row customHeight="1" ht="11.25" hidden="1">
      <c r="D187" s="729"/>
      <c r="E187" s="330"/>
      <c r="F187" s="330">
        <v>0</v>
      </c>
      <c r="G187" s="330"/>
      <c r="H187" s="330"/>
      <c r="I187" s="330"/>
      <c r="J187" s="330"/>
      <c r="K187" s="330"/>
      <c r="L187" s="330"/>
      <c r="M187" s="330"/>
      <c r="N187" s="330"/>
      <c r="O187" s="330"/>
      <c r="P187" s="330"/>
      <c r="Q187" s="330"/>
      <c r="R187" s="330"/>
      <c r="S187" s="329"/>
      <c r="T187" s="727"/>
    </row>
    <row customHeight="1" ht="11.25" hidden="1">
      <c r="D188" s="731"/>
      <c r="E188" s="592" t="s">
        <v>22</v>
      </c>
      <c r="F188" s="167" t="s">
        <v>22</v>
      </c>
      <c r="G188" s="167" t="s">
        <v>791</v>
      </c>
      <c r="H188" s="176" t="s">
        <v>22</v>
      </c>
      <c r="I188" s="176"/>
      <c r="J188" s="176"/>
      <c r="K188" s="176"/>
      <c r="L188" s="176"/>
      <c r="M188" s="176"/>
      <c r="N188" s="176"/>
      <c r="O188" s="176"/>
      <c r="P188" s="176"/>
      <c r="Q188" s="176"/>
      <c r="R188" s="221"/>
      <c r="S188" s="730"/>
      <c r="T188" s="727"/>
    </row>
    <row customHeight="1" ht="15" hidden="1">
      <c r="A189" s="0" t="s">
        <v>265</v>
      </c>
      <c r="C189" s="0" t="s">
        <v>22</v>
      </c>
      <c r="D189" s="215" t="s">
        <v>811</v>
      </c>
      <c r="E189" s="717" t="s">
        <v>211</v>
      </c>
      <c r="F189" s="718"/>
      <c r="G189" s="719"/>
      <c r="H189" s="89" t="str">
        <f>IF(A189="","",INDEX(DIFFERENTIATION_UNMERGE_VD,MATCH(A189,DIFFERENTIATION_ID_DIFF,0)))</f>
        <v>Холодное водоснабжение. Подвозная вода</v>
      </c>
      <c r="I189" s="89"/>
      <c r="J189" s="89"/>
      <c r="K189" s="89"/>
      <c r="L189" s="89"/>
      <c r="M189" s="89"/>
      <c r="N189" s="89"/>
      <c r="O189" s="89"/>
      <c r="P189" s="89"/>
      <c r="Q189" s="89"/>
      <c r="R189" s="89"/>
      <c r="S189" s="720"/>
      <c r="T189" s="721"/>
      <c r="AE189" s="0" t="s">
        <v>22</v>
      </c>
      <c r="AG189" s="722" t="s">
        <v>778</v>
      </c>
      <c r="AH189" s="723">
        <v>3</v>
      </c>
    </row>
    <row customHeight="1" ht="15" hidden="1">
      <c r="D190" s="729"/>
      <c r="E190" s="717" t="s">
        <v>717</v>
      </c>
      <c r="F190" s="718"/>
      <c r="G190" s="719"/>
      <c r="H190" s="89" t="str">
        <f>IF(A189="","",INDEX(DIFFERENTIATION_UNMERGE_AREA,MATCH(A189,DIFFERENTIATION_ID_DIFF,0)))</f>
        <v>Территория 10</v>
      </c>
      <c r="I190" s="89"/>
      <c r="J190" s="89"/>
      <c r="K190" s="89"/>
      <c r="L190" s="89"/>
      <c r="M190" s="89"/>
      <c r="N190" s="89"/>
      <c r="O190" s="89"/>
      <c r="P190" s="89"/>
      <c r="Q190" s="89"/>
      <c r="R190" s="89"/>
      <c r="S190" s="720"/>
      <c r="T190" s="721"/>
    </row>
    <row customHeight="1" ht="15" hidden="1">
      <c r="D191" s="729"/>
      <c r="E191" s="717" t="s">
        <v>718</v>
      </c>
      <c r="F191" s="718"/>
      <c r="G191" s="719"/>
      <c r="H191" s="89" t="str">
        <f>IF(A189="","",INDEX(DIFFERENTIATION_UNMERGE_SYSTEM,MATCH(A189,DIFFERENTIATION_ID_DIFF,0)))</f>
        <v>Потребители хутора Степного Кочубеевского МО</v>
      </c>
      <c r="I191" s="89"/>
      <c r="J191" s="89"/>
      <c r="K191" s="89"/>
      <c r="L191" s="89"/>
      <c r="M191" s="89"/>
      <c r="N191" s="89"/>
      <c r="O191" s="89"/>
      <c r="P191" s="89"/>
      <c r="Q191" s="89"/>
      <c r="R191" s="89"/>
      <c r="S191" s="720"/>
      <c r="T191" s="721"/>
    </row>
    <row customHeight="1" ht="24.75" hidden="1">
      <c r="D192" s="729"/>
      <c r="E192" s="725" t="s">
        <v>779</v>
      </c>
      <c r="F192" s="725"/>
      <c r="G192" s="725"/>
      <c r="H192" s="725"/>
      <c r="I192" s="725"/>
      <c r="J192" s="725"/>
      <c r="K192" s="725"/>
      <c r="L192" s="725"/>
      <c r="M192" s="725"/>
      <c r="N192" s="725"/>
      <c r="O192" s="725"/>
      <c r="P192" s="725"/>
      <c r="Q192" s="670">
        <f>SUMIF(T193:T194,"i",Q193:Q194)</f>
        <v>0</v>
      </c>
      <c r="R192" s="726"/>
      <c r="S192" s="298" t="s">
        <v>780</v>
      </c>
      <c r="T192" s="721" t="s">
        <v>781</v>
      </c>
      <c r="U192" s="136">
        <v>1</v>
      </c>
      <c r="V192" s="136" t="s">
        <v>728</v>
      </c>
    </row>
    <row customHeight="1" ht="11.25" hidden="1">
      <c r="D193" s="729"/>
      <c r="E193" s="330"/>
      <c r="F193" s="330">
        <v>0</v>
      </c>
      <c r="G193" s="330"/>
      <c r="H193" s="330"/>
      <c r="I193" s="330"/>
      <c r="J193" s="330"/>
      <c r="K193" s="330"/>
      <c r="L193" s="330"/>
      <c r="M193" s="330"/>
      <c r="N193" s="330"/>
      <c r="O193" s="330"/>
      <c r="P193" s="330"/>
      <c r="Q193" s="330"/>
      <c r="R193" s="330"/>
      <c r="S193" s="329"/>
      <c r="T193" s="727"/>
    </row>
    <row customHeight="1" ht="11.25" hidden="1">
      <c r="D194" s="729"/>
      <c r="E194" s="592" t="s">
        <v>22</v>
      </c>
      <c r="F194" s="167" t="s">
        <v>22</v>
      </c>
      <c r="G194" s="167" t="s">
        <v>791</v>
      </c>
      <c r="H194" s="176" t="s">
        <v>22</v>
      </c>
      <c r="I194" s="176"/>
      <c r="J194" s="176"/>
      <c r="K194" s="176"/>
      <c r="L194" s="176"/>
      <c r="M194" s="176"/>
      <c r="N194" s="176"/>
      <c r="O194" s="176"/>
      <c r="P194" s="176"/>
      <c r="Q194" s="176"/>
      <c r="R194" s="221"/>
      <c r="S194" s="730"/>
      <c r="T194" s="727"/>
    </row>
    <row customHeight="1" ht="24.75" hidden="1">
      <c r="D195" s="729"/>
      <c r="E195" s="725" t="s">
        <v>792</v>
      </c>
      <c r="F195" s="725"/>
      <c r="G195" s="725"/>
      <c r="H195" s="725"/>
      <c r="I195" s="725"/>
      <c r="J195" s="725"/>
      <c r="K195" s="725"/>
      <c r="L195" s="725"/>
      <c r="M195" s="725"/>
      <c r="N195" s="725"/>
      <c r="O195" s="725"/>
      <c r="P195" s="725"/>
      <c r="Q195" s="670">
        <f>SUMIF(T196:T197,"i",Q196:Q197)</f>
        <v>0</v>
      </c>
      <c r="R195" s="726"/>
      <c r="S195" s="298" t="s">
        <v>793</v>
      </c>
      <c r="T195" s="721" t="s">
        <v>781</v>
      </c>
      <c r="U195" s="136">
        <v>1</v>
      </c>
      <c r="V195" s="136" t="s">
        <v>728</v>
      </c>
    </row>
    <row customHeight="1" ht="11.25" hidden="1">
      <c r="D196" s="729"/>
      <c r="E196" s="330"/>
      <c r="F196" s="330">
        <v>0</v>
      </c>
      <c r="G196" s="330"/>
      <c r="H196" s="330"/>
      <c r="I196" s="330"/>
      <c r="J196" s="330"/>
      <c r="K196" s="330"/>
      <c r="L196" s="330"/>
      <c r="M196" s="330"/>
      <c r="N196" s="330"/>
      <c r="O196" s="330"/>
      <c r="P196" s="330"/>
      <c r="Q196" s="330"/>
      <c r="R196" s="330"/>
      <c r="S196" s="329"/>
      <c r="T196" s="727"/>
    </row>
    <row customHeight="1" ht="11.25" hidden="1">
      <c r="D197" s="731"/>
      <c r="E197" s="592" t="s">
        <v>22</v>
      </c>
      <c r="F197" s="167" t="s">
        <v>22</v>
      </c>
      <c r="G197" s="167" t="s">
        <v>791</v>
      </c>
      <c r="H197" s="176" t="s">
        <v>22</v>
      </c>
      <c r="I197" s="176"/>
      <c r="J197" s="176"/>
      <c r="K197" s="176"/>
      <c r="L197" s="176"/>
      <c r="M197" s="176"/>
      <c r="N197" s="176"/>
      <c r="O197" s="176"/>
      <c r="P197" s="176"/>
      <c r="Q197" s="176"/>
      <c r="R197" s="221"/>
      <c r="S197" s="730"/>
      <c r="T197" s="727"/>
    </row>
    <row customHeight="1" ht="15" hidden="1">
      <c r="A198" s="0" t="s">
        <v>267</v>
      </c>
      <c r="C198" s="0" t="s">
        <v>22</v>
      </c>
      <c r="D198" s="215" t="s">
        <v>812</v>
      </c>
      <c r="E198" s="717" t="s">
        <v>211</v>
      </c>
      <c r="F198" s="718"/>
      <c r="G198" s="719"/>
      <c r="H198" s="89" t="str">
        <f>IF(A198="","",INDEX(DIFFERENTIATION_UNMERGE_VD,MATCH(A198,DIFFERENTIATION_ID_DIFF,0)))</f>
        <v>Холодное водоснабжение. Подвозная вода</v>
      </c>
      <c r="I198" s="89"/>
      <c r="J198" s="89"/>
      <c r="K198" s="89"/>
      <c r="L198" s="89"/>
      <c r="M198" s="89"/>
      <c r="N198" s="89"/>
      <c r="O198" s="89"/>
      <c r="P198" s="89"/>
      <c r="Q198" s="89"/>
      <c r="R198" s="89"/>
      <c r="S198" s="720"/>
      <c r="T198" s="721"/>
      <c r="AE198" s="0" t="s">
        <v>22</v>
      </c>
      <c r="AG198" s="722" t="s">
        <v>778</v>
      </c>
      <c r="AH198" s="723">
        <v>3</v>
      </c>
    </row>
    <row customHeight="1" ht="15" hidden="1">
      <c r="D199" s="729"/>
      <c r="E199" s="717" t="s">
        <v>717</v>
      </c>
      <c r="F199" s="718"/>
      <c r="G199" s="719"/>
      <c r="H199" s="89" t="str">
        <f>IF(A198="","",INDEX(DIFFERENTIATION_UNMERGE_AREA,MATCH(A198,DIFFERENTIATION_ID_DIFF,0)))</f>
        <v>Территория 10</v>
      </c>
      <c r="I199" s="89"/>
      <c r="J199" s="89"/>
      <c r="K199" s="89"/>
      <c r="L199" s="89"/>
      <c r="M199" s="89"/>
      <c r="N199" s="89"/>
      <c r="O199" s="89"/>
      <c r="P199" s="89"/>
      <c r="Q199" s="89"/>
      <c r="R199" s="89"/>
      <c r="S199" s="720"/>
      <c r="T199" s="721"/>
    </row>
    <row customHeight="1" ht="15" hidden="1">
      <c r="D200" s="729"/>
      <c r="E200" s="717" t="s">
        <v>718</v>
      </c>
      <c r="F200" s="718"/>
      <c r="G200" s="719"/>
      <c r="H200" s="89" t="str">
        <f>IF(A198="","",INDEX(DIFFERENTIATION_UNMERGE_SYSTEM,MATCH(A198,DIFFERENTIATION_ID_DIFF,0)))</f>
        <v>Потребители села Цветного Кочубеевского МО</v>
      </c>
      <c r="I200" s="89"/>
      <c r="J200" s="89"/>
      <c r="K200" s="89"/>
      <c r="L200" s="89"/>
      <c r="M200" s="89"/>
      <c r="N200" s="89"/>
      <c r="O200" s="89"/>
      <c r="P200" s="89"/>
      <c r="Q200" s="89"/>
      <c r="R200" s="89"/>
      <c r="S200" s="720"/>
      <c r="T200" s="721"/>
    </row>
    <row customHeight="1" ht="24.75" hidden="1">
      <c r="D201" s="729"/>
      <c r="E201" s="725" t="s">
        <v>779</v>
      </c>
      <c r="F201" s="725"/>
      <c r="G201" s="725"/>
      <c r="H201" s="725"/>
      <c r="I201" s="725"/>
      <c r="J201" s="725"/>
      <c r="K201" s="725"/>
      <c r="L201" s="725"/>
      <c r="M201" s="725"/>
      <c r="N201" s="725"/>
      <c r="O201" s="725"/>
      <c r="P201" s="725"/>
      <c r="Q201" s="670">
        <f>SUMIF(T202:T203,"i",Q202:Q203)</f>
        <v>0</v>
      </c>
      <c r="R201" s="726"/>
      <c r="S201" s="298" t="s">
        <v>780</v>
      </c>
      <c r="T201" s="721" t="s">
        <v>781</v>
      </c>
      <c r="U201" s="136">
        <v>1</v>
      </c>
      <c r="V201" s="136" t="s">
        <v>728</v>
      </c>
    </row>
    <row customHeight="1" ht="11.25" hidden="1">
      <c r="D202" s="729"/>
      <c r="E202" s="330"/>
      <c r="F202" s="330">
        <v>0</v>
      </c>
      <c r="G202" s="330"/>
      <c r="H202" s="330"/>
      <c r="I202" s="330"/>
      <c r="J202" s="330"/>
      <c r="K202" s="330"/>
      <c r="L202" s="330"/>
      <c r="M202" s="330"/>
      <c r="N202" s="330"/>
      <c r="O202" s="330"/>
      <c r="P202" s="330"/>
      <c r="Q202" s="330"/>
      <c r="R202" s="330"/>
      <c r="S202" s="329"/>
      <c r="T202" s="727"/>
    </row>
    <row customHeight="1" ht="11.25" hidden="1">
      <c r="D203" s="729"/>
      <c r="E203" s="592" t="s">
        <v>22</v>
      </c>
      <c r="F203" s="167" t="s">
        <v>22</v>
      </c>
      <c r="G203" s="167" t="s">
        <v>791</v>
      </c>
      <c r="H203" s="176" t="s">
        <v>22</v>
      </c>
      <c r="I203" s="176"/>
      <c r="J203" s="176"/>
      <c r="K203" s="176"/>
      <c r="L203" s="176"/>
      <c r="M203" s="176"/>
      <c r="N203" s="176"/>
      <c r="O203" s="176"/>
      <c r="P203" s="176"/>
      <c r="Q203" s="176"/>
      <c r="R203" s="221"/>
      <c r="S203" s="730"/>
      <c r="T203" s="727"/>
    </row>
    <row customHeight="1" ht="24.75" hidden="1">
      <c r="D204" s="729"/>
      <c r="E204" s="725" t="s">
        <v>792</v>
      </c>
      <c r="F204" s="725"/>
      <c r="G204" s="725"/>
      <c r="H204" s="725"/>
      <c r="I204" s="725"/>
      <c r="J204" s="725"/>
      <c r="K204" s="725"/>
      <c r="L204" s="725"/>
      <c r="M204" s="725"/>
      <c r="N204" s="725"/>
      <c r="O204" s="725"/>
      <c r="P204" s="725"/>
      <c r="Q204" s="670">
        <f>SUMIF(T205:T206,"i",Q205:Q206)</f>
        <v>0</v>
      </c>
      <c r="R204" s="726"/>
      <c r="S204" s="298" t="s">
        <v>793</v>
      </c>
      <c r="T204" s="721" t="s">
        <v>781</v>
      </c>
      <c r="U204" s="136">
        <v>1</v>
      </c>
      <c r="V204" s="136" t="s">
        <v>728</v>
      </c>
    </row>
    <row customHeight="1" ht="11.25" hidden="1">
      <c r="D205" s="729"/>
      <c r="E205" s="330"/>
      <c r="F205" s="330">
        <v>0</v>
      </c>
      <c r="G205" s="330"/>
      <c r="H205" s="330"/>
      <c r="I205" s="330"/>
      <c r="J205" s="330"/>
      <c r="K205" s="330"/>
      <c r="L205" s="330"/>
      <c r="M205" s="330"/>
      <c r="N205" s="330"/>
      <c r="O205" s="330"/>
      <c r="P205" s="330"/>
      <c r="Q205" s="330"/>
      <c r="R205" s="330"/>
      <c r="S205" s="329"/>
      <c r="T205" s="727"/>
    </row>
    <row customHeight="1" ht="11.25" hidden="1">
      <c r="D206" s="731"/>
      <c r="E206" s="592" t="s">
        <v>22</v>
      </c>
      <c r="F206" s="167" t="s">
        <v>22</v>
      </c>
      <c r="G206" s="167" t="s">
        <v>791</v>
      </c>
      <c r="H206" s="176" t="s">
        <v>22</v>
      </c>
      <c r="I206" s="176"/>
      <c r="J206" s="176"/>
      <c r="K206" s="176"/>
      <c r="L206" s="176"/>
      <c r="M206" s="176"/>
      <c r="N206" s="176"/>
      <c r="O206" s="176"/>
      <c r="P206" s="176"/>
      <c r="Q206" s="176"/>
      <c r="R206" s="221"/>
      <c r="S206" s="730"/>
      <c r="T206" s="727"/>
    </row>
    <row customHeight="1" ht="15" hidden="1">
      <c r="A207" s="0" t="s">
        <v>269</v>
      </c>
      <c r="C207" s="0" t="s">
        <v>22</v>
      </c>
      <c r="D207" s="215" t="s">
        <v>813</v>
      </c>
      <c r="E207" s="717" t="s">
        <v>211</v>
      </c>
      <c r="F207" s="718"/>
      <c r="G207" s="719"/>
      <c r="H207" s="89" t="str">
        <f>IF(A207="","",INDEX(DIFFERENTIATION_UNMERGE_VD,MATCH(A207,DIFFERENTIATION_ID_DIFF,0)))</f>
        <v>Холодное водоснабжение. Подвозная вода</v>
      </c>
      <c r="I207" s="89"/>
      <c r="J207" s="89"/>
      <c r="K207" s="89"/>
      <c r="L207" s="89"/>
      <c r="M207" s="89"/>
      <c r="N207" s="89"/>
      <c r="O207" s="89"/>
      <c r="P207" s="89"/>
      <c r="Q207" s="89"/>
      <c r="R207" s="89"/>
      <c r="S207" s="720"/>
      <c r="T207" s="721"/>
      <c r="AE207" s="0" t="s">
        <v>22</v>
      </c>
      <c r="AG207" s="722" t="s">
        <v>778</v>
      </c>
      <c r="AH207" s="723">
        <v>3</v>
      </c>
    </row>
    <row customHeight="1" ht="15" hidden="1">
      <c r="D208" s="729"/>
      <c r="E208" s="717" t="s">
        <v>717</v>
      </c>
      <c r="F208" s="718"/>
      <c r="G208" s="719"/>
      <c r="H208" s="89" t="str">
        <f>IF(A207="","",INDEX(DIFFERENTIATION_UNMERGE_AREA,MATCH(A207,DIFFERENTIATION_ID_DIFF,0)))</f>
        <v>Территория 6</v>
      </c>
      <c r="I208" s="89"/>
      <c r="J208" s="89"/>
      <c r="K208" s="89"/>
      <c r="L208" s="89"/>
      <c r="M208" s="89"/>
      <c r="N208" s="89"/>
      <c r="O208" s="89"/>
      <c r="P208" s="89"/>
      <c r="Q208" s="89"/>
      <c r="R208" s="89"/>
      <c r="S208" s="720"/>
      <c r="T208" s="721"/>
    </row>
    <row customHeight="1" ht="15" hidden="1">
      <c r="D209" s="729"/>
      <c r="E209" s="717" t="s">
        <v>718</v>
      </c>
      <c r="F209" s="718"/>
      <c r="G209" s="719"/>
      <c r="H209" s="89" t="str">
        <f>IF(A207="","",INDEX(DIFFERENTIATION_UNMERGE_SYSTEM,MATCH(A207,DIFFERENTIATION_ID_DIFF,0)))</f>
        <v>Потребители хутора Новоиванского Курского МО</v>
      </c>
      <c r="I209" s="89"/>
      <c r="J209" s="89"/>
      <c r="K209" s="89"/>
      <c r="L209" s="89"/>
      <c r="M209" s="89"/>
      <c r="N209" s="89"/>
      <c r="O209" s="89"/>
      <c r="P209" s="89"/>
      <c r="Q209" s="89"/>
      <c r="R209" s="89"/>
      <c r="S209" s="720"/>
      <c r="T209" s="721"/>
    </row>
    <row customHeight="1" ht="24.75" hidden="1">
      <c r="D210" s="729"/>
      <c r="E210" s="725" t="s">
        <v>779</v>
      </c>
      <c r="F210" s="725"/>
      <c r="G210" s="725"/>
      <c r="H210" s="725"/>
      <c r="I210" s="725"/>
      <c r="J210" s="725"/>
      <c r="K210" s="725"/>
      <c r="L210" s="725"/>
      <c r="M210" s="725"/>
      <c r="N210" s="725"/>
      <c r="O210" s="725"/>
      <c r="P210" s="725"/>
      <c r="Q210" s="670">
        <f>SUMIF(T211:T212,"i",Q211:Q212)</f>
        <v>0</v>
      </c>
      <c r="R210" s="726"/>
      <c r="S210" s="298" t="s">
        <v>780</v>
      </c>
      <c r="T210" s="721" t="s">
        <v>781</v>
      </c>
      <c r="U210" s="136">
        <v>1</v>
      </c>
      <c r="V210" s="136" t="s">
        <v>728</v>
      </c>
    </row>
    <row customHeight="1" ht="11.25" hidden="1">
      <c r="D211" s="729"/>
      <c r="E211" s="330"/>
      <c r="F211" s="330">
        <v>0</v>
      </c>
      <c r="G211" s="330"/>
      <c r="H211" s="330"/>
      <c r="I211" s="330"/>
      <c r="J211" s="330"/>
      <c r="K211" s="330"/>
      <c r="L211" s="330"/>
      <c r="M211" s="330"/>
      <c r="N211" s="330"/>
      <c r="O211" s="330"/>
      <c r="P211" s="330"/>
      <c r="Q211" s="330"/>
      <c r="R211" s="330"/>
      <c r="S211" s="329"/>
      <c r="T211" s="727"/>
    </row>
    <row customHeight="1" ht="11.25" hidden="1">
      <c r="D212" s="729"/>
      <c r="E212" s="592" t="s">
        <v>22</v>
      </c>
      <c r="F212" s="167" t="s">
        <v>22</v>
      </c>
      <c r="G212" s="167" t="s">
        <v>791</v>
      </c>
      <c r="H212" s="176" t="s">
        <v>22</v>
      </c>
      <c r="I212" s="176"/>
      <c r="J212" s="176"/>
      <c r="K212" s="176"/>
      <c r="L212" s="176"/>
      <c r="M212" s="176"/>
      <c r="N212" s="176"/>
      <c r="O212" s="176"/>
      <c r="P212" s="176"/>
      <c r="Q212" s="176"/>
      <c r="R212" s="221"/>
      <c r="S212" s="730"/>
      <c r="T212" s="727"/>
    </row>
    <row customHeight="1" ht="24.75" hidden="1">
      <c r="D213" s="729"/>
      <c r="E213" s="725" t="s">
        <v>792</v>
      </c>
      <c r="F213" s="725"/>
      <c r="G213" s="725"/>
      <c r="H213" s="725"/>
      <c r="I213" s="725"/>
      <c r="J213" s="725"/>
      <c r="K213" s="725"/>
      <c r="L213" s="725"/>
      <c r="M213" s="725"/>
      <c r="N213" s="725"/>
      <c r="O213" s="725"/>
      <c r="P213" s="725"/>
      <c r="Q213" s="670">
        <f>SUMIF(T214:T215,"i",Q214:Q215)</f>
        <v>0</v>
      </c>
      <c r="R213" s="726"/>
      <c r="S213" s="298" t="s">
        <v>793</v>
      </c>
      <c r="T213" s="721" t="s">
        <v>781</v>
      </c>
      <c r="U213" s="136">
        <v>1</v>
      </c>
      <c r="V213" s="136" t="s">
        <v>728</v>
      </c>
    </row>
    <row customHeight="1" ht="11.25" hidden="1">
      <c r="D214" s="729"/>
      <c r="E214" s="330"/>
      <c r="F214" s="330">
        <v>0</v>
      </c>
      <c r="G214" s="330"/>
      <c r="H214" s="330"/>
      <c r="I214" s="330"/>
      <c r="J214" s="330"/>
      <c r="K214" s="330"/>
      <c r="L214" s="330"/>
      <c r="M214" s="330"/>
      <c r="N214" s="330"/>
      <c r="O214" s="330"/>
      <c r="P214" s="330"/>
      <c r="Q214" s="330"/>
      <c r="R214" s="330"/>
      <c r="S214" s="329"/>
      <c r="T214" s="727"/>
    </row>
    <row customHeight="1" ht="11.25" hidden="1">
      <c r="D215" s="731"/>
      <c r="E215" s="592" t="s">
        <v>22</v>
      </c>
      <c r="F215" s="167" t="s">
        <v>22</v>
      </c>
      <c r="G215" s="167" t="s">
        <v>791</v>
      </c>
      <c r="H215" s="176" t="s">
        <v>22</v>
      </c>
      <c r="I215" s="176"/>
      <c r="J215" s="176"/>
      <c r="K215" s="176"/>
      <c r="L215" s="176"/>
      <c r="M215" s="176"/>
      <c r="N215" s="176"/>
      <c r="O215" s="176"/>
      <c r="P215" s="176"/>
      <c r="Q215" s="176"/>
      <c r="R215" s="221"/>
      <c r="S215" s="730"/>
      <c r="T215" s="727"/>
    </row>
    <row customHeight="1" ht="15" hidden="1">
      <c r="A216" s="0" t="s">
        <v>271</v>
      </c>
      <c r="C216" s="0" t="s">
        <v>22</v>
      </c>
      <c r="D216" s="215" t="s">
        <v>814</v>
      </c>
      <c r="E216" s="717" t="s">
        <v>211</v>
      </c>
      <c r="F216" s="718"/>
      <c r="G216" s="719"/>
      <c r="H216" s="89" t="str">
        <f>IF(A216="","",INDEX(DIFFERENTIATION_UNMERGE_VD,MATCH(A216,DIFFERENTIATION_ID_DIFF,0)))</f>
        <v>Холодное водоснабжение. Подвозная вода</v>
      </c>
      <c r="I216" s="89"/>
      <c r="J216" s="89"/>
      <c r="K216" s="89"/>
      <c r="L216" s="89"/>
      <c r="M216" s="89"/>
      <c r="N216" s="89"/>
      <c r="O216" s="89"/>
      <c r="P216" s="89"/>
      <c r="Q216" s="89"/>
      <c r="R216" s="89"/>
      <c r="S216" s="720"/>
      <c r="T216" s="721"/>
      <c r="AE216" s="0" t="s">
        <v>22</v>
      </c>
      <c r="AG216" s="722" t="s">
        <v>778</v>
      </c>
      <c r="AH216" s="723">
        <v>3</v>
      </c>
    </row>
    <row customHeight="1" ht="15" hidden="1">
      <c r="D217" s="729"/>
      <c r="E217" s="717" t="s">
        <v>717</v>
      </c>
      <c r="F217" s="718"/>
      <c r="G217" s="719"/>
      <c r="H217" s="89" t="str">
        <f>IF(A216="","",INDEX(DIFFERENTIATION_UNMERGE_AREA,MATCH(A216,DIFFERENTIATION_ID_DIFF,0)))</f>
        <v>Территория 6</v>
      </c>
      <c r="I217" s="89"/>
      <c r="J217" s="89"/>
      <c r="K217" s="89"/>
      <c r="L217" s="89"/>
      <c r="M217" s="89"/>
      <c r="N217" s="89"/>
      <c r="O217" s="89"/>
      <c r="P217" s="89"/>
      <c r="Q217" s="89"/>
      <c r="R217" s="89"/>
      <c r="S217" s="720"/>
      <c r="T217" s="721"/>
    </row>
    <row customHeight="1" ht="15" hidden="1">
      <c r="D218" s="729"/>
      <c r="E218" s="717" t="s">
        <v>718</v>
      </c>
      <c r="F218" s="718"/>
      <c r="G218" s="719"/>
      <c r="H218" s="89" t="str">
        <f>IF(A216="","",INDEX(DIFFERENTIATION_UNMERGE_SYSTEM,MATCH(A216,DIFFERENTIATION_ID_DIFF,0)))</f>
        <v>Потребители хутора Привольного Курского МО</v>
      </c>
      <c r="I218" s="89"/>
      <c r="J218" s="89"/>
      <c r="K218" s="89"/>
      <c r="L218" s="89"/>
      <c r="M218" s="89"/>
      <c r="N218" s="89"/>
      <c r="O218" s="89"/>
      <c r="P218" s="89"/>
      <c r="Q218" s="89"/>
      <c r="R218" s="89"/>
      <c r="S218" s="720"/>
      <c r="T218" s="721"/>
    </row>
    <row customHeight="1" ht="24.75" hidden="1">
      <c r="D219" s="729"/>
      <c r="E219" s="725" t="s">
        <v>779</v>
      </c>
      <c r="F219" s="725"/>
      <c r="G219" s="725"/>
      <c r="H219" s="725"/>
      <c r="I219" s="725"/>
      <c r="J219" s="725"/>
      <c r="K219" s="725"/>
      <c r="L219" s="725"/>
      <c r="M219" s="725"/>
      <c r="N219" s="725"/>
      <c r="O219" s="725"/>
      <c r="P219" s="725"/>
      <c r="Q219" s="670">
        <f>SUMIF(T220:T221,"i",Q220:Q221)</f>
        <v>0</v>
      </c>
      <c r="R219" s="726"/>
      <c r="S219" s="298" t="s">
        <v>780</v>
      </c>
      <c r="T219" s="721" t="s">
        <v>781</v>
      </c>
      <c r="U219" s="136">
        <v>1</v>
      </c>
      <c r="V219" s="136" t="s">
        <v>728</v>
      </c>
    </row>
    <row customHeight="1" ht="11.25" hidden="1">
      <c r="D220" s="729"/>
      <c r="E220" s="330"/>
      <c r="F220" s="330">
        <v>0</v>
      </c>
      <c r="G220" s="330"/>
      <c r="H220" s="330"/>
      <c r="I220" s="330"/>
      <c r="J220" s="330"/>
      <c r="K220" s="330"/>
      <c r="L220" s="330"/>
      <c r="M220" s="330"/>
      <c r="N220" s="330"/>
      <c r="O220" s="330"/>
      <c r="P220" s="330"/>
      <c r="Q220" s="330"/>
      <c r="R220" s="330"/>
      <c r="S220" s="329"/>
      <c r="T220" s="727"/>
    </row>
    <row customHeight="1" ht="11.25" hidden="1">
      <c r="D221" s="729"/>
      <c r="E221" s="592" t="s">
        <v>22</v>
      </c>
      <c r="F221" s="167" t="s">
        <v>22</v>
      </c>
      <c r="G221" s="167" t="s">
        <v>791</v>
      </c>
      <c r="H221" s="176" t="s">
        <v>22</v>
      </c>
      <c r="I221" s="176"/>
      <c r="J221" s="176"/>
      <c r="K221" s="176"/>
      <c r="L221" s="176"/>
      <c r="M221" s="176"/>
      <c r="N221" s="176"/>
      <c r="O221" s="176"/>
      <c r="P221" s="176"/>
      <c r="Q221" s="176"/>
      <c r="R221" s="221"/>
      <c r="S221" s="730"/>
      <c r="T221" s="727"/>
    </row>
    <row customHeight="1" ht="24.75" hidden="1">
      <c r="D222" s="729"/>
      <c r="E222" s="725" t="s">
        <v>792</v>
      </c>
      <c r="F222" s="725"/>
      <c r="G222" s="725"/>
      <c r="H222" s="725"/>
      <c r="I222" s="725"/>
      <c r="J222" s="725"/>
      <c r="K222" s="725"/>
      <c r="L222" s="725"/>
      <c r="M222" s="725"/>
      <c r="N222" s="725"/>
      <c r="O222" s="725"/>
      <c r="P222" s="725"/>
      <c r="Q222" s="670">
        <f>SUMIF(T223:T224,"i",Q223:Q224)</f>
        <v>0</v>
      </c>
      <c r="R222" s="726"/>
      <c r="S222" s="298" t="s">
        <v>793</v>
      </c>
      <c r="T222" s="721" t="s">
        <v>781</v>
      </c>
      <c r="U222" s="136">
        <v>1</v>
      </c>
      <c r="V222" s="136" t="s">
        <v>728</v>
      </c>
    </row>
    <row customHeight="1" ht="11.25" hidden="1">
      <c r="D223" s="729"/>
      <c r="E223" s="330"/>
      <c r="F223" s="330">
        <v>0</v>
      </c>
      <c r="G223" s="330"/>
      <c r="H223" s="330"/>
      <c r="I223" s="330"/>
      <c r="J223" s="330"/>
      <c r="K223" s="330"/>
      <c r="L223" s="330"/>
      <c r="M223" s="330"/>
      <c r="N223" s="330"/>
      <c r="O223" s="330"/>
      <c r="P223" s="330"/>
      <c r="Q223" s="330"/>
      <c r="R223" s="330"/>
      <c r="S223" s="329"/>
      <c r="T223" s="727"/>
    </row>
    <row customHeight="1" ht="11.25" hidden="1">
      <c r="D224" s="731"/>
      <c r="E224" s="592" t="s">
        <v>22</v>
      </c>
      <c r="F224" s="167" t="s">
        <v>22</v>
      </c>
      <c r="G224" s="167" t="s">
        <v>791</v>
      </c>
      <c r="H224" s="176" t="s">
        <v>22</v>
      </c>
      <c r="I224" s="176"/>
      <c r="J224" s="176"/>
      <c r="K224" s="176"/>
      <c r="L224" s="176"/>
      <c r="M224" s="176"/>
      <c r="N224" s="176"/>
      <c r="O224" s="176"/>
      <c r="P224" s="176"/>
      <c r="Q224" s="176"/>
      <c r="R224" s="221"/>
      <c r="S224" s="730"/>
      <c r="T224" s="727"/>
    </row>
    <row customHeight="1" ht="15" hidden="1">
      <c r="A225" s="0" t="s">
        <v>273</v>
      </c>
      <c r="C225" s="0" t="s">
        <v>22</v>
      </c>
      <c r="D225" s="215" t="s">
        <v>815</v>
      </c>
      <c r="E225" s="717" t="s">
        <v>211</v>
      </c>
      <c r="F225" s="718"/>
      <c r="G225" s="719"/>
      <c r="H225" s="89" t="str">
        <f>IF(A225="","",INDEX(DIFFERENTIATION_UNMERGE_VD,MATCH(A225,DIFFERENTIATION_ID_DIFF,0)))</f>
        <v>Холодное водоснабжение. Подвозная вода</v>
      </c>
      <c r="I225" s="89"/>
      <c r="J225" s="89"/>
      <c r="K225" s="89"/>
      <c r="L225" s="89"/>
      <c r="M225" s="89"/>
      <c r="N225" s="89"/>
      <c r="O225" s="89"/>
      <c r="P225" s="89"/>
      <c r="Q225" s="89"/>
      <c r="R225" s="89"/>
      <c r="S225" s="720"/>
      <c r="T225" s="721"/>
      <c r="AE225" s="0" t="s">
        <v>22</v>
      </c>
      <c r="AG225" s="722" t="s">
        <v>778</v>
      </c>
      <c r="AH225" s="723">
        <v>3</v>
      </c>
    </row>
    <row customHeight="1" ht="15" hidden="1">
      <c r="D226" s="729"/>
      <c r="E226" s="717" t="s">
        <v>717</v>
      </c>
      <c r="F226" s="718"/>
      <c r="G226" s="719"/>
      <c r="H226" s="89" t="str">
        <f>IF(A225="","",INDEX(DIFFERENTIATION_UNMERGE_AREA,MATCH(A225,DIFFERENTIATION_ID_DIFF,0)))</f>
        <v>Территория 3</v>
      </c>
      <c r="I226" s="89"/>
      <c r="J226" s="89"/>
      <c r="K226" s="89"/>
      <c r="L226" s="89"/>
      <c r="M226" s="89"/>
      <c r="N226" s="89"/>
      <c r="O226" s="89"/>
      <c r="P226" s="89"/>
      <c r="Q226" s="89"/>
      <c r="R226" s="89"/>
      <c r="S226" s="720"/>
      <c r="T226" s="721"/>
    </row>
    <row customHeight="1" ht="15" hidden="1">
      <c r="D227" s="729"/>
      <c r="E227" s="717" t="s">
        <v>718</v>
      </c>
      <c r="F227" s="718"/>
      <c r="G227" s="719"/>
      <c r="H227" s="89" t="str">
        <f>IF(A225="","",INDEX(DIFFERENTIATION_UNMERGE_SYSTEM,MATCH(A225,DIFFERENTIATION_ID_DIFF,0)))</f>
        <v>Потребители села Ачикулак Нефтекумского МО</v>
      </c>
      <c r="I227" s="89"/>
      <c r="J227" s="89"/>
      <c r="K227" s="89"/>
      <c r="L227" s="89"/>
      <c r="M227" s="89"/>
      <c r="N227" s="89"/>
      <c r="O227" s="89"/>
      <c r="P227" s="89"/>
      <c r="Q227" s="89"/>
      <c r="R227" s="89"/>
      <c r="S227" s="720"/>
      <c r="T227" s="721"/>
    </row>
    <row customHeight="1" ht="24.75" hidden="1">
      <c r="D228" s="729"/>
      <c r="E228" s="725" t="s">
        <v>779</v>
      </c>
      <c r="F228" s="725"/>
      <c r="G228" s="725"/>
      <c r="H228" s="725"/>
      <c r="I228" s="725"/>
      <c r="J228" s="725"/>
      <c r="K228" s="725"/>
      <c r="L228" s="725"/>
      <c r="M228" s="725"/>
      <c r="N228" s="725"/>
      <c r="O228" s="725"/>
      <c r="P228" s="725"/>
      <c r="Q228" s="670">
        <f>SUMIF(T229:T230,"i",Q229:Q230)</f>
        <v>0</v>
      </c>
      <c r="R228" s="726"/>
      <c r="S228" s="298" t="s">
        <v>780</v>
      </c>
      <c r="T228" s="721" t="s">
        <v>781</v>
      </c>
      <c r="U228" s="136">
        <v>1</v>
      </c>
      <c r="V228" s="136" t="s">
        <v>728</v>
      </c>
    </row>
    <row customHeight="1" ht="11.25" hidden="1">
      <c r="D229" s="729"/>
      <c r="E229" s="330"/>
      <c r="F229" s="330">
        <v>0</v>
      </c>
      <c r="G229" s="330"/>
      <c r="H229" s="330"/>
      <c r="I229" s="330"/>
      <c r="J229" s="330"/>
      <c r="K229" s="330"/>
      <c r="L229" s="330"/>
      <c r="M229" s="330"/>
      <c r="N229" s="330"/>
      <c r="O229" s="330"/>
      <c r="P229" s="330"/>
      <c r="Q229" s="330"/>
      <c r="R229" s="330"/>
      <c r="S229" s="329"/>
      <c r="T229" s="727"/>
    </row>
    <row customHeight="1" ht="11.25" hidden="1">
      <c r="D230" s="729"/>
      <c r="E230" s="592" t="s">
        <v>22</v>
      </c>
      <c r="F230" s="167" t="s">
        <v>22</v>
      </c>
      <c r="G230" s="167" t="s">
        <v>791</v>
      </c>
      <c r="H230" s="176" t="s">
        <v>22</v>
      </c>
      <c r="I230" s="176"/>
      <c r="J230" s="176"/>
      <c r="K230" s="176"/>
      <c r="L230" s="176"/>
      <c r="M230" s="176"/>
      <c r="N230" s="176"/>
      <c r="O230" s="176"/>
      <c r="P230" s="176"/>
      <c r="Q230" s="176"/>
      <c r="R230" s="221"/>
      <c r="S230" s="730"/>
      <c r="T230" s="727"/>
    </row>
    <row customHeight="1" ht="24.75" hidden="1">
      <c r="D231" s="729"/>
      <c r="E231" s="725" t="s">
        <v>792</v>
      </c>
      <c r="F231" s="725"/>
      <c r="G231" s="725"/>
      <c r="H231" s="725"/>
      <c r="I231" s="725"/>
      <c r="J231" s="725"/>
      <c r="K231" s="725"/>
      <c r="L231" s="725"/>
      <c r="M231" s="725"/>
      <c r="N231" s="725"/>
      <c r="O231" s="725"/>
      <c r="P231" s="725"/>
      <c r="Q231" s="670">
        <f>SUMIF(T232:T233,"i",Q232:Q233)</f>
        <v>0</v>
      </c>
      <c r="R231" s="726"/>
      <c r="S231" s="298" t="s">
        <v>793</v>
      </c>
      <c r="T231" s="721" t="s">
        <v>781</v>
      </c>
      <c r="U231" s="136">
        <v>1</v>
      </c>
      <c r="V231" s="136" t="s">
        <v>728</v>
      </c>
    </row>
    <row customHeight="1" ht="11.25" hidden="1">
      <c r="D232" s="729"/>
      <c r="E232" s="330"/>
      <c r="F232" s="330">
        <v>0</v>
      </c>
      <c r="G232" s="330"/>
      <c r="H232" s="330"/>
      <c r="I232" s="330"/>
      <c r="J232" s="330"/>
      <c r="K232" s="330"/>
      <c r="L232" s="330"/>
      <c r="M232" s="330"/>
      <c r="N232" s="330"/>
      <c r="O232" s="330"/>
      <c r="P232" s="330"/>
      <c r="Q232" s="330"/>
      <c r="R232" s="330"/>
      <c r="S232" s="329"/>
      <c r="T232" s="727"/>
    </row>
    <row customHeight="1" ht="11.25" hidden="1">
      <c r="D233" s="731"/>
      <c r="E233" s="592" t="s">
        <v>22</v>
      </c>
      <c r="F233" s="167" t="s">
        <v>22</v>
      </c>
      <c r="G233" s="167" t="s">
        <v>791</v>
      </c>
      <c r="H233" s="176" t="s">
        <v>22</v>
      </c>
      <c r="I233" s="176"/>
      <c r="J233" s="176"/>
      <c r="K233" s="176"/>
      <c r="L233" s="176"/>
      <c r="M233" s="176"/>
      <c r="N233" s="176"/>
      <c r="O233" s="176"/>
      <c r="P233" s="176"/>
      <c r="Q233" s="176"/>
      <c r="R233" s="221"/>
      <c r="S233" s="730"/>
      <c r="T233" s="727"/>
    </row>
    <row customHeight="1" ht="15" hidden="1">
      <c r="A234" s="0" t="s">
        <v>275</v>
      </c>
      <c r="C234" s="0" t="s">
        <v>22</v>
      </c>
      <c r="D234" s="215" t="s">
        <v>816</v>
      </c>
      <c r="E234" s="717" t="s">
        <v>211</v>
      </c>
      <c r="F234" s="718"/>
      <c r="G234" s="719"/>
      <c r="H234" s="89" t="str">
        <f>IF(A234="","",INDEX(DIFFERENTIATION_UNMERGE_VD,MATCH(A234,DIFFERENTIATION_ID_DIFF,0)))</f>
        <v>Холодное водоснабжение. Подвозная вода</v>
      </c>
      <c r="I234" s="89"/>
      <c r="J234" s="89"/>
      <c r="K234" s="89"/>
      <c r="L234" s="89"/>
      <c r="M234" s="89"/>
      <c r="N234" s="89"/>
      <c r="O234" s="89"/>
      <c r="P234" s="89"/>
      <c r="Q234" s="89"/>
      <c r="R234" s="89"/>
      <c r="S234" s="720"/>
      <c r="T234" s="721"/>
      <c r="AE234" s="0" t="s">
        <v>22</v>
      </c>
      <c r="AG234" s="722" t="s">
        <v>778</v>
      </c>
      <c r="AH234" s="723">
        <v>3</v>
      </c>
    </row>
    <row customHeight="1" ht="15" hidden="1">
      <c r="D235" s="729"/>
      <c r="E235" s="717" t="s">
        <v>717</v>
      </c>
      <c r="F235" s="718"/>
      <c r="G235" s="719"/>
      <c r="H235" s="89" t="str">
        <f>IF(A234="","",INDEX(DIFFERENTIATION_UNMERGE_AREA,MATCH(A234,DIFFERENTIATION_ID_DIFF,0)))</f>
        <v>Территория 11</v>
      </c>
      <c r="I235" s="89"/>
      <c r="J235" s="89"/>
      <c r="K235" s="89"/>
      <c r="L235" s="89"/>
      <c r="M235" s="89"/>
      <c r="N235" s="89"/>
      <c r="O235" s="89"/>
      <c r="P235" s="89"/>
      <c r="Q235" s="89"/>
      <c r="R235" s="89"/>
      <c r="S235" s="720"/>
      <c r="T235" s="721"/>
    </row>
    <row customHeight="1" ht="15" hidden="1">
      <c r="D236" s="729"/>
      <c r="E236" s="717" t="s">
        <v>718</v>
      </c>
      <c r="F236" s="718"/>
      <c r="G236" s="719"/>
      <c r="H236" s="89" t="str">
        <f>IF(A234="","",INDEX(DIFFERENTIATION_UNMERGE_SYSTEM,MATCH(A234,DIFFERENTIATION_ID_DIFF,0)))</f>
        <v>Потребители хутора Верблюдогорка Предгорного МО</v>
      </c>
      <c r="I236" s="89"/>
      <c r="J236" s="89"/>
      <c r="K236" s="89"/>
      <c r="L236" s="89"/>
      <c r="M236" s="89"/>
      <c r="N236" s="89"/>
      <c r="O236" s="89"/>
      <c r="P236" s="89"/>
      <c r="Q236" s="89"/>
      <c r="R236" s="89"/>
      <c r="S236" s="720"/>
      <c r="T236" s="721"/>
    </row>
    <row customHeight="1" ht="24.75" hidden="1">
      <c r="D237" s="729"/>
      <c r="E237" s="725" t="s">
        <v>779</v>
      </c>
      <c r="F237" s="725"/>
      <c r="G237" s="725"/>
      <c r="H237" s="725"/>
      <c r="I237" s="725"/>
      <c r="J237" s="725"/>
      <c r="K237" s="725"/>
      <c r="L237" s="725"/>
      <c r="M237" s="725"/>
      <c r="N237" s="725"/>
      <c r="O237" s="725"/>
      <c r="P237" s="725"/>
      <c r="Q237" s="670">
        <f>SUMIF(T238:T239,"i",Q238:Q239)</f>
        <v>0</v>
      </c>
      <c r="R237" s="726"/>
      <c r="S237" s="298" t="s">
        <v>780</v>
      </c>
      <c r="T237" s="721" t="s">
        <v>781</v>
      </c>
      <c r="U237" s="136">
        <v>1</v>
      </c>
      <c r="V237" s="136" t="s">
        <v>728</v>
      </c>
    </row>
    <row customHeight="1" ht="11.25" hidden="1">
      <c r="D238" s="729"/>
      <c r="E238" s="330"/>
      <c r="F238" s="330">
        <v>0</v>
      </c>
      <c r="G238" s="330"/>
      <c r="H238" s="330"/>
      <c r="I238" s="330"/>
      <c r="J238" s="330"/>
      <c r="K238" s="330"/>
      <c r="L238" s="330"/>
      <c r="M238" s="330"/>
      <c r="N238" s="330"/>
      <c r="O238" s="330"/>
      <c r="P238" s="330"/>
      <c r="Q238" s="330"/>
      <c r="R238" s="330"/>
      <c r="S238" s="329"/>
      <c r="T238" s="727"/>
    </row>
    <row customHeight="1" ht="11.25" hidden="1">
      <c r="D239" s="729"/>
      <c r="E239" s="592" t="s">
        <v>22</v>
      </c>
      <c r="F239" s="167" t="s">
        <v>22</v>
      </c>
      <c r="G239" s="167" t="s">
        <v>791</v>
      </c>
      <c r="H239" s="176" t="s">
        <v>22</v>
      </c>
      <c r="I239" s="176"/>
      <c r="J239" s="176"/>
      <c r="K239" s="176"/>
      <c r="L239" s="176"/>
      <c r="M239" s="176"/>
      <c r="N239" s="176"/>
      <c r="O239" s="176"/>
      <c r="P239" s="176"/>
      <c r="Q239" s="176"/>
      <c r="R239" s="221"/>
      <c r="S239" s="730"/>
      <c r="T239" s="727"/>
    </row>
    <row customHeight="1" ht="24.75" hidden="1">
      <c r="D240" s="729"/>
      <c r="E240" s="725" t="s">
        <v>792</v>
      </c>
      <c r="F240" s="725"/>
      <c r="G240" s="725"/>
      <c r="H240" s="725"/>
      <c r="I240" s="725"/>
      <c r="J240" s="725"/>
      <c r="K240" s="725"/>
      <c r="L240" s="725"/>
      <c r="M240" s="725"/>
      <c r="N240" s="725"/>
      <c r="O240" s="725"/>
      <c r="P240" s="725"/>
      <c r="Q240" s="670">
        <f>SUMIF(T241:T242,"i",Q241:Q242)</f>
        <v>0</v>
      </c>
      <c r="R240" s="726"/>
      <c r="S240" s="298" t="s">
        <v>793</v>
      </c>
      <c r="T240" s="721" t="s">
        <v>781</v>
      </c>
      <c r="U240" s="136">
        <v>1</v>
      </c>
      <c r="V240" s="136" t="s">
        <v>728</v>
      </c>
    </row>
    <row customHeight="1" ht="11.25" hidden="1">
      <c r="D241" s="729"/>
      <c r="E241" s="330"/>
      <c r="F241" s="330">
        <v>0</v>
      </c>
      <c r="G241" s="330"/>
      <c r="H241" s="330"/>
      <c r="I241" s="330"/>
      <c r="J241" s="330"/>
      <c r="K241" s="330"/>
      <c r="L241" s="330"/>
      <c r="M241" s="330"/>
      <c r="N241" s="330"/>
      <c r="O241" s="330"/>
      <c r="P241" s="330"/>
      <c r="Q241" s="330"/>
      <c r="R241" s="330"/>
      <c r="S241" s="329"/>
      <c r="T241" s="727"/>
    </row>
    <row customHeight="1" ht="11.25" hidden="1">
      <c r="D242" s="731"/>
      <c r="E242" s="592" t="s">
        <v>22</v>
      </c>
      <c r="F242" s="167" t="s">
        <v>22</v>
      </c>
      <c r="G242" s="167" t="s">
        <v>791</v>
      </c>
      <c r="H242" s="176" t="s">
        <v>22</v>
      </c>
      <c r="I242" s="176"/>
      <c r="J242" s="176"/>
      <c r="K242" s="176"/>
      <c r="L242" s="176"/>
      <c r="M242" s="176"/>
      <c r="N242" s="176"/>
      <c r="O242" s="176"/>
      <c r="P242" s="176"/>
      <c r="Q242" s="176"/>
      <c r="R242" s="221"/>
      <c r="S242" s="730"/>
      <c r="T242" s="727"/>
    </row>
    <row customHeight="1" ht="15" hidden="1">
      <c r="A243" s="0" t="s">
        <v>277</v>
      </c>
      <c r="C243" s="0" t="s">
        <v>22</v>
      </c>
      <c r="D243" s="215" t="s">
        <v>817</v>
      </c>
      <c r="E243" s="717" t="s">
        <v>211</v>
      </c>
      <c r="F243" s="718"/>
      <c r="G243" s="719"/>
      <c r="H243" s="89" t="str">
        <f>IF(A243="","",INDEX(DIFFERENTIATION_UNMERGE_VD,MATCH(A243,DIFFERENTIATION_ID_DIFF,0)))</f>
        <v>Холодное водоснабжение. Подвозная вода</v>
      </c>
      <c r="I243" s="89"/>
      <c r="J243" s="89"/>
      <c r="K243" s="89"/>
      <c r="L243" s="89"/>
      <c r="M243" s="89"/>
      <c r="N243" s="89"/>
      <c r="O243" s="89"/>
      <c r="P243" s="89"/>
      <c r="Q243" s="89"/>
      <c r="R243" s="89"/>
      <c r="S243" s="720"/>
      <c r="T243" s="721"/>
      <c r="AE243" s="0" t="s">
        <v>22</v>
      </c>
      <c r="AG243" s="722" t="s">
        <v>778</v>
      </c>
      <c r="AH243" s="723">
        <v>3</v>
      </c>
    </row>
    <row customHeight="1" ht="15" hidden="1">
      <c r="D244" s="729"/>
      <c r="E244" s="717" t="s">
        <v>717</v>
      </c>
      <c r="F244" s="718"/>
      <c r="G244" s="719"/>
      <c r="H244" s="89" t="str">
        <f>IF(A243="","",INDEX(DIFFERENTIATION_UNMERGE_AREA,MATCH(A243,DIFFERENTIATION_ID_DIFF,0)))</f>
        <v>Территория 11</v>
      </c>
      <c r="I244" s="89"/>
      <c r="J244" s="89"/>
      <c r="K244" s="89"/>
      <c r="L244" s="89"/>
      <c r="M244" s="89"/>
      <c r="N244" s="89"/>
      <c r="O244" s="89"/>
      <c r="P244" s="89"/>
      <c r="Q244" s="89"/>
      <c r="R244" s="89"/>
      <c r="S244" s="720"/>
      <c r="T244" s="721"/>
    </row>
    <row customHeight="1" ht="15" hidden="1">
      <c r="D245" s="729"/>
      <c r="E245" s="717" t="s">
        <v>718</v>
      </c>
      <c r="F245" s="718"/>
      <c r="G245" s="719"/>
      <c r="H245" s="89" t="str">
        <f>IF(A243="","",INDEX(DIFFERENTIATION_UNMERGE_SYSTEM,MATCH(A243,DIFFERENTIATION_ID_DIFF,0)))</f>
        <v>Потребители поселка Подкумок Предгорного МО</v>
      </c>
      <c r="I245" s="89"/>
      <c r="J245" s="89"/>
      <c r="K245" s="89"/>
      <c r="L245" s="89"/>
      <c r="M245" s="89"/>
      <c r="N245" s="89"/>
      <c r="O245" s="89"/>
      <c r="P245" s="89"/>
      <c r="Q245" s="89"/>
      <c r="R245" s="89"/>
      <c r="S245" s="720"/>
      <c r="T245" s="721"/>
    </row>
    <row customHeight="1" ht="24.75" hidden="1">
      <c r="D246" s="729"/>
      <c r="E246" s="725" t="s">
        <v>779</v>
      </c>
      <c r="F246" s="725"/>
      <c r="G246" s="725"/>
      <c r="H246" s="725"/>
      <c r="I246" s="725"/>
      <c r="J246" s="725"/>
      <c r="K246" s="725"/>
      <c r="L246" s="725"/>
      <c r="M246" s="725"/>
      <c r="N246" s="725"/>
      <c r="O246" s="725"/>
      <c r="P246" s="725"/>
      <c r="Q246" s="670">
        <f>SUMIF(T247:T248,"i",Q247:Q248)</f>
        <v>0</v>
      </c>
      <c r="R246" s="726"/>
      <c r="S246" s="298" t="s">
        <v>780</v>
      </c>
      <c r="T246" s="721" t="s">
        <v>781</v>
      </c>
      <c r="U246" s="136">
        <v>1</v>
      </c>
      <c r="V246" s="136" t="s">
        <v>728</v>
      </c>
    </row>
    <row customHeight="1" ht="11.25" hidden="1">
      <c r="D247" s="729"/>
      <c r="E247" s="330"/>
      <c r="F247" s="330">
        <v>0</v>
      </c>
      <c r="G247" s="330"/>
      <c r="H247" s="330"/>
      <c r="I247" s="330"/>
      <c r="J247" s="330"/>
      <c r="K247" s="330"/>
      <c r="L247" s="330"/>
      <c r="M247" s="330"/>
      <c r="N247" s="330"/>
      <c r="O247" s="330"/>
      <c r="P247" s="330"/>
      <c r="Q247" s="330"/>
      <c r="R247" s="330"/>
      <c r="S247" s="329"/>
      <c r="T247" s="727"/>
    </row>
    <row customHeight="1" ht="11.25" hidden="1">
      <c r="D248" s="729"/>
      <c r="E248" s="592" t="s">
        <v>22</v>
      </c>
      <c r="F248" s="167" t="s">
        <v>22</v>
      </c>
      <c r="G248" s="167" t="s">
        <v>791</v>
      </c>
      <c r="H248" s="176" t="s">
        <v>22</v>
      </c>
      <c r="I248" s="176"/>
      <c r="J248" s="176"/>
      <c r="K248" s="176"/>
      <c r="L248" s="176"/>
      <c r="M248" s="176"/>
      <c r="N248" s="176"/>
      <c r="O248" s="176"/>
      <c r="P248" s="176"/>
      <c r="Q248" s="176"/>
      <c r="R248" s="221"/>
      <c r="S248" s="730"/>
      <c r="T248" s="727"/>
    </row>
    <row customHeight="1" ht="24.75" hidden="1">
      <c r="D249" s="729"/>
      <c r="E249" s="725" t="s">
        <v>792</v>
      </c>
      <c r="F249" s="725"/>
      <c r="G249" s="725"/>
      <c r="H249" s="725"/>
      <c r="I249" s="725"/>
      <c r="J249" s="725"/>
      <c r="K249" s="725"/>
      <c r="L249" s="725"/>
      <c r="M249" s="725"/>
      <c r="N249" s="725"/>
      <c r="O249" s="725"/>
      <c r="P249" s="725"/>
      <c r="Q249" s="670">
        <f>SUMIF(T250:T251,"i",Q250:Q251)</f>
        <v>0</v>
      </c>
      <c r="R249" s="726"/>
      <c r="S249" s="298" t="s">
        <v>793</v>
      </c>
      <c r="T249" s="721" t="s">
        <v>781</v>
      </c>
      <c r="U249" s="136">
        <v>1</v>
      </c>
      <c r="V249" s="136" t="s">
        <v>728</v>
      </c>
    </row>
    <row customHeight="1" ht="11.25" hidden="1">
      <c r="D250" s="729"/>
      <c r="E250" s="330"/>
      <c r="F250" s="330">
        <v>0</v>
      </c>
      <c r="G250" s="330"/>
      <c r="H250" s="330"/>
      <c r="I250" s="330"/>
      <c r="J250" s="330"/>
      <c r="K250" s="330"/>
      <c r="L250" s="330"/>
      <c r="M250" s="330"/>
      <c r="N250" s="330"/>
      <c r="O250" s="330"/>
      <c r="P250" s="330"/>
      <c r="Q250" s="330"/>
      <c r="R250" s="330"/>
      <c r="S250" s="329"/>
      <c r="T250" s="727"/>
    </row>
    <row customHeight="1" ht="11.25" hidden="1">
      <c r="D251" s="731"/>
      <c r="E251" s="592" t="s">
        <v>22</v>
      </c>
      <c r="F251" s="167" t="s">
        <v>22</v>
      </c>
      <c r="G251" s="167" t="s">
        <v>791</v>
      </c>
      <c r="H251" s="176" t="s">
        <v>22</v>
      </c>
      <c r="I251" s="176"/>
      <c r="J251" s="176"/>
      <c r="K251" s="176"/>
      <c r="L251" s="176"/>
      <c r="M251" s="176"/>
      <c r="N251" s="176"/>
      <c r="O251" s="176"/>
      <c r="P251" s="176"/>
      <c r="Q251" s="176"/>
      <c r="R251" s="221"/>
      <c r="S251" s="730"/>
      <c r="T251" s="727"/>
    </row>
    <row customHeight="1" ht="15" hidden="1">
      <c r="A252" s="0" t="s">
        <v>279</v>
      </c>
      <c r="C252" s="0" t="s">
        <v>22</v>
      </c>
      <c r="D252" s="215" t="s">
        <v>818</v>
      </c>
      <c r="E252" s="717" t="s">
        <v>211</v>
      </c>
      <c r="F252" s="718"/>
      <c r="G252" s="719"/>
      <c r="H252" s="89" t="str">
        <f>IF(A252="","",INDEX(DIFFERENTIATION_UNMERGE_VD,MATCH(A252,DIFFERENTIATION_ID_DIFF,0)))</f>
        <v>Холодное водоснабжение. Подвозная вода</v>
      </c>
      <c r="I252" s="89"/>
      <c r="J252" s="89"/>
      <c r="K252" s="89"/>
      <c r="L252" s="89"/>
      <c r="M252" s="89"/>
      <c r="N252" s="89"/>
      <c r="O252" s="89"/>
      <c r="P252" s="89"/>
      <c r="Q252" s="89"/>
      <c r="R252" s="89"/>
      <c r="S252" s="720"/>
      <c r="T252" s="721"/>
      <c r="AE252" s="0" t="s">
        <v>22</v>
      </c>
      <c r="AG252" s="722" t="s">
        <v>778</v>
      </c>
      <c r="AH252" s="723">
        <v>3</v>
      </c>
    </row>
    <row customHeight="1" ht="15" hidden="1">
      <c r="D253" s="729"/>
      <c r="E253" s="717" t="s">
        <v>717</v>
      </c>
      <c r="F253" s="718"/>
      <c r="G253" s="719"/>
      <c r="H253" s="89" t="str">
        <f>IF(A252="","",INDEX(DIFFERENTIATION_UNMERGE_AREA,MATCH(A252,DIFFERENTIATION_ID_DIFF,0)))</f>
        <v>Территория 11</v>
      </c>
      <c r="I253" s="89"/>
      <c r="J253" s="89"/>
      <c r="K253" s="89"/>
      <c r="L253" s="89"/>
      <c r="M253" s="89"/>
      <c r="N253" s="89"/>
      <c r="O253" s="89"/>
      <c r="P253" s="89"/>
      <c r="Q253" s="89"/>
      <c r="R253" s="89"/>
      <c r="S253" s="720"/>
      <c r="T253" s="721"/>
    </row>
    <row customHeight="1" ht="15" hidden="1">
      <c r="D254" s="729"/>
      <c r="E254" s="717" t="s">
        <v>718</v>
      </c>
      <c r="F254" s="718"/>
      <c r="G254" s="719"/>
      <c r="H254" s="89" t="str">
        <f>IF(A252="","",INDEX(DIFFERENTIATION_UNMERGE_SYSTEM,MATCH(A252,DIFFERENTIATION_ID_DIFF,0)))</f>
        <v>Потребители поселка Ясная Поляна Предгорного МО</v>
      </c>
      <c r="I254" s="89"/>
      <c r="J254" s="89"/>
      <c r="K254" s="89"/>
      <c r="L254" s="89"/>
      <c r="M254" s="89"/>
      <c r="N254" s="89"/>
      <c r="O254" s="89"/>
      <c r="P254" s="89"/>
      <c r="Q254" s="89"/>
      <c r="R254" s="89"/>
      <c r="S254" s="720"/>
      <c r="T254" s="721"/>
    </row>
    <row customHeight="1" ht="24.75" hidden="1">
      <c r="D255" s="729"/>
      <c r="E255" s="725" t="s">
        <v>779</v>
      </c>
      <c r="F255" s="725"/>
      <c r="G255" s="725"/>
      <c r="H255" s="725"/>
      <c r="I255" s="725"/>
      <c r="J255" s="725"/>
      <c r="K255" s="725"/>
      <c r="L255" s="725"/>
      <c r="M255" s="725"/>
      <c r="N255" s="725"/>
      <c r="O255" s="725"/>
      <c r="P255" s="725"/>
      <c r="Q255" s="670">
        <f>SUMIF(T256:T257,"i",Q256:Q257)</f>
        <v>0</v>
      </c>
      <c r="R255" s="726"/>
      <c r="S255" s="298" t="s">
        <v>780</v>
      </c>
      <c r="T255" s="721" t="s">
        <v>781</v>
      </c>
      <c r="U255" s="136">
        <v>1</v>
      </c>
      <c r="V255" s="136" t="s">
        <v>728</v>
      </c>
    </row>
    <row customHeight="1" ht="11.25" hidden="1">
      <c r="D256" s="729"/>
      <c r="E256" s="330"/>
      <c r="F256" s="330">
        <v>0</v>
      </c>
      <c r="G256" s="330"/>
      <c r="H256" s="330"/>
      <c r="I256" s="330"/>
      <c r="J256" s="330"/>
      <c r="K256" s="330"/>
      <c r="L256" s="330"/>
      <c r="M256" s="330"/>
      <c r="N256" s="330"/>
      <c r="O256" s="330"/>
      <c r="P256" s="330"/>
      <c r="Q256" s="330"/>
      <c r="R256" s="330"/>
      <c r="S256" s="329"/>
      <c r="T256" s="727"/>
    </row>
    <row customHeight="1" ht="11.25" hidden="1">
      <c r="D257" s="729"/>
      <c r="E257" s="592" t="s">
        <v>22</v>
      </c>
      <c r="F257" s="167" t="s">
        <v>22</v>
      </c>
      <c r="G257" s="167" t="s">
        <v>791</v>
      </c>
      <c r="H257" s="176" t="s">
        <v>22</v>
      </c>
      <c r="I257" s="176"/>
      <c r="J257" s="176"/>
      <c r="K257" s="176"/>
      <c r="L257" s="176"/>
      <c r="M257" s="176"/>
      <c r="N257" s="176"/>
      <c r="O257" s="176"/>
      <c r="P257" s="176"/>
      <c r="Q257" s="176"/>
      <c r="R257" s="221"/>
      <c r="S257" s="730"/>
      <c r="T257" s="727"/>
    </row>
    <row customHeight="1" ht="24.75" hidden="1">
      <c r="D258" s="729"/>
      <c r="E258" s="725" t="s">
        <v>792</v>
      </c>
      <c r="F258" s="725"/>
      <c r="G258" s="725"/>
      <c r="H258" s="725"/>
      <c r="I258" s="725"/>
      <c r="J258" s="725"/>
      <c r="K258" s="725"/>
      <c r="L258" s="725"/>
      <c r="M258" s="725"/>
      <c r="N258" s="725"/>
      <c r="O258" s="725"/>
      <c r="P258" s="725"/>
      <c r="Q258" s="670">
        <f>SUMIF(T259:T260,"i",Q259:Q260)</f>
        <v>0</v>
      </c>
      <c r="R258" s="726"/>
      <c r="S258" s="298" t="s">
        <v>793</v>
      </c>
      <c r="T258" s="721" t="s">
        <v>781</v>
      </c>
      <c r="U258" s="136">
        <v>1</v>
      </c>
      <c r="V258" s="136" t="s">
        <v>728</v>
      </c>
    </row>
    <row customHeight="1" ht="11.25" hidden="1">
      <c r="D259" s="729"/>
      <c r="E259" s="330"/>
      <c r="F259" s="330">
        <v>0</v>
      </c>
      <c r="G259" s="330"/>
      <c r="H259" s="330"/>
      <c r="I259" s="330"/>
      <c r="J259" s="330"/>
      <c r="K259" s="330"/>
      <c r="L259" s="330"/>
      <c r="M259" s="330"/>
      <c r="N259" s="330"/>
      <c r="O259" s="330"/>
      <c r="P259" s="330"/>
      <c r="Q259" s="330"/>
      <c r="R259" s="330"/>
      <c r="S259" s="329"/>
      <c r="T259" s="727"/>
    </row>
    <row customHeight="1" ht="11.25" hidden="1">
      <c r="D260" s="731"/>
      <c r="E260" s="592" t="s">
        <v>22</v>
      </c>
      <c r="F260" s="167" t="s">
        <v>22</v>
      </c>
      <c r="G260" s="167" t="s">
        <v>791</v>
      </c>
      <c r="H260" s="176" t="s">
        <v>22</v>
      </c>
      <c r="I260" s="176"/>
      <c r="J260" s="176"/>
      <c r="K260" s="176"/>
      <c r="L260" s="176"/>
      <c r="M260" s="176"/>
      <c r="N260" s="176"/>
      <c r="O260" s="176"/>
      <c r="P260" s="176"/>
      <c r="Q260" s="176"/>
      <c r="R260" s="221"/>
      <c r="S260" s="730"/>
      <c r="T260" s="727"/>
    </row>
    <row customHeight="1" ht="15" hidden="1">
      <c r="A261" s="0" t="s">
        <v>281</v>
      </c>
      <c r="C261" s="0" t="s">
        <v>22</v>
      </c>
      <c r="D261" s="215" t="s">
        <v>819</v>
      </c>
      <c r="E261" s="717" t="s">
        <v>211</v>
      </c>
      <c r="F261" s="718"/>
      <c r="G261" s="719"/>
      <c r="H261" s="89" t="str">
        <f>IF(A261="","",INDEX(DIFFERENTIATION_UNMERGE_VD,MATCH(A261,DIFFERENTIATION_ID_DIFF,0)))</f>
        <v>Холодное водоснабжение. Подвозная вода</v>
      </c>
      <c r="I261" s="89"/>
      <c r="J261" s="89"/>
      <c r="K261" s="89"/>
      <c r="L261" s="89"/>
      <c r="M261" s="89"/>
      <c r="N261" s="89"/>
      <c r="O261" s="89"/>
      <c r="P261" s="89"/>
      <c r="Q261" s="89"/>
      <c r="R261" s="89"/>
      <c r="S261" s="720"/>
      <c r="T261" s="721"/>
      <c r="AE261" s="0" t="s">
        <v>22</v>
      </c>
      <c r="AG261" s="722" t="s">
        <v>778</v>
      </c>
      <c r="AH261" s="723">
        <v>3</v>
      </c>
    </row>
    <row customHeight="1" ht="15" hidden="1">
      <c r="D262" s="729"/>
      <c r="E262" s="717" t="s">
        <v>717</v>
      </c>
      <c r="F262" s="718"/>
      <c r="G262" s="719"/>
      <c r="H262" s="89" t="str">
        <f>IF(A261="","",INDEX(DIFFERENTIATION_UNMERGE_AREA,MATCH(A261,DIFFERENTIATION_ID_DIFF,0)))</f>
        <v>Территория 12</v>
      </c>
      <c r="I262" s="89"/>
      <c r="J262" s="89"/>
      <c r="K262" s="89"/>
      <c r="L262" s="89"/>
      <c r="M262" s="89"/>
      <c r="N262" s="89"/>
      <c r="O262" s="89"/>
      <c r="P262" s="89"/>
      <c r="Q262" s="89"/>
      <c r="R262" s="89"/>
      <c r="S262" s="720"/>
      <c r="T262" s="721"/>
    </row>
    <row customHeight="1" ht="15" hidden="1">
      <c r="D263" s="729"/>
      <c r="E263" s="717" t="s">
        <v>718</v>
      </c>
      <c r="F263" s="718"/>
      <c r="G263" s="719"/>
      <c r="H263" s="89" t="str">
        <f>IF(A261="","",INDEX(DIFFERENTIATION_UNMERGE_SYSTEM,MATCH(A261,DIFFERENTIATION_ID_DIFF,0)))</f>
        <v>Потребители города Михайловска Шпаковского МО</v>
      </c>
      <c r="I263" s="89"/>
      <c r="J263" s="89"/>
      <c r="K263" s="89"/>
      <c r="L263" s="89"/>
      <c r="M263" s="89"/>
      <c r="N263" s="89"/>
      <c r="O263" s="89"/>
      <c r="P263" s="89"/>
      <c r="Q263" s="89"/>
      <c r="R263" s="89"/>
      <c r="S263" s="720"/>
      <c r="T263" s="721"/>
    </row>
    <row customHeight="1" ht="24.75" hidden="1">
      <c r="D264" s="729"/>
      <c r="E264" s="725" t="s">
        <v>779</v>
      </c>
      <c r="F264" s="725"/>
      <c r="G264" s="725"/>
      <c r="H264" s="725"/>
      <c r="I264" s="725"/>
      <c r="J264" s="725"/>
      <c r="K264" s="725"/>
      <c r="L264" s="725"/>
      <c r="M264" s="725"/>
      <c r="N264" s="725"/>
      <c r="O264" s="725"/>
      <c r="P264" s="725"/>
      <c r="Q264" s="670">
        <f>SUMIF(T265:T266,"i",Q265:Q266)</f>
        <v>0</v>
      </c>
      <c r="R264" s="726"/>
      <c r="S264" s="298" t="s">
        <v>780</v>
      </c>
      <c r="T264" s="721" t="s">
        <v>781</v>
      </c>
      <c r="U264" s="136">
        <v>1</v>
      </c>
      <c r="V264" s="136" t="s">
        <v>728</v>
      </c>
    </row>
    <row customHeight="1" ht="11.25" hidden="1">
      <c r="D265" s="729"/>
      <c r="E265" s="330"/>
      <c r="F265" s="330">
        <v>0</v>
      </c>
      <c r="G265" s="330"/>
      <c r="H265" s="330"/>
      <c r="I265" s="330"/>
      <c r="J265" s="330"/>
      <c r="K265" s="330"/>
      <c r="L265" s="330"/>
      <c r="M265" s="330"/>
      <c r="N265" s="330"/>
      <c r="O265" s="330"/>
      <c r="P265" s="330"/>
      <c r="Q265" s="330"/>
      <c r="R265" s="330"/>
      <c r="S265" s="329"/>
      <c r="T265" s="727"/>
    </row>
    <row customHeight="1" ht="11.25" hidden="1">
      <c r="D266" s="729"/>
      <c r="E266" s="592" t="s">
        <v>22</v>
      </c>
      <c r="F266" s="167" t="s">
        <v>22</v>
      </c>
      <c r="G266" s="167" t="s">
        <v>791</v>
      </c>
      <c r="H266" s="176" t="s">
        <v>22</v>
      </c>
      <c r="I266" s="176"/>
      <c r="J266" s="176"/>
      <c r="K266" s="176"/>
      <c r="L266" s="176"/>
      <c r="M266" s="176"/>
      <c r="N266" s="176"/>
      <c r="O266" s="176"/>
      <c r="P266" s="176"/>
      <c r="Q266" s="176"/>
      <c r="R266" s="221"/>
      <c r="S266" s="730"/>
      <c r="T266" s="727"/>
    </row>
    <row customHeight="1" ht="24.75" hidden="1">
      <c r="D267" s="729"/>
      <c r="E267" s="725" t="s">
        <v>792</v>
      </c>
      <c r="F267" s="725"/>
      <c r="G267" s="725"/>
      <c r="H267" s="725"/>
      <c r="I267" s="725"/>
      <c r="J267" s="725"/>
      <c r="K267" s="725"/>
      <c r="L267" s="725"/>
      <c r="M267" s="725"/>
      <c r="N267" s="725"/>
      <c r="O267" s="725"/>
      <c r="P267" s="725"/>
      <c r="Q267" s="670">
        <f>SUMIF(T268:T269,"i",Q268:Q269)</f>
        <v>0</v>
      </c>
      <c r="R267" s="726"/>
      <c r="S267" s="298" t="s">
        <v>793</v>
      </c>
      <c r="T267" s="721" t="s">
        <v>781</v>
      </c>
      <c r="U267" s="136">
        <v>1</v>
      </c>
      <c r="V267" s="136" t="s">
        <v>728</v>
      </c>
    </row>
    <row customHeight="1" ht="11.25" hidden="1">
      <c r="D268" s="729"/>
      <c r="E268" s="330"/>
      <c r="F268" s="330">
        <v>0</v>
      </c>
      <c r="G268" s="330"/>
      <c r="H268" s="330"/>
      <c r="I268" s="330"/>
      <c r="J268" s="330"/>
      <c r="K268" s="330"/>
      <c r="L268" s="330"/>
      <c r="M268" s="330"/>
      <c r="N268" s="330"/>
      <c r="O268" s="330"/>
      <c r="P268" s="330"/>
      <c r="Q268" s="330"/>
      <c r="R268" s="330"/>
      <c r="S268" s="329"/>
      <c r="T268" s="727"/>
    </row>
    <row customHeight="1" ht="11.25" hidden="1">
      <c r="D269" s="731"/>
      <c r="E269" s="592" t="s">
        <v>22</v>
      </c>
      <c r="F269" s="167" t="s">
        <v>22</v>
      </c>
      <c r="G269" s="167" t="s">
        <v>791</v>
      </c>
      <c r="H269" s="176" t="s">
        <v>22</v>
      </c>
      <c r="I269" s="176"/>
      <c r="J269" s="176"/>
      <c r="K269" s="176"/>
      <c r="L269" s="176"/>
      <c r="M269" s="176"/>
      <c r="N269" s="176"/>
      <c r="O269" s="176"/>
      <c r="P269" s="176"/>
      <c r="Q269" s="176"/>
      <c r="R269" s="221"/>
      <c r="S269" s="730"/>
      <c r="T269" s="727"/>
    </row>
    <row customHeight="1" ht="19.95">
      <c r="D270" s="732"/>
      <c r="E270" s="732"/>
      <c r="F270" s="732"/>
      <c r="G270" s="732"/>
      <c r="H270" s="732"/>
      <c r="I270" s="732"/>
      <c r="J270" s="732"/>
      <c r="K270" s="732"/>
      <c r="L270" s="732"/>
      <c r="M270" s="732"/>
      <c r="N270" s="732"/>
      <c r="O270" s="732"/>
      <c r="P270" s="732"/>
      <c r="Q270" s="732"/>
      <c r="R270" s="732"/>
      <c r="S270" s="732"/>
      <c r="CF270" s="79">
        <v>19</v>
      </c>
    </row>
    <row customHeight="1" ht="11.549999999999999">
      <c r="CF271" s="79">
        <v>11</v>
      </c>
    </row>
    <row customHeight="1" ht="11.549999999999999">
      <c r="CF272" s="79">
        <v>11</v>
      </c>
    </row>
    <row customHeight="1" ht="11.549999999999999">
      <c r="CF273" s="79">
        <v>11</v>
      </c>
    </row>
    <row customHeight="1" ht="11.549999999999999">
      <c r="CF274" s="79">
        <v>11</v>
      </c>
    </row>
    <row customHeight="1" ht="11.549999999999999">
      <c r="CF275" s="79">
        <v>11</v>
      </c>
    </row>
    <row customHeight="1" ht="11.25" hidden="1">
      <c r="A276" s="733" t="s">
        <v>81</v>
      </c>
      <c r="B276" s="77">
        <v>0</v>
      </c>
      <c r="C276" s="79">
        <v>3</v>
      </c>
      <c r="D276" s="79">
        <v>0</v>
      </c>
      <c r="E276" s="79">
        <v>7</v>
      </c>
      <c r="F276" s="79">
        <v>7</v>
      </c>
      <c r="G276" s="79">
        <v>29</v>
      </c>
      <c r="H276" s="79">
        <v>3</v>
      </c>
      <c r="I276" s="79">
        <v>5</v>
      </c>
      <c r="J276" s="79">
        <v>24</v>
      </c>
      <c r="K276" s="79">
        <v>24</v>
      </c>
      <c r="L276" s="79">
        <v>3</v>
      </c>
      <c r="M276" s="79">
        <v>6</v>
      </c>
      <c r="N276" s="79">
        <v>25</v>
      </c>
      <c r="O276" s="79">
        <v>18</v>
      </c>
      <c r="P276" s="79">
        <v>18</v>
      </c>
      <c r="Q276" s="79">
        <v>18</v>
      </c>
      <c r="R276" s="79">
        <v>18</v>
      </c>
      <c r="S276" s="79">
        <v>93</v>
      </c>
      <c r="T276" s="79">
        <v>10</v>
      </c>
      <c r="U276" s="138">
        <v>10</v>
      </c>
      <c r="V276" s="138">
        <v>11</v>
      </c>
      <c r="W276" s="77">
        <v>10</v>
      </c>
      <c r="X276" s="77">
        <v>10</v>
      </c>
      <c r="Y276" s="77">
        <v>10</v>
      </c>
      <c r="Z276" s="77">
        <v>10</v>
      </c>
      <c r="AA276" s="77">
        <v>10</v>
      </c>
      <c r="AB276" s="79">
        <v>8</v>
      </c>
      <c r="AC276" s="79">
        <v>8</v>
      </c>
      <c r="AD276" s="79">
        <v>8</v>
      </c>
      <c r="AE276" s="79">
        <v>8</v>
      </c>
      <c r="AF276" s="79">
        <v>8</v>
      </c>
      <c r="AG276" s="79">
        <v>8</v>
      </c>
      <c r="AH276" s="79">
        <v>8</v>
      </c>
      <c r="AI276" s="79">
        <v>8</v>
      </c>
      <c r="AJ276" s="79">
        <v>8</v>
      </c>
      <c r="AK276" s="79">
        <v>8</v>
      </c>
      <c r="AL276" s="79">
        <v>8</v>
      </c>
      <c r="AM276" s="79">
        <v>8</v>
      </c>
      <c r="AN276" s="79">
        <v>8</v>
      </c>
      <c r="AO276" s="79">
        <v>8</v>
      </c>
      <c r="AP276" s="79">
        <v>8</v>
      </c>
      <c r="AQ276" s="79">
        <v>8</v>
      </c>
      <c r="AR276" s="79">
        <v>8</v>
      </c>
      <c r="AS276" s="79">
        <v>8</v>
      </c>
      <c r="AT276" s="79">
        <v>8</v>
      </c>
      <c r="AU276" s="79">
        <v>8</v>
      </c>
      <c r="AV276" s="79">
        <v>8</v>
      </c>
      <c r="AW276" s="79">
        <v>8</v>
      </c>
      <c r="AX276" s="79">
        <v>8</v>
      </c>
      <c r="AY276" s="79">
        <v>8</v>
      </c>
      <c r="AZ276" s="79">
        <v>8</v>
      </c>
      <c r="BA276" s="79">
        <v>8</v>
      </c>
      <c r="BB276" s="79">
        <v>8</v>
      </c>
      <c r="BC276" s="79">
        <v>8</v>
      </c>
      <c r="BD276" s="79">
        <v>8</v>
      </c>
      <c r="BE276" s="79">
        <v>8</v>
      </c>
      <c r="BF276" s="79">
        <v>8</v>
      </c>
      <c r="BG276" s="79">
        <v>8</v>
      </c>
      <c r="BH276" s="79">
        <v>8</v>
      </c>
      <c r="BI276" s="79">
        <v>8</v>
      </c>
      <c r="BJ276" s="79">
        <v>8</v>
      </c>
      <c r="BK276" s="79">
        <v>8</v>
      </c>
      <c r="BL276" s="79">
        <v>8</v>
      </c>
      <c r="BM276" s="79">
        <v>8</v>
      </c>
      <c r="BN276" s="79">
        <v>8</v>
      </c>
      <c r="BO276" s="79">
        <v>8</v>
      </c>
      <c r="BP276" s="79">
        <v>8</v>
      </c>
      <c r="BQ276" s="79">
        <v>8</v>
      </c>
      <c r="BR276" s="79">
        <v>8</v>
      </c>
      <c r="BS276" s="79">
        <v>8</v>
      </c>
      <c r="BT276" s="79">
        <v>8</v>
      </c>
      <c r="BU276" s="79">
        <v>8</v>
      </c>
      <c r="BV276" s="79">
        <v>8</v>
      </c>
      <c r="BW276" s="79">
        <v>8</v>
      </c>
      <c r="BX276" s="79">
        <v>8</v>
      </c>
      <c r="BY276" s="79">
        <v>8</v>
      </c>
      <c r="BZ276" s="79">
        <v>8</v>
      </c>
      <c r="CA276" s="79">
        <v>8</v>
      </c>
      <c r="CB276" s="79">
        <v>8</v>
      </c>
      <c r="CC276" s="79">
        <v>8</v>
      </c>
      <c r="CD276" s="79">
        <v>8</v>
      </c>
      <c r="CE276" s="79">
        <v>8</v>
      </c>
      <c r="CF276" s="79">
        <v>11</v>
      </c>
    </row>
  </sheetData>
  <sheetProtection formatColumns="0" formatRows="0" autoFilter="0" sort="0" insertRows="0" insertColumns="1" deleteRows="0" deleteColumns="0"/>
  <mergeCells count="409">
    <mergeCell ref="E5:K5"/>
    <mergeCell ref="E6:K6"/>
    <mergeCell ref="E9:R9"/>
    <mergeCell ref="S9:S10"/>
    <mergeCell ref="E10:F10"/>
    <mergeCell ref="H10:I10"/>
    <mergeCell ref="L10:M10"/>
    <mergeCell ref="D14:D26"/>
    <mergeCell ref="H14:R14"/>
    <mergeCell ref="H15:R15"/>
    <mergeCell ref="H16:R16"/>
    <mergeCell ref="E274:R274"/>
    <mergeCell ref="E24:P24"/>
    <mergeCell ref="U24:U26"/>
    <mergeCell ref="V24:V26"/>
    <mergeCell ref="AC14:AC23"/>
    <mergeCell ref="E17:P17"/>
    <mergeCell ref="U17:U23"/>
    <mergeCell ref="V17:V23"/>
    <mergeCell ref="E14:G14"/>
    <mergeCell ref="E15:G15"/>
    <mergeCell ref="E16:G16"/>
    <mergeCell ref="U33:U35"/>
    <mergeCell ref="V33:V35"/>
    <mergeCell ref="D27:D35"/>
    <mergeCell ref="E27:G27"/>
    <mergeCell ref="H27:R27"/>
    <mergeCell ref="AC27:AC32"/>
    <mergeCell ref="E28:G28"/>
    <mergeCell ref="H28:R28"/>
    <mergeCell ref="E29:G29"/>
    <mergeCell ref="H29:R29"/>
    <mergeCell ref="E30:P30"/>
    <mergeCell ref="U30:U32"/>
    <mergeCell ref="V30:V32"/>
    <mergeCell ref="E33:P33"/>
    <mergeCell ref="U42:U44"/>
    <mergeCell ref="V42:V44"/>
    <mergeCell ref="D36:D44"/>
    <mergeCell ref="E36:G36"/>
    <mergeCell ref="H36:R36"/>
    <mergeCell ref="AC36:AC41"/>
    <mergeCell ref="E37:G37"/>
    <mergeCell ref="H37:R37"/>
    <mergeCell ref="E38:G38"/>
    <mergeCell ref="H38:R38"/>
    <mergeCell ref="E39:P39"/>
    <mergeCell ref="U39:U41"/>
    <mergeCell ref="V39:V41"/>
    <mergeCell ref="E42:P42"/>
    <mergeCell ref="U51:U53"/>
    <mergeCell ref="V51:V53"/>
    <mergeCell ref="D45:D53"/>
    <mergeCell ref="E45:G45"/>
    <mergeCell ref="H45:R45"/>
    <mergeCell ref="AC45:AC50"/>
    <mergeCell ref="E46:G46"/>
    <mergeCell ref="H46:R46"/>
    <mergeCell ref="E47:G47"/>
    <mergeCell ref="H47:R47"/>
    <mergeCell ref="E48:P48"/>
    <mergeCell ref="U48:U50"/>
    <mergeCell ref="V48:V50"/>
    <mergeCell ref="E51:P51"/>
    <mergeCell ref="U60:U62"/>
    <mergeCell ref="V60:V62"/>
    <mergeCell ref="D54:D62"/>
    <mergeCell ref="E54:G54"/>
    <mergeCell ref="H54:R54"/>
    <mergeCell ref="AC54:AC59"/>
    <mergeCell ref="E55:G55"/>
    <mergeCell ref="H55:R55"/>
    <mergeCell ref="E56:G56"/>
    <mergeCell ref="H56:R56"/>
    <mergeCell ref="E57:P57"/>
    <mergeCell ref="U57:U59"/>
    <mergeCell ref="V57:V59"/>
    <mergeCell ref="E60:P60"/>
    <mergeCell ref="U69:U71"/>
    <mergeCell ref="V69:V71"/>
    <mergeCell ref="D63:D71"/>
    <mergeCell ref="E63:G63"/>
    <mergeCell ref="H63:R63"/>
    <mergeCell ref="AC63:AC68"/>
    <mergeCell ref="E64:G64"/>
    <mergeCell ref="H64:R64"/>
    <mergeCell ref="E65:G65"/>
    <mergeCell ref="H65:R65"/>
    <mergeCell ref="E66:P66"/>
    <mergeCell ref="U66:U68"/>
    <mergeCell ref="V66:V68"/>
    <mergeCell ref="E69:P69"/>
    <mergeCell ref="U78:U80"/>
    <mergeCell ref="V78:V80"/>
    <mergeCell ref="D72:D80"/>
    <mergeCell ref="E72:G72"/>
    <mergeCell ref="H72:R72"/>
    <mergeCell ref="AC72:AC77"/>
    <mergeCell ref="E73:G73"/>
    <mergeCell ref="H73:R73"/>
    <mergeCell ref="E74:G74"/>
    <mergeCell ref="H74:R74"/>
    <mergeCell ref="E75:P75"/>
    <mergeCell ref="U75:U77"/>
    <mergeCell ref="V75:V77"/>
    <mergeCell ref="E78:P78"/>
    <mergeCell ref="U87:U89"/>
    <mergeCell ref="V87:V89"/>
    <mergeCell ref="D81:D89"/>
    <mergeCell ref="E81:G81"/>
    <mergeCell ref="H81:R81"/>
    <mergeCell ref="AC81:AC86"/>
    <mergeCell ref="E82:G82"/>
    <mergeCell ref="H82:R82"/>
    <mergeCell ref="E83:G83"/>
    <mergeCell ref="H83:R83"/>
    <mergeCell ref="E84:P84"/>
    <mergeCell ref="U84:U86"/>
    <mergeCell ref="V84:V86"/>
    <mergeCell ref="E87:P87"/>
    <mergeCell ref="U96:U98"/>
    <mergeCell ref="V96:V98"/>
    <mergeCell ref="D90:D98"/>
    <mergeCell ref="E90:G90"/>
    <mergeCell ref="H90:R90"/>
    <mergeCell ref="AC90:AC95"/>
    <mergeCell ref="E91:G91"/>
    <mergeCell ref="H91:R91"/>
    <mergeCell ref="E92:G92"/>
    <mergeCell ref="H92:R92"/>
    <mergeCell ref="E93:P93"/>
    <mergeCell ref="U93:U95"/>
    <mergeCell ref="V93:V95"/>
    <mergeCell ref="E96:P96"/>
    <mergeCell ref="U105:U107"/>
    <mergeCell ref="V105:V107"/>
    <mergeCell ref="D99:D107"/>
    <mergeCell ref="E99:G99"/>
    <mergeCell ref="H99:R99"/>
    <mergeCell ref="AC99:AC104"/>
    <mergeCell ref="E100:G100"/>
    <mergeCell ref="H100:R100"/>
    <mergeCell ref="E101:G101"/>
    <mergeCell ref="H101:R101"/>
    <mergeCell ref="E102:P102"/>
    <mergeCell ref="U102:U104"/>
    <mergeCell ref="V102:V104"/>
    <mergeCell ref="E105:P105"/>
    <mergeCell ref="U114:U116"/>
    <mergeCell ref="V114:V116"/>
    <mergeCell ref="D108:D116"/>
    <mergeCell ref="E108:G108"/>
    <mergeCell ref="H108:R108"/>
    <mergeCell ref="AC108:AC113"/>
    <mergeCell ref="E109:G109"/>
    <mergeCell ref="H109:R109"/>
    <mergeCell ref="E110:G110"/>
    <mergeCell ref="H110:R110"/>
    <mergeCell ref="E111:P111"/>
    <mergeCell ref="U111:U113"/>
    <mergeCell ref="V111:V113"/>
    <mergeCell ref="E114:P114"/>
    <mergeCell ref="U123:U125"/>
    <mergeCell ref="V123:V125"/>
    <mergeCell ref="D117:D125"/>
    <mergeCell ref="E117:G117"/>
    <mergeCell ref="H117:R117"/>
    <mergeCell ref="AC117:AC122"/>
    <mergeCell ref="E118:G118"/>
    <mergeCell ref="H118:R118"/>
    <mergeCell ref="E119:G119"/>
    <mergeCell ref="H119:R119"/>
    <mergeCell ref="E120:P120"/>
    <mergeCell ref="U120:U122"/>
    <mergeCell ref="V120:V122"/>
    <mergeCell ref="E123:P123"/>
    <mergeCell ref="U132:U134"/>
    <mergeCell ref="V132:V134"/>
    <mergeCell ref="D126:D134"/>
    <mergeCell ref="E126:G126"/>
    <mergeCell ref="H126:R126"/>
    <mergeCell ref="AC126:AC131"/>
    <mergeCell ref="E127:G127"/>
    <mergeCell ref="H127:R127"/>
    <mergeCell ref="E128:G128"/>
    <mergeCell ref="H128:R128"/>
    <mergeCell ref="E129:P129"/>
    <mergeCell ref="U129:U131"/>
    <mergeCell ref="V129:V131"/>
    <mergeCell ref="E132:P132"/>
    <mergeCell ref="U141:U143"/>
    <mergeCell ref="V141:V143"/>
    <mergeCell ref="D135:D143"/>
    <mergeCell ref="E135:G135"/>
    <mergeCell ref="H135:R135"/>
    <mergeCell ref="AC135:AC140"/>
    <mergeCell ref="E136:G136"/>
    <mergeCell ref="H136:R136"/>
    <mergeCell ref="E137:G137"/>
    <mergeCell ref="H137:R137"/>
    <mergeCell ref="E138:P138"/>
    <mergeCell ref="U138:U140"/>
    <mergeCell ref="V138:V140"/>
    <mergeCell ref="E141:P141"/>
    <mergeCell ref="U150:U152"/>
    <mergeCell ref="V150:V152"/>
    <mergeCell ref="D144:D152"/>
    <mergeCell ref="E144:G144"/>
    <mergeCell ref="H144:R144"/>
    <mergeCell ref="AC144:AC149"/>
    <mergeCell ref="E145:G145"/>
    <mergeCell ref="H145:R145"/>
    <mergeCell ref="E146:G146"/>
    <mergeCell ref="H146:R146"/>
    <mergeCell ref="E147:P147"/>
    <mergeCell ref="U147:U149"/>
    <mergeCell ref="V147:V149"/>
    <mergeCell ref="E150:P150"/>
    <mergeCell ref="U159:U161"/>
    <mergeCell ref="V159:V161"/>
    <mergeCell ref="D153:D161"/>
    <mergeCell ref="E153:G153"/>
    <mergeCell ref="H153:R153"/>
    <mergeCell ref="AC153:AC158"/>
    <mergeCell ref="E154:G154"/>
    <mergeCell ref="H154:R154"/>
    <mergeCell ref="E155:G155"/>
    <mergeCell ref="H155:R155"/>
    <mergeCell ref="E156:P156"/>
    <mergeCell ref="U156:U158"/>
    <mergeCell ref="V156:V158"/>
    <mergeCell ref="E159:P159"/>
    <mergeCell ref="U168:U170"/>
    <mergeCell ref="V168:V170"/>
    <mergeCell ref="D162:D170"/>
    <mergeCell ref="E162:G162"/>
    <mergeCell ref="H162:R162"/>
    <mergeCell ref="AC162:AC167"/>
    <mergeCell ref="E163:G163"/>
    <mergeCell ref="H163:R163"/>
    <mergeCell ref="E164:G164"/>
    <mergeCell ref="H164:R164"/>
    <mergeCell ref="E165:P165"/>
    <mergeCell ref="U165:U167"/>
    <mergeCell ref="V165:V167"/>
    <mergeCell ref="E168:P168"/>
    <mergeCell ref="U177:U179"/>
    <mergeCell ref="V177:V179"/>
    <mergeCell ref="D171:D179"/>
    <mergeCell ref="E171:G171"/>
    <mergeCell ref="H171:R171"/>
    <mergeCell ref="AC171:AC176"/>
    <mergeCell ref="E172:G172"/>
    <mergeCell ref="H172:R172"/>
    <mergeCell ref="E173:G173"/>
    <mergeCell ref="H173:R173"/>
    <mergeCell ref="E174:P174"/>
    <mergeCell ref="U174:U176"/>
    <mergeCell ref="V174:V176"/>
    <mergeCell ref="E177:P177"/>
    <mergeCell ref="U186:U188"/>
    <mergeCell ref="V186:V188"/>
    <mergeCell ref="D180:D188"/>
    <mergeCell ref="E180:G180"/>
    <mergeCell ref="H180:R180"/>
    <mergeCell ref="AC180:AC185"/>
    <mergeCell ref="E181:G181"/>
    <mergeCell ref="H181:R181"/>
    <mergeCell ref="E182:G182"/>
    <mergeCell ref="H182:R182"/>
    <mergeCell ref="E183:P183"/>
    <mergeCell ref="U183:U185"/>
    <mergeCell ref="V183:V185"/>
    <mergeCell ref="E186:P186"/>
    <mergeCell ref="U195:U197"/>
    <mergeCell ref="V195:V197"/>
    <mergeCell ref="D189:D197"/>
    <mergeCell ref="E189:G189"/>
    <mergeCell ref="H189:R189"/>
    <mergeCell ref="AC189:AC194"/>
    <mergeCell ref="E190:G190"/>
    <mergeCell ref="H190:R190"/>
    <mergeCell ref="E191:G191"/>
    <mergeCell ref="H191:R191"/>
    <mergeCell ref="E192:P192"/>
    <mergeCell ref="U192:U194"/>
    <mergeCell ref="V192:V194"/>
    <mergeCell ref="E195:P195"/>
    <mergeCell ref="U204:U206"/>
    <mergeCell ref="V204:V206"/>
    <mergeCell ref="D198:D206"/>
    <mergeCell ref="E198:G198"/>
    <mergeCell ref="H198:R198"/>
    <mergeCell ref="AC198:AC203"/>
    <mergeCell ref="E199:G199"/>
    <mergeCell ref="H199:R199"/>
    <mergeCell ref="E200:G200"/>
    <mergeCell ref="H200:R200"/>
    <mergeCell ref="E201:P201"/>
    <mergeCell ref="U201:U203"/>
    <mergeCell ref="V201:V203"/>
    <mergeCell ref="E204:P204"/>
    <mergeCell ref="U213:U215"/>
    <mergeCell ref="V213:V215"/>
    <mergeCell ref="D207:D215"/>
    <mergeCell ref="E207:G207"/>
    <mergeCell ref="H207:R207"/>
    <mergeCell ref="AC207:AC212"/>
    <mergeCell ref="E208:G208"/>
    <mergeCell ref="H208:R208"/>
    <mergeCell ref="E209:G209"/>
    <mergeCell ref="H209:R209"/>
    <mergeCell ref="E210:P210"/>
    <mergeCell ref="U210:U212"/>
    <mergeCell ref="V210:V212"/>
    <mergeCell ref="E213:P213"/>
    <mergeCell ref="U222:U224"/>
    <mergeCell ref="V222:V224"/>
    <mergeCell ref="D216:D224"/>
    <mergeCell ref="E216:G216"/>
    <mergeCell ref="H216:R216"/>
    <mergeCell ref="AC216:AC221"/>
    <mergeCell ref="E217:G217"/>
    <mergeCell ref="H217:R217"/>
    <mergeCell ref="E218:G218"/>
    <mergeCell ref="H218:R218"/>
    <mergeCell ref="E219:P219"/>
    <mergeCell ref="U219:U221"/>
    <mergeCell ref="V219:V221"/>
    <mergeCell ref="E222:P222"/>
    <mergeCell ref="U231:U233"/>
    <mergeCell ref="V231:V233"/>
    <mergeCell ref="D225:D233"/>
    <mergeCell ref="E225:G225"/>
    <mergeCell ref="H225:R225"/>
    <mergeCell ref="AC225:AC230"/>
    <mergeCell ref="E226:G226"/>
    <mergeCell ref="H226:R226"/>
    <mergeCell ref="E227:G227"/>
    <mergeCell ref="H227:R227"/>
    <mergeCell ref="E228:P228"/>
    <mergeCell ref="U228:U230"/>
    <mergeCell ref="V228:V230"/>
    <mergeCell ref="E231:P231"/>
    <mergeCell ref="U240:U242"/>
    <mergeCell ref="V240:V242"/>
    <mergeCell ref="D234:D242"/>
    <mergeCell ref="E234:G234"/>
    <mergeCell ref="H234:R234"/>
    <mergeCell ref="AC234:AC239"/>
    <mergeCell ref="E235:G235"/>
    <mergeCell ref="H235:R235"/>
    <mergeCell ref="E236:G236"/>
    <mergeCell ref="H236:R236"/>
    <mergeCell ref="E237:P237"/>
    <mergeCell ref="U237:U239"/>
    <mergeCell ref="V237:V239"/>
    <mergeCell ref="E240:P240"/>
    <mergeCell ref="U249:U251"/>
    <mergeCell ref="V249:V251"/>
    <mergeCell ref="D243:D251"/>
    <mergeCell ref="E243:G243"/>
    <mergeCell ref="H243:R243"/>
    <mergeCell ref="AC243:AC248"/>
    <mergeCell ref="E244:G244"/>
    <mergeCell ref="H244:R244"/>
    <mergeCell ref="E245:G245"/>
    <mergeCell ref="H245:R245"/>
    <mergeCell ref="E246:P246"/>
    <mergeCell ref="U246:U248"/>
    <mergeCell ref="V246:V248"/>
    <mergeCell ref="E249:P249"/>
    <mergeCell ref="U258:U260"/>
    <mergeCell ref="V258:V260"/>
    <mergeCell ref="D252:D260"/>
    <mergeCell ref="E252:G252"/>
    <mergeCell ref="H252:R252"/>
    <mergeCell ref="AC252:AC257"/>
    <mergeCell ref="E253:G253"/>
    <mergeCell ref="H253:R253"/>
    <mergeCell ref="E254:G254"/>
    <mergeCell ref="H254:R254"/>
    <mergeCell ref="E255:P255"/>
    <mergeCell ref="U255:U257"/>
    <mergeCell ref="V255:V257"/>
    <mergeCell ref="E258:P258"/>
    <mergeCell ref="U267:U269"/>
    <mergeCell ref="V267:V269"/>
    <mergeCell ref="D261:D269"/>
    <mergeCell ref="E261:G261"/>
    <mergeCell ref="H261:R261"/>
    <mergeCell ref="AC261:AC266"/>
    <mergeCell ref="E262:G262"/>
    <mergeCell ref="H262:R262"/>
    <mergeCell ref="E263:G263"/>
    <mergeCell ref="H263:R263"/>
    <mergeCell ref="E264:P264"/>
    <mergeCell ref="U264:U266"/>
    <mergeCell ref="V264:V266"/>
    <mergeCell ref="E267:P267"/>
    <mergeCell ref="E19:E22"/>
    <mergeCell ref="F19:F22"/>
    <mergeCell ref="G19:G22"/>
    <mergeCell ref="L19:M19"/>
    <mergeCell ref="S19:S22"/>
    <mergeCell ref="H20:H21"/>
    <mergeCell ref="I20:I21"/>
    <mergeCell ref="J20:J21"/>
    <mergeCell ref="K20:K21"/>
  </mergeCells>
  <dataValidations count="4">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4F451-67B7-90C7-A0CD-0.AAAFC80C}" mc:Ignorable="x14ac xr xr2 xr3">
  <sheetPr>
    <tabColor theme="9" tint="-0.25"/>
  </sheetPr>
  <dimension ref="A1:BL204"/>
  <sheetViews>
    <sheetView topLeftCell="A1" showGridLines="0" zoomScale="90" workbookViewId="0">
      <selection activeCell="AN9" sqref="AN9"/>
    </sheetView>
  </sheetViews>
  <sheetFormatPr defaultColWidth="9.140625" customHeight="1" defaultRowHeight="11.25"/>
  <cols>
    <col min="1" max="5" style="3319" width="10.7109375" hidden="1" customWidth="1"/>
    <col min="6" max="6" style="3319" width="16.8515625" hidden="1" customWidth="1"/>
    <col min="7" max="7" style="3319" width="5.57421875" hidden="1" customWidth="1"/>
    <col min="8" max="8" style="3319" width="3.00390625" customWidth="1"/>
    <col min="9" max="9" style="3319" width="7.00390625" customWidth="1"/>
    <col min="10" max="10" style="3319" width="56.00390625" customWidth="1"/>
    <col min="11" max="11" style="3319" width="10.00390625" customWidth="1"/>
    <col min="12" max="12" style="3319" width="40.57421875" hidden="1" customWidth="1"/>
    <col min="13" max="13" style="3319" width="40.7109375" customWidth="1"/>
    <col min="14" max="40" style="3319" width="40.57421875" customWidth="1"/>
    <col min="41" max="41" style="3319" width="9.7109375" hidden="1" customWidth="1"/>
    <col min="42" max="42" style="3319" width="102.00390625" customWidth="1"/>
    <col min="43" max="43" style="3319" width="9.00390625" customWidth="1"/>
    <col min="44" max="44" style="3319" width="5.00390625" customWidth="1"/>
    <col min="45" max="49" style="3319" width="3.00390625" customWidth="1"/>
    <col min="50" max="50" style="3319" width="10.00390625" customWidth="1"/>
    <col min="51" max="51" style="3319" width="34.00390625" customWidth="1"/>
    <col min="52" max="52" style="3319" width="9.00390625" customWidth="1"/>
    <col min="53" max="63" style="3319" width="8.00390625" customWidth="1"/>
    <col min="64" max="64" style="3319" width="5.421875" hidden="1" customWidth="1"/>
  </cols>
  <sheetData>
    <row customHeight="1" ht="33.75" hidden="1">
      <c r="L1" s="100">
        <v>4</v>
      </c>
      <c r="M1" s="100">
        <v>4</v>
      </c>
      <c r="N1" s="100">
        <v>4</v>
      </c>
      <c r="O1" s="100">
        <v>4</v>
      </c>
      <c r="P1" s="100">
        <v>4</v>
      </c>
      <c r="Q1" s="100">
        <v>4</v>
      </c>
      <c r="R1" s="100">
        <v>4</v>
      </c>
      <c r="S1" s="100">
        <v>4</v>
      </c>
      <c r="T1" s="100">
        <v>4</v>
      </c>
      <c r="U1" s="100">
        <v>4</v>
      </c>
      <c r="V1" s="100">
        <v>4</v>
      </c>
      <c r="W1" s="100">
        <v>4</v>
      </c>
      <c r="X1" s="100">
        <v>4</v>
      </c>
      <c r="Y1" s="100">
        <v>4</v>
      </c>
      <c r="Z1" s="100">
        <v>4</v>
      </c>
      <c r="AA1" s="100">
        <v>4</v>
      </c>
      <c r="AB1" s="100">
        <v>4</v>
      </c>
      <c r="AC1" s="100">
        <v>4</v>
      </c>
      <c r="AD1" s="100">
        <v>4</v>
      </c>
      <c r="AE1" s="100">
        <v>4</v>
      </c>
      <c r="AF1" s="100">
        <v>4</v>
      </c>
      <c r="AG1" s="100">
        <v>4</v>
      </c>
      <c r="AH1" s="100">
        <v>4</v>
      </c>
      <c r="AI1" s="100">
        <v>4</v>
      </c>
      <c r="AJ1" s="100">
        <v>4</v>
      </c>
      <c r="AK1" s="100">
        <v>4</v>
      </c>
      <c r="AL1" s="100">
        <v>4</v>
      </c>
      <c r="AM1" s="100">
        <v>4</v>
      </c>
      <c r="AN1" s="100">
        <v>4</v>
      </c>
      <c r="BL1" s="100" t="s">
        <v>14</v>
      </c>
    </row>
    <row customHeight="1" ht="78.75" hidden="1">
      <c r="B2" s="734" t="s">
        <v>820</v>
      </c>
      <c r="C2" s="734" t="s">
        <v>821</v>
      </c>
      <c r="D2" s="735" t="s">
        <v>822</v>
      </c>
      <c r="E2" s="736">
        <f>RIGHT(I2,LEN(I2)-SEARCH("#",SUBSTITUTE(I2,".","#",LEN(I2)-LEN(SUBSTITUTE(I2,".","")))))</f>
      </c>
      <c r="F2" s="736">
        <f>J2</f>
        <v>0</v>
      </c>
      <c r="I2" s="208"/>
      <c r="J2" s="154"/>
      <c r="K2" s="83" t="s">
        <v>709</v>
      </c>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1"/>
      <c r="AN2" s="471"/>
      <c r="AP2" s="450" t="s">
        <v>710</v>
      </c>
      <c r="BL2" s="100">
        <v>0</v>
      </c>
    </row>
    <row customHeight="1" ht="11.25" hidden="1">
      <c r="E3" s="737" t="s">
        <v>823</v>
      </c>
      <c r="L3" s="79">
        <f>0</f>
        <v>0</v>
      </c>
      <c r="M3" s="79">
        <v>1</v>
      </c>
      <c r="N3" s="79">
        <f>0</f>
        <v>0</v>
      </c>
      <c r="O3" s="79">
        <f>0</f>
        <v>0</v>
      </c>
      <c r="P3" s="79">
        <f>0</f>
        <v>0</v>
      </c>
      <c r="Q3" s="79">
        <f>0</f>
        <v>0</v>
      </c>
      <c r="R3" s="79">
        <f>0</f>
        <v>0</v>
      </c>
      <c r="S3" s="79">
        <f>0</f>
        <v>0</v>
      </c>
      <c r="T3" s="79">
        <f>0</f>
        <v>0</v>
      </c>
      <c r="U3" s="79">
        <f>0</f>
        <v>0</v>
      </c>
      <c r="V3" s="79">
        <f>0</f>
        <v>0</v>
      </c>
      <c r="W3" s="79">
        <f>0</f>
        <v>0</v>
      </c>
      <c r="X3" s="79">
        <f>0</f>
        <v>0</v>
      </c>
      <c r="Y3" s="79">
        <f>0</f>
        <v>0</v>
      </c>
      <c r="Z3" s="79">
        <f>0</f>
        <v>0</v>
      </c>
      <c r="AA3" s="79">
        <f>0</f>
        <v>0</v>
      </c>
      <c r="AB3" s="79">
        <f>0</f>
        <v>0</v>
      </c>
      <c r="AC3" s="79">
        <f>0</f>
        <v>0</v>
      </c>
      <c r="AD3" s="79">
        <f>0</f>
        <v>0</v>
      </c>
      <c r="AE3" s="79">
        <f>0</f>
        <v>0</v>
      </c>
      <c r="AF3" s="79">
        <f>0</f>
        <v>0</v>
      </c>
      <c r="AG3" s="79">
        <f>0</f>
        <v>0</v>
      </c>
      <c r="AH3" s="79">
        <f>0</f>
        <v>0</v>
      </c>
      <c r="AI3" s="79">
        <f>0</f>
        <v>0</v>
      </c>
      <c r="AJ3" s="79">
        <f>0</f>
        <v>0</v>
      </c>
      <c r="AK3" s="79">
        <f>0</f>
        <v>0</v>
      </c>
      <c r="AL3" s="79">
        <f>0</f>
        <v>0</v>
      </c>
      <c r="AM3" s="79">
        <f>0</f>
        <v>0</v>
      </c>
      <c r="AN3" s="79">
        <f>0</f>
        <v>0</v>
      </c>
      <c r="BL3" s="79">
        <v>0</v>
      </c>
    </row>
    <row customHeight="1" ht="11.25" hidden="1">
      <c r="Y4" s="0"/>
      <c r="Z4" s="0"/>
      <c r="AA4" s="0"/>
      <c r="AB4" s="0"/>
      <c r="AC4" s="0"/>
      <c r="AD4" s="0"/>
      <c r="AE4" s="0"/>
      <c r="AF4" s="0"/>
      <c r="AG4" s="0"/>
      <c r="AH4" s="0"/>
      <c r="AI4" s="0"/>
      <c r="AJ4" s="0"/>
      <c r="AK4" s="0"/>
      <c r="AL4" s="0"/>
      <c r="AM4" s="0"/>
      <c r="AN4" s="0"/>
      <c r="AP4" s="77">
        <v>4</v>
      </c>
      <c r="BL4" s="77">
        <v>0</v>
      </c>
    </row>
    <row customHeight="1" ht="11.549999999999999">
      <c r="Y5" s="0"/>
      <c r="Z5" s="0"/>
      <c r="AA5" s="0"/>
      <c r="AB5" s="0"/>
      <c r="AC5" s="0"/>
      <c r="AD5" s="0"/>
      <c r="AE5" s="0"/>
      <c r="AF5" s="0"/>
      <c r="AG5" s="0"/>
      <c r="AH5" s="0"/>
      <c r="AI5" s="0"/>
      <c r="AJ5" s="0"/>
      <c r="AK5" s="0"/>
      <c r="AL5" s="0"/>
      <c r="AM5" s="0"/>
      <c r="AN5" s="0"/>
      <c r="BL5" s="79">
        <v>11</v>
      </c>
    </row>
    <row customHeight="1" ht="57.75">
      <c r="I6" s="286" t="s">
        <v>824</v>
      </c>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BL6" s="79">
        <v>55</v>
      </c>
    </row>
    <row customHeight="1" ht="25.2">
      <c r="I7" s="287" t="str">
        <f>IF(org=0,"Не определено",org)</f>
        <v>ГУП СК "Ставрополькрайводоканал"</v>
      </c>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BL7" s="79">
        <v>24</v>
      </c>
    </row>
    <row customHeight="1" ht="11.549999999999999">
      <c r="N8" s="0" t="s">
        <v>22</v>
      </c>
      <c r="O8" s="0" t="s">
        <v>22</v>
      </c>
      <c r="P8" s="0" t="s">
        <v>22</v>
      </c>
      <c r="Q8" s="0" t="s">
        <v>22</v>
      </c>
      <c r="R8" s="0" t="s">
        <v>22</v>
      </c>
      <c r="S8" s="0" t="s">
        <v>22</v>
      </c>
      <c r="T8" s="0" t="s">
        <v>22</v>
      </c>
      <c r="U8" s="0" t="s">
        <v>22</v>
      </c>
      <c r="V8" s="0" t="s">
        <v>22</v>
      </c>
      <c r="W8" s="0" t="s">
        <v>22</v>
      </c>
      <c r="X8" s="0" t="s">
        <v>22</v>
      </c>
      <c r="Y8" s="0" t="s">
        <v>22</v>
      </c>
      <c r="Z8" s="0" t="s">
        <v>22</v>
      </c>
      <c r="AA8" s="0" t="s">
        <v>22</v>
      </c>
      <c r="AB8" s="0" t="s">
        <v>22</v>
      </c>
      <c r="AC8" s="0" t="s">
        <v>22</v>
      </c>
      <c r="AD8" s="0" t="s">
        <v>22</v>
      </c>
      <c r="AE8" s="0" t="s">
        <v>22</v>
      </c>
      <c r="AF8" s="0" t="s">
        <v>22</v>
      </c>
      <c r="AG8" s="0" t="s">
        <v>22</v>
      </c>
      <c r="AH8" s="0" t="s">
        <v>22</v>
      </c>
      <c r="AI8" s="0" t="s">
        <v>22</v>
      </c>
      <c r="AJ8" s="0" t="s">
        <v>22</v>
      </c>
      <c r="AK8" s="0" t="s">
        <v>22</v>
      </c>
      <c r="AL8" s="0" t="s">
        <v>22</v>
      </c>
      <c r="AM8" s="0" t="s">
        <v>22</v>
      </c>
      <c r="AN8" s="0" t="s">
        <v>22</v>
      </c>
      <c r="BL8" s="79">
        <v>11</v>
      </c>
    </row>
    <row customHeight="1" ht="30" hidden="1">
      <c r="L9" s="662"/>
      <c r="M9" s="662" t="s">
        <v>220</v>
      </c>
      <c r="N9" s="662" t="s">
        <v>226</v>
      </c>
      <c r="O9" s="662" t="s">
        <v>229</v>
      </c>
      <c r="P9" s="662" t="s">
        <v>231</v>
      </c>
      <c r="Q9" s="662" t="s">
        <v>233</v>
      </c>
      <c r="R9" s="662" t="s">
        <v>235</v>
      </c>
      <c r="S9" s="662" t="s">
        <v>237</v>
      </c>
      <c r="T9" s="662" t="s">
        <v>239</v>
      </c>
      <c r="U9" s="662" t="s">
        <v>241</v>
      </c>
      <c r="V9" s="662" t="s">
        <v>243</v>
      </c>
      <c r="W9" s="662" t="s">
        <v>245</v>
      </c>
      <c r="X9" s="662" t="s">
        <v>248</v>
      </c>
      <c r="Y9" s="662" t="s">
        <v>251</v>
      </c>
      <c r="Z9" s="662" t="s">
        <v>253</v>
      </c>
      <c r="AA9" s="662" t="s">
        <v>255</v>
      </c>
      <c r="AB9" s="662" t="s">
        <v>257</v>
      </c>
      <c r="AC9" s="662" t="s">
        <v>259</v>
      </c>
      <c r="AD9" s="662" t="s">
        <v>261</v>
      </c>
      <c r="AE9" s="662" t="s">
        <v>263</v>
      </c>
      <c r="AF9" s="662" t="s">
        <v>265</v>
      </c>
      <c r="AG9" s="662" t="s">
        <v>267</v>
      </c>
      <c r="AH9" s="662" t="s">
        <v>269</v>
      </c>
      <c r="AI9" s="662" t="s">
        <v>271</v>
      </c>
      <c r="AJ9" s="662" t="s">
        <v>273</v>
      </c>
      <c r="AK9" s="662" t="s">
        <v>275</v>
      </c>
      <c r="AL9" s="662" t="s">
        <v>277</v>
      </c>
      <c r="AM9" s="662" t="s">
        <v>279</v>
      </c>
      <c r="AN9" s="662" t="s">
        <v>281</v>
      </c>
      <c r="BL9" s="138">
        <v>1</v>
      </c>
    </row>
    <row customHeight="1" ht="11.549999999999999">
      <c r="E10" s="738" t="s">
        <v>825</v>
      </c>
      <c r="I10" s="663"/>
      <c r="J10" s="664" t="s">
        <v>211</v>
      </c>
      <c r="K10" s="665"/>
      <c r="L10" s="666" t="str">
        <f>IF(L9="","",INDEX(DIFFERENTIATION_UNMERGE_VD,MATCH(L9,DIFFERENTIATION_ID_DIFF,0)))</f>
        <v/>
      </c>
      <c r="M10" s="666" t="str">
        <f>IF(M9="","",INDEX(DIFFERENTIATION_UNMERGE_VD,MATCH(M9,DIFFERENTIATION_ID_DIFF,0)))</f>
        <v>Холодное водоснабжение. Питьевая вода</v>
      </c>
      <c r="N10" s="666" t="str">
        <f>IF(N9="","",INDEX(DIFFERENTIATION_UNMERGE_VD,MATCH(N9,DIFFERENTIATION_ID_DIFF,0)))</f>
        <v>Холодное водоснабжение. Техническая вода</v>
      </c>
      <c r="O10" s="666" t="str">
        <f>IF(O9="","",INDEX(DIFFERENTIATION_UNMERGE_VD,MATCH(O9,DIFFERENTIATION_ID_DIFF,0)))</f>
        <v>Холодное водоснабжение. Техническая вода</v>
      </c>
      <c r="P10" s="666" t="str">
        <f>IF(P9="","",INDEX(DIFFERENTIATION_UNMERGE_VD,MATCH(P9,DIFFERENTIATION_ID_DIFF,0)))</f>
        <v>Холодное водоснабжение. Техническая вода</v>
      </c>
      <c r="Q10" s="666" t="str">
        <f>IF(Q9="","",INDEX(DIFFERENTIATION_UNMERGE_VD,MATCH(Q9,DIFFERENTIATION_ID_DIFF,0)))</f>
        <v>Холодное водоснабжение. Техническая вода</v>
      </c>
      <c r="R10" s="666" t="str">
        <f>IF(R9="","",INDEX(DIFFERENTIATION_UNMERGE_VD,MATCH(R9,DIFFERENTIATION_ID_DIFF,0)))</f>
        <v>Холодное водоснабжение. Техническая вода</v>
      </c>
      <c r="S10" s="666" t="str">
        <f>IF(S9="","",INDEX(DIFFERENTIATION_UNMERGE_VD,MATCH(S9,DIFFERENTIATION_ID_DIFF,0)))</f>
        <v>Холодное водоснабжение. Техническая вода</v>
      </c>
      <c r="T10" s="666" t="str">
        <f>IF(T9="","",INDEX(DIFFERENTIATION_UNMERGE_VD,MATCH(T9,DIFFERENTIATION_ID_DIFF,0)))</f>
        <v>Холодное водоснабжение. Техническая вода</v>
      </c>
      <c r="U10" s="666" t="str">
        <f>IF(U9="","",INDEX(DIFFERENTIATION_UNMERGE_VD,MATCH(U9,DIFFERENTIATION_ID_DIFF,0)))</f>
        <v>Холодное водоснабжение. Техническая вода</v>
      </c>
      <c r="V10" s="666" t="str">
        <f>IF(V9="","",INDEX(DIFFERENTIATION_UNMERGE_VD,MATCH(V9,DIFFERENTIATION_ID_DIFF,0)))</f>
        <v>Холодное водоснабжение. Техническая вода</v>
      </c>
      <c r="W10" s="666" t="str">
        <f>IF(W9="","",INDEX(DIFFERENTIATION_UNMERGE_VD,MATCH(W9,DIFFERENTIATION_ID_DIFF,0)))</f>
        <v>Подключение (технологическое присоединение) к централизованной системе водоснабжения</v>
      </c>
      <c r="X10" s="666" t="str">
        <f>IF(X9="","",INDEX(DIFFERENTIATION_UNMERGE_VD,MATCH(X9,DIFFERENTIATION_ID_DIFF,0)))</f>
        <v>Холодное водоснабжение. Подвозная вода</v>
      </c>
      <c r="Y10" s="666" t="str">
        <f>IF(Y9="","",INDEX(DIFFERENTIATION_UNMERGE_VD,MATCH(Y9,DIFFERENTIATION_ID_DIFF,0)))</f>
        <v>Холодное водоснабжение. Подвозная вода</v>
      </c>
      <c r="Z10" s="666" t="str">
        <f>IF(Z9="","",INDEX(DIFFERENTIATION_UNMERGE_VD,MATCH(Z9,DIFFERENTIATION_ID_DIFF,0)))</f>
        <v>Холодное водоснабжение. Подвозная вода</v>
      </c>
      <c r="AA10" s="666" t="str">
        <f>IF(AA9="","",INDEX(DIFFERENTIATION_UNMERGE_VD,MATCH(AA9,DIFFERENTIATION_ID_DIFF,0)))</f>
        <v>Холодное водоснабжение. Подвозная вода</v>
      </c>
      <c r="AB10" s="666" t="str">
        <f>IF(AB9="","",INDEX(DIFFERENTIATION_UNMERGE_VD,MATCH(AB9,DIFFERENTIATION_ID_DIFF,0)))</f>
        <v>Холодное водоснабжение. Подвозная вода</v>
      </c>
      <c r="AC10" s="666" t="str">
        <f>IF(AC9="","",INDEX(DIFFERENTIATION_UNMERGE_VD,MATCH(AC9,DIFFERENTIATION_ID_DIFF,0)))</f>
        <v>Холодное водоснабжение. Подвозная вода</v>
      </c>
      <c r="AD10" s="666" t="str">
        <f>IF(AD9="","",INDEX(DIFFERENTIATION_UNMERGE_VD,MATCH(AD9,DIFFERENTIATION_ID_DIFF,0)))</f>
        <v>Холодное водоснабжение. Подвозная вода</v>
      </c>
      <c r="AE10" s="666" t="str">
        <f>IF(AE9="","",INDEX(DIFFERENTIATION_UNMERGE_VD,MATCH(AE9,DIFFERENTIATION_ID_DIFF,0)))</f>
        <v>Холодное водоснабжение. Подвозная вода</v>
      </c>
      <c r="AF10" s="666" t="str">
        <f>IF(AF9="","",INDEX(DIFFERENTIATION_UNMERGE_VD,MATCH(AF9,DIFFERENTIATION_ID_DIFF,0)))</f>
        <v>Холодное водоснабжение. Подвозная вода</v>
      </c>
      <c r="AG10" s="666" t="str">
        <f>IF(AG9="","",INDEX(DIFFERENTIATION_UNMERGE_VD,MATCH(AG9,DIFFERENTIATION_ID_DIFF,0)))</f>
        <v>Холодное водоснабжение. Подвозная вода</v>
      </c>
      <c r="AH10" s="666" t="str">
        <f>IF(AH9="","",INDEX(DIFFERENTIATION_UNMERGE_VD,MATCH(AH9,DIFFERENTIATION_ID_DIFF,0)))</f>
        <v>Холодное водоснабжение. Подвозная вода</v>
      </c>
      <c r="AI10" s="666" t="str">
        <f>IF(AI9="","",INDEX(DIFFERENTIATION_UNMERGE_VD,MATCH(AI9,DIFFERENTIATION_ID_DIFF,0)))</f>
        <v>Холодное водоснабжение. Подвозная вода</v>
      </c>
      <c r="AJ10" s="666" t="str">
        <f>IF(AJ9="","",INDEX(DIFFERENTIATION_UNMERGE_VD,MATCH(AJ9,DIFFERENTIATION_ID_DIFF,0)))</f>
        <v>Холодное водоснабжение. Подвозная вода</v>
      </c>
      <c r="AK10" s="666" t="str">
        <f>IF(AK9="","",INDEX(DIFFERENTIATION_UNMERGE_VD,MATCH(AK9,DIFFERENTIATION_ID_DIFF,0)))</f>
        <v>Холодное водоснабжение. Подвозная вода</v>
      </c>
      <c r="AL10" s="666" t="str">
        <f>IF(AL9="","",INDEX(DIFFERENTIATION_UNMERGE_VD,MATCH(AL9,DIFFERENTIATION_ID_DIFF,0)))</f>
        <v>Холодное водоснабжение. Подвозная вода</v>
      </c>
      <c r="AM10" s="666" t="str">
        <f>IF(AM9="","",INDEX(DIFFERENTIATION_UNMERGE_VD,MATCH(AM9,DIFFERENTIATION_ID_DIFF,0)))</f>
        <v>Холодное водоснабжение. Подвозная вода</v>
      </c>
      <c r="AN10" s="666" t="str">
        <f>IF(AN9="","",INDEX(DIFFERENTIATION_UNMERGE_VD,MATCH(AN9,DIFFERENTIATION_ID_DIFF,0)))</f>
        <v>Холодное водоснабжение. Подвозная вода</v>
      </c>
      <c r="AP10" s="152" t="s">
        <v>454</v>
      </c>
      <c r="BL10" s="79">
        <v>11</v>
      </c>
    </row>
    <row customHeight="1" ht="11.549999999999999">
      <c r="E11" s="738" t="s">
        <v>826</v>
      </c>
      <c r="I11" s="663"/>
      <c r="J11" s="664" t="s">
        <v>717</v>
      </c>
      <c r="K11" s="665"/>
      <c r="L11" s="666" t="str">
        <f>IF(L9="","",INDEX(DIFFERENTIATION_UNMERGE_AREA,MATCH(L9,DIFFERENTIATION_ID_DIFF,0)))</f>
        <v/>
      </c>
      <c r="M11" s="666" t="str">
        <f>IF(M9="","",INDEX(DIFFERENTIATION_UNMERGE_AREA,MATCH(M9,DIFFERENTIATION_ID_DIFF,0)))</f>
        <v>Территория 1</v>
      </c>
      <c r="N11" s="666" t="str">
        <f>IF(N9="","",INDEX(DIFFERENTIATION_UNMERGE_AREA,MATCH(N9,DIFFERENTIATION_ID_DIFF,0)))</f>
        <v>Территория 2</v>
      </c>
      <c r="O11" s="666" t="str">
        <f>IF(O9="","",INDEX(DIFFERENTIATION_UNMERGE_AREA,MATCH(O9,DIFFERENTIATION_ID_DIFF,0)))</f>
        <v>Территория 2</v>
      </c>
      <c r="P11" s="666" t="str">
        <f>IF(P9="","",INDEX(DIFFERENTIATION_UNMERGE_AREA,MATCH(P9,DIFFERENTIATION_ID_DIFF,0)))</f>
        <v>Территория 3</v>
      </c>
      <c r="Q11" s="666" t="str">
        <f>IF(Q9="","",INDEX(DIFFERENTIATION_UNMERGE_AREA,MATCH(Q9,DIFFERENTIATION_ID_DIFF,0)))</f>
        <v>Территория 4</v>
      </c>
      <c r="R11" s="666" t="str">
        <f>IF(R9="","",INDEX(DIFFERENTIATION_UNMERGE_AREA,MATCH(R9,DIFFERENTIATION_ID_DIFF,0)))</f>
        <v>Территория 5</v>
      </c>
      <c r="S11" s="666" t="str">
        <f>IF(S9="","",INDEX(DIFFERENTIATION_UNMERGE_AREA,MATCH(S9,DIFFERENTIATION_ID_DIFF,0)))</f>
        <v>Территория 6</v>
      </c>
      <c r="T11" s="666" t="str">
        <f>IF(T9="","",INDEX(DIFFERENTIATION_UNMERGE_AREA,MATCH(T9,DIFFERENTIATION_ID_DIFF,0)))</f>
        <v>Территория 6</v>
      </c>
      <c r="U11" s="666" t="str">
        <f>IF(U9="","",INDEX(DIFFERENTIATION_UNMERGE_AREA,MATCH(U9,DIFFERENTIATION_ID_DIFF,0)))</f>
        <v>Территория 7</v>
      </c>
      <c r="V11" s="666" t="str">
        <f>IF(V9="","",INDEX(DIFFERENTIATION_UNMERGE_AREA,MATCH(V9,DIFFERENTIATION_ID_DIFF,0)))</f>
        <v>Территория 8</v>
      </c>
      <c r="W11" s="666" t="str">
        <f>IF(W9="","",INDEX(DIFFERENTIATION_UNMERGE_AREA,MATCH(W9,DIFFERENTIATION_ID_DIFF,0)))</f>
        <v>Территория 1</v>
      </c>
      <c r="X11" s="666" t="str">
        <f>IF(X9="","",INDEX(DIFFERENTIATION_UNMERGE_AREA,MATCH(X9,DIFFERENTIATION_ID_DIFF,0)))</f>
        <v>Территория 4</v>
      </c>
      <c r="Y11" s="666" t="str">
        <f>IF(Y9="","",INDEX(DIFFERENTIATION_UNMERGE_AREA,MATCH(Y9,DIFFERENTIATION_ID_DIFF,0)))</f>
        <v>Территория 9</v>
      </c>
      <c r="Z11" s="666" t="str">
        <f>IF(Z9="","",INDEX(DIFFERENTIATION_UNMERGE_AREA,MATCH(Z9,DIFFERENTIATION_ID_DIFF,0)))</f>
        <v>Территория 10</v>
      </c>
      <c r="AA11" s="666" t="str">
        <f>IF(AA9="","",INDEX(DIFFERENTIATION_UNMERGE_AREA,MATCH(AA9,DIFFERENTIATION_ID_DIFF,0)))</f>
        <v>Территория 10</v>
      </c>
      <c r="AB11" s="666" t="str">
        <f>IF(AB9="","",INDEX(DIFFERENTIATION_UNMERGE_AREA,MATCH(AB9,DIFFERENTIATION_ID_DIFF,0)))</f>
        <v>Территория 10</v>
      </c>
      <c r="AC11" s="666" t="str">
        <f>IF(AC9="","",INDEX(DIFFERENTIATION_UNMERGE_AREA,MATCH(AC9,DIFFERENTIATION_ID_DIFF,0)))</f>
        <v>Территория 10</v>
      </c>
      <c r="AD11" s="666" t="str">
        <f>IF(AD9="","",INDEX(DIFFERENTIATION_UNMERGE_AREA,MATCH(AD9,DIFFERENTIATION_ID_DIFF,0)))</f>
        <v>Территория 10</v>
      </c>
      <c r="AE11" s="666" t="str">
        <f>IF(AE9="","",INDEX(DIFFERENTIATION_UNMERGE_AREA,MATCH(AE9,DIFFERENTIATION_ID_DIFF,0)))</f>
        <v>Территория 10</v>
      </c>
      <c r="AF11" s="666" t="str">
        <f>IF(AF9="","",INDEX(DIFFERENTIATION_UNMERGE_AREA,MATCH(AF9,DIFFERENTIATION_ID_DIFF,0)))</f>
        <v>Территория 10</v>
      </c>
      <c r="AG11" s="666" t="str">
        <f>IF(AG9="","",INDEX(DIFFERENTIATION_UNMERGE_AREA,MATCH(AG9,DIFFERENTIATION_ID_DIFF,0)))</f>
        <v>Территория 10</v>
      </c>
      <c r="AH11" s="666" t="str">
        <f>IF(AH9="","",INDEX(DIFFERENTIATION_UNMERGE_AREA,MATCH(AH9,DIFFERENTIATION_ID_DIFF,0)))</f>
        <v>Территория 6</v>
      </c>
      <c r="AI11" s="666" t="str">
        <f>IF(AI9="","",INDEX(DIFFERENTIATION_UNMERGE_AREA,MATCH(AI9,DIFFERENTIATION_ID_DIFF,0)))</f>
        <v>Территория 6</v>
      </c>
      <c r="AJ11" s="666" t="str">
        <f>IF(AJ9="","",INDEX(DIFFERENTIATION_UNMERGE_AREA,MATCH(AJ9,DIFFERENTIATION_ID_DIFF,0)))</f>
        <v>Территория 3</v>
      </c>
      <c r="AK11" s="666" t="str">
        <f>IF(AK9="","",INDEX(DIFFERENTIATION_UNMERGE_AREA,MATCH(AK9,DIFFERENTIATION_ID_DIFF,0)))</f>
        <v>Территория 11</v>
      </c>
      <c r="AL11" s="666" t="str">
        <f>IF(AL9="","",INDEX(DIFFERENTIATION_UNMERGE_AREA,MATCH(AL9,DIFFERENTIATION_ID_DIFF,0)))</f>
        <v>Территория 11</v>
      </c>
      <c r="AM11" s="666" t="str">
        <f>IF(AM9="","",INDEX(DIFFERENTIATION_UNMERGE_AREA,MATCH(AM9,DIFFERENTIATION_ID_DIFF,0)))</f>
        <v>Территория 11</v>
      </c>
      <c r="AN11" s="666" t="str">
        <f>IF(AN9="","",INDEX(DIFFERENTIATION_UNMERGE_AREA,MATCH(AN9,DIFFERENTIATION_ID_DIFF,0)))</f>
        <v>Территория 12</v>
      </c>
      <c r="AP11" s="152"/>
      <c r="BL11" s="79">
        <v>11</v>
      </c>
    </row>
    <row customHeight="1" ht="11.549999999999999">
      <c r="E12" s="738" t="s">
        <v>827</v>
      </c>
      <c r="I12" s="739"/>
      <c r="J12" s="664" t="s">
        <v>718</v>
      </c>
      <c r="K12" s="665"/>
      <c r="L12" s="666" t="str">
        <f>IF(L9="","",INDEX(DIFFERENTIATION_UNMERGE_SYSTEM,MATCH(L9,DIFFERENTIATION_ID_DIFF,0)))</f>
        <v/>
      </c>
      <c r="M12" s="666" t="str">
        <f>IF(M9="","",INDEX(DIFFERENTIATION_UNMERGE_SYSTEM,MATCH(M9,DIFFERENTIATION_ID_DIFF,0)))</f>
        <v>Потребители Ставропольского края</v>
      </c>
      <c r="N12" s="666" t="str">
        <f>IF(N9="","",INDEX(DIFFERENTIATION_UNMERGE_SYSTEM,MATCH(N9,DIFFERENTIATION_ID_DIFF,0)))</f>
        <v>Потребители, присоединенные к централизованной системе технического водоснабжения города Буденновска Буденновского МО</v>
      </c>
      <c r="O12" s="666" t="str">
        <f>IF(O9="","",INDEX(DIFFERENTIATION_UNMERGE_SYSTEM,MATCH(O9,DIFFERENTIATION_ID_DIFF,0)))</f>
        <v>Потребители, присоединенные к централизованной системе технического водоснабжения села Стародубского Буденновского МО</v>
      </c>
      <c r="P12" s="666" t="str">
        <f>IF(P9="","",INDEX(DIFFERENTIATION_UNMERGE_SYSTEM,MATCH(P9,DIFFERENTIATION_ID_DIFF,0)))</f>
        <v>Потребители, присоединенные к централизованной системе технического водоснабжения города Нефтекумска Нефтекумского МО</v>
      </c>
      <c r="Q12" s="666" t="str">
        <f>IF(Q9="","",INDEX(DIFFERENTIATION_UNMERGE_SYSTEM,MATCH(Q9,DIFFERENTIATION_ID_DIFF,0)))</f>
        <v>Потребители, присоединенные к централизованной системе технического водоснабжения Изобильненского МО</v>
      </c>
      <c r="R12" s="666" t="str">
        <f>IF(R9="","",INDEX(DIFFERENTIATION_UNMERGE_SYSTEM,MATCH(R9,DIFFERENTIATION_ID_DIFF,0)))</f>
        <v>Потребители, присоединенные к централизованной системе технического водоснабжения поселка Новоспицевского Грачевского МО</v>
      </c>
      <c r="S12" s="666" t="str">
        <f>IF(S9="","",INDEX(DIFFERENTIATION_UNMERGE_SYSTEM,MATCH(S9,DIFFERENTIATION_ID_DIFF,0)))</f>
        <v>Потребители, присоединенные к централизованной системе технического водоснабжения хутора Привольного Курского МО</v>
      </c>
      <c r="T12" s="666" t="str">
        <f>IF(T9="","",INDEX(DIFFERENTIATION_UNMERGE_SYSTEM,MATCH(T9,DIFFERENTIATION_ID_DIFF,0)))</f>
        <v>Потребители, присоединенные к централизованной системе технического водоснабжения поселка Рощино Курского МО</v>
      </c>
      <c r="U12" s="666" t="str">
        <f>IF(U9="","",INDEX(DIFFERENTIATION_UNMERGE_SYSTEM,MATCH(U9,DIFFERENTIATION_ID_DIFF,0)))</f>
        <v>Потребители, присоединенные к централизованной системе технического водоснабжения села Гофицкого Петровского МО</v>
      </c>
      <c r="V12" s="666" t="str">
        <f>IF(V9="","",INDEX(DIFFERENTIATION_UNMERGE_SYSTEM,MATCH(V9,DIFFERENTIATION_ID_DIFF,0)))</f>
        <v>Потребители, присоединенные к централизованной системе технического водоснабжения села Левокумского Левокумского МО</v>
      </c>
      <c r="W12" s="666" t="str">
        <f>IF(W9="","",INDEX(DIFFERENTIATION_UNMERGE_SYSTEM,MATCH(W9,DIFFERENTIATION_ID_DIFF,0)))</f>
        <v>Подключение к централизованным системам водоснабжения ГУП СК "Ставрополькрайводоканал"</v>
      </c>
      <c r="X12" s="666" t="str">
        <f>IF(X9="","",INDEX(DIFFERENTIATION_UNMERGE_SYSTEM,MATCH(X9,DIFFERENTIATION_ID_DIFF,0)))</f>
        <v>Потребители станицы Рождественской Изобильненского МО</v>
      </c>
      <c r="Y12" s="666" t="str">
        <f>IF(Y9="","",INDEX(DIFFERENTIATION_UNMERGE_SYSTEM,MATCH(Y9,DIFFERENTIATION_ID_DIFF,0)))</f>
        <v>Потребители поселка Левоберезовского</v>
      </c>
      <c r="Z12" s="666" t="str">
        <f>IF(Z9="","",INDEX(DIFFERENTIATION_UNMERGE_SYSTEM,MATCH(Z9,DIFFERENTIATION_ID_DIFF,0)))</f>
        <v>Потребители станицы Георгиевской Кочубеевского МО</v>
      </c>
      <c r="AA12" s="666" t="str">
        <f>IF(AA9="","",INDEX(DIFFERENTIATION_UNMERGE_SYSTEM,MATCH(AA9,DIFFERENTIATION_ID_DIFF,0)))</f>
        <v>Потребители села Ивановского Кочубеевского МО</v>
      </c>
      <c r="AB12" s="666" t="str">
        <f>IF(AB9="","",INDEX(DIFFERENTIATION_UNMERGE_SYSTEM,MATCH(AB9,DIFFERENTIATION_ID_DIFF,0)))</f>
        <v>Потребители хутора Калиновского Кочубеевского МО</v>
      </c>
      <c r="AC12" s="666" t="str">
        <f>IF(AC9="","",INDEX(DIFFERENTIATION_UNMERGE_SYSTEM,MATCH(AC9,DIFFERENTIATION_ID_DIFF,0)))</f>
        <v>Потребители села Кочубеевского Кочубеевского МО</v>
      </c>
      <c r="AD12" s="666" t="str">
        <f>IF(AD9="","",INDEX(DIFFERENTIATION_UNMERGE_SYSTEM,MATCH(AD9,DIFFERENTIATION_ID_DIFF,0)))</f>
        <v>Потребители хутора Мищенского Кочубеевского МО</v>
      </c>
      <c r="AE12" s="666" t="str">
        <f>IF(AE9="","",INDEX(DIFFERENTIATION_UNMERGE_SYSTEM,MATCH(AE9,DIFFERENTIATION_ID_DIFF,0)))</f>
        <v>Потребители хутора Рощинского Кочубеевского МО</v>
      </c>
      <c r="AF12" s="666" t="str">
        <f>IF(AF9="","",INDEX(DIFFERENTIATION_UNMERGE_SYSTEM,MATCH(AF9,DIFFERENTIATION_ID_DIFF,0)))</f>
        <v>Потребители хутора Степного Кочубеевского МО</v>
      </c>
      <c r="AG12" s="666" t="str">
        <f>IF(AG9="","",INDEX(DIFFERENTIATION_UNMERGE_SYSTEM,MATCH(AG9,DIFFERENTIATION_ID_DIFF,0)))</f>
        <v>Потребители села Цветного Кочубеевского МО</v>
      </c>
      <c r="AH12" s="666" t="str">
        <f>IF(AH9="","",INDEX(DIFFERENTIATION_UNMERGE_SYSTEM,MATCH(AH9,DIFFERENTIATION_ID_DIFF,0)))</f>
        <v>Потребители хутора Новоиванского Курского МО</v>
      </c>
      <c r="AI12" s="666" t="str">
        <f>IF(AI9="","",INDEX(DIFFERENTIATION_UNMERGE_SYSTEM,MATCH(AI9,DIFFERENTIATION_ID_DIFF,0)))</f>
        <v>Потребители хутора Привольного Курского МО</v>
      </c>
      <c r="AJ12" s="666" t="str">
        <f>IF(AJ9="","",INDEX(DIFFERENTIATION_UNMERGE_SYSTEM,MATCH(AJ9,DIFFERENTIATION_ID_DIFF,0)))</f>
        <v>Потребители села Ачикулак Нефтекумского МО</v>
      </c>
      <c r="AK12" s="666" t="str">
        <f>IF(AK9="","",INDEX(DIFFERENTIATION_UNMERGE_SYSTEM,MATCH(AK9,DIFFERENTIATION_ID_DIFF,0)))</f>
        <v>Потребители хутора Верблюдогорка Предгорного МО</v>
      </c>
      <c r="AL12" s="666" t="str">
        <f>IF(AL9="","",INDEX(DIFFERENTIATION_UNMERGE_SYSTEM,MATCH(AL9,DIFFERENTIATION_ID_DIFF,0)))</f>
        <v>Потребители поселка Подкумок Предгорного МО</v>
      </c>
      <c r="AM12" s="666" t="str">
        <f>IF(AM9="","",INDEX(DIFFERENTIATION_UNMERGE_SYSTEM,MATCH(AM9,DIFFERENTIATION_ID_DIFF,0)))</f>
        <v>Потребители поселка Ясная Поляна Предгорного МО</v>
      </c>
      <c r="AN12" s="666" t="str">
        <f>IF(AN9="","",INDEX(DIFFERENTIATION_UNMERGE_SYSTEM,MATCH(AN9,DIFFERENTIATION_ID_DIFF,0)))</f>
        <v>Потребители города Михайловска Шпаковского МО</v>
      </c>
      <c r="AP12" s="152"/>
      <c r="BL12" s="79">
        <v>11</v>
      </c>
    </row>
    <row customHeight="1" ht="11.549999999999999">
      <c r="E13" s="738" t="s">
        <v>828</v>
      </c>
      <c r="F13" s="738" t="s">
        <v>829</v>
      </c>
      <c r="I13" s="667" t="s">
        <v>453</v>
      </c>
      <c r="J13" s="668"/>
      <c r="K13" s="668"/>
      <c r="L13" s="664"/>
      <c r="M13" s="740"/>
      <c r="N13" s="664"/>
      <c r="O13" s="664"/>
      <c r="P13" s="664"/>
      <c r="Q13" s="664"/>
      <c r="R13" s="664"/>
      <c r="S13" s="664"/>
      <c r="T13" s="664"/>
      <c r="U13" s="664"/>
      <c r="V13" s="664"/>
      <c r="W13" s="664"/>
      <c r="X13" s="664"/>
      <c r="Y13" s="664"/>
      <c r="Z13" s="664"/>
      <c r="AA13" s="664"/>
      <c r="AB13" s="664"/>
      <c r="AC13" s="664"/>
      <c r="AD13" s="664"/>
      <c r="AE13" s="664"/>
      <c r="AF13" s="664"/>
      <c r="AG13" s="664"/>
      <c r="AH13" s="664"/>
      <c r="AI13" s="664"/>
      <c r="AJ13" s="664"/>
      <c r="AK13" s="664"/>
      <c r="AL13" s="664"/>
      <c r="AM13" s="664"/>
      <c r="AN13" s="664"/>
      <c r="AP13" s="152"/>
      <c r="BL13" s="79">
        <v>11</v>
      </c>
    </row>
    <row customHeight="1" ht="24">
      <c r="I14" s="152" t="s">
        <v>87</v>
      </c>
      <c r="J14" s="152" t="s">
        <v>455</v>
      </c>
      <c r="K14" s="152" t="s">
        <v>719</v>
      </c>
      <c r="L14" s="84" t="s">
        <v>456</v>
      </c>
      <c r="M14" s="152" t="s">
        <v>456</v>
      </c>
      <c r="N14" s="84" t="s">
        <v>456</v>
      </c>
      <c r="O14" s="84" t="s">
        <v>456</v>
      </c>
      <c r="P14" s="84" t="s">
        <v>456</v>
      </c>
      <c r="Q14" s="84" t="s">
        <v>456</v>
      </c>
      <c r="R14" s="84" t="s">
        <v>456</v>
      </c>
      <c r="S14" s="84" t="s">
        <v>456</v>
      </c>
      <c r="T14" s="84" t="s">
        <v>456</v>
      </c>
      <c r="U14" s="84" t="s">
        <v>456</v>
      </c>
      <c r="V14" s="84" t="s">
        <v>456</v>
      </c>
      <c r="W14" s="84" t="s">
        <v>456</v>
      </c>
      <c r="X14" s="84" t="s">
        <v>456</v>
      </c>
      <c r="Y14" s="84" t="s">
        <v>456</v>
      </c>
      <c r="Z14" s="84" t="s">
        <v>456</v>
      </c>
      <c r="AA14" s="84" t="s">
        <v>456</v>
      </c>
      <c r="AB14" s="84" t="s">
        <v>456</v>
      </c>
      <c r="AC14" s="84" t="s">
        <v>456</v>
      </c>
      <c r="AD14" s="84" t="s">
        <v>456</v>
      </c>
      <c r="AE14" s="84" t="s">
        <v>456</v>
      </c>
      <c r="AF14" s="84" t="s">
        <v>456</v>
      </c>
      <c r="AG14" s="84" t="s">
        <v>456</v>
      </c>
      <c r="AH14" s="84" t="s">
        <v>456</v>
      </c>
      <c r="AI14" s="84" t="s">
        <v>456</v>
      </c>
      <c r="AJ14" s="84" t="s">
        <v>456</v>
      </c>
      <c r="AK14" s="84" t="s">
        <v>456</v>
      </c>
      <c r="AL14" s="84" t="s">
        <v>456</v>
      </c>
      <c r="AM14" s="84" t="s">
        <v>456</v>
      </c>
      <c r="AN14" s="84" t="s">
        <v>456</v>
      </c>
      <c r="AP14" s="152"/>
      <c r="BL14" s="79">
        <v>23</v>
      </c>
    </row>
    <row customHeight="1" ht="24">
      <c r="B15" s="734" t="s">
        <v>830</v>
      </c>
      <c r="C15" s="734" t="s">
        <v>831</v>
      </c>
      <c r="D15" s="735" t="s">
        <v>832</v>
      </c>
      <c r="E15" s="736" t="s">
        <v>833</v>
      </c>
      <c r="F15" s="736" t="s">
        <v>833</v>
      </c>
      <c r="G15" s="138" t="s">
        <v>748</v>
      </c>
      <c r="I15" s="741">
        <v>1</v>
      </c>
      <c r="J15" s="298" t="s">
        <v>834</v>
      </c>
      <c r="K15" s="152" t="s">
        <v>459</v>
      </c>
      <c r="L15" s="742"/>
      <c r="M15" s="440"/>
      <c r="N15" s="742"/>
      <c r="O15" s="742"/>
      <c r="P15" s="742"/>
      <c r="Q15" s="742"/>
      <c r="R15" s="742"/>
      <c r="S15" s="742"/>
      <c r="T15" s="742"/>
      <c r="U15" s="742"/>
      <c r="V15" s="742"/>
      <c r="W15" s="742"/>
      <c r="X15" s="742"/>
      <c r="Y15" s="742"/>
      <c r="Z15" s="742"/>
      <c r="AA15" s="742"/>
      <c r="AB15" s="742"/>
      <c r="AC15" s="742"/>
      <c r="AD15" s="742"/>
      <c r="AE15" s="742"/>
      <c r="AF15" s="742"/>
      <c r="AG15" s="742"/>
      <c r="AH15" s="742"/>
      <c r="AI15" s="742"/>
      <c r="AJ15" s="742"/>
      <c r="AK15" s="742"/>
      <c r="AL15" s="742"/>
      <c r="AM15" s="742"/>
      <c r="AN15" s="742"/>
      <c r="AO15" s="743" t="s">
        <v>835</v>
      </c>
      <c r="AP15" s="450" t="s">
        <v>836</v>
      </c>
      <c r="AQ15" s="743" t="s">
        <v>835</v>
      </c>
      <c r="BL15" s="79">
        <v>23</v>
      </c>
    </row>
    <row customHeight="1" ht="35.699999999999996">
      <c r="B16" s="734" t="s">
        <v>837</v>
      </c>
      <c r="C16" s="734" t="s">
        <v>838</v>
      </c>
      <c r="D16" s="735" t="s">
        <v>822</v>
      </c>
      <c r="E16" s="736" t="s">
        <v>833</v>
      </c>
      <c r="F16" s="736" t="s">
        <v>833</v>
      </c>
      <c r="I16" s="744">
        <v>2</v>
      </c>
      <c r="J16" s="309" t="s">
        <v>839</v>
      </c>
      <c r="K16" s="291" t="s">
        <v>709</v>
      </c>
      <c r="L16" s="745"/>
      <c r="M16" s="746"/>
      <c r="N16" s="745"/>
      <c r="O16" s="745"/>
      <c r="P16" s="745"/>
      <c r="Q16" s="745"/>
      <c r="R16" s="745"/>
      <c r="S16" s="745"/>
      <c r="T16" s="745"/>
      <c r="U16" s="745"/>
      <c r="V16" s="745"/>
      <c r="W16" s="745"/>
      <c r="X16" s="745"/>
      <c r="Y16" s="745"/>
      <c r="Z16" s="745"/>
      <c r="AA16" s="745"/>
      <c r="AB16" s="745"/>
      <c r="AC16" s="745"/>
      <c r="AD16" s="745"/>
      <c r="AE16" s="745"/>
      <c r="AF16" s="745"/>
      <c r="AG16" s="745"/>
      <c r="AH16" s="745"/>
      <c r="AI16" s="745"/>
      <c r="AJ16" s="745"/>
      <c r="AK16" s="745"/>
      <c r="AL16" s="745"/>
      <c r="AM16" s="745"/>
      <c r="AN16" s="745"/>
      <c r="AO16" s="743" t="s">
        <v>835</v>
      </c>
      <c r="AP16" s="450" t="s">
        <v>840</v>
      </c>
      <c r="AQ16" s="743" t="s">
        <v>835</v>
      </c>
      <c r="BL16" s="79">
        <v>34</v>
      </c>
    </row>
    <row customHeight="1" ht="17.25" hidden="1">
      <c r="I17" s="153" t="s">
        <v>841</v>
      </c>
      <c r="J17" s="688"/>
      <c r="K17" s="153"/>
      <c r="L17" s="689"/>
      <c r="M17" s="689"/>
      <c r="N17" s="689"/>
      <c r="O17" s="689"/>
      <c r="P17" s="689"/>
      <c r="Q17" s="689"/>
      <c r="R17" s="689"/>
      <c r="S17" s="689"/>
      <c r="T17" s="689"/>
      <c r="U17" s="689"/>
      <c r="V17" s="689"/>
      <c r="W17" s="689"/>
      <c r="X17" s="689"/>
      <c r="Y17" s="689"/>
      <c r="Z17" s="689"/>
      <c r="AA17" s="689"/>
      <c r="AB17" s="689"/>
      <c r="AC17" s="689"/>
      <c r="AD17" s="689"/>
      <c r="AE17" s="689"/>
      <c r="AF17" s="689"/>
      <c r="AG17" s="689"/>
      <c r="AH17" s="689"/>
      <c r="AI17" s="689"/>
      <c r="AJ17" s="689"/>
      <c r="AK17" s="689"/>
      <c r="AL17" s="689"/>
      <c r="AM17" s="689"/>
      <c r="AN17" s="689"/>
      <c r="AP17" s="545"/>
      <c r="BL17" s="138">
        <v>1</v>
      </c>
    </row>
    <row customHeight="1" ht="24">
      <c r="I18" s="680"/>
      <c r="J18" s="237" t="s">
        <v>756</v>
      </c>
      <c r="K18" s="681"/>
      <c r="L18" s="747"/>
      <c r="M18" s="682"/>
      <c r="N18" s="747"/>
      <c r="O18" s="747"/>
      <c r="P18" s="747"/>
      <c r="Q18" s="747"/>
      <c r="R18" s="747"/>
      <c r="S18" s="747"/>
      <c r="T18" s="747"/>
      <c r="U18" s="747"/>
      <c r="V18" s="747"/>
      <c r="W18" s="747"/>
      <c r="X18" s="747"/>
      <c r="Y18" s="747"/>
      <c r="Z18" s="747"/>
      <c r="AA18" s="747"/>
      <c r="AB18" s="747"/>
      <c r="AC18" s="747"/>
      <c r="AD18" s="747"/>
      <c r="AE18" s="747"/>
      <c r="AF18" s="747"/>
      <c r="AG18" s="747"/>
      <c r="AH18" s="747"/>
      <c r="AI18" s="747"/>
      <c r="AJ18" s="747"/>
      <c r="AK18" s="747"/>
      <c r="AL18" s="747"/>
      <c r="AM18" s="747"/>
      <c r="AN18" s="747"/>
      <c r="AP18" s="450" t="s">
        <v>757</v>
      </c>
      <c r="BL18" s="100">
        <v>23</v>
      </c>
    </row>
    <row customHeight="1" ht="19.95">
      <c r="B19" s="734" t="s">
        <v>842</v>
      </c>
      <c r="C19" s="734" t="s">
        <v>843</v>
      </c>
      <c r="D19" s="735" t="s">
        <v>822</v>
      </c>
      <c r="E19" s="736" t="s">
        <v>833</v>
      </c>
      <c r="F19" s="736" t="s">
        <v>833</v>
      </c>
      <c r="I19" s="748">
        <v>3</v>
      </c>
      <c r="J19" s="298" t="s">
        <v>843</v>
      </c>
      <c r="K19" s="142" t="s">
        <v>709</v>
      </c>
      <c r="L19" s="749"/>
      <c r="M19" s="669"/>
      <c r="N19" s="749"/>
      <c r="O19" s="749"/>
      <c r="P19" s="749"/>
      <c r="Q19" s="749"/>
      <c r="R19" s="749"/>
      <c r="S19" s="749"/>
      <c r="T19" s="749"/>
      <c r="U19" s="749"/>
      <c r="V19" s="749"/>
      <c r="W19" s="749"/>
      <c r="X19" s="749"/>
      <c r="Y19" s="749"/>
      <c r="Z19" s="749"/>
      <c r="AA19" s="749"/>
      <c r="AB19" s="749"/>
      <c r="AC19" s="749"/>
      <c r="AD19" s="749"/>
      <c r="AE19" s="749"/>
      <c r="AF19" s="749"/>
      <c r="AG19" s="749"/>
      <c r="AH19" s="749"/>
      <c r="AI19" s="749"/>
      <c r="AJ19" s="749"/>
      <c r="AK19" s="749"/>
      <c r="AL19" s="749"/>
      <c r="AM19" s="749"/>
      <c r="AN19" s="749"/>
      <c r="AP19" s="450" t="s">
        <v>844</v>
      </c>
      <c r="BL19" s="79">
        <v>19</v>
      </c>
    </row>
    <row customHeight="1" ht="77.7">
      <c r="B20" s="734" t="s">
        <v>845</v>
      </c>
      <c r="C20" s="734" t="s">
        <v>846</v>
      </c>
      <c r="D20" s="735" t="s">
        <v>822</v>
      </c>
      <c r="E20" s="736" t="s">
        <v>833</v>
      </c>
      <c r="F20" s="736" t="s">
        <v>833</v>
      </c>
      <c r="I20" s="748">
        <v>4</v>
      </c>
      <c r="J20" s="298" t="s">
        <v>847</v>
      </c>
      <c r="K20" s="142" t="s">
        <v>753</v>
      </c>
      <c r="L20" s="749"/>
      <c r="M20" s="669"/>
      <c r="N20" s="749"/>
      <c r="O20" s="749"/>
      <c r="P20" s="749"/>
      <c r="Q20" s="749"/>
      <c r="R20" s="749"/>
      <c r="S20" s="749"/>
      <c r="T20" s="749"/>
      <c r="U20" s="749"/>
      <c r="V20" s="749"/>
      <c r="W20" s="749"/>
      <c r="X20" s="749"/>
      <c r="Y20" s="749"/>
      <c r="Z20" s="749"/>
      <c r="AA20" s="749"/>
      <c r="AB20" s="749"/>
      <c r="AC20" s="749"/>
      <c r="AD20" s="749"/>
      <c r="AE20" s="749"/>
      <c r="AF20" s="749"/>
      <c r="AG20" s="749"/>
      <c r="AH20" s="749"/>
      <c r="AI20" s="749"/>
      <c r="AJ20" s="749"/>
      <c r="AK20" s="749"/>
      <c r="AL20" s="749"/>
      <c r="AM20" s="749"/>
      <c r="AN20" s="749"/>
      <c r="AP20" s="450"/>
      <c r="BL20" s="79">
        <v>74</v>
      </c>
    </row>
    <row customHeight="1" ht="35.699999999999996">
      <c r="B21" s="734" t="s">
        <v>848</v>
      </c>
      <c r="C21" s="734" t="s">
        <v>849</v>
      </c>
      <c r="D21" s="735" t="s">
        <v>822</v>
      </c>
      <c r="E21" s="736" t="s">
        <v>833</v>
      </c>
      <c r="F21" s="736" t="s">
        <v>833</v>
      </c>
      <c r="I21" s="748">
        <v>5</v>
      </c>
      <c r="J21" s="298" t="s">
        <v>850</v>
      </c>
      <c r="K21" s="142" t="s">
        <v>753</v>
      </c>
      <c r="L21" s="749"/>
      <c r="M21" s="669"/>
      <c r="N21" s="749"/>
      <c r="O21" s="749"/>
      <c r="P21" s="749"/>
      <c r="Q21" s="749"/>
      <c r="R21" s="749"/>
      <c r="S21" s="749"/>
      <c r="T21" s="749"/>
      <c r="U21" s="749"/>
      <c r="V21" s="749"/>
      <c r="W21" s="749"/>
      <c r="X21" s="749"/>
      <c r="Y21" s="749"/>
      <c r="Z21" s="749"/>
      <c r="AA21" s="749"/>
      <c r="AB21" s="749"/>
      <c r="AC21" s="749"/>
      <c r="AD21" s="749"/>
      <c r="AE21" s="749"/>
      <c r="AF21" s="749"/>
      <c r="AG21" s="749"/>
      <c r="AH21" s="749"/>
      <c r="AI21" s="749"/>
      <c r="AJ21" s="749"/>
      <c r="AK21" s="749"/>
      <c r="AL21" s="749"/>
      <c r="AM21" s="749"/>
      <c r="AN21" s="749"/>
      <c r="AP21" s="450" t="s">
        <v>844</v>
      </c>
      <c r="BL21" s="79">
        <v>34</v>
      </c>
    </row>
    <row customHeight="1" ht="48.29999999999999">
      <c r="B22" s="734" t="s">
        <v>851</v>
      </c>
      <c r="C22" s="734" t="s">
        <v>852</v>
      </c>
      <c r="D22" s="735" t="s">
        <v>822</v>
      </c>
      <c r="E22" s="736" t="s">
        <v>833</v>
      </c>
      <c r="F22" s="736" t="s">
        <v>833</v>
      </c>
      <c r="I22" s="748">
        <v>6</v>
      </c>
      <c r="J22" s="298" t="s">
        <v>853</v>
      </c>
      <c r="K22" s="142" t="s">
        <v>753</v>
      </c>
      <c r="L22" s="749"/>
      <c r="M22" s="669"/>
      <c r="N22" s="749"/>
      <c r="O22" s="749"/>
      <c r="P22" s="749"/>
      <c r="Q22" s="749"/>
      <c r="R22" s="749"/>
      <c r="S22" s="749"/>
      <c r="T22" s="749"/>
      <c r="U22" s="749"/>
      <c r="V22" s="749"/>
      <c r="W22" s="749"/>
      <c r="X22" s="749"/>
      <c r="Y22" s="749"/>
      <c r="Z22" s="749"/>
      <c r="AA22" s="749"/>
      <c r="AB22" s="749"/>
      <c r="AC22" s="749"/>
      <c r="AD22" s="749"/>
      <c r="AE22" s="749"/>
      <c r="AF22" s="749"/>
      <c r="AG22" s="749"/>
      <c r="AH22" s="749"/>
      <c r="AI22" s="749"/>
      <c r="AJ22" s="749"/>
      <c r="AK22" s="749"/>
      <c r="AL22" s="749"/>
      <c r="AM22" s="749"/>
      <c r="AN22" s="749"/>
      <c r="AP22" s="450" t="s">
        <v>854</v>
      </c>
      <c r="BL22" s="79">
        <v>46</v>
      </c>
    </row>
    <row customHeight="1" ht="19.95">
      <c r="B23" s="734" t="s">
        <v>855</v>
      </c>
      <c r="C23" s="734" t="s">
        <v>856</v>
      </c>
      <c r="D23" s="735" t="s">
        <v>822</v>
      </c>
      <c r="E23" s="736" t="s">
        <v>833</v>
      </c>
      <c r="F23" s="736" t="s">
        <v>833</v>
      </c>
      <c r="I23" s="748" t="s">
        <v>857</v>
      </c>
      <c r="J23" s="622" t="s">
        <v>858</v>
      </c>
      <c r="K23" s="142" t="s">
        <v>753</v>
      </c>
      <c r="L23" s="749"/>
      <c r="M23" s="669"/>
      <c r="N23" s="749"/>
      <c r="O23" s="749"/>
      <c r="P23" s="749"/>
      <c r="Q23" s="749"/>
      <c r="R23" s="749"/>
      <c r="S23" s="749"/>
      <c r="T23" s="749"/>
      <c r="U23" s="749"/>
      <c r="V23" s="749"/>
      <c r="W23" s="749"/>
      <c r="X23" s="749"/>
      <c r="Y23" s="749"/>
      <c r="Z23" s="749"/>
      <c r="AA23" s="749"/>
      <c r="AB23" s="749"/>
      <c r="AC23" s="749"/>
      <c r="AD23" s="749"/>
      <c r="AE23" s="749"/>
      <c r="AF23" s="749"/>
      <c r="AG23" s="749"/>
      <c r="AH23" s="749"/>
      <c r="AI23" s="749"/>
      <c r="AJ23" s="749"/>
      <c r="AK23" s="749"/>
      <c r="AL23" s="749"/>
      <c r="AM23" s="749"/>
      <c r="AN23" s="749"/>
      <c r="AP23" s="450" t="s">
        <v>844</v>
      </c>
      <c r="BL23" s="79">
        <v>19</v>
      </c>
    </row>
    <row customHeight="1" ht="19.95">
      <c r="B24" s="734" t="s">
        <v>859</v>
      </c>
      <c r="C24" s="734" t="s">
        <v>860</v>
      </c>
      <c r="D24" s="735" t="s">
        <v>822</v>
      </c>
      <c r="E24" s="736" t="s">
        <v>833</v>
      </c>
      <c r="F24" s="736" t="s">
        <v>833</v>
      </c>
      <c r="I24" s="748" t="s">
        <v>861</v>
      </c>
      <c r="J24" s="622" t="s">
        <v>862</v>
      </c>
      <c r="K24" s="142" t="s">
        <v>753</v>
      </c>
      <c r="L24" s="749"/>
      <c r="M24" s="669"/>
      <c r="N24" s="749"/>
      <c r="O24" s="749"/>
      <c r="P24" s="749"/>
      <c r="Q24" s="749"/>
      <c r="R24" s="749"/>
      <c r="S24" s="749"/>
      <c r="T24" s="749"/>
      <c r="U24" s="749"/>
      <c r="V24" s="749"/>
      <c r="W24" s="749"/>
      <c r="X24" s="749"/>
      <c r="Y24" s="749"/>
      <c r="Z24" s="749"/>
      <c r="AA24" s="749"/>
      <c r="AB24" s="749"/>
      <c r="AC24" s="749"/>
      <c r="AD24" s="749"/>
      <c r="AE24" s="749"/>
      <c r="AF24" s="749"/>
      <c r="AG24" s="749"/>
      <c r="AH24" s="749"/>
      <c r="AI24" s="749"/>
      <c r="AJ24" s="749"/>
      <c r="AK24" s="749"/>
      <c r="AL24" s="749"/>
      <c r="AM24" s="749"/>
      <c r="AN24" s="749"/>
      <c r="AP24" s="450"/>
      <c r="BL24" s="79">
        <v>19</v>
      </c>
    </row>
    <row customHeight="1" ht="24">
      <c r="B25" s="734" t="s">
        <v>863</v>
      </c>
      <c r="C25" s="734" t="s">
        <v>864</v>
      </c>
      <c r="D25" s="735" t="s">
        <v>822</v>
      </c>
      <c r="E25" s="736" t="s">
        <v>833</v>
      </c>
      <c r="F25" s="736" t="s">
        <v>833</v>
      </c>
      <c r="I25" s="748" t="s">
        <v>865</v>
      </c>
      <c r="J25" s="622" t="s">
        <v>866</v>
      </c>
      <c r="K25" s="142" t="s">
        <v>753</v>
      </c>
      <c r="L25" s="749"/>
      <c r="M25" s="669"/>
      <c r="N25" s="749"/>
      <c r="O25" s="749"/>
      <c r="P25" s="749"/>
      <c r="Q25" s="749"/>
      <c r="R25" s="749"/>
      <c r="S25" s="749"/>
      <c r="T25" s="749"/>
      <c r="U25" s="749"/>
      <c r="V25" s="749"/>
      <c r="W25" s="749"/>
      <c r="X25" s="749"/>
      <c r="Y25" s="749"/>
      <c r="Z25" s="749"/>
      <c r="AA25" s="749"/>
      <c r="AB25" s="749"/>
      <c r="AC25" s="749"/>
      <c r="AD25" s="749"/>
      <c r="AE25" s="749"/>
      <c r="AF25" s="749"/>
      <c r="AG25" s="749"/>
      <c r="AH25" s="749"/>
      <c r="AI25" s="749"/>
      <c r="AJ25" s="749"/>
      <c r="AK25" s="749"/>
      <c r="AL25" s="749"/>
      <c r="AM25" s="749"/>
      <c r="AN25" s="749"/>
      <c r="AP25" s="450"/>
      <c r="BL25" s="79">
        <v>23</v>
      </c>
    </row>
    <row customHeight="1" ht="24">
      <c r="B26" s="734" t="s">
        <v>867</v>
      </c>
      <c r="C26" s="734" t="s">
        <v>868</v>
      </c>
      <c r="D26" s="735" t="s">
        <v>822</v>
      </c>
      <c r="E26" s="736" t="s">
        <v>833</v>
      </c>
      <c r="F26" s="736" t="s">
        <v>833</v>
      </c>
      <c r="I26" s="748">
        <v>7</v>
      </c>
      <c r="J26" s="298" t="s">
        <v>868</v>
      </c>
      <c r="K26" s="142" t="s">
        <v>869</v>
      </c>
      <c r="L26" s="749"/>
      <c r="M26" s="669"/>
      <c r="N26" s="749"/>
      <c r="O26" s="749"/>
      <c r="P26" s="749"/>
      <c r="Q26" s="749"/>
      <c r="R26" s="749"/>
      <c r="S26" s="749"/>
      <c r="T26" s="749"/>
      <c r="U26" s="749"/>
      <c r="V26" s="749"/>
      <c r="W26" s="749"/>
      <c r="X26" s="749"/>
      <c r="Y26" s="749"/>
      <c r="Z26" s="749"/>
      <c r="AA26" s="749"/>
      <c r="AB26" s="749"/>
      <c r="AC26" s="749"/>
      <c r="AD26" s="749"/>
      <c r="AE26" s="749"/>
      <c r="AF26" s="749"/>
      <c r="AG26" s="749"/>
      <c r="AH26" s="749"/>
      <c r="AI26" s="749"/>
      <c r="AJ26" s="749"/>
      <c r="AK26" s="749"/>
      <c r="AL26" s="749"/>
      <c r="AM26" s="749"/>
      <c r="AN26" s="749"/>
      <c r="AP26" s="450"/>
      <c r="BL26" s="79">
        <v>23</v>
      </c>
    </row>
    <row customHeight="1" ht="24">
      <c r="B27" s="734" t="s">
        <v>870</v>
      </c>
      <c r="C27" s="734" t="s">
        <v>871</v>
      </c>
      <c r="D27" s="735" t="s">
        <v>822</v>
      </c>
      <c r="E27" s="736" t="s">
        <v>833</v>
      </c>
      <c r="F27" s="736" t="s">
        <v>833</v>
      </c>
      <c r="I27" s="748">
        <v>8</v>
      </c>
      <c r="J27" s="298" t="s">
        <v>871</v>
      </c>
      <c r="K27" s="142" t="s">
        <v>758</v>
      </c>
      <c r="L27" s="749"/>
      <c r="M27" s="669"/>
      <c r="N27" s="749"/>
      <c r="O27" s="749"/>
      <c r="P27" s="749"/>
      <c r="Q27" s="749"/>
      <c r="R27" s="749"/>
      <c r="S27" s="749"/>
      <c r="T27" s="749"/>
      <c r="U27" s="749"/>
      <c r="V27" s="749"/>
      <c r="W27" s="749"/>
      <c r="X27" s="749"/>
      <c r="Y27" s="749"/>
      <c r="Z27" s="749"/>
      <c r="AA27" s="749"/>
      <c r="AB27" s="749"/>
      <c r="AC27" s="749"/>
      <c r="AD27" s="749"/>
      <c r="AE27" s="749"/>
      <c r="AF27" s="749"/>
      <c r="AG27" s="749"/>
      <c r="AH27" s="749"/>
      <c r="AI27" s="749"/>
      <c r="AJ27" s="749"/>
      <c r="AK27" s="749"/>
      <c r="AL27" s="749"/>
      <c r="AM27" s="749"/>
      <c r="AN27" s="749"/>
      <c r="AP27" s="450"/>
      <c r="BL27" s="79">
        <v>23</v>
      </c>
    </row>
    <row customHeight="1" ht="35.699999999999996">
      <c r="B28" s="734" t="s">
        <v>872</v>
      </c>
      <c r="C28" s="734" t="s">
        <v>873</v>
      </c>
      <c r="D28" s="735" t="s">
        <v>822</v>
      </c>
      <c r="E28" s="736" t="s">
        <v>833</v>
      </c>
      <c r="F28" s="736" t="s">
        <v>833</v>
      </c>
      <c r="I28" s="750">
        <v>9</v>
      </c>
      <c r="J28" s="298" t="s">
        <v>874</v>
      </c>
      <c r="K28" s="142" t="s">
        <v>713</v>
      </c>
      <c r="L28" s="749"/>
      <c r="M28" s="669"/>
      <c r="N28" s="749"/>
      <c r="O28" s="749"/>
      <c r="P28" s="749"/>
      <c r="Q28" s="749"/>
      <c r="R28" s="749"/>
      <c r="S28" s="749"/>
      <c r="T28" s="749"/>
      <c r="U28" s="749"/>
      <c r="V28" s="749"/>
      <c r="W28" s="749"/>
      <c r="X28" s="749"/>
      <c r="Y28" s="749"/>
      <c r="Z28" s="749"/>
      <c r="AA28" s="749"/>
      <c r="AB28" s="749"/>
      <c r="AC28" s="749"/>
      <c r="AD28" s="749"/>
      <c r="AE28" s="749"/>
      <c r="AF28" s="749"/>
      <c r="AG28" s="749"/>
      <c r="AH28" s="749"/>
      <c r="AI28" s="749"/>
      <c r="AJ28" s="749"/>
      <c r="AK28" s="749"/>
      <c r="AL28" s="749"/>
      <c r="AM28" s="749"/>
      <c r="AN28" s="749"/>
      <c r="AP28" s="450"/>
      <c r="BL28" s="79">
        <v>34</v>
      </c>
    </row>
    <row customHeight="1" ht="35.699999999999996">
      <c r="B29" s="734" t="s">
        <v>875</v>
      </c>
      <c r="C29" s="734" t="s">
        <v>876</v>
      </c>
      <c r="D29" s="735" t="s">
        <v>822</v>
      </c>
      <c r="E29" s="736" t="s">
        <v>833</v>
      </c>
      <c r="F29" s="736" t="s">
        <v>833</v>
      </c>
      <c r="I29" s="750">
        <v>10</v>
      </c>
      <c r="J29" s="298" t="s">
        <v>877</v>
      </c>
      <c r="K29" s="142" t="s">
        <v>713</v>
      </c>
      <c r="L29" s="749"/>
      <c r="M29" s="669"/>
      <c r="N29" s="749"/>
      <c r="O29" s="749"/>
      <c r="P29" s="749"/>
      <c r="Q29" s="749"/>
      <c r="R29" s="749"/>
      <c r="S29" s="749"/>
      <c r="T29" s="749"/>
      <c r="U29" s="749"/>
      <c r="V29" s="749"/>
      <c r="W29" s="749"/>
      <c r="X29" s="749"/>
      <c r="Y29" s="749"/>
      <c r="Z29" s="749"/>
      <c r="AA29" s="749"/>
      <c r="AB29" s="749"/>
      <c r="AC29" s="749"/>
      <c r="AD29" s="749"/>
      <c r="AE29" s="749"/>
      <c r="AF29" s="749"/>
      <c r="AG29" s="749"/>
      <c r="AH29" s="749"/>
      <c r="AI29" s="749"/>
      <c r="AJ29" s="749"/>
      <c r="AK29" s="749"/>
      <c r="AL29" s="749"/>
      <c r="AM29" s="749"/>
      <c r="AN29" s="749"/>
      <c r="AP29" s="450"/>
      <c r="BL29" s="79">
        <v>34</v>
      </c>
    </row>
    <row customHeight="1" ht="24">
      <c r="B30" s="734" t="s">
        <v>878</v>
      </c>
      <c r="C30" s="734" t="s">
        <v>879</v>
      </c>
      <c r="D30" s="735" t="s">
        <v>822</v>
      </c>
      <c r="E30" s="736" t="s">
        <v>833</v>
      </c>
      <c r="F30" s="736" t="s">
        <v>833</v>
      </c>
      <c r="I30" s="750">
        <v>11</v>
      </c>
      <c r="J30" s="298" t="s">
        <v>879</v>
      </c>
      <c r="K30" s="142" t="s">
        <v>759</v>
      </c>
      <c r="L30" s="751"/>
      <c r="M30" s="423"/>
      <c r="N30" s="751"/>
      <c r="O30" s="751"/>
      <c r="P30" s="751"/>
      <c r="Q30" s="751"/>
      <c r="R30" s="751"/>
      <c r="S30" s="751"/>
      <c r="T30" s="751"/>
      <c r="U30" s="751"/>
      <c r="V30" s="751"/>
      <c r="W30" s="751"/>
      <c r="X30" s="751"/>
      <c r="Y30" s="751"/>
      <c r="Z30" s="751"/>
      <c r="AA30" s="751"/>
      <c r="AB30" s="751"/>
      <c r="AC30" s="751"/>
      <c r="AD30" s="751"/>
      <c r="AE30" s="751"/>
      <c r="AF30" s="751"/>
      <c r="AG30" s="751"/>
      <c r="AH30" s="751"/>
      <c r="AI30" s="751"/>
      <c r="AJ30" s="751"/>
      <c r="AK30" s="751"/>
      <c r="AL30" s="751"/>
      <c r="AM30" s="751"/>
      <c r="AN30" s="751"/>
      <c r="AP30" s="450"/>
      <c r="BL30" s="79">
        <v>23</v>
      </c>
    </row>
    <row customHeight="1" ht="24">
      <c r="B31" s="734" t="s">
        <v>880</v>
      </c>
      <c r="C31" s="734" t="s">
        <v>881</v>
      </c>
      <c r="D31" s="735" t="s">
        <v>822</v>
      </c>
      <c r="E31" s="736" t="s">
        <v>833</v>
      </c>
      <c r="F31" s="736" t="s">
        <v>833</v>
      </c>
      <c r="I31" s="750">
        <v>12</v>
      </c>
      <c r="J31" s="298" t="s">
        <v>881</v>
      </c>
      <c r="K31" s="142" t="s">
        <v>759</v>
      </c>
      <c r="L31" s="751"/>
      <c r="M31" s="423"/>
      <c r="N31" s="751"/>
      <c r="O31" s="751"/>
      <c r="P31" s="751"/>
      <c r="Q31" s="751"/>
      <c r="R31" s="751"/>
      <c r="S31" s="751"/>
      <c r="T31" s="751"/>
      <c r="U31" s="751"/>
      <c r="V31" s="751"/>
      <c r="W31" s="751"/>
      <c r="X31" s="751"/>
      <c r="Y31" s="751"/>
      <c r="Z31" s="751"/>
      <c r="AA31" s="751"/>
      <c r="AB31" s="751"/>
      <c r="AC31" s="751"/>
      <c r="AD31" s="751"/>
      <c r="AE31" s="751"/>
      <c r="AF31" s="751"/>
      <c r="AG31" s="751"/>
      <c r="AH31" s="751"/>
      <c r="AI31" s="751"/>
      <c r="AJ31" s="751"/>
      <c r="AK31" s="751"/>
      <c r="AL31" s="751"/>
      <c r="AM31" s="751"/>
      <c r="AN31" s="751"/>
      <c r="AP31" s="450"/>
      <c r="BL31" s="79">
        <v>23</v>
      </c>
    </row>
    <row customHeight="1" ht="48.29999999999999">
      <c r="B32" s="734" t="s">
        <v>882</v>
      </c>
      <c r="C32" s="734" t="s">
        <v>883</v>
      </c>
      <c r="D32" s="735" t="s">
        <v>822</v>
      </c>
      <c r="E32" s="736" t="s">
        <v>833</v>
      </c>
      <c r="F32" s="736" t="s">
        <v>833</v>
      </c>
      <c r="I32" s="750">
        <v>13</v>
      </c>
      <c r="J32" s="298" t="s">
        <v>884</v>
      </c>
      <c r="K32" s="142" t="s">
        <v>769</v>
      </c>
      <c r="L32" s="749"/>
      <c r="M32" s="669"/>
      <c r="N32" s="749"/>
      <c r="O32" s="749"/>
      <c r="P32" s="749"/>
      <c r="Q32" s="749"/>
      <c r="R32" s="749"/>
      <c r="S32" s="749"/>
      <c r="T32" s="749"/>
      <c r="U32" s="749"/>
      <c r="V32" s="749"/>
      <c r="W32" s="749"/>
      <c r="X32" s="749"/>
      <c r="Y32" s="749"/>
      <c r="Z32" s="749"/>
      <c r="AA32" s="749"/>
      <c r="AB32" s="749"/>
      <c r="AC32" s="749"/>
      <c r="AD32" s="749"/>
      <c r="AE32" s="749"/>
      <c r="AF32" s="749"/>
      <c r="AG32" s="749"/>
      <c r="AH32" s="749"/>
      <c r="AI32" s="749"/>
      <c r="AJ32" s="749"/>
      <c r="AK32" s="749"/>
      <c r="AL32" s="749"/>
      <c r="AM32" s="749"/>
      <c r="AN32" s="749"/>
      <c r="AP32" s="450" t="s">
        <v>844</v>
      </c>
      <c r="BL32" s="79">
        <v>46</v>
      </c>
    </row>
    <row customHeight="1" ht="48.29999999999999">
      <c r="B33" s="734" t="s">
        <v>885</v>
      </c>
      <c r="C33" s="734" t="s">
        <v>886</v>
      </c>
      <c r="D33" s="735" t="s">
        <v>822</v>
      </c>
      <c r="E33" s="736" t="s">
        <v>833</v>
      </c>
      <c r="F33" s="736" t="s">
        <v>833</v>
      </c>
      <c r="I33" s="750">
        <v>14</v>
      </c>
      <c r="J33" s="309" t="s">
        <v>887</v>
      </c>
      <c r="K33" s="288" t="s">
        <v>888</v>
      </c>
      <c r="L33" s="749"/>
      <c r="M33" s="669"/>
      <c r="N33" s="749"/>
      <c r="O33" s="749"/>
      <c r="P33" s="749"/>
      <c r="Q33" s="749"/>
      <c r="R33" s="749"/>
      <c r="S33" s="749"/>
      <c r="T33" s="749"/>
      <c r="U33" s="749"/>
      <c r="V33" s="749"/>
      <c r="W33" s="749"/>
      <c r="X33" s="749"/>
      <c r="Y33" s="749"/>
      <c r="Z33" s="749"/>
      <c r="AA33" s="749"/>
      <c r="AB33" s="749"/>
      <c r="AC33" s="749"/>
      <c r="AD33" s="749"/>
      <c r="AE33" s="749"/>
      <c r="AF33" s="749"/>
      <c r="AG33" s="749"/>
      <c r="AH33" s="749"/>
      <c r="AI33" s="749"/>
      <c r="AJ33" s="749"/>
      <c r="AK33" s="749"/>
      <c r="AL33" s="749"/>
      <c r="AM33" s="749"/>
      <c r="AN33" s="749"/>
      <c r="AP33" s="450" t="s">
        <v>844</v>
      </c>
      <c r="BL33" s="100">
        <v>46</v>
      </c>
    </row>
    <row customHeight="1" ht="108">
      <c r="B34" s="734" t="s">
        <v>889</v>
      </c>
      <c r="C34" s="734" t="s">
        <v>890</v>
      </c>
      <c r="D34" s="735" t="s">
        <v>832</v>
      </c>
      <c r="E34" s="736" t="s">
        <v>833</v>
      </c>
      <c r="F34" s="736" t="s">
        <v>833</v>
      </c>
      <c r="G34" s="138" t="s">
        <v>748</v>
      </c>
      <c r="I34" s="208">
        <v>15</v>
      </c>
      <c r="J34" s="298" t="s">
        <v>891</v>
      </c>
      <c r="K34" s="142" t="s">
        <v>459</v>
      </c>
      <c r="L34" s="742"/>
      <c r="M34" s="440"/>
      <c r="N34" s="742"/>
      <c r="O34" s="742"/>
      <c r="P34" s="742"/>
      <c r="Q34" s="742"/>
      <c r="R34" s="742"/>
      <c r="S34" s="742"/>
      <c r="T34" s="742"/>
      <c r="U34" s="742"/>
      <c r="V34" s="742"/>
      <c r="W34" s="742"/>
      <c r="X34" s="742"/>
      <c r="Y34" s="742"/>
      <c r="Z34" s="742"/>
      <c r="AA34" s="742"/>
      <c r="AB34" s="742"/>
      <c r="AC34" s="742"/>
      <c r="AD34" s="742"/>
      <c r="AE34" s="742"/>
      <c r="AF34" s="742"/>
      <c r="AG34" s="742"/>
      <c r="AH34" s="742"/>
      <c r="AI34" s="742"/>
      <c r="AJ34" s="742"/>
      <c r="AK34" s="742"/>
      <c r="AL34" s="742"/>
      <c r="AM34" s="742"/>
      <c r="AN34" s="742"/>
      <c r="AP34" s="450" t="s">
        <v>836</v>
      </c>
      <c r="BL34" s="79">
        <v>103</v>
      </c>
    </row>
    <row customHeight="1" ht="11.549999999999999">
      <c r="Y35" s="0"/>
      <c r="Z35" s="0"/>
      <c r="AA35" s="0"/>
      <c r="AB35" s="0"/>
      <c r="AC35" s="0"/>
      <c r="AD35" s="0"/>
      <c r="AE35" s="0"/>
      <c r="AF35" s="0"/>
      <c r="AG35" s="0"/>
      <c r="AH35" s="0"/>
      <c r="AI35" s="0"/>
      <c r="AJ35" s="0"/>
      <c r="AK35" s="0"/>
      <c r="AL35" s="0"/>
      <c r="AM35" s="0"/>
      <c r="AN35" s="0"/>
      <c r="BL35" s="403">
        <v>11</v>
      </c>
    </row>
    <row customHeight="1" ht="11.549999999999999">
      <c r="Y36" s="0"/>
      <c r="Z36" s="0"/>
      <c r="AA36" s="0"/>
      <c r="AB36" s="0"/>
      <c r="AC36" s="0"/>
      <c r="AD36" s="0"/>
      <c r="AE36" s="0"/>
      <c r="AF36" s="0"/>
      <c r="AG36" s="0"/>
      <c r="AH36" s="0"/>
      <c r="AI36" s="0"/>
      <c r="AJ36" s="0"/>
      <c r="AK36" s="0"/>
      <c r="AL36" s="0"/>
      <c r="AM36" s="0"/>
      <c r="AN36" s="0"/>
      <c r="BL36" s="403">
        <v>11</v>
      </c>
    </row>
    <row customHeight="1" ht="11.549999999999999">
      <c r="Y37" s="0"/>
      <c r="Z37" s="0"/>
      <c r="AA37" s="0"/>
      <c r="AB37" s="0"/>
      <c r="AC37" s="0"/>
      <c r="AD37" s="0"/>
      <c r="AE37" s="0"/>
      <c r="AF37" s="0"/>
      <c r="AG37" s="0"/>
      <c r="AH37" s="0"/>
      <c r="AI37" s="0"/>
      <c r="AJ37" s="0"/>
      <c r="AK37" s="0"/>
      <c r="AL37" s="0"/>
      <c r="AM37" s="0"/>
      <c r="AN37" s="0"/>
      <c r="BL37" s="403">
        <v>11</v>
      </c>
    </row>
    <row customHeight="1" ht="11.549999999999999">
      <c r="Y38" s="0"/>
      <c r="Z38" s="0"/>
      <c r="AA38" s="0"/>
      <c r="AB38" s="0"/>
      <c r="AC38" s="0"/>
      <c r="AD38" s="0"/>
      <c r="AE38" s="0"/>
      <c r="AF38" s="0"/>
      <c r="AG38" s="0"/>
      <c r="AH38" s="0"/>
      <c r="AI38" s="0"/>
      <c r="AJ38" s="0"/>
      <c r="AK38" s="0"/>
      <c r="AL38" s="0"/>
      <c r="AM38" s="0"/>
      <c r="AN38" s="0"/>
      <c r="BL38" s="403">
        <v>11</v>
      </c>
    </row>
    <row customHeight="1" ht="11.549999999999999">
      <c r="Y39" s="0"/>
      <c r="Z39" s="0"/>
      <c r="AA39" s="0"/>
      <c r="AB39" s="0"/>
      <c r="AC39" s="0"/>
      <c r="AD39" s="0"/>
      <c r="AE39" s="0"/>
      <c r="AF39" s="0"/>
      <c r="AG39" s="0"/>
      <c r="AH39" s="0"/>
      <c r="AI39" s="0"/>
      <c r="AJ39" s="0"/>
      <c r="AK39" s="0"/>
      <c r="AL39" s="0"/>
      <c r="AM39" s="0"/>
      <c r="AN39" s="0"/>
      <c r="BL39" s="403">
        <v>11</v>
      </c>
    </row>
    <row customHeight="1" ht="11.549999999999999">
      <c r="Y40" s="0"/>
      <c r="Z40" s="0"/>
      <c r="AA40" s="0"/>
      <c r="AB40" s="0"/>
      <c r="AC40" s="0"/>
      <c r="AD40" s="0"/>
      <c r="AE40" s="0"/>
      <c r="AF40" s="0"/>
      <c r="AG40" s="0"/>
      <c r="AH40" s="0"/>
      <c r="AI40" s="0"/>
      <c r="AJ40" s="0"/>
      <c r="AK40" s="0"/>
      <c r="AL40" s="0"/>
      <c r="AM40" s="0"/>
      <c r="AN40" s="0"/>
      <c r="BL40" s="403">
        <v>11</v>
      </c>
    </row>
    <row customHeight="1" ht="11.549999999999999">
      <c r="Y41" s="0"/>
      <c r="Z41" s="0"/>
      <c r="AA41" s="0"/>
      <c r="AB41" s="0"/>
      <c r="AC41" s="0"/>
      <c r="AD41" s="0"/>
      <c r="AE41" s="0"/>
      <c r="AF41" s="0"/>
      <c r="AG41" s="0"/>
      <c r="AH41" s="0"/>
      <c r="AI41" s="0"/>
      <c r="AJ41" s="0"/>
      <c r="AK41" s="0"/>
      <c r="AL41" s="0"/>
      <c r="AM41" s="0"/>
      <c r="AN41" s="0"/>
      <c r="BL41" s="403">
        <v>11</v>
      </c>
    </row>
    <row customHeight="1" ht="11.549999999999999">
      <c r="Y42" s="0"/>
      <c r="Z42" s="0"/>
      <c r="AA42" s="0"/>
      <c r="AB42" s="0"/>
      <c r="AC42" s="0"/>
      <c r="AD42" s="0"/>
      <c r="AE42" s="0"/>
      <c r="AF42" s="0"/>
      <c r="AG42" s="0"/>
      <c r="AH42" s="0"/>
      <c r="AI42" s="0"/>
      <c r="AJ42" s="0"/>
      <c r="AK42" s="0"/>
      <c r="AL42" s="0"/>
      <c r="AM42" s="0"/>
      <c r="AN42" s="0"/>
      <c r="BL42" s="403">
        <v>11</v>
      </c>
    </row>
    <row customHeight="1" ht="11.549999999999999">
      <c r="Y43" s="0"/>
      <c r="Z43" s="0"/>
      <c r="AA43" s="0"/>
      <c r="AB43" s="0"/>
      <c r="AC43" s="0"/>
      <c r="AD43" s="0"/>
      <c r="AE43" s="0"/>
      <c r="AF43" s="0"/>
      <c r="AG43" s="0"/>
      <c r="AH43" s="0"/>
      <c r="AI43" s="0"/>
      <c r="AJ43" s="0"/>
      <c r="AK43" s="0"/>
      <c r="AL43" s="0"/>
      <c r="AM43" s="0"/>
      <c r="AN43" s="0"/>
      <c r="BL43" s="403">
        <v>11</v>
      </c>
    </row>
    <row customHeight="1" ht="11.549999999999999">
      <c r="Y44" s="0"/>
      <c r="Z44" s="0"/>
      <c r="AA44" s="0"/>
      <c r="AB44" s="0"/>
      <c r="AC44" s="0"/>
      <c r="AD44" s="0"/>
      <c r="AE44" s="0"/>
      <c r="AF44" s="0"/>
      <c r="AG44" s="0"/>
      <c r="AH44" s="0"/>
      <c r="AI44" s="0"/>
      <c r="AJ44" s="0"/>
      <c r="AK44" s="0"/>
      <c r="AL44" s="0"/>
      <c r="AM44" s="0"/>
      <c r="AN44" s="0"/>
      <c r="BL44" s="403">
        <v>11</v>
      </c>
    </row>
    <row customHeight="1" ht="11.549999999999999">
      <c r="Y45" s="0"/>
      <c r="Z45" s="0"/>
      <c r="AA45" s="0"/>
      <c r="AB45" s="0"/>
      <c r="AC45" s="0"/>
      <c r="AD45" s="0"/>
      <c r="AE45" s="0"/>
      <c r="AF45" s="0"/>
      <c r="AG45" s="0"/>
      <c r="AH45" s="0"/>
      <c r="AI45" s="0"/>
      <c r="AJ45" s="0"/>
      <c r="AK45" s="0"/>
      <c r="AL45" s="0"/>
      <c r="AM45" s="0"/>
      <c r="AN45" s="0"/>
      <c r="BL45" s="403">
        <v>11</v>
      </c>
    </row>
    <row customHeight="1" ht="11.549999999999999">
      <c r="Y46" s="0"/>
      <c r="Z46" s="0"/>
      <c r="AA46" s="0"/>
      <c r="AB46" s="0"/>
      <c r="AC46" s="0"/>
      <c r="AD46" s="0"/>
      <c r="AE46" s="0"/>
      <c r="AF46" s="0"/>
      <c r="AG46" s="0"/>
      <c r="AH46" s="0"/>
      <c r="AI46" s="0"/>
      <c r="AJ46" s="0"/>
      <c r="AK46" s="0"/>
      <c r="AL46" s="0"/>
      <c r="AM46" s="0"/>
      <c r="AN46" s="0"/>
      <c r="BL46" s="403">
        <v>11</v>
      </c>
    </row>
    <row customHeight="1" ht="11.549999999999999">
      <c r="Y47" s="0"/>
      <c r="Z47" s="0"/>
      <c r="AA47" s="0"/>
      <c r="AB47" s="0"/>
      <c r="AC47" s="0"/>
      <c r="AD47" s="0"/>
      <c r="AE47" s="0"/>
      <c r="AF47" s="0"/>
      <c r="AG47" s="0"/>
      <c r="AH47" s="0"/>
      <c r="AI47" s="0"/>
      <c r="AJ47" s="0"/>
      <c r="AK47" s="0"/>
      <c r="AL47" s="0"/>
      <c r="AM47" s="0"/>
      <c r="AN47" s="0"/>
      <c r="BL47" s="403">
        <v>11</v>
      </c>
    </row>
    <row customHeight="1" ht="11.549999999999999">
      <c r="Y48" s="0"/>
      <c r="Z48" s="0"/>
      <c r="AA48" s="0"/>
      <c r="AB48" s="0"/>
      <c r="AC48" s="0"/>
      <c r="AD48" s="0"/>
      <c r="AE48" s="0"/>
      <c r="AF48" s="0"/>
      <c r="AG48" s="0"/>
      <c r="AH48" s="0"/>
      <c r="AI48" s="0"/>
      <c r="AJ48" s="0"/>
      <c r="AK48" s="0"/>
      <c r="AL48" s="0"/>
      <c r="AM48" s="0"/>
      <c r="AN48" s="0"/>
      <c r="BL48" s="403">
        <v>11</v>
      </c>
    </row>
    <row customHeight="1" ht="11.549999999999999">
      <c r="Y49" s="0"/>
      <c r="Z49" s="0"/>
      <c r="AA49" s="0"/>
      <c r="AB49" s="0"/>
      <c r="AC49" s="0"/>
      <c r="AD49" s="0"/>
      <c r="AE49" s="0"/>
      <c r="AF49" s="0"/>
      <c r="AG49" s="0"/>
      <c r="AH49" s="0"/>
      <c r="AI49" s="0"/>
      <c r="AJ49" s="0"/>
      <c r="AK49" s="0"/>
      <c r="AL49" s="0"/>
      <c r="AM49" s="0"/>
      <c r="AN49" s="0"/>
      <c r="BL49" s="403">
        <v>11</v>
      </c>
    </row>
    <row customHeight="1" ht="11.549999999999999">
      <c r="Y50" s="0"/>
      <c r="Z50" s="0"/>
      <c r="AA50" s="0"/>
      <c r="AB50" s="0"/>
      <c r="AC50" s="0"/>
      <c r="AD50" s="0"/>
      <c r="AE50" s="0"/>
      <c r="AF50" s="0"/>
      <c r="AG50" s="0"/>
      <c r="AH50" s="0"/>
      <c r="AI50" s="0"/>
      <c r="AJ50" s="0"/>
      <c r="AK50" s="0"/>
      <c r="AL50" s="0"/>
      <c r="AM50" s="0"/>
      <c r="AN50" s="0"/>
      <c r="BL50" s="403">
        <v>11</v>
      </c>
    </row>
    <row customHeight="1" ht="11.549999999999999">
      <c r="Y51" s="0"/>
      <c r="Z51" s="0"/>
      <c r="AA51" s="0"/>
      <c r="AB51" s="0"/>
      <c r="AC51" s="0"/>
      <c r="AD51" s="0"/>
      <c r="AE51" s="0"/>
      <c r="AF51" s="0"/>
      <c r="AG51" s="0"/>
      <c r="AH51" s="0"/>
      <c r="AI51" s="0"/>
      <c r="AJ51" s="0"/>
      <c r="AK51" s="0"/>
      <c r="AL51" s="0"/>
      <c r="AM51" s="0"/>
      <c r="AN51" s="0"/>
      <c r="BL51" s="403">
        <v>11</v>
      </c>
    </row>
    <row customHeight="1" ht="11.549999999999999">
      <c r="Y52" s="0"/>
      <c r="Z52" s="0"/>
      <c r="AA52" s="0"/>
      <c r="AB52" s="0"/>
      <c r="AC52" s="0"/>
      <c r="AD52" s="0"/>
      <c r="AE52" s="0"/>
      <c r="AF52" s="0"/>
      <c r="AG52" s="0"/>
      <c r="AH52" s="0"/>
      <c r="AI52" s="0"/>
      <c r="AJ52" s="0"/>
      <c r="AK52" s="0"/>
      <c r="AL52" s="0"/>
      <c r="AM52" s="0"/>
      <c r="AN52" s="0"/>
      <c r="BL52" s="403">
        <v>11</v>
      </c>
    </row>
    <row customHeight="1" ht="11.549999999999999">
      <c r="Y53" s="0"/>
      <c r="Z53" s="0"/>
      <c r="AA53" s="0"/>
      <c r="AB53" s="0"/>
      <c r="AC53" s="0"/>
      <c r="AD53" s="0"/>
      <c r="AE53" s="0"/>
      <c r="AF53" s="0"/>
      <c r="AG53" s="0"/>
      <c r="AH53" s="0"/>
      <c r="AI53" s="0"/>
      <c r="AJ53" s="0"/>
      <c r="AK53" s="0"/>
      <c r="AL53" s="0"/>
      <c r="AM53" s="0"/>
      <c r="AN53" s="0"/>
      <c r="BL53" s="403">
        <v>11</v>
      </c>
    </row>
    <row customHeight="1" ht="11.549999999999999">
      <c r="Y54" s="0"/>
      <c r="Z54" s="0"/>
      <c r="AA54" s="0"/>
      <c r="AB54" s="0"/>
      <c r="AC54" s="0"/>
      <c r="AD54" s="0"/>
      <c r="AE54" s="0"/>
      <c r="AF54" s="0"/>
      <c r="AG54" s="0"/>
      <c r="AH54" s="0"/>
      <c r="AI54" s="0"/>
      <c r="AJ54" s="0"/>
      <c r="AK54" s="0"/>
      <c r="AL54" s="0"/>
      <c r="AM54" s="0"/>
      <c r="AN54" s="0"/>
      <c r="BL54" s="403">
        <v>11</v>
      </c>
    </row>
    <row customHeight="1" ht="11.549999999999999">
      <c r="Y55" s="0"/>
      <c r="Z55" s="0"/>
      <c r="AA55" s="0"/>
      <c r="AB55" s="0"/>
      <c r="AC55" s="0"/>
      <c r="AD55" s="0"/>
      <c r="AE55" s="0"/>
      <c r="AF55" s="0"/>
      <c r="AG55" s="0"/>
      <c r="AH55" s="0"/>
      <c r="AI55" s="0"/>
      <c r="AJ55" s="0"/>
      <c r="AK55" s="0"/>
      <c r="AL55" s="0"/>
      <c r="AM55" s="0"/>
      <c r="AN55" s="0"/>
      <c r="BL55" s="403">
        <v>11</v>
      </c>
    </row>
    <row customHeight="1" ht="11.549999999999999">
      <c r="Y56" s="0"/>
      <c r="Z56" s="0"/>
      <c r="AA56" s="0"/>
      <c r="AB56" s="0"/>
      <c r="AC56" s="0"/>
      <c r="AD56" s="0"/>
      <c r="AE56" s="0"/>
      <c r="AF56" s="0"/>
      <c r="AG56" s="0"/>
      <c r="AH56" s="0"/>
      <c r="AI56" s="0"/>
      <c r="AJ56" s="0"/>
      <c r="AK56" s="0"/>
      <c r="AL56" s="0"/>
      <c r="AM56" s="0"/>
      <c r="AN56" s="0"/>
      <c r="BL56" s="403">
        <v>11</v>
      </c>
    </row>
    <row customHeight="1" ht="11.549999999999999">
      <c r="Y57" s="0"/>
      <c r="Z57" s="0"/>
      <c r="AA57" s="0"/>
      <c r="AB57" s="0"/>
      <c r="AC57" s="0"/>
      <c r="AD57" s="0"/>
      <c r="AE57" s="0"/>
      <c r="AF57" s="0"/>
      <c r="AG57" s="0"/>
      <c r="AH57" s="0"/>
      <c r="AI57" s="0"/>
      <c r="AJ57" s="0"/>
      <c r="AK57" s="0"/>
      <c r="AL57" s="0"/>
      <c r="AM57" s="0"/>
      <c r="AN57" s="0"/>
      <c r="BL57" s="403">
        <v>11</v>
      </c>
    </row>
    <row customHeight="1" ht="11.549999999999999">
      <c r="Y58" s="0"/>
      <c r="Z58" s="0"/>
      <c r="AA58" s="0"/>
      <c r="AB58" s="0"/>
      <c r="AC58" s="0"/>
      <c r="AD58" s="0"/>
      <c r="AE58" s="0"/>
      <c r="AF58" s="0"/>
      <c r="AG58" s="0"/>
      <c r="AH58" s="0"/>
      <c r="AI58" s="0"/>
      <c r="AJ58" s="0"/>
      <c r="AK58" s="0"/>
      <c r="AL58" s="0"/>
      <c r="AM58" s="0"/>
      <c r="AN58" s="0"/>
      <c r="BL58" s="403">
        <v>11</v>
      </c>
    </row>
    <row customHeight="1" ht="11.549999999999999">
      <c r="Y59" s="0"/>
      <c r="Z59" s="0"/>
      <c r="AA59" s="0"/>
      <c r="AB59" s="0"/>
      <c r="AC59" s="0"/>
      <c r="AD59" s="0"/>
      <c r="AE59" s="0"/>
      <c r="AF59" s="0"/>
      <c r="AG59" s="0"/>
      <c r="AH59" s="0"/>
      <c r="AI59" s="0"/>
      <c r="AJ59" s="0"/>
      <c r="AK59" s="0"/>
      <c r="AL59" s="0"/>
      <c r="AM59" s="0"/>
      <c r="AN59" s="0"/>
      <c r="BL59" s="403">
        <v>11</v>
      </c>
    </row>
    <row customHeight="1" ht="11.549999999999999">
      <c r="Y60" s="0"/>
      <c r="Z60" s="0"/>
      <c r="AA60" s="0"/>
      <c r="AB60" s="0"/>
      <c r="AC60" s="0"/>
      <c r="AD60" s="0"/>
      <c r="AE60" s="0"/>
      <c r="AF60" s="0"/>
      <c r="AG60" s="0"/>
      <c r="AH60" s="0"/>
      <c r="AI60" s="0"/>
      <c r="AJ60" s="0"/>
      <c r="AK60" s="0"/>
      <c r="AL60" s="0"/>
      <c r="AM60" s="0"/>
      <c r="AN60" s="0"/>
      <c r="BL60" s="403">
        <v>11</v>
      </c>
    </row>
    <row customHeight="1" ht="11.549999999999999">
      <c r="Y61" s="0"/>
      <c r="Z61" s="0"/>
      <c r="AA61" s="0"/>
      <c r="AB61" s="0"/>
      <c r="AC61" s="0"/>
      <c r="AD61" s="0"/>
      <c r="AE61" s="0"/>
      <c r="AF61" s="0"/>
      <c r="AG61" s="0"/>
      <c r="AH61" s="0"/>
      <c r="AI61" s="0"/>
      <c r="AJ61" s="0"/>
      <c r="AK61" s="0"/>
      <c r="AL61" s="0"/>
      <c r="AM61" s="0"/>
      <c r="AN61" s="0"/>
      <c r="BL61" s="403">
        <v>11</v>
      </c>
    </row>
    <row customHeight="1" ht="11.549999999999999">
      <c r="Y62" s="0"/>
      <c r="Z62" s="0"/>
      <c r="AA62" s="0"/>
      <c r="AB62" s="0"/>
      <c r="AC62" s="0"/>
      <c r="AD62" s="0"/>
      <c r="AE62" s="0"/>
      <c r="AF62" s="0"/>
      <c r="AG62" s="0"/>
      <c r="AH62" s="0"/>
      <c r="AI62" s="0"/>
      <c r="AJ62" s="0"/>
      <c r="AK62" s="0"/>
      <c r="AL62" s="0"/>
      <c r="AM62" s="0"/>
      <c r="AN62" s="0"/>
      <c r="BL62" s="403">
        <v>11</v>
      </c>
    </row>
    <row customHeight="1" ht="11.549999999999999">
      <c r="Y63" s="0"/>
      <c r="Z63" s="0"/>
      <c r="AA63" s="0"/>
      <c r="AB63" s="0"/>
      <c r="AC63" s="0"/>
      <c r="AD63" s="0"/>
      <c r="AE63" s="0"/>
      <c r="AF63" s="0"/>
      <c r="AG63" s="0"/>
      <c r="AH63" s="0"/>
      <c r="AI63" s="0"/>
      <c r="AJ63" s="0"/>
      <c r="AK63" s="0"/>
      <c r="AL63" s="0"/>
      <c r="AM63" s="0"/>
      <c r="AN63" s="0"/>
      <c r="BL63" s="403">
        <v>11</v>
      </c>
    </row>
    <row customHeight="1" ht="11.549999999999999">
      <c r="Y64" s="0"/>
      <c r="Z64" s="0"/>
      <c r="AA64" s="0"/>
      <c r="AB64" s="0"/>
      <c r="AC64" s="0"/>
      <c r="AD64" s="0"/>
      <c r="AE64" s="0"/>
      <c r="AF64" s="0"/>
      <c r="AG64" s="0"/>
      <c r="AH64" s="0"/>
      <c r="AI64" s="0"/>
      <c r="AJ64" s="0"/>
      <c r="AK64" s="0"/>
      <c r="AL64" s="0"/>
      <c r="AM64" s="0"/>
      <c r="AN64" s="0"/>
      <c r="BL64" s="403">
        <v>11</v>
      </c>
    </row>
    <row customHeight="1" ht="11.549999999999999">
      <c r="BL65" s="403">
        <v>11</v>
      </c>
    </row>
    <row customHeight="1" ht="11.549999999999999">
      <c r="BL66" s="403">
        <v>11</v>
      </c>
    </row>
    <row customHeight="1" ht="11.549999999999999">
      <c r="BL67" s="403">
        <v>11</v>
      </c>
    </row>
    <row customHeight="1" ht="11.549999999999999">
      <c r="BL68" s="403">
        <v>11</v>
      </c>
    </row>
    <row customHeight="1" ht="11.549999999999999">
      <c r="BL69" s="403">
        <v>11</v>
      </c>
    </row>
    <row customHeight="1" ht="11.549999999999999">
      <c r="BL70" s="403">
        <v>11</v>
      </c>
    </row>
    <row customHeight="1" ht="11.549999999999999">
      <c r="BL71" s="403">
        <v>11</v>
      </c>
    </row>
    <row customHeight="1" ht="11.549999999999999">
      <c r="BL72" s="403">
        <v>11</v>
      </c>
    </row>
    <row customHeight="1" ht="11.549999999999999">
      <c r="BL73" s="403">
        <v>11</v>
      </c>
    </row>
    <row customHeight="1" ht="11.549999999999999">
      <c r="BL74" s="403">
        <v>11</v>
      </c>
    </row>
    <row customHeight="1" ht="11.549999999999999">
      <c r="BL75" s="403">
        <v>11</v>
      </c>
    </row>
    <row customHeight="1" ht="11.549999999999999">
      <c r="BL76" s="403">
        <v>11</v>
      </c>
    </row>
    <row customHeight="1" ht="11.549999999999999">
      <c r="BL77" s="403">
        <v>11</v>
      </c>
    </row>
    <row customHeight="1" ht="11.549999999999999">
      <c r="BL78" s="403">
        <v>11</v>
      </c>
    </row>
    <row customHeight="1" ht="11.549999999999999">
      <c r="BL79" s="403">
        <v>11</v>
      </c>
    </row>
    <row customHeight="1" ht="11.549999999999999">
      <c r="BL80" s="403">
        <v>11</v>
      </c>
    </row>
    <row customHeight="1" ht="11.549999999999999">
      <c r="BL81" s="403">
        <v>11</v>
      </c>
    </row>
    <row customHeight="1" ht="11.549999999999999">
      <c r="BL82" s="403">
        <v>11</v>
      </c>
    </row>
    <row customHeight="1" ht="11.549999999999999">
      <c r="BL83" s="403">
        <v>11</v>
      </c>
    </row>
    <row customHeight="1" ht="11.549999999999999">
      <c r="BL84" s="403">
        <v>11</v>
      </c>
    </row>
    <row customHeight="1" ht="11.549999999999999">
      <c r="BL85" s="403">
        <v>11</v>
      </c>
    </row>
    <row customHeight="1" ht="11.549999999999999">
      <c r="BL86" s="403">
        <v>11</v>
      </c>
    </row>
    <row customHeight="1" ht="11.549999999999999">
      <c r="BL87" s="403">
        <v>11</v>
      </c>
    </row>
    <row customHeight="1" ht="11.549999999999999">
      <c r="BL88" s="403">
        <v>11</v>
      </c>
    </row>
    <row customHeight="1" ht="11.549999999999999">
      <c r="BL89" s="403">
        <v>11</v>
      </c>
    </row>
    <row customHeight="1" ht="11.549999999999999">
      <c r="BL90" s="403">
        <v>11</v>
      </c>
    </row>
    <row customHeight="1" ht="11.549999999999999">
      <c r="BL91" s="403">
        <v>11</v>
      </c>
    </row>
    <row customHeight="1" ht="11.549999999999999">
      <c r="BL92" s="403">
        <v>11</v>
      </c>
    </row>
    <row customHeight="1" ht="11.549999999999999">
      <c r="BL93" s="403">
        <v>11</v>
      </c>
    </row>
    <row customHeight="1" ht="11.549999999999999">
      <c r="BL94" s="403">
        <v>11</v>
      </c>
    </row>
    <row customHeight="1" ht="11.549999999999999">
      <c r="BL95" s="403">
        <v>11</v>
      </c>
    </row>
    <row customHeight="1" ht="11.549999999999999">
      <c r="BL96" s="403">
        <v>11</v>
      </c>
    </row>
    <row customHeight="1" ht="11.549999999999999">
      <c r="BL97" s="403">
        <v>11</v>
      </c>
    </row>
    <row customHeight="1" ht="11.549999999999999">
      <c r="BL98" s="403">
        <v>11</v>
      </c>
    </row>
    <row customHeight="1" ht="11.549999999999999">
      <c r="BL99" s="403">
        <v>11</v>
      </c>
    </row>
    <row customHeight="1" ht="11.549999999999999">
      <c r="BL100" s="403">
        <v>11</v>
      </c>
    </row>
    <row customHeight="1" ht="11.549999999999999">
      <c r="BL101" s="403">
        <v>11</v>
      </c>
    </row>
    <row customHeight="1" ht="11.549999999999999">
      <c r="BL102" s="403">
        <v>11</v>
      </c>
    </row>
    <row customHeight="1" ht="11.549999999999999">
      <c r="BL103" s="403">
        <v>11</v>
      </c>
    </row>
    <row customHeight="1" ht="11.549999999999999">
      <c r="BL104" s="403">
        <v>11</v>
      </c>
    </row>
    <row customHeight="1" ht="11.549999999999999">
      <c r="BL105" s="403">
        <v>11</v>
      </c>
    </row>
    <row customHeight="1" ht="11.549999999999999">
      <c r="BL106" s="403">
        <v>11</v>
      </c>
    </row>
    <row customHeight="1" ht="11.549999999999999">
      <c r="BL107" s="403">
        <v>11</v>
      </c>
    </row>
    <row customHeight="1" ht="11.549999999999999">
      <c r="BL108" s="403">
        <v>11</v>
      </c>
    </row>
    <row customHeight="1" ht="11.549999999999999">
      <c r="BL109" s="403">
        <v>11</v>
      </c>
    </row>
    <row customHeight="1" ht="11.549999999999999">
      <c r="BL110" s="403">
        <v>11</v>
      </c>
    </row>
    <row customHeight="1" ht="11.549999999999999">
      <c r="BL111" s="403">
        <v>11</v>
      </c>
    </row>
    <row customHeight="1" ht="11.549999999999999">
      <c r="BL112" s="403">
        <v>11</v>
      </c>
    </row>
    <row customHeight="1" ht="11.549999999999999">
      <c r="BL113" s="403">
        <v>11</v>
      </c>
    </row>
    <row customHeight="1" ht="11.549999999999999">
      <c r="BL114" s="403">
        <v>11</v>
      </c>
    </row>
    <row customHeight="1" ht="11.549999999999999">
      <c r="BL115" s="403">
        <v>11</v>
      </c>
    </row>
    <row customHeight="1" ht="11.549999999999999">
      <c r="BL116" s="403">
        <v>11</v>
      </c>
    </row>
    <row customHeight="1" ht="11.549999999999999">
      <c r="BL117" s="403">
        <v>11</v>
      </c>
    </row>
    <row customHeight="1" ht="11.549999999999999">
      <c r="BL118" s="403">
        <v>11</v>
      </c>
    </row>
    <row customHeight="1" ht="11.549999999999999">
      <c r="BL119" s="403">
        <v>11</v>
      </c>
    </row>
    <row customHeight="1" ht="11.549999999999999">
      <c r="BL120" s="403">
        <v>11</v>
      </c>
    </row>
    <row customHeight="1" ht="11.549999999999999">
      <c r="BL121" s="403">
        <v>11</v>
      </c>
    </row>
    <row customHeight="1" ht="11.549999999999999">
      <c r="BL122" s="403">
        <v>11</v>
      </c>
    </row>
    <row customHeight="1" ht="11.549999999999999">
      <c r="BL123" s="403">
        <v>11</v>
      </c>
    </row>
    <row customHeight="1" ht="11.549999999999999">
      <c r="BL124" s="403">
        <v>11</v>
      </c>
    </row>
    <row customHeight="1" ht="11.549999999999999">
      <c r="BL125" s="403">
        <v>11</v>
      </c>
    </row>
    <row customHeight="1" ht="11.549999999999999">
      <c r="BL126" s="403">
        <v>11</v>
      </c>
    </row>
    <row customHeight="1" ht="11.549999999999999">
      <c r="BL127" s="403">
        <v>11</v>
      </c>
    </row>
    <row customHeight="1" ht="11.549999999999999">
      <c r="BL128" s="403">
        <v>11</v>
      </c>
    </row>
    <row customHeight="1" ht="11.549999999999999">
      <c r="BL129" s="403">
        <v>11</v>
      </c>
    </row>
    <row customHeight="1" ht="11.549999999999999">
      <c r="BL130" s="403">
        <v>11</v>
      </c>
    </row>
    <row customHeight="1" ht="11.549999999999999">
      <c r="BL131" s="403">
        <v>11</v>
      </c>
    </row>
    <row customHeight="1" ht="11.549999999999999">
      <c r="BL132" s="403">
        <v>11</v>
      </c>
    </row>
    <row customHeight="1" ht="11.549999999999999">
      <c r="BL133" s="403">
        <v>11</v>
      </c>
    </row>
    <row customHeight="1" ht="11.549999999999999">
      <c r="BL134" s="403">
        <v>11</v>
      </c>
    </row>
    <row customHeight="1" ht="11.549999999999999">
      <c r="BL135" s="403">
        <v>11</v>
      </c>
    </row>
    <row customHeight="1" ht="11.549999999999999">
      <c r="BL136" s="403">
        <v>11</v>
      </c>
    </row>
    <row customHeight="1" ht="11.549999999999999">
      <c r="BL137" s="403">
        <v>11</v>
      </c>
    </row>
    <row customHeight="1" ht="11.549999999999999">
      <c r="BL138" s="403">
        <v>11</v>
      </c>
    </row>
    <row customHeight="1" ht="11.549999999999999">
      <c r="BL139" s="403">
        <v>11</v>
      </c>
    </row>
    <row customHeight="1" ht="11.549999999999999">
      <c r="BL140" s="403">
        <v>11</v>
      </c>
    </row>
    <row customHeight="1" ht="11.549999999999999">
      <c r="BL141" s="403">
        <v>11</v>
      </c>
    </row>
    <row customHeight="1" ht="11.549999999999999">
      <c r="BL142" s="403">
        <v>11</v>
      </c>
    </row>
    <row customHeight="1" ht="11.549999999999999">
      <c r="BL143" s="403">
        <v>11</v>
      </c>
    </row>
    <row customHeight="1" ht="11.549999999999999">
      <c r="BL144" s="403">
        <v>11</v>
      </c>
    </row>
    <row customHeight="1" ht="11.549999999999999">
      <c r="BL145" s="403">
        <v>11</v>
      </c>
    </row>
    <row customHeight="1" ht="11.549999999999999">
      <c r="BL146" s="403">
        <v>11</v>
      </c>
    </row>
    <row customHeight="1" ht="11.549999999999999">
      <c r="BL147" s="403">
        <v>11</v>
      </c>
    </row>
    <row customHeight="1" ht="11.549999999999999">
      <c r="BL148" s="403">
        <v>11</v>
      </c>
    </row>
    <row customHeight="1" ht="11.549999999999999">
      <c r="BL149" s="403">
        <v>11</v>
      </c>
    </row>
    <row customHeight="1" ht="11.549999999999999">
      <c r="BL150" s="403">
        <v>11</v>
      </c>
    </row>
    <row customHeight="1" ht="11.549999999999999">
      <c r="BL151" s="403">
        <v>11</v>
      </c>
    </row>
    <row customHeight="1" ht="11.549999999999999">
      <c r="BL152" s="403">
        <v>11</v>
      </c>
    </row>
    <row customHeight="1" ht="11.549999999999999">
      <c r="BL153" s="403">
        <v>11</v>
      </c>
    </row>
    <row customHeight="1" ht="11.549999999999999">
      <c r="BL154" s="403">
        <v>11</v>
      </c>
    </row>
    <row customHeight="1" ht="11.549999999999999">
      <c r="BL155" s="403">
        <v>11</v>
      </c>
    </row>
    <row customHeight="1" ht="11.549999999999999">
      <c r="BL156" s="403">
        <v>11</v>
      </c>
    </row>
    <row customHeight="1" ht="11.549999999999999">
      <c r="BL157" s="403">
        <v>11</v>
      </c>
    </row>
    <row customHeight="1" ht="11.549999999999999">
      <c r="BL158" s="403">
        <v>11</v>
      </c>
    </row>
    <row customHeight="1" ht="11.549999999999999">
      <c r="BL159" s="403">
        <v>11</v>
      </c>
    </row>
    <row customHeight="1" ht="11.549999999999999">
      <c r="BL160" s="403">
        <v>11</v>
      </c>
    </row>
    <row customHeight="1" ht="11.549999999999999">
      <c r="BL161" s="403">
        <v>11</v>
      </c>
    </row>
    <row customHeight="1" ht="11.549999999999999">
      <c r="BL162" s="403">
        <v>11</v>
      </c>
    </row>
    <row customHeight="1" ht="11.549999999999999">
      <c r="BL163" s="403">
        <v>11</v>
      </c>
    </row>
    <row customHeight="1" ht="11.549999999999999">
      <c r="BL164" s="403">
        <v>11</v>
      </c>
    </row>
    <row customHeight="1" ht="11.549999999999999">
      <c r="BL165" s="403">
        <v>11</v>
      </c>
    </row>
    <row customHeight="1" ht="11.549999999999999">
      <c r="BL166" s="403">
        <v>11</v>
      </c>
    </row>
    <row customHeight="1" ht="11.549999999999999">
      <c r="BL167" s="403">
        <v>11</v>
      </c>
    </row>
    <row customHeight="1" ht="11.549999999999999">
      <c r="BL168" s="403">
        <v>11</v>
      </c>
    </row>
    <row customHeight="1" ht="11.549999999999999">
      <c r="BL169" s="403">
        <v>11</v>
      </c>
    </row>
    <row customHeight="1" ht="11.549999999999999">
      <c r="BL170" s="403">
        <v>11</v>
      </c>
    </row>
    <row customHeight="1" ht="11.549999999999999">
      <c r="BL171" s="403">
        <v>11</v>
      </c>
    </row>
    <row customHeight="1" ht="11.549999999999999">
      <c r="BL172" s="403">
        <v>11</v>
      </c>
    </row>
    <row customHeight="1" ht="11.549999999999999">
      <c r="BL173" s="403">
        <v>11</v>
      </c>
    </row>
    <row customHeight="1" ht="11.549999999999999">
      <c r="BL174" s="403">
        <v>11</v>
      </c>
    </row>
    <row customHeight="1" ht="11.549999999999999">
      <c r="BL175" s="403">
        <v>11</v>
      </c>
    </row>
    <row customHeight="1" ht="11.549999999999999">
      <c r="BL176" s="403">
        <v>11</v>
      </c>
    </row>
    <row customHeight="1" ht="11.549999999999999">
      <c r="BL177" s="403">
        <v>11</v>
      </c>
    </row>
    <row customHeight="1" ht="11.549999999999999">
      <c r="BL178" s="403">
        <v>11</v>
      </c>
    </row>
    <row customHeight="1" ht="11.549999999999999">
      <c r="BL179" s="403">
        <v>11</v>
      </c>
    </row>
    <row customHeight="1" ht="11.549999999999999">
      <c r="BL180" s="403">
        <v>11</v>
      </c>
    </row>
    <row customHeight="1" ht="11.549999999999999">
      <c r="BL181" s="403">
        <v>11</v>
      </c>
    </row>
    <row customHeight="1" ht="11.549999999999999">
      <c r="BL182" s="403">
        <v>11</v>
      </c>
    </row>
    <row customHeight="1" ht="11.549999999999999">
      <c r="BL183" s="403">
        <v>11</v>
      </c>
    </row>
    <row customHeight="1" ht="11.549999999999999">
      <c r="BL184" s="403">
        <v>11</v>
      </c>
    </row>
    <row customHeight="1" ht="11.549999999999999">
      <c r="BL185" s="403">
        <v>11</v>
      </c>
    </row>
    <row customHeight="1" ht="11.549999999999999">
      <c r="BL186" s="403">
        <v>11</v>
      </c>
    </row>
    <row customHeight="1" ht="11.549999999999999">
      <c r="BL187" s="403">
        <v>11</v>
      </c>
    </row>
    <row customHeight="1" ht="11.549999999999999">
      <c r="BL188" s="403">
        <v>11</v>
      </c>
    </row>
    <row customHeight="1" ht="11.549999999999999">
      <c r="BL189" s="403">
        <v>11</v>
      </c>
    </row>
    <row customHeight="1" ht="11.549999999999999">
      <c r="BL190" s="79">
        <v>11</v>
      </c>
    </row>
    <row customHeight="1" ht="11.549999999999999">
      <c r="BL191" s="79">
        <v>11</v>
      </c>
    </row>
    <row customHeight="1" ht="11.549999999999999">
      <c r="BL192" s="79">
        <v>11</v>
      </c>
    </row>
    <row customHeight="1" ht="11.549999999999999">
      <c r="BL193" s="79">
        <v>11</v>
      </c>
    </row>
    <row customHeight="1" ht="11.549999999999999">
      <c r="BL194" s="79">
        <v>11</v>
      </c>
    </row>
    <row customHeight="1" ht="11.549999999999999">
      <c r="BL195" s="79">
        <v>11</v>
      </c>
    </row>
    <row customHeight="1" ht="11.549999999999999">
      <c r="BL196" s="79">
        <v>11</v>
      </c>
    </row>
    <row customHeight="1" ht="11.549999999999999">
      <c r="BL197" s="79">
        <v>11</v>
      </c>
    </row>
    <row customHeight="1" ht="11.549999999999999">
      <c r="BL198" s="79">
        <v>11</v>
      </c>
    </row>
    <row customHeight="1" ht="11.549999999999999">
      <c r="BL199" s="79">
        <v>11</v>
      </c>
    </row>
    <row customHeight="1" ht="11.549999999999999">
      <c r="BL200" s="79">
        <v>11</v>
      </c>
    </row>
    <row customHeight="1" ht="11.549999999999999">
      <c r="BL201" s="79">
        <v>11</v>
      </c>
    </row>
    <row customHeight="1" ht="11.549999999999999">
      <c r="BL202" s="79">
        <v>11</v>
      </c>
    </row>
    <row customHeight="1" ht="11.549999999999999">
      <c r="BL203" s="79">
        <v>11</v>
      </c>
    </row>
    <row customHeight="1" ht="12.75" hidden="1">
      <c r="A204" s="710" t="s">
        <v>81</v>
      </c>
      <c r="B204" s="710" t="s">
        <v>118</v>
      </c>
      <c r="C204" s="710" t="s">
        <v>118</v>
      </c>
      <c r="D204" s="710" t="s">
        <v>118</v>
      </c>
      <c r="E204" s="710" t="s">
        <v>118</v>
      </c>
      <c r="F204" s="79">
        <v>16</v>
      </c>
      <c r="G204" s="138">
        <v>0</v>
      </c>
      <c r="H204" s="79">
        <v>3</v>
      </c>
      <c r="I204" s="79">
        <v>7</v>
      </c>
      <c r="J204" s="79">
        <v>56</v>
      </c>
      <c r="K204" s="79">
        <v>10</v>
      </c>
      <c r="L204" s="79">
        <v>40</v>
      </c>
      <c r="M204" s="79">
        <v>40</v>
      </c>
      <c r="N204" s="79">
        <v>40</v>
      </c>
      <c r="O204" s="79">
        <v>40</v>
      </c>
      <c r="P204" s="79">
        <v>40</v>
      </c>
      <c r="Q204" s="79">
        <v>40</v>
      </c>
      <c r="R204" s="79">
        <v>40</v>
      </c>
      <c r="S204" s="79">
        <v>40</v>
      </c>
      <c r="T204" s="79">
        <v>40</v>
      </c>
      <c r="U204" s="79">
        <v>40</v>
      </c>
      <c r="V204" s="79">
        <v>40</v>
      </c>
      <c r="W204" s="79">
        <v>40</v>
      </c>
      <c r="X204" s="79">
        <v>40</v>
      </c>
      <c r="Y204" s="79">
        <v>40</v>
      </c>
      <c r="Z204" s="79">
        <v>40</v>
      </c>
      <c r="AA204" s="79">
        <v>40</v>
      </c>
      <c r="AB204" s="79">
        <v>40</v>
      </c>
      <c r="AC204" s="79">
        <v>40</v>
      </c>
      <c r="AD204" s="79">
        <v>40</v>
      </c>
      <c r="AE204" s="79">
        <v>40</v>
      </c>
      <c r="AF204" s="79">
        <v>40</v>
      </c>
      <c r="AG204" s="79">
        <v>40</v>
      </c>
      <c r="AH204" s="79">
        <v>40</v>
      </c>
      <c r="AI204" s="79">
        <v>40</v>
      </c>
      <c r="AJ204" s="79">
        <v>40</v>
      </c>
      <c r="AK204" s="79">
        <v>40</v>
      </c>
      <c r="AL204" s="79">
        <v>40</v>
      </c>
      <c r="AM204" s="79">
        <v>40</v>
      </c>
      <c r="AN204" s="79">
        <v>40</v>
      </c>
      <c r="AO204" s="100">
        <v>9</v>
      </c>
      <c r="AP204" s="79">
        <v>102</v>
      </c>
      <c r="AQ204" s="100">
        <v>9</v>
      </c>
      <c r="AR204" s="138">
        <v>5</v>
      </c>
      <c r="AS204" s="138">
        <v>3</v>
      </c>
      <c r="AT204" s="100">
        <v>3</v>
      </c>
      <c r="AU204" s="100">
        <v>3</v>
      </c>
      <c r="AV204" s="100">
        <v>3</v>
      </c>
      <c r="AW204" s="100">
        <v>3</v>
      </c>
      <c r="AX204" s="138">
        <v>10</v>
      </c>
      <c r="AY204" s="100">
        <v>34</v>
      </c>
      <c r="AZ204" s="100">
        <v>9</v>
      </c>
      <c r="BA204" s="711">
        <v>8</v>
      </c>
      <c r="BB204" s="100">
        <v>8</v>
      </c>
      <c r="BC204" s="100">
        <v>8</v>
      </c>
      <c r="BD204" s="100">
        <v>8</v>
      </c>
      <c r="BE204" s="100">
        <v>8</v>
      </c>
      <c r="BF204" s="100">
        <v>8</v>
      </c>
      <c r="BG204" s="77">
        <v>8</v>
      </c>
      <c r="BH204" s="77">
        <v>8</v>
      </c>
      <c r="BI204" s="77">
        <v>8</v>
      </c>
      <c r="BJ204" s="77">
        <v>8</v>
      </c>
      <c r="BK204" s="77">
        <v>8</v>
      </c>
      <c r="BL204" s="79">
        <v>11</v>
      </c>
    </row>
  </sheetData>
  <sheetProtection sort="0" autoFilter="0" insertRows="0" insertColumns="1" deleteRows="0" deleteColumns="0"/>
  <mergeCells count="7">
    <mergeCell ref="I6:M6"/>
    <mergeCell ref="I7:M7"/>
    <mergeCell ref="J10:K10"/>
    <mergeCell ref="AP10:A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N15 L34:AN34">
      <formula1>900</formula1>
    </dataValidation>
    <dataValidation type="whole" allowBlank="1" showErrorMessage="1" errorTitle="Ошибка" error="Допускается ввод только неотрицательных целых чисел!" sqref="L30:A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N17">
      <formula1>900</formula1>
    </dataValidation>
    <dataValidation type="decimal" allowBlank="1" showErrorMessage="1" errorTitle="Ошибка" error="Допускается ввод только неотрицательных чисел!" sqref="L32:AN33 L19:AN29 L16:AN16 L2:AN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BFEBB-9498-410A-CDB9-0.CFD05B9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3319" width="10.57421875" hidden="1"/>
    <col min="5" max="7" style="3319" width="9.140625" hidden="1" customWidth="1"/>
    <col min="8" max="8" style="3319" width="3.00390625" customWidth="1"/>
    <col min="9" max="9" style="3319" width="6.00390625" customWidth="1"/>
    <col min="10" max="10" style="3319" width="63.00390625" customWidth="1"/>
    <col min="11" max="11" style="3319" width="9.00390625" customWidth="1"/>
    <col min="12" max="12" style="3319" width="39.00390625" customWidth="1"/>
    <col min="13" max="13" style="3319" width="89.00390625" customWidth="1"/>
    <col min="14" max="22" style="3319" width="10.00390625" customWidth="1"/>
    <col min="23" max="23" style="3319" width="10.57421875" hidden="1"/>
  </cols>
  <sheetData>
    <row customHeight="1" ht="22.5" hidden="1">
      <c r="W1" s="79" t="s">
        <v>14</v>
      </c>
    </row>
    <row customHeight="1" ht="22.5" hidden="1">
      <c r="B2" s="734" t="s">
        <v>892</v>
      </c>
      <c r="C2" s="734" t="s">
        <v>893</v>
      </c>
      <c r="D2" s="735" t="s">
        <v>832</v>
      </c>
      <c r="E2" s="736">
        <f>I2-3</f>
        <v>-3</v>
      </c>
      <c r="F2" s="736">
        <f>J2</f>
        <v>0</v>
      </c>
      <c r="H2" s="752" t="s">
        <v>102</v>
      </c>
      <c r="I2" s="323"/>
      <c r="J2" s="360"/>
      <c r="K2" s="142" t="s">
        <v>459</v>
      </c>
      <c r="L2" s="440"/>
      <c r="M2" s="753"/>
      <c r="W2" s="79">
        <v>0</v>
      </c>
    </row>
    <row customHeight="1" ht="14.25" hidden="1">
      <c r="W3" s="79">
        <v>0</v>
      </c>
    </row>
    <row customHeight="1" ht="6.3">
      <c r="H4" s="497"/>
      <c r="I4" s="101"/>
      <c r="J4" s="101"/>
      <c r="K4" s="101"/>
      <c r="L4" s="754"/>
      <c r="M4" s="754"/>
      <c r="W4" s="79">
        <v>6</v>
      </c>
    </row>
    <row customHeight="1" ht="50.25">
      <c r="H5" s="497"/>
      <c r="I5" s="426" t="s">
        <v>894</v>
      </c>
      <c r="J5" s="426"/>
      <c r="K5" s="426"/>
      <c r="L5" s="426"/>
      <c r="W5" s="79">
        <v>48</v>
      </c>
    </row>
    <row customHeight="1" ht="18">
      <c r="H6" s="497"/>
      <c r="I6" s="287" t="str">
        <f>IF(org=0,"Не определено",org)</f>
        <v>ГУП СК "Ставрополькрайводоканал"</v>
      </c>
      <c r="J6" s="287"/>
      <c r="K6" s="287"/>
      <c r="L6" s="287"/>
      <c r="W6" s="79">
        <v>17</v>
      </c>
    </row>
    <row customHeight="1" ht="14.699999999999998">
      <c r="H7" s="497"/>
      <c r="I7" s="101"/>
      <c r="J7" s="93"/>
      <c r="K7" s="93"/>
      <c r="L7" s="320"/>
      <c r="M7" s="755"/>
      <c r="W7" s="79">
        <v>14</v>
      </c>
    </row>
    <row customHeight="1" ht="14.699999999999998">
      <c r="H8" s="497"/>
      <c r="I8" s="756" t="s">
        <v>453</v>
      </c>
      <c r="J8" s="757"/>
      <c r="K8" s="757"/>
      <c r="L8" s="758"/>
      <c r="M8" s="759" t="s">
        <v>454</v>
      </c>
      <c r="W8" s="79">
        <v>14</v>
      </c>
    </row>
    <row customHeight="1" ht="35.699999999999996">
      <c r="E9" s="737" t="s">
        <v>823</v>
      </c>
      <c r="F9" s="737" t="s">
        <v>829</v>
      </c>
      <c r="H9" s="497"/>
      <c r="I9" s="326" t="s">
        <v>87</v>
      </c>
      <c r="J9" s="246" t="s">
        <v>455</v>
      </c>
      <c r="K9" s="388" t="s">
        <v>719</v>
      </c>
      <c r="L9" s="246" t="s">
        <v>456</v>
      </c>
      <c r="M9" s="759"/>
      <c r="W9" s="79">
        <v>34</v>
      </c>
    </row>
    <row customHeight="1" ht="35.699999999999996">
      <c r="B10" s="734" t="s">
        <v>895</v>
      </c>
      <c r="C10" s="734" t="s">
        <v>896</v>
      </c>
      <c r="D10" s="735" t="s">
        <v>832</v>
      </c>
      <c r="E10" s="736" t="s">
        <v>833</v>
      </c>
      <c r="F10" s="736" t="s">
        <v>833</v>
      </c>
      <c r="H10" s="497"/>
      <c r="I10" s="323" t="s">
        <v>98</v>
      </c>
      <c r="J10" s="760" t="s">
        <v>897</v>
      </c>
      <c r="K10" s="142" t="s">
        <v>459</v>
      </c>
      <c r="L10" s="709"/>
      <c r="M10" s="753" t="s">
        <v>898</v>
      </c>
      <c r="W10" s="79">
        <v>34</v>
      </c>
    </row>
    <row customHeight="1" ht="50.25">
      <c r="B11" s="734" t="s">
        <v>899</v>
      </c>
      <c r="C11" s="734" t="s">
        <v>900</v>
      </c>
      <c r="D11" s="735" t="s">
        <v>832</v>
      </c>
      <c r="E11" s="736" t="s">
        <v>833</v>
      </c>
      <c r="F11" s="736" t="s">
        <v>833</v>
      </c>
      <c r="H11" s="497"/>
      <c r="I11" s="323" t="s">
        <v>101</v>
      </c>
      <c r="J11" s="760" t="s">
        <v>901</v>
      </c>
      <c r="K11" s="142" t="s">
        <v>459</v>
      </c>
      <c r="L11" s="709"/>
      <c r="M11" s="753" t="s">
        <v>898</v>
      </c>
      <c r="W11" s="79">
        <v>48</v>
      </c>
    </row>
    <row customHeight="1" ht="48.29999999999999">
      <c r="B12" s="734" t="s">
        <v>902</v>
      </c>
      <c r="C12" s="734" t="s">
        <v>903</v>
      </c>
      <c r="D12" s="735" t="s">
        <v>832</v>
      </c>
      <c r="E12" s="736" t="s">
        <v>833</v>
      </c>
      <c r="F12" s="736" t="s">
        <v>833</v>
      </c>
      <c r="H12" s="359"/>
      <c r="I12" s="323" t="s">
        <v>89</v>
      </c>
      <c r="J12" s="761" t="s">
        <v>904</v>
      </c>
      <c r="K12" s="142" t="s">
        <v>459</v>
      </c>
      <c r="L12" s="709"/>
      <c r="M12" s="753" t="s">
        <v>905</v>
      </c>
      <c r="W12" s="79">
        <v>46</v>
      </c>
    </row>
    <row customHeight="1" ht="14.699999999999998">
      <c r="H13" s="497"/>
      <c r="I13" s="762"/>
      <c r="J13" s="176" t="s">
        <v>906</v>
      </c>
      <c r="K13" s="237"/>
      <c r="L13" s="763"/>
      <c r="M13" s="753"/>
      <c r="W13" s="79">
        <v>14</v>
      </c>
    </row>
    <row customHeight="1" ht="14.699999999999998">
      <c r="H14" s="497"/>
      <c r="I14" s="712"/>
      <c r="J14" s="764"/>
      <c r="K14" s="765"/>
      <c r="L14" s="766"/>
      <c r="W14" s="79">
        <v>14</v>
      </c>
    </row>
    <row customHeight="1" ht="14.699999999999998">
      <c r="W15" s="79">
        <v>14</v>
      </c>
    </row>
    <row customHeight="1" ht="21" hidden="1">
      <c r="A16" s="530" t="s">
        <v>81</v>
      </c>
      <c r="B16" s="79">
        <v>9</v>
      </c>
      <c r="C16" s="79">
        <v>9</v>
      </c>
      <c r="D16" s="79">
        <v>9</v>
      </c>
      <c r="E16" s="530" t="s">
        <v>114</v>
      </c>
      <c r="F16" s="530" t="s">
        <v>114</v>
      </c>
      <c r="H16" s="531">
        <v>3</v>
      </c>
      <c r="I16" s="79">
        <v>6</v>
      </c>
      <c r="J16" s="79">
        <v>63</v>
      </c>
      <c r="K16" s="79">
        <v>9</v>
      </c>
      <c r="L16" s="79">
        <v>39</v>
      </c>
      <c r="M16" s="79">
        <v>89</v>
      </c>
      <c r="N16" s="79">
        <v>10</v>
      </c>
      <c r="O16" s="151">
        <v>10</v>
      </c>
      <c r="P16" s="151">
        <v>10</v>
      </c>
      <c r="Q16" s="79">
        <v>10</v>
      </c>
      <c r="R16" s="79">
        <v>10</v>
      </c>
      <c r="S16" s="79">
        <v>10</v>
      </c>
      <c r="T16" s="79">
        <v>10</v>
      </c>
      <c r="U16" s="79">
        <v>10</v>
      </c>
      <c r="V16" s="79">
        <v>10</v>
      </c>
      <c r="W16" s="79">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4637C-A601-2C6D-64A3-0.30DA0188}" mc:Ignorable="x14ac xr xr2 xr3">
  <sheetPr>
    <tabColor theme="9" tint="-0.25"/>
  </sheetPr>
  <dimension ref="A1:BG219"/>
  <sheetViews>
    <sheetView topLeftCell="A1" showGridLines="0" zoomScale="90" workbookViewId="0">
      <selection activeCell="AJ9" sqref="AJ9"/>
    </sheetView>
  </sheetViews>
  <sheetFormatPr defaultColWidth="9.140625" customHeight="1" defaultRowHeight="11.25"/>
  <cols>
    <col min="1" max="1" style="3319" width="10.7109375" hidden="1" customWidth="1"/>
    <col min="2" max="2" style="3319" width="16.8515625" hidden="1" customWidth="1"/>
    <col min="3" max="3" style="3319" width="5.57421875" hidden="1" customWidth="1"/>
    <col min="4" max="4" style="3319" width="3.00390625" customWidth="1"/>
    <col min="5" max="5" style="3319" width="7.00390625" customWidth="1"/>
    <col min="6" max="6" style="3319" width="56.00390625" customWidth="1"/>
    <col min="7" max="7" style="3319" width="10.00390625" customWidth="1"/>
    <col min="8" max="8" style="3319" width="40.7109375" hidden="1" customWidth="1"/>
    <col min="9" max="9" style="3319" width="40.00390625" customWidth="1"/>
    <col min="10" max="36" style="3319" width="40.7109375" customWidth="1"/>
    <col min="37" max="37" style="3319" width="102.00390625" customWidth="1"/>
    <col min="38" max="38" style="3319" width="9.00390625" customWidth="1"/>
    <col min="39" max="39" style="3319" width="5.00390625" customWidth="1"/>
    <col min="40" max="44" style="3319" width="3.00390625" customWidth="1"/>
    <col min="45" max="45" style="3319" width="10.00390625" customWidth="1"/>
    <col min="46" max="46" style="3319" width="34.00390625" customWidth="1"/>
    <col min="47" max="47" style="3319" width="9.00390625" customWidth="1"/>
    <col min="48" max="58" style="3319" width="8.00390625" customWidth="1"/>
    <col min="59" max="59" style="3319" width="10.421875" hidden="1" customWidth="1"/>
  </cols>
  <sheetData>
    <row customHeight="1" ht="22.5" hidden="1">
      <c r="H1" s="100">
        <v>4</v>
      </c>
      <c r="I1" s="100">
        <v>4</v>
      </c>
      <c r="J1" s="100">
        <v>4</v>
      </c>
      <c r="K1" s="100">
        <v>4</v>
      </c>
      <c r="L1" s="100">
        <v>4</v>
      </c>
      <c r="M1" s="100">
        <v>4</v>
      </c>
      <c r="N1" s="100">
        <v>4</v>
      </c>
      <c r="O1" s="100">
        <v>4</v>
      </c>
      <c r="P1" s="100">
        <v>4</v>
      </c>
      <c r="Q1" s="100">
        <v>4</v>
      </c>
      <c r="R1" s="100">
        <v>4</v>
      </c>
      <c r="S1" s="100">
        <v>4</v>
      </c>
      <c r="T1" s="100">
        <v>4</v>
      </c>
      <c r="U1" s="100">
        <v>4</v>
      </c>
      <c r="V1" s="100">
        <v>4</v>
      </c>
      <c r="W1" s="100">
        <v>4</v>
      </c>
      <c r="X1" s="100">
        <v>4</v>
      </c>
      <c r="Y1" s="100">
        <v>4</v>
      </c>
      <c r="Z1" s="100">
        <v>4</v>
      </c>
      <c r="AA1" s="100">
        <v>4</v>
      </c>
      <c r="AB1" s="100">
        <v>4</v>
      </c>
      <c r="AC1" s="100">
        <v>4</v>
      </c>
      <c r="AD1" s="100">
        <v>4</v>
      </c>
      <c r="AE1" s="100">
        <v>4</v>
      </c>
      <c r="AF1" s="100">
        <v>4</v>
      </c>
      <c r="AG1" s="100">
        <v>4</v>
      </c>
      <c r="AH1" s="100">
        <v>4</v>
      </c>
      <c r="AI1" s="100">
        <v>4</v>
      </c>
      <c r="AJ1" s="100">
        <v>4</v>
      </c>
      <c r="BG1" s="100" t="s">
        <v>14</v>
      </c>
    </row>
    <row customHeight="1" ht="22.5" hidden="1">
      <c r="E2" s="152"/>
      <c r="F2" s="154"/>
      <c r="G2" s="152" t="s">
        <v>705</v>
      </c>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659" t="s">
        <v>907</v>
      </c>
      <c r="BG2" s="100">
        <v>0</v>
      </c>
    </row>
    <row customHeight="1" ht="11.25" hidden="1">
      <c r="U3" s="0"/>
      <c r="V3" s="0"/>
      <c r="W3" s="0"/>
      <c r="X3" s="0"/>
      <c r="Y3" s="0"/>
      <c r="Z3" s="0"/>
      <c r="AA3" s="0"/>
      <c r="AB3" s="0"/>
      <c r="AC3" s="0"/>
      <c r="AD3" s="0"/>
      <c r="AE3" s="0"/>
      <c r="AF3" s="0"/>
      <c r="AG3" s="0"/>
      <c r="AH3" s="0"/>
      <c r="AI3" s="0"/>
      <c r="AJ3" s="0"/>
      <c r="BG3" s="79">
        <v>0</v>
      </c>
    </row>
    <row customHeight="1" ht="11.25" hidden="1">
      <c r="U4" s="0"/>
      <c r="V4" s="0"/>
      <c r="W4" s="0"/>
      <c r="X4" s="0"/>
      <c r="Y4" s="0"/>
      <c r="Z4" s="0"/>
      <c r="AA4" s="0"/>
      <c r="AB4" s="0"/>
      <c r="AC4" s="0"/>
      <c r="AD4" s="0"/>
      <c r="AE4" s="0"/>
      <c r="AF4" s="0"/>
      <c r="AG4" s="0"/>
      <c r="AH4" s="0"/>
      <c r="AI4" s="0"/>
      <c r="AJ4" s="0"/>
      <c r="AK4" s="77">
        <v>4</v>
      </c>
      <c r="BG4" s="77">
        <v>0</v>
      </c>
    </row>
    <row customHeight="1" ht="11.549999999999999">
      <c r="U5" s="0"/>
      <c r="V5" s="0"/>
      <c r="W5" s="0"/>
      <c r="X5" s="0"/>
      <c r="Y5" s="0"/>
      <c r="Z5" s="0"/>
      <c r="AA5" s="0"/>
      <c r="AB5" s="0"/>
      <c r="AC5" s="0"/>
      <c r="AD5" s="0"/>
      <c r="AE5" s="0"/>
      <c r="AF5" s="0"/>
      <c r="AG5" s="0"/>
      <c r="AH5" s="0"/>
      <c r="AI5" s="0"/>
      <c r="AJ5" s="0"/>
      <c r="BG5" s="79">
        <v>11</v>
      </c>
    </row>
    <row customHeight="1" ht="31.5">
      <c r="E6" s="286" t="s">
        <v>908</v>
      </c>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BG6" s="79">
        <v>30</v>
      </c>
    </row>
    <row customHeight="1" ht="11.549999999999999">
      <c r="E7" s="287" t="str">
        <f>IF(org=0,"Не определено",org)</f>
        <v>ГУП СК "Ставрополькрайводоканал"</v>
      </c>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BG7" s="79">
        <v>11</v>
      </c>
    </row>
    <row customHeight="1" ht="11.549999999999999">
      <c r="J8" s="0" t="s">
        <v>22</v>
      </c>
      <c r="K8" s="0" t="s">
        <v>22</v>
      </c>
      <c r="L8" s="0" t="s">
        <v>22</v>
      </c>
      <c r="M8" s="0" t="s">
        <v>22</v>
      </c>
      <c r="N8" s="0" t="s">
        <v>22</v>
      </c>
      <c r="O8" s="0" t="s">
        <v>22</v>
      </c>
      <c r="P8" s="0" t="s">
        <v>22</v>
      </c>
      <c r="Q8" s="0" t="s">
        <v>22</v>
      </c>
      <c r="R8" s="0" t="s">
        <v>22</v>
      </c>
      <c r="S8" s="0" t="s">
        <v>22</v>
      </c>
      <c r="T8" s="0" t="s">
        <v>22</v>
      </c>
      <c r="U8" s="0" t="s">
        <v>22</v>
      </c>
      <c r="V8" s="0" t="s">
        <v>22</v>
      </c>
      <c r="W8" s="0" t="s">
        <v>22</v>
      </c>
      <c r="X8" s="0" t="s">
        <v>22</v>
      </c>
      <c r="Y8" s="0" t="s">
        <v>22</v>
      </c>
      <c r="Z8" s="0" t="s">
        <v>22</v>
      </c>
      <c r="AA8" s="0" t="s">
        <v>22</v>
      </c>
      <c r="AB8" s="0" t="s">
        <v>22</v>
      </c>
      <c r="AC8" s="0" t="s">
        <v>22</v>
      </c>
      <c r="AD8" s="0" t="s">
        <v>22</v>
      </c>
      <c r="AE8" s="0" t="s">
        <v>22</v>
      </c>
      <c r="AF8" s="0" t="s">
        <v>22</v>
      </c>
      <c r="AG8" s="0" t="s">
        <v>22</v>
      </c>
      <c r="AH8" s="0" t="s">
        <v>22</v>
      </c>
      <c r="AI8" s="0" t="s">
        <v>22</v>
      </c>
      <c r="AJ8" s="0" t="s">
        <v>22</v>
      </c>
      <c r="BG8" s="79">
        <v>11</v>
      </c>
    </row>
    <row customHeight="1" ht="4.2">
      <c r="H9" s="662"/>
      <c r="I9" s="662" t="s">
        <v>220</v>
      </c>
      <c r="J9" s="662" t="s">
        <v>226</v>
      </c>
      <c r="K9" s="662" t="s">
        <v>229</v>
      </c>
      <c r="L9" s="662" t="s">
        <v>231</v>
      </c>
      <c r="M9" s="662" t="s">
        <v>233</v>
      </c>
      <c r="N9" s="662" t="s">
        <v>235</v>
      </c>
      <c r="O9" s="662" t="s">
        <v>237</v>
      </c>
      <c r="P9" s="662" t="s">
        <v>239</v>
      </c>
      <c r="Q9" s="662" t="s">
        <v>241</v>
      </c>
      <c r="R9" s="662" t="s">
        <v>243</v>
      </c>
      <c r="S9" s="662" t="s">
        <v>245</v>
      </c>
      <c r="T9" s="662" t="s">
        <v>248</v>
      </c>
      <c r="U9" s="662" t="s">
        <v>251</v>
      </c>
      <c r="V9" s="662" t="s">
        <v>253</v>
      </c>
      <c r="W9" s="662" t="s">
        <v>255</v>
      </c>
      <c r="X9" s="662" t="s">
        <v>257</v>
      </c>
      <c r="Y9" s="662" t="s">
        <v>259</v>
      </c>
      <c r="Z9" s="662" t="s">
        <v>261</v>
      </c>
      <c r="AA9" s="662" t="s">
        <v>263</v>
      </c>
      <c r="AB9" s="662" t="s">
        <v>265</v>
      </c>
      <c r="AC9" s="662" t="s">
        <v>267</v>
      </c>
      <c r="AD9" s="662" t="s">
        <v>269</v>
      </c>
      <c r="AE9" s="662" t="s">
        <v>271</v>
      </c>
      <c r="AF9" s="662" t="s">
        <v>273</v>
      </c>
      <c r="AG9" s="662" t="s">
        <v>275</v>
      </c>
      <c r="AH9" s="662" t="s">
        <v>277</v>
      </c>
      <c r="AI9" s="662" t="s">
        <v>279</v>
      </c>
      <c r="AJ9" s="662" t="s">
        <v>281</v>
      </c>
      <c r="BG9" s="138">
        <v>4</v>
      </c>
    </row>
    <row customHeight="1" ht="11.549999999999999">
      <c r="E10" s="663"/>
      <c r="F10" s="664" t="s">
        <v>211</v>
      </c>
      <c r="G10" s="665"/>
      <c r="H10" s="666" t="str">
        <f>IF(H9="","",INDEX(DIFFERENTIATION_UNMERGE_VD,MATCH(H9,DIFFERENTIATION_ID_DIFF,0)))</f>
        <v/>
      </c>
      <c r="I10" s="666" t="str">
        <f>IF(I9="","",INDEX(DIFFERENTIATION_UNMERGE_VD,MATCH(I9,DIFFERENTIATION_ID_DIFF,0)))</f>
        <v>Холодное водоснабжение. Питьевая вода</v>
      </c>
      <c r="J10" s="666" t="str">
        <f>IF(J9="","",INDEX(DIFFERENTIATION_UNMERGE_VD,MATCH(J9,DIFFERENTIATION_ID_DIFF,0)))</f>
        <v>Холодное водоснабжение. Техническая вода</v>
      </c>
      <c r="K10" s="666" t="str">
        <f>IF(K9="","",INDEX(DIFFERENTIATION_UNMERGE_VD,MATCH(K9,DIFFERENTIATION_ID_DIFF,0)))</f>
        <v>Холодное водоснабжение. Техническая вода</v>
      </c>
      <c r="L10" s="666" t="str">
        <f>IF(L9="","",INDEX(DIFFERENTIATION_UNMERGE_VD,MATCH(L9,DIFFERENTIATION_ID_DIFF,0)))</f>
        <v>Холодное водоснабжение. Техническая вода</v>
      </c>
      <c r="M10" s="666" t="str">
        <f>IF(M9="","",INDEX(DIFFERENTIATION_UNMERGE_VD,MATCH(M9,DIFFERENTIATION_ID_DIFF,0)))</f>
        <v>Холодное водоснабжение. Техническая вода</v>
      </c>
      <c r="N10" s="666" t="str">
        <f>IF(N9="","",INDEX(DIFFERENTIATION_UNMERGE_VD,MATCH(N9,DIFFERENTIATION_ID_DIFF,0)))</f>
        <v>Холодное водоснабжение. Техническая вода</v>
      </c>
      <c r="O10" s="666" t="str">
        <f>IF(O9="","",INDEX(DIFFERENTIATION_UNMERGE_VD,MATCH(O9,DIFFERENTIATION_ID_DIFF,0)))</f>
        <v>Холодное водоснабжение. Техническая вода</v>
      </c>
      <c r="P10" s="666" t="str">
        <f>IF(P9="","",INDEX(DIFFERENTIATION_UNMERGE_VD,MATCH(P9,DIFFERENTIATION_ID_DIFF,0)))</f>
        <v>Холодное водоснабжение. Техническая вода</v>
      </c>
      <c r="Q10" s="666" t="str">
        <f>IF(Q9="","",INDEX(DIFFERENTIATION_UNMERGE_VD,MATCH(Q9,DIFFERENTIATION_ID_DIFF,0)))</f>
        <v>Холодное водоснабжение. Техническая вода</v>
      </c>
      <c r="R10" s="666" t="str">
        <f>IF(R9="","",INDEX(DIFFERENTIATION_UNMERGE_VD,MATCH(R9,DIFFERENTIATION_ID_DIFF,0)))</f>
        <v>Холодное водоснабжение. Техническая вода</v>
      </c>
      <c r="S10" s="666" t="str">
        <f>IF(S9="","",INDEX(DIFFERENTIATION_UNMERGE_VD,MATCH(S9,DIFFERENTIATION_ID_DIFF,0)))</f>
        <v>Подключение (технологическое присоединение) к централизованной системе водоснабжения</v>
      </c>
      <c r="T10" s="666" t="str">
        <f>IF(T9="","",INDEX(DIFFERENTIATION_UNMERGE_VD,MATCH(T9,DIFFERENTIATION_ID_DIFF,0)))</f>
        <v>Холодное водоснабжение. Подвозная вода</v>
      </c>
      <c r="U10" s="666" t="str">
        <f>IF(U9="","",INDEX(DIFFERENTIATION_UNMERGE_VD,MATCH(U9,DIFFERENTIATION_ID_DIFF,0)))</f>
        <v>Холодное водоснабжение. Подвозная вода</v>
      </c>
      <c r="V10" s="666" t="str">
        <f>IF(V9="","",INDEX(DIFFERENTIATION_UNMERGE_VD,MATCH(V9,DIFFERENTIATION_ID_DIFF,0)))</f>
        <v>Холодное водоснабжение. Подвозная вода</v>
      </c>
      <c r="W10" s="666" t="str">
        <f>IF(W9="","",INDEX(DIFFERENTIATION_UNMERGE_VD,MATCH(W9,DIFFERENTIATION_ID_DIFF,0)))</f>
        <v>Холодное водоснабжение. Подвозная вода</v>
      </c>
      <c r="X10" s="666" t="str">
        <f>IF(X9="","",INDEX(DIFFERENTIATION_UNMERGE_VD,MATCH(X9,DIFFERENTIATION_ID_DIFF,0)))</f>
        <v>Холодное водоснабжение. Подвозная вода</v>
      </c>
      <c r="Y10" s="666" t="str">
        <f>IF(Y9="","",INDEX(DIFFERENTIATION_UNMERGE_VD,MATCH(Y9,DIFFERENTIATION_ID_DIFF,0)))</f>
        <v>Холодное водоснабжение. Подвозная вода</v>
      </c>
      <c r="Z10" s="666" t="str">
        <f>IF(Z9="","",INDEX(DIFFERENTIATION_UNMERGE_VD,MATCH(Z9,DIFFERENTIATION_ID_DIFF,0)))</f>
        <v>Холодное водоснабжение. Подвозная вода</v>
      </c>
      <c r="AA10" s="666" t="str">
        <f>IF(AA9="","",INDEX(DIFFERENTIATION_UNMERGE_VD,MATCH(AA9,DIFFERENTIATION_ID_DIFF,0)))</f>
        <v>Холодное водоснабжение. Подвозная вода</v>
      </c>
      <c r="AB10" s="666" t="str">
        <f>IF(AB9="","",INDEX(DIFFERENTIATION_UNMERGE_VD,MATCH(AB9,DIFFERENTIATION_ID_DIFF,0)))</f>
        <v>Холодное водоснабжение. Подвозная вода</v>
      </c>
      <c r="AC10" s="666" t="str">
        <f>IF(AC9="","",INDEX(DIFFERENTIATION_UNMERGE_VD,MATCH(AC9,DIFFERENTIATION_ID_DIFF,0)))</f>
        <v>Холодное водоснабжение. Подвозная вода</v>
      </c>
      <c r="AD10" s="666" t="str">
        <f>IF(AD9="","",INDEX(DIFFERENTIATION_UNMERGE_VD,MATCH(AD9,DIFFERENTIATION_ID_DIFF,0)))</f>
        <v>Холодное водоснабжение. Подвозная вода</v>
      </c>
      <c r="AE10" s="666" t="str">
        <f>IF(AE9="","",INDEX(DIFFERENTIATION_UNMERGE_VD,MATCH(AE9,DIFFERENTIATION_ID_DIFF,0)))</f>
        <v>Холодное водоснабжение. Подвозная вода</v>
      </c>
      <c r="AF10" s="666" t="str">
        <f>IF(AF9="","",INDEX(DIFFERENTIATION_UNMERGE_VD,MATCH(AF9,DIFFERENTIATION_ID_DIFF,0)))</f>
        <v>Холодное водоснабжение. Подвозная вода</v>
      </c>
      <c r="AG10" s="666" t="str">
        <f>IF(AG9="","",INDEX(DIFFERENTIATION_UNMERGE_VD,MATCH(AG9,DIFFERENTIATION_ID_DIFF,0)))</f>
        <v>Холодное водоснабжение. Подвозная вода</v>
      </c>
      <c r="AH10" s="666" t="str">
        <f>IF(AH9="","",INDEX(DIFFERENTIATION_UNMERGE_VD,MATCH(AH9,DIFFERENTIATION_ID_DIFF,0)))</f>
        <v>Холодное водоснабжение. Подвозная вода</v>
      </c>
      <c r="AI10" s="666" t="str">
        <f>IF(AI9="","",INDEX(DIFFERENTIATION_UNMERGE_VD,MATCH(AI9,DIFFERENTIATION_ID_DIFF,0)))</f>
        <v>Холодное водоснабжение. Подвозная вода</v>
      </c>
      <c r="AJ10" s="666" t="str">
        <f>IF(AJ9="","",INDEX(DIFFERENTIATION_UNMERGE_VD,MATCH(AJ9,DIFFERENTIATION_ID_DIFF,0)))</f>
        <v>Холодное водоснабжение. Подвозная вода</v>
      </c>
      <c r="AK10" s="152" t="s">
        <v>454</v>
      </c>
      <c r="BG10" s="79">
        <v>11</v>
      </c>
    </row>
    <row customHeight="1" ht="11.549999999999999">
      <c r="E11" s="663"/>
      <c r="F11" s="664" t="s">
        <v>717</v>
      </c>
      <c r="G11" s="665"/>
      <c r="H11" s="666" t="str">
        <f>IF(H9="","",INDEX(DIFFERENTIATION_UNMERGE_AREA,MATCH(H9,DIFFERENTIATION_ID_DIFF,0)))</f>
        <v/>
      </c>
      <c r="I11" s="666" t="str">
        <f>IF(I9="","",INDEX(DIFFERENTIATION_UNMERGE_AREA,MATCH(I9,DIFFERENTIATION_ID_DIFF,0)))</f>
        <v>Территория 1</v>
      </c>
      <c r="J11" s="666" t="str">
        <f>IF(J9="","",INDEX(DIFFERENTIATION_UNMERGE_AREA,MATCH(J9,DIFFERENTIATION_ID_DIFF,0)))</f>
        <v>Территория 2</v>
      </c>
      <c r="K11" s="666" t="str">
        <f>IF(K9="","",INDEX(DIFFERENTIATION_UNMERGE_AREA,MATCH(K9,DIFFERENTIATION_ID_DIFF,0)))</f>
        <v>Территория 2</v>
      </c>
      <c r="L11" s="666" t="str">
        <f>IF(L9="","",INDEX(DIFFERENTIATION_UNMERGE_AREA,MATCH(L9,DIFFERENTIATION_ID_DIFF,0)))</f>
        <v>Территория 3</v>
      </c>
      <c r="M11" s="666" t="str">
        <f>IF(M9="","",INDEX(DIFFERENTIATION_UNMERGE_AREA,MATCH(M9,DIFFERENTIATION_ID_DIFF,0)))</f>
        <v>Территория 4</v>
      </c>
      <c r="N11" s="666" t="str">
        <f>IF(N9="","",INDEX(DIFFERENTIATION_UNMERGE_AREA,MATCH(N9,DIFFERENTIATION_ID_DIFF,0)))</f>
        <v>Территория 5</v>
      </c>
      <c r="O11" s="666" t="str">
        <f>IF(O9="","",INDEX(DIFFERENTIATION_UNMERGE_AREA,MATCH(O9,DIFFERENTIATION_ID_DIFF,0)))</f>
        <v>Территория 6</v>
      </c>
      <c r="P11" s="666" t="str">
        <f>IF(P9="","",INDEX(DIFFERENTIATION_UNMERGE_AREA,MATCH(P9,DIFFERENTIATION_ID_DIFF,0)))</f>
        <v>Территория 6</v>
      </c>
      <c r="Q11" s="666" t="str">
        <f>IF(Q9="","",INDEX(DIFFERENTIATION_UNMERGE_AREA,MATCH(Q9,DIFFERENTIATION_ID_DIFF,0)))</f>
        <v>Территория 7</v>
      </c>
      <c r="R11" s="666" t="str">
        <f>IF(R9="","",INDEX(DIFFERENTIATION_UNMERGE_AREA,MATCH(R9,DIFFERENTIATION_ID_DIFF,0)))</f>
        <v>Территория 8</v>
      </c>
      <c r="S11" s="666" t="str">
        <f>IF(S9="","",INDEX(DIFFERENTIATION_UNMERGE_AREA,MATCH(S9,DIFFERENTIATION_ID_DIFF,0)))</f>
        <v>Территория 1</v>
      </c>
      <c r="T11" s="666" t="str">
        <f>IF(T9="","",INDEX(DIFFERENTIATION_UNMERGE_AREA,MATCH(T9,DIFFERENTIATION_ID_DIFF,0)))</f>
        <v>Территория 4</v>
      </c>
      <c r="U11" s="666" t="str">
        <f>IF(U9="","",INDEX(DIFFERENTIATION_UNMERGE_AREA,MATCH(U9,DIFFERENTIATION_ID_DIFF,0)))</f>
        <v>Территория 9</v>
      </c>
      <c r="V11" s="666" t="str">
        <f>IF(V9="","",INDEX(DIFFERENTIATION_UNMERGE_AREA,MATCH(V9,DIFFERENTIATION_ID_DIFF,0)))</f>
        <v>Территория 10</v>
      </c>
      <c r="W11" s="666" t="str">
        <f>IF(W9="","",INDEX(DIFFERENTIATION_UNMERGE_AREA,MATCH(W9,DIFFERENTIATION_ID_DIFF,0)))</f>
        <v>Территория 10</v>
      </c>
      <c r="X11" s="666" t="str">
        <f>IF(X9="","",INDEX(DIFFERENTIATION_UNMERGE_AREA,MATCH(X9,DIFFERENTIATION_ID_DIFF,0)))</f>
        <v>Территория 10</v>
      </c>
      <c r="Y11" s="666" t="str">
        <f>IF(Y9="","",INDEX(DIFFERENTIATION_UNMERGE_AREA,MATCH(Y9,DIFFERENTIATION_ID_DIFF,0)))</f>
        <v>Территория 10</v>
      </c>
      <c r="Z11" s="666" t="str">
        <f>IF(Z9="","",INDEX(DIFFERENTIATION_UNMERGE_AREA,MATCH(Z9,DIFFERENTIATION_ID_DIFF,0)))</f>
        <v>Территория 10</v>
      </c>
      <c r="AA11" s="666" t="str">
        <f>IF(AA9="","",INDEX(DIFFERENTIATION_UNMERGE_AREA,MATCH(AA9,DIFFERENTIATION_ID_DIFF,0)))</f>
        <v>Территория 10</v>
      </c>
      <c r="AB11" s="666" t="str">
        <f>IF(AB9="","",INDEX(DIFFERENTIATION_UNMERGE_AREA,MATCH(AB9,DIFFERENTIATION_ID_DIFF,0)))</f>
        <v>Территория 10</v>
      </c>
      <c r="AC11" s="666" t="str">
        <f>IF(AC9="","",INDEX(DIFFERENTIATION_UNMERGE_AREA,MATCH(AC9,DIFFERENTIATION_ID_DIFF,0)))</f>
        <v>Территория 10</v>
      </c>
      <c r="AD11" s="666" t="str">
        <f>IF(AD9="","",INDEX(DIFFERENTIATION_UNMERGE_AREA,MATCH(AD9,DIFFERENTIATION_ID_DIFF,0)))</f>
        <v>Территория 6</v>
      </c>
      <c r="AE11" s="666" t="str">
        <f>IF(AE9="","",INDEX(DIFFERENTIATION_UNMERGE_AREA,MATCH(AE9,DIFFERENTIATION_ID_DIFF,0)))</f>
        <v>Территория 6</v>
      </c>
      <c r="AF11" s="666" t="str">
        <f>IF(AF9="","",INDEX(DIFFERENTIATION_UNMERGE_AREA,MATCH(AF9,DIFFERENTIATION_ID_DIFF,0)))</f>
        <v>Территория 3</v>
      </c>
      <c r="AG11" s="666" t="str">
        <f>IF(AG9="","",INDEX(DIFFERENTIATION_UNMERGE_AREA,MATCH(AG9,DIFFERENTIATION_ID_DIFF,0)))</f>
        <v>Территория 11</v>
      </c>
      <c r="AH11" s="666" t="str">
        <f>IF(AH9="","",INDEX(DIFFERENTIATION_UNMERGE_AREA,MATCH(AH9,DIFFERENTIATION_ID_DIFF,0)))</f>
        <v>Территория 11</v>
      </c>
      <c r="AI11" s="666" t="str">
        <f>IF(AI9="","",INDEX(DIFFERENTIATION_UNMERGE_AREA,MATCH(AI9,DIFFERENTIATION_ID_DIFF,0)))</f>
        <v>Территория 11</v>
      </c>
      <c r="AJ11" s="666" t="str">
        <f>IF(AJ9="","",INDEX(DIFFERENTIATION_UNMERGE_AREA,MATCH(AJ9,DIFFERENTIATION_ID_DIFF,0)))</f>
        <v>Территория 12</v>
      </c>
      <c r="AK11" s="152"/>
      <c r="BG11" s="79">
        <v>11</v>
      </c>
    </row>
    <row customHeight="1" ht="1.05">
      <c r="E12" s="739"/>
      <c r="F12" s="767" t="s">
        <v>718</v>
      </c>
      <c r="G12" s="768"/>
      <c r="H12" s="769" t="str">
        <f>IF(H9="","",INDEX(DIFFERENTIATION_UNMERGE_SYSTEM,MATCH(H9,DIFFERENTIATION_ID_DIFF,0)))</f>
        <v/>
      </c>
      <c r="I12" s="769" t="str">
        <f>IF(I9="","",INDEX(DIFFERENTIATION_UNMERGE_SYSTEM,MATCH(I9,DIFFERENTIATION_ID_DIFF,0)))</f>
        <v>Потребители Ставропольского края</v>
      </c>
      <c r="J12" s="769" t="str">
        <f>IF(J9="","",INDEX(DIFFERENTIATION_UNMERGE_SYSTEM,MATCH(J9,DIFFERENTIATION_ID_DIFF,0)))</f>
        <v>Потребители, присоединенные к централизованной системе технического водоснабжения города Буденновска Буденновского МО</v>
      </c>
      <c r="K12" s="769" t="str">
        <f>IF(K9="","",INDEX(DIFFERENTIATION_UNMERGE_SYSTEM,MATCH(K9,DIFFERENTIATION_ID_DIFF,0)))</f>
        <v>Потребители, присоединенные к централизованной системе технического водоснабжения села Стародубского Буденновского МО</v>
      </c>
      <c r="L12" s="769" t="str">
        <f>IF(L9="","",INDEX(DIFFERENTIATION_UNMERGE_SYSTEM,MATCH(L9,DIFFERENTIATION_ID_DIFF,0)))</f>
        <v>Потребители, присоединенные к централизованной системе технического водоснабжения города Нефтекумска Нефтекумского МО</v>
      </c>
      <c r="M12" s="769" t="str">
        <f>IF(M9="","",INDEX(DIFFERENTIATION_UNMERGE_SYSTEM,MATCH(M9,DIFFERENTIATION_ID_DIFF,0)))</f>
        <v>Потребители, присоединенные к централизованной системе технического водоснабжения Изобильненского МО</v>
      </c>
      <c r="N12" s="769" t="str">
        <f>IF(N9="","",INDEX(DIFFERENTIATION_UNMERGE_SYSTEM,MATCH(N9,DIFFERENTIATION_ID_DIFF,0)))</f>
        <v>Потребители, присоединенные к централизованной системе технического водоснабжения поселка Новоспицевского Грачевского МО</v>
      </c>
      <c r="O12" s="769" t="str">
        <f>IF(O9="","",INDEX(DIFFERENTIATION_UNMERGE_SYSTEM,MATCH(O9,DIFFERENTIATION_ID_DIFF,0)))</f>
        <v>Потребители, присоединенные к централизованной системе технического водоснабжения хутора Привольного Курского МО</v>
      </c>
      <c r="P12" s="769" t="str">
        <f>IF(P9="","",INDEX(DIFFERENTIATION_UNMERGE_SYSTEM,MATCH(P9,DIFFERENTIATION_ID_DIFF,0)))</f>
        <v>Потребители, присоединенные к централизованной системе технического водоснабжения поселка Рощино Курского МО</v>
      </c>
      <c r="Q12" s="769" t="str">
        <f>IF(Q9="","",INDEX(DIFFERENTIATION_UNMERGE_SYSTEM,MATCH(Q9,DIFFERENTIATION_ID_DIFF,0)))</f>
        <v>Потребители, присоединенные к централизованной системе технического водоснабжения села Гофицкого Петровского МО</v>
      </c>
      <c r="R12" s="769" t="str">
        <f>IF(R9="","",INDEX(DIFFERENTIATION_UNMERGE_SYSTEM,MATCH(R9,DIFFERENTIATION_ID_DIFF,0)))</f>
        <v>Потребители, присоединенные к централизованной системе технического водоснабжения села Левокумского Левокумского МО</v>
      </c>
      <c r="S12" s="769" t="str">
        <f>IF(S9="","",INDEX(DIFFERENTIATION_UNMERGE_SYSTEM,MATCH(S9,DIFFERENTIATION_ID_DIFF,0)))</f>
        <v>Подключение к централизованным системам водоснабжения ГУП СК "Ставрополькрайводоканал"</v>
      </c>
      <c r="T12" s="769" t="str">
        <f>IF(T9="","",INDEX(DIFFERENTIATION_UNMERGE_SYSTEM,MATCH(T9,DIFFERENTIATION_ID_DIFF,0)))</f>
        <v>Потребители станицы Рождественской Изобильненского МО</v>
      </c>
      <c r="U12" s="769" t="str">
        <f>IF(U9="","",INDEX(DIFFERENTIATION_UNMERGE_SYSTEM,MATCH(U9,DIFFERENTIATION_ID_DIFF,0)))</f>
        <v>Потребители поселка Левоберезовского</v>
      </c>
      <c r="V12" s="769" t="str">
        <f>IF(V9="","",INDEX(DIFFERENTIATION_UNMERGE_SYSTEM,MATCH(V9,DIFFERENTIATION_ID_DIFF,0)))</f>
        <v>Потребители станицы Георгиевской Кочубеевского МО</v>
      </c>
      <c r="W12" s="769" t="str">
        <f>IF(W9="","",INDEX(DIFFERENTIATION_UNMERGE_SYSTEM,MATCH(W9,DIFFERENTIATION_ID_DIFF,0)))</f>
        <v>Потребители села Ивановского Кочубеевского МО</v>
      </c>
      <c r="X12" s="769" t="str">
        <f>IF(X9="","",INDEX(DIFFERENTIATION_UNMERGE_SYSTEM,MATCH(X9,DIFFERENTIATION_ID_DIFF,0)))</f>
        <v>Потребители хутора Калиновского Кочубеевского МО</v>
      </c>
      <c r="Y12" s="769" t="str">
        <f>IF(Y9="","",INDEX(DIFFERENTIATION_UNMERGE_SYSTEM,MATCH(Y9,DIFFERENTIATION_ID_DIFF,0)))</f>
        <v>Потребители села Кочубеевского Кочубеевского МО</v>
      </c>
      <c r="Z12" s="769" t="str">
        <f>IF(Z9="","",INDEX(DIFFERENTIATION_UNMERGE_SYSTEM,MATCH(Z9,DIFFERENTIATION_ID_DIFF,0)))</f>
        <v>Потребители хутора Мищенского Кочубеевского МО</v>
      </c>
      <c r="AA12" s="769" t="str">
        <f>IF(AA9="","",INDEX(DIFFERENTIATION_UNMERGE_SYSTEM,MATCH(AA9,DIFFERENTIATION_ID_DIFF,0)))</f>
        <v>Потребители хутора Рощинского Кочубеевского МО</v>
      </c>
      <c r="AB12" s="769" t="str">
        <f>IF(AB9="","",INDEX(DIFFERENTIATION_UNMERGE_SYSTEM,MATCH(AB9,DIFFERENTIATION_ID_DIFF,0)))</f>
        <v>Потребители хутора Степного Кочубеевского МО</v>
      </c>
      <c r="AC12" s="769" t="str">
        <f>IF(AC9="","",INDEX(DIFFERENTIATION_UNMERGE_SYSTEM,MATCH(AC9,DIFFERENTIATION_ID_DIFF,0)))</f>
        <v>Потребители села Цветного Кочубеевского МО</v>
      </c>
      <c r="AD12" s="769" t="str">
        <f>IF(AD9="","",INDEX(DIFFERENTIATION_UNMERGE_SYSTEM,MATCH(AD9,DIFFERENTIATION_ID_DIFF,0)))</f>
        <v>Потребители хутора Новоиванского Курского МО</v>
      </c>
      <c r="AE12" s="769" t="str">
        <f>IF(AE9="","",INDEX(DIFFERENTIATION_UNMERGE_SYSTEM,MATCH(AE9,DIFFERENTIATION_ID_DIFF,0)))</f>
        <v>Потребители хутора Привольного Курского МО</v>
      </c>
      <c r="AF12" s="769" t="str">
        <f>IF(AF9="","",INDEX(DIFFERENTIATION_UNMERGE_SYSTEM,MATCH(AF9,DIFFERENTIATION_ID_DIFF,0)))</f>
        <v>Потребители села Ачикулак Нефтекумского МО</v>
      </c>
      <c r="AG12" s="769" t="str">
        <f>IF(AG9="","",INDEX(DIFFERENTIATION_UNMERGE_SYSTEM,MATCH(AG9,DIFFERENTIATION_ID_DIFF,0)))</f>
        <v>Потребители хутора Верблюдогорка Предгорного МО</v>
      </c>
      <c r="AH12" s="769" t="str">
        <f>IF(AH9="","",INDEX(DIFFERENTIATION_UNMERGE_SYSTEM,MATCH(AH9,DIFFERENTIATION_ID_DIFF,0)))</f>
        <v>Потребители поселка Подкумок Предгорного МО</v>
      </c>
      <c r="AI12" s="769" t="str">
        <f>IF(AI9="","",INDEX(DIFFERENTIATION_UNMERGE_SYSTEM,MATCH(AI9,DIFFERENTIATION_ID_DIFF,0)))</f>
        <v>Потребители поселка Ясная Поляна Предгорного МО</v>
      </c>
      <c r="AJ12" s="769" t="str">
        <f>IF(AJ9="","",INDEX(DIFFERENTIATION_UNMERGE_SYSTEM,MATCH(AJ9,DIFFERENTIATION_ID_DIFF,0)))</f>
        <v>Потребители города Михайловска Шпаковского МО</v>
      </c>
      <c r="AK12" s="152"/>
      <c r="BG12" s="79">
        <v>1</v>
      </c>
    </row>
    <row customHeight="1" ht="11.549999999999999">
      <c r="E13" s="667" t="s">
        <v>453</v>
      </c>
      <c r="F13" s="668"/>
      <c r="G13" s="668"/>
      <c r="H13" s="664"/>
      <c r="I13" s="664"/>
      <c r="J13" s="664"/>
      <c r="K13" s="664"/>
      <c r="L13" s="664"/>
      <c r="M13" s="664"/>
      <c r="N13" s="664"/>
      <c r="O13" s="664"/>
      <c r="P13" s="664"/>
      <c r="Q13" s="664"/>
      <c r="R13" s="664"/>
      <c r="S13" s="664"/>
      <c r="T13" s="664"/>
      <c r="U13" s="664"/>
      <c r="V13" s="664"/>
      <c r="W13" s="664"/>
      <c r="X13" s="664"/>
      <c r="Y13" s="664"/>
      <c r="Z13" s="664"/>
      <c r="AA13" s="664"/>
      <c r="AB13" s="664"/>
      <c r="AC13" s="664"/>
      <c r="AD13" s="664"/>
      <c r="AE13" s="664"/>
      <c r="AF13" s="664"/>
      <c r="AG13" s="664"/>
      <c r="AH13" s="664"/>
      <c r="AI13" s="664"/>
      <c r="AJ13" s="664"/>
      <c r="AK13" s="152"/>
      <c r="BG13" s="79">
        <v>11</v>
      </c>
    </row>
    <row customHeight="1" ht="24">
      <c r="E14" s="152" t="s">
        <v>87</v>
      </c>
      <c r="F14" s="152" t="s">
        <v>455</v>
      </c>
      <c r="G14" s="152" t="s">
        <v>719</v>
      </c>
      <c r="H14" s="152" t="s">
        <v>456</v>
      </c>
      <c r="I14" s="152" t="s">
        <v>456</v>
      </c>
      <c r="J14" s="152" t="s">
        <v>456</v>
      </c>
      <c r="K14" s="152" t="s">
        <v>456</v>
      </c>
      <c r="L14" s="152" t="s">
        <v>456</v>
      </c>
      <c r="M14" s="152" t="s">
        <v>456</v>
      </c>
      <c r="N14" s="152" t="s">
        <v>456</v>
      </c>
      <c r="O14" s="152" t="s">
        <v>456</v>
      </c>
      <c r="P14" s="152" t="s">
        <v>456</v>
      </c>
      <c r="Q14" s="152" t="s">
        <v>456</v>
      </c>
      <c r="R14" s="152" t="s">
        <v>456</v>
      </c>
      <c r="S14" s="152" t="s">
        <v>456</v>
      </c>
      <c r="T14" s="152" t="s">
        <v>456</v>
      </c>
      <c r="U14" s="152" t="s">
        <v>456</v>
      </c>
      <c r="V14" s="152" t="s">
        <v>456</v>
      </c>
      <c r="W14" s="152" t="s">
        <v>456</v>
      </c>
      <c r="X14" s="152" t="s">
        <v>456</v>
      </c>
      <c r="Y14" s="152" t="s">
        <v>456</v>
      </c>
      <c r="Z14" s="152" t="s">
        <v>456</v>
      </c>
      <c r="AA14" s="152" t="s">
        <v>456</v>
      </c>
      <c r="AB14" s="152" t="s">
        <v>456</v>
      </c>
      <c r="AC14" s="152" t="s">
        <v>456</v>
      </c>
      <c r="AD14" s="152" t="s">
        <v>456</v>
      </c>
      <c r="AE14" s="152" t="s">
        <v>456</v>
      </c>
      <c r="AF14" s="152" t="s">
        <v>456</v>
      </c>
      <c r="AG14" s="152" t="s">
        <v>456</v>
      </c>
      <c r="AH14" s="152" t="s">
        <v>456</v>
      </c>
      <c r="AI14" s="152" t="s">
        <v>456</v>
      </c>
      <c r="AJ14" s="152" t="s">
        <v>456</v>
      </c>
      <c r="AK14" s="152"/>
      <c r="BG14" s="79">
        <v>23</v>
      </c>
    </row>
    <row customHeight="1" ht="19.95">
      <c r="E15" s="741" t="s">
        <v>98</v>
      </c>
      <c r="F15" s="298" t="s">
        <v>909</v>
      </c>
      <c r="G15" s="152" t="s">
        <v>705</v>
      </c>
      <c r="H15" s="669"/>
      <c r="I15" s="669"/>
      <c r="J15" s="669"/>
      <c r="K15" s="669"/>
      <c r="L15" s="669"/>
      <c r="M15" s="669"/>
      <c r="N15" s="669"/>
      <c r="O15" s="669"/>
      <c r="P15" s="669"/>
      <c r="Q15" s="669"/>
      <c r="R15" s="669"/>
      <c r="S15" s="669"/>
      <c r="T15" s="669"/>
      <c r="U15" s="669"/>
      <c r="V15" s="669"/>
      <c r="W15" s="669"/>
      <c r="X15" s="669"/>
      <c r="Y15" s="669"/>
      <c r="Z15" s="669"/>
      <c r="AA15" s="669"/>
      <c r="AB15" s="669"/>
      <c r="AC15" s="669"/>
      <c r="AD15" s="669"/>
      <c r="AE15" s="669"/>
      <c r="AF15" s="669"/>
      <c r="AG15" s="669"/>
      <c r="AH15" s="669"/>
      <c r="AI15" s="669"/>
      <c r="AJ15" s="669"/>
      <c r="AK15" s="450" t="s">
        <v>910</v>
      </c>
      <c r="AL15" s="743" t="s">
        <v>835</v>
      </c>
      <c r="BG15" s="79">
        <v>19</v>
      </c>
    </row>
    <row customHeight="1" ht="35.699999999999996">
      <c r="E16" s="741" t="s">
        <v>101</v>
      </c>
      <c r="F16" s="298" t="s">
        <v>911</v>
      </c>
      <c r="G16" s="152" t="s">
        <v>705</v>
      </c>
      <c r="H16" s="670">
        <f>SUM(H17,H20,H23,H26,H29:H32,H35)</f>
        <v>0</v>
      </c>
      <c r="I16" s="670">
        <f>SUM(I17,I20,I23,I26,I29:I32,I35)</f>
        <v>0</v>
      </c>
      <c r="J16" s="670">
        <f>SUM(J17,J20,J23,J26,J29:J32,J35)</f>
        <v>0</v>
      </c>
      <c r="K16" s="670">
        <f>SUM(K17,K20,K23,K26,K29:K32,K35)</f>
        <v>0</v>
      </c>
      <c r="L16" s="670">
        <f>SUM(L17,L20,L23,L26,L29:L32,L35)</f>
        <v>0</v>
      </c>
      <c r="M16" s="670">
        <f>SUM(M17,M20,M23,M26,M29:M32,M35)</f>
        <v>0</v>
      </c>
      <c r="N16" s="670">
        <f>SUM(N17,N20,N23,N26,N29:N32,N35)</f>
        <v>0</v>
      </c>
      <c r="O16" s="670">
        <f>SUM(O17,O20,O23,O26,O29:O32,O35)</f>
        <v>0</v>
      </c>
      <c r="P16" s="670">
        <f>SUM(P17,P20,P23,P26,P29:P32,P35)</f>
        <v>0</v>
      </c>
      <c r="Q16" s="670">
        <f>SUM(Q17,Q20,Q23,Q26,Q29:Q32,Q35)</f>
        <v>0</v>
      </c>
      <c r="R16" s="670">
        <f>SUM(R17,R20,R23,R26,R29:R32,R35)</f>
        <v>0</v>
      </c>
      <c r="S16" s="670">
        <f>SUM(S17,S20,S23,S26,S29:S32,S35)</f>
        <v>0</v>
      </c>
      <c r="T16" s="670">
        <f>SUM(T17,T20,T23,T26,T29:T32,T35)</f>
        <v>0</v>
      </c>
      <c r="U16" s="670">
        <f>SUM(U17,U20,U23,U26,U29:U32,U35)</f>
        <v>0</v>
      </c>
      <c r="V16" s="670">
        <f>SUM(V17,V20,V23,V26,V29:V32,V35)</f>
        <v>0</v>
      </c>
      <c r="W16" s="670">
        <f>SUM(W17,W20,W23,W26,W29:W32,W35)</f>
        <v>0</v>
      </c>
      <c r="X16" s="670">
        <f>SUM(X17,X20,X23,X26,X29:X32,X35)</f>
        <v>0</v>
      </c>
      <c r="Y16" s="670">
        <f>SUM(Y17,Y20,Y23,Y26,Y29:Y32,Y35)</f>
        <v>0</v>
      </c>
      <c r="Z16" s="670">
        <f>SUM(Z17,Z20,Z23,Z26,Z29:Z32,Z35)</f>
        <v>0</v>
      </c>
      <c r="AA16" s="670">
        <f>SUM(AA17,AA20,AA23,AA26,AA29:AA32,AA35)</f>
        <v>0</v>
      </c>
      <c r="AB16" s="670">
        <f>SUM(AB17,AB20,AB23,AB26,AB29:AB32,AB35)</f>
        <v>0</v>
      </c>
      <c r="AC16" s="670">
        <f>SUM(AC17,AC20,AC23,AC26,AC29:AC32,AC35)</f>
        <v>0</v>
      </c>
      <c r="AD16" s="670">
        <f>SUM(AD17,AD20,AD23,AD26,AD29:AD32,AD35)</f>
        <v>0</v>
      </c>
      <c r="AE16" s="670">
        <f>SUM(AE17,AE20,AE23,AE26,AE29:AE32,AE35)</f>
        <v>0</v>
      </c>
      <c r="AF16" s="670">
        <f>SUM(AF17,AF20,AF23,AF26,AF29:AF32,AF35)</f>
        <v>0</v>
      </c>
      <c r="AG16" s="670">
        <f>SUM(AG17,AG20,AG23,AG26,AG29:AG32,AG35)</f>
        <v>0</v>
      </c>
      <c r="AH16" s="670">
        <f>SUM(AH17,AH20,AH23,AH26,AH29:AH32,AH35)</f>
        <v>0</v>
      </c>
      <c r="AI16" s="670">
        <f>SUM(AI17,AI20,AI23,AI26,AI29:AI32,AI35)</f>
        <v>0</v>
      </c>
      <c r="AJ16" s="670">
        <f>SUM(AJ17,AJ20,AJ23,AJ26,AJ29:AJ32,AJ35)</f>
        <v>0</v>
      </c>
      <c r="AK16" s="450" t="s">
        <v>912</v>
      </c>
      <c r="AL16" s="743" t="s">
        <v>835</v>
      </c>
      <c r="BG16" s="79">
        <v>34</v>
      </c>
    </row>
    <row customHeight="1" ht="19.95">
      <c r="E17" s="748" t="s">
        <v>913</v>
      </c>
      <c r="F17" s="622" t="s">
        <v>914</v>
      </c>
      <c r="G17" s="83" t="s">
        <v>705</v>
      </c>
      <c r="H17" s="669"/>
      <c r="I17" s="669"/>
      <c r="J17" s="669"/>
      <c r="K17" s="669"/>
      <c r="L17" s="669"/>
      <c r="M17" s="669"/>
      <c r="N17" s="669"/>
      <c r="O17" s="669"/>
      <c r="P17" s="669"/>
      <c r="Q17" s="669"/>
      <c r="R17" s="669"/>
      <c r="S17" s="669"/>
      <c r="T17" s="669"/>
      <c r="U17" s="669"/>
      <c r="V17" s="669"/>
      <c r="W17" s="669"/>
      <c r="X17" s="669"/>
      <c r="Y17" s="669"/>
      <c r="Z17" s="669"/>
      <c r="AA17" s="669"/>
      <c r="AB17" s="669"/>
      <c r="AC17" s="669"/>
      <c r="AD17" s="669"/>
      <c r="AE17" s="669"/>
      <c r="AF17" s="669"/>
      <c r="AG17" s="669"/>
      <c r="AH17" s="669"/>
      <c r="AI17" s="669"/>
      <c r="AJ17" s="669"/>
      <c r="AK17" s="450" t="s">
        <v>915</v>
      </c>
      <c r="BG17" s="79">
        <v>19</v>
      </c>
    </row>
    <row customHeight="1" ht="24">
      <c r="E18" s="748" t="s">
        <v>916</v>
      </c>
      <c r="F18" s="683" t="s">
        <v>917</v>
      </c>
      <c r="G18" s="83" t="s">
        <v>705</v>
      </c>
      <c r="H18" s="669"/>
      <c r="I18" s="669"/>
      <c r="J18" s="669"/>
      <c r="K18" s="669"/>
      <c r="L18" s="669"/>
      <c r="M18" s="669"/>
      <c r="N18" s="669"/>
      <c r="O18" s="669"/>
      <c r="P18" s="669"/>
      <c r="Q18" s="669"/>
      <c r="R18" s="669"/>
      <c r="S18" s="669"/>
      <c r="T18" s="669"/>
      <c r="U18" s="669"/>
      <c r="V18" s="669"/>
      <c r="W18" s="669"/>
      <c r="X18" s="669"/>
      <c r="Y18" s="669"/>
      <c r="Z18" s="669"/>
      <c r="AA18" s="669"/>
      <c r="AB18" s="669"/>
      <c r="AC18" s="669"/>
      <c r="AD18" s="669"/>
      <c r="AE18" s="669"/>
      <c r="AF18" s="669"/>
      <c r="AG18" s="669"/>
      <c r="AH18" s="669"/>
      <c r="AI18" s="669"/>
      <c r="AJ18" s="669"/>
      <c r="AK18" s="450" t="s">
        <v>918</v>
      </c>
      <c r="BG18" s="79">
        <v>23</v>
      </c>
    </row>
    <row customHeight="1" ht="35.699999999999996">
      <c r="E19" s="748" t="s">
        <v>919</v>
      </c>
      <c r="F19" s="683" t="s">
        <v>920</v>
      </c>
      <c r="G19" s="83" t="s">
        <v>705</v>
      </c>
      <c r="H19" s="669"/>
      <c r="I19" s="669"/>
      <c r="J19" s="669"/>
      <c r="K19" s="669"/>
      <c r="L19" s="669"/>
      <c r="M19" s="669"/>
      <c r="N19" s="669"/>
      <c r="O19" s="669"/>
      <c r="P19" s="669"/>
      <c r="Q19" s="669"/>
      <c r="R19" s="669"/>
      <c r="S19" s="669"/>
      <c r="T19" s="669"/>
      <c r="U19" s="669"/>
      <c r="V19" s="669"/>
      <c r="W19" s="669"/>
      <c r="X19" s="669"/>
      <c r="Y19" s="669"/>
      <c r="Z19" s="669"/>
      <c r="AA19" s="669"/>
      <c r="AB19" s="669"/>
      <c r="AC19" s="669"/>
      <c r="AD19" s="669"/>
      <c r="AE19" s="669"/>
      <c r="AF19" s="669"/>
      <c r="AG19" s="669"/>
      <c r="AH19" s="669"/>
      <c r="AI19" s="669"/>
      <c r="AJ19" s="669"/>
      <c r="AK19" s="450"/>
      <c r="BG19" s="79">
        <v>34</v>
      </c>
    </row>
    <row customHeight="1" ht="19.95">
      <c r="E20" s="748" t="s">
        <v>460</v>
      </c>
      <c r="F20" s="622" t="s">
        <v>921</v>
      </c>
      <c r="G20" s="83" t="s">
        <v>705</v>
      </c>
      <c r="H20" s="669"/>
      <c r="I20" s="669"/>
      <c r="J20" s="669"/>
      <c r="K20" s="669"/>
      <c r="L20" s="669"/>
      <c r="M20" s="669"/>
      <c r="N20" s="669"/>
      <c r="O20" s="669"/>
      <c r="P20" s="669"/>
      <c r="Q20" s="669"/>
      <c r="R20" s="669"/>
      <c r="S20" s="669"/>
      <c r="T20" s="669"/>
      <c r="U20" s="669"/>
      <c r="V20" s="669"/>
      <c r="W20" s="669"/>
      <c r="X20" s="669"/>
      <c r="Y20" s="669"/>
      <c r="Z20" s="669"/>
      <c r="AA20" s="669"/>
      <c r="AB20" s="669"/>
      <c r="AC20" s="669"/>
      <c r="AD20" s="669"/>
      <c r="AE20" s="669"/>
      <c r="AF20" s="669"/>
      <c r="AG20" s="669"/>
      <c r="AH20" s="669"/>
      <c r="AI20" s="669"/>
      <c r="AJ20" s="669"/>
      <c r="AK20" s="450" t="s">
        <v>922</v>
      </c>
      <c r="BG20" s="79">
        <v>19</v>
      </c>
    </row>
    <row customHeight="1" ht="19.95">
      <c r="E21" s="748" t="s">
        <v>923</v>
      </c>
      <c r="F21" s="683" t="s">
        <v>924</v>
      </c>
      <c r="G21" s="83" t="s">
        <v>705</v>
      </c>
      <c r="H21" s="669"/>
      <c r="I21" s="669"/>
      <c r="J21" s="669"/>
      <c r="K21" s="669"/>
      <c r="L21" s="669"/>
      <c r="M21" s="669"/>
      <c r="N21" s="669"/>
      <c r="O21" s="669"/>
      <c r="P21" s="669"/>
      <c r="Q21" s="669"/>
      <c r="R21" s="669"/>
      <c r="S21" s="669"/>
      <c r="T21" s="669"/>
      <c r="U21" s="669"/>
      <c r="V21" s="669"/>
      <c r="W21" s="669"/>
      <c r="X21" s="669"/>
      <c r="Y21" s="669"/>
      <c r="Z21" s="669"/>
      <c r="AA21" s="669"/>
      <c r="AB21" s="669"/>
      <c r="AC21" s="669"/>
      <c r="AD21" s="669"/>
      <c r="AE21" s="669"/>
      <c r="AF21" s="669"/>
      <c r="AG21" s="669"/>
      <c r="AH21" s="669"/>
      <c r="AI21" s="669"/>
      <c r="AJ21" s="669"/>
      <c r="AK21" s="450"/>
      <c r="BG21" s="79">
        <v>19</v>
      </c>
    </row>
    <row customHeight="1" ht="19.95">
      <c r="E22" s="748" t="s">
        <v>925</v>
      </c>
      <c r="F22" s="683" t="s">
        <v>926</v>
      </c>
      <c r="G22" s="83" t="s">
        <v>705</v>
      </c>
      <c r="H22" s="669"/>
      <c r="I22" s="669"/>
      <c r="J22" s="669"/>
      <c r="K22" s="669"/>
      <c r="L22" s="669"/>
      <c r="M22" s="669"/>
      <c r="N22" s="669"/>
      <c r="O22" s="669"/>
      <c r="P22" s="669"/>
      <c r="Q22" s="669"/>
      <c r="R22" s="669"/>
      <c r="S22" s="669"/>
      <c r="T22" s="669"/>
      <c r="U22" s="669"/>
      <c r="V22" s="669"/>
      <c r="W22" s="669"/>
      <c r="X22" s="669"/>
      <c r="Y22" s="669"/>
      <c r="Z22" s="669"/>
      <c r="AA22" s="669"/>
      <c r="AB22" s="669"/>
      <c r="AC22" s="669"/>
      <c r="AD22" s="669"/>
      <c r="AE22" s="669"/>
      <c r="AF22" s="669"/>
      <c r="AG22" s="669"/>
      <c r="AH22" s="669"/>
      <c r="AI22" s="669"/>
      <c r="AJ22" s="669"/>
      <c r="AK22" s="450"/>
      <c r="BG22" s="79">
        <v>19</v>
      </c>
    </row>
    <row customHeight="1" ht="24">
      <c r="E23" s="748" t="s">
        <v>463</v>
      </c>
      <c r="F23" s="622" t="s">
        <v>927</v>
      </c>
      <c r="G23" s="83" t="s">
        <v>705</v>
      </c>
      <c r="H23" s="669"/>
      <c r="I23" s="669"/>
      <c r="J23" s="669"/>
      <c r="K23" s="669"/>
      <c r="L23" s="669"/>
      <c r="M23" s="669"/>
      <c r="N23" s="669"/>
      <c r="O23" s="669"/>
      <c r="P23" s="669"/>
      <c r="Q23" s="669"/>
      <c r="R23" s="669"/>
      <c r="S23" s="669"/>
      <c r="T23" s="669"/>
      <c r="U23" s="669"/>
      <c r="V23" s="669"/>
      <c r="W23" s="669"/>
      <c r="X23" s="669"/>
      <c r="Y23" s="669"/>
      <c r="Z23" s="669"/>
      <c r="AA23" s="669"/>
      <c r="AB23" s="669"/>
      <c r="AC23" s="669"/>
      <c r="AD23" s="669"/>
      <c r="AE23" s="669"/>
      <c r="AF23" s="669"/>
      <c r="AG23" s="669"/>
      <c r="AH23" s="669"/>
      <c r="AI23" s="669"/>
      <c r="AJ23" s="669"/>
      <c r="AK23" s="450" t="s">
        <v>928</v>
      </c>
      <c r="BG23" s="79">
        <v>23</v>
      </c>
    </row>
    <row customHeight="1" ht="19.95">
      <c r="E24" s="748" t="s">
        <v>929</v>
      </c>
      <c r="F24" s="683" t="s">
        <v>930</v>
      </c>
      <c r="G24" s="83" t="s">
        <v>705</v>
      </c>
      <c r="H24" s="669"/>
      <c r="I24" s="669"/>
      <c r="J24" s="669"/>
      <c r="K24" s="669"/>
      <c r="L24" s="669"/>
      <c r="M24" s="669"/>
      <c r="N24" s="669"/>
      <c r="O24" s="669"/>
      <c r="P24" s="669"/>
      <c r="Q24" s="669"/>
      <c r="R24" s="669"/>
      <c r="S24" s="669"/>
      <c r="T24" s="669"/>
      <c r="U24" s="669"/>
      <c r="V24" s="669"/>
      <c r="W24" s="669"/>
      <c r="X24" s="669"/>
      <c r="Y24" s="669"/>
      <c r="Z24" s="669"/>
      <c r="AA24" s="669"/>
      <c r="AB24" s="669"/>
      <c r="AC24" s="669"/>
      <c r="AD24" s="669"/>
      <c r="AE24" s="669"/>
      <c r="AF24" s="669"/>
      <c r="AG24" s="669"/>
      <c r="AH24" s="669"/>
      <c r="AI24" s="669"/>
      <c r="AJ24" s="669"/>
      <c r="AK24" s="450"/>
      <c r="BG24" s="79">
        <v>19</v>
      </c>
    </row>
    <row customHeight="1" ht="35.699999999999996">
      <c r="E25" s="748" t="s">
        <v>931</v>
      </c>
      <c r="F25" s="683" t="s">
        <v>932</v>
      </c>
      <c r="G25" s="83" t="s">
        <v>705</v>
      </c>
      <c r="H25" s="669"/>
      <c r="I25" s="669"/>
      <c r="J25" s="669"/>
      <c r="K25" s="669"/>
      <c r="L25" s="669"/>
      <c r="M25" s="669"/>
      <c r="N25" s="669"/>
      <c r="O25" s="669"/>
      <c r="P25" s="669"/>
      <c r="Q25" s="669"/>
      <c r="R25" s="669"/>
      <c r="S25" s="669"/>
      <c r="T25" s="669"/>
      <c r="U25" s="669"/>
      <c r="V25" s="669"/>
      <c r="W25" s="669"/>
      <c r="X25" s="669"/>
      <c r="Y25" s="669"/>
      <c r="Z25" s="669"/>
      <c r="AA25" s="669"/>
      <c r="AB25" s="669"/>
      <c r="AC25" s="669"/>
      <c r="AD25" s="669"/>
      <c r="AE25" s="669"/>
      <c r="AF25" s="669"/>
      <c r="AG25" s="669"/>
      <c r="AH25" s="669"/>
      <c r="AI25" s="669"/>
      <c r="AJ25" s="669"/>
      <c r="AK25" s="450"/>
      <c r="BG25" s="79">
        <v>34</v>
      </c>
    </row>
    <row customHeight="1" ht="24">
      <c r="E26" s="748" t="s">
        <v>933</v>
      </c>
      <c r="F26" s="622" t="s">
        <v>934</v>
      </c>
      <c r="G26" s="83" t="s">
        <v>705</v>
      </c>
      <c r="H26" s="669"/>
      <c r="I26" s="669"/>
      <c r="J26" s="669"/>
      <c r="K26" s="669"/>
      <c r="L26" s="669"/>
      <c r="M26" s="669"/>
      <c r="N26" s="669"/>
      <c r="O26" s="669"/>
      <c r="P26" s="669"/>
      <c r="Q26" s="669"/>
      <c r="R26" s="669"/>
      <c r="S26" s="669"/>
      <c r="T26" s="669"/>
      <c r="U26" s="669"/>
      <c r="V26" s="669"/>
      <c r="W26" s="669"/>
      <c r="X26" s="669"/>
      <c r="Y26" s="669"/>
      <c r="Z26" s="669"/>
      <c r="AA26" s="669"/>
      <c r="AB26" s="669"/>
      <c r="AC26" s="669"/>
      <c r="AD26" s="669"/>
      <c r="AE26" s="669"/>
      <c r="AF26" s="669"/>
      <c r="AG26" s="669"/>
      <c r="AH26" s="669"/>
      <c r="AI26" s="669"/>
      <c r="AJ26" s="669"/>
      <c r="AK26" s="450" t="s">
        <v>935</v>
      </c>
      <c r="BG26" s="79">
        <v>23</v>
      </c>
    </row>
    <row customHeight="1" ht="19.95">
      <c r="E27" s="750" t="s">
        <v>936</v>
      </c>
      <c r="F27" s="683" t="s">
        <v>937</v>
      </c>
      <c r="G27" s="83" t="s">
        <v>705</v>
      </c>
      <c r="H27" s="746"/>
      <c r="I27" s="746"/>
      <c r="J27" s="746"/>
      <c r="K27" s="746"/>
      <c r="L27" s="746"/>
      <c r="M27" s="746"/>
      <c r="N27" s="746"/>
      <c r="O27" s="746"/>
      <c r="P27" s="746"/>
      <c r="Q27" s="746"/>
      <c r="R27" s="746"/>
      <c r="S27" s="746"/>
      <c r="T27" s="746"/>
      <c r="U27" s="746"/>
      <c r="V27" s="746"/>
      <c r="W27" s="746"/>
      <c r="X27" s="746"/>
      <c r="Y27" s="746"/>
      <c r="Z27" s="746"/>
      <c r="AA27" s="746"/>
      <c r="AB27" s="746"/>
      <c r="AC27" s="746"/>
      <c r="AD27" s="746"/>
      <c r="AE27" s="746"/>
      <c r="AF27" s="746"/>
      <c r="AG27" s="746"/>
      <c r="AH27" s="746"/>
      <c r="AI27" s="746"/>
      <c r="AJ27" s="746"/>
      <c r="AK27" s="450"/>
      <c r="BG27" s="79">
        <v>19</v>
      </c>
    </row>
    <row customHeight="1" ht="19.95">
      <c r="E28" s="750" t="s">
        <v>938</v>
      </c>
      <c r="F28" s="683" t="s">
        <v>939</v>
      </c>
      <c r="G28" s="83" t="s">
        <v>705</v>
      </c>
      <c r="H28" s="746"/>
      <c r="I28" s="746"/>
      <c r="J28" s="746"/>
      <c r="K28" s="746"/>
      <c r="L28" s="746"/>
      <c r="M28" s="746"/>
      <c r="N28" s="746"/>
      <c r="O28" s="746"/>
      <c r="P28" s="746"/>
      <c r="Q28" s="746"/>
      <c r="R28" s="746"/>
      <c r="S28" s="746"/>
      <c r="T28" s="746"/>
      <c r="U28" s="746"/>
      <c r="V28" s="746"/>
      <c r="W28" s="746"/>
      <c r="X28" s="746"/>
      <c r="Y28" s="746"/>
      <c r="Z28" s="746"/>
      <c r="AA28" s="746"/>
      <c r="AB28" s="746"/>
      <c r="AC28" s="746"/>
      <c r="AD28" s="746"/>
      <c r="AE28" s="746"/>
      <c r="AF28" s="746"/>
      <c r="AG28" s="746"/>
      <c r="AH28" s="746"/>
      <c r="AI28" s="746"/>
      <c r="AJ28" s="746"/>
      <c r="AK28" s="450"/>
      <c r="BG28" s="79">
        <v>19</v>
      </c>
    </row>
    <row customHeight="1" ht="19.95">
      <c r="E29" s="750" t="s">
        <v>940</v>
      </c>
      <c r="F29" s="622" t="s">
        <v>941</v>
      </c>
      <c r="G29" s="83" t="s">
        <v>705</v>
      </c>
      <c r="H29" s="746"/>
      <c r="I29" s="746"/>
      <c r="J29" s="746"/>
      <c r="K29" s="746"/>
      <c r="L29" s="746"/>
      <c r="M29" s="746"/>
      <c r="N29" s="746"/>
      <c r="O29" s="746"/>
      <c r="P29" s="746"/>
      <c r="Q29" s="746"/>
      <c r="R29" s="746"/>
      <c r="S29" s="746"/>
      <c r="T29" s="746"/>
      <c r="U29" s="746"/>
      <c r="V29" s="746"/>
      <c r="W29" s="746"/>
      <c r="X29" s="746"/>
      <c r="Y29" s="746"/>
      <c r="Z29" s="746"/>
      <c r="AA29" s="746"/>
      <c r="AB29" s="746"/>
      <c r="AC29" s="746"/>
      <c r="AD29" s="746"/>
      <c r="AE29" s="746"/>
      <c r="AF29" s="746"/>
      <c r="AG29" s="746"/>
      <c r="AH29" s="746"/>
      <c r="AI29" s="746"/>
      <c r="AJ29" s="746"/>
      <c r="AK29" s="450"/>
      <c r="BG29" s="79">
        <v>19</v>
      </c>
    </row>
    <row customHeight="1" ht="19.95">
      <c r="E30" s="750" t="s">
        <v>942</v>
      </c>
      <c r="F30" s="622" t="s">
        <v>943</v>
      </c>
      <c r="G30" s="83" t="s">
        <v>705</v>
      </c>
      <c r="H30" s="746"/>
      <c r="I30" s="746"/>
      <c r="J30" s="746"/>
      <c r="K30" s="746"/>
      <c r="L30" s="746"/>
      <c r="M30" s="746"/>
      <c r="N30" s="746"/>
      <c r="O30" s="746"/>
      <c r="P30" s="746"/>
      <c r="Q30" s="746"/>
      <c r="R30" s="746"/>
      <c r="S30" s="746"/>
      <c r="T30" s="746"/>
      <c r="U30" s="746"/>
      <c r="V30" s="746"/>
      <c r="W30" s="746"/>
      <c r="X30" s="746"/>
      <c r="Y30" s="746"/>
      <c r="Z30" s="746"/>
      <c r="AA30" s="746"/>
      <c r="AB30" s="746"/>
      <c r="AC30" s="746"/>
      <c r="AD30" s="746"/>
      <c r="AE30" s="746"/>
      <c r="AF30" s="746"/>
      <c r="AG30" s="746"/>
      <c r="AH30" s="746"/>
      <c r="AI30" s="746"/>
      <c r="AJ30" s="746"/>
      <c r="AK30" s="450"/>
      <c r="BG30" s="79">
        <v>19</v>
      </c>
    </row>
    <row customHeight="1" ht="19.95">
      <c r="E31" s="750" t="s">
        <v>944</v>
      </c>
      <c r="F31" s="622" t="s">
        <v>945</v>
      </c>
      <c r="G31" s="83" t="s">
        <v>705</v>
      </c>
      <c r="H31" s="746"/>
      <c r="I31" s="746"/>
      <c r="J31" s="746"/>
      <c r="K31" s="746"/>
      <c r="L31" s="746"/>
      <c r="M31" s="746"/>
      <c r="N31" s="746"/>
      <c r="O31" s="746"/>
      <c r="P31" s="746"/>
      <c r="Q31" s="746"/>
      <c r="R31" s="746"/>
      <c r="S31" s="746"/>
      <c r="T31" s="746"/>
      <c r="U31" s="746"/>
      <c r="V31" s="746"/>
      <c r="W31" s="746"/>
      <c r="X31" s="746"/>
      <c r="Y31" s="746"/>
      <c r="Z31" s="746"/>
      <c r="AA31" s="746"/>
      <c r="AB31" s="746"/>
      <c r="AC31" s="746"/>
      <c r="AD31" s="746"/>
      <c r="AE31" s="746"/>
      <c r="AF31" s="746"/>
      <c r="AG31" s="746"/>
      <c r="AH31" s="746"/>
      <c r="AI31" s="746"/>
      <c r="AJ31" s="746"/>
      <c r="AK31" s="450"/>
      <c r="BG31" s="79">
        <v>19</v>
      </c>
    </row>
    <row customHeight="1" ht="35.699999999999996">
      <c r="E32" s="750" t="s">
        <v>946</v>
      </c>
      <c r="F32" s="622" t="s">
        <v>947</v>
      </c>
      <c r="G32" s="291" t="s">
        <v>705</v>
      </c>
      <c r="H32" s="687">
        <f>SUM(H33:H34)</f>
        <v>0</v>
      </c>
      <c r="I32" s="687">
        <f>SUM(I33:I34)</f>
        <v>0</v>
      </c>
      <c r="J32" s="687">
        <f>SUM(J33:J34)</f>
        <v>0</v>
      </c>
      <c r="K32" s="687">
        <f>SUM(K33:K34)</f>
        <v>0</v>
      </c>
      <c r="L32" s="687">
        <f>SUM(L33:L34)</f>
        <v>0</v>
      </c>
      <c r="M32" s="687">
        <f>SUM(M33:M34)</f>
        <v>0</v>
      </c>
      <c r="N32" s="687">
        <f>SUM(N33:N34)</f>
        <v>0</v>
      </c>
      <c r="O32" s="687">
        <f>SUM(O33:O34)</f>
        <v>0</v>
      </c>
      <c r="P32" s="687">
        <f>SUM(P33:P34)</f>
        <v>0</v>
      </c>
      <c r="Q32" s="687">
        <f>SUM(Q33:Q34)</f>
        <v>0</v>
      </c>
      <c r="R32" s="687">
        <f>SUM(R33:R34)</f>
        <v>0</v>
      </c>
      <c r="S32" s="687">
        <f>SUM(S33:S34)</f>
        <v>0</v>
      </c>
      <c r="T32" s="687">
        <f>SUM(T33:T34)</f>
        <v>0</v>
      </c>
      <c r="U32" s="687">
        <f>SUM(U33:U34)</f>
        <v>0</v>
      </c>
      <c r="V32" s="687">
        <f>SUM(V33:V34)</f>
        <v>0</v>
      </c>
      <c r="W32" s="687">
        <f>SUM(W33:W34)</f>
        <v>0</v>
      </c>
      <c r="X32" s="687">
        <f>SUM(X33:X34)</f>
        <v>0</v>
      </c>
      <c r="Y32" s="687">
        <f>SUM(Y33:Y34)</f>
        <v>0</v>
      </c>
      <c r="Z32" s="687">
        <f>SUM(Z33:Z34)</f>
        <v>0</v>
      </c>
      <c r="AA32" s="687">
        <f>SUM(AA33:AA34)</f>
        <v>0</v>
      </c>
      <c r="AB32" s="687">
        <f>SUM(AB33:AB34)</f>
        <v>0</v>
      </c>
      <c r="AC32" s="687">
        <f>SUM(AC33:AC34)</f>
        <v>0</v>
      </c>
      <c r="AD32" s="687">
        <f>SUM(AD33:AD34)</f>
        <v>0</v>
      </c>
      <c r="AE32" s="687">
        <f>SUM(AE33:AE34)</f>
        <v>0</v>
      </c>
      <c r="AF32" s="687">
        <f>SUM(AF33:AF34)</f>
        <v>0</v>
      </c>
      <c r="AG32" s="687">
        <f>SUM(AG33:AG34)</f>
        <v>0</v>
      </c>
      <c r="AH32" s="687">
        <f>SUM(AH33:AH34)</f>
        <v>0</v>
      </c>
      <c r="AI32" s="687">
        <f>SUM(AI33:AI34)</f>
        <v>0</v>
      </c>
      <c r="AJ32" s="687">
        <f>SUM(AJ33:AJ34)</f>
        <v>0</v>
      </c>
      <c r="AK32" s="450" t="s">
        <v>948</v>
      </c>
      <c r="BG32" s="100">
        <v>34</v>
      </c>
    </row>
    <row customHeight="1" ht="1.05">
      <c r="E33" s="153" t="str">
        <f>E32&amp;".0"</f>
        <v>2.8.0</v>
      </c>
      <c r="F33" s="688"/>
      <c r="G33" s="153"/>
      <c r="H33" s="689"/>
      <c r="I33" s="689"/>
      <c r="J33" s="689"/>
      <c r="K33" s="689"/>
      <c r="L33" s="689"/>
      <c r="M33" s="689"/>
      <c r="N33" s="689"/>
      <c r="O33" s="689"/>
      <c r="P33" s="689"/>
      <c r="Q33" s="689"/>
      <c r="R33" s="689"/>
      <c r="S33" s="689"/>
      <c r="T33" s="689"/>
      <c r="U33" s="689"/>
      <c r="V33" s="689"/>
      <c r="W33" s="689"/>
      <c r="X33" s="689"/>
      <c r="Y33" s="689"/>
      <c r="Z33" s="689"/>
      <c r="AA33" s="689"/>
      <c r="AB33" s="689"/>
      <c r="AC33" s="689"/>
      <c r="AD33" s="689"/>
      <c r="AE33" s="689"/>
      <c r="AF33" s="689"/>
      <c r="AG33" s="689"/>
      <c r="AH33" s="689"/>
      <c r="AI33" s="689"/>
      <c r="AJ33" s="689"/>
      <c r="AK33" s="690"/>
      <c r="BG33" s="138">
        <v>1</v>
      </c>
    </row>
    <row customHeight="1" ht="19.95">
      <c r="E34" s="680"/>
      <c r="F34" s="770" t="s">
        <v>745</v>
      </c>
      <c r="G34" s="681"/>
      <c r="H34" s="682"/>
      <c r="I34" s="682"/>
      <c r="J34" s="682"/>
      <c r="K34" s="682"/>
      <c r="L34" s="682"/>
      <c r="M34" s="682"/>
      <c r="N34" s="682"/>
      <c r="O34" s="682"/>
      <c r="P34" s="682"/>
      <c r="Q34" s="682"/>
      <c r="R34" s="682"/>
      <c r="S34" s="682"/>
      <c r="T34" s="682"/>
      <c r="U34" s="682"/>
      <c r="V34" s="682"/>
      <c r="W34" s="682"/>
      <c r="X34" s="682"/>
      <c r="Y34" s="682"/>
      <c r="Z34" s="682"/>
      <c r="AA34" s="682"/>
      <c r="AB34" s="682"/>
      <c r="AC34" s="682"/>
      <c r="AD34" s="682"/>
      <c r="AE34" s="682"/>
      <c r="AF34" s="682"/>
      <c r="AG34" s="682"/>
      <c r="AH34" s="682"/>
      <c r="AI34" s="682"/>
      <c r="AJ34" s="682"/>
      <c r="AK34" s="506" t="s">
        <v>949</v>
      </c>
      <c r="BG34" s="100">
        <v>19</v>
      </c>
    </row>
    <row customHeight="1" ht="60">
      <c r="E35" s="750" t="s">
        <v>950</v>
      </c>
      <c r="F35" s="622" t="s">
        <v>951</v>
      </c>
      <c r="G35" s="83" t="s">
        <v>705</v>
      </c>
      <c r="H35" s="771" t="s">
        <v>22</v>
      </c>
      <c r="I35" s="771" t="s">
        <v>22</v>
      </c>
      <c r="J35" s="771" t="s">
        <v>22</v>
      </c>
      <c r="K35" s="771" t="s">
        <v>22</v>
      </c>
      <c r="L35" s="771" t="s">
        <v>22</v>
      </c>
      <c r="M35" s="771" t="s">
        <v>22</v>
      </c>
      <c r="N35" s="771" t="s">
        <v>22</v>
      </c>
      <c r="O35" s="771" t="s">
        <v>22</v>
      </c>
      <c r="P35" s="771" t="s">
        <v>22</v>
      </c>
      <c r="Q35" s="771" t="s">
        <v>22</v>
      </c>
      <c r="R35" s="771" t="s">
        <v>22</v>
      </c>
      <c r="S35" s="771" t="s">
        <v>22</v>
      </c>
      <c r="T35" s="771" t="s">
        <v>22</v>
      </c>
      <c r="U35" s="771" t="s">
        <v>22</v>
      </c>
      <c r="V35" s="771" t="s">
        <v>22</v>
      </c>
      <c r="W35" s="771" t="s">
        <v>22</v>
      </c>
      <c r="X35" s="771" t="s">
        <v>22</v>
      </c>
      <c r="Y35" s="771" t="s">
        <v>22</v>
      </c>
      <c r="Z35" s="771" t="s">
        <v>22</v>
      </c>
      <c r="AA35" s="771" t="s">
        <v>22</v>
      </c>
      <c r="AB35" s="771" t="s">
        <v>22</v>
      </c>
      <c r="AC35" s="771" t="s">
        <v>22</v>
      </c>
      <c r="AD35" s="771" t="s">
        <v>22</v>
      </c>
      <c r="AE35" s="771" t="s">
        <v>22</v>
      </c>
      <c r="AF35" s="771" t="s">
        <v>22</v>
      </c>
      <c r="AG35" s="771" t="s">
        <v>22</v>
      </c>
      <c r="AH35" s="771" t="s">
        <v>22</v>
      </c>
      <c r="AI35" s="771" t="s">
        <v>22</v>
      </c>
      <c r="AJ35" s="771" t="s">
        <v>22</v>
      </c>
      <c r="AK35" s="450" t="s">
        <v>952</v>
      </c>
      <c r="BG35" s="79">
        <v>57</v>
      </c>
    </row>
    <row customHeight="1" ht="19.95">
      <c r="E36" s="750" t="s">
        <v>953</v>
      </c>
      <c r="F36" s="683" t="s">
        <v>954</v>
      </c>
      <c r="G36" s="83" t="s">
        <v>705</v>
      </c>
      <c r="H36" s="772" t="s">
        <v>22</v>
      </c>
      <c r="I36" s="772" t="s">
        <v>22</v>
      </c>
      <c r="J36" s="772" t="s">
        <v>22</v>
      </c>
      <c r="K36" s="772" t="s">
        <v>22</v>
      </c>
      <c r="L36" s="772" t="s">
        <v>22</v>
      </c>
      <c r="M36" s="772" t="s">
        <v>22</v>
      </c>
      <c r="N36" s="772" t="s">
        <v>22</v>
      </c>
      <c r="O36" s="772" t="s">
        <v>22</v>
      </c>
      <c r="P36" s="772" t="s">
        <v>22</v>
      </c>
      <c r="Q36" s="772" t="s">
        <v>22</v>
      </c>
      <c r="R36" s="772" t="s">
        <v>22</v>
      </c>
      <c r="S36" s="772" t="s">
        <v>22</v>
      </c>
      <c r="T36" s="772" t="s">
        <v>22</v>
      </c>
      <c r="U36" s="772" t="s">
        <v>22</v>
      </c>
      <c r="V36" s="772" t="s">
        <v>22</v>
      </c>
      <c r="W36" s="772" t="s">
        <v>22</v>
      </c>
      <c r="X36" s="772" t="s">
        <v>22</v>
      </c>
      <c r="Y36" s="772" t="s">
        <v>22</v>
      </c>
      <c r="Z36" s="772" t="s">
        <v>22</v>
      </c>
      <c r="AA36" s="772" t="s">
        <v>22</v>
      </c>
      <c r="AB36" s="772" t="s">
        <v>22</v>
      </c>
      <c r="AC36" s="772" t="s">
        <v>22</v>
      </c>
      <c r="AD36" s="772" t="s">
        <v>22</v>
      </c>
      <c r="AE36" s="772" t="s">
        <v>22</v>
      </c>
      <c r="AF36" s="772" t="s">
        <v>22</v>
      </c>
      <c r="AG36" s="772" t="s">
        <v>22</v>
      </c>
      <c r="AH36" s="772" t="s">
        <v>22</v>
      </c>
      <c r="AI36" s="772" t="s">
        <v>22</v>
      </c>
      <c r="AJ36" s="772" t="s">
        <v>22</v>
      </c>
      <c r="AK36" s="450" t="s">
        <v>955</v>
      </c>
      <c r="BG36" s="79">
        <v>19</v>
      </c>
    </row>
    <row customHeight="1" ht="19.95">
      <c r="E37" s="750" t="s">
        <v>956</v>
      </c>
      <c r="F37" s="683" t="s">
        <v>957</v>
      </c>
      <c r="G37" s="83" t="s">
        <v>705</v>
      </c>
      <c r="H37" s="772" t="s">
        <v>22</v>
      </c>
      <c r="I37" s="772" t="s">
        <v>22</v>
      </c>
      <c r="J37" s="772" t="s">
        <v>22</v>
      </c>
      <c r="K37" s="772" t="s">
        <v>22</v>
      </c>
      <c r="L37" s="772" t="s">
        <v>22</v>
      </c>
      <c r="M37" s="772" t="s">
        <v>22</v>
      </c>
      <c r="N37" s="772" t="s">
        <v>22</v>
      </c>
      <c r="O37" s="772" t="s">
        <v>22</v>
      </c>
      <c r="P37" s="772" t="s">
        <v>22</v>
      </c>
      <c r="Q37" s="772" t="s">
        <v>22</v>
      </c>
      <c r="R37" s="772" t="s">
        <v>22</v>
      </c>
      <c r="S37" s="772" t="s">
        <v>22</v>
      </c>
      <c r="T37" s="772" t="s">
        <v>22</v>
      </c>
      <c r="U37" s="772" t="s">
        <v>22</v>
      </c>
      <c r="V37" s="772" t="s">
        <v>22</v>
      </c>
      <c r="W37" s="772" t="s">
        <v>22</v>
      </c>
      <c r="X37" s="772" t="s">
        <v>22</v>
      </c>
      <c r="Y37" s="772" t="s">
        <v>22</v>
      </c>
      <c r="Z37" s="772" t="s">
        <v>22</v>
      </c>
      <c r="AA37" s="772" t="s">
        <v>22</v>
      </c>
      <c r="AB37" s="772" t="s">
        <v>22</v>
      </c>
      <c r="AC37" s="772" t="s">
        <v>22</v>
      </c>
      <c r="AD37" s="772" t="s">
        <v>22</v>
      </c>
      <c r="AE37" s="772" t="s">
        <v>22</v>
      </c>
      <c r="AF37" s="772" t="s">
        <v>22</v>
      </c>
      <c r="AG37" s="772" t="s">
        <v>22</v>
      </c>
      <c r="AH37" s="772" t="s">
        <v>22</v>
      </c>
      <c r="AI37" s="772" t="s">
        <v>22</v>
      </c>
      <c r="AJ37" s="772" t="s">
        <v>22</v>
      </c>
      <c r="AK37" s="450" t="s">
        <v>958</v>
      </c>
      <c r="BG37" s="79">
        <v>19</v>
      </c>
    </row>
    <row customHeight="1" ht="24">
      <c r="A38" s="684" t="s">
        <v>746</v>
      </c>
      <c r="E38" s="748" t="s">
        <v>89</v>
      </c>
      <c r="F38" s="298" t="s">
        <v>959</v>
      </c>
      <c r="G38" s="83" t="s">
        <v>705</v>
      </c>
      <c r="H38" s="669"/>
      <c r="I38" s="669"/>
      <c r="J38" s="669"/>
      <c r="K38" s="669"/>
      <c r="L38" s="669"/>
      <c r="M38" s="669"/>
      <c r="N38" s="669"/>
      <c r="O38" s="669"/>
      <c r="P38" s="669"/>
      <c r="Q38" s="669"/>
      <c r="R38" s="669"/>
      <c r="S38" s="669"/>
      <c r="T38" s="669"/>
      <c r="U38" s="669"/>
      <c r="V38" s="669"/>
      <c r="W38" s="669"/>
      <c r="X38" s="669"/>
      <c r="Y38" s="669"/>
      <c r="Z38" s="669"/>
      <c r="AA38" s="669"/>
      <c r="AB38" s="669"/>
      <c r="AC38" s="669"/>
      <c r="AD38" s="669"/>
      <c r="AE38" s="669"/>
      <c r="AF38" s="669"/>
      <c r="AG38" s="669"/>
      <c r="AH38" s="669"/>
      <c r="AI38" s="669"/>
      <c r="AJ38" s="669"/>
      <c r="AK38" s="450" t="s">
        <v>960</v>
      </c>
      <c r="BG38" s="100">
        <v>23</v>
      </c>
    </row>
    <row customHeight="1" ht="35.699999999999996">
      <c r="A39" s="684"/>
      <c r="E39" s="748" t="s">
        <v>477</v>
      </c>
      <c r="F39" s="622" t="s">
        <v>961</v>
      </c>
      <c r="G39" s="83"/>
      <c r="H39" s="669"/>
      <c r="I39" s="669"/>
      <c r="J39" s="669"/>
      <c r="K39" s="669"/>
      <c r="L39" s="669"/>
      <c r="M39" s="669"/>
      <c r="N39" s="669"/>
      <c r="O39" s="669"/>
      <c r="P39" s="669"/>
      <c r="Q39" s="669"/>
      <c r="R39" s="669"/>
      <c r="S39" s="669"/>
      <c r="T39" s="669"/>
      <c r="U39" s="669"/>
      <c r="V39" s="669"/>
      <c r="W39" s="669"/>
      <c r="X39" s="669"/>
      <c r="Y39" s="669"/>
      <c r="Z39" s="669"/>
      <c r="AA39" s="669"/>
      <c r="AB39" s="669"/>
      <c r="AC39" s="669"/>
      <c r="AD39" s="669"/>
      <c r="AE39" s="669"/>
      <c r="AF39" s="669"/>
      <c r="AG39" s="669"/>
      <c r="AH39" s="669"/>
      <c r="AI39" s="669"/>
      <c r="AJ39" s="669"/>
      <c r="AK39" s="450"/>
      <c r="BG39" s="100">
        <v>34</v>
      </c>
    </row>
    <row customHeight="1" ht="19.95">
      <c r="E40" s="748" t="s">
        <v>90</v>
      </c>
      <c r="F40" s="298" t="s">
        <v>962</v>
      </c>
      <c r="G40" s="83" t="s">
        <v>705</v>
      </c>
      <c r="H40" s="669"/>
      <c r="I40" s="669"/>
      <c r="J40" s="669"/>
      <c r="K40" s="669"/>
      <c r="L40" s="669"/>
      <c r="M40" s="669"/>
      <c r="N40" s="669"/>
      <c r="O40" s="669"/>
      <c r="P40" s="669"/>
      <c r="Q40" s="669"/>
      <c r="R40" s="669"/>
      <c r="S40" s="669"/>
      <c r="T40" s="669"/>
      <c r="U40" s="669"/>
      <c r="V40" s="669"/>
      <c r="W40" s="669"/>
      <c r="X40" s="669"/>
      <c r="Y40" s="669"/>
      <c r="Z40" s="669"/>
      <c r="AA40" s="669"/>
      <c r="AB40" s="669"/>
      <c r="AC40" s="669"/>
      <c r="AD40" s="669"/>
      <c r="AE40" s="669"/>
      <c r="AF40" s="669"/>
      <c r="AG40" s="669"/>
      <c r="AH40" s="669"/>
      <c r="AI40" s="669"/>
      <c r="AJ40" s="669"/>
      <c r="AK40" s="450" t="s">
        <v>963</v>
      </c>
      <c r="BG40" s="100">
        <v>19</v>
      </c>
    </row>
    <row customHeight="1" ht="24">
      <c r="E41" s="748" t="s">
        <v>964</v>
      </c>
      <c r="F41" s="622" t="s">
        <v>965</v>
      </c>
      <c r="G41" s="83" t="s">
        <v>705</v>
      </c>
      <c r="H41" s="669"/>
      <c r="I41" s="669"/>
      <c r="J41" s="669"/>
      <c r="K41" s="669"/>
      <c r="L41" s="669"/>
      <c r="M41" s="669"/>
      <c r="N41" s="669"/>
      <c r="O41" s="669"/>
      <c r="P41" s="669"/>
      <c r="Q41" s="669"/>
      <c r="R41" s="669"/>
      <c r="S41" s="669"/>
      <c r="T41" s="669"/>
      <c r="U41" s="669"/>
      <c r="V41" s="669"/>
      <c r="W41" s="669"/>
      <c r="X41" s="669"/>
      <c r="Y41" s="669"/>
      <c r="Z41" s="669"/>
      <c r="AA41" s="669"/>
      <c r="AB41" s="669"/>
      <c r="AC41" s="669"/>
      <c r="AD41" s="669"/>
      <c r="AE41" s="669"/>
      <c r="AF41" s="669"/>
      <c r="AG41" s="669"/>
      <c r="AH41" s="669"/>
      <c r="AI41" s="669"/>
      <c r="AJ41" s="669"/>
      <c r="AK41" s="450" t="s">
        <v>966</v>
      </c>
      <c r="BG41" s="100">
        <v>23</v>
      </c>
    </row>
    <row customHeight="1" ht="24">
      <c r="E42" s="748" t="s">
        <v>967</v>
      </c>
      <c r="F42" s="683" t="s">
        <v>968</v>
      </c>
      <c r="G42" s="83" t="s">
        <v>705</v>
      </c>
      <c r="H42" s="669"/>
      <c r="I42" s="669"/>
      <c r="J42" s="669"/>
      <c r="K42" s="669"/>
      <c r="L42" s="669"/>
      <c r="M42" s="669"/>
      <c r="N42" s="669"/>
      <c r="O42" s="669"/>
      <c r="P42" s="669"/>
      <c r="Q42" s="669"/>
      <c r="R42" s="669"/>
      <c r="S42" s="669"/>
      <c r="T42" s="669"/>
      <c r="U42" s="669"/>
      <c r="V42" s="669"/>
      <c r="W42" s="669"/>
      <c r="X42" s="669"/>
      <c r="Y42" s="669"/>
      <c r="Z42" s="669"/>
      <c r="AA42" s="669"/>
      <c r="AB42" s="669"/>
      <c r="AC42" s="669"/>
      <c r="AD42" s="669"/>
      <c r="AE42" s="669"/>
      <c r="AF42" s="669"/>
      <c r="AG42" s="669"/>
      <c r="AH42" s="669"/>
      <c r="AI42" s="669"/>
      <c r="AJ42" s="669"/>
      <c r="AK42" s="450" t="s">
        <v>969</v>
      </c>
      <c r="BG42" s="100">
        <v>23</v>
      </c>
    </row>
    <row customHeight="1" ht="24">
      <c r="E43" s="748" t="s">
        <v>970</v>
      </c>
      <c r="F43" s="683" t="s">
        <v>971</v>
      </c>
      <c r="G43" s="83" t="s">
        <v>705</v>
      </c>
      <c r="H43" s="669"/>
      <c r="I43" s="669"/>
      <c r="J43" s="669"/>
      <c r="K43" s="669"/>
      <c r="L43" s="669"/>
      <c r="M43" s="669"/>
      <c r="N43" s="669"/>
      <c r="O43" s="669"/>
      <c r="P43" s="669"/>
      <c r="Q43" s="669"/>
      <c r="R43" s="669"/>
      <c r="S43" s="669"/>
      <c r="T43" s="669"/>
      <c r="U43" s="669"/>
      <c r="V43" s="669"/>
      <c r="W43" s="669"/>
      <c r="X43" s="669"/>
      <c r="Y43" s="669"/>
      <c r="Z43" s="669"/>
      <c r="AA43" s="669"/>
      <c r="AB43" s="669"/>
      <c r="AC43" s="669"/>
      <c r="AD43" s="669"/>
      <c r="AE43" s="669"/>
      <c r="AF43" s="669"/>
      <c r="AG43" s="669"/>
      <c r="AH43" s="669"/>
      <c r="AI43" s="669"/>
      <c r="AJ43" s="669"/>
      <c r="AK43" s="450" t="s">
        <v>972</v>
      </c>
      <c r="BG43" s="100">
        <v>23</v>
      </c>
    </row>
    <row customHeight="1" ht="24">
      <c r="E44" s="748" t="s">
        <v>973</v>
      </c>
      <c r="F44" s="683" t="s">
        <v>974</v>
      </c>
      <c r="G44" s="83" t="s">
        <v>705</v>
      </c>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669"/>
      <c r="AG44" s="669"/>
      <c r="AH44" s="669"/>
      <c r="AI44" s="669"/>
      <c r="AJ44" s="669"/>
      <c r="AK44" s="450" t="s">
        <v>975</v>
      </c>
      <c r="BG44" s="100">
        <v>23</v>
      </c>
    </row>
    <row customHeight="1" ht="35.699999999999996">
      <c r="C45" s="138" t="s">
        <v>748</v>
      </c>
      <c r="E45" s="748" t="s">
        <v>109</v>
      </c>
      <c r="F45" s="298" t="s">
        <v>834</v>
      </c>
      <c r="G45" s="152" t="s">
        <v>976</v>
      </c>
      <c r="H45" s="440"/>
      <c r="I45" s="440"/>
      <c r="J45" s="440"/>
      <c r="K45" s="440"/>
      <c r="L45" s="440"/>
      <c r="M45" s="440"/>
      <c r="N45" s="440"/>
      <c r="O45" s="440"/>
      <c r="P45" s="440"/>
      <c r="Q45" s="440"/>
      <c r="R45" s="440"/>
      <c r="S45" s="440"/>
      <c r="T45" s="440"/>
      <c r="U45" s="440"/>
      <c r="V45" s="440"/>
      <c r="W45" s="440"/>
      <c r="X45" s="440"/>
      <c r="Y45" s="440"/>
      <c r="Z45" s="440"/>
      <c r="AA45" s="440"/>
      <c r="AB45" s="440"/>
      <c r="AC45" s="440"/>
      <c r="AD45" s="440"/>
      <c r="AE45" s="440"/>
      <c r="AF45" s="440"/>
      <c r="AG45" s="440"/>
      <c r="AH45" s="440"/>
      <c r="AI45" s="440"/>
      <c r="AJ45" s="440"/>
      <c r="AK45" s="450" t="s">
        <v>977</v>
      </c>
      <c r="BG45" s="100">
        <v>34</v>
      </c>
    </row>
    <row customHeight="1" ht="35.699999999999996">
      <c r="E46" s="748" t="s">
        <v>91</v>
      </c>
      <c r="F46" s="298" t="s">
        <v>978</v>
      </c>
      <c r="G46" s="83" t="s">
        <v>979</v>
      </c>
      <c r="H46" s="660"/>
      <c r="I46" s="660"/>
      <c r="J46" s="660"/>
      <c r="K46" s="660"/>
      <c r="L46" s="660"/>
      <c r="M46" s="660"/>
      <c r="N46" s="660"/>
      <c r="O46" s="660"/>
      <c r="P46" s="660"/>
      <c r="Q46" s="660"/>
      <c r="R46" s="660"/>
      <c r="S46" s="660"/>
      <c r="T46" s="660"/>
      <c r="U46" s="660"/>
      <c r="V46" s="660"/>
      <c r="W46" s="660"/>
      <c r="X46" s="660"/>
      <c r="Y46" s="660"/>
      <c r="Z46" s="660"/>
      <c r="AA46" s="660"/>
      <c r="AB46" s="660"/>
      <c r="AC46" s="660"/>
      <c r="AD46" s="660"/>
      <c r="AE46" s="660"/>
      <c r="AF46" s="660"/>
      <c r="AG46" s="660"/>
      <c r="AH46" s="660"/>
      <c r="AI46" s="660"/>
      <c r="AJ46" s="660"/>
      <c r="AK46" s="450" t="s">
        <v>980</v>
      </c>
      <c r="BG46" s="100">
        <v>34</v>
      </c>
    </row>
    <row customHeight="1" ht="24">
      <c r="E47" s="748" t="s">
        <v>92</v>
      </c>
      <c r="F47" s="298" t="s">
        <v>981</v>
      </c>
      <c r="G47" s="83" t="s">
        <v>982</v>
      </c>
      <c r="H47" s="660"/>
      <c r="I47" s="660"/>
      <c r="J47" s="660"/>
      <c r="K47" s="660"/>
      <c r="L47" s="660"/>
      <c r="M47" s="660"/>
      <c r="N47" s="660"/>
      <c r="O47" s="660"/>
      <c r="P47" s="660"/>
      <c r="Q47" s="660"/>
      <c r="R47" s="660"/>
      <c r="S47" s="660"/>
      <c r="T47" s="660"/>
      <c r="U47" s="660"/>
      <c r="V47" s="660"/>
      <c r="W47" s="660"/>
      <c r="X47" s="660"/>
      <c r="Y47" s="660"/>
      <c r="Z47" s="660"/>
      <c r="AA47" s="660"/>
      <c r="AB47" s="660"/>
      <c r="AC47" s="660"/>
      <c r="AD47" s="660"/>
      <c r="AE47" s="660"/>
      <c r="AF47" s="660"/>
      <c r="AG47" s="660"/>
      <c r="AH47" s="660"/>
      <c r="AI47" s="660"/>
      <c r="AJ47" s="660"/>
      <c r="AK47" s="450" t="s">
        <v>983</v>
      </c>
      <c r="BG47" s="100">
        <v>23</v>
      </c>
    </row>
    <row customHeight="1" ht="19.95">
      <c r="E48" s="748" t="s">
        <v>117</v>
      </c>
      <c r="F48" s="298" t="s">
        <v>984</v>
      </c>
      <c r="G48" s="83" t="s">
        <v>759</v>
      </c>
      <c r="H48" s="685"/>
      <c r="I48" s="685"/>
      <c r="J48" s="685"/>
      <c r="K48" s="685"/>
      <c r="L48" s="685"/>
      <c r="M48" s="685"/>
      <c r="N48" s="685"/>
      <c r="O48" s="685"/>
      <c r="P48" s="685"/>
      <c r="Q48" s="685"/>
      <c r="R48" s="685"/>
      <c r="S48" s="685"/>
      <c r="T48" s="685"/>
      <c r="U48" s="685"/>
      <c r="V48" s="685"/>
      <c r="W48" s="685"/>
      <c r="X48" s="685"/>
      <c r="Y48" s="685"/>
      <c r="Z48" s="685"/>
      <c r="AA48" s="685"/>
      <c r="AB48" s="685"/>
      <c r="AC48" s="685"/>
      <c r="AD48" s="685"/>
      <c r="AE48" s="685"/>
      <c r="AF48" s="685"/>
      <c r="AG48" s="685"/>
      <c r="AH48" s="685"/>
      <c r="AI48" s="685"/>
      <c r="AJ48" s="685"/>
      <c r="AK48" s="450"/>
      <c r="BG48" s="100">
        <v>19</v>
      </c>
    </row>
    <row customHeight="1" ht="11.549999999999999">
      <c r="U49" s="0"/>
      <c r="V49" s="0"/>
      <c r="W49" s="0"/>
      <c r="X49" s="0"/>
      <c r="Y49" s="0"/>
      <c r="Z49" s="0"/>
      <c r="AA49" s="0"/>
      <c r="AB49" s="0"/>
      <c r="AC49" s="0"/>
      <c r="AD49" s="0"/>
      <c r="AE49" s="0"/>
      <c r="AF49" s="0"/>
      <c r="AG49" s="0"/>
      <c r="AH49" s="0"/>
      <c r="AI49" s="0"/>
      <c r="AJ49" s="0"/>
      <c r="BG49" s="79">
        <v>11</v>
      </c>
    </row>
    <row customHeight="1" ht="11.549999999999999">
      <c r="U50" s="0"/>
      <c r="V50" s="0"/>
      <c r="W50" s="0"/>
      <c r="X50" s="0"/>
      <c r="Y50" s="0"/>
      <c r="Z50" s="0"/>
      <c r="AA50" s="0"/>
      <c r="AB50" s="0"/>
      <c r="AC50" s="0"/>
      <c r="AD50" s="0"/>
      <c r="AE50" s="0"/>
      <c r="AF50" s="0"/>
      <c r="AG50" s="0"/>
      <c r="AH50" s="0"/>
      <c r="AI50" s="0"/>
      <c r="AJ50" s="0"/>
      <c r="BG50" s="403">
        <v>11</v>
      </c>
    </row>
    <row customHeight="1" ht="11.549999999999999">
      <c r="U51" s="0"/>
      <c r="V51" s="0"/>
      <c r="W51" s="0"/>
      <c r="X51" s="0"/>
      <c r="Y51" s="0"/>
      <c r="Z51" s="0"/>
      <c r="AA51" s="0"/>
      <c r="AB51" s="0"/>
      <c r="AC51" s="0"/>
      <c r="AD51" s="0"/>
      <c r="AE51" s="0"/>
      <c r="AF51" s="0"/>
      <c r="AG51" s="0"/>
      <c r="AH51" s="0"/>
      <c r="AI51" s="0"/>
      <c r="AJ51" s="0"/>
      <c r="BG51" s="403">
        <v>11</v>
      </c>
    </row>
    <row customHeight="1" ht="11.549999999999999">
      <c r="U52" s="0"/>
      <c r="V52" s="0"/>
      <c r="W52" s="0"/>
      <c r="X52" s="0"/>
      <c r="Y52" s="0"/>
      <c r="Z52" s="0"/>
      <c r="AA52" s="0"/>
      <c r="AB52" s="0"/>
      <c r="AC52" s="0"/>
      <c r="AD52" s="0"/>
      <c r="AE52" s="0"/>
      <c r="AF52" s="0"/>
      <c r="AG52" s="0"/>
      <c r="AH52" s="0"/>
      <c r="AI52" s="0"/>
      <c r="AJ52" s="0"/>
      <c r="BG52" s="403">
        <v>11</v>
      </c>
    </row>
    <row customHeight="1" ht="11.549999999999999">
      <c r="U53" s="0"/>
      <c r="V53" s="0"/>
      <c r="W53" s="0"/>
      <c r="X53" s="0"/>
      <c r="Y53" s="0"/>
      <c r="Z53" s="0"/>
      <c r="AA53" s="0"/>
      <c r="AB53" s="0"/>
      <c r="AC53" s="0"/>
      <c r="AD53" s="0"/>
      <c r="AE53" s="0"/>
      <c r="AF53" s="0"/>
      <c r="AG53" s="0"/>
      <c r="AH53" s="0"/>
      <c r="AI53" s="0"/>
      <c r="AJ53" s="0"/>
      <c r="BG53" s="403">
        <v>11</v>
      </c>
    </row>
    <row customHeight="1" ht="11.549999999999999">
      <c r="U54" s="0"/>
      <c r="V54" s="0"/>
      <c r="W54" s="0"/>
      <c r="X54" s="0"/>
      <c r="Y54" s="0"/>
      <c r="Z54" s="0"/>
      <c r="AA54" s="0"/>
      <c r="AB54" s="0"/>
      <c r="AC54" s="0"/>
      <c r="AD54" s="0"/>
      <c r="AE54" s="0"/>
      <c r="AF54" s="0"/>
      <c r="AG54" s="0"/>
      <c r="AH54" s="0"/>
      <c r="AI54" s="0"/>
      <c r="AJ54" s="0"/>
      <c r="BG54" s="403">
        <v>11</v>
      </c>
    </row>
    <row customHeight="1" ht="11.549999999999999">
      <c r="U55" s="0"/>
      <c r="V55" s="0"/>
      <c r="W55" s="0"/>
      <c r="X55" s="0"/>
      <c r="Y55" s="0"/>
      <c r="Z55" s="0"/>
      <c r="AA55" s="0"/>
      <c r="AB55" s="0"/>
      <c r="AC55" s="0"/>
      <c r="AD55" s="0"/>
      <c r="AE55" s="0"/>
      <c r="AF55" s="0"/>
      <c r="AG55" s="0"/>
      <c r="AH55" s="0"/>
      <c r="AI55" s="0"/>
      <c r="AJ55" s="0"/>
      <c r="BG55" s="403">
        <v>11</v>
      </c>
    </row>
    <row customHeight="1" ht="11.549999999999999">
      <c r="U56" s="0"/>
      <c r="V56" s="0"/>
      <c r="W56" s="0"/>
      <c r="X56" s="0"/>
      <c r="Y56" s="0"/>
      <c r="Z56" s="0"/>
      <c r="AA56" s="0"/>
      <c r="AB56" s="0"/>
      <c r="AC56" s="0"/>
      <c r="AD56" s="0"/>
      <c r="AE56" s="0"/>
      <c r="AF56" s="0"/>
      <c r="AG56" s="0"/>
      <c r="AH56" s="0"/>
      <c r="AI56" s="0"/>
      <c r="AJ56" s="0"/>
      <c r="BG56" s="403">
        <v>11</v>
      </c>
    </row>
    <row customHeight="1" ht="11.549999999999999">
      <c r="U57" s="0"/>
      <c r="V57" s="0"/>
      <c r="W57" s="0"/>
      <c r="X57" s="0"/>
      <c r="Y57" s="0"/>
      <c r="Z57" s="0"/>
      <c r="AA57" s="0"/>
      <c r="AB57" s="0"/>
      <c r="AC57" s="0"/>
      <c r="AD57" s="0"/>
      <c r="AE57" s="0"/>
      <c r="AF57" s="0"/>
      <c r="AG57" s="0"/>
      <c r="AH57" s="0"/>
      <c r="AI57" s="0"/>
      <c r="AJ57" s="0"/>
      <c r="BG57" s="403">
        <v>11</v>
      </c>
    </row>
    <row customHeight="1" ht="11.549999999999999">
      <c r="U58" s="0"/>
      <c r="V58" s="0"/>
      <c r="W58" s="0"/>
      <c r="X58" s="0"/>
      <c r="Y58" s="0"/>
      <c r="Z58" s="0"/>
      <c r="AA58" s="0"/>
      <c r="AB58" s="0"/>
      <c r="AC58" s="0"/>
      <c r="AD58" s="0"/>
      <c r="AE58" s="0"/>
      <c r="AF58" s="0"/>
      <c r="AG58" s="0"/>
      <c r="AH58" s="0"/>
      <c r="AI58" s="0"/>
      <c r="AJ58" s="0"/>
      <c r="BG58" s="403">
        <v>11</v>
      </c>
    </row>
    <row customHeight="1" ht="11.549999999999999">
      <c r="U59" s="0"/>
      <c r="V59" s="0"/>
      <c r="W59" s="0"/>
      <c r="X59" s="0"/>
      <c r="Y59" s="0"/>
      <c r="Z59" s="0"/>
      <c r="AA59" s="0"/>
      <c r="AB59" s="0"/>
      <c r="AC59" s="0"/>
      <c r="AD59" s="0"/>
      <c r="AE59" s="0"/>
      <c r="AF59" s="0"/>
      <c r="AG59" s="0"/>
      <c r="AH59" s="0"/>
      <c r="AI59" s="0"/>
      <c r="AJ59" s="0"/>
      <c r="BG59" s="403">
        <v>11</v>
      </c>
    </row>
    <row customHeight="1" ht="11.549999999999999">
      <c r="BG60" s="403">
        <v>11</v>
      </c>
    </row>
    <row customHeight="1" ht="11.549999999999999">
      <c r="BG61" s="403">
        <v>11</v>
      </c>
    </row>
    <row customHeight="1" ht="11.549999999999999">
      <c r="BG62" s="403">
        <v>11</v>
      </c>
    </row>
    <row customHeight="1" ht="11.549999999999999">
      <c r="BG63" s="403">
        <v>11</v>
      </c>
    </row>
    <row customHeight="1" ht="11.549999999999999">
      <c r="BG64" s="403">
        <v>11</v>
      </c>
    </row>
    <row customHeight="1" ht="11.549999999999999">
      <c r="BG65" s="403">
        <v>11</v>
      </c>
    </row>
    <row customHeight="1" ht="11.549999999999999">
      <c r="BG66" s="403">
        <v>11</v>
      </c>
    </row>
    <row customHeight="1" ht="11.549999999999999">
      <c r="BG67" s="403">
        <v>11</v>
      </c>
    </row>
    <row customHeight="1" ht="11.549999999999999">
      <c r="BG68" s="403">
        <v>11</v>
      </c>
    </row>
    <row customHeight="1" ht="11.549999999999999">
      <c r="BG69" s="403">
        <v>11</v>
      </c>
    </row>
    <row customHeight="1" ht="11.549999999999999">
      <c r="BG70" s="403">
        <v>11</v>
      </c>
    </row>
    <row customHeight="1" ht="11.549999999999999">
      <c r="BG71" s="403">
        <v>11</v>
      </c>
    </row>
    <row customHeight="1" ht="11.549999999999999">
      <c r="BG72" s="403">
        <v>11</v>
      </c>
    </row>
    <row customHeight="1" ht="11.549999999999999">
      <c r="BG73" s="403">
        <v>11</v>
      </c>
    </row>
    <row customHeight="1" ht="11.549999999999999">
      <c r="BG74" s="403">
        <v>11</v>
      </c>
    </row>
    <row customHeight="1" ht="11.549999999999999">
      <c r="BG75" s="403">
        <v>11</v>
      </c>
    </row>
    <row customHeight="1" ht="11.549999999999999">
      <c r="BG76" s="403">
        <v>11</v>
      </c>
    </row>
    <row customHeight="1" ht="11.549999999999999">
      <c r="BG77" s="403">
        <v>11</v>
      </c>
    </row>
    <row customHeight="1" ht="11.549999999999999">
      <c r="BG78" s="403">
        <v>11</v>
      </c>
    </row>
    <row customHeight="1" ht="11.549999999999999">
      <c r="BG79" s="403">
        <v>11</v>
      </c>
    </row>
    <row customHeight="1" ht="11.549999999999999">
      <c r="BG80" s="403">
        <v>11</v>
      </c>
    </row>
    <row customHeight="1" ht="11.549999999999999">
      <c r="BG81" s="403">
        <v>11</v>
      </c>
    </row>
    <row customHeight="1" ht="11.549999999999999">
      <c r="BG82" s="403">
        <v>11</v>
      </c>
    </row>
    <row customHeight="1" ht="11.549999999999999">
      <c r="BG83" s="403">
        <v>11</v>
      </c>
    </row>
    <row customHeight="1" ht="11.549999999999999">
      <c r="BG84" s="403">
        <v>11</v>
      </c>
    </row>
    <row customHeight="1" ht="11.549999999999999">
      <c r="BG85" s="403">
        <v>11</v>
      </c>
    </row>
    <row customHeight="1" ht="11.549999999999999">
      <c r="BG86" s="403">
        <v>11</v>
      </c>
    </row>
    <row customHeight="1" ht="11.549999999999999">
      <c r="BG87" s="403">
        <v>11</v>
      </c>
    </row>
    <row customHeight="1" ht="11.549999999999999">
      <c r="BG88" s="403">
        <v>11</v>
      </c>
    </row>
    <row customHeight="1" ht="11.549999999999999">
      <c r="BG89" s="403">
        <v>11</v>
      </c>
    </row>
    <row customHeight="1" ht="11.549999999999999">
      <c r="BG90" s="403">
        <v>11</v>
      </c>
    </row>
    <row customHeight="1" ht="11.549999999999999">
      <c r="BG91" s="403">
        <v>11</v>
      </c>
    </row>
    <row customHeight="1" ht="11.549999999999999">
      <c r="BG92" s="403">
        <v>11</v>
      </c>
    </row>
    <row customHeight="1" ht="11.549999999999999">
      <c r="BG93" s="403">
        <v>11</v>
      </c>
    </row>
    <row customHeight="1" ht="11.549999999999999">
      <c r="BG94" s="403">
        <v>11</v>
      </c>
    </row>
    <row customHeight="1" ht="11.549999999999999">
      <c r="BG95" s="403">
        <v>11</v>
      </c>
    </row>
    <row customHeight="1" ht="11.549999999999999">
      <c r="BG96" s="403">
        <v>11</v>
      </c>
    </row>
    <row customHeight="1" ht="11.549999999999999">
      <c r="BG97" s="403">
        <v>11</v>
      </c>
    </row>
    <row customHeight="1" ht="11.549999999999999">
      <c r="BG98" s="403">
        <v>11</v>
      </c>
    </row>
    <row customHeight="1" ht="11.549999999999999">
      <c r="BG99" s="403">
        <v>11</v>
      </c>
    </row>
    <row customHeight="1" ht="11.549999999999999">
      <c r="BG100" s="403">
        <v>11</v>
      </c>
    </row>
    <row customHeight="1" ht="11.549999999999999">
      <c r="BG101" s="403">
        <v>11</v>
      </c>
    </row>
    <row customHeight="1" ht="11.549999999999999">
      <c r="BG102" s="403">
        <v>11</v>
      </c>
    </row>
    <row customHeight="1" ht="11.549999999999999">
      <c r="BG103" s="403">
        <v>11</v>
      </c>
    </row>
    <row customHeight="1" ht="11.549999999999999">
      <c r="BG104" s="403">
        <v>11</v>
      </c>
    </row>
    <row customHeight="1" ht="11.549999999999999">
      <c r="BG105" s="403">
        <v>11</v>
      </c>
    </row>
    <row customHeight="1" ht="11.549999999999999">
      <c r="BG106" s="403">
        <v>11</v>
      </c>
    </row>
    <row customHeight="1" ht="11.549999999999999">
      <c r="BG107" s="403">
        <v>11</v>
      </c>
    </row>
    <row customHeight="1" ht="11.549999999999999">
      <c r="BG108" s="403">
        <v>11</v>
      </c>
    </row>
    <row customHeight="1" ht="11.549999999999999">
      <c r="BG109" s="403">
        <v>11</v>
      </c>
    </row>
    <row customHeight="1" ht="11.549999999999999">
      <c r="BG110" s="403">
        <v>11</v>
      </c>
    </row>
    <row customHeight="1" ht="11.549999999999999">
      <c r="BG111" s="403">
        <v>11</v>
      </c>
    </row>
    <row customHeight="1" ht="11.549999999999999">
      <c r="BG112" s="403">
        <v>11</v>
      </c>
    </row>
    <row customHeight="1" ht="11.549999999999999">
      <c r="BG113" s="403">
        <v>11</v>
      </c>
    </row>
    <row customHeight="1" ht="11.549999999999999">
      <c r="BG114" s="403">
        <v>11</v>
      </c>
    </row>
    <row customHeight="1" ht="11.549999999999999">
      <c r="BG115" s="403">
        <v>11</v>
      </c>
    </row>
    <row customHeight="1" ht="11.549999999999999">
      <c r="BG116" s="403">
        <v>11</v>
      </c>
    </row>
    <row customHeight="1" ht="11.549999999999999">
      <c r="BG117" s="403">
        <v>11</v>
      </c>
    </row>
    <row customHeight="1" ht="11.549999999999999">
      <c r="BG118" s="403">
        <v>11</v>
      </c>
    </row>
    <row customHeight="1" ht="11.549999999999999">
      <c r="BG119" s="403">
        <v>11</v>
      </c>
    </row>
    <row customHeight="1" ht="11.549999999999999">
      <c r="BG120" s="403">
        <v>11</v>
      </c>
    </row>
    <row customHeight="1" ht="11.549999999999999">
      <c r="BG121" s="403">
        <v>11</v>
      </c>
    </row>
    <row customHeight="1" ht="11.549999999999999">
      <c r="BG122" s="403">
        <v>11</v>
      </c>
    </row>
    <row customHeight="1" ht="11.549999999999999">
      <c r="BG123" s="403">
        <v>11</v>
      </c>
    </row>
    <row customHeight="1" ht="11.549999999999999">
      <c r="BG124" s="403">
        <v>11</v>
      </c>
    </row>
    <row customHeight="1" ht="11.549999999999999">
      <c r="BG125" s="403">
        <v>11</v>
      </c>
    </row>
    <row customHeight="1" ht="11.549999999999999">
      <c r="BG126" s="403">
        <v>11</v>
      </c>
    </row>
    <row customHeight="1" ht="11.549999999999999">
      <c r="BG127" s="403">
        <v>11</v>
      </c>
    </row>
    <row customHeight="1" ht="11.549999999999999">
      <c r="BG128" s="403">
        <v>11</v>
      </c>
    </row>
    <row customHeight="1" ht="11.549999999999999">
      <c r="BG129" s="403">
        <v>11</v>
      </c>
    </row>
    <row customHeight="1" ht="11.549999999999999">
      <c r="BG130" s="403">
        <v>11</v>
      </c>
    </row>
    <row customHeight="1" ht="11.549999999999999">
      <c r="BG131" s="403">
        <v>11</v>
      </c>
    </row>
    <row customHeight="1" ht="11.549999999999999">
      <c r="BG132" s="403">
        <v>11</v>
      </c>
    </row>
    <row customHeight="1" ht="11.549999999999999">
      <c r="BG133" s="403">
        <v>11</v>
      </c>
    </row>
    <row customHeight="1" ht="11.549999999999999">
      <c r="BG134" s="403">
        <v>11</v>
      </c>
    </row>
    <row customHeight="1" ht="11.549999999999999">
      <c r="BG135" s="403">
        <v>11</v>
      </c>
    </row>
    <row customHeight="1" ht="11.549999999999999">
      <c r="BG136" s="403">
        <v>11</v>
      </c>
    </row>
    <row customHeight="1" ht="11.549999999999999">
      <c r="BG137" s="403">
        <v>11</v>
      </c>
    </row>
    <row customHeight="1" ht="11.549999999999999">
      <c r="BG138" s="403">
        <v>11</v>
      </c>
    </row>
    <row customHeight="1" ht="11.549999999999999">
      <c r="BG139" s="403">
        <v>11</v>
      </c>
    </row>
    <row customHeight="1" ht="11.549999999999999">
      <c r="BG140" s="403">
        <v>11</v>
      </c>
    </row>
    <row customHeight="1" ht="11.549999999999999">
      <c r="BG141" s="403">
        <v>11</v>
      </c>
    </row>
    <row customHeight="1" ht="11.549999999999999">
      <c r="BG142" s="403">
        <v>11</v>
      </c>
    </row>
    <row customHeight="1" ht="11.549999999999999">
      <c r="BG143" s="403">
        <v>11</v>
      </c>
    </row>
    <row customHeight="1" ht="11.549999999999999">
      <c r="BG144" s="403">
        <v>11</v>
      </c>
    </row>
    <row customHeight="1" ht="11.549999999999999">
      <c r="BG145" s="403">
        <v>11</v>
      </c>
    </row>
    <row customHeight="1" ht="11.549999999999999">
      <c r="BG146" s="403">
        <v>11</v>
      </c>
    </row>
    <row customHeight="1" ht="11.549999999999999">
      <c r="BG147" s="403">
        <v>11</v>
      </c>
    </row>
    <row customHeight="1" ht="11.549999999999999">
      <c r="BG148" s="403">
        <v>11</v>
      </c>
    </row>
    <row customHeight="1" ht="11.549999999999999">
      <c r="BG149" s="403">
        <v>11</v>
      </c>
    </row>
    <row customHeight="1" ht="11.549999999999999">
      <c r="BG150" s="403">
        <v>11</v>
      </c>
    </row>
    <row customHeight="1" ht="11.549999999999999">
      <c r="BG151" s="403">
        <v>11</v>
      </c>
    </row>
    <row customHeight="1" ht="11.549999999999999">
      <c r="BG152" s="403">
        <v>11</v>
      </c>
    </row>
    <row customHeight="1" ht="11.549999999999999">
      <c r="BG153" s="403">
        <v>11</v>
      </c>
    </row>
    <row customHeight="1" ht="11.549999999999999">
      <c r="BG154" s="403">
        <v>11</v>
      </c>
    </row>
    <row customHeight="1" ht="11.549999999999999">
      <c r="BG155" s="403">
        <v>11</v>
      </c>
    </row>
    <row customHeight="1" ht="11.549999999999999">
      <c r="BG156" s="403">
        <v>11</v>
      </c>
    </row>
    <row customHeight="1" ht="11.549999999999999">
      <c r="BG157" s="403">
        <v>11</v>
      </c>
    </row>
    <row customHeight="1" ht="11.549999999999999">
      <c r="BG158" s="403">
        <v>11</v>
      </c>
    </row>
    <row customHeight="1" ht="11.549999999999999">
      <c r="BG159" s="403">
        <v>11</v>
      </c>
    </row>
    <row customHeight="1" ht="11.549999999999999">
      <c r="BG160" s="403">
        <v>11</v>
      </c>
    </row>
    <row customHeight="1" ht="11.549999999999999">
      <c r="BG161" s="403">
        <v>11</v>
      </c>
    </row>
    <row customHeight="1" ht="11.549999999999999">
      <c r="BG162" s="403">
        <v>11</v>
      </c>
    </row>
    <row customHeight="1" ht="11.549999999999999">
      <c r="BG163" s="403">
        <v>11</v>
      </c>
    </row>
    <row customHeight="1" ht="11.549999999999999">
      <c r="BG164" s="403">
        <v>11</v>
      </c>
    </row>
    <row customHeight="1" ht="11.549999999999999">
      <c r="BG165" s="403">
        <v>11</v>
      </c>
    </row>
    <row customHeight="1" ht="11.549999999999999">
      <c r="BG166" s="403">
        <v>11</v>
      </c>
    </row>
    <row customHeight="1" ht="11.549999999999999">
      <c r="BG167" s="403">
        <v>11</v>
      </c>
    </row>
    <row customHeight="1" ht="11.549999999999999">
      <c r="BG168" s="403">
        <v>11</v>
      </c>
    </row>
    <row customHeight="1" ht="11.549999999999999">
      <c r="BG169" s="403">
        <v>11</v>
      </c>
    </row>
    <row customHeight="1" ht="11.549999999999999">
      <c r="BG170" s="403">
        <v>11</v>
      </c>
    </row>
    <row customHeight="1" ht="11.549999999999999">
      <c r="BG171" s="403">
        <v>11</v>
      </c>
    </row>
    <row customHeight="1" ht="11.549999999999999">
      <c r="BG172" s="403">
        <v>11</v>
      </c>
    </row>
    <row customHeight="1" ht="11.549999999999999">
      <c r="BG173" s="403">
        <v>11</v>
      </c>
    </row>
    <row customHeight="1" ht="11.549999999999999">
      <c r="BG174" s="403">
        <v>11</v>
      </c>
    </row>
    <row customHeight="1" ht="11.549999999999999">
      <c r="BG175" s="403">
        <v>11</v>
      </c>
    </row>
    <row customHeight="1" ht="11.549999999999999">
      <c r="BG176" s="403">
        <v>11</v>
      </c>
    </row>
    <row customHeight="1" ht="11.549999999999999">
      <c r="BG177" s="403">
        <v>11</v>
      </c>
    </row>
    <row customHeight="1" ht="11.549999999999999">
      <c r="BG178" s="403">
        <v>11</v>
      </c>
    </row>
    <row customHeight="1" ht="11.549999999999999">
      <c r="BG179" s="403">
        <v>11</v>
      </c>
    </row>
    <row customHeight="1" ht="11.549999999999999">
      <c r="BG180" s="403">
        <v>11</v>
      </c>
    </row>
    <row customHeight="1" ht="11.549999999999999">
      <c r="BG181" s="403">
        <v>11</v>
      </c>
    </row>
    <row customHeight="1" ht="11.549999999999999">
      <c r="BG182" s="403">
        <v>11</v>
      </c>
    </row>
    <row customHeight="1" ht="11.549999999999999">
      <c r="BG183" s="403">
        <v>11</v>
      </c>
    </row>
    <row customHeight="1" ht="11.549999999999999">
      <c r="BG184" s="403">
        <v>11</v>
      </c>
    </row>
    <row customHeight="1" ht="11.549999999999999">
      <c r="BG185" s="403">
        <v>11</v>
      </c>
    </row>
    <row customHeight="1" ht="11.549999999999999">
      <c r="BG186" s="403">
        <v>11</v>
      </c>
    </row>
    <row customHeight="1" ht="11.549999999999999">
      <c r="BG187" s="403">
        <v>11</v>
      </c>
    </row>
    <row customHeight="1" ht="11.549999999999999">
      <c r="BG188" s="403">
        <v>11</v>
      </c>
    </row>
    <row customHeight="1" ht="11.549999999999999">
      <c r="BG189" s="403">
        <v>11</v>
      </c>
    </row>
    <row customHeight="1" ht="11.549999999999999">
      <c r="BG190" s="403">
        <v>11</v>
      </c>
    </row>
    <row customHeight="1" ht="11.549999999999999">
      <c r="BG191" s="403">
        <v>11</v>
      </c>
    </row>
    <row customHeight="1" ht="11.549999999999999">
      <c r="BG192" s="403">
        <v>11</v>
      </c>
    </row>
    <row customHeight="1" ht="11.549999999999999">
      <c r="BG193" s="403">
        <v>11</v>
      </c>
    </row>
    <row customHeight="1" ht="11.549999999999999">
      <c r="BG194" s="403">
        <v>11</v>
      </c>
    </row>
    <row customHeight="1" ht="11.549999999999999">
      <c r="BG195" s="403">
        <v>11</v>
      </c>
    </row>
    <row customHeight="1" ht="11.549999999999999">
      <c r="BG196" s="403">
        <v>11</v>
      </c>
    </row>
    <row customHeight="1" ht="11.549999999999999">
      <c r="BG197" s="403">
        <v>11</v>
      </c>
    </row>
    <row customHeight="1" ht="11.549999999999999">
      <c r="BG198" s="403">
        <v>11</v>
      </c>
    </row>
    <row customHeight="1" ht="11.549999999999999">
      <c r="BG199" s="403">
        <v>11</v>
      </c>
    </row>
    <row customHeight="1" ht="11.549999999999999">
      <c r="BG200" s="403">
        <v>11</v>
      </c>
    </row>
    <row customHeight="1" ht="11.549999999999999">
      <c r="BG201" s="403">
        <v>11</v>
      </c>
    </row>
    <row customHeight="1" ht="11.549999999999999">
      <c r="BG202" s="403">
        <v>11</v>
      </c>
    </row>
    <row customHeight="1" ht="11.549999999999999">
      <c r="BG203" s="403">
        <v>11</v>
      </c>
    </row>
    <row customHeight="1" ht="11.549999999999999">
      <c r="BG204" s="403">
        <v>11</v>
      </c>
    </row>
    <row customHeight="1" ht="11.549999999999999">
      <c r="BG205" s="79">
        <v>11</v>
      </c>
    </row>
    <row customHeight="1" ht="11.549999999999999">
      <c r="BG206" s="79">
        <v>11</v>
      </c>
    </row>
    <row customHeight="1" ht="11.549999999999999">
      <c r="BG207" s="79">
        <v>11</v>
      </c>
    </row>
    <row customHeight="1" ht="11.549999999999999">
      <c r="BG208" s="79">
        <v>11</v>
      </c>
    </row>
    <row customHeight="1" ht="11.549999999999999">
      <c r="BG209" s="79">
        <v>11</v>
      </c>
    </row>
    <row customHeight="1" ht="11.549999999999999">
      <c r="BG210" s="79">
        <v>11</v>
      </c>
    </row>
    <row customHeight="1" ht="11.549999999999999">
      <c r="BG211" s="79">
        <v>11</v>
      </c>
    </row>
    <row customHeight="1" ht="11.549999999999999">
      <c r="BG212" s="79">
        <v>11</v>
      </c>
    </row>
    <row customHeight="1" ht="11.549999999999999">
      <c r="BG213" s="79">
        <v>11</v>
      </c>
    </row>
    <row customHeight="1" ht="11.549999999999999">
      <c r="BG214" s="79">
        <v>11</v>
      </c>
    </row>
    <row customHeight="1" ht="11.549999999999999">
      <c r="BG215" s="79">
        <v>11</v>
      </c>
    </row>
    <row customHeight="1" ht="11.549999999999999">
      <c r="BG216" s="79">
        <v>11</v>
      </c>
    </row>
    <row customHeight="1" ht="11.549999999999999">
      <c r="BG217" s="79">
        <v>11</v>
      </c>
    </row>
    <row customHeight="1" ht="11.549999999999999">
      <c r="BG218" s="79">
        <v>11</v>
      </c>
    </row>
    <row customHeight="1" ht="11.25" hidden="1">
      <c r="A219" s="710" t="s">
        <v>81</v>
      </c>
      <c r="B219" s="100">
        <v>0</v>
      </c>
      <c r="C219" s="138">
        <v>0</v>
      </c>
      <c r="D219" s="79">
        <v>3</v>
      </c>
      <c r="E219" s="79">
        <v>7</v>
      </c>
      <c r="F219" s="79">
        <v>56</v>
      </c>
      <c r="G219" s="79">
        <v>10</v>
      </c>
      <c r="H219" s="79">
        <v>0</v>
      </c>
      <c r="I219" s="79">
        <v>40</v>
      </c>
      <c r="J219" s="79">
        <v>0</v>
      </c>
      <c r="K219" s="79">
        <v>0</v>
      </c>
      <c r="L219" s="79">
        <v>0</v>
      </c>
      <c r="M219" s="79">
        <v>0</v>
      </c>
      <c r="N219" s="79">
        <v>0</v>
      </c>
      <c r="O219" s="79">
        <v>0</v>
      </c>
      <c r="P219" s="79">
        <v>0</v>
      </c>
      <c r="Q219" s="79">
        <v>0</v>
      </c>
      <c r="R219" s="79">
        <v>0</v>
      </c>
      <c r="S219" s="79">
        <v>0</v>
      </c>
      <c r="T219" s="79">
        <v>0</v>
      </c>
      <c r="U219" s="79">
        <v>0</v>
      </c>
      <c r="V219" s="79">
        <v>0</v>
      </c>
      <c r="W219" s="79">
        <v>0</v>
      </c>
      <c r="X219" s="79">
        <v>0</v>
      </c>
      <c r="Y219" s="79">
        <v>0</v>
      </c>
      <c r="Z219" s="79">
        <v>0</v>
      </c>
      <c r="AA219" s="79">
        <v>0</v>
      </c>
      <c r="AB219" s="79">
        <v>0</v>
      </c>
      <c r="AC219" s="79">
        <v>0</v>
      </c>
      <c r="AD219" s="79">
        <v>0</v>
      </c>
      <c r="AE219" s="79">
        <v>0</v>
      </c>
      <c r="AF219" s="79">
        <v>0</v>
      </c>
      <c r="AG219" s="79">
        <v>0</v>
      </c>
      <c r="AH219" s="79">
        <v>0</v>
      </c>
      <c r="AI219" s="79">
        <v>0</v>
      </c>
      <c r="AJ219" s="79">
        <v>0</v>
      </c>
      <c r="AK219" s="79">
        <v>102</v>
      </c>
      <c r="AL219" s="100">
        <v>9</v>
      </c>
      <c r="AM219" s="138">
        <v>5</v>
      </c>
      <c r="AN219" s="138">
        <v>3</v>
      </c>
      <c r="AO219" s="100">
        <v>3</v>
      </c>
      <c r="AP219" s="100">
        <v>3</v>
      </c>
      <c r="AQ219" s="100">
        <v>3</v>
      </c>
      <c r="AR219" s="100">
        <v>3</v>
      </c>
      <c r="AS219" s="138">
        <v>10</v>
      </c>
      <c r="AT219" s="100">
        <v>34</v>
      </c>
      <c r="AU219" s="100">
        <v>9</v>
      </c>
      <c r="AV219" s="711">
        <v>8</v>
      </c>
      <c r="AW219" s="100">
        <v>8</v>
      </c>
      <c r="AX219" s="100">
        <v>8</v>
      </c>
      <c r="AY219" s="100">
        <v>8</v>
      </c>
      <c r="AZ219" s="100">
        <v>8</v>
      </c>
      <c r="BA219" s="100">
        <v>8</v>
      </c>
      <c r="BB219" s="77">
        <v>8</v>
      </c>
      <c r="BC219" s="77">
        <v>8</v>
      </c>
      <c r="BD219" s="77">
        <v>8</v>
      </c>
      <c r="BE219" s="77">
        <v>8</v>
      </c>
      <c r="BF219" s="77">
        <v>8</v>
      </c>
      <c r="BG219" s="79">
        <v>11</v>
      </c>
    </row>
  </sheetData>
  <sheetProtection formatColumns="0" formatRows="0" autoFilter="0" sort="0" insertRows="0" insertColumns="1" deleteRows="0" deleteColumns="0"/>
  <mergeCells count="7">
    <mergeCell ref="E6:I6"/>
    <mergeCell ref="E7:I7"/>
    <mergeCell ref="F10:G10"/>
    <mergeCell ref="AK10:A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AJ33">
      <formula1>900</formula1>
    </dataValidation>
    <dataValidation type="decimal" allowBlank="1" showErrorMessage="1" errorTitle="Ошибка" error="Допускается ввод только неотрицательных чисел!" sqref="H40:AJ41 H2:AJ2 H15:AJ15 H17:AJ32 H35:AJ37 H46:AJ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AJ45">
      <formula1>900</formula1>
    </dataValidation>
    <dataValidation type="decimal" allowBlank="1" showErrorMessage="1" errorTitle="Ошибка" error="Допускается ввод только действительных чисел!" sqref="H38:AJ39">
      <formula1>-9.99999999999999E+23</formula1>
      <formula2>9.99999999999999E+23</formula2>
    </dataValidation>
    <dataValidation type="decimal" allowBlank="1" showErrorMessage="1" errorTitle="Ошибка" error="Допускается ввод только действительных чисел!" sqref="H42:AJ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9DD38-2081-6B7C-1532-0.C82D9D41}" mc:Ignorable="x14ac xr xr2 xr3">
  <sheetPr>
    <tabColor theme="9" tint="-0.25"/>
  </sheetPr>
  <dimension ref="A1:BG215"/>
  <sheetViews>
    <sheetView topLeftCell="A1" showGridLines="0" zoomScale="90" workbookViewId="0">
      <selection activeCell="AJ9" sqref="AJ9"/>
    </sheetView>
  </sheetViews>
  <sheetFormatPr defaultColWidth="9.140625" customHeight="1" defaultRowHeight="11.25"/>
  <cols>
    <col min="1" max="1" style="3319" width="10.7109375" hidden="1" customWidth="1"/>
    <col min="2" max="2" style="3319" width="16.8515625" hidden="1" customWidth="1"/>
    <col min="3" max="3" style="3319" width="5.57421875" hidden="1" customWidth="1"/>
    <col min="4" max="4" style="3319" width="3.00390625" customWidth="1"/>
    <col min="5" max="5" style="3319" width="7.00390625" customWidth="1"/>
    <col min="6" max="6" style="3319" width="54.00390625" customWidth="1"/>
    <col min="7" max="7" style="3319" width="10.00390625" customWidth="1"/>
    <col min="8" max="8" style="3319" width="40.7109375" hidden="1" customWidth="1"/>
    <col min="9" max="9" style="3319" width="40.00390625" customWidth="1"/>
    <col min="10" max="36" style="3319" width="40.7109375" customWidth="1"/>
    <col min="37" max="37" style="3319" width="102.00390625" customWidth="1"/>
    <col min="38" max="38" style="3319" width="9.00390625" customWidth="1"/>
    <col min="39" max="39" style="3319" width="5.00390625" customWidth="1"/>
    <col min="40" max="44" style="3319" width="3.00390625" customWidth="1"/>
    <col min="45" max="45" style="3319" width="10.00390625" customWidth="1"/>
    <col min="46" max="46" style="3319" width="34.00390625" customWidth="1"/>
    <col min="47" max="47" style="3319" width="9.00390625" customWidth="1"/>
    <col min="48" max="58" style="3319" width="8.00390625" customWidth="1"/>
    <col min="59" max="59" style="3319" width="9.140625" hidden="1"/>
  </cols>
  <sheetData>
    <row customHeight="1" ht="22.5" hidden="1">
      <c r="H1" s="100">
        <v>4</v>
      </c>
      <c r="I1" s="100">
        <v>4</v>
      </c>
      <c r="J1" s="100">
        <v>4</v>
      </c>
      <c r="K1" s="100">
        <v>4</v>
      </c>
      <c r="L1" s="100">
        <v>4</v>
      </c>
      <c r="M1" s="100">
        <v>4</v>
      </c>
      <c r="N1" s="100">
        <v>4</v>
      </c>
      <c r="O1" s="100">
        <v>4</v>
      </c>
      <c r="P1" s="100">
        <v>4</v>
      </c>
      <c r="Q1" s="100">
        <v>4</v>
      </c>
      <c r="R1" s="100">
        <v>4</v>
      </c>
      <c r="S1" s="100">
        <v>4</v>
      </c>
      <c r="T1" s="100">
        <v>4</v>
      </c>
      <c r="U1" s="100">
        <v>4</v>
      </c>
      <c r="V1" s="100">
        <v>4</v>
      </c>
      <c r="W1" s="100">
        <v>4</v>
      </c>
      <c r="X1" s="100">
        <v>4</v>
      </c>
      <c r="Y1" s="100">
        <v>4</v>
      </c>
      <c r="Z1" s="100">
        <v>4</v>
      </c>
      <c r="AA1" s="100">
        <v>4</v>
      </c>
      <c r="AB1" s="100">
        <v>4</v>
      </c>
      <c r="AC1" s="100">
        <v>4</v>
      </c>
      <c r="AD1" s="100">
        <v>4</v>
      </c>
      <c r="AE1" s="100">
        <v>4</v>
      </c>
      <c r="AF1" s="100">
        <v>4</v>
      </c>
      <c r="AG1" s="100">
        <v>4</v>
      </c>
      <c r="AH1" s="100">
        <v>4</v>
      </c>
      <c r="AI1" s="100">
        <v>4</v>
      </c>
      <c r="AJ1" s="100">
        <v>4</v>
      </c>
      <c r="BG1" s="100" t="s">
        <v>14</v>
      </c>
    </row>
    <row customHeight="1" ht="22.5" hidden="1">
      <c r="E2" s="152"/>
      <c r="F2" s="154"/>
      <c r="G2" s="152" t="s">
        <v>705</v>
      </c>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659" t="s">
        <v>708</v>
      </c>
      <c r="BG2" s="100">
        <v>0</v>
      </c>
    </row>
    <row customHeight="1" ht="11.25" hidden="1">
      <c r="U3" s="0"/>
      <c r="V3" s="0"/>
      <c r="W3" s="0"/>
      <c r="X3" s="0"/>
      <c r="Y3" s="0"/>
      <c r="Z3" s="0"/>
      <c r="AA3" s="0"/>
      <c r="AB3" s="0"/>
      <c r="AC3" s="0"/>
      <c r="AD3" s="0"/>
      <c r="AE3" s="0"/>
      <c r="AF3" s="0"/>
      <c r="AG3" s="0"/>
      <c r="AH3" s="0"/>
      <c r="AI3" s="0"/>
      <c r="AJ3" s="0"/>
      <c r="BG3" s="79">
        <v>0</v>
      </c>
    </row>
    <row customHeight="1" ht="11.25" hidden="1">
      <c r="U4" s="0"/>
      <c r="V4" s="0"/>
      <c r="W4" s="0"/>
      <c r="X4" s="0"/>
      <c r="Y4" s="0"/>
      <c r="Z4" s="0"/>
      <c r="AA4" s="0"/>
      <c r="AB4" s="0"/>
      <c r="AC4" s="0"/>
      <c r="AD4" s="0"/>
      <c r="AE4" s="0"/>
      <c r="AF4" s="0"/>
      <c r="AG4" s="0"/>
      <c r="AH4" s="0"/>
      <c r="AI4" s="0"/>
      <c r="AJ4" s="0"/>
      <c r="AK4" s="77">
        <v>4</v>
      </c>
      <c r="BG4" s="77">
        <v>0</v>
      </c>
    </row>
    <row customHeight="1" ht="11.549999999999999">
      <c r="U5" s="0"/>
      <c r="V5" s="0"/>
      <c r="W5" s="0"/>
      <c r="X5" s="0"/>
      <c r="Y5" s="0"/>
      <c r="Z5" s="0"/>
      <c r="AA5" s="0"/>
      <c r="AB5" s="0"/>
      <c r="AC5" s="0"/>
      <c r="AD5" s="0"/>
      <c r="AE5" s="0"/>
      <c r="AF5" s="0"/>
      <c r="AG5" s="0"/>
      <c r="AH5" s="0"/>
      <c r="AI5" s="0"/>
      <c r="AJ5" s="0"/>
      <c r="BG5" s="79">
        <v>11</v>
      </c>
    </row>
    <row customHeight="1" ht="33.75">
      <c r="E6" s="426" t="s">
        <v>985</v>
      </c>
      <c r="F6" s="426"/>
      <c r="G6" s="426"/>
      <c r="H6" s="426"/>
      <c r="I6" s="426"/>
      <c r="J6" s="426"/>
      <c r="K6" s="426"/>
      <c r="L6" s="426"/>
      <c r="M6" s="426"/>
      <c r="N6" s="426"/>
      <c r="O6" s="426"/>
      <c r="P6" s="426"/>
      <c r="Q6" s="426"/>
      <c r="R6" s="426"/>
      <c r="S6" s="426"/>
      <c r="T6" s="426"/>
      <c r="U6" s="426"/>
      <c r="V6" s="426"/>
      <c r="W6" s="426"/>
      <c r="X6" s="426"/>
      <c r="Y6" s="426"/>
      <c r="Z6" s="426"/>
      <c r="AA6" s="426"/>
      <c r="AB6" s="426"/>
      <c r="AC6" s="426"/>
      <c r="AD6" s="426"/>
      <c r="AE6" s="426"/>
      <c r="AF6" s="426"/>
      <c r="AG6" s="426"/>
      <c r="AH6" s="426"/>
      <c r="AI6" s="426"/>
      <c r="AJ6" s="426"/>
      <c r="BG6" s="79">
        <v>32</v>
      </c>
    </row>
    <row customHeight="1" ht="25.2">
      <c r="E7" s="287" t="str">
        <f>IF(org=0,"Не определено",org)</f>
        <v>ГУП СК "Ставрополькрайводоканал"</v>
      </c>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BG7" s="79">
        <v>24</v>
      </c>
    </row>
    <row customHeight="1" ht="11.549999999999999">
      <c r="J8" s="0" t="s">
        <v>22</v>
      </c>
      <c r="K8" s="0" t="s">
        <v>22</v>
      </c>
      <c r="L8" s="0" t="s">
        <v>22</v>
      </c>
      <c r="M8" s="0" t="s">
        <v>22</v>
      </c>
      <c r="N8" s="0" t="s">
        <v>22</v>
      </c>
      <c r="O8" s="0" t="s">
        <v>22</v>
      </c>
      <c r="P8" s="0" t="s">
        <v>22</v>
      </c>
      <c r="Q8" s="0" t="s">
        <v>22</v>
      </c>
      <c r="R8" s="0" t="s">
        <v>22</v>
      </c>
      <c r="S8" s="0" t="s">
        <v>22</v>
      </c>
      <c r="T8" s="0" t="s">
        <v>22</v>
      </c>
      <c r="U8" s="0" t="s">
        <v>22</v>
      </c>
      <c r="V8" s="0" t="s">
        <v>22</v>
      </c>
      <c r="W8" s="0" t="s">
        <v>22</v>
      </c>
      <c r="X8" s="0" t="s">
        <v>22</v>
      </c>
      <c r="Y8" s="0" t="s">
        <v>22</v>
      </c>
      <c r="Z8" s="0" t="s">
        <v>22</v>
      </c>
      <c r="AA8" s="0" t="s">
        <v>22</v>
      </c>
      <c r="AB8" s="0" t="s">
        <v>22</v>
      </c>
      <c r="AC8" s="0" t="s">
        <v>22</v>
      </c>
      <c r="AD8" s="0" t="s">
        <v>22</v>
      </c>
      <c r="AE8" s="0" t="s">
        <v>22</v>
      </c>
      <c r="AF8" s="0" t="s">
        <v>22</v>
      </c>
      <c r="AG8" s="0" t="s">
        <v>22</v>
      </c>
      <c r="AH8" s="0" t="s">
        <v>22</v>
      </c>
      <c r="AI8" s="0" t="s">
        <v>22</v>
      </c>
      <c r="AJ8" s="0" t="s">
        <v>22</v>
      </c>
      <c r="BG8" s="79">
        <v>11</v>
      </c>
    </row>
    <row customHeight="1" ht="1.05">
      <c r="H9" s="662"/>
      <c r="I9" s="662" t="s">
        <v>220</v>
      </c>
      <c r="J9" s="662" t="s">
        <v>226</v>
      </c>
      <c r="K9" s="662" t="s">
        <v>229</v>
      </c>
      <c r="L9" s="662" t="s">
        <v>231</v>
      </c>
      <c r="M9" s="662" t="s">
        <v>233</v>
      </c>
      <c r="N9" s="662" t="s">
        <v>235</v>
      </c>
      <c r="O9" s="662" t="s">
        <v>237</v>
      </c>
      <c r="P9" s="662" t="s">
        <v>239</v>
      </c>
      <c r="Q9" s="662" t="s">
        <v>241</v>
      </c>
      <c r="R9" s="662" t="s">
        <v>243</v>
      </c>
      <c r="S9" s="662" t="s">
        <v>245</v>
      </c>
      <c r="T9" s="662" t="s">
        <v>248</v>
      </c>
      <c r="U9" s="662" t="s">
        <v>251</v>
      </c>
      <c r="V9" s="662" t="s">
        <v>253</v>
      </c>
      <c r="W9" s="662" t="s">
        <v>255</v>
      </c>
      <c r="X9" s="662" t="s">
        <v>257</v>
      </c>
      <c r="Y9" s="662" t="s">
        <v>259</v>
      </c>
      <c r="Z9" s="662" t="s">
        <v>261</v>
      </c>
      <c r="AA9" s="662" t="s">
        <v>263</v>
      </c>
      <c r="AB9" s="662" t="s">
        <v>265</v>
      </c>
      <c r="AC9" s="662" t="s">
        <v>267</v>
      </c>
      <c r="AD9" s="662" t="s">
        <v>269</v>
      </c>
      <c r="AE9" s="662" t="s">
        <v>271</v>
      </c>
      <c r="AF9" s="662" t="s">
        <v>273</v>
      </c>
      <c r="AG9" s="662" t="s">
        <v>275</v>
      </c>
      <c r="AH9" s="662" t="s">
        <v>277</v>
      </c>
      <c r="AI9" s="662" t="s">
        <v>279</v>
      </c>
      <c r="AJ9" s="662" t="s">
        <v>281</v>
      </c>
      <c r="BG9" s="138">
        <v>1</v>
      </c>
    </row>
    <row customHeight="1" ht="11.549999999999999">
      <c r="E10" s="663"/>
      <c r="F10" s="664" t="s">
        <v>211</v>
      </c>
      <c r="G10" s="665"/>
      <c r="H10" s="666" t="str">
        <f>IF(H9="","",INDEX(DIFFERENTIATION_UNMERGE_VD,MATCH(H9,DIFFERENTIATION_ID_DIFF,0)))</f>
        <v/>
      </c>
      <c r="I10" s="666" t="str">
        <f>IF(I9="","",INDEX(DIFFERENTIATION_UNMERGE_VD,MATCH(I9,DIFFERENTIATION_ID_DIFF,0)))</f>
        <v>Холодное водоснабжение. Питьевая вода</v>
      </c>
      <c r="J10" s="666" t="str">
        <f>IF(J9="","",INDEX(DIFFERENTIATION_UNMERGE_VD,MATCH(J9,DIFFERENTIATION_ID_DIFF,0)))</f>
        <v>Холодное водоснабжение. Техническая вода</v>
      </c>
      <c r="K10" s="666" t="str">
        <f>IF(K9="","",INDEX(DIFFERENTIATION_UNMERGE_VD,MATCH(K9,DIFFERENTIATION_ID_DIFF,0)))</f>
        <v>Холодное водоснабжение. Техническая вода</v>
      </c>
      <c r="L10" s="666" t="str">
        <f>IF(L9="","",INDEX(DIFFERENTIATION_UNMERGE_VD,MATCH(L9,DIFFERENTIATION_ID_DIFF,0)))</f>
        <v>Холодное водоснабжение. Техническая вода</v>
      </c>
      <c r="M10" s="666" t="str">
        <f>IF(M9="","",INDEX(DIFFERENTIATION_UNMERGE_VD,MATCH(M9,DIFFERENTIATION_ID_DIFF,0)))</f>
        <v>Холодное водоснабжение. Техническая вода</v>
      </c>
      <c r="N10" s="666" t="str">
        <f>IF(N9="","",INDEX(DIFFERENTIATION_UNMERGE_VD,MATCH(N9,DIFFERENTIATION_ID_DIFF,0)))</f>
        <v>Холодное водоснабжение. Техническая вода</v>
      </c>
      <c r="O10" s="666" t="str">
        <f>IF(O9="","",INDEX(DIFFERENTIATION_UNMERGE_VD,MATCH(O9,DIFFERENTIATION_ID_DIFF,0)))</f>
        <v>Холодное водоснабжение. Техническая вода</v>
      </c>
      <c r="P10" s="666" t="str">
        <f>IF(P9="","",INDEX(DIFFERENTIATION_UNMERGE_VD,MATCH(P9,DIFFERENTIATION_ID_DIFF,0)))</f>
        <v>Холодное водоснабжение. Техническая вода</v>
      </c>
      <c r="Q10" s="666" t="str">
        <f>IF(Q9="","",INDEX(DIFFERENTIATION_UNMERGE_VD,MATCH(Q9,DIFFERENTIATION_ID_DIFF,0)))</f>
        <v>Холодное водоснабжение. Техническая вода</v>
      </c>
      <c r="R10" s="666" t="str">
        <f>IF(R9="","",INDEX(DIFFERENTIATION_UNMERGE_VD,MATCH(R9,DIFFERENTIATION_ID_DIFF,0)))</f>
        <v>Холодное водоснабжение. Техническая вода</v>
      </c>
      <c r="S10" s="666" t="str">
        <f>IF(S9="","",INDEX(DIFFERENTIATION_UNMERGE_VD,MATCH(S9,DIFFERENTIATION_ID_DIFF,0)))</f>
        <v>Подключение (технологическое присоединение) к централизованной системе водоснабжения</v>
      </c>
      <c r="T10" s="666" t="str">
        <f>IF(T9="","",INDEX(DIFFERENTIATION_UNMERGE_VD,MATCH(T9,DIFFERENTIATION_ID_DIFF,0)))</f>
        <v>Холодное водоснабжение. Подвозная вода</v>
      </c>
      <c r="U10" s="666" t="str">
        <f>IF(U9="","",INDEX(DIFFERENTIATION_UNMERGE_VD,MATCH(U9,DIFFERENTIATION_ID_DIFF,0)))</f>
        <v>Холодное водоснабжение. Подвозная вода</v>
      </c>
      <c r="V10" s="666" t="str">
        <f>IF(V9="","",INDEX(DIFFERENTIATION_UNMERGE_VD,MATCH(V9,DIFFERENTIATION_ID_DIFF,0)))</f>
        <v>Холодное водоснабжение. Подвозная вода</v>
      </c>
      <c r="W10" s="666" t="str">
        <f>IF(W9="","",INDEX(DIFFERENTIATION_UNMERGE_VD,MATCH(W9,DIFFERENTIATION_ID_DIFF,0)))</f>
        <v>Холодное водоснабжение. Подвозная вода</v>
      </c>
      <c r="X10" s="666" t="str">
        <f>IF(X9="","",INDEX(DIFFERENTIATION_UNMERGE_VD,MATCH(X9,DIFFERENTIATION_ID_DIFF,0)))</f>
        <v>Холодное водоснабжение. Подвозная вода</v>
      </c>
      <c r="Y10" s="666" t="str">
        <f>IF(Y9="","",INDEX(DIFFERENTIATION_UNMERGE_VD,MATCH(Y9,DIFFERENTIATION_ID_DIFF,0)))</f>
        <v>Холодное водоснабжение. Подвозная вода</v>
      </c>
      <c r="Z10" s="666" t="str">
        <f>IF(Z9="","",INDEX(DIFFERENTIATION_UNMERGE_VD,MATCH(Z9,DIFFERENTIATION_ID_DIFF,0)))</f>
        <v>Холодное водоснабжение. Подвозная вода</v>
      </c>
      <c r="AA10" s="666" t="str">
        <f>IF(AA9="","",INDEX(DIFFERENTIATION_UNMERGE_VD,MATCH(AA9,DIFFERENTIATION_ID_DIFF,0)))</f>
        <v>Холодное водоснабжение. Подвозная вода</v>
      </c>
      <c r="AB10" s="666" t="str">
        <f>IF(AB9="","",INDEX(DIFFERENTIATION_UNMERGE_VD,MATCH(AB9,DIFFERENTIATION_ID_DIFF,0)))</f>
        <v>Холодное водоснабжение. Подвозная вода</v>
      </c>
      <c r="AC10" s="666" t="str">
        <f>IF(AC9="","",INDEX(DIFFERENTIATION_UNMERGE_VD,MATCH(AC9,DIFFERENTIATION_ID_DIFF,0)))</f>
        <v>Холодное водоснабжение. Подвозная вода</v>
      </c>
      <c r="AD10" s="666" t="str">
        <f>IF(AD9="","",INDEX(DIFFERENTIATION_UNMERGE_VD,MATCH(AD9,DIFFERENTIATION_ID_DIFF,0)))</f>
        <v>Холодное водоснабжение. Подвозная вода</v>
      </c>
      <c r="AE10" s="666" t="str">
        <f>IF(AE9="","",INDEX(DIFFERENTIATION_UNMERGE_VD,MATCH(AE9,DIFFERENTIATION_ID_DIFF,0)))</f>
        <v>Холодное водоснабжение. Подвозная вода</v>
      </c>
      <c r="AF10" s="666" t="str">
        <f>IF(AF9="","",INDEX(DIFFERENTIATION_UNMERGE_VD,MATCH(AF9,DIFFERENTIATION_ID_DIFF,0)))</f>
        <v>Холодное водоснабжение. Подвозная вода</v>
      </c>
      <c r="AG10" s="666" t="str">
        <f>IF(AG9="","",INDEX(DIFFERENTIATION_UNMERGE_VD,MATCH(AG9,DIFFERENTIATION_ID_DIFF,0)))</f>
        <v>Холодное водоснабжение. Подвозная вода</v>
      </c>
      <c r="AH10" s="666" t="str">
        <f>IF(AH9="","",INDEX(DIFFERENTIATION_UNMERGE_VD,MATCH(AH9,DIFFERENTIATION_ID_DIFF,0)))</f>
        <v>Холодное водоснабжение. Подвозная вода</v>
      </c>
      <c r="AI10" s="666" t="str">
        <f>IF(AI9="","",INDEX(DIFFERENTIATION_UNMERGE_VD,MATCH(AI9,DIFFERENTIATION_ID_DIFF,0)))</f>
        <v>Холодное водоснабжение. Подвозная вода</v>
      </c>
      <c r="AJ10" s="666" t="str">
        <f>IF(AJ9="","",INDEX(DIFFERENTIATION_UNMERGE_VD,MATCH(AJ9,DIFFERENTIATION_ID_DIFF,0)))</f>
        <v>Холодное водоснабжение. Подвозная вода</v>
      </c>
      <c r="AK10" s="152" t="s">
        <v>454</v>
      </c>
      <c r="BG10" s="79">
        <v>11</v>
      </c>
    </row>
    <row customHeight="1" ht="11.549999999999999">
      <c r="E11" s="663"/>
      <c r="F11" s="664" t="s">
        <v>717</v>
      </c>
      <c r="G11" s="665"/>
      <c r="H11" s="666" t="str">
        <f>IF(H9="","",INDEX(DIFFERENTIATION_UNMERGE_AREA,MATCH(H9,DIFFERENTIATION_ID_DIFF,0)))</f>
        <v/>
      </c>
      <c r="I11" s="666" t="str">
        <f>IF(I9="","",INDEX(DIFFERENTIATION_UNMERGE_AREA,MATCH(I9,DIFFERENTIATION_ID_DIFF,0)))</f>
        <v>Территория 1</v>
      </c>
      <c r="J11" s="666" t="str">
        <f>IF(J9="","",INDEX(DIFFERENTIATION_UNMERGE_AREA,MATCH(J9,DIFFERENTIATION_ID_DIFF,0)))</f>
        <v>Территория 2</v>
      </c>
      <c r="K11" s="666" t="str">
        <f>IF(K9="","",INDEX(DIFFERENTIATION_UNMERGE_AREA,MATCH(K9,DIFFERENTIATION_ID_DIFF,0)))</f>
        <v>Территория 2</v>
      </c>
      <c r="L11" s="666" t="str">
        <f>IF(L9="","",INDEX(DIFFERENTIATION_UNMERGE_AREA,MATCH(L9,DIFFERENTIATION_ID_DIFF,0)))</f>
        <v>Территория 3</v>
      </c>
      <c r="M11" s="666" t="str">
        <f>IF(M9="","",INDEX(DIFFERENTIATION_UNMERGE_AREA,MATCH(M9,DIFFERENTIATION_ID_DIFF,0)))</f>
        <v>Территория 4</v>
      </c>
      <c r="N11" s="666" t="str">
        <f>IF(N9="","",INDEX(DIFFERENTIATION_UNMERGE_AREA,MATCH(N9,DIFFERENTIATION_ID_DIFF,0)))</f>
        <v>Территория 5</v>
      </c>
      <c r="O11" s="666" t="str">
        <f>IF(O9="","",INDEX(DIFFERENTIATION_UNMERGE_AREA,MATCH(O9,DIFFERENTIATION_ID_DIFF,0)))</f>
        <v>Территория 6</v>
      </c>
      <c r="P11" s="666" t="str">
        <f>IF(P9="","",INDEX(DIFFERENTIATION_UNMERGE_AREA,MATCH(P9,DIFFERENTIATION_ID_DIFF,0)))</f>
        <v>Территория 6</v>
      </c>
      <c r="Q11" s="666" t="str">
        <f>IF(Q9="","",INDEX(DIFFERENTIATION_UNMERGE_AREA,MATCH(Q9,DIFFERENTIATION_ID_DIFF,0)))</f>
        <v>Территория 7</v>
      </c>
      <c r="R11" s="666" t="str">
        <f>IF(R9="","",INDEX(DIFFERENTIATION_UNMERGE_AREA,MATCH(R9,DIFFERENTIATION_ID_DIFF,0)))</f>
        <v>Территория 8</v>
      </c>
      <c r="S11" s="666" t="str">
        <f>IF(S9="","",INDEX(DIFFERENTIATION_UNMERGE_AREA,MATCH(S9,DIFFERENTIATION_ID_DIFF,0)))</f>
        <v>Территория 1</v>
      </c>
      <c r="T11" s="666" t="str">
        <f>IF(T9="","",INDEX(DIFFERENTIATION_UNMERGE_AREA,MATCH(T9,DIFFERENTIATION_ID_DIFF,0)))</f>
        <v>Территория 4</v>
      </c>
      <c r="U11" s="666" t="str">
        <f>IF(U9="","",INDEX(DIFFERENTIATION_UNMERGE_AREA,MATCH(U9,DIFFERENTIATION_ID_DIFF,0)))</f>
        <v>Территория 9</v>
      </c>
      <c r="V11" s="666" t="str">
        <f>IF(V9="","",INDEX(DIFFERENTIATION_UNMERGE_AREA,MATCH(V9,DIFFERENTIATION_ID_DIFF,0)))</f>
        <v>Территория 10</v>
      </c>
      <c r="W11" s="666" t="str">
        <f>IF(W9="","",INDEX(DIFFERENTIATION_UNMERGE_AREA,MATCH(W9,DIFFERENTIATION_ID_DIFF,0)))</f>
        <v>Территория 10</v>
      </c>
      <c r="X11" s="666" t="str">
        <f>IF(X9="","",INDEX(DIFFERENTIATION_UNMERGE_AREA,MATCH(X9,DIFFERENTIATION_ID_DIFF,0)))</f>
        <v>Территория 10</v>
      </c>
      <c r="Y11" s="666" t="str">
        <f>IF(Y9="","",INDEX(DIFFERENTIATION_UNMERGE_AREA,MATCH(Y9,DIFFERENTIATION_ID_DIFF,0)))</f>
        <v>Территория 10</v>
      </c>
      <c r="Z11" s="666" t="str">
        <f>IF(Z9="","",INDEX(DIFFERENTIATION_UNMERGE_AREA,MATCH(Z9,DIFFERENTIATION_ID_DIFF,0)))</f>
        <v>Территория 10</v>
      </c>
      <c r="AA11" s="666" t="str">
        <f>IF(AA9="","",INDEX(DIFFERENTIATION_UNMERGE_AREA,MATCH(AA9,DIFFERENTIATION_ID_DIFF,0)))</f>
        <v>Территория 10</v>
      </c>
      <c r="AB11" s="666" t="str">
        <f>IF(AB9="","",INDEX(DIFFERENTIATION_UNMERGE_AREA,MATCH(AB9,DIFFERENTIATION_ID_DIFF,0)))</f>
        <v>Территория 10</v>
      </c>
      <c r="AC11" s="666" t="str">
        <f>IF(AC9="","",INDEX(DIFFERENTIATION_UNMERGE_AREA,MATCH(AC9,DIFFERENTIATION_ID_DIFF,0)))</f>
        <v>Территория 10</v>
      </c>
      <c r="AD11" s="666" t="str">
        <f>IF(AD9="","",INDEX(DIFFERENTIATION_UNMERGE_AREA,MATCH(AD9,DIFFERENTIATION_ID_DIFF,0)))</f>
        <v>Территория 6</v>
      </c>
      <c r="AE11" s="666" t="str">
        <f>IF(AE9="","",INDEX(DIFFERENTIATION_UNMERGE_AREA,MATCH(AE9,DIFFERENTIATION_ID_DIFF,0)))</f>
        <v>Территория 6</v>
      </c>
      <c r="AF11" s="666" t="str">
        <f>IF(AF9="","",INDEX(DIFFERENTIATION_UNMERGE_AREA,MATCH(AF9,DIFFERENTIATION_ID_DIFF,0)))</f>
        <v>Территория 3</v>
      </c>
      <c r="AG11" s="666" t="str">
        <f>IF(AG9="","",INDEX(DIFFERENTIATION_UNMERGE_AREA,MATCH(AG9,DIFFERENTIATION_ID_DIFF,0)))</f>
        <v>Территория 11</v>
      </c>
      <c r="AH11" s="666" t="str">
        <f>IF(AH9="","",INDEX(DIFFERENTIATION_UNMERGE_AREA,MATCH(AH9,DIFFERENTIATION_ID_DIFF,0)))</f>
        <v>Территория 11</v>
      </c>
      <c r="AI11" s="666" t="str">
        <f>IF(AI9="","",INDEX(DIFFERENTIATION_UNMERGE_AREA,MATCH(AI9,DIFFERENTIATION_ID_DIFF,0)))</f>
        <v>Территория 11</v>
      </c>
      <c r="AJ11" s="666" t="str">
        <f>IF(AJ9="","",INDEX(DIFFERENTIATION_UNMERGE_AREA,MATCH(AJ9,DIFFERENTIATION_ID_DIFF,0)))</f>
        <v>Территория 12</v>
      </c>
      <c r="AK11" s="152"/>
      <c r="BG11" s="79">
        <v>11</v>
      </c>
    </row>
    <row customHeight="1" ht="11.25" hidden="1">
      <c r="E12" s="739"/>
      <c r="F12" s="767" t="s">
        <v>718</v>
      </c>
      <c r="G12" s="768"/>
      <c r="H12" s="769" t="str">
        <f>IF(H9="","",INDEX(DIFFERENTIATION_UNMERGE_SYSTEM,MATCH(H9,DIFFERENTIATION_ID_DIFF,0)))</f>
        <v/>
      </c>
      <c r="I12" s="769" t="str">
        <f>IF(I9="","",INDEX(DIFFERENTIATION_UNMERGE_SYSTEM,MATCH(I9,DIFFERENTIATION_ID_DIFF,0)))</f>
        <v>Потребители Ставропольского края</v>
      </c>
      <c r="J12" s="769" t="str">
        <f>IF(J9="","",INDEX(DIFFERENTIATION_UNMERGE_SYSTEM,MATCH(J9,DIFFERENTIATION_ID_DIFF,0)))</f>
        <v>Потребители, присоединенные к централизованной системе технического водоснабжения города Буденновска Буденновского МО</v>
      </c>
      <c r="K12" s="769" t="str">
        <f>IF(K9="","",INDEX(DIFFERENTIATION_UNMERGE_SYSTEM,MATCH(K9,DIFFERENTIATION_ID_DIFF,0)))</f>
        <v>Потребители, присоединенные к централизованной системе технического водоснабжения села Стародубского Буденновского МО</v>
      </c>
      <c r="L12" s="769" t="str">
        <f>IF(L9="","",INDEX(DIFFERENTIATION_UNMERGE_SYSTEM,MATCH(L9,DIFFERENTIATION_ID_DIFF,0)))</f>
        <v>Потребители, присоединенные к централизованной системе технического водоснабжения города Нефтекумска Нефтекумского МО</v>
      </c>
      <c r="M12" s="769" t="str">
        <f>IF(M9="","",INDEX(DIFFERENTIATION_UNMERGE_SYSTEM,MATCH(M9,DIFFERENTIATION_ID_DIFF,0)))</f>
        <v>Потребители, присоединенные к централизованной системе технического водоснабжения Изобильненского МО</v>
      </c>
      <c r="N12" s="769" t="str">
        <f>IF(N9="","",INDEX(DIFFERENTIATION_UNMERGE_SYSTEM,MATCH(N9,DIFFERENTIATION_ID_DIFF,0)))</f>
        <v>Потребители, присоединенные к централизованной системе технического водоснабжения поселка Новоспицевского Грачевского МО</v>
      </c>
      <c r="O12" s="769" t="str">
        <f>IF(O9="","",INDEX(DIFFERENTIATION_UNMERGE_SYSTEM,MATCH(O9,DIFFERENTIATION_ID_DIFF,0)))</f>
        <v>Потребители, присоединенные к централизованной системе технического водоснабжения хутора Привольного Курского МО</v>
      </c>
      <c r="P12" s="769" t="str">
        <f>IF(P9="","",INDEX(DIFFERENTIATION_UNMERGE_SYSTEM,MATCH(P9,DIFFERENTIATION_ID_DIFF,0)))</f>
        <v>Потребители, присоединенные к централизованной системе технического водоснабжения поселка Рощино Курского МО</v>
      </c>
      <c r="Q12" s="769" t="str">
        <f>IF(Q9="","",INDEX(DIFFERENTIATION_UNMERGE_SYSTEM,MATCH(Q9,DIFFERENTIATION_ID_DIFF,0)))</f>
        <v>Потребители, присоединенные к централизованной системе технического водоснабжения села Гофицкого Петровского МО</v>
      </c>
      <c r="R12" s="769" t="str">
        <f>IF(R9="","",INDEX(DIFFERENTIATION_UNMERGE_SYSTEM,MATCH(R9,DIFFERENTIATION_ID_DIFF,0)))</f>
        <v>Потребители, присоединенные к централизованной системе технического водоснабжения села Левокумского Левокумского МО</v>
      </c>
      <c r="S12" s="769" t="str">
        <f>IF(S9="","",INDEX(DIFFERENTIATION_UNMERGE_SYSTEM,MATCH(S9,DIFFERENTIATION_ID_DIFF,0)))</f>
        <v>Подключение к централизованным системам водоснабжения ГУП СК "Ставрополькрайводоканал"</v>
      </c>
      <c r="T12" s="769" t="str">
        <f>IF(T9="","",INDEX(DIFFERENTIATION_UNMERGE_SYSTEM,MATCH(T9,DIFFERENTIATION_ID_DIFF,0)))</f>
        <v>Потребители станицы Рождественской Изобильненского МО</v>
      </c>
      <c r="U12" s="769" t="str">
        <f>IF(U9="","",INDEX(DIFFERENTIATION_UNMERGE_SYSTEM,MATCH(U9,DIFFERENTIATION_ID_DIFF,0)))</f>
        <v>Потребители поселка Левоберезовского</v>
      </c>
      <c r="V12" s="769" t="str">
        <f>IF(V9="","",INDEX(DIFFERENTIATION_UNMERGE_SYSTEM,MATCH(V9,DIFFERENTIATION_ID_DIFF,0)))</f>
        <v>Потребители станицы Георгиевской Кочубеевского МО</v>
      </c>
      <c r="W12" s="769" t="str">
        <f>IF(W9="","",INDEX(DIFFERENTIATION_UNMERGE_SYSTEM,MATCH(W9,DIFFERENTIATION_ID_DIFF,0)))</f>
        <v>Потребители села Ивановского Кочубеевского МО</v>
      </c>
      <c r="X12" s="769" t="str">
        <f>IF(X9="","",INDEX(DIFFERENTIATION_UNMERGE_SYSTEM,MATCH(X9,DIFFERENTIATION_ID_DIFF,0)))</f>
        <v>Потребители хутора Калиновского Кочубеевского МО</v>
      </c>
      <c r="Y12" s="769" t="str">
        <f>IF(Y9="","",INDEX(DIFFERENTIATION_UNMERGE_SYSTEM,MATCH(Y9,DIFFERENTIATION_ID_DIFF,0)))</f>
        <v>Потребители села Кочубеевского Кочубеевского МО</v>
      </c>
      <c r="Z12" s="769" t="str">
        <f>IF(Z9="","",INDEX(DIFFERENTIATION_UNMERGE_SYSTEM,MATCH(Z9,DIFFERENTIATION_ID_DIFF,0)))</f>
        <v>Потребители хутора Мищенского Кочубеевского МО</v>
      </c>
      <c r="AA12" s="769" t="str">
        <f>IF(AA9="","",INDEX(DIFFERENTIATION_UNMERGE_SYSTEM,MATCH(AA9,DIFFERENTIATION_ID_DIFF,0)))</f>
        <v>Потребители хутора Рощинского Кочубеевского МО</v>
      </c>
      <c r="AB12" s="769" t="str">
        <f>IF(AB9="","",INDEX(DIFFERENTIATION_UNMERGE_SYSTEM,MATCH(AB9,DIFFERENTIATION_ID_DIFF,0)))</f>
        <v>Потребители хутора Степного Кочубеевского МО</v>
      </c>
      <c r="AC12" s="769" t="str">
        <f>IF(AC9="","",INDEX(DIFFERENTIATION_UNMERGE_SYSTEM,MATCH(AC9,DIFFERENTIATION_ID_DIFF,0)))</f>
        <v>Потребители села Цветного Кочубеевского МО</v>
      </c>
      <c r="AD12" s="769" t="str">
        <f>IF(AD9="","",INDEX(DIFFERENTIATION_UNMERGE_SYSTEM,MATCH(AD9,DIFFERENTIATION_ID_DIFF,0)))</f>
        <v>Потребители хутора Новоиванского Курского МО</v>
      </c>
      <c r="AE12" s="769" t="str">
        <f>IF(AE9="","",INDEX(DIFFERENTIATION_UNMERGE_SYSTEM,MATCH(AE9,DIFFERENTIATION_ID_DIFF,0)))</f>
        <v>Потребители хутора Привольного Курского МО</v>
      </c>
      <c r="AF12" s="769" t="str">
        <f>IF(AF9="","",INDEX(DIFFERENTIATION_UNMERGE_SYSTEM,MATCH(AF9,DIFFERENTIATION_ID_DIFF,0)))</f>
        <v>Потребители села Ачикулак Нефтекумского МО</v>
      </c>
      <c r="AG12" s="769" t="str">
        <f>IF(AG9="","",INDEX(DIFFERENTIATION_UNMERGE_SYSTEM,MATCH(AG9,DIFFERENTIATION_ID_DIFF,0)))</f>
        <v>Потребители хутора Верблюдогорка Предгорного МО</v>
      </c>
      <c r="AH12" s="769" t="str">
        <f>IF(AH9="","",INDEX(DIFFERENTIATION_UNMERGE_SYSTEM,MATCH(AH9,DIFFERENTIATION_ID_DIFF,0)))</f>
        <v>Потребители поселка Подкумок Предгорного МО</v>
      </c>
      <c r="AI12" s="769" t="str">
        <f>IF(AI9="","",INDEX(DIFFERENTIATION_UNMERGE_SYSTEM,MATCH(AI9,DIFFERENTIATION_ID_DIFF,0)))</f>
        <v>Потребители поселка Ясная Поляна Предгорного МО</v>
      </c>
      <c r="AJ12" s="769" t="str">
        <f>IF(AJ9="","",INDEX(DIFFERENTIATION_UNMERGE_SYSTEM,MATCH(AJ9,DIFFERENTIATION_ID_DIFF,0)))</f>
        <v>Потребители города Михайловска Шпаковского МО</v>
      </c>
      <c r="AK12" s="152"/>
      <c r="BG12" s="79">
        <v>0</v>
      </c>
    </row>
    <row customHeight="1" ht="11.549999999999999">
      <c r="E13" s="667" t="s">
        <v>453</v>
      </c>
      <c r="F13" s="668"/>
      <c r="G13" s="668"/>
      <c r="H13" s="664"/>
      <c r="I13" s="664"/>
      <c r="J13" s="664"/>
      <c r="K13" s="664"/>
      <c r="L13" s="664"/>
      <c r="M13" s="664"/>
      <c r="N13" s="664"/>
      <c r="O13" s="664"/>
      <c r="P13" s="664"/>
      <c r="Q13" s="664"/>
      <c r="R13" s="664"/>
      <c r="S13" s="664"/>
      <c r="T13" s="664"/>
      <c r="U13" s="664"/>
      <c r="V13" s="664"/>
      <c r="W13" s="664"/>
      <c r="X13" s="664"/>
      <c r="Y13" s="664"/>
      <c r="Z13" s="664"/>
      <c r="AA13" s="664"/>
      <c r="AB13" s="664"/>
      <c r="AC13" s="664"/>
      <c r="AD13" s="664"/>
      <c r="AE13" s="664"/>
      <c r="AF13" s="664"/>
      <c r="AG13" s="664"/>
      <c r="AH13" s="664"/>
      <c r="AI13" s="664"/>
      <c r="AJ13" s="664"/>
      <c r="AK13" s="152"/>
      <c r="BG13" s="79">
        <v>11</v>
      </c>
    </row>
    <row customHeight="1" ht="24">
      <c r="E14" s="152" t="s">
        <v>87</v>
      </c>
      <c r="F14" s="152" t="s">
        <v>455</v>
      </c>
      <c r="G14" s="152" t="s">
        <v>719</v>
      </c>
      <c r="H14" s="152" t="s">
        <v>456</v>
      </c>
      <c r="I14" s="152" t="s">
        <v>456</v>
      </c>
      <c r="J14" s="152" t="s">
        <v>456</v>
      </c>
      <c r="K14" s="152" t="s">
        <v>456</v>
      </c>
      <c r="L14" s="152" t="s">
        <v>456</v>
      </c>
      <c r="M14" s="152" t="s">
        <v>456</v>
      </c>
      <c r="N14" s="152" t="s">
        <v>456</v>
      </c>
      <c r="O14" s="152" t="s">
        <v>456</v>
      </c>
      <c r="P14" s="152" t="s">
        <v>456</v>
      </c>
      <c r="Q14" s="152" t="s">
        <v>456</v>
      </c>
      <c r="R14" s="152" t="s">
        <v>456</v>
      </c>
      <c r="S14" s="152" t="s">
        <v>456</v>
      </c>
      <c r="T14" s="152" t="s">
        <v>456</v>
      </c>
      <c r="U14" s="152" t="s">
        <v>456</v>
      </c>
      <c r="V14" s="152" t="s">
        <v>456</v>
      </c>
      <c r="W14" s="152" t="s">
        <v>456</v>
      </c>
      <c r="X14" s="152" t="s">
        <v>456</v>
      </c>
      <c r="Y14" s="152" t="s">
        <v>456</v>
      </c>
      <c r="Z14" s="152" t="s">
        <v>456</v>
      </c>
      <c r="AA14" s="152" t="s">
        <v>456</v>
      </c>
      <c r="AB14" s="152" t="s">
        <v>456</v>
      </c>
      <c r="AC14" s="152" t="s">
        <v>456</v>
      </c>
      <c r="AD14" s="152" t="s">
        <v>456</v>
      </c>
      <c r="AE14" s="152" t="s">
        <v>456</v>
      </c>
      <c r="AF14" s="152" t="s">
        <v>456</v>
      </c>
      <c r="AG14" s="152" t="s">
        <v>456</v>
      </c>
      <c r="AH14" s="152" t="s">
        <v>456</v>
      </c>
      <c r="AI14" s="152" t="s">
        <v>456</v>
      </c>
      <c r="AJ14" s="152" t="s">
        <v>456</v>
      </c>
      <c r="AK14" s="152"/>
      <c r="BG14" s="79">
        <v>23</v>
      </c>
    </row>
    <row customHeight="1" ht="19.95">
      <c r="E15" s="741" t="s">
        <v>98</v>
      </c>
      <c r="F15" s="298" t="s">
        <v>986</v>
      </c>
      <c r="G15" s="152" t="s">
        <v>705</v>
      </c>
      <c r="H15" s="669"/>
      <c r="I15" s="669"/>
      <c r="J15" s="669"/>
      <c r="K15" s="669"/>
      <c r="L15" s="669"/>
      <c r="M15" s="669"/>
      <c r="N15" s="669"/>
      <c r="O15" s="669"/>
      <c r="P15" s="669"/>
      <c r="Q15" s="669"/>
      <c r="R15" s="669"/>
      <c r="S15" s="669"/>
      <c r="T15" s="669"/>
      <c r="U15" s="669"/>
      <c r="V15" s="669"/>
      <c r="W15" s="669"/>
      <c r="X15" s="669"/>
      <c r="Y15" s="669"/>
      <c r="Z15" s="669"/>
      <c r="AA15" s="669"/>
      <c r="AB15" s="669"/>
      <c r="AC15" s="669"/>
      <c r="AD15" s="669"/>
      <c r="AE15" s="669"/>
      <c r="AF15" s="669"/>
      <c r="AG15" s="669"/>
      <c r="AH15" s="669"/>
      <c r="AI15" s="669"/>
      <c r="AJ15" s="669"/>
      <c r="AK15" s="450" t="s">
        <v>987</v>
      </c>
      <c r="AL15" s="743" t="s">
        <v>835</v>
      </c>
      <c r="BG15" s="79">
        <v>19</v>
      </c>
    </row>
    <row customHeight="1" ht="24">
      <c r="E16" s="741" t="s">
        <v>101</v>
      </c>
      <c r="F16" s="309" t="s">
        <v>988</v>
      </c>
      <c r="G16" s="152" t="s">
        <v>705</v>
      </c>
      <c r="H16" s="670">
        <f>SUM(H17,H20:H27)</f>
        <v>0</v>
      </c>
      <c r="I16" s="670">
        <f>SUM(I17,I20:I27)</f>
        <v>0</v>
      </c>
      <c r="J16" s="670">
        <f>SUM(J17,J20:J27)</f>
        <v>0</v>
      </c>
      <c r="K16" s="670">
        <f>SUM(K17,K20:K27)</f>
        <v>0</v>
      </c>
      <c r="L16" s="670">
        <f>SUM(L17,L20:L27)</f>
        <v>0</v>
      </c>
      <c r="M16" s="670">
        <f>SUM(M17,M20:M27)</f>
        <v>0</v>
      </c>
      <c r="N16" s="670">
        <f>SUM(N17,N20:N27)</f>
        <v>0</v>
      </c>
      <c r="O16" s="670">
        <f>SUM(O17,O20:O27)</f>
        <v>0</v>
      </c>
      <c r="P16" s="670">
        <f>SUM(P17,P20:P27)</f>
        <v>0</v>
      </c>
      <c r="Q16" s="670">
        <f>SUM(Q17,Q20:Q27)</f>
        <v>0</v>
      </c>
      <c r="R16" s="670">
        <f>SUM(R17,R20:R27)</f>
        <v>0</v>
      </c>
      <c r="S16" s="670">
        <f>SUM(S17,S20:S27)</f>
        <v>0</v>
      </c>
      <c r="T16" s="670">
        <f>SUM(T17,T20:T27)</f>
        <v>0</v>
      </c>
      <c r="U16" s="670">
        <f>SUM(U17,U20:U27)</f>
        <v>0</v>
      </c>
      <c r="V16" s="670">
        <f>SUM(V17,V20:V27)</f>
        <v>0</v>
      </c>
      <c r="W16" s="670">
        <f>SUM(W17,W20:W27)</f>
        <v>0</v>
      </c>
      <c r="X16" s="670">
        <f>SUM(X17,X20:X27)</f>
        <v>0</v>
      </c>
      <c r="Y16" s="670">
        <f>SUM(Y17,Y20:Y27)</f>
        <v>0</v>
      </c>
      <c r="Z16" s="670">
        <f>SUM(Z17,Z20:Z27)</f>
        <v>0</v>
      </c>
      <c r="AA16" s="670">
        <f>SUM(AA17,AA20:AA27)</f>
        <v>0</v>
      </c>
      <c r="AB16" s="670">
        <f>SUM(AB17,AB20:AB27)</f>
        <v>0</v>
      </c>
      <c r="AC16" s="670">
        <f>SUM(AC17,AC20:AC27)</f>
        <v>0</v>
      </c>
      <c r="AD16" s="670">
        <f>SUM(AD17,AD20:AD27)</f>
        <v>0</v>
      </c>
      <c r="AE16" s="670">
        <f>SUM(AE17,AE20:AE27)</f>
        <v>0</v>
      </c>
      <c r="AF16" s="670">
        <f>SUM(AF17,AF20:AF27)</f>
        <v>0</v>
      </c>
      <c r="AG16" s="670">
        <f>SUM(AG17,AG20:AG27)</f>
        <v>0</v>
      </c>
      <c r="AH16" s="670">
        <f>SUM(AH17,AH20:AH27)</f>
        <v>0</v>
      </c>
      <c r="AI16" s="670">
        <f>SUM(AI17,AI20:AI27)</f>
        <v>0</v>
      </c>
      <c r="AJ16" s="670">
        <f>SUM(AJ17,AJ20:AJ27)</f>
        <v>0</v>
      </c>
      <c r="AK16" s="450" t="s">
        <v>989</v>
      </c>
      <c r="AL16" s="743" t="s">
        <v>835</v>
      </c>
      <c r="BG16" s="79">
        <v>23</v>
      </c>
    </row>
    <row customHeight="1" ht="35.699999999999996">
      <c r="E17" s="748" t="s">
        <v>913</v>
      </c>
      <c r="F17" s="357" t="s">
        <v>990</v>
      </c>
      <c r="G17" s="83" t="s">
        <v>705</v>
      </c>
      <c r="H17" s="669"/>
      <c r="I17" s="669"/>
      <c r="J17" s="669"/>
      <c r="K17" s="669"/>
      <c r="L17" s="669"/>
      <c r="M17" s="669"/>
      <c r="N17" s="669"/>
      <c r="O17" s="669"/>
      <c r="P17" s="669"/>
      <c r="Q17" s="669"/>
      <c r="R17" s="669"/>
      <c r="S17" s="669"/>
      <c r="T17" s="669"/>
      <c r="U17" s="669"/>
      <c r="V17" s="669"/>
      <c r="W17" s="669"/>
      <c r="X17" s="669"/>
      <c r="Y17" s="669"/>
      <c r="Z17" s="669"/>
      <c r="AA17" s="669"/>
      <c r="AB17" s="669"/>
      <c r="AC17" s="669"/>
      <c r="AD17" s="669"/>
      <c r="AE17" s="669"/>
      <c r="AF17" s="669"/>
      <c r="AG17" s="669"/>
      <c r="AH17" s="669"/>
      <c r="AI17" s="669"/>
      <c r="AJ17" s="669"/>
      <c r="AK17" s="450" t="s">
        <v>991</v>
      </c>
      <c r="BG17" s="79">
        <v>34</v>
      </c>
    </row>
    <row customHeight="1" ht="19.95">
      <c r="E18" s="748" t="s">
        <v>916</v>
      </c>
      <c r="F18" s="773" t="s">
        <v>992</v>
      </c>
      <c r="G18" s="83" t="s">
        <v>705</v>
      </c>
      <c r="H18" s="669"/>
      <c r="I18" s="669"/>
      <c r="J18" s="669"/>
      <c r="K18" s="669"/>
      <c r="L18" s="669"/>
      <c r="M18" s="669"/>
      <c r="N18" s="669"/>
      <c r="O18" s="669"/>
      <c r="P18" s="669"/>
      <c r="Q18" s="669"/>
      <c r="R18" s="669"/>
      <c r="S18" s="669"/>
      <c r="T18" s="669"/>
      <c r="U18" s="669"/>
      <c r="V18" s="669"/>
      <c r="W18" s="669"/>
      <c r="X18" s="669"/>
      <c r="Y18" s="669"/>
      <c r="Z18" s="669"/>
      <c r="AA18" s="669"/>
      <c r="AB18" s="669"/>
      <c r="AC18" s="669"/>
      <c r="AD18" s="669"/>
      <c r="AE18" s="669"/>
      <c r="AF18" s="669"/>
      <c r="AG18" s="669"/>
      <c r="AH18" s="669"/>
      <c r="AI18" s="669"/>
      <c r="AJ18" s="669"/>
      <c r="AK18" s="450"/>
      <c r="BG18" s="79">
        <v>19</v>
      </c>
    </row>
    <row customHeight="1" ht="24">
      <c r="E19" s="748" t="s">
        <v>919</v>
      </c>
      <c r="F19" s="773" t="s">
        <v>993</v>
      </c>
      <c r="G19" s="83" t="s">
        <v>705</v>
      </c>
      <c r="H19" s="669"/>
      <c r="I19" s="669"/>
      <c r="J19" s="669"/>
      <c r="K19" s="669"/>
      <c r="L19" s="669"/>
      <c r="M19" s="669"/>
      <c r="N19" s="669"/>
      <c r="O19" s="669"/>
      <c r="P19" s="669"/>
      <c r="Q19" s="669"/>
      <c r="R19" s="669"/>
      <c r="S19" s="669"/>
      <c r="T19" s="669"/>
      <c r="U19" s="669"/>
      <c r="V19" s="669"/>
      <c r="W19" s="669"/>
      <c r="X19" s="669"/>
      <c r="Y19" s="669"/>
      <c r="Z19" s="669"/>
      <c r="AA19" s="669"/>
      <c r="AB19" s="669"/>
      <c r="AC19" s="669"/>
      <c r="AD19" s="669"/>
      <c r="AE19" s="669"/>
      <c r="AF19" s="669"/>
      <c r="AG19" s="669"/>
      <c r="AH19" s="669"/>
      <c r="AI19" s="669"/>
      <c r="AJ19" s="669"/>
      <c r="AK19" s="450"/>
      <c r="BG19" s="79">
        <v>23</v>
      </c>
    </row>
    <row customHeight="1" ht="35.699999999999996">
      <c r="E20" s="748" t="s">
        <v>460</v>
      </c>
      <c r="F20" s="357" t="s">
        <v>994</v>
      </c>
      <c r="G20" s="83" t="s">
        <v>705</v>
      </c>
      <c r="H20" s="669"/>
      <c r="I20" s="669"/>
      <c r="J20" s="669"/>
      <c r="K20" s="669"/>
      <c r="L20" s="669"/>
      <c r="M20" s="669"/>
      <c r="N20" s="669"/>
      <c r="O20" s="669"/>
      <c r="P20" s="669"/>
      <c r="Q20" s="669"/>
      <c r="R20" s="669"/>
      <c r="S20" s="669"/>
      <c r="T20" s="669"/>
      <c r="U20" s="669"/>
      <c r="V20" s="669"/>
      <c r="W20" s="669"/>
      <c r="X20" s="669"/>
      <c r="Y20" s="669"/>
      <c r="Z20" s="669"/>
      <c r="AA20" s="669"/>
      <c r="AB20" s="669"/>
      <c r="AC20" s="669"/>
      <c r="AD20" s="669"/>
      <c r="AE20" s="669"/>
      <c r="AF20" s="669"/>
      <c r="AG20" s="669"/>
      <c r="AH20" s="669"/>
      <c r="AI20" s="669"/>
      <c r="AJ20" s="669"/>
      <c r="AK20" s="450"/>
      <c r="BG20" s="79">
        <v>34</v>
      </c>
    </row>
    <row customHeight="1" ht="48.29999999999999">
      <c r="E21" s="748" t="s">
        <v>463</v>
      </c>
      <c r="F21" s="357" t="s">
        <v>995</v>
      </c>
      <c r="G21" s="83" t="s">
        <v>705</v>
      </c>
      <c r="H21" s="669"/>
      <c r="I21" s="669"/>
      <c r="J21" s="669"/>
      <c r="K21" s="669"/>
      <c r="L21" s="669"/>
      <c r="M21" s="669"/>
      <c r="N21" s="669"/>
      <c r="O21" s="669"/>
      <c r="P21" s="669"/>
      <c r="Q21" s="669"/>
      <c r="R21" s="669"/>
      <c r="S21" s="669"/>
      <c r="T21" s="669"/>
      <c r="U21" s="669"/>
      <c r="V21" s="669"/>
      <c r="W21" s="669"/>
      <c r="X21" s="669"/>
      <c r="Y21" s="669"/>
      <c r="Z21" s="669"/>
      <c r="AA21" s="669"/>
      <c r="AB21" s="669"/>
      <c r="AC21" s="669"/>
      <c r="AD21" s="669"/>
      <c r="AE21" s="669"/>
      <c r="AF21" s="669"/>
      <c r="AG21" s="669"/>
      <c r="AH21" s="669"/>
      <c r="AI21" s="669"/>
      <c r="AJ21" s="669"/>
      <c r="AK21" s="450"/>
      <c r="BG21" s="79">
        <v>46</v>
      </c>
    </row>
    <row customHeight="1" ht="60">
      <c r="E22" s="748" t="s">
        <v>933</v>
      </c>
      <c r="F22" s="357" t="s">
        <v>996</v>
      </c>
      <c r="G22" s="83" t="s">
        <v>705</v>
      </c>
      <c r="H22" s="669"/>
      <c r="I22" s="669"/>
      <c r="J22" s="669"/>
      <c r="K22" s="669"/>
      <c r="L22" s="669"/>
      <c r="M22" s="669"/>
      <c r="N22" s="669"/>
      <c r="O22" s="669"/>
      <c r="P22" s="669"/>
      <c r="Q22" s="669"/>
      <c r="R22" s="669"/>
      <c r="S22" s="669"/>
      <c r="T22" s="669"/>
      <c r="U22" s="669"/>
      <c r="V22" s="669"/>
      <c r="W22" s="669"/>
      <c r="X22" s="669"/>
      <c r="Y22" s="669"/>
      <c r="Z22" s="669"/>
      <c r="AA22" s="669"/>
      <c r="AB22" s="669"/>
      <c r="AC22" s="669"/>
      <c r="AD22" s="669"/>
      <c r="AE22" s="669"/>
      <c r="AF22" s="669"/>
      <c r="AG22" s="669"/>
      <c r="AH22" s="669"/>
      <c r="AI22" s="669"/>
      <c r="AJ22" s="669"/>
      <c r="AK22" s="450"/>
      <c r="BG22" s="79">
        <v>57</v>
      </c>
    </row>
    <row customHeight="1" ht="35.699999999999996">
      <c r="E23" s="748" t="s">
        <v>940</v>
      </c>
      <c r="F23" s="357" t="s">
        <v>997</v>
      </c>
      <c r="G23" s="83" t="s">
        <v>705</v>
      </c>
      <c r="H23" s="669"/>
      <c r="I23" s="669"/>
      <c r="J23" s="669"/>
      <c r="K23" s="669"/>
      <c r="L23" s="669"/>
      <c r="M23" s="669"/>
      <c r="N23" s="669"/>
      <c r="O23" s="669"/>
      <c r="P23" s="669"/>
      <c r="Q23" s="669"/>
      <c r="R23" s="669"/>
      <c r="S23" s="669"/>
      <c r="T23" s="669"/>
      <c r="U23" s="669"/>
      <c r="V23" s="669"/>
      <c r="W23" s="669"/>
      <c r="X23" s="669"/>
      <c r="Y23" s="669"/>
      <c r="Z23" s="669"/>
      <c r="AA23" s="669"/>
      <c r="AB23" s="669"/>
      <c r="AC23" s="669"/>
      <c r="AD23" s="669"/>
      <c r="AE23" s="669"/>
      <c r="AF23" s="669"/>
      <c r="AG23" s="669"/>
      <c r="AH23" s="669"/>
      <c r="AI23" s="669"/>
      <c r="AJ23" s="669"/>
      <c r="AK23" s="450"/>
      <c r="BG23" s="79">
        <v>34</v>
      </c>
    </row>
    <row customHeight="1" ht="35.699999999999996">
      <c r="E24" s="748" t="s">
        <v>942</v>
      </c>
      <c r="F24" s="357" t="s">
        <v>998</v>
      </c>
      <c r="G24" s="83" t="s">
        <v>705</v>
      </c>
      <c r="H24" s="669"/>
      <c r="I24" s="669"/>
      <c r="J24" s="669"/>
      <c r="K24" s="669"/>
      <c r="L24" s="669"/>
      <c r="M24" s="669"/>
      <c r="N24" s="669"/>
      <c r="O24" s="669"/>
      <c r="P24" s="669"/>
      <c r="Q24" s="669"/>
      <c r="R24" s="669"/>
      <c r="S24" s="669"/>
      <c r="T24" s="669"/>
      <c r="U24" s="669"/>
      <c r="V24" s="669"/>
      <c r="W24" s="669"/>
      <c r="X24" s="669"/>
      <c r="Y24" s="669"/>
      <c r="Z24" s="669"/>
      <c r="AA24" s="669"/>
      <c r="AB24" s="669"/>
      <c r="AC24" s="669"/>
      <c r="AD24" s="669"/>
      <c r="AE24" s="669"/>
      <c r="AF24" s="669"/>
      <c r="AG24" s="669"/>
      <c r="AH24" s="669"/>
      <c r="AI24" s="669"/>
      <c r="AJ24" s="669"/>
      <c r="AK24" s="450"/>
      <c r="BG24" s="79">
        <v>34</v>
      </c>
    </row>
    <row customHeight="1" ht="24">
      <c r="E25" s="748" t="s">
        <v>944</v>
      </c>
      <c r="F25" s="357" t="s">
        <v>999</v>
      </c>
      <c r="G25" s="83" t="s">
        <v>705</v>
      </c>
      <c r="H25" s="669"/>
      <c r="I25" s="669"/>
      <c r="J25" s="669"/>
      <c r="K25" s="669"/>
      <c r="L25" s="669"/>
      <c r="M25" s="669"/>
      <c r="N25" s="669"/>
      <c r="O25" s="669"/>
      <c r="P25" s="669"/>
      <c r="Q25" s="669"/>
      <c r="R25" s="669"/>
      <c r="S25" s="669"/>
      <c r="T25" s="669"/>
      <c r="U25" s="669"/>
      <c r="V25" s="669"/>
      <c r="W25" s="669"/>
      <c r="X25" s="669"/>
      <c r="Y25" s="669"/>
      <c r="Z25" s="669"/>
      <c r="AA25" s="669"/>
      <c r="AB25" s="669"/>
      <c r="AC25" s="669"/>
      <c r="AD25" s="669"/>
      <c r="AE25" s="669"/>
      <c r="AF25" s="669"/>
      <c r="AG25" s="669"/>
      <c r="AH25" s="669"/>
      <c r="AI25" s="669"/>
      <c r="AJ25" s="669"/>
      <c r="AK25" s="450"/>
      <c r="BG25" s="79">
        <v>23</v>
      </c>
    </row>
    <row customHeight="1" ht="76.5">
      <c r="E26" s="748" t="s">
        <v>946</v>
      </c>
      <c r="F26" s="357" t="s">
        <v>1000</v>
      </c>
      <c r="G26" s="83" t="s">
        <v>705</v>
      </c>
      <c r="H26" s="669"/>
      <c r="I26" s="669"/>
      <c r="J26" s="669"/>
      <c r="K26" s="669"/>
      <c r="L26" s="669"/>
      <c r="M26" s="669"/>
      <c r="N26" s="669"/>
      <c r="O26" s="669"/>
      <c r="P26" s="669"/>
      <c r="Q26" s="669"/>
      <c r="R26" s="669"/>
      <c r="S26" s="669"/>
      <c r="T26" s="669"/>
      <c r="U26" s="669"/>
      <c r="V26" s="669"/>
      <c r="W26" s="669"/>
      <c r="X26" s="669"/>
      <c r="Y26" s="669"/>
      <c r="Z26" s="669"/>
      <c r="AA26" s="669"/>
      <c r="AB26" s="669"/>
      <c r="AC26" s="669"/>
      <c r="AD26" s="669"/>
      <c r="AE26" s="669"/>
      <c r="AF26" s="669"/>
      <c r="AG26" s="669"/>
      <c r="AH26" s="669"/>
      <c r="AI26" s="669"/>
      <c r="AJ26" s="669"/>
      <c r="AK26" s="450"/>
      <c r="BG26" s="79">
        <v>73</v>
      </c>
    </row>
    <row customHeight="1" ht="35.699999999999996">
      <c r="E27" s="744" t="s">
        <v>950</v>
      </c>
      <c r="F27" s="184" t="s">
        <v>1001</v>
      </c>
      <c r="G27" s="291" t="s">
        <v>705</v>
      </c>
      <c r="H27" s="687">
        <f>SUM(H28:H29)</f>
        <v>0</v>
      </c>
      <c r="I27" s="687">
        <f>SUM(I28:I29)</f>
        <v>0</v>
      </c>
      <c r="J27" s="687">
        <f>SUM(J28:J29)</f>
        <v>0</v>
      </c>
      <c r="K27" s="687">
        <f>SUM(K28:K29)</f>
        <v>0</v>
      </c>
      <c r="L27" s="687">
        <f>SUM(L28:L29)</f>
        <v>0</v>
      </c>
      <c r="M27" s="687">
        <f>SUM(M28:M29)</f>
        <v>0</v>
      </c>
      <c r="N27" s="687">
        <f>SUM(N28:N29)</f>
        <v>0</v>
      </c>
      <c r="O27" s="687">
        <f>SUM(O28:O29)</f>
        <v>0</v>
      </c>
      <c r="P27" s="687">
        <f>SUM(P28:P29)</f>
        <v>0</v>
      </c>
      <c r="Q27" s="687">
        <f>SUM(Q28:Q29)</f>
        <v>0</v>
      </c>
      <c r="R27" s="687">
        <f>SUM(R28:R29)</f>
        <v>0</v>
      </c>
      <c r="S27" s="687">
        <f>SUM(S28:S29)</f>
        <v>0</v>
      </c>
      <c r="T27" s="687">
        <f>SUM(T28:T29)</f>
        <v>0</v>
      </c>
      <c r="U27" s="687">
        <f>SUM(U28:U29)</f>
        <v>0</v>
      </c>
      <c r="V27" s="687">
        <f>SUM(V28:V29)</f>
        <v>0</v>
      </c>
      <c r="W27" s="687">
        <f>SUM(W28:W29)</f>
        <v>0</v>
      </c>
      <c r="X27" s="687">
        <f>SUM(X28:X29)</f>
        <v>0</v>
      </c>
      <c r="Y27" s="687">
        <f>SUM(Y28:Y29)</f>
        <v>0</v>
      </c>
      <c r="Z27" s="687">
        <f>SUM(Z28:Z29)</f>
        <v>0</v>
      </c>
      <c r="AA27" s="687">
        <f>SUM(AA28:AA29)</f>
        <v>0</v>
      </c>
      <c r="AB27" s="687">
        <f>SUM(AB28:AB29)</f>
        <v>0</v>
      </c>
      <c r="AC27" s="687">
        <f>SUM(AC28:AC29)</f>
        <v>0</v>
      </c>
      <c r="AD27" s="687">
        <f>SUM(AD28:AD29)</f>
        <v>0</v>
      </c>
      <c r="AE27" s="687">
        <f>SUM(AE28:AE29)</f>
        <v>0</v>
      </c>
      <c r="AF27" s="687">
        <f>SUM(AF28:AF29)</f>
        <v>0</v>
      </c>
      <c r="AG27" s="687">
        <f>SUM(AG28:AG29)</f>
        <v>0</v>
      </c>
      <c r="AH27" s="687">
        <f>SUM(AH28:AH29)</f>
        <v>0</v>
      </c>
      <c r="AI27" s="687">
        <f>SUM(AI28:AI29)</f>
        <v>0</v>
      </c>
      <c r="AJ27" s="687">
        <f>SUM(AJ28:AJ29)</f>
        <v>0</v>
      </c>
      <c r="AK27" s="450" t="s">
        <v>948</v>
      </c>
      <c r="BG27" s="100">
        <v>34</v>
      </c>
    </row>
    <row customHeight="1" ht="1.05">
      <c r="E28" s="153" t="str">
        <f>E27&amp;".0"</f>
        <v>2.9.0</v>
      </c>
      <c r="F28" s="688"/>
      <c r="G28" s="153"/>
      <c r="H28" s="689"/>
      <c r="I28" s="689"/>
      <c r="J28" s="689"/>
      <c r="K28" s="689"/>
      <c r="L28" s="689"/>
      <c r="M28" s="689"/>
      <c r="N28" s="689"/>
      <c r="O28" s="689"/>
      <c r="P28" s="689"/>
      <c r="Q28" s="689"/>
      <c r="R28" s="689"/>
      <c r="S28" s="689"/>
      <c r="T28" s="689"/>
      <c r="U28" s="689"/>
      <c r="V28" s="689"/>
      <c r="W28" s="689"/>
      <c r="X28" s="689"/>
      <c r="Y28" s="689"/>
      <c r="Z28" s="689"/>
      <c r="AA28" s="689"/>
      <c r="AB28" s="689"/>
      <c r="AC28" s="689"/>
      <c r="AD28" s="689"/>
      <c r="AE28" s="689"/>
      <c r="AF28" s="689"/>
      <c r="AG28" s="689"/>
      <c r="AH28" s="689"/>
      <c r="AI28" s="689"/>
      <c r="AJ28" s="689"/>
      <c r="AK28" s="690"/>
      <c r="BG28" s="138">
        <v>1</v>
      </c>
    </row>
    <row customHeight="1" ht="19.95">
      <c r="E29" s="680"/>
      <c r="F29" s="770" t="s">
        <v>745</v>
      </c>
      <c r="G29" s="681"/>
      <c r="H29" s="682" t="s">
        <v>22</v>
      </c>
      <c r="I29" s="682" t="s">
        <v>22</v>
      </c>
      <c r="J29" s="682" t="s">
        <v>22</v>
      </c>
      <c r="K29" s="682" t="s">
        <v>22</v>
      </c>
      <c r="L29" s="682" t="s">
        <v>22</v>
      </c>
      <c r="M29" s="682" t="s">
        <v>22</v>
      </c>
      <c r="N29" s="682" t="s">
        <v>22</v>
      </c>
      <c r="O29" s="682" t="s">
        <v>22</v>
      </c>
      <c r="P29" s="682" t="s">
        <v>22</v>
      </c>
      <c r="Q29" s="682" t="s">
        <v>22</v>
      </c>
      <c r="R29" s="682" t="s">
        <v>22</v>
      </c>
      <c r="S29" s="682" t="s">
        <v>22</v>
      </c>
      <c r="T29" s="682" t="s">
        <v>22</v>
      </c>
      <c r="U29" s="682" t="s">
        <v>22</v>
      </c>
      <c r="V29" s="682" t="s">
        <v>22</v>
      </c>
      <c r="W29" s="682" t="s">
        <v>22</v>
      </c>
      <c r="X29" s="682" t="s">
        <v>22</v>
      </c>
      <c r="Y29" s="682" t="s">
        <v>22</v>
      </c>
      <c r="Z29" s="682" t="s">
        <v>22</v>
      </c>
      <c r="AA29" s="682" t="s">
        <v>22</v>
      </c>
      <c r="AB29" s="682" t="s">
        <v>22</v>
      </c>
      <c r="AC29" s="682" t="s">
        <v>22</v>
      </c>
      <c r="AD29" s="682" t="s">
        <v>22</v>
      </c>
      <c r="AE29" s="682" t="s">
        <v>22</v>
      </c>
      <c r="AF29" s="682" t="s">
        <v>22</v>
      </c>
      <c r="AG29" s="682" t="s">
        <v>22</v>
      </c>
      <c r="AH29" s="682" t="s">
        <v>22</v>
      </c>
      <c r="AI29" s="682" t="s">
        <v>22</v>
      </c>
      <c r="AJ29" s="682" t="s">
        <v>22</v>
      </c>
      <c r="AK29" s="506" t="s">
        <v>949</v>
      </c>
      <c r="BG29" s="100">
        <v>19</v>
      </c>
    </row>
    <row customHeight="1" ht="76.5">
      <c r="E30" s="748" t="s">
        <v>1002</v>
      </c>
      <c r="F30" s="357" t="s">
        <v>957</v>
      </c>
      <c r="G30" s="83" t="s">
        <v>705</v>
      </c>
      <c r="H30" s="669"/>
      <c r="I30" s="669"/>
      <c r="J30" s="669"/>
      <c r="K30" s="669"/>
      <c r="L30" s="669"/>
      <c r="M30" s="669"/>
      <c r="N30" s="669"/>
      <c r="O30" s="669"/>
      <c r="P30" s="669"/>
      <c r="Q30" s="669"/>
      <c r="R30" s="669"/>
      <c r="S30" s="669"/>
      <c r="T30" s="669"/>
      <c r="U30" s="669"/>
      <c r="V30" s="669"/>
      <c r="W30" s="669"/>
      <c r="X30" s="669"/>
      <c r="Y30" s="669"/>
      <c r="Z30" s="669"/>
      <c r="AA30" s="669"/>
      <c r="AB30" s="669"/>
      <c r="AC30" s="669"/>
      <c r="AD30" s="669"/>
      <c r="AE30" s="669"/>
      <c r="AF30" s="669"/>
      <c r="AG30" s="669"/>
      <c r="AH30" s="669"/>
      <c r="AI30" s="669"/>
      <c r="AJ30" s="669"/>
      <c r="AK30" s="450" t="s">
        <v>1003</v>
      </c>
      <c r="BG30" s="79">
        <v>73</v>
      </c>
    </row>
    <row customHeight="1" ht="24">
      <c r="E31" s="748" t="s">
        <v>89</v>
      </c>
      <c r="F31" s="774" t="s">
        <v>1004</v>
      </c>
      <c r="G31" s="83" t="s">
        <v>705</v>
      </c>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669"/>
      <c r="AK31" s="450"/>
      <c r="BG31" s="100">
        <v>23</v>
      </c>
    </row>
    <row customHeight="1" ht="35.699999999999996">
      <c r="E32" s="748" t="s">
        <v>90</v>
      </c>
      <c r="F32" s="774" t="s">
        <v>1005</v>
      </c>
      <c r="G32" s="83" t="s">
        <v>705</v>
      </c>
      <c r="H32" s="669"/>
      <c r="I32" s="669"/>
      <c r="J32" s="669"/>
      <c r="K32" s="669"/>
      <c r="L32" s="669"/>
      <c r="M32" s="669"/>
      <c r="N32" s="669"/>
      <c r="O32" s="669"/>
      <c r="P32" s="669"/>
      <c r="Q32" s="669"/>
      <c r="R32" s="669"/>
      <c r="S32" s="669"/>
      <c r="T32" s="669"/>
      <c r="U32" s="669"/>
      <c r="V32" s="669"/>
      <c r="W32" s="669"/>
      <c r="X32" s="669"/>
      <c r="Y32" s="669"/>
      <c r="Z32" s="669"/>
      <c r="AA32" s="669"/>
      <c r="AB32" s="669"/>
      <c r="AC32" s="669"/>
      <c r="AD32" s="669"/>
      <c r="AE32" s="669"/>
      <c r="AF32" s="669"/>
      <c r="AG32" s="669"/>
      <c r="AH32" s="669"/>
      <c r="AI32" s="669"/>
      <c r="AJ32" s="669"/>
      <c r="AK32" s="450" t="s">
        <v>1006</v>
      </c>
      <c r="BG32" s="100">
        <v>34</v>
      </c>
    </row>
    <row customHeight="1" ht="24">
      <c r="E33" s="748" t="s">
        <v>964</v>
      </c>
      <c r="F33" s="357" t="s">
        <v>968</v>
      </c>
      <c r="G33" s="83" t="s">
        <v>705</v>
      </c>
      <c r="H33" s="669"/>
      <c r="I33" s="669"/>
      <c r="J33" s="669"/>
      <c r="K33" s="669"/>
      <c r="L33" s="669"/>
      <c r="M33" s="669"/>
      <c r="N33" s="669"/>
      <c r="O33" s="669"/>
      <c r="P33" s="669"/>
      <c r="Q33" s="669"/>
      <c r="R33" s="669"/>
      <c r="S33" s="669"/>
      <c r="T33" s="669"/>
      <c r="U33" s="669"/>
      <c r="V33" s="669"/>
      <c r="W33" s="669"/>
      <c r="X33" s="669"/>
      <c r="Y33" s="669"/>
      <c r="Z33" s="669"/>
      <c r="AA33" s="669"/>
      <c r="AB33" s="669"/>
      <c r="AC33" s="669"/>
      <c r="AD33" s="669"/>
      <c r="AE33" s="669"/>
      <c r="AF33" s="669"/>
      <c r="AG33" s="669"/>
      <c r="AH33" s="669"/>
      <c r="AI33" s="669"/>
      <c r="AJ33" s="669"/>
      <c r="AK33" s="450" t="s">
        <v>1007</v>
      </c>
      <c r="BG33" s="100">
        <v>23</v>
      </c>
    </row>
    <row customHeight="1" ht="24">
      <c r="E34" s="748" t="s">
        <v>1008</v>
      </c>
      <c r="F34" s="357" t="s">
        <v>1009</v>
      </c>
      <c r="G34" s="83" t="s">
        <v>705</v>
      </c>
      <c r="H34" s="669"/>
      <c r="I34" s="669"/>
      <c r="J34" s="669"/>
      <c r="K34" s="669"/>
      <c r="L34" s="669"/>
      <c r="M34" s="669"/>
      <c r="N34" s="669"/>
      <c r="O34" s="669"/>
      <c r="P34" s="669"/>
      <c r="Q34" s="669"/>
      <c r="R34" s="669"/>
      <c r="S34" s="669"/>
      <c r="T34" s="669"/>
      <c r="U34" s="669"/>
      <c r="V34" s="669"/>
      <c r="W34" s="669"/>
      <c r="X34" s="669"/>
      <c r="Y34" s="669"/>
      <c r="Z34" s="669"/>
      <c r="AA34" s="669"/>
      <c r="AB34" s="669"/>
      <c r="AC34" s="669"/>
      <c r="AD34" s="669"/>
      <c r="AE34" s="669"/>
      <c r="AF34" s="669"/>
      <c r="AG34" s="669"/>
      <c r="AH34" s="669"/>
      <c r="AI34" s="669"/>
      <c r="AJ34" s="669"/>
      <c r="AK34" s="450" t="s">
        <v>1010</v>
      </c>
      <c r="BG34" s="100">
        <v>23</v>
      </c>
    </row>
    <row customHeight="1" ht="24">
      <c r="E35" s="748" t="s">
        <v>1011</v>
      </c>
      <c r="F35" s="357" t="s">
        <v>974</v>
      </c>
      <c r="G35" s="83" t="s">
        <v>705</v>
      </c>
      <c r="H35" s="669"/>
      <c r="I35" s="669"/>
      <c r="J35" s="669"/>
      <c r="K35" s="669"/>
      <c r="L35" s="669"/>
      <c r="M35" s="669"/>
      <c r="N35" s="669"/>
      <c r="O35" s="669"/>
      <c r="P35" s="669"/>
      <c r="Q35" s="669"/>
      <c r="R35" s="669"/>
      <c r="S35" s="669"/>
      <c r="T35" s="669"/>
      <c r="U35" s="669"/>
      <c r="V35" s="669"/>
      <c r="W35" s="669"/>
      <c r="X35" s="669"/>
      <c r="Y35" s="669"/>
      <c r="Z35" s="669"/>
      <c r="AA35" s="669"/>
      <c r="AB35" s="669"/>
      <c r="AC35" s="669"/>
      <c r="AD35" s="669"/>
      <c r="AE35" s="669"/>
      <c r="AF35" s="669"/>
      <c r="AG35" s="669"/>
      <c r="AH35" s="669"/>
      <c r="AI35" s="669"/>
      <c r="AJ35" s="669"/>
      <c r="AK35" s="450" t="s">
        <v>1012</v>
      </c>
      <c r="BG35" s="100">
        <v>23</v>
      </c>
    </row>
    <row customHeight="1" ht="35.699999999999996">
      <c r="C36" s="138" t="s">
        <v>748</v>
      </c>
      <c r="E36" s="748" t="s">
        <v>109</v>
      </c>
      <c r="F36" s="774" t="s">
        <v>834</v>
      </c>
      <c r="G36" s="152" t="s">
        <v>459</v>
      </c>
      <c r="H36" s="440"/>
      <c r="I36" s="440"/>
      <c r="J36" s="440"/>
      <c r="K36" s="440"/>
      <c r="L36" s="440"/>
      <c r="M36" s="440"/>
      <c r="N36" s="440"/>
      <c r="O36" s="440"/>
      <c r="P36" s="440"/>
      <c r="Q36" s="440"/>
      <c r="R36" s="440"/>
      <c r="S36" s="440"/>
      <c r="T36" s="440"/>
      <c r="U36" s="440"/>
      <c r="V36" s="440"/>
      <c r="W36" s="440"/>
      <c r="X36" s="440"/>
      <c r="Y36" s="440"/>
      <c r="Z36" s="440"/>
      <c r="AA36" s="440"/>
      <c r="AB36" s="440"/>
      <c r="AC36" s="440"/>
      <c r="AD36" s="440"/>
      <c r="AE36" s="440"/>
      <c r="AF36" s="440"/>
      <c r="AG36" s="440"/>
      <c r="AH36" s="440"/>
      <c r="AI36" s="440"/>
      <c r="AJ36" s="440"/>
      <c r="AK36" s="450" t="s">
        <v>1013</v>
      </c>
      <c r="BG36" s="100">
        <v>34</v>
      </c>
    </row>
    <row customHeight="1" ht="35.699999999999996">
      <c r="E37" s="748" t="s">
        <v>91</v>
      </c>
      <c r="F37" s="774" t="s">
        <v>1014</v>
      </c>
      <c r="G37" s="83" t="s">
        <v>979</v>
      </c>
      <c r="H37" s="775" t="s">
        <v>22</v>
      </c>
      <c r="I37" s="775" t="s">
        <v>22</v>
      </c>
      <c r="J37" s="775" t="s">
        <v>22</v>
      </c>
      <c r="K37" s="775" t="s">
        <v>22</v>
      </c>
      <c r="L37" s="775" t="s">
        <v>22</v>
      </c>
      <c r="M37" s="775" t="s">
        <v>22</v>
      </c>
      <c r="N37" s="775" t="s">
        <v>22</v>
      </c>
      <c r="O37" s="775" t="s">
        <v>22</v>
      </c>
      <c r="P37" s="775" t="s">
        <v>22</v>
      </c>
      <c r="Q37" s="775" t="s">
        <v>22</v>
      </c>
      <c r="R37" s="775" t="s">
        <v>22</v>
      </c>
      <c r="S37" s="775" t="s">
        <v>22</v>
      </c>
      <c r="T37" s="775" t="s">
        <v>22</v>
      </c>
      <c r="U37" s="775" t="s">
        <v>22</v>
      </c>
      <c r="V37" s="775" t="s">
        <v>22</v>
      </c>
      <c r="W37" s="775" t="s">
        <v>22</v>
      </c>
      <c r="X37" s="775" t="s">
        <v>22</v>
      </c>
      <c r="Y37" s="775" t="s">
        <v>22</v>
      </c>
      <c r="Z37" s="775" t="s">
        <v>22</v>
      </c>
      <c r="AA37" s="775" t="s">
        <v>22</v>
      </c>
      <c r="AB37" s="775" t="s">
        <v>22</v>
      </c>
      <c r="AC37" s="775" t="s">
        <v>22</v>
      </c>
      <c r="AD37" s="775" t="s">
        <v>22</v>
      </c>
      <c r="AE37" s="775" t="s">
        <v>22</v>
      </c>
      <c r="AF37" s="775" t="s">
        <v>22</v>
      </c>
      <c r="AG37" s="775" t="s">
        <v>22</v>
      </c>
      <c r="AH37" s="775" t="s">
        <v>22</v>
      </c>
      <c r="AI37" s="775" t="s">
        <v>22</v>
      </c>
      <c r="AJ37" s="775" t="s">
        <v>22</v>
      </c>
      <c r="AK37" s="450" t="s">
        <v>980</v>
      </c>
      <c r="BG37" s="100">
        <v>34</v>
      </c>
    </row>
    <row customHeight="1" ht="35.699999999999996">
      <c r="E38" s="748" t="s">
        <v>857</v>
      </c>
      <c r="F38" s="357" t="s">
        <v>1015</v>
      </c>
      <c r="G38" s="83" t="s">
        <v>1016</v>
      </c>
      <c r="H38" s="660" t="s">
        <v>22</v>
      </c>
      <c r="I38" s="660" t="s">
        <v>22</v>
      </c>
      <c r="J38" s="660" t="s">
        <v>22</v>
      </c>
      <c r="K38" s="660" t="s">
        <v>22</v>
      </c>
      <c r="L38" s="660" t="s">
        <v>22</v>
      </c>
      <c r="M38" s="660" t="s">
        <v>22</v>
      </c>
      <c r="N38" s="660" t="s">
        <v>22</v>
      </c>
      <c r="O38" s="660" t="s">
        <v>22</v>
      </c>
      <c r="P38" s="660" t="s">
        <v>22</v>
      </c>
      <c r="Q38" s="660" t="s">
        <v>22</v>
      </c>
      <c r="R38" s="660" t="s">
        <v>22</v>
      </c>
      <c r="S38" s="660" t="s">
        <v>22</v>
      </c>
      <c r="T38" s="660" t="s">
        <v>22</v>
      </c>
      <c r="U38" s="660" t="s">
        <v>22</v>
      </c>
      <c r="V38" s="660" t="s">
        <v>22</v>
      </c>
      <c r="W38" s="660" t="s">
        <v>22</v>
      </c>
      <c r="X38" s="660" t="s">
        <v>22</v>
      </c>
      <c r="Y38" s="660" t="s">
        <v>22</v>
      </c>
      <c r="Z38" s="660" t="s">
        <v>22</v>
      </c>
      <c r="AA38" s="660" t="s">
        <v>22</v>
      </c>
      <c r="AB38" s="660" t="s">
        <v>22</v>
      </c>
      <c r="AC38" s="660" t="s">
        <v>22</v>
      </c>
      <c r="AD38" s="660" t="s">
        <v>22</v>
      </c>
      <c r="AE38" s="660" t="s">
        <v>22</v>
      </c>
      <c r="AF38" s="660" t="s">
        <v>22</v>
      </c>
      <c r="AG38" s="660" t="s">
        <v>22</v>
      </c>
      <c r="AH38" s="660" t="s">
        <v>22</v>
      </c>
      <c r="AI38" s="660" t="s">
        <v>22</v>
      </c>
      <c r="AJ38" s="660" t="s">
        <v>22</v>
      </c>
      <c r="AK38" s="450" t="s">
        <v>1017</v>
      </c>
      <c r="BG38" s="79">
        <v>34</v>
      </c>
    </row>
    <row customHeight="1" ht="48.29999999999999">
      <c r="E39" s="748" t="s">
        <v>861</v>
      </c>
      <c r="F39" s="357" t="s">
        <v>1018</v>
      </c>
      <c r="G39" s="83" t="s">
        <v>1016</v>
      </c>
      <c r="H39" s="660" t="s">
        <v>22</v>
      </c>
      <c r="I39" s="660" t="s">
        <v>22</v>
      </c>
      <c r="J39" s="660" t="s">
        <v>22</v>
      </c>
      <c r="K39" s="660" t="s">
        <v>22</v>
      </c>
      <c r="L39" s="660" t="s">
        <v>22</v>
      </c>
      <c r="M39" s="660" t="s">
        <v>22</v>
      </c>
      <c r="N39" s="660" t="s">
        <v>22</v>
      </c>
      <c r="O39" s="660" t="s">
        <v>22</v>
      </c>
      <c r="P39" s="660" t="s">
        <v>22</v>
      </c>
      <c r="Q39" s="660" t="s">
        <v>22</v>
      </c>
      <c r="R39" s="660" t="s">
        <v>22</v>
      </c>
      <c r="S39" s="660" t="s">
        <v>22</v>
      </c>
      <c r="T39" s="660" t="s">
        <v>22</v>
      </c>
      <c r="U39" s="660" t="s">
        <v>22</v>
      </c>
      <c r="V39" s="660" t="s">
        <v>22</v>
      </c>
      <c r="W39" s="660" t="s">
        <v>22</v>
      </c>
      <c r="X39" s="660" t="s">
        <v>22</v>
      </c>
      <c r="Y39" s="660" t="s">
        <v>22</v>
      </c>
      <c r="Z39" s="660" t="s">
        <v>22</v>
      </c>
      <c r="AA39" s="660" t="s">
        <v>22</v>
      </c>
      <c r="AB39" s="660" t="s">
        <v>22</v>
      </c>
      <c r="AC39" s="660" t="s">
        <v>22</v>
      </c>
      <c r="AD39" s="660" t="s">
        <v>22</v>
      </c>
      <c r="AE39" s="660" t="s">
        <v>22</v>
      </c>
      <c r="AF39" s="660" t="s">
        <v>22</v>
      </c>
      <c r="AG39" s="660" t="s">
        <v>22</v>
      </c>
      <c r="AH39" s="660" t="s">
        <v>22</v>
      </c>
      <c r="AI39" s="660" t="s">
        <v>22</v>
      </c>
      <c r="AJ39" s="660" t="s">
        <v>22</v>
      </c>
      <c r="AK39" s="450" t="s">
        <v>1019</v>
      </c>
      <c r="BG39" s="79">
        <v>46</v>
      </c>
    </row>
    <row customHeight="1" ht="24">
      <c r="E40" s="748" t="s">
        <v>92</v>
      </c>
      <c r="F40" s="774" t="s">
        <v>1020</v>
      </c>
      <c r="G40" s="83" t="s">
        <v>982</v>
      </c>
      <c r="H40" s="775" t="s">
        <v>22</v>
      </c>
      <c r="I40" s="775" t="s">
        <v>22</v>
      </c>
      <c r="J40" s="775" t="s">
        <v>22</v>
      </c>
      <c r="K40" s="775" t="s">
        <v>22</v>
      </c>
      <c r="L40" s="775" t="s">
        <v>22</v>
      </c>
      <c r="M40" s="775" t="s">
        <v>22</v>
      </c>
      <c r="N40" s="775" t="s">
        <v>22</v>
      </c>
      <c r="O40" s="775" t="s">
        <v>22</v>
      </c>
      <c r="P40" s="775" t="s">
        <v>22</v>
      </c>
      <c r="Q40" s="775" t="s">
        <v>22</v>
      </c>
      <c r="R40" s="775" t="s">
        <v>22</v>
      </c>
      <c r="S40" s="775" t="s">
        <v>22</v>
      </c>
      <c r="T40" s="775" t="s">
        <v>22</v>
      </c>
      <c r="U40" s="775" t="s">
        <v>22</v>
      </c>
      <c r="V40" s="775" t="s">
        <v>22</v>
      </c>
      <c r="W40" s="775" t="s">
        <v>22</v>
      </c>
      <c r="X40" s="775" t="s">
        <v>22</v>
      </c>
      <c r="Y40" s="775" t="s">
        <v>22</v>
      </c>
      <c r="Z40" s="775" t="s">
        <v>22</v>
      </c>
      <c r="AA40" s="775" t="s">
        <v>22</v>
      </c>
      <c r="AB40" s="775" t="s">
        <v>22</v>
      </c>
      <c r="AC40" s="775" t="s">
        <v>22</v>
      </c>
      <c r="AD40" s="775" t="s">
        <v>22</v>
      </c>
      <c r="AE40" s="775" t="s">
        <v>22</v>
      </c>
      <c r="AF40" s="775" t="s">
        <v>22</v>
      </c>
      <c r="AG40" s="775" t="s">
        <v>22</v>
      </c>
      <c r="AH40" s="775" t="s">
        <v>22</v>
      </c>
      <c r="AI40" s="775" t="s">
        <v>22</v>
      </c>
      <c r="AJ40" s="775" t="s">
        <v>22</v>
      </c>
      <c r="AK40" s="450" t="s">
        <v>983</v>
      </c>
      <c r="BG40" s="100">
        <v>23</v>
      </c>
    </row>
    <row customHeight="1" ht="35.699999999999996">
      <c r="E41" s="748" t="s">
        <v>1021</v>
      </c>
      <c r="F41" s="357" t="s">
        <v>1022</v>
      </c>
      <c r="G41" s="83" t="s">
        <v>982</v>
      </c>
      <c r="H41" s="660" t="s">
        <v>22</v>
      </c>
      <c r="I41" s="660" t="s">
        <v>22</v>
      </c>
      <c r="J41" s="660" t="s">
        <v>22</v>
      </c>
      <c r="K41" s="660" t="s">
        <v>22</v>
      </c>
      <c r="L41" s="660" t="s">
        <v>22</v>
      </c>
      <c r="M41" s="660" t="s">
        <v>22</v>
      </c>
      <c r="N41" s="660" t="s">
        <v>22</v>
      </c>
      <c r="O41" s="660" t="s">
        <v>22</v>
      </c>
      <c r="P41" s="660" t="s">
        <v>22</v>
      </c>
      <c r="Q41" s="660" t="s">
        <v>22</v>
      </c>
      <c r="R41" s="660" t="s">
        <v>22</v>
      </c>
      <c r="S41" s="660" t="s">
        <v>22</v>
      </c>
      <c r="T41" s="660" t="s">
        <v>22</v>
      </c>
      <c r="U41" s="660" t="s">
        <v>22</v>
      </c>
      <c r="V41" s="660" t="s">
        <v>22</v>
      </c>
      <c r="W41" s="660" t="s">
        <v>22</v>
      </c>
      <c r="X41" s="660" t="s">
        <v>22</v>
      </c>
      <c r="Y41" s="660" t="s">
        <v>22</v>
      </c>
      <c r="Z41" s="660" t="s">
        <v>22</v>
      </c>
      <c r="AA41" s="660" t="s">
        <v>22</v>
      </c>
      <c r="AB41" s="660" t="s">
        <v>22</v>
      </c>
      <c r="AC41" s="660" t="s">
        <v>22</v>
      </c>
      <c r="AD41" s="660" t="s">
        <v>22</v>
      </c>
      <c r="AE41" s="660" t="s">
        <v>22</v>
      </c>
      <c r="AF41" s="660" t="s">
        <v>22</v>
      </c>
      <c r="AG41" s="660" t="s">
        <v>22</v>
      </c>
      <c r="AH41" s="660" t="s">
        <v>22</v>
      </c>
      <c r="AI41" s="660" t="s">
        <v>22</v>
      </c>
      <c r="AJ41" s="660" t="s">
        <v>22</v>
      </c>
      <c r="AK41" s="450" t="s">
        <v>1023</v>
      </c>
      <c r="BG41" s="79">
        <v>34</v>
      </c>
    </row>
    <row customHeight="1" ht="48.29999999999999">
      <c r="E42" s="748" t="s">
        <v>1024</v>
      </c>
      <c r="F42" s="357" t="s">
        <v>1025</v>
      </c>
      <c r="G42" s="83" t="s">
        <v>982</v>
      </c>
      <c r="H42" s="660" t="s">
        <v>22</v>
      </c>
      <c r="I42" s="660" t="s">
        <v>22</v>
      </c>
      <c r="J42" s="660" t="s">
        <v>22</v>
      </c>
      <c r="K42" s="660" t="s">
        <v>22</v>
      </c>
      <c r="L42" s="660" t="s">
        <v>22</v>
      </c>
      <c r="M42" s="660" t="s">
        <v>22</v>
      </c>
      <c r="N42" s="660" t="s">
        <v>22</v>
      </c>
      <c r="O42" s="660" t="s">
        <v>22</v>
      </c>
      <c r="P42" s="660" t="s">
        <v>22</v>
      </c>
      <c r="Q42" s="660" t="s">
        <v>22</v>
      </c>
      <c r="R42" s="660" t="s">
        <v>22</v>
      </c>
      <c r="S42" s="660" t="s">
        <v>22</v>
      </c>
      <c r="T42" s="660" t="s">
        <v>22</v>
      </c>
      <c r="U42" s="660" t="s">
        <v>22</v>
      </c>
      <c r="V42" s="660" t="s">
        <v>22</v>
      </c>
      <c r="W42" s="660" t="s">
        <v>22</v>
      </c>
      <c r="X42" s="660" t="s">
        <v>22</v>
      </c>
      <c r="Y42" s="660" t="s">
        <v>22</v>
      </c>
      <c r="Z42" s="660" t="s">
        <v>22</v>
      </c>
      <c r="AA42" s="660" t="s">
        <v>22</v>
      </c>
      <c r="AB42" s="660" t="s">
        <v>22</v>
      </c>
      <c r="AC42" s="660" t="s">
        <v>22</v>
      </c>
      <c r="AD42" s="660" t="s">
        <v>22</v>
      </c>
      <c r="AE42" s="660" t="s">
        <v>22</v>
      </c>
      <c r="AF42" s="660" t="s">
        <v>22</v>
      </c>
      <c r="AG42" s="660" t="s">
        <v>22</v>
      </c>
      <c r="AH42" s="660" t="s">
        <v>22</v>
      </c>
      <c r="AI42" s="660" t="s">
        <v>22</v>
      </c>
      <c r="AJ42" s="660" t="s">
        <v>22</v>
      </c>
      <c r="AK42" s="450" t="s">
        <v>1026</v>
      </c>
      <c r="BG42" s="79">
        <v>46</v>
      </c>
    </row>
    <row customHeight="1" ht="11.549999999999999">
      <c r="U43" s="0"/>
      <c r="V43" s="0"/>
      <c r="W43" s="0"/>
      <c r="X43" s="0"/>
      <c r="Y43" s="0"/>
      <c r="Z43" s="0"/>
      <c r="AA43" s="0"/>
      <c r="AB43" s="0"/>
      <c r="AC43" s="0"/>
      <c r="AD43" s="0"/>
      <c r="AE43" s="0"/>
      <c r="AF43" s="0"/>
      <c r="AG43" s="0"/>
      <c r="AH43" s="0"/>
      <c r="AI43" s="0"/>
      <c r="AJ43" s="0"/>
      <c r="BG43" s="79">
        <v>11</v>
      </c>
    </row>
    <row customHeight="1" ht="27.299999999999997">
      <c r="E44" s="776" t="s">
        <v>1027</v>
      </c>
      <c r="F44" s="777" t="s">
        <v>1028</v>
      </c>
      <c r="U44" s="0"/>
      <c r="V44" s="0"/>
      <c r="W44" s="0"/>
      <c r="X44" s="0"/>
      <c r="Y44" s="0"/>
      <c r="Z44" s="0"/>
      <c r="AA44" s="0"/>
      <c r="AB44" s="0"/>
      <c r="AC44" s="0"/>
      <c r="AD44" s="0"/>
      <c r="AE44" s="0"/>
      <c r="AF44" s="0"/>
      <c r="AG44" s="0"/>
      <c r="AH44" s="0"/>
      <c r="AI44" s="0"/>
      <c r="AJ44" s="0"/>
      <c r="BG44" s="79">
        <v>26</v>
      </c>
    </row>
    <row customHeight="1" ht="39.75">
      <c r="F45" s="777" t="s">
        <v>1029</v>
      </c>
      <c r="U45" s="0"/>
      <c r="V45" s="0"/>
      <c r="W45" s="0"/>
      <c r="X45" s="0"/>
      <c r="Y45" s="0"/>
      <c r="Z45" s="0"/>
      <c r="AA45" s="0"/>
      <c r="AB45" s="0"/>
      <c r="AC45" s="0"/>
      <c r="AD45" s="0"/>
      <c r="AE45" s="0"/>
      <c r="AF45" s="0"/>
      <c r="AG45" s="0"/>
      <c r="AH45" s="0"/>
      <c r="AI45" s="0"/>
      <c r="AJ45" s="0"/>
      <c r="BG45" s="403">
        <v>38</v>
      </c>
    </row>
    <row customHeight="1" ht="11.549999999999999">
      <c r="U46" s="0"/>
      <c r="V46" s="0"/>
      <c r="W46" s="0"/>
      <c r="X46" s="0"/>
      <c r="Y46" s="0"/>
      <c r="Z46" s="0"/>
      <c r="AA46" s="0"/>
      <c r="AB46" s="0"/>
      <c r="AC46" s="0"/>
      <c r="AD46" s="0"/>
      <c r="AE46" s="0"/>
      <c r="AF46" s="0"/>
      <c r="AG46" s="0"/>
      <c r="AH46" s="0"/>
      <c r="AI46" s="0"/>
      <c r="AJ46" s="0"/>
      <c r="BG46" s="403">
        <v>11</v>
      </c>
    </row>
    <row customHeight="1" ht="11.549999999999999">
      <c r="U47" s="0"/>
      <c r="V47" s="0"/>
      <c r="W47" s="0"/>
      <c r="X47" s="0"/>
      <c r="Y47" s="0"/>
      <c r="Z47" s="0"/>
      <c r="AA47" s="0"/>
      <c r="AB47" s="0"/>
      <c r="AC47" s="0"/>
      <c r="AD47" s="0"/>
      <c r="AE47" s="0"/>
      <c r="AF47" s="0"/>
      <c r="AG47" s="0"/>
      <c r="AH47" s="0"/>
      <c r="AI47" s="0"/>
      <c r="AJ47" s="0"/>
      <c r="BG47" s="403">
        <v>11</v>
      </c>
    </row>
    <row customHeight="1" ht="11.549999999999999">
      <c r="U48" s="0"/>
      <c r="V48" s="0"/>
      <c r="W48" s="0"/>
      <c r="X48" s="0"/>
      <c r="Y48" s="0"/>
      <c r="Z48" s="0"/>
      <c r="AA48" s="0"/>
      <c r="AB48" s="0"/>
      <c r="AC48" s="0"/>
      <c r="AD48" s="0"/>
      <c r="AE48" s="0"/>
      <c r="AF48" s="0"/>
      <c r="AG48" s="0"/>
      <c r="AH48" s="0"/>
      <c r="AI48" s="0"/>
      <c r="AJ48" s="0"/>
      <c r="BG48" s="403">
        <v>11</v>
      </c>
    </row>
    <row customHeight="1" ht="11.549999999999999">
      <c r="U49" s="0"/>
      <c r="V49" s="0"/>
      <c r="W49" s="0"/>
      <c r="X49" s="0"/>
      <c r="Y49" s="0"/>
      <c r="Z49" s="0"/>
      <c r="AA49" s="0"/>
      <c r="AB49" s="0"/>
      <c r="AC49" s="0"/>
      <c r="AD49" s="0"/>
      <c r="AE49" s="0"/>
      <c r="AF49" s="0"/>
      <c r="AG49" s="0"/>
      <c r="AH49" s="0"/>
      <c r="AI49" s="0"/>
      <c r="AJ49" s="0"/>
      <c r="BG49" s="403">
        <v>11</v>
      </c>
    </row>
    <row customHeight="1" ht="11.549999999999999">
      <c r="U50" s="0"/>
      <c r="V50" s="0"/>
      <c r="W50" s="0"/>
      <c r="X50" s="0"/>
      <c r="Y50" s="0"/>
      <c r="Z50" s="0"/>
      <c r="AA50" s="0"/>
      <c r="AB50" s="0"/>
      <c r="AC50" s="0"/>
      <c r="AD50" s="0"/>
      <c r="AE50" s="0"/>
      <c r="AF50" s="0"/>
      <c r="AG50" s="0"/>
      <c r="AH50" s="0"/>
      <c r="AI50" s="0"/>
      <c r="AJ50" s="0"/>
      <c r="BG50" s="403">
        <v>11</v>
      </c>
    </row>
    <row customHeight="1" ht="11.549999999999999">
      <c r="U51" s="0"/>
      <c r="V51" s="0"/>
      <c r="W51" s="0"/>
      <c r="X51" s="0"/>
      <c r="Y51" s="0"/>
      <c r="Z51" s="0"/>
      <c r="AA51" s="0"/>
      <c r="AB51" s="0"/>
      <c r="AC51" s="0"/>
      <c r="AD51" s="0"/>
      <c r="AE51" s="0"/>
      <c r="AF51" s="0"/>
      <c r="AG51" s="0"/>
      <c r="AH51" s="0"/>
      <c r="AI51" s="0"/>
      <c r="AJ51" s="0"/>
      <c r="BG51" s="403">
        <v>11</v>
      </c>
    </row>
    <row customHeight="1" ht="11.549999999999999">
      <c r="U52" s="0"/>
      <c r="V52" s="0"/>
      <c r="W52" s="0"/>
      <c r="X52" s="0"/>
      <c r="Y52" s="0"/>
      <c r="Z52" s="0"/>
      <c r="AA52" s="0"/>
      <c r="AB52" s="0"/>
      <c r="AC52" s="0"/>
      <c r="AD52" s="0"/>
      <c r="AE52" s="0"/>
      <c r="AF52" s="0"/>
      <c r="AG52" s="0"/>
      <c r="AH52" s="0"/>
      <c r="AI52" s="0"/>
      <c r="AJ52" s="0"/>
      <c r="BG52" s="403">
        <v>11</v>
      </c>
    </row>
    <row customHeight="1" ht="11.549999999999999">
      <c r="U53" s="0"/>
      <c r="V53" s="0"/>
      <c r="W53" s="0"/>
      <c r="X53" s="0"/>
      <c r="Y53" s="0"/>
      <c r="Z53" s="0"/>
      <c r="AA53" s="0"/>
      <c r="AB53" s="0"/>
      <c r="AC53" s="0"/>
      <c r="AD53" s="0"/>
      <c r="AE53" s="0"/>
      <c r="AF53" s="0"/>
      <c r="AG53" s="0"/>
      <c r="AH53" s="0"/>
      <c r="AI53" s="0"/>
      <c r="AJ53" s="0"/>
      <c r="BG53" s="403">
        <v>11</v>
      </c>
    </row>
    <row customHeight="1" ht="11.549999999999999">
      <c r="U54" s="0"/>
      <c r="V54" s="0"/>
      <c r="W54" s="0"/>
      <c r="X54" s="0"/>
      <c r="Y54" s="0"/>
      <c r="Z54" s="0"/>
      <c r="AA54" s="0"/>
      <c r="AB54" s="0"/>
      <c r="AC54" s="0"/>
      <c r="AD54" s="0"/>
      <c r="AE54" s="0"/>
      <c r="AF54" s="0"/>
      <c r="AG54" s="0"/>
      <c r="AH54" s="0"/>
      <c r="AI54" s="0"/>
      <c r="AJ54" s="0"/>
      <c r="BG54" s="403">
        <v>11</v>
      </c>
    </row>
    <row customHeight="1" ht="11.549999999999999">
      <c r="U55" s="0"/>
      <c r="V55" s="0"/>
      <c r="W55" s="0"/>
      <c r="X55" s="0"/>
      <c r="Y55" s="0"/>
      <c r="Z55" s="0"/>
      <c r="AA55" s="0"/>
      <c r="AB55" s="0"/>
      <c r="AC55" s="0"/>
      <c r="AD55" s="0"/>
      <c r="AE55" s="0"/>
      <c r="AF55" s="0"/>
      <c r="AG55" s="0"/>
      <c r="AH55" s="0"/>
      <c r="AI55" s="0"/>
      <c r="AJ55" s="0"/>
      <c r="BG55" s="403">
        <v>11</v>
      </c>
    </row>
    <row customHeight="1" ht="11.549999999999999">
      <c r="U56" s="0"/>
      <c r="V56" s="0"/>
      <c r="W56" s="0"/>
      <c r="X56" s="0"/>
      <c r="Y56" s="0"/>
      <c r="Z56" s="0"/>
      <c r="AA56" s="0"/>
      <c r="AB56" s="0"/>
      <c r="AC56" s="0"/>
      <c r="AD56" s="0"/>
      <c r="AE56" s="0"/>
      <c r="AF56" s="0"/>
      <c r="AG56" s="0"/>
      <c r="AH56" s="0"/>
      <c r="AI56" s="0"/>
      <c r="AJ56" s="0"/>
      <c r="BG56" s="403">
        <v>11</v>
      </c>
    </row>
    <row customHeight="1" ht="11.549999999999999">
      <c r="U57" s="0"/>
      <c r="V57" s="0"/>
      <c r="W57" s="0"/>
      <c r="X57" s="0"/>
      <c r="Y57" s="0"/>
      <c r="Z57" s="0"/>
      <c r="AA57" s="0"/>
      <c r="AB57" s="0"/>
      <c r="AC57" s="0"/>
      <c r="AD57" s="0"/>
      <c r="AE57" s="0"/>
      <c r="AF57" s="0"/>
      <c r="AG57" s="0"/>
      <c r="AH57" s="0"/>
      <c r="AI57" s="0"/>
      <c r="AJ57" s="0"/>
      <c r="BG57" s="403">
        <v>11</v>
      </c>
    </row>
    <row customHeight="1" ht="11.549999999999999">
      <c r="U58" s="0"/>
      <c r="V58" s="0"/>
      <c r="W58" s="0"/>
      <c r="X58" s="0"/>
      <c r="Y58" s="0"/>
      <c r="Z58" s="0"/>
      <c r="AA58" s="0"/>
      <c r="AB58" s="0"/>
      <c r="AC58" s="0"/>
      <c r="AD58" s="0"/>
      <c r="AE58" s="0"/>
      <c r="AF58" s="0"/>
      <c r="AG58" s="0"/>
      <c r="AH58" s="0"/>
      <c r="AI58" s="0"/>
      <c r="AJ58" s="0"/>
      <c r="BG58" s="403">
        <v>11</v>
      </c>
    </row>
    <row customHeight="1" ht="11.549999999999999">
      <c r="U59" s="0"/>
      <c r="V59" s="0"/>
      <c r="W59" s="0"/>
      <c r="X59" s="0"/>
      <c r="Y59" s="0"/>
      <c r="Z59" s="0"/>
      <c r="AA59" s="0"/>
      <c r="AB59" s="0"/>
      <c r="AC59" s="0"/>
      <c r="AD59" s="0"/>
      <c r="AE59" s="0"/>
      <c r="AF59" s="0"/>
      <c r="AG59" s="0"/>
      <c r="AH59" s="0"/>
      <c r="AI59" s="0"/>
      <c r="AJ59" s="0"/>
      <c r="BG59" s="403">
        <v>11</v>
      </c>
    </row>
    <row customHeight="1" ht="11.549999999999999">
      <c r="BG60" s="403">
        <v>11</v>
      </c>
    </row>
    <row customHeight="1" ht="11.549999999999999">
      <c r="BG61" s="403">
        <v>11</v>
      </c>
    </row>
    <row customHeight="1" ht="11.549999999999999">
      <c r="BG62" s="403">
        <v>11</v>
      </c>
    </row>
    <row customHeight="1" ht="11.549999999999999">
      <c r="BG63" s="403">
        <v>11</v>
      </c>
    </row>
    <row customHeight="1" ht="11.549999999999999">
      <c r="BG64" s="403">
        <v>11</v>
      </c>
    </row>
    <row customHeight="1" ht="11.549999999999999">
      <c r="BG65" s="403">
        <v>11</v>
      </c>
    </row>
    <row customHeight="1" ht="11.549999999999999">
      <c r="BG66" s="403">
        <v>11</v>
      </c>
    </row>
    <row customHeight="1" ht="11.549999999999999">
      <c r="BG67" s="403">
        <v>11</v>
      </c>
    </row>
    <row customHeight="1" ht="11.549999999999999">
      <c r="BG68" s="403">
        <v>11</v>
      </c>
    </row>
    <row customHeight="1" ht="11.549999999999999">
      <c r="BG69" s="403">
        <v>11</v>
      </c>
    </row>
    <row customHeight="1" ht="11.549999999999999">
      <c r="BG70" s="403">
        <v>11</v>
      </c>
    </row>
    <row customHeight="1" ht="11.549999999999999">
      <c r="BG71" s="403">
        <v>11</v>
      </c>
    </row>
    <row customHeight="1" ht="11.549999999999999">
      <c r="BG72" s="403">
        <v>11</v>
      </c>
    </row>
    <row customHeight="1" ht="11.549999999999999">
      <c r="BG73" s="403">
        <v>11</v>
      </c>
    </row>
    <row customHeight="1" ht="11.549999999999999">
      <c r="BG74" s="403">
        <v>11</v>
      </c>
    </row>
    <row customHeight="1" ht="11.549999999999999">
      <c r="BG75" s="403">
        <v>11</v>
      </c>
    </row>
    <row customHeight="1" ht="11.549999999999999">
      <c r="BG76" s="403">
        <v>11</v>
      </c>
    </row>
    <row customHeight="1" ht="11.549999999999999">
      <c r="BG77" s="403">
        <v>11</v>
      </c>
    </row>
    <row customHeight="1" ht="11.549999999999999">
      <c r="BG78" s="403">
        <v>11</v>
      </c>
    </row>
    <row customHeight="1" ht="11.549999999999999">
      <c r="BG79" s="403">
        <v>11</v>
      </c>
    </row>
    <row customHeight="1" ht="11.549999999999999">
      <c r="BG80" s="403">
        <v>11</v>
      </c>
    </row>
    <row customHeight="1" ht="11.549999999999999">
      <c r="BG81" s="403">
        <v>11</v>
      </c>
    </row>
    <row customHeight="1" ht="11.549999999999999">
      <c r="BG82" s="403">
        <v>11</v>
      </c>
    </row>
    <row customHeight="1" ht="11.549999999999999">
      <c r="BG83" s="403">
        <v>11</v>
      </c>
    </row>
    <row customHeight="1" ht="11.549999999999999">
      <c r="BG84" s="403">
        <v>11</v>
      </c>
    </row>
    <row customHeight="1" ht="11.549999999999999">
      <c r="BG85" s="403">
        <v>11</v>
      </c>
    </row>
    <row customHeight="1" ht="11.549999999999999">
      <c r="BG86" s="403">
        <v>11</v>
      </c>
    </row>
    <row customHeight="1" ht="11.549999999999999">
      <c r="BG87" s="403">
        <v>11</v>
      </c>
    </row>
    <row customHeight="1" ht="11.549999999999999">
      <c r="BG88" s="403">
        <v>11</v>
      </c>
    </row>
    <row customHeight="1" ht="11.549999999999999">
      <c r="BG89" s="403">
        <v>11</v>
      </c>
    </row>
    <row customHeight="1" ht="11.549999999999999">
      <c r="BG90" s="403">
        <v>11</v>
      </c>
    </row>
    <row customHeight="1" ht="11.549999999999999">
      <c r="BG91" s="403">
        <v>11</v>
      </c>
    </row>
    <row customHeight="1" ht="11.549999999999999">
      <c r="BG92" s="403">
        <v>11</v>
      </c>
    </row>
    <row customHeight="1" ht="11.549999999999999">
      <c r="BG93" s="403">
        <v>11</v>
      </c>
    </row>
    <row customHeight="1" ht="11.549999999999999">
      <c r="BG94" s="403">
        <v>11</v>
      </c>
    </row>
    <row customHeight="1" ht="11.549999999999999">
      <c r="BG95" s="403">
        <v>11</v>
      </c>
    </row>
    <row customHeight="1" ht="11.549999999999999">
      <c r="BG96" s="403">
        <v>11</v>
      </c>
    </row>
    <row customHeight="1" ht="11.549999999999999">
      <c r="BG97" s="403">
        <v>11</v>
      </c>
    </row>
    <row customHeight="1" ht="11.549999999999999">
      <c r="BG98" s="403">
        <v>11</v>
      </c>
    </row>
    <row customHeight="1" ht="11.549999999999999">
      <c r="BG99" s="403">
        <v>11</v>
      </c>
    </row>
    <row customHeight="1" ht="11.549999999999999">
      <c r="BG100" s="403">
        <v>11</v>
      </c>
    </row>
    <row customHeight="1" ht="11.549999999999999">
      <c r="BG101" s="403">
        <v>11</v>
      </c>
    </row>
    <row customHeight="1" ht="11.549999999999999">
      <c r="BG102" s="403">
        <v>11</v>
      </c>
    </row>
    <row customHeight="1" ht="11.549999999999999">
      <c r="BG103" s="403">
        <v>11</v>
      </c>
    </row>
    <row customHeight="1" ht="11.549999999999999">
      <c r="BG104" s="403">
        <v>11</v>
      </c>
    </row>
    <row customHeight="1" ht="11.549999999999999">
      <c r="BG105" s="403">
        <v>11</v>
      </c>
    </row>
    <row customHeight="1" ht="11.549999999999999">
      <c r="BG106" s="403">
        <v>11</v>
      </c>
    </row>
    <row customHeight="1" ht="11.549999999999999">
      <c r="BG107" s="403">
        <v>11</v>
      </c>
    </row>
    <row customHeight="1" ht="11.549999999999999">
      <c r="BG108" s="403">
        <v>11</v>
      </c>
    </row>
    <row customHeight="1" ht="11.549999999999999">
      <c r="BG109" s="403">
        <v>11</v>
      </c>
    </row>
    <row customHeight="1" ht="11.549999999999999">
      <c r="BG110" s="403">
        <v>11</v>
      </c>
    </row>
    <row customHeight="1" ht="11.549999999999999">
      <c r="BG111" s="403">
        <v>11</v>
      </c>
    </row>
    <row customHeight="1" ht="11.549999999999999">
      <c r="BG112" s="403">
        <v>11</v>
      </c>
    </row>
    <row customHeight="1" ht="11.549999999999999">
      <c r="BG113" s="403">
        <v>11</v>
      </c>
    </row>
    <row customHeight="1" ht="11.549999999999999">
      <c r="BG114" s="403">
        <v>11</v>
      </c>
    </row>
    <row customHeight="1" ht="11.549999999999999">
      <c r="BG115" s="403">
        <v>11</v>
      </c>
    </row>
    <row customHeight="1" ht="11.549999999999999">
      <c r="BG116" s="403">
        <v>11</v>
      </c>
    </row>
    <row customHeight="1" ht="11.549999999999999">
      <c r="BG117" s="403">
        <v>11</v>
      </c>
    </row>
    <row customHeight="1" ht="11.549999999999999">
      <c r="BG118" s="403">
        <v>11</v>
      </c>
    </row>
    <row customHeight="1" ht="11.549999999999999">
      <c r="BG119" s="403">
        <v>11</v>
      </c>
    </row>
    <row customHeight="1" ht="11.549999999999999">
      <c r="BG120" s="403">
        <v>11</v>
      </c>
    </row>
    <row customHeight="1" ht="11.549999999999999">
      <c r="BG121" s="403">
        <v>11</v>
      </c>
    </row>
    <row customHeight="1" ht="11.549999999999999">
      <c r="BG122" s="403">
        <v>11</v>
      </c>
    </row>
    <row customHeight="1" ht="11.549999999999999">
      <c r="BG123" s="403">
        <v>11</v>
      </c>
    </row>
    <row customHeight="1" ht="11.549999999999999">
      <c r="BG124" s="403">
        <v>11</v>
      </c>
    </row>
    <row customHeight="1" ht="11.549999999999999">
      <c r="BG125" s="403">
        <v>11</v>
      </c>
    </row>
    <row customHeight="1" ht="11.549999999999999">
      <c r="BG126" s="403">
        <v>11</v>
      </c>
    </row>
    <row customHeight="1" ht="11.549999999999999">
      <c r="BG127" s="403">
        <v>11</v>
      </c>
    </row>
    <row customHeight="1" ht="11.549999999999999">
      <c r="BG128" s="403">
        <v>11</v>
      </c>
    </row>
    <row customHeight="1" ht="11.549999999999999">
      <c r="BG129" s="403">
        <v>11</v>
      </c>
    </row>
    <row customHeight="1" ht="11.549999999999999">
      <c r="BG130" s="403">
        <v>11</v>
      </c>
    </row>
    <row customHeight="1" ht="11.549999999999999">
      <c r="BG131" s="403">
        <v>11</v>
      </c>
    </row>
    <row customHeight="1" ht="11.549999999999999">
      <c r="BG132" s="403">
        <v>11</v>
      </c>
    </row>
    <row customHeight="1" ht="11.549999999999999">
      <c r="BG133" s="403">
        <v>11</v>
      </c>
    </row>
    <row customHeight="1" ht="11.549999999999999">
      <c r="BG134" s="403">
        <v>11</v>
      </c>
    </row>
    <row customHeight="1" ht="11.549999999999999">
      <c r="BG135" s="403">
        <v>11</v>
      </c>
    </row>
    <row customHeight="1" ht="11.549999999999999">
      <c r="BG136" s="403">
        <v>11</v>
      </c>
    </row>
    <row customHeight="1" ht="11.549999999999999">
      <c r="BG137" s="403">
        <v>11</v>
      </c>
    </row>
    <row customHeight="1" ht="11.549999999999999">
      <c r="BG138" s="403">
        <v>11</v>
      </c>
    </row>
    <row customHeight="1" ht="11.549999999999999">
      <c r="BG139" s="403">
        <v>11</v>
      </c>
    </row>
    <row customHeight="1" ht="11.549999999999999">
      <c r="BG140" s="403">
        <v>11</v>
      </c>
    </row>
    <row customHeight="1" ht="11.549999999999999">
      <c r="BG141" s="403">
        <v>11</v>
      </c>
    </row>
    <row customHeight="1" ht="11.549999999999999">
      <c r="BG142" s="403">
        <v>11</v>
      </c>
    </row>
    <row customHeight="1" ht="11.549999999999999">
      <c r="BG143" s="403">
        <v>11</v>
      </c>
    </row>
    <row customHeight="1" ht="11.549999999999999">
      <c r="BG144" s="403">
        <v>11</v>
      </c>
    </row>
    <row customHeight="1" ht="11.549999999999999">
      <c r="BG145" s="403">
        <v>11</v>
      </c>
    </row>
    <row customHeight="1" ht="11.549999999999999">
      <c r="BG146" s="403">
        <v>11</v>
      </c>
    </row>
    <row customHeight="1" ht="11.549999999999999">
      <c r="BG147" s="403">
        <v>11</v>
      </c>
    </row>
    <row customHeight="1" ht="11.549999999999999">
      <c r="BG148" s="403">
        <v>11</v>
      </c>
    </row>
    <row customHeight="1" ht="11.549999999999999">
      <c r="BG149" s="403">
        <v>11</v>
      </c>
    </row>
    <row customHeight="1" ht="11.549999999999999">
      <c r="BG150" s="403">
        <v>11</v>
      </c>
    </row>
    <row customHeight="1" ht="11.549999999999999">
      <c r="BG151" s="403">
        <v>11</v>
      </c>
    </row>
    <row customHeight="1" ht="11.549999999999999">
      <c r="BG152" s="403">
        <v>11</v>
      </c>
    </row>
    <row customHeight="1" ht="11.549999999999999">
      <c r="BG153" s="403">
        <v>11</v>
      </c>
    </row>
    <row customHeight="1" ht="11.549999999999999">
      <c r="BG154" s="403">
        <v>11</v>
      </c>
    </row>
    <row customHeight="1" ht="11.549999999999999">
      <c r="BG155" s="403">
        <v>11</v>
      </c>
    </row>
    <row customHeight="1" ht="11.549999999999999">
      <c r="BG156" s="403">
        <v>11</v>
      </c>
    </row>
    <row customHeight="1" ht="11.549999999999999">
      <c r="BG157" s="403">
        <v>11</v>
      </c>
    </row>
    <row customHeight="1" ht="11.549999999999999">
      <c r="BG158" s="403">
        <v>11</v>
      </c>
    </row>
    <row customHeight="1" ht="11.549999999999999">
      <c r="BG159" s="403">
        <v>11</v>
      </c>
    </row>
    <row customHeight="1" ht="11.549999999999999">
      <c r="BG160" s="403">
        <v>11</v>
      </c>
    </row>
    <row customHeight="1" ht="11.549999999999999">
      <c r="BG161" s="403">
        <v>11</v>
      </c>
    </row>
    <row customHeight="1" ht="11.549999999999999">
      <c r="BG162" s="403">
        <v>11</v>
      </c>
    </row>
    <row customHeight="1" ht="11.549999999999999">
      <c r="BG163" s="403">
        <v>11</v>
      </c>
    </row>
    <row customHeight="1" ht="11.549999999999999">
      <c r="BG164" s="403">
        <v>11</v>
      </c>
    </row>
    <row customHeight="1" ht="11.549999999999999">
      <c r="BG165" s="403">
        <v>11</v>
      </c>
    </row>
    <row customHeight="1" ht="11.549999999999999">
      <c r="BG166" s="403">
        <v>11</v>
      </c>
    </row>
    <row customHeight="1" ht="11.549999999999999">
      <c r="BG167" s="403">
        <v>11</v>
      </c>
    </row>
    <row customHeight="1" ht="11.549999999999999">
      <c r="BG168" s="403">
        <v>11</v>
      </c>
    </row>
    <row customHeight="1" ht="11.549999999999999">
      <c r="BG169" s="403">
        <v>11</v>
      </c>
    </row>
    <row customHeight="1" ht="11.549999999999999">
      <c r="BG170" s="403">
        <v>11</v>
      </c>
    </row>
    <row customHeight="1" ht="11.549999999999999">
      <c r="BG171" s="403">
        <v>11</v>
      </c>
    </row>
    <row customHeight="1" ht="11.549999999999999">
      <c r="BG172" s="403">
        <v>11</v>
      </c>
    </row>
    <row customHeight="1" ht="11.549999999999999">
      <c r="BG173" s="403">
        <v>11</v>
      </c>
    </row>
    <row customHeight="1" ht="11.549999999999999">
      <c r="BG174" s="403">
        <v>11</v>
      </c>
    </row>
    <row customHeight="1" ht="11.549999999999999">
      <c r="BG175" s="403">
        <v>11</v>
      </c>
    </row>
    <row customHeight="1" ht="11.549999999999999">
      <c r="BG176" s="403">
        <v>11</v>
      </c>
    </row>
    <row customHeight="1" ht="11.549999999999999">
      <c r="BG177" s="403">
        <v>11</v>
      </c>
    </row>
    <row customHeight="1" ht="11.549999999999999">
      <c r="BG178" s="403">
        <v>11</v>
      </c>
    </row>
    <row customHeight="1" ht="11.549999999999999">
      <c r="BG179" s="403">
        <v>11</v>
      </c>
    </row>
    <row customHeight="1" ht="11.549999999999999">
      <c r="BG180" s="403">
        <v>11</v>
      </c>
    </row>
    <row customHeight="1" ht="11.549999999999999">
      <c r="BG181" s="403">
        <v>11</v>
      </c>
    </row>
    <row customHeight="1" ht="11.549999999999999">
      <c r="BG182" s="403">
        <v>11</v>
      </c>
    </row>
    <row customHeight="1" ht="11.549999999999999">
      <c r="BG183" s="403">
        <v>11</v>
      </c>
    </row>
    <row customHeight="1" ht="11.549999999999999">
      <c r="BG184" s="403">
        <v>11</v>
      </c>
    </row>
    <row customHeight="1" ht="11.549999999999999">
      <c r="BG185" s="403">
        <v>11</v>
      </c>
    </row>
    <row customHeight="1" ht="11.549999999999999">
      <c r="BG186" s="403">
        <v>11</v>
      </c>
    </row>
    <row customHeight="1" ht="11.549999999999999">
      <c r="BG187" s="403">
        <v>11</v>
      </c>
    </row>
    <row customHeight="1" ht="11.549999999999999">
      <c r="BG188" s="403">
        <v>11</v>
      </c>
    </row>
    <row customHeight="1" ht="11.549999999999999">
      <c r="BG189" s="403">
        <v>11</v>
      </c>
    </row>
    <row customHeight="1" ht="11.549999999999999">
      <c r="BG190" s="403">
        <v>11</v>
      </c>
    </row>
    <row customHeight="1" ht="11.549999999999999">
      <c r="BG191" s="403">
        <v>11</v>
      </c>
    </row>
    <row customHeight="1" ht="11.549999999999999">
      <c r="BG192" s="403">
        <v>11</v>
      </c>
    </row>
    <row customHeight="1" ht="11.549999999999999">
      <c r="BG193" s="403">
        <v>11</v>
      </c>
    </row>
    <row customHeight="1" ht="11.549999999999999">
      <c r="BG194" s="403">
        <v>11</v>
      </c>
    </row>
    <row customHeight="1" ht="11.549999999999999">
      <c r="BG195" s="403">
        <v>11</v>
      </c>
    </row>
    <row customHeight="1" ht="11.549999999999999">
      <c r="BG196" s="403">
        <v>11</v>
      </c>
    </row>
    <row customHeight="1" ht="11.549999999999999">
      <c r="BG197" s="403">
        <v>11</v>
      </c>
    </row>
    <row customHeight="1" ht="11.549999999999999">
      <c r="BG198" s="403">
        <v>11</v>
      </c>
    </row>
    <row customHeight="1" ht="11.549999999999999">
      <c r="BG199" s="403">
        <v>11</v>
      </c>
    </row>
    <row customHeight="1" ht="11.549999999999999">
      <c r="BG200" s="403">
        <v>11</v>
      </c>
    </row>
    <row customHeight="1" ht="11.549999999999999">
      <c r="BG201" s="79">
        <v>11</v>
      </c>
    </row>
    <row customHeight="1" ht="11.549999999999999">
      <c r="BG202" s="79">
        <v>11</v>
      </c>
    </row>
    <row customHeight="1" ht="11.549999999999999">
      <c r="BG203" s="79">
        <v>11</v>
      </c>
    </row>
    <row customHeight="1" ht="11.549999999999999">
      <c r="BG204" s="79">
        <v>11</v>
      </c>
    </row>
    <row customHeight="1" ht="11.549999999999999">
      <c r="BG205" s="79">
        <v>11</v>
      </c>
    </row>
    <row customHeight="1" ht="11.549999999999999">
      <c r="BG206" s="79">
        <v>11</v>
      </c>
    </row>
    <row customHeight="1" ht="11.549999999999999">
      <c r="BG207" s="79">
        <v>11</v>
      </c>
    </row>
    <row customHeight="1" ht="11.549999999999999">
      <c r="BG208" s="79">
        <v>11</v>
      </c>
    </row>
    <row customHeight="1" ht="11.549999999999999">
      <c r="BG209" s="79">
        <v>11</v>
      </c>
    </row>
    <row customHeight="1" ht="11.549999999999999">
      <c r="BG210" s="79">
        <v>11</v>
      </c>
    </row>
    <row customHeight="1" ht="11.549999999999999">
      <c r="BG211" s="79">
        <v>11</v>
      </c>
    </row>
    <row customHeight="1" ht="11.549999999999999">
      <c r="BG212" s="79">
        <v>11</v>
      </c>
    </row>
    <row customHeight="1" ht="11.549999999999999">
      <c r="BG213" s="79">
        <v>11</v>
      </c>
    </row>
    <row customHeight="1" ht="11.549999999999999">
      <c r="BG214" s="79">
        <v>11</v>
      </c>
    </row>
    <row customHeight="1" ht="11.25" hidden="1">
      <c r="A215" s="710" t="s">
        <v>81</v>
      </c>
      <c r="B215" s="100">
        <v>0</v>
      </c>
      <c r="C215" s="138">
        <v>0</v>
      </c>
      <c r="D215" s="79">
        <v>3</v>
      </c>
      <c r="E215" s="79">
        <v>7</v>
      </c>
      <c r="F215" s="79">
        <v>54</v>
      </c>
      <c r="G215" s="79">
        <v>10</v>
      </c>
      <c r="H215" s="79">
        <v>0</v>
      </c>
      <c r="I215" s="79">
        <v>40</v>
      </c>
      <c r="J215" s="79">
        <v>0</v>
      </c>
      <c r="K215" s="79">
        <v>0</v>
      </c>
      <c r="L215" s="79">
        <v>0</v>
      </c>
      <c r="M215" s="79">
        <v>0</v>
      </c>
      <c r="N215" s="79">
        <v>0</v>
      </c>
      <c r="O215" s="79">
        <v>0</v>
      </c>
      <c r="P215" s="79">
        <v>0</v>
      </c>
      <c r="Q215" s="79">
        <v>0</v>
      </c>
      <c r="R215" s="79">
        <v>0</v>
      </c>
      <c r="S215" s="79">
        <v>0</v>
      </c>
      <c r="T215" s="79">
        <v>0</v>
      </c>
      <c r="U215" s="79">
        <v>0</v>
      </c>
      <c r="V215" s="79">
        <v>0</v>
      </c>
      <c r="W215" s="79">
        <v>0</v>
      </c>
      <c r="X215" s="79">
        <v>0</v>
      </c>
      <c r="Y215" s="79">
        <v>0</v>
      </c>
      <c r="Z215" s="79">
        <v>0</v>
      </c>
      <c r="AA215" s="79">
        <v>0</v>
      </c>
      <c r="AB215" s="79">
        <v>0</v>
      </c>
      <c r="AC215" s="79">
        <v>0</v>
      </c>
      <c r="AD215" s="79">
        <v>0</v>
      </c>
      <c r="AE215" s="79">
        <v>0</v>
      </c>
      <c r="AF215" s="79">
        <v>0</v>
      </c>
      <c r="AG215" s="79">
        <v>0</v>
      </c>
      <c r="AH215" s="79">
        <v>0</v>
      </c>
      <c r="AI215" s="79">
        <v>0</v>
      </c>
      <c r="AJ215" s="79">
        <v>0</v>
      </c>
      <c r="AK215" s="79">
        <v>102</v>
      </c>
      <c r="AL215" s="100">
        <v>9</v>
      </c>
      <c r="AM215" s="138">
        <v>5</v>
      </c>
      <c r="AN215" s="138">
        <v>3</v>
      </c>
      <c r="AO215" s="100">
        <v>3</v>
      </c>
      <c r="AP215" s="100">
        <v>3</v>
      </c>
      <c r="AQ215" s="100">
        <v>3</v>
      </c>
      <c r="AR215" s="100">
        <v>3</v>
      </c>
      <c r="AS215" s="138">
        <v>10</v>
      </c>
      <c r="AT215" s="100">
        <v>34</v>
      </c>
      <c r="AU215" s="100">
        <v>9</v>
      </c>
      <c r="AV215" s="711">
        <v>8</v>
      </c>
      <c r="AW215" s="100">
        <v>8</v>
      </c>
      <c r="AX215" s="100">
        <v>8</v>
      </c>
      <c r="AY215" s="100">
        <v>8</v>
      </c>
      <c r="AZ215" s="100">
        <v>8</v>
      </c>
      <c r="BA215" s="100">
        <v>8</v>
      </c>
      <c r="BB215" s="77">
        <v>8</v>
      </c>
      <c r="BC215" s="77">
        <v>8</v>
      </c>
      <c r="BD215" s="77">
        <v>8</v>
      </c>
      <c r="BE215" s="77">
        <v>8</v>
      </c>
      <c r="BF215" s="77">
        <v>8</v>
      </c>
      <c r="BG215" s="79">
        <v>11</v>
      </c>
    </row>
  </sheetData>
  <sheetProtection formatColumns="0" formatRows="0" autoFilter="0" sort="0" insertRows="0" insertColumns="1" deleteRows="0" deleteColumns="0"/>
  <mergeCells count="9">
    <mergeCell ref="F45:G45"/>
    <mergeCell ref="E6:I6"/>
    <mergeCell ref="E7:I7"/>
    <mergeCell ref="F10:G10"/>
    <mergeCell ref="AK10:AK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AJ35">
      <formula1>-9.99999999999999E+37</formula1>
      <formula2>9.99999999999999E+37</formula2>
    </dataValidation>
    <dataValidation type="decimal" allowBlank="1" showErrorMessage="1" errorTitle="Ошибка" error="Допускается ввод только действительных чисел!" sqref="H31:AJ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AJ36">
      <formula1>900</formula1>
    </dataValidation>
    <dataValidation type="decimal" allowBlank="1" showErrorMessage="1" errorTitle="Ошибка" error="Допускается ввод только неотрицательных чисел!" sqref="H32:AJ32 H2:AJ2 H15:AJ15 H17:AJ27 H37:AJ42 H30 I30:AJ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AJ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496B6-C2FB-041B-E074-0.5E98CADC}" mc:Ignorable="x14ac xr xr2 xr3">
  <sheetPr>
    <tabColor theme="9" tint="-0.25"/>
  </sheetPr>
  <dimension ref="A1:BZ102"/>
  <sheetViews>
    <sheetView topLeftCell="A1" showGridLines="0" zoomScale="90" workbookViewId="0">
      <selection activeCell="BK63" sqref="BK63"/>
    </sheetView>
  </sheetViews>
  <sheetFormatPr defaultColWidth="10.57421875" customHeight="1" defaultRowHeight="11.25"/>
  <cols>
    <col min="1" max="1" style="3319" width="9.140625" hidden="1" customWidth="1"/>
    <col min="2" max="2" style="3319" width="3.57421875" hidden="1" customWidth="1"/>
    <col min="3" max="3" style="3319" width="3.00390625" customWidth="1"/>
    <col min="4" max="4" style="3319" width="7.00390625" customWidth="1"/>
    <col min="5" max="5" style="3319" width="69.00390625" customWidth="1"/>
    <col min="6" max="6" style="3319" width="10.00390625" customWidth="1"/>
    <col min="7" max="8" style="3319" width="44.00390625" hidden="1" customWidth="1"/>
    <col min="9" max="9" style="3319" width="44.00390625" customWidth="1"/>
    <col min="10" max="10" style="3319" width="43.00390625" customWidth="1"/>
    <col min="11" max="64" style="3319" width="44.00390625" customWidth="1"/>
    <col min="65" max="65" style="3319" width="73.00390625" customWidth="1"/>
    <col min="66" max="66" style="3319" width="3.00390625" customWidth="1"/>
    <col min="67" max="77" style="3319" width="10.00390625" customWidth="1"/>
    <col min="78" max="78" style="3319" width="10.57421875" hidden="1"/>
  </cols>
  <sheetData>
    <row customHeight="1" ht="22.5" hidden="1">
      <c r="G1" s="100">
        <v>4</v>
      </c>
      <c r="I1" s="100">
        <v>4</v>
      </c>
      <c r="K1" s="100">
        <v>4</v>
      </c>
      <c r="M1" s="100">
        <v>4</v>
      </c>
      <c r="O1" s="100">
        <v>4</v>
      </c>
      <c r="Q1" s="100">
        <v>4</v>
      </c>
      <c r="S1" s="100">
        <v>4</v>
      </c>
      <c r="U1" s="100">
        <v>4</v>
      </c>
      <c r="W1" s="100">
        <v>4</v>
      </c>
      <c r="Y1" s="100">
        <v>4</v>
      </c>
      <c r="AA1" s="100">
        <v>4</v>
      </c>
      <c r="AC1" s="100">
        <v>4</v>
      </c>
      <c r="AE1" s="100">
        <v>4</v>
      </c>
      <c r="AG1" s="100">
        <v>4</v>
      </c>
      <c r="AH1" s="0"/>
      <c r="AI1" s="100">
        <v>4</v>
      </c>
      <c r="AJ1" s="0"/>
      <c r="AK1" s="100">
        <v>4</v>
      </c>
      <c r="AL1" s="0"/>
      <c r="AM1" s="100">
        <v>4</v>
      </c>
      <c r="AN1" s="0"/>
      <c r="AO1" s="100">
        <v>4</v>
      </c>
      <c r="AP1" s="0"/>
      <c r="AQ1" s="100">
        <v>4</v>
      </c>
      <c r="AR1" s="0"/>
      <c r="AS1" s="100">
        <v>4</v>
      </c>
      <c r="AT1" s="0"/>
      <c r="AU1" s="100">
        <v>4</v>
      </c>
      <c r="AV1" s="0"/>
      <c r="AW1" s="100">
        <v>4</v>
      </c>
      <c r="AX1" s="0"/>
      <c r="AY1" s="100">
        <v>4</v>
      </c>
      <c r="AZ1" s="0"/>
      <c r="BA1" s="100">
        <v>4</v>
      </c>
      <c r="BB1" s="0"/>
      <c r="BC1" s="100">
        <v>4</v>
      </c>
      <c r="BD1" s="0"/>
      <c r="BE1" s="100">
        <v>4</v>
      </c>
      <c r="BF1" s="0"/>
      <c r="BG1" s="100">
        <v>4</v>
      </c>
      <c r="BH1" s="0"/>
      <c r="BI1" s="100">
        <v>4</v>
      </c>
      <c r="BJ1" s="0"/>
      <c r="BK1" s="100">
        <v>4</v>
      </c>
      <c r="BL1" s="0"/>
      <c r="BM1" s="100" t="s">
        <v>89</v>
      </c>
      <c r="BZ1" s="100" t="s">
        <v>14</v>
      </c>
    </row>
    <row customHeight="1" ht="3">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Z2" s="79">
        <v>3</v>
      </c>
    </row>
    <row customHeight="1" ht="78.75">
      <c r="D3" s="1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84"/>
      <c r="F3" s="185"/>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Z3" s="79">
        <v>75</v>
      </c>
    </row>
    <row customHeight="1" ht="21">
      <c r="D4" s="384" t="str">
        <f>IF(org=0,"Не определено",org)</f>
        <v>ГУП СК "Ставрополькрайводоканал"</v>
      </c>
      <c r="E4" s="385"/>
      <c r="F4" s="386"/>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Z4" s="79">
        <v>20</v>
      </c>
    </row>
    <row customHeight="1" ht="11.549999999999999">
      <c r="H5" s="320"/>
      <c r="J5" s="320"/>
      <c r="L5" s="320"/>
      <c r="N5" s="320"/>
      <c r="P5" s="320"/>
      <c r="R5" s="320"/>
      <c r="T5" s="320"/>
      <c r="V5" s="320"/>
      <c r="X5" s="320"/>
      <c r="Z5" s="320"/>
      <c r="AB5" s="320"/>
      <c r="AD5" s="320"/>
      <c r="AF5" s="320"/>
      <c r="AG5" s="0"/>
      <c r="AH5" s="320"/>
      <c r="AI5" s="0"/>
      <c r="AJ5" s="320"/>
      <c r="AK5" s="0"/>
      <c r="AL5" s="320"/>
      <c r="AM5" s="0"/>
      <c r="AN5" s="320"/>
      <c r="AO5" s="0"/>
      <c r="AP5" s="320"/>
      <c r="AQ5" s="0"/>
      <c r="AR5" s="320"/>
      <c r="AS5" s="0"/>
      <c r="AT5" s="320"/>
      <c r="AU5" s="0"/>
      <c r="AV5" s="320"/>
      <c r="AW5" s="0"/>
      <c r="AX5" s="320"/>
      <c r="AY5" s="0"/>
      <c r="AZ5" s="320"/>
      <c r="BA5" s="0"/>
      <c r="BB5" s="320"/>
      <c r="BC5" s="0"/>
      <c r="BD5" s="320"/>
      <c r="BE5" s="0"/>
      <c r="BF5" s="320"/>
      <c r="BG5" s="0"/>
      <c r="BH5" s="320"/>
      <c r="BI5" s="0"/>
      <c r="BJ5" s="320"/>
      <c r="BK5" s="0"/>
      <c r="BL5" s="320"/>
      <c r="BZ5" s="79">
        <v>11</v>
      </c>
    </row>
    <row customHeight="1" ht="1.05">
      <c r="G6" s="778"/>
      <c r="H6" s="778"/>
      <c r="I6" s="778" t="s">
        <v>220</v>
      </c>
      <c r="J6" s="778"/>
      <c r="K6" s="778" t="s">
        <v>226</v>
      </c>
      <c r="L6" s="778"/>
      <c r="M6" s="778" t="s">
        <v>229</v>
      </c>
      <c r="N6" s="778"/>
      <c r="O6" s="778" t="s">
        <v>231</v>
      </c>
      <c r="P6" s="778"/>
      <c r="Q6" s="778" t="s">
        <v>233</v>
      </c>
      <c r="R6" s="778"/>
      <c r="S6" s="778" t="s">
        <v>235</v>
      </c>
      <c r="T6" s="778"/>
      <c r="U6" s="778" t="s">
        <v>237</v>
      </c>
      <c r="V6" s="778"/>
      <c r="W6" s="778" t="s">
        <v>239</v>
      </c>
      <c r="X6" s="778"/>
      <c r="Y6" s="778" t="s">
        <v>241</v>
      </c>
      <c r="Z6" s="778"/>
      <c r="AA6" s="778" t="s">
        <v>243</v>
      </c>
      <c r="AB6" s="778"/>
      <c r="AC6" s="778" t="s">
        <v>245</v>
      </c>
      <c r="AD6" s="778"/>
      <c r="AE6" s="778" t="s">
        <v>248</v>
      </c>
      <c r="AF6" s="778"/>
      <c r="AG6" s="778" t="s">
        <v>251</v>
      </c>
      <c r="AH6" s="778"/>
      <c r="AI6" s="778" t="s">
        <v>253</v>
      </c>
      <c r="AJ6" s="778"/>
      <c r="AK6" s="778" t="s">
        <v>255</v>
      </c>
      <c r="AL6" s="778"/>
      <c r="AM6" s="778" t="s">
        <v>257</v>
      </c>
      <c r="AN6" s="778"/>
      <c r="AO6" s="778" t="s">
        <v>259</v>
      </c>
      <c r="AP6" s="778"/>
      <c r="AQ6" s="778" t="s">
        <v>261</v>
      </c>
      <c r="AR6" s="778"/>
      <c r="AS6" s="778" t="s">
        <v>263</v>
      </c>
      <c r="AT6" s="778"/>
      <c r="AU6" s="778" t="s">
        <v>265</v>
      </c>
      <c r="AV6" s="778"/>
      <c r="AW6" s="778" t="s">
        <v>267</v>
      </c>
      <c r="AX6" s="778"/>
      <c r="AY6" s="778" t="s">
        <v>269</v>
      </c>
      <c r="AZ6" s="778"/>
      <c r="BA6" s="778" t="s">
        <v>271</v>
      </c>
      <c r="BB6" s="778"/>
      <c r="BC6" s="778" t="s">
        <v>273</v>
      </c>
      <c r="BD6" s="778"/>
      <c r="BE6" s="778" t="s">
        <v>275</v>
      </c>
      <c r="BF6" s="778"/>
      <c r="BG6" s="778" t="s">
        <v>277</v>
      </c>
      <c r="BH6" s="778"/>
      <c r="BI6" s="778" t="s">
        <v>279</v>
      </c>
      <c r="BJ6" s="778"/>
      <c r="BK6" s="778" t="s">
        <v>281</v>
      </c>
      <c r="BL6" s="778"/>
      <c r="BZ6" s="79">
        <v>1</v>
      </c>
    </row>
    <row customHeight="1" ht="11.549999999999999">
      <c r="D7" s="663"/>
      <c r="E7" s="664" t="s">
        <v>211</v>
      </c>
      <c r="F7" s="665"/>
      <c r="G7" s="666" t="str">
        <f>IF(G6="","",INDEX(DIFFERENTIATION_UNMERGE_VD,MATCH(G6,DIFFERENTIATION_ID_DIFF,0)))</f>
        <v/>
      </c>
      <c r="H7" s="779"/>
      <c r="I7" s="666" t="str">
        <f>IF(I6="","",INDEX(DIFFERENTIATION_UNMERGE_VD,MATCH(I6,DIFFERENTIATION_ID_DIFF,0)))</f>
        <v>Холодное водоснабжение. Питьевая вода</v>
      </c>
      <c r="J7" s="779"/>
      <c r="K7" s="666" t="str">
        <f>IF(K6="","",INDEX(DIFFERENTIATION_UNMERGE_VD,MATCH(K6,DIFFERENTIATION_ID_DIFF,0)))</f>
        <v>Холодное водоснабжение. Техническая вода</v>
      </c>
      <c r="L7" s="779"/>
      <c r="M7" s="666" t="str">
        <f>IF(M6="","",INDEX(DIFFERENTIATION_UNMERGE_VD,MATCH(M6,DIFFERENTIATION_ID_DIFF,0)))</f>
        <v>Холодное водоснабжение. Техническая вода</v>
      </c>
      <c r="N7" s="779"/>
      <c r="O7" s="666" t="str">
        <f>IF(O6="","",INDEX(DIFFERENTIATION_UNMERGE_VD,MATCH(O6,DIFFERENTIATION_ID_DIFF,0)))</f>
        <v>Холодное водоснабжение. Техническая вода</v>
      </c>
      <c r="P7" s="779"/>
      <c r="Q7" s="666" t="str">
        <f>IF(Q6="","",INDEX(DIFFERENTIATION_UNMERGE_VD,MATCH(Q6,DIFFERENTIATION_ID_DIFF,0)))</f>
        <v>Холодное водоснабжение. Техническая вода</v>
      </c>
      <c r="R7" s="779"/>
      <c r="S7" s="666" t="str">
        <f>IF(S6="","",INDEX(DIFFERENTIATION_UNMERGE_VD,MATCH(S6,DIFFERENTIATION_ID_DIFF,0)))</f>
        <v>Холодное водоснабжение. Техническая вода</v>
      </c>
      <c r="T7" s="779"/>
      <c r="U7" s="666" t="str">
        <f>IF(U6="","",INDEX(DIFFERENTIATION_UNMERGE_VD,MATCH(U6,DIFFERENTIATION_ID_DIFF,0)))</f>
        <v>Холодное водоснабжение. Техническая вода</v>
      </c>
      <c r="V7" s="779"/>
      <c r="W7" s="666" t="str">
        <f>IF(W6="","",INDEX(DIFFERENTIATION_UNMERGE_VD,MATCH(W6,DIFFERENTIATION_ID_DIFF,0)))</f>
        <v>Холодное водоснабжение. Техническая вода</v>
      </c>
      <c r="X7" s="779"/>
      <c r="Y7" s="666" t="str">
        <f>IF(Y6="","",INDEX(DIFFERENTIATION_UNMERGE_VD,MATCH(Y6,DIFFERENTIATION_ID_DIFF,0)))</f>
        <v>Холодное водоснабжение. Техническая вода</v>
      </c>
      <c r="Z7" s="779"/>
      <c r="AA7" s="666" t="str">
        <f>IF(AA6="","",INDEX(DIFFERENTIATION_UNMERGE_VD,MATCH(AA6,DIFFERENTIATION_ID_DIFF,0)))</f>
        <v>Холодное водоснабжение. Техническая вода</v>
      </c>
      <c r="AB7" s="779"/>
      <c r="AC7" s="666" t="str">
        <f>IF(AC6="","",INDEX(DIFFERENTIATION_UNMERGE_VD,MATCH(AC6,DIFFERENTIATION_ID_DIFF,0)))</f>
        <v>Подключение (технологическое присоединение) к централизованной системе водоснабжения</v>
      </c>
      <c r="AD7" s="779"/>
      <c r="AE7" s="666" t="str">
        <f>IF(AE6="","",INDEX(DIFFERENTIATION_UNMERGE_VD,MATCH(AE6,DIFFERENTIATION_ID_DIFF,0)))</f>
        <v>Холодное водоснабжение. Подвозная вода</v>
      </c>
      <c r="AF7" s="779"/>
      <c r="AG7" s="666" t="str">
        <f>IF(AG6="","",INDEX(DIFFERENTIATION_UNMERGE_VD,MATCH(AG6,DIFFERENTIATION_ID_DIFF,0)))</f>
        <v>Холодное водоснабжение. Подвозная вода</v>
      </c>
      <c r="AH7" s="779"/>
      <c r="AI7" s="666" t="str">
        <f>IF(AI6="","",INDEX(DIFFERENTIATION_UNMERGE_VD,MATCH(AI6,DIFFERENTIATION_ID_DIFF,0)))</f>
        <v>Холодное водоснабжение. Подвозная вода</v>
      </c>
      <c r="AJ7" s="779"/>
      <c r="AK7" s="666" t="str">
        <f>IF(AK6="","",INDEX(DIFFERENTIATION_UNMERGE_VD,MATCH(AK6,DIFFERENTIATION_ID_DIFF,0)))</f>
        <v>Холодное водоснабжение. Подвозная вода</v>
      </c>
      <c r="AL7" s="779"/>
      <c r="AM7" s="666" t="str">
        <f>IF(AM6="","",INDEX(DIFFERENTIATION_UNMERGE_VD,MATCH(AM6,DIFFERENTIATION_ID_DIFF,0)))</f>
        <v>Холодное водоснабжение. Подвозная вода</v>
      </c>
      <c r="AN7" s="779"/>
      <c r="AO7" s="666" t="str">
        <f>IF(AO6="","",INDEX(DIFFERENTIATION_UNMERGE_VD,MATCH(AO6,DIFFERENTIATION_ID_DIFF,0)))</f>
        <v>Холодное водоснабжение. Подвозная вода</v>
      </c>
      <c r="AP7" s="779"/>
      <c r="AQ7" s="666" t="str">
        <f>IF(AQ6="","",INDEX(DIFFERENTIATION_UNMERGE_VD,MATCH(AQ6,DIFFERENTIATION_ID_DIFF,0)))</f>
        <v>Холодное водоснабжение. Подвозная вода</v>
      </c>
      <c r="AR7" s="779"/>
      <c r="AS7" s="666" t="str">
        <f>IF(AS6="","",INDEX(DIFFERENTIATION_UNMERGE_VD,MATCH(AS6,DIFFERENTIATION_ID_DIFF,0)))</f>
        <v>Холодное водоснабжение. Подвозная вода</v>
      </c>
      <c r="AT7" s="779"/>
      <c r="AU7" s="666" t="str">
        <f>IF(AU6="","",INDEX(DIFFERENTIATION_UNMERGE_VD,MATCH(AU6,DIFFERENTIATION_ID_DIFF,0)))</f>
        <v>Холодное водоснабжение. Подвозная вода</v>
      </c>
      <c r="AV7" s="779"/>
      <c r="AW7" s="666" t="str">
        <f>IF(AW6="","",INDEX(DIFFERENTIATION_UNMERGE_VD,MATCH(AW6,DIFFERENTIATION_ID_DIFF,0)))</f>
        <v>Холодное водоснабжение. Подвозная вода</v>
      </c>
      <c r="AX7" s="779"/>
      <c r="AY7" s="666" t="str">
        <f>IF(AY6="","",INDEX(DIFFERENTIATION_UNMERGE_VD,MATCH(AY6,DIFFERENTIATION_ID_DIFF,0)))</f>
        <v>Холодное водоснабжение. Подвозная вода</v>
      </c>
      <c r="AZ7" s="779"/>
      <c r="BA7" s="666" t="str">
        <f>IF(BA6="","",INDEX(DIFFERENTIATION_UNMERGE_VD,MATCH(BA6,DIFFERENTIATION_ID_DIFF,0)))</f>
        <v>Холодное водоснабжение. Подвозная вода</v>
      </c>
      <c r="BB7" s="779"/>
      <c r="BC7" s="666" t="str">
        <f>IF(BC6="","",INDEX(DIFFERENTIATION_UNMERGE_VD,MATCH(BC6,DIFFERENTIATION_ID_DIFF,0)))</f>
        <v>Холодное водоснабжение. Подвозная вода</v>
      </c>
      <c r="BD7" s="779"/>
      <c r="BE7" s="666" t="str">
        <f>IF(BE6="","",INDEX(DIFFERENTIATION_UNMERGE_VD,MATCH(BE6,DIFFERENTIATION_ID_DIFF,0)))</f>
        <v>Холодное водоснабжение. Подвозная вода</v>
      </c>
      <c r="BF7" s="779"/>
      <c r="BG7" s="666" t="str">
        <f>IF(BG6="","",INDEX(DIFFERENTIATION_UNMERGE_VD,MATCH(BG6,DIFFERENTIATION_ID_DIFF,0)))</f>
        <v>Холодное водоснабжение. Подвозная вода</v>
      </c>
      <c r="BH7" s="779"/>
      <c r="BI7" s="666" t="str">
        <f>IF(BI6="","",INDEX(DIFFERENTIATION_UNMERGE_VD,MATCH(BI6,DIFFERENTIATION_ID_DIFF,0)))</f>
        <v>Холодное водоснабжение. Подвозная вода</v>
      </c>
      <c r="BJ7" s="779"/>
      <c r="BK7" s="666" t="str">
        <f>IF(BK6="","",INDEX(DIFFERENTIATION_UNMERGE_VD,MATCH(BK6,DIFFERENTIATION_ID_DIFF,0)))</f>
        <v>Холодное водоснабжение. Подвозная вода</v>
      </c>
      <c r="BL7" s="779"/>
      <c r="BM7" s="291"/>
      <c r="BZ7" s="79">
        <v>11</v>
      </c>
    </row>
    <row customHeight="1" ht="11.549999999999999">
      <c r="D8" s="663"/>
      <c r="E8" s="664" t="s">
        <v>717</v>
      </c>
      <c r="F8" s="665"/>
      <c r="G8" s="666" t="str">
        <f>IF(G6="","",INDEX(DIFFERENTIATION_UNMERGE_AREA,MATCH(G6,DIFFERENTIATION_ID_DIFF,0)))</f>
        <v/>
      </c>
      <c r="H8" s="779"/>
      <c r="I8" s="666" t="str">
        <f>IF(I6="","",INDEX(DIFFERENTIATION_UNMERGE_AREA,MATCH(I6,DIFFERENTIATION_ID_DIFF,0)))</f>
        <v>Территория 1</v>
      </c>
      <c r="J8" s="779"/>
      <c r="K8" s="666" t="str">
        <f>IF(K6="","",INDEX(DIFFERENTIATION_UNMERGE_AREA,MATCH(K6,DIFFERENTIATION_ID_DIFF,0)))</f>
        <v>Территория 2</v>
      </c>
      <c r="L8" s="779"/>
      <c r="M8" s="666" t="str">
        <f>IF(M6="","",INDEX(DIFFERENTIATION_UNMERGE_AREA,MATCH(M6,DIFFERENTIATION_ID_DIFF,0)))</f>
        <v>Территория 2</v>
      </c>
      <c r="N8" s="779"/>
      <c r="O8" s="666" t="str">
        <f>IF(O6="","",INDEX(DIFFERENTIATION_UNMERGE_AREA,MATCH(O6,DIFFERENTIATION_ID_DIFF,0)))</f>
        <v>Территория 3</v>
      </c>
      <c r="P8" s="779"/>
      <c r="Q8" s="666" t="str">
        <f>IF(Q6="","",INDEX(DIFFERENTIATION_UNMERGE_AREA,MATCH(Q6,DIFFERENTIATION_ID_DIFF,0)))</f>
        <v>Территория 4</v>
      </c>
      <c r="R8" s="779"/>
      <c r="S8" s="666" t="str">
        <f>IF(S6="","",INDEX(DIFFERENTIATION_UNMERGE_AREA,MATCH(S6,DIFFERENTIATION_ID_DIFF,0)))</f>
        <v>Территория 5</v>
      </c>
      <c r="T8" s="779"/>
      <c r="U8" s="666" t="str">
        <f>IF(U6="","",INDEX(DIFFERENTIATION_UNMERGE_AREA,MATCH(U6,DIFFERENTIATION_ID_DIFF,0)))</f>
        <v>Территория 6</v>
      </c>
      <c r="V8" s="779"/>
      <c r="W8" s="666" t="str">
        <f>IF(W6="","",INDEX(DIFFERENTIATION_UNMERGE_AREA,MATCH(W6,DIFFERENTIATION_ID_DIFF,0)))</f>
        <v>Территория 6</v>
      </c>
      <c r="X8" s="779"/>
      <c r="Y8" s="666" t="str">
        <f>IF(Y6="","",INDEX(DIFFERENTIATION_UNMERGE_AREA,MATCH(Y6,DIFFERENTIATION_ID_DIFF,0)))</f>
        <v>Территория 7</v>
      </c>
      <c r="Z8" s="779"/>
      <c r="AA8" s="666" t="str">
        <f>IF(AA6="","",INDEX(DIFFERENTIATION_UNMERGE_AREA,MATCH(AA6,DIFFERENTIATION_ID_DIFF,0)))</f>
        <v>Территория 8</v>
      </c>
      <c r="AB8" s="779"/>
      <c r="AC8" s="666" t="str">
        <f>IF(AC6="","",INDEX(DIFFERENTIATION_UNMERGE_AREA,MATCH(AC6,DIFFERENTIATION_ID_DIFF,0)))</f>
        <v>Территория 1</v>
      </c>
      <c r="AD8" s="779"/>
      <c r="AE8" s="666" t="str">
        <f>IF(AE6="","",INDEX(DIFFERENTIATION_UNMERGE_AREA,MATCH(AE6,DIFFERENTIATION_ID_DIFF,0)))</f>
        <v>Территория 4</v>
      </c>
      <c r="AF8" s="779"/>
      <c r="AG8" s="666" t="str">
        <f>IF(AG6="","",INDEX(DIFFERENTIATION_UNMERGE_AREA,MATCH(AG6,DIFFERENTIATION_ID_DIFF,0)))</f>
        <v>Территория 9</v>
      </c>
      <c r="AH8" s="779"/>
      <c r="AI8" s="666" t="str">
        <f>IF(AI6="","",INDEX(DIFFERENTIATION_UNMERGE_AREA,MATCH(AI6,DIFFERENTIATION_ID_DIFF,0)))</f>
        <v>Территория 10</v>
      </c>
      <c r="AJ8" s="779"/>
      <c r="AK8" s="666" t="str">
        <f>IF(AK6="","",INDEX(DIFFERENTIATION_UNMERGE_AREA,MATCH(AK6,DIFFERENTIATION_ID_DIFF,0)))</f>
        <v>Территория 10</v>
      </c>
      <c r="AL8" s="779"/>
      <c r="AM8" s="666" t="str">
        <f>IF(AM6="","",INDEX(DIFFERENTIATION_UNMERGE_AREA,MATCH(AM6,DIFFERENTIATION_ID_DIFF,0)))</f>
        <v>Территория 10</v>
      </c>
      <c r="AN8" s="779"/>
      <c r="AO8" s="666" t="str">
        <f>IF(AO6="","",INDEX(DIFFERENTIATION_UNMERGE_AREA,MATCH(AO6,DIFFERENTIATION_ID_DIFF,0)))</f>
        <v>Территория 10</v>
      </c>
      <c r="AP8" s="779"/>
      <c r="AQ8" s="666" t="str">
        <f>IF(AQ6="","",INDEX(DIFFERENTIATION_UNMERGE_AREA,MATCH(AQ6,DIFFERENTIATION_ID_DIFF,0)))</f>
        <v>Территория 10</v>
      </c>
      <c r="AR8" s="779"/>
      <c r="AS8" s="666" t="str">
        <f>IF(AS6="","",INDEX(DIFFERENTIATION_UNMERGE_AREA,MATCH(AS6,DIFFERENTIATION_ID_DIFF,0)))</f>
        <v>Территория 10</v>
      </c>
      <c r="AT8" s="779"/>
      <c r="AU8" s="666" t="str">
        <f>IF(AU6="","",INDEX(DIFFERENTIATION_UNMERGE_AREA,MATCH(AU6,DIFFERENTIATION_ID_DIFF,0)))</f>
        <v>Территория 10</v>
      </c>
      <c r="AV8" s="779"/>
      <c r="AW8" s="666" t="str">
        <f>IF(AW6="","",INDEX(DIFFERENTIATION_UNMERGE_AREA,MATCH(AW6,DIFFERENTIATION_ID_DIFF,0)))</f>
        <v>Территория 10</v>
      </c>
      <c r="AX8" s="779"/>
      <c r="AY8" s="666" t="str">
        <f>IF(AY6="","",INDEX(DIFFERENTIATION_UNMERGE_AREA,MATCH(AY6,DIFFERENTIATION_ID_DIFF,0)))</f>
        <v>Территория 6</v>
      </c>
      <c r="AZ8" s="779"/>
      <c r="BA8" s="666" t="str">
        <f>IF(BA6="","",INDEX(DIFFERENTIATION_UNMERGE_AREA,MATCH(BA6,DIFFERENTIATION_ID_DIFF,0)))</f>
        <v>Территория 6</v>
      </c>
      <c r="BB8" s="779"/>
      <c r="BC8" s="666" t="str">
        <f>IF(BC6="","",INDEX(DIFFERENTIATION_UNMERGE_AREA,MATCH(BC6,DIFFERENTIATION_ID_DIFF,0)))</f>
        <v>Территория 3</v>
      </c>
      <c r="BD8" s="779"/>
      <c r="BE8" s="666" t="str">
        <f>IF(BE6="","",INDEX(DIFFERENTIATION_UNMERGE_AREA,MATCH(BE6,DIFFERENTIATION_ID_DIFF,0)))</f>
        <v>Территория 11</v>
      </c>
      <c r="BF8" s="779"/>
      <c r="BG8" s="666" t="str">
        <f>IF(BG6="","",INDEX(DIFFERENTIATION_UNMERGE_AREA,MATCH(BG6,DIFFERENTIATION_ID_DIFF,0)))</f>
        <v>Территория 11</v>
      </c>
      <c r="BH8" s="779"/>
      <c r="BI8" s="666" t="str">
        <f>IF(BI6="","",INDEX(DIFFERENTIATION_UNMERGE_AREA,MATCH(BI6,DIFFERENTIATION_ID_DIFF,0)))</f>
        <v>Территория 11</v>
      </c>
      <c r="BJ8" s="779"/>
      <c r="BK8" s="666" t="str">
        <f>IF(BK6="","",INDEX(DIFFERENTIATION_UNMERGE_AREA,MATCH(BK6,DIFFERENTIATION_ID_DIFF,0)))</f>
        <v>Территория 12</v>
      </c>
      <c r="BL8" s="779"/>
      <c r="BM8" s="290"/>
      <c r="BZ8" s="79">
        <v>11</v>
      </c>
    </row>
    <row customHeight="1" ht="28.5">
      <c r="D9" s="663"/>
      <c r="E9" s="664" t="s">
        <v>718</v>
      </c>
      <c r="F9" s="665"/>
      <c r="G9" s="666" t="str">
        <f>IF(G6="","",INDEX(DIFFERENTIATION_UNMERGE_SYSTEM,MATCH(G6,DIFFERENTIATION_ID_DIFF,0)))</f>
        <v/>
      </c>
      <c r="H9" s="779"/>
      <c r="I9" s="666" t="str">
        <f>IF(I6="","",INDEX(DIFFERENTIATION_UNMERGE_SYSTEM,MATCH(I6,DIFFERENTIATION_ID_DIFF,0)))</f>
        <v>Потребители Ставропольского края</v>
      </c>
      <c r="J9" s="779"/>
      <c r="K9" s="666" t="str">
        <f>IF(K6="","",INDEX(DIFFERENTIATION_UNMERGE_SYSTEM,MATCH(K6,DIFFERENTIATION_ID_DIFF,0)))</f>
        <v>Потребители, присоединенные к централизованной системе технического водоснабжения города Буденновска Буденновского МО</v>
      </c>
      <c r="L9" s="779"/>
      <c r="M9" s="666" t="str">
        <f>IF(M6="","",INDEX(DIFFERENTIATION_UNMERGE_SYSTEM,MATCH(M6,DIFFERENTIATION_ID_DIFF,0)))</f>
        <v>Потребители, присоединенные к централизованной системе технического водоснабжения села Стародубского Буденновского МО</v>
      </c>
      <c r="N9" s="779"/>
      <c r="O9" s="666" t="str">
        <f>IF(O6="","",INDEX(DIFFERENTIATION_UNMERGE_SYSTEM,MATCH(O6,DIFFERENTIATION_ID_DIFF,0)))</f>
        <v>Потребители, присоединенные к централизованной системе технического водоснабжения города Нефтекумска Нефтекумского МО</v>
      </c>
      <c r="P9" s="779"/>
      <c r="Q9" s="666" t="str">
        <f>IF(Q6="","",INDEX(DIFFERENTIATION_UNMERGE_SYSTEM,MATCH(Q6,DIFFERENTIATION_ID_DIFF,0)))</f>
        <v>Потребители, присоединенные к централизованной системе технического водоснабжения Изобильненского МО</v>
      </c>
      <c r="R9" s="779"/>
      <c r="S9" s="666" t="str">
        <f>IF(S6="","",INDEX(DIFFERENTIATION_UNMERGE_SYSTEM,MATCH(S6,DIFFERENTIATION_ID_DIFF,0)))</f>
        <v>Потребители, присоединенные к централизованной системе технического водоснабжения поселка Новоспицевского Грачевского МО</v>
      </c>
      <c r="T9" s="779"/>
      <c r="U9" s="666" t="str">
        <f>IF(U6="","",INDEX(DIFFERENTIATION_UNMERGE_SYSTEM,MATCH(U6,DIFFERENTIATION_ID_DIFF,0)))</f>
        <v>Потребители, присоединенные к централизованной системе технического водоснабжения хутора Привольного Курского МО</v>
      </c>
      <c r="V9" s="779"/>
      <c r="W9" s="666" t="str">
        <f>IF(W6="","",INDEX(DIFFERENTIATION_UNMERGE_SYSTEM,MATCH(W6,DIFFERENTIATION_ID_DIFF,0)))</f>
        <v>Потребители, присоединенные к централизованной системе технического водоснабжения поселка Рощино Курского МО</v>
      </c>
      <c r="X9" s="779"/>
      <c r="Y9" s="666" t="str">
        <f>IF(Y6="","",INDEX(DIFFERENTIATION_UNMERGE_SYSTEM,MATCH(Y6,DIFFERENTIATION_ID_DIFF,0)))</f>
        <v>Потребители, присоединенные к централизованной системе технического водоснабжения села Гофицкого Петровского МО</v>
      </c>
      <c r="Z9" s="779"/>
      <c r="AA9" s="666" t="str">
        <f>IF(AA6="","",INDEX(DIFFERENTIATION_UNMERGE_SYSTEM,MATCH(AA6,DIFFERENTIATION_ID_DIFF,0)))</f>
        <v>Потребители, присоединенные к централизованной системе технического водоснабжения села Левокумского Левокумского МО</v>
      </c>
      <c r="AB9" s="779"/>
      <c r="AC9" s="666" t="str">
        <f>IF(AC6="","",INDEX(DIFFERENTIATION_UNMERGE_SYSTEM,MATCH(AC6,DIFFERENTIATION_ID_DIFF,0)))</f>
        <v>Подключение к централизованным системам водоснабжения ГУП СК "Ставрополькрайводоканал"</v>
      </c>
      <c r="AD9" s="779"/>
      <c r="AE9" s="666" t="str">
        <f>IF(AE6="","",INDEX(DIFFERENTIATION_UNMERGE_SYSTEM,MATCH(AE6,DIFFERENTIATION_ID_DIFF,0)))</f>
        <v>Потребители станицы Рождественской Изобильненского МО</v>
      </c>
      <c r="AF9" s="779"/>
      <c r="AG9" s="666" t="str">
        <f>IF(AG6="","",INDEX(DIFFERENTIATION_UNMERGE_SYSTEM,MATCH(AG6,DIFFERENTIATION_ID_DIFF,0)))</f>
        <v>Потребители поселка Левоберезовского</v>
      </c>
      <c r="AH9" s="779"/>
      <c r="AI9" s="666" t="str">
        <f>IF(AI6="","",INDEX(DIFFERENTIATION_UNMERGE_SYSTEM,MATCH(AI6,DIFFERENTIATION_ID_DIFF,0)))</f>
        <v>Потребители станицы Георгиевской Кочубеевского МО</v>
      </c>
      <c r="AJ9" s="779"/>
      <c r="AK9" s="666" t="str">
        <f>IF(AK6="","",INDEX(DIFFERENTIATION_UNMERGE_SYSTEM,MATCH(AK6,DIFFERENTIATION_ID_DIFF,0)))</f>
        <v>Потребители села Ивановского Кочубеевского МО</v>
      </c>
      <c r="AL9" s="779"/>
      <c r="AM9" s="666" t="str">
        <f>IF(AM6="","",INDEX(DIFFERENTIATION_UNMERGE_SYSTEM,MATCH(AM6,DIFFERENTIATION_ID_DIFF,0)))</f>
        <v>Потребители хутора Калиновского Кочубеевского МО</v>
      </c>
      <c r="AN9" s="779"/>
      <c r="AO9" s="666" t="str">
        <f>IF(AO6="","",INDEX(DIFFERENTIATION_UNMERGE_SYSTEM,MATCH(AO6,DIFFERENTIATION_ID_DIFF,0)))</f>
        <v>Потребители села Кочубеевского Кочубеевского МО</v>
      </c>
      <c r="AP9" s="779"/>
      <c r="AQ9" s="666" t="str">
        <f>IF(AQ6="","",INDEX(DIFFERENTIATION_UNMERGE_SYSTEM,MATCH(AQ6,DIFFERENTIATION_ID_DIFF,0)))</f>
        <v>Потребители хутора Мищенского Кочубеевского МО</v>
      </c>
      <c r="AR9" s="779"/>
      <c r="AS9" s="666" t="str">
        <f>IF(AS6="","",INDEX(DIFFERENTIATION_UNMERGE_SYSTEM,MATCH(AS6,DIFFERENTIATION_ID_DIFF,0)))</f>
        <v>Потребители хутора Рощинского Кочубеевского МО</v>
      </c>
      <c r="AT9" s="779"/>
      <c r="AU9" s="666" t="str">
        <f>IF(AU6="","",INDEX(DIFFERENTIATION_UNMERGE_SYSTEM,MATCH(AU6,DIFFERENTIATION_ID_DIFF,0)))</f>
        <v>Потребители хутора Степного Кочубеевского МО</v>
      </c>
      <c r="AV9" s="779"/>
      <c r="AW9" s="666" t="str">
        <f>IF(AW6="","",INDEX(DIFFERENTIATION_UNMERGE_SYSTEM,MATCH(AW6,DIFFERENTIATION_ID_DIFF,0)))</f>
        <v>Потребители села Цветного Кочубеевского МО</v>
      </c>
      <c r="AX9" s="779"/>
      <c r="AY9" s="666" t="str">
        <f>IF(AY6="","",INDEX(DIFFERENTIATION_UNMERGE_SYSTEM,MATCH(AY6,DIFFERENTIATION_ID_DIFF,0)))</f>
        <v>Потребители хутора Новоиванского Курского МО</v>
      </c>
      <c r="AZ9" s="779"/>
      <c r="BA9" s="666" t="str">
        <f>IF(BA6="","",INDEX(DIFFERENTIATION_UNMERGE_SYSTEM,MATCH(BA6,DIFFERENTIATION_ID_DIFF,0)))</f>
        <v>Потребители хутора Привольного Курского МО</v>
      </c>
      <c r="BB9" s="779"/>
      <c r="BC9" s="666" t="str">
        <f>IF(BC6="","",INDEX(DIFFERENTIATION_UNMERGE_SYSTEM,MATCH(BC6,DIFFERENTIATION_ID_DIFF,0)))</f>
        <v>Потребители села Ачикулак Нефтекумского МО</v>
      </c>
      <c r="BD9" s="779"/>
      <c r="BE9" s="666" t="str">
        <f>IF(BE6="","",INDEX(DIFFERENTIATION_UNMERGE_SYSTEM,MATCH(BE6,DIFFERENTIATION_ID_DIFF,0)))</f>
        <v>Потребители хутора Верблюдогорка Предгорного МО</v>
      </c>
      <c r="BF9" s="779"/>
      <c r="BG9" s="666" t="str">
        <f>IF(BG6="","",INDEX(DIFFERENTIATION_UNMERGE_SYSTEM,MATCH(BG6,DIFFERENTIATION_ID_DIFF,0)))</f>
        <v>Потребители поселка Подкумок Предгорного МО</v>
      </c>
      <c r="BH9" s="779"/>
      <c r="BI9" s="666" t="str">
        <f>IF(BI6="","",INDEX(DIFFERENTIATION_UNMERGE_SYSTEM,MATCH(BI6,DIFFERENTIATION_ID_DIFF,0)))</f>
        <v>Потребители поселка Ясная Поляна Предгорного МО</v>
      </c>
      <c r="BJ9" s="779"/>
      <c r="BK9" s="666" t="str">
        <f>IF(BK6="","",INDEX(DIFFERENTIATION_UNMERGE_SYSTEM,MATCH(BK6,DIFFERENTIATION_ID_DIFF,0)))</f>
        <v>Потребители города Михайловска Шпаковского МО</v>
      </c>
      <c r="BL9" s="779"/>
      <c r="BM9" s="290"/>
      <c r="BZ9" s="79">
        <v>11</v>
      </c>
    </row>
    <row customHeight="1" ht="11.549999999999999">
      <c r="D10" s="84" t="s">
        <v>453</v>
      </c>
      <c r="E10" s="142"/>
      <c r="F10" s="142"/>
      <c r="G10" s="142"/>
      <c r="H10" s="142"/>
      <c r="I10" s="142"/>
      <c r="J10" s="83"/>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42"/>
      <c r="BK10" s="142"/>
      <c r="BL10" s="142"/>
      <c r="BM10" s="290"/>
      <c r="BZ10" s="79">
        <v>11</v>
      </c>
    </row>
    <row customHeight="1" ht="24">
      <c r="D11" s="152" t="s">
        <v>87</v>
      </c>
      <c r="E11" s="152" t="s">
        <v>1030</v>
      </c>
      <c r="F11" s="152" t="s">
        <v>719</v>
      </c>
      <c r="G11" s="152" t="s">
        <v>456</v>
      </c>
      <c r="H11" s="152" t="s">
        <v>543</v>
      </c>
      <c r="I11" s="152" t="s">
        <v>456</v>
      </c>
      <c r="J11" s="84" t="s">
        <v>543</v>
      </c>
      <c r="K11" s="152" t="s">
        <v>456</v>
      </c>
      <c r="L11" s="152" t="s">
        <v>543</v>
      </c>
      <c r="M11" s="152" t="s">
        <v>456</v>
      </c>
      <c r="N11" s="152" t="s">
        <v>543</v>
      </c>
      <c r="O11" s="152" t="s">
        <v>456</v>
      </c>
      <c r="P11" s="152" t="s">
        <v>543</v>
      </c>
      <c r="Q11" s="152" t="s">
        <v>456</v>
      </c>
      <c r="R11" s="152" t="s">
        <v>543</v>
      </c>
      <c r="S11" s="152" t="s">
        <v>456</v>
      </c>
      <c r="T11" s="152" t="s">
        <v>543</v>
      </c>
      <c r="U11" s="152" t="s">
        <v>456</v>
      </c>
      <c r="V11" s="152" t="s">
        <v>543</v>
      </c>
      <c r="W11" s="152" t="s">
        <v>456</v>
      </c>
      <c r="X11" s="152" t="s">
        <v>543</v>
      </c>
      <c r="Y11" s="152" t="s">
        <v>456</v>
      </c>
      <c r="Z11" s="152" t="s">
        <v>543</v>
      </c>
      <c r="AA11" s="152" t="s">
        <v>456</v>
      </c>
      <c r="AB11" s="152" t="s">
        <v>543</v>
      </c>
      <c r="AC11" s="152" t="s">
        <v>456</v>
      </c>
      <c r="AD11" s="152" t="s">
        <v>543</v>
      </c>
      <c r="AE11" s="152" t="s">
        <v>456</v>
      </c>
      <c r="AF11" s="152" t="s">
        <v>543</v>
      </c>
      <c r="AG11" s="152" t="s">
        <v>456</v>
      </c>
      <c r="AH11" s="152" t="s">
        <v>543</v>
      </c>
      <c r="AI11" s="152" t="s">
        <v>456</v>
      </c>
      <c r="AJ11" s="152" t="s">
        <v>543</v>
      </c>
      <c r="AK11" s="152" t="s">
        <v>456</v>
      </c>
      <c r="AL11" s="152" t="s">
        <v>543</v>
      </c>
      <c r="AM11" s="152" t="s">
        <v>456</v>
      </c>
      <c r="AN11" s="152" t="s">
        <v>543</v>
      </c>
      <c r="AO11" s="152" t="s">
        <v>456</v>
      </c>
      <c r="AP11" s="152" t="s">
        <v>543</v>
      </c>
      <c r="AQ11" s="152" t="s">
        <v>456</v>
      </c>
      <c r="AR11" s="152" t="s">
        <v>543</v>
      </c>
      <c r="AS11" s="152" t="s">
        <v>456</v>
      </c>
      <c r="AT11" s="152" t="s">
        <v>543</v>
      </c>
      <c r="AU11" s="152" t="s">
        <v>456</v>
      </c>
      <c r="AV11" s="152" t="s">
        <v>543</v>
      </c>
      <c r="AW11" s="152" t="s">
        <v>456</v>
      </c>
      <c r="AX11" s="152" t="s">
        <v>543</v>
      </c>
      <c r="AY11" s="152" t="s">
        <v>456</v>
      </c>
      <c r="AZ11" s="152" t="s">
        <v>543</v>
      </c>
      <c r="BA11" s="152" t="s">
        <v>456</v>
      </c>
      <c r="BB11" s="152" t="s">
        <v>543</v>
      </c>
      <c r="BC11" s="152" t="s">
        <v>456</v>
      </c>
      <c r="BD11" s="152" t="s">
        <v>543</v>
      </c>
      <c r="BE11" s="152" t="s">
        <v>456</v>
      </c>
      <c r="BF11" s="152" t="s">
        <v>543</v>
      </c>
      <c r="BG11" s="152" t="s">
        <v>456</v>
      </c>
      <c r="BH11" s="152" t="s">
        <v>543</v>
      </c>
      <c r="BI11" s="152" t="s">
        <v>456</v>
      </c>
      <c r="BJ11" s="152" t="s">
        <v>543</v>
      </c>
      <c r="BK11" s="152" t="s">
        <v>456</v>
      </c>
      <c r="BL11" s="152" t="s">
        <v>543</v>
      </c>
      <c r="BM11" s="157"/>
      <c r="BZ11" s="79">
        <v>23</v>
      </c>
    </row>
    <row customHeight="1" ht="10.5">
      <c r="D12" s="601" t="s">
        <v>98</v>
      </c>
      <c r="E12" s="601" t="s">
        <v>101</v>
      </c>
      <c r="F12" s="601" t="s">
        <v>89</v>
      </c>
      <c r="G12" s="136" t="str">
        <f>G1&amp;".1"</f>
        <v>4.1</v>
      </c>
      <c r="H12" s="136" t="str">
        <f>G1&amp;".2"</f>
        <v>4.2</v>
      </c>
      <c r="I12" s="136" t="str">
        <f>I1&amp;".1"</f>
        <v>4.1</v>
      </c>
      <c r="J12" s="136" t="str">
        <f>I1&amp;".2"</f>
        <v>4.2</v>
      </c>
      <c r="K12" s="136" t="str">
        <f>K1&amp;".1"</f>
        <v>4.1</v>
      </c>
      <c r="L12" s="136" t="str">
        <f>K1&amp;".2"</f>
        <v>4.2</v>
      </c>
      <c r="M12" s="136" t="str">
        <f>M1&amp;".1"</f>
        <v>4.1</v>
      </c>
      <c r="N12" s="136" t="str">
        <f>M1&amp;".2"</f>
        <v>4.2</v>
      </c>
      <c r="O12" s="136" t="str">
        <f>O1&amp;".1"</f>
        <v>4.1</v>
      </c>
      <c r="P12" s="136" t="str">
        <f>O1&amp;".2"</f>
        <v>4.2</v>
      </c>
      <c r="Q12" s="136" t="str">
        <f>Q1&amp;".1"</f>
        <v>4.1</v>
      </c>
      <c r="R12" s="136" t="str">
        <f>Q1&amp;".2"</f>
        <v>4.2</v>
      </c>
      <c r="S12" s="136" t="str">
        <f>S1&amp;".1"</f>
        <v>4.1</v>
      </c>
      <c r="T12" s="136" t="str">
        <f>S1&amp;".2"</f>
        <v>4.2</v>
      </c>
      <c r="U12" s="136" t="str">
        <f>U1&amp;".1"</f>
        <v>4.1</v>
      </c>
      <c r="V12" s="136" t="str">
        <f>U1&amp;".2"</f>
        <v>4.2</v>
      </c>
      <c r="W12" s="136" t="str">
        <f>W1&amp;".1"</f>
        <v>4.1</v>
      </c>
      <c r="X12" s="136" t="str">
        <f>W1&amp;".2"</f>
        <v>4.2</v>
      </c>
      <c r="Y12" s="136" t="str">
        <f>Y1&amp;".1"</f>
        <v>4.1</v>
      </c>
      <c r="Z12" s="136" t="str">
        <f>Y1&amp;".2"</f>
        <v>4.2</v>
      </c>
      <c r="AA12" s="136" t="str">
        <f>AA1&amp;".1"</f>
        <v>4.1</v>
      </c>
      <c r="AB12" s="136" t="str">
        <f>AA1&amp;".2"</f>
        <v>4.2</v>
      </c>
      <c r="AC12" s="136" t="str">
        <f>AC1&amp;".1"</f>
        <v>4.1</v>
      </c>
      <c r="AD12" s="136" t="str">
        <f>AC1&amp;".2"</f>
        <v>4.2</v>
      </c>
      <c r="AE12" s="136" t="str">
        <f>AE1&amp;".1"</f>
        <v>4.1</v>
      </c>
      <c r="AF12" s="136" t="str">
        <f>AE1&amp;".2"</f>
        <v>4.2</v>
      </c>
      <c r="AG12" s="136" t="str">
        <f>AG1&amp;".1"</f>
        <v>4.1</v>
      </c>
      <c r="AH12" s="136" t="str">
        <f>AG1&amp;".2"</f>
        <v>4.2</v>
      </c>
      <c r="AI12" s="136" t="str">
        <f>AI1&amp;".1"</f>
        <v>4.1</v>
      </c>
      <c r="AJ12" s="136" t="str">
        <f>AI1&amp;".2"</f>
        <v>4.2</v>
      </c>
      <c r="AK12" s="136" t="str">
        <f>AK1&amp;".1"</f>
        <v>4.1</v>
      </c>
      <c r="AL12" s="136" t="str">
        <f>AK1&amp;".2"</f>
        <v>4.2</v>
      </c>
      <c r="AM12" s="136" t="str">
        <f>AM1&amp;".1"</f>
        <v>4.1</v>
      </c>
      <c r="AN12" s="136" t="str">
        <f>AM1&amp;".2"</f>
        <v>4.2</v>
      </c>
      <c r="AO12" s="136" t="str">
        <f>AO1&amp;".1"</f>
        <v>4.1</v>
      </c>
      <c r="AP12" s="136" t="str">
        <f>AO1&amp;".2"</f>
        <v>4.2</v>
      </c>
      <c r="AQ12" s="136" t="str">
        <f>AQ1&amp;".1"</f>
        <v>4.1</v>
      </c>
      <c r="AR12" s="136" t="str">
        <f>AQ1&amp;".2"</f>
        <v>4.2</v>
      </c>
      <c r="AS12" s="136" t="str">
        <f>AS1&amp;".1"</f>
        <v>4.1</v>
      </c>
      <c r="AT12" s="136" t="str">
        <f>AS1&amp;".2"</f>
        <v>4.2</v>
      </c>
      <c r="AU12" s="136" t="str">
        <f>AU1&amp;".1"</f>
        <v>4.1</v>
      </c>
      <c r="AV12" s="136" t="str">
        <f>AU1&amp;".2"</f>
        <v>4.2</v>
      </c>
      <c r="AW12" s="136" t="str">
        <f>AW1&amp;".1"</f>
        <v>4.1</v>
      </c>
      <c r="AX12" s="136" t="str">
        <f>AW1&amp;".2"</f>
        <v>4.2</v>
      </c>
      <c r="AY12" s="136" t="str">
        <f>AY1&amp;".1"</f>
        <v>4.1</v>
      </c>
      <c r="AZ12" s="136" t="str">
        <f>AY1&amp;".2"</f>
        <v>4.2</v>
      </c>
      <c r="BA12" s="136" t="str">
        <f>BA1&amp;".1"</f>
        <v>4.1</v>
      </c>
      <c r="BB12" s="136" t="str">
        <f>BA1&amp;".2"</f>
        <v>4.2</v>
      </c>
      <c r="BC12" s="136" t="str">
        <f>BC1&amp;".1"</f>
        <v>4.1</v>
      </c>
      <c r="BD12" s="136" t="str">
        <f>BC1&amp;".2"</f>
        <v>4.2</v>
      </c>
      <c r="BE12" s="136" t="str">
        <f>BE1&amp;".1"</f>
        <v>4.1</v>
      </c>
      <c r="BF12" s="136" t="str">
        <f>BE1&amp;".2"</f>
        <v>4.2</v>
      </c>
      <c r="BG12" s="136" t="str">
        <f>BG1&amp;".1"</f>
        <v>4.1</v>
      </c>
      <c r="BH12" s="136" t="str">
        <f>BG1&amp;".2"</f>
        <v>4.2</v>
      </c>
      <c r="BI12" s="136" t="str">
        <f>BI1&amp;".1"</f>
        <v>4.1</v>
      </c>
      <c r="BJ12" s="136" t="str">
        <f>BI1&amp;".2"</f>
        <v>4.2</v>
      </c>
      <c r="BK12" s="136" t="str">
        <f>BK1&amp;".1"</f>
        <v>4.1</v>
      </c>
      <c r="BL12" s="136" t="str">
        <f>BK1&amp;".2"</f>
        <v>4.2</v>
      </c>
      <c r="BZ12" s="138">
        <v>10</v>
      </c>
    </row>
    <row customHeight="1" ht="22.5" hidden="1">
      <c r="A13" s="780" t="s">
        <v>1031</v>
      </c>
      <c r="D13" s="208" t="s">
        <v>98</v>
      </c>
      <c r="E13" s="298" t="s">
        <v>1032</v>
      </c>
      <c r="F13" s="143" t="s">
        <v>1033</v>
      </c>
      <c r="G13" s="669"/>
      <c r="H13" s="781"/>
      <c r="I13" s="669"/>
      <c r="J13" s="781"/>
      <c r="K13" s="669"/>
      <c r="L13" s="781"/>
      <c r="M13" s="669"/>
      <c r="N13" s="781"/>
      <c r="O13" s="669"/>
      <c r="P13" s="781"/>
      <c r="Q13" s="669"/>
      <c r="R13" s="781"/>
      <c r="S13" s="669"/>
      <c r="T13" s="781"/>
      <c r="U13" s="669"/>
      <c r="V13" s="781"/>
      <c r="W13" s="669"/>
      <c r="X13" s="781"/>
      <c r="Y13" s="669"/>
      <c r="Z13" s="781"/>
      <c r="AA13" s="669"/>
      <c r="AB13" s="781"/>
      <c r="AC13" s="669"/>
      <c r="AD13" s="781"/>
      <c r="AE13" s="669"/>
      <c r="AF13" s="781"/>
      <c r="AG13" s="669"/>
      <c r="AH13" s="781"/>
      <c r="AI13" s="669"/>
      <c r="AJ13" s="781"/>
      <c r="AK13" s="669"/>
      <c r="AL13" s="781"/>
      <c r="AM13" s="669"/>
      <c r="AN13" s="781"/>
      <c r="AO13" s="669"/>
      <c r="AP13" s="781"/>
      <c r="AQ13" s="669"/>
      <c r="AR13" s="781"/>
      <c r="AS13" s="669"/>
      <c r="AT13" s="781"/>
      <c r="AU13" s="669"/>
      <c r="AV13" s="781"/>
      <c r="AW13" s="669"/>
      <c r="AX13" s="781"/>
      <c r="AY13" s="669"/>
      <c r="AZ13" s="781"/>
      <c r="BA13" s="669"/>
      <c r="BB13" s="781"/>
      <c r="BC13" s="669"/>
      <c r="BD13" s="781"/>
      <c r="BE13" s="669"/>
      <c r="BF13" s="781"/>
      <c r="BG13" s="669"/>
      <c r="BH13" s="781"/>
      <c r="BI13" s="669"/>
      <c r="BJ13" s="781"/>
      <c r="BK13" s="669"/>
      <c r="BL13" s="781"/>
      <c r="BM13" s="450" t="s">
        <v>1034</v>
      </c>
      <c r="BN13" s="782"/>
      <c r="BZ13" s="79">
        <v>0</v>
      </c>
    </row>
    <row customHeight="1" ht="22.5" hidden="1">
      <c r="A14" s="780"/>
      <c r="D14" s="208" t="s">
        <v>101</v>
      </c>
      <c r="E14" s="298" t="s">
        <v>1035</v>
      </c>
      <c r="F14" s="143" t="s">
        <v>1036</v>
      </c>
      <c r="G14" s="669"/>
      <c r="H14" s="781"/>
      <c r="I14" s="669"/>
      <c r="J14" s="781"/>
      <c r="K14" s="669"/>
      <c r="L14" s="781"/>
      <c r="M14" s="669"/>
      <c r="N14" s="781"/>
      <c r="O14" s="669"/>
      <c r="P14" s="781"/>
      <c r="Q14" s="669"/>
      <c r="R14" s="781"/>
      <c r="S14" s="669"/>
      <c r="T14" s="781"/>
      <c r="U14" s="669"/>
      <c r="V14" s="781"/>
      <c r="W14" s="669"/>
      <c r="X14" s="781"/>
      <c r="Y14" s="669"/>
      <c r="Z14" s="781"/>
      <c r="AA14" s="669"/>
      <c r="AB14" s="781"/>
      <c r="AC14" s="669"/>
      <c r="AD14" s="781"/>
      <c r="AE14" s="669"/>
      <c r="AF14" s="781"/>
      <c r="AG14" s="669"/>
      <c r="AH14" s="781"/>
      <c r="AI14" s="669"/>
      <c r="AJ14" s="781"/>
      <c r="AK14" s="669"/>
      <c r="AL14" s="781"/>
      <c r="AM14" s="669"/>
      <c r="AN14" s="781"/>
      <c r="AO14" s="669"/>
      <c r="AP14" s="781"/>
      <c r="AQ14" s="669"/>
      <c r="AR14" s="781"/>
      <c r="AS14" s="669"/>
      <c r="AT14" s="781"/>
      <c r="AU14" s="669"/>
      <c r="AV14" s="781"/>
      <c r="AW14" s="669"/>
      <c r="AX14" s="781"/>
      <c r="AY14" s="669"/>
      <c r="AZ14" s="781"/>
      <c r="BA14" s="669"/>
      <c r="BB14" s="781"/>
      <c r="BC14" s="669"/>
      <c r="BD14" s="781"/>
      <c r="BE14" s="669"/>
      <c r="BF14" s="781"/>
      <c r="BG14" s="669"/>
      <c r="BH14" s="781"/>
      <c r="BI14" s="669"/>
      <c r="BJ14" s="781"/>
      <c r="BK14" s="669"/>
      <c r="BL14" s="781"/>
      <c r="BM14" s="450" t="s">
        <v>1037</v>
      </c>
      <c r="BN14" s="782"/>
      <c r="BZ14" s="79">
        <v>0</v>
      </c>
    </row>
    <row customHeight="1" ht="78.75" hidden="1">
      <c r="A15" s="780"/>
      <c r="D15" s="208" t="s">
        <v>89</v>
      </c>
      <c r="E15" s="298" t="s">
        <v>1038</v>
      </c>
      <c r="F15" s="152" t="s">
        <v>459</v>
      </c>
      <c r="G15" s="152" t="s">
        <v>459</v>
      </c>
      <c r="H15" s="365"/>
      <c r="I15" s="152" t="s">
        <v>459</v>
      </c>
      <c r="J15" s="365"/>
      <c r="K15" s="152" t="s">
        <v>459</v>
      </c>
      <c r="L15" s="365"/>
      <c r="M15" s="152" t="s">
        <v>459</v>
      </c>
      <c r="N15" s="365"/>
      <c r="O15" s="152" t="s">
        <v>459</v>
      </c>
      <c r="P15" s="365"/>
      <c r="Q15" s="152" t="s">
        <v>459</v>
      </c>
      <c r="R15" s="365"/>
      <c r="S15" s="152" t="s">
        <v>459</v>
      </c>
      <c r="T15" s="365"/>
      <c r="U15" s="152" t="s">
        <v>459</v>
      </c>
      <c r="V15" s="365"/>
      <c r="W15" s="152" t="s">
        <v>459</v>
      </c>
      <c r="X15" s="365"/>
      <c r="Y15" s="152" t="s">
        <v>459</v>
      </c>
      <c r="Z15" s="365"/>
      <c r="AA15" s="152" t="s">
        <v>459</v>
      </c>
      <c r="AB15" s="365"/>
      <c r="AC15" s="152" t="s">
        <v>459</v>
      </c>
      <c r="AD15" s="365"/>
      <c r="AE15" s="152" t="s">
        <v>459</v>
      </c>
      <c r="AF15" s="365"/>
      <c r="AG15" s="152" t="s">
        <v>459</v>
      </c>
      <c r="AH15" s="365"/>
      <c r="AI15" s="152" t="s">
        <v>459</v>
      </c>
      <c r="AJ15" s="365"/>
      <c r="AK15" s="152" t="s">
        <v>459</v>
      </c>
      <c r="AL15" s="365"/>
      <c r="AM15" s="152" t="s">
        <v>459</v>
      </c>
      <c r="AN15" s="365"/>
      <c r="AO15" s="152" t="s">
        <v>459</v>
      </c>
      <c r="AP15" s="365"/>
      <c r="AQ15" s="152" t="s">
        <v>459</v>
      </c>
      <c r="AR15" s="365"/>
      <c r="AS15" s="152" t="s">
        <v>459</v>
      </c>
      <c r="AT15" s="365"/>
      <c r="AU15" s="152" t="s">
        <v>459</v>
      </c>
      <c r="AV15" s="365"/>
      <c r="AW15" s="152" t="s">
        <v>459</v>
      </c>
      <c r="AX15" s="365"/>
      <c r="AY15" s="152" t="s">
        <v>459</v>
      </c>
      <c r="AZ15" s="365"/>
      <c r="BA15" s="152" t="s">
        <v>459</v>
      </c>
      <c r="BB15" s="365"/>
      <c r="BC15" s="152" t="s">
        <v>459</v>
      </c>
      <c r="BD15" s="365"/>
      <c r="BE15" s="152" t="s">
        <v>459</v>
      </c>
      <c r="BF15" s="365"/>
      <c r="BG15" s="152" t="s">
        <v>459</v>
      </c>
      <c r="BH15" s="365"/>
      <c r="BI15" s="152" t="s">
        <v>459</v>
      </c>
      <c r="BJ15" s="365"/>
      <c r="BK15" s="152" t="s">
        <v>459</v>
      </c>
      <c r="BL15" s="365"/>
      <c r="BM15" s="450" t="s">
        <v>1039</v>
      </c>
      <c r="BN15" s="782"/>
      <c r="BZ15" s="79">
        <v>0</v>
      </c>
    </row>
    <row customHeight="1" ht="22.5" hidden="1">
      <c r="A16" s="780"/>
      <c r="D16" s="208" t="s">
        <v>477</v>
      </c>
      <c r="E16" s="622" t="s">
        <v>1040</v>
      </c>
      <c r="F16" s="152" t="s">
        <v>1041</v>
      </c>
      <c r="G16" s="783"/>
      <c r="H16" s="365"/>
      <c r="I16" s="783"/>
      <c r="J16" s="365"/>
      <c r="K16" s="783"/>
      <c r="L16" s="365"/>
      <c r="M16" s="783"/>
      <c r="N16" s="365"/>
      <c r="O16" s="783"/>
      <c r="P16" s="365"/>
      <c r="Q16" s="783"/>
      <c r="R16" s="365"/>
      <c r="S16" s="783"/>
      <c r="T16" s="365"/>
      <c r="U16" s="783"/>
      <c r="V16" s="365"/>
      <c r="W16" s="783"/>
      <c r="X16" s="365"/>
      <c r="Y16" s="783"/>
      <c r="Z16" s="365"/>
      <c r="AA16" s="783"/>
      <c r="AB16" s="365"/>
      <c r="AC16" s="783"/>
      <c r="AD16" s="365"/>
      <c r="AE16" s="783"/>
      <c r="AF16" s="365"/>
      <c r="AG16" s="783"/>
      <c r="AH16" s="365"/>
      <c r="AI16" s="783"/>
      <c r="AJ16" s="365"/>
      <c r="AK16" s="783"/>
      <c r="AL16" s="365"/>
      <c r="AM16" s="783"/>
      <c r="AN16" s="365"/>
      <c r="AO16" s="783"/>
      <c r="AP16" s="365"/>
      <c r="AQ16" s="783"/>
      <c r="AR16" s="365"/>
      <c r="AS16" s="783"/>
      <c r="AT16" s="365"/>
      <c r="AU16" s="783"/>
      <c r="AV16" s="365"/>
      <c r="AW16" s="783"/>
      <c r="AX16" s="365"/>
      <c r="AY16" s="783"/>
      <c r="AZ16" s="365"/>
      <c r="BA16" s="783"/>
      <c r="BB16" s="365"/>
      <c r="BC16" s="783"/>
      <c r="BD16" s="365"/>
      <c r="BE16" s="783"/>
      <c r="BF16" s="365"/>
      <c r="BG16" s="783"/>
      <c r="BH16" s="365"/>
      <c r="BI16" s="783"/>
      <c r="BJ16" s="365"/>
      <c r="BK16" s="783"/>
      <c r="BL16" s="365"/>
      <c r="BM16" s="450"/>
      <c r="BN16" s="782"/>
      <c r="BZ16" s="79">
        <v>0</v>
      </c>
    </row>
    <row customHeight="1" ht="22.5" hidden="1">
      <c r="A17" s="780"/>
      <c r="D17" s="208" t="s">
        <v>485</v>
      </c>
      <c r="E17" s="622" t="s">
        <v>1042</v>
      </c>
      <c r="F17" s="152" t="s">
        <v>1043</v>
      </c>
      <c r="G17" s="783"/>
      <c r="H17" s="365"/>
      <c r="I17" s="783"/>
      <c r="J17" s="365"/>
      <c r="K17" s="783"/>
      <c r="L17" s="365"/>
      <c r="M17" s="783"/>
      <c r="N17" s="365"/>
      <c r="O17" s="783"/>
      <c r="P17" s="365"/>
      <c r="Q17" s="783"/>
      <c r="R17" s="365"/>
      <c r="S17" s="783"/>
      <c r="T17" s="365"/>
      <c r="U17" s="783"/>
      <c r="V17" s="365"/>
      <c r="W17" s="783"/>
      <c r="X17" s="365"/>
      <c r="Y17" s="783"/>
      <c r="Z17" s="365"/>
      <c r="AA17" s="783"/>
      <c r="AB17" s="365"/>
      <c r="AC17" s="783"/>
      <c r="AD17" s="365"/>
      <c r="AE17" s="783"/>
      <c r="AF17" s="365"/>
      <c r="AG17" s="783"/>
      <c r="AH17" s="365"/>
      <c r="AI17" s="783"/>
      <c r="AJ17" s="365"/>
      <c r="AK17" s="783"/>
      <c r="AL17" s="365"/>
      <c r="AM17" s="783"/>
      <c r="AN17" s="365"/>
      <c r="AO17" s="783"/>
      <c r="AP17" s="365"/>
      <c r="AQ17" s="783"/>
      <c r="AR17" s="365"/>
      <c r="AS17" s="783"/>
      <c r="AT17" s="365"/>
      <c r="AU17" s="783"/>
      <c r="AV17" s="365"/>
      <c r="AW17" s="783"/>
      <c r="AX17" s="365"/>
      <c r="AY17" s="783"/>
      <c r="AZ17" s="365"/>
      <c r="BA17" s="783"/>
      <c r="BB17" s="365"/>
      <c r="BC17" s="783"/>
      <c r="BD17" s="365"/>
      <c r="BE17" s="783"/>
      <c r="BF17" s="365"/>
      <c r="BG17" s="783"/>
      <c r="BH17" s="365"/>
      <c r="BI17" s="783"/>
      <c r="BJ17" s="365"/>
      <c r="BK17" s="783"/>
      <c r="BL17" s="365"/>
      <c r="BM17" s="450"/>
      <c r="BN17" s="782"/>
      <c r="BZ17" s="79">
        <v>0</v>
      </c>
    </row>
    <row customHeight="1" ht="33.75" hidden="1">
      <c r="A18" s="780"/>
      <c r="D18" s="208" t="s">
        <v>487</v>
      </c>
      <c r="E18" s="622" t="s">
        <v>1044</v>
      </c>
      <c r="F18" s="152" t="s">
        <v>724</v>
      </c>
      <c r="G18" s="784"/>
      <c r="H18" s="365"/>
      <c r="I18" s="784"/>
      <c r="J18" s="365"/>
      <c r="K18" s="784"/>
      <c r="L18" s="365"/>
      <c r="M18" s="784"/>
      <c r="N18" s="365"/>
      <c r="O18" s="784"/>
      <c r="P18" s="365"/>
      <c r="Q18" s="784"/>
      <c r="R18" s="365"/>
      <c r="S18" s="784"/>
      <c r="T18" s="365"/>
      <c r="U18" s="784"/>
      <c r="V18" s="365"/>
      <c r="W18" s="784"/>
      <c r="X18" s="365"/>
      <c r="Y18" s="784"/>
      <c r="Z18" s="365"/>
      <c r="AA18" s="784"/>
      <c r="AB18" s="365"/>
      <c r="AC18" s="784"/>
      <c r="AD18" s="365"/>
      <c r="AE18" s="784"/>
      <c r="AF18" s="365"/>
      <c r="AG18" s="784"/>
      <c r="AH18" s="365"/>
      <c r="AI18" s="784"/>
      <c r="AJ18" s="365"/>
      <c r="AK18" s="784"/>
      <c r="AL18" s="365"/>
      <c r="AM18" s="784"/>
      <c r="AN18" s="365"/>
      <c r="AO18" s="784"/>
      <c r="AP18" s="365"/>
      <c r="AQ18" s="784"/>
      <c r="AR18" s="365"/>
      <c r="AS18" s="784"/>
      <c r="AT18" s="365"/>
      <c r="AU18" s="784"/>
      <c r="AV18" s="365"/>
      <c r="AW18" s="784"/>
      <c r="AX18" s="365"/>
      <c r="AY18" s="784"/>
      <c r="AZ18" s="365"/>
      <c r="BA18" s="784"/>
      <c r="BB18" s="365"/>
      <c r="BC18" s="784"/>
      <c r="BD18" s="365"/>
      <c r="BE18" s="784"/>
      <c r="BF18" s="365"/>
      <c r="BG18" s="784"/>
      <c r="BH18" s="365"/>
      <c r="BI18" s="784"/>
      <c r="BJ18" s="365"/>
      <c r="BK18" s="784"/>
      <c r="BL18" s="365"/>
      <c r="BM18" s="450"/>
      <c r="BN18" s="782"/>
      <c r="BZ18" s="79">
        <v>0</v>
      </c>
    </row>
    <row customHeight="1" ht="101.25" hidden="1">
      <c r="A19" s="780"/>
      <c r="D19" s="208" t="s">
        <v>90</v>
      </c>
      <c r="E19" s="298" t="s">
        <v>1045</v>
      </c>
      <c r="F19" s="143" t="s">
        <v>699</v>
      </c>
      <c r="G19" s="422"/>
      <c r="H19" s="781"/>
      <c r="I19" s="422"/>
      <c r="J19" s="781"/>
      <c r="K19" s="422"/>
      <c r="L19" s="781"/>
      <c r="M19" s="422"/>
      <c r="N19" s="781"/>
      <c r="O19" s="422"/>
      <c r="P19" s="781"/>
      <c r="Q19" s="422"/>
      <c r="R19" s="781"/>
      <c r="S19" s="422"/>
      <c r="T19" s="781"/>
      <c r="U19" s="422"/>
      <c r="V19" s="781"/>
      <c r="W19" s="422"/>
      <c r="X19" s="781"/>
      <c r="Y19" s="422"/>
      <c r="Z19" s="781"/>
      <c r="AA19" s="422"/>
      <c r="AB19" s="781"/>
      <c r="AC19" s="422"/>
      <c r="AD19" s="781"/>
      <c r="AE19" s="422"/>
      <c r="AF19" s="781"/>
      <c r="AG19" s="422"/>
      <c r="AH19" s="781"/>
      <c r="AI19" s="422"/>
      <c r="AJ19" s="781"/>
      <c r="AK19" s="422"/>
      <c r="AL19" s="781"/>
      <c r="AM19" s="422"/>
      <c r="AN19" s="781"/>
      <c r="AO19" s="422"/>
      <c r="AP19" s="781"/>
      <c r="AQ19" s="422"/>
      <c r="AR19" s="781"/>
      <c r="AS19" s="422"/>
      <c r="AT19" s="781"/>
      <c r="AU19" s="422"/>
      <c r="AV19" s="781"/>
      <c r="AW19" s="422"/>
      <c r="AX19" s="781"/>
      <c r="AY19" s="422"/>
      <c r="AZ19" s="781"/>
      <c r="BA19" s="422"/>
      <c r="BB19" s="781"/>
      <c r="BC19" s="422"/>
      <c r="BD19" s="781"/>
      <c r="BE19" s="422"/>
      <c r="BF19" s="781"/>
      <c r="BG19" s="422"/>
      <c r="BH19" s="781"/>
      <c r="BI19" s="422"/>
      <c r="BJ19" s="781"/>
      <c r="BK19" s="422"/>
      <c r="BL19" s="781"/>
      <c r="BM19" s="450" t="s">
        <v>1046</v>
      </c>
      <c r="BN19" s="782"/>
      <c r="BZ19" s="79">
        <v>0</v>
      </c>
    </row>
    <row customHeight="1" ht="18.75" hidden="1">
      <c r="A20" s="780"/>
      <c r="D20" s="208" t="s">
        <v>964</v>
      </c>
      <c r="E20" s="622" t="s">
        <v>1047</v>
      </c>
      <c r="F20" s="152" t="s">
        <v>459</v>
      </c>
      <c r="G20" s="152" t="s">
        <v>459</v>
      </c>
      <c r="H20" s="291" t="s">
        <v>459</v>
      </c>
      <c r="I20" s="152" t="s">
        <v>459</v>
      </c>
      <c r="J20" s="291" t="s">
        <v>459</v>
      </c>
      <c r="K20" s="152" t="s">
        <v>459</v>
      </c>
      <c r="L20" s="291" t="s">
        <v>459</v>
      </c>
      <c r="M20" s="152" t="s">
        <v>459</v>
      </c>
      <c r="N20" s="291" t="s">
        <v>459</v>
      </c>
      <c r="O20" s="152" t="s">
        <v>459</v>
      </c>
      <c r="P20" s="291" t="s">
        <v>459</v>
      </c>
      <c r="Q20" s="152" t="s">
        <v>459</v>
      </c>
      <c r="R20" s="291" t="s">
        <v>459</v>
      </c>
      <c r="S20" s="152" t="s">
        <v>459</v>
      </c>
      <c r="T20" s="291" t="s">
        <v>459</v>
      </c>
      <c r="U20" s="152" t="s">
        <v>459</v>
      </c>
      <c r="V20" s="291" t="s">
        <v>459</v>
      </c>
      <c r="W20" s="152" t="s">
        <v>459</v>
      </c>
      <c r="X20" s="291" t="s">
        <v>459</v>
      </c>
      <c r="Y20" s="152" t="s">
        <v>459</v>
      </c>
      <c r="Z20" s="291" t="s">
        <v>459</v>
      </c>
      <c r="AA20" s="152" t="s">
        <v>459</v>
      </c>
      <c r="AB20" s="291" t="s">
        <v>459</v>
      </c>
      <c r="AC20" s="152" t="s">
        <v>459</v>
      </c>
      <c r="AD20" s="291" t="s">
        <v>459</v>
      </c>
      <c r="AE20" s="152" t="s">
        <v>459</v>
      </c>
      <c r="AF20" s="291" t="s">
        <v>459</v>
      </c>
      <c r="AG20" s="152" t="s">
        <v>459</v>
      </c>
      <c r="AH20" s="291" t="s">
        <v>459</v>
      </c>
      <c r="AI20" s="152" t="s">
        <v>459</v>
      </c>
      <c r="AJ20" s="291" t="s">
        <v>459</v>
      </c>
      <c r="AK20" s="152" t="s">
        <v>459</v>
      </c>
      <c r="AL20" s="291" t="s">
        <v>459</v>
      </c>
      <c r="AM20" s="152" t="s">
        <v>459</v>
      </c>
      <c r="AN20" s="291" t="s">
        <v>459</v>
      </c>
      <c r="AO20" s="152" t="s">
        <v>459</v>
      </c>
      <c r="AP20" s="291" t="s">
        <v>459</v>
      </c>
      <c r="AQ20" s="152" t="s">
        <v>459</v>
      </c>
      <c r="AR20" s="291" t="s">
        <v>459</v>
      </c>
      <c r="AS20" s="152" t="s">
        <v>459</v>
      </c>
      <c r="AT20" s="291" t="s">
        <v>459</v>
      </c>
      <c r="AU20" s="152" t="s">
        <v>459</v>
      </c>
      <c r="AV20" s="291" t="s">
        <v>459</v>
      </c>
      <c r="AW20" s="152" t="s">
        <v>459</v>
      </c>
      <c r="AX20" s="291" t="s">
        <v>459</v>
      </c>
      <c r="AY20" s="152" t="s">
        <v>459</v>
      </c>
      <c r="AZ20" s="291" t="s">
        <v>459</v>
      </c>
      <c r="BA20" s="152" t="s">
        <v>459</v>
      </c>
      <c r="BB20" s="291" t="s">
        <v>459</v>
      </c>
      <c r="BC20" s="152" t="s">
        <v>459</v>
      </c>
      <c r="BD20" s="291" t="s">
        <v>459</v>
      </c>
      <c r="BE20" s="152" t="s">
        <v>459</v>
      </c>
      <c r="BF20" s="291" t="s">
        <v>459</v>
      </c>
      <c r="BG20" s="152" t="s">
        <v>459</v>
      </c>
      <c r="BH20" s="291" t="s">
        <v>459</v>
      </c>
      <c r="BI20" s="152" t="s">
        <v>459</v>
      </c>
      <c r="BJ20" s="291" t="s">
        <v>459</v>
      </c>
      <c r="BK20" s="152" t="s">
        <v>459</v>
      </c>
      <c r="BL20" s="291" t="s">
        <v>459</v>
      </c>
      <c r="BM20" s="84"/>
      <c r="BN20" s="782"/>
      <c r="BZ20" s="79">
        <v>0</v>
      </c>
    </row>
    <row customHeight="1" ht="33.75" hidden="1">
      <c r="A21" s="780"/>
      <c r="D21" s="208" t="s">
        <v>967</v>
      </c>
      <c r="E21" s="683" t="s">
        <v>1048</v>
      </c>
      <c r="F21" s="152" t="s">
        <v>1049</v>
      </c>
      <c r="G21" s="784"/>
      <c r="H21" s="365"/>
      <c r="I21" s="784"/>
      <c r="J21" s="365"/>
      <c r="K21" s="784"/>
      <c r="L21" s="365"/>
      <c r="M21" s="784"/>
      <c r="N21" s="365"/>
      <c r="O21" s="784"/>
      <c r="P21" s="365"/>
      <c r="Q21" s="784"/>
      <c r="R21" s="365"/>
      <c r="S21" s="784"/>
      <c r="T21" s="365"/>
      <c r="U21" s="784"/>
      <c r="V21" s="365"/>
      <c r="W21" s="784"/>
      <c r="X21" s="365"/>
      <c r="Y21" s="784"/>
      <c r="Z21" s="365"/>
      <c r="AA21" s="784"/>
      <c r="AB21" s="365"/>
      <c r="AC21" s="784"/>
      <c r="AD21" s="365"/>
      <c r="AE21" s="784"/>
      <c r="AF21" s="365"/>
      <c r="AG21" s="784"/>
      <c r="AH21" s="365"/>
      <c r="AI21" s="784"/>
      <c r="AJ21" s="365"/>
      <c r="AK21" s="784"/>
      <c r="AL21" s="365"/>
      <c r="AM21" s="784"/>
      <c r="AN21" s="365"/>
      <c r="AO21" s="784"/>
      <c r="AP21" s="365"/>
      <c r="AQ21" s="784"/>
      <c r="AR21" s="365"/>
      <c r="AS21" s="784"/>
      <c r="AT21" s="365"/>
      <c r="AU21" s="784"/>
      <c r="AV21" s="365"/>
      <c r="AW21" s="784"/>
      <c r="AX21" s="365"/>
      <c r="AY21" s="784"/>
      <c r="AZ21" s="365"/>
      <c r="BA21" s="784"/>
      <c r="BB21" s="365"/>
      <c r="BC21" s="784"/>
      <c r="BD21" s="365"/>
      <c r="BE21" s="784"/>
      <c r="BF21" s="365"/>
      <c r="BG21" s="784"/>
      <c r="BH21" s="365"/>
      <c r="BI21" s="784"/>
      <c r="BJ21" s="365"/>
      <c r="BK21" s="784"/>
      <c r="BL21" s="365"/>
      <c r="BM21" s="84"/>
      <c r="BN21" s="782"/>
      <c r="BZ21" s="79">
        <v>0</v>
      </c>
    </row>
    <row customHeight="1" ht="33.75" hidden="1">
      <c r="A22" s="780"/>
      <c r="D22" s="208" t="s">
        <v>970</v>
      </c>
      <c r="E22" s="683" t="s">
        <v>1050</v>
      </c>
      <c r="F22" s="152" t="s">
        <v>1051</v>
      </c>
      <c r="G22" s="784"/>
      <c r="H22" s="365"/>
      <c r="I22" s="784"/>
      <c r="J22" s="365"/>
      <c r="K22" s="784"/>
      <c r="L22" s="365"/>
      <c r="M22" s="784"/>
      <c r="N22" s="365"/>
      <c r="O22" s="784"/>
      <c r="P22" s="365"/>
      <c r="Q22" s="784"/>
      <c r="R22" s="365"/>
      <c r="S22" s="784"/>
      <c r="T22" s="365"/>
      <c r="U22" s="784"/>
      <c r="V22" s="365"/>
      <c r="W22" s="784"/>
      <c r="X22" s="365"/>
      <c r="Y22" s="784"/>
      <c r="Z22" s="365"/>
      <c r="AA22" s="784"/>
      <c r="AB22" s="365"/>
      <c r="AC22" s="784"/>
      <c r="AD22" s="365"/>
      <c r="AE22" s="784"/>
      <c r="AF22" s="365"/>
      <c r="AG22" s="784"/>
      <c r="AH22" s="365"/>
      <c r="AI22" s="784"/>
      <c r="AJ22" s="365"/>
      <c r="AK22" s="784"/>
      <c r="AL22" s="365"/>
      <c r="AM22" s="784"/>
      <c r="AN22" s="365"/>
      <c r="AO22" s="784"/>
      <c r="AP22" s="365"/>
      <c r="AQ22" s="784"/>
      <c r="AR22" s="365"/>
      <c r="AS22" s="784"/>
      <c r="AT22" s="365"/>
      <c r="AU22" s="784"/>
      <c r="AV22" s="365"/>
      <c r="AW22" s="784"/>
      <c r="AX22" s="365"/>
      <c r="AY22" s="784"/>
      <c r="AZ22" s="365"/>
      <c r="BA22" s="784"/>
      <c r="BB22" s="365"/>
      <c r="BC22" s="784"/>
      <c r="BD22" s="365"/>
      <c r="BE22" s="784"/>
      <c r="BF22" s="365"/>
      <c r="BG22" s="784"/>
      <c r="BH22" s="365"/>
      <c r="BI22" s="784"/>
      <c r="BJ22" s="365"/>
      <c r="BK22" s="784"/>
      <c r="BL22" s="365"/>
      <c r="BM22" s="84"/>
      <c r="BN22" s="782"/>
      <c r="BZ22" s="79">
        <v>0</v>
      </c>
    </row>
    <row customHeight="1" ht="22.5" hidden="1">
      <c r="A23" s="780"/>
      <c r="D23" s="208" t="s">
        <v>1008</v>
      </c>
      <c r="E23" s="622" t="s">
        <v>1052</v>
      </c>
      <c r="F23" s="152" t="s">
        <v>459</v>
      </c>
      <c r="G23" s="152" t="s">
        <v>459</v>
      </c>
      <c r="H23" s="291" t="s">
        <v>459</v>
      </c>
      <c r="I23" s="152" t="s">
        <v>459</v>
      </c>
      <c r="J23" s="291" t="s">
        <v>459</v>
      </c>
      <c r="K23" s="152" t="s">
        <v>459</v>
      </c>
      <c r="L23" s="291" t="s">
        <v>459</v>
      </c>
      <c r="M23" s="152" t="s">
        <v>459</v>
      </c>
      <c r="N23" s="291" t="s">
        <v>459</v>
      </c>
      <c r="O23" s="152" t="s">
        <v>459</v>
      </c>
      <c r="P23" s="291" t="s">
        <v>459</v>
      </c>
      <c r="Q23" s="152" t="s">
        <v>459</v>
      </c>
      <c r="R23" s="291" t="s">
        <v>459</v>
      </c>
      <c r="S23" s="152" t="s">
        <v>459</v>
      </c>
      <c r="T23" s="291" t="s">
        <v>459</v>
      </c>
      <c r="U23" s="152" t="s">
        <v>459</v>
      </c>
      <c r="V23" s="291" t="s">
        <v>459</v>
      </c>
      <c r="W23" s="152" t="s">
        <v>459</v>
      </c>
      <c r="X23" s="291" t="s">
        <v>459</v>
      </c>
      <c r="Y23" s="152" t="s">
        <v>459</v>
      </c>
      <c r="Z23" s="291" t="s">
        <v>459</v>
      </c>
      <c r="AA23" s="152" t="s">
        <v>459</v>
      </c>
      <c r="AB23" s="291" t="s">
        <v>459</v>
      </c>
      <c r="AC23" s="152" t="s">
        <v>459</v>
      </c>
      <c r="AD23" s="291" t="s">
        <v>459</v>
      </c>
      <c r="AE23" s="152" t="s">
        <v>459</v>
      </c>
      <c r="AF23" s="291" t="s">
        <v>459</v>
      </c>
      <c r="AG23" s="152" t="s">
        <v>459</v>
      </c>
      <c r="AH23" s="291" t="s">
        <v>459</v>
      </c>
      <c r="AI23" s="152" t="s">
        <v>459</v>
      </c>
      <c r="AJ23" s="291" t="s">
        <v>459</v>
      </c>
      <c r="AK23" s="152" t="s">
        <v>459</v>
      </c>
      <c r="AL23" s="291" t="s">
        <v>459</v>
      </c>
      <c r="AM23" s="152" t="s">
        <v>459</v>
      </c>
      <c r="AN23" s="291" t="s">
        <v>459</v>
      </c>
      <c r="AO23" s="152" t="s">
        <v>459</v>
      </c>
      <c r="AP23" s="291" t="s">
        <v>459</v>
      </c>
      <c r="AQ23" s="152" t="s">
        <v>459</v>
      </c>
      <c r="AR23" s="291" t="s">
        <v>459</v>
      </c>
      <c r="AS23" s="152" t="s">
        <v>459</v>
      </c>
      <c r="AT23" s="291" t="s">
        <v>459</v>
      </c>
      <c r="AU23" s="152" t="s">
        <v>459</v>
      </c>
      <c r="AV23" s="291" t="s">
        <v>459</v>
      </c>
      <c r="AW23" s="152" t="s">
        <v>459</v>
      </c>
      <c r="AX23" s="291" t="s">
        <v>459</v>
      </c>
      <c r="AY23" s="152" t="s">
        <v>459</v>
      </c>
      <c r="AZ23" s="291" t="s">
        <v>459</v>
      </c>
      <c r="BA23" s="152" t="s">
        <v>459</v>
      </c>
      <c r="BB23" s="291" t="s">
        <v>459</v>
      </c>
      <c r="BC23" s="152" t="s">
        <v>459</v>
      </c>
      <c r="BD23" s="291" t="s">
        <v>459</v>
      </c>
      <c r="BE23" s="152" t="s">
        <v>459</v>
      </c>
      <c r="BF23" s="291" t="s">
        <v>459</v>
      </c>
      <c r="BG23" s="152" t="s">
        <v>459</v>
      </c>
      <c r="BH23" s="291" t="s">
        <v>459</v>
      </c>
      <c r="BI23" s="152" t="s">
        <v>459</v>
      </c>
      <c r="BJ23" s="291" t="s">
        <v>459</v>
      </c>
      <c r="BK23" s="152" t="s">
        <v>459</v>
      </c>
      <c r="BL23" s="291" t="s">
        <v>459</v>
      </c>
      <c r="BM23" s="84"/>
      <c r="BN23" s="782"/>
      <c r="BZ23" s="79">
        <v>0</v>
      </c>
    </row>
    <row customHeight="1" ht="22.5" hidden="1">
      <c r="A24" s="780"/>
      <c r="D24" s="208" t="s">
        <v>1053</v>
      </c>
      <c r="E24" s="683" t="s">
        <v>1054</v>
      </c>
      <c r="F24" s="152" t="s">
        <v>1055</v>
      </c>
      <c r="G24" s="784"/>
      <c r="H24" s="629"/>
      <c r="I24" s="784"/>
      <c r="J24" s="629"/>
      <c r="K24" s="784"/>
      <c r="L24" s="629"/>
      <c r="M24" s="784"/>
      <c r="N24" s="629"/>
      <c r="O24" s="784"/>
      <c r="P24" s="629"/>
      <c r="Q24" s="784"/>
      <c r="R24" s="629"/>
      <c r="S24" s="784"/>
      <c r="T24" s="629"/>
      <c r="U24" s="784"/>
      <c r="V24" s="629"/>
      <c r="W24" s="784"/>
      <c r="X24" s="629"/>
      <c r="Y24" s="784"/>
      <c r="Z24" s="629"/>
      <c r="AA24" s="784"/>
      <c r="AB24" s="629"/>
      <c r="AC24" s="784"/>
      <c r="AD24" s="629"/>
      <c r="AE24" s="784"/>
      <c r="AF24" s="629"/>
      <c r="AG24" s="784"/>
      <c r="AH24" s="629"/>
      <c r="AI24" s="784"/>
      <c r="AJ24" s="629"/>
      <c r="AK24" s="784"/>
      <c r="AL24" s="629"/>
      <c r="AM24" s="784"/>
      <c r="AN24" s="629"/>
      <c r="AO24" s="784"/>
      <c r="AP24" s="629"/>
      <c r="AQ24" s="784"/>
      <c r="AR24" s="629"/>
      <c r="AS24" s="784"/>
      <c r="AT24" s="629"/>
      <c r="AU24" s="784"/>
      <c r="AV24" s="629"/>
      <c r="AW24" s="784"/>
      <c r="AX24" s="629"/>
      <c r="AY24" s="784"/>
      <c r="AZ24" s="629"/>
      <c r="BA24" s="784"/>
      <c r="BB24" s="629"/>
      <c r="BC24" s="784"/>
      <c r="BD24" s="629"/>
      <c r="BE24" s="784"/>
      <c r="BF24" s="629"/>
      <c r="BG24" s="784"/>
      <c r="BH24" s="629"/>
      <c r="BI24" s="784"/>
      <c r="BJ24" s="629"/>
      <c r="BK24" s="784"/>
      <c r="BL24" s="629"/>
      <c r="BM24" s="84"/>
      <c r="BN24" s="782"/>
      <c r="BZ24" s="79">
        <v>0</v>
      </c>
    </row>
    <row customHeight="1" ht="22.5" hidden="1">
      <c r="A25" s="780"/>
      <c r="D25" s="208" t="s">
        <v>1056</v>
      </c>
      <c r="E25" s="683" t="s">
        <v>1057</v>
      </c>
      <c r="F25" s="152" t="s">
        <v>459</v>
      </c>
      <c r="G25" s="152" t="s">
        <v>459</v>
      </c>
      <c r="H25" s="291" t="s">
        <v>459</v>
      </c>
      <c r="I25" s="152" t="s">
        <v>459</v>
      </c>
      <c r="J25" s="291" t="s">
        <v>459</v>
      </c>
      <c r="K25" s="152" t="s">
        <v>459</v>
      </c>
      <c r="L25" s="291" t="s">
        <v>459</v>
      </c>
      <c r="M25" s="152" t="s">
        <v>459</v>
      </c>
      <c r="N25" s="291" t="s">
        <v>459</v>
      </c>
      <c r="O25" s="152" t="s">
        <v>459</v>
      </c>
      <c r="P25" s="291" t="s">
        <v>459</v>
      </c>
      <c r="Q25" s="152" t="s">
        <v>459</v>
      </c>
      <c r="R25" s="291" t="s">
        <v>459</v>
      </c>
      <c r="S25" s="152" t="s">
        <v>459</v>
      </c>
      <c r="T25" s="291" t="s">
        <v>459</v>
      </c>
      <c r="U25" s="152" t="s">
        <v>459</v>
      </c>
      <c r="V25" s="291" t="s">
        <v>459</v>
      </c>
      <c r="W25" s="152" t="s">
        <v>459</v>
      </c>
      <c r="X25" s="291" t="s">
        <v>459</v>
      </c>
      <c r="Y25" s="152" t="s">
        <v>459</v>
      </c>
      <c r="Z25" s="291" t="s">
        <v>459</v>
      </c>
      <c r="AA25" s="152" t="s">
        <v>459</v>
      </c>
      <c r="AB25" s="291" t="s">
        <v>459</v>
      </c>
      <c r="AC25" s="152" t="s">
        <v>459</v>
      </c>
      <c r="AD25" s="291" t="s">
        <v>459</v>
      </c>
      <c r="AE25" s="152" t="s">
        <v>459</v>
      </c>
      <c r="AF25" s="291" t="s">
        <v>459</v>
      </c>
      <c r="AG25" s="152" t="s">
        <v>459</v>
      </c>
      <c r="AH25" s="291" t="s">
        <v>459</v>
      </c>
      <c r="AI25" s="152" t="s">
        <v>459</v>
      </c>
      <c r="AJ25" s="291" t="s">
        <v>459</v>
      </c>
      <c r="AK25" s="152" t="s">
        <v>459</v>
      </c>
      <c r="AL25" s="291" t="s">
        <v>459</v>
      </c>
      <c r="AM25" s="152" t="s">
        <v>459</v>
      </c>
      <c r="AN25" s="291" t="s">
        <v>459</v>
      </c>
      <c r="AO25" s="152" t="s">
        <v>459</v>
      </c>
      <c r="AP25" s="291" t="s">
        <v>459</v>
      </c>
      <c r="AQ25" s="152" t="s">
        <v>459</v>
      </c>
      <c r="AR25" s="291" t="s">
        <v>459</v>
      </c>
      <c r="AS25" s="152" t="s">
        <v>459</v>
      </c>
      <c r="AT25" s="291" t="s">
        <v>459</v>
      </c>
      <c r="AU25" s="152" t="s">
        <v>459</v>
      </c>
      <c r="AV25" s="291" t="s">
        <v>459</v>
      </c>
      <c r="AW25" s="152" t="s">
        <v>459</v>
      </c>
      <c r="AX25" s="291" t="s">
        <v>459</v>
      </c>
      <c r="AY25" s="152" t="s">
        <v>459</v>
      </c>
      <c r="AZ25" s="291" t="s">
        <v>459</v>
      </c>
      <c r="BA25" s="152" t="s">
        <v>459</v>
      </c>
      <c r="BB25" s="291" t="s">
        <v>459</v>
      </c>
      <c r="BC25" s="152" t="s">
        <v>459</v>
      </c>
      <c r="BD25" s="291" t="s">
        <v>459</v>
      </c>
      <c r="BE25" s="152" t="s">
        <v>459</v>
      </c>
      <c r="BF25" s="291" t="s">
        <v>459</v>
      </c>
      <c r="BG25" s="152" t="s">
        <v>459</v>
      </c>
      <c r="BH25" s="291" t="s">
        <v>459</v>
      </c>
      <c r="BI25" s="152" t="s">
        <v>459</v>
      </c>
      <c r="BJ25" s="291" t="s">
        <v>459</v>
      </c>
      <c r="BK25" s="152" t="s">
        <v>459</v>
      </c>
      <c r="BL25" s="291" t="s">
        <v>459</v>
      </c>
      <c r="BM25" s="84"/>
      <c r="BN25" s="782"/>
      <c r="BZ25" s="79">
        <v>0</v>
      </c>
    </row>
    <row customHeight="1" ht="18.75" hidden="1">
      <c r="A26" s="780"/>
      <c r="D26" s="208" t="s">
        <v>1058</v>
      </c>
      <c r="E26" s="656" t="s">
        <v>1059</v>
      </c>
      <c r="F26" s="152" t="s">
        <v>1060</v>
      </c>
      <c r="G26" s="784"/>
      <c r="H26" s="629"/>
      <c r="I26" s="784"/>
      <c r="J26" s="629"/>
      <c r="K26" s="784"/>
      <c r="L26" s="629"/>
      <c r="M26" s="784"/>
      <c r="N26" s="629"/>
      <c r="O26" s="784"/>
      <c r="P26" s="629"/>
      <c r="Q26" s="784"/>
      <c r="R26" s="629"/>
      <c r="S26" s="784"/>
      <c r="T26" s="629"/>
      <c r="U26" s="784"/>
      <c r="V26" s="629"/>
      <c r="W26" s="784"/>
      <c r="X26" s="629"/>
      <c r="Y26" s="784"/>
      <c r="Z26" s="629"/>
      <c r="AA26" s="784"/>
      <c r="AB26" s="629"/>
      <c r="AC26" s="784"/>
      <c r="AD26" s="629"/>
      <c r="AE26" s="784"/>
      <c r="AF26" s="629"/>
      <c r="AG26" s="784"/>
      <c r="AH26" s="629"/>
      <c r="AI26" s="784"/>
      <c r="AJ26" s="629"/>
      <c r="AK26" s="784"/>
      <c r="AL26" s="629"/>
      <c r="AM26" s="784"/>
      <c r="AN26" s="629"/>
      <c r="AO26" s="784"/>
      <c r="AP26" s="629"/>
      <c r="AQ26" s="784"/>
      <c r="AR26" s="629"/>
      <c r="AS26" s="784"/>
      <c r="AT26" s="629"/>
      <c r="AU26" s="784"/>
      <c r="AV26" s="629"/>
      <c r="AW26" s="784"/>
      <c r="AX26" s="629"/>
      <c r="AY26" s="784"/>
      <c r="AZ26" s="629"/>
      <c r="BA26" s="784"/>
      <c r="BB26" s="629"/>
      <c r="BC26" s="784"/>
      <c r="BD26" s="629"/>
      <c r="BE26" s="784"/>
      <c r="BF26" s="629"/>
      <c r="BG26" s="784"/>
      <c r="BH26" s="629"/>
      <c r="BI26" s="784"/>
      <c r="BJ26" s="629"/>
      <c r="BK26" s="784"/>
      <c r="BL26" s="629"/>
      <c r="BM26" s="84"/>
      <c r="BN26" s="782"/>
      <c r="BZ26" s="79">
        <v>0</v>
      </c>
    </row>
    <row customHeight="1" ht="18.75" hidden="1">
      <c r="A27" s="780"/>
      <c r="D27" s="208" t="s">
        <v>1061</v>
      </c>
      <c r="E27" s="656" t="s">
        <v>1062</v>
      </c>
      <c r="F27" s="152" t="s">
        <v>1063</v>
      </c>
      <c r="G27" s="784"/>
      <c r="H27" s="629"/>
      <c r="I27" s="784"/>
      <c r="J27" s="629"/>
      <c r="K27" s="784"/>
      <c r="L27" s="629"/>
      <c r="M27" s="784"/>
      <c r="N27" s="629"/>
      <c r="O27" s="784"/>
      <c r="P27" s="629"/>
      <c r="Q27" s="784"/>
      <c r="R27" s="629"/>
      <c r="S27" s="784"/>
      <c r="T27" s="629"/>
      <c r="U27" s="784"/>
      <c r="V27" s="629"/>
      <c r="W27" s="784"/>
      <c r="X27" s="629"/>
      <c r="Y27" s="784"/>
      <c r="Z27" s="629"/>
      <c r="AA27" s="784"/>
      <c r="AB27" s="629"/>
      <c r="AC27" s="784"/>
      <c r="AD27" s="629"/>
      <c r="AE27" s="784"/>
      <c r="AF27" s="629"/>
      <c r="AG27" s="784"/>
      <c r="AH27" s="629"/>
      <c r="AI27" s="784"/>
      <c r="AJ27" s="629"/>
      <c r="AK27" s="784"/>
      <c r="AL27" s="629"/>
      <c r="AM27" s="784"/>
      <c r="AN27" s="629"/>
      <c r="AO27" s="784"/>
      <c r="AP27" s="629"/>
      <c r="AQ27" s="784"/>
      <c r="AR27" s="629"/>
      <c r="AS27" s="784"/>
      <c r="AT27" s="629"/>
      <c r="AU27" s="784"/>
      <c r="AV27" s="629"/>
      <c r="AW27" s="784"/>
      <c r="AX27" s="629"/>
      <c r="AY27" s="784"/>
      <c r="AZ27" s="629"/>
      <c r="BA27" s="784"/>
      <c r="BB27" s="629"/>
      <c r="BC27" s="784"/>
      <c r="BD27" s="629"/>
      <c r="BE27" s="784"/>
      <c r="BF27" s="629"/>
      <c r="BG27" s="784"/>
      <c r="BH27" s="629"/>
      <c r="BI27" s="784"/>
      <c r="BJ27" s="629"/>
      <c r="BK27" s="784"/>
      <c r="BL27" s="629"/>
      <c r="BM27" s="84"/>
      <c r="BN27" s="782"/>
      <c r="BZ27" s="79">
        <v>0</v>
      </c>
    </row>
    <row customHeight="1" ht="18.75" hidden="1">
      <c r="A28" s="780"/>
      <c r="D28" s="208" t="s">
        <v>1064</v>
      </c>
      <c r="E28" s="683" t="s">
        <v>1065</v>
      </c>
      <c r="F28" s="152" t="s">
        <v>459</v>
      </c>
      <c r="G28" s="152" t="s">
        <v>459</v>
      </c>
      <c r="H28" s="291" t="s">
        <v>459</v>
      </c>
      <c r="I28" s="152" t="s">
        <v>459</v>
      </c>
      <c r="J28" s="291" t="s">
        <v>459</v>
      </c>
      <c r="K28" s="152" t="s">
        <v>459</v>
      </c>
      <c r="L28" s="291" t="s">
        <v>459</v>
      </c>
      <c r="M28" s="152" t="s">
        <v>459</v>
      </c>
      <c r="N28" s="291" t="s">
        <v>459</v>
      </c>
      <c r="O28" s="152" t="s">
        <v>459</v>
      </c>
      <c r="P28" s="291" t="s">
        <v>459</v>
      </c>
      <c r="Q28" s="152" t="s">
        <v>459</v>
      </c>
      <c r="R28" s="291" t="s">
        <v>459</v>
      </c>
      <c r="S28" s="152" t="s">
        <v>459</v>
      </c>
      <c r="T28" s="291" t="s">
        <v>459</v>
      </c>
      <c r="U28" s="152" t="s">
        <v>459</v>
      </c>
      <c r="V28" s="291" t="s">
        <v>459</v>
      </c>
      <c r="W28" s="152" t="s">
        <v>459</v>
      </c>
      <c r="X28" s="291" t="s">
        <v>459</v>
      </c>
      <c r="Y28" s="152" t="s">
        <v>459</v>
      </c>
      <c r="Z28" s="291" t="s">
        <v>459</v>
      </c>
      <c r="AA28" s="152" t="s">
        <v>459</v>
      </c>
      <c r="AB28" s="291" t="s">
        <v>459</v>
      </c>
      <c r="AC28" s="152" t="s">
        <v>459</v>
      </c>
      <c r="AD28" s="291" t="s">
        <v>459</v>
      </c>
      <c r="AE28" s="152" t="s">
        <v>459</v>
      </c>
      <c r="AF28" s="291" t="s">
        <v>459</v>
      </c>
      <c r="AG28" s="152" t="s">
        <v>459</v>
      </c>
      <c r="AH28" s="291" t="s">
        <v>459</v>
      </c>
      <c r="AI28" s="152" t="s">
        <v>459</v>
      </c>
      <c r="AJ28" s="291" t="s">
        <v>459</v>
      </c>
      <c r="AK28" s="152" t="s">
        <v>459</v>
      </c>
      <c r="AL28" s="291" t="s">
        <v>459</v>
      </c>
      <c r="AM28" s="152" t="s">
        <v>459</v>
      </c>
      <c r="AN28" s="291" t="s">
        <v>459</v>
      </c>
      <c r="AO28" s="152" t="s">
        <v>459</v>
      </c>
      <c r="AP28" s="291" t="s">
        <v>459</v>
      </c>
      <c r="AQ28" s="152" t="s">
        <v>459</v>
      </c>
      <c r="AR28" s="291" t="s">
        <v>459</v>
      </c>
      <c r="AS28" s="152" t="s">
        <v>459</v>
      </c>
      <c r="AT28" s="291" t="s">
        <v>459</v>
      </c>
      <c r="AU28" s="152" t="s">
        <v>459</v>
      </c>
      <c r="AV28" s="291" t="s">
        <v>459</v>
      </c>
      <c r="AW28" s="152" t="s">
        <v>459</v>
      </c>
      <c r="AX28" s="291" t="s">
        <v>459</v>
      </c>
      <c r="AY28" s="152" t="s">
        <v>459</v>
      </c>
      <c r="AZ28" s="291" t="s">
        <v>459</v>
      </c>
      <c r="BA28" s="152" t="s">
        <v>459</v>
      </c>
      <c r="BB28" s="291" t="s">
        <v>459</v>
      </c>
      <c r="BC28" s="152" t="s">
        <v>459</v>
      </c>
      <c r="BD28" s="291" t="s">
        <v>459</v>
      </c>
      <c r="BE28" s="152" t="s">
        <v>459</v>
      </c>
      <c r="BF28" s="291" t="s">
        <v>459</v>
      </c>
      <c r="BG28" s="152" t="s">
        <v>459</v>
      </c>
      <c r="BH28" s="291" t="s">
        <v>459</v>
      </c>
      <c r="BI28" s="152" t="s">
        <v>459</v>
      </c>
      <c r="BJ28" s="291" t="s">
        <v>459</v>
      </c>
      <c r="BK28" s="152" t="s">
        <v>459</v>
      </c>
      <c r="BL28" s="291" t="s">
        <v>459</v>
      </c>
      <c r="BM28" s="84"/>
      <c r="BN28" s="782"/>
      <c r="BZ28" s="79">
        <v>0</v>
      </c>
    </row>
    <row customHeight="1" ht="18.75" hidden="1">
      <c r="A29" s="780"/>
      <c r="D29" s="208" t="s">
        <v>1066</v>
      </c>
      <c r="E29" s="656" t="s">
        <v>1059</v>
      </c>
      <c r="F29" s="152" t="s">
        <v>1067</v>
      </c>
      <c r="G29" s="784"/>
      <c r="H29" s="629"/>
      <c r="I29" s="784"/>
      <c r="J29" s="629"/>
      <c r="K29" s="784"/>
      <c r="L29" s="629"/>
      <c r="M29" s="784"/>
      <c r="N29" s="629"/>
      <c r="O29" s="784"/>
      <c r="P29" s="629"/>
      <c r="Q29" s="784"/>
      <c r="R29" s="629"/>
      <c r="S29" s="784"/>
      <c r="T29" s="629"/>
      <c r="U29" s="784"/>
      <c r="V29" s="629"/>
      <c r="W29" s="784"/>
      <c r="X29" s="629"/>
      <c r="Y29" s="784"/>
      <c r="Z29" s="629"/>
      <c r="AA29" s="784"/>
      <c r="AB29" s="629"/>
      <c r="AC29" s="784"/>
      <c r="AD29" s="629"/>
      <c r="AE29" s="784"/>
      <c r="AF29" s="629"/>
      <c r="AG29" s="784"/>
      <c r="AH29" s="629"/>
      <c r="AI29" s="784"/>
      <c r="AJ29" s="629"/>
      <c r="AK29" s="784"/>
      <c r="AL29" s="629"/>
      <c r="AM29" s="784"/>
      <c r="AN29" s="629"/>
      <c r="AO29" s="784"/>
      <c r="AP29" s="629"/>
      <c r="AQ29" s="784"/>
      <c r="AR29" s="629"/>
      <c r="AS29" s="784"/>
      <c r="AT29" s="629"/>
      <c r="AU29" s="784"/>
      <c r="AV29" s="629"/>
      <c r="AW29" s="784"/>
      <c r="AX29" s="629"/>
      <c r="AY29" s="784"/>
      <c r="AZ29" s="629"/>
      <c r="BA29" s="784"/>
      <c r="BB29" s="629"/>
      <c r="BC29" s="784"/>
      <c r="BD29" s="629"/>
      <c r="BE29" s="784"/>
      <c r="BF29" s="629"/>
      <c r="BG29" s="784"/>
      <c r="BH29" s="629"/>
      <c r="BI29" s="784"/>
      <c r="BJ29" s="629"/>
      <c r="BK29" s="784"/>
      <c r="BL29" s="629"/>
      <c r="BM29" s="84"/>
      <c r="BN29" s="782"/>
      <c r="BZ29" s="79">
        <v>0</v>
      </c>
    </row>
    <row customHeight="1" ht="18.75" hidden="1">
      <c r="A30" s="780"/>
      <c r="D30" s="208" t="s">
        <v>1068</v>
      </c>
      <c r="E30" s="656" t="s">
        <v>1069</v>
      </c>
      <c r="F30" s="152" t="s">
        <v>1070</v>
      </c>
      <c r="G30" s="784"/>
      <c r="H30" s="629"/>
      <c r="I30" s="784"/>
      <c r="J30" s="629"/>
      <c r="K30" s="784"/>
      <c r="L30" s="629"/>
      <c r="M30" s="784"/>
      <c r="N30" s="629"/>
      <c r="O30" s="784"/>
      <c r="P30" s="629"/>
      <c r="Q30" s="784"/>
      <c r="R30" s="629"/>
      <c r="S30" s="784"/>
      <c r="T30" s="629"/>
      <c r="U30" s="784"/>
      <c r="V30" s="629"/>
      <c r="W30" s="784"/>
      <c r="X30" s="629"/>
      <c r="Y30" s="784"/>
      <c r="Z30" s="629"/>
      <c r="AA30" s="784"/>
      <c r="AB30" s="629"/>
      <c r="AC30" s="784"/>
      <c r="AD30" s="629"/>
      <c r="AE30" s="784"/>
      <c r="AF30" s="629"/>
      <c r="AG30" s="784"/>
      <c r="AH30" s="629"/>
      <c r="AI30" s="784"/>
      <c r="AJ30" s="629"/>
      <c r="AK30" s="784"/>
      <c r="AL30" s="629"/>
      <c r="AM30" s="784"/>
      <c r="AN30" s="629"/>
      <c r="AO30" s="784"/>
      <c r="AP30" s="629"/>
      <c r="AQ30" s="784"/>
      <c r="AR30" s="629"/>
      <c r="AS30" s="784"/>
      <c r="AT30" s="629"/>
      <c r="AU30" s="784"/>
      <c r="AV30" s="629"/>
      <c r="AW30" s="784"/>
      <c r="AX30" s="629"/>
      <c r="AY30" s="784"/>
      <c r="AZ30" s="629"/>
      <c r="BA30" s="784"/>
      <c r="BB30" s="629"/>
      <c r="BC30" s="784"/>
      <c r="BD30" s="629"/>
      <c r="BE30" s="784"/>
      <c r="BF30" s="629"/>
      <c r="BG30" s="784"/>
      <c r="BH30" s="629"/>
      <c r="BI30" s="784"/>
      <c r="BJ30" s="629"/>
      <c r="BK30" s="784"/>
      <c r="BL30" s="629"/>
      <c r="BM30" s="84"/>
      <c r="BN30" s="782"/>
      <c r="BZ30" s="79">
        <v>0</v>
      </c>
    </row>
    <row customHeight="1" ht="126.75" hidden="1">
      <c r="A31" s="780"/>
      <c r="D31" s="208" t="s">
        <v>109</v>
      </c>
      <c r="E31" s="298" t="s">
        <v>1071</v>
      </c>
      <c r="F31" s="143" t="s">
        <v>711</v>
      </c>
      <c r="G31" s="669"/>
      <c r="H31" s="781"/>
      <c r="I31" s="669"/>
      <c r="J31" s="781"/>
      <c r="K31" s="669"/>
      <c r="L31" s="781"/>
      <c r="M31" s="669"/>
      <c r="N31" s="781"/>
      <c r="O31" s="669"/>
      <c r="P31" s="781"/>
      <c r="Q31" s="669"/>
      <c r="R31" s="781"/>
      <c r="S31" s="669"/>
      <c r="T31" s="781"/>
      <c r="U31" s="669"/>
      <c r="V31" s="781"/>
      <c r="W31" s="669"/>
      <c r="X31" s="781"/>
      <c r="Y31" s="669"/>
      <c r="Z31" s="781"/>
      <c r="AA31" s="669"/>
      <c r="AB31" s="781"/>
      <c r="AC31" s="669"/>
      <c r="AD31" s="781"/>
      <c r="AE31" s="669"/>
      <c r="AF31" s="781"/>
      <c r="AG31" s="669"/>
      <c r="AH31" s="781"/>
      <c r="AI31" s="669"/>
      <c r="AJ31" s="781"/>
      <c r="AK31" s="669"/>
      <c r="AL31" s="781"/>
      <c r="AM31" s="669"/>
      <c r="AN31" s="781"/>
      <c r="AO31" s="669"/>
      <c r="AP31" s="781"/>
      <c r="AQ31" s="669"/>
      <c r="AR31" s="781"/>
      <c r="AS31" s="669"/>
      <c r="AT31" s="781"/>
      <c r="AU31" s="669"/>
      <c r="AV31" s="781"/>
      <c r="AW31" s="669"/>
      <c r="AX31" s="781"/>
      <c r="AY31" s="669"/>
      <c r="AZ31" s="781"/>
      <c r="BA31" s="669"/>
      <c r="BB31" s="781"/>
      <c r="BC31" s="669"/>
      <c r="BD31" s="781"/>
      <c r="BE31" s="669"/>
      <c r="BF31" s="781"/>
      <c r="BG31" s="669"/>
      <c r="BH31" s="781"/>
      <c r="BI31" s="669"/>
      <c r="BJ31" s="781"/>
      <c r="BK31" s="669"/>
      <c r="BL31" s="781"/>
      <c r="BM31" s="450" t="s">
        <v>1072</v>
      </c>
      <c r="BN31" s="782"/>
      <c r="BZ31" s="79">
        <v>0</v>
      </c>
    </row>
    <row customHeight="1" ht="56.25" hidden="1">
      <c r="A32" s="780"/>
      <c r="D32" s="208" t="s">
        <v>91</v>
      </c>
      <c r="E32" s="298" t="s">
        <v>1073</v>
      </c>
      <c r="F32" s="208" t="s">
        <v>1043</v>
      </c>
      <c r="G32" s="669"/>
      <c r="H32" s="781"/>
      <c r="I32" s="669"/>
      <c r="J32" s="781"/>
      <c r="K32" s="669"/>
      <c r="L32" s="781"/>
      <c r="M32" s="669"/>
      <c r="N32" s="781"/>
      <c r="O32" s="669"/>
      <c r="P32" s="781"/>
      <c r="Q32" s="669"/>
      <c r="R32" s="781"/>
      <c r="S32" s="669"/>
      <c r="T32" s="781"/>
      <c r="U32" s="669"/>
      <c r="V32" s="781"/>
      <c r="W32" s="669"/>
      <c r="X32" s="781"/>
      <c r="Y32" s="669"/>
      <c r="Z32" s="781"/>
      <c r="AA32" s="669"/>
      <c r="AB32" s="781"/>
      <c r="AC32" s="669"/>
      <c r="AD32" s="781"/>
      <c r="AE32" s="669"/>
      <c r="AF32" s="781"/>
      <c r="AG32" s="669"/>
      <c r="AH32" s="781"/>
      <c r="AI32" s="669"/>
      <c r="AJ32" s="781"/>
      <c r="AK32" s="669"/>
      <c r="AL32" s="781"/>
      <c r="AM32" s="669"/>
      <c r="AN32" s="781"/>
      <c r="AO32" s="669"/>
      <c r="AP32" s="781"/>
      <c r="AQ32" s="669"/>
      <c r="AR32" s="781"/>
      <c r="AS32" s="669"/>
      <c r="AT32" s="781"/>
      <c r="AU32" s="669"/>
      <c r="AV32" s="781"/>
      <c r="AW32" s="669"/>
      <c r="AX32" s="781"/>
      <c r="AY32" s="669"/>
      <c r="AZ32" s="781"/>
      <c r="BA32" s="669"/>
      <c r="BB32" s="781"/>
      <c r="BC32" s="669"/>
      <c r="BD32" s="781"/>
      <c r="BE32" s="669"/>
      <c r="BF32" s="781"/>
      <c r="BG32" s="669"/>
      <c r="BH32" s="781"/>
      <c r="BI32" s="669"/>
      <c r="BJ32" s="781"/>
      <c r="BK32" s="669"/>
      <c r="BL32" s="781"/>
      <c r="BM32" s="450" t="s">
        <v>1074</v>
      </c>
      <c r="BN32" s="782"/>
      <c r="BZ32" s="79">
        <v>0</v>
      </c>
    </row>
    <row customHeight="1" ht="11.25" hidden="1">
      <c r="A33" s="78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Z33" s="79">
        <v>0</v>
      </c>
    </row>
    <row customHeight="1" ht="12.75" hidden="1">
      <c r="A34" s="780"/>
      <c r="D34" s="785">
        <v>1</v>
      </c>
      <c r="E34" s="786" t="s">
        <v>1075</v>
      </c>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Z34" s="79">
        <v>0</v>
      </c>
    </row>
    <row customHeight="1" ht="11.25" hidden="1">
      <c r="A35" s="780"/>
      <c r="E35" s="786" t="s">
        <v>1076</v>
      </c>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Z35" s="79">
        <v>0</v>
      </c>
    </row>
    <row customHeight="1" ht="11.549999999999999">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Z36" s="79">
        <v>11</v>
      </c>
    </row>
    <row customHeight="1" ht="22.5">
      <c r="A37" s="780" t="s">
        <v>1077</v>
      </c>
      <c r="D37" s="208">
        <v>1</v>
      </c>
      <c r="E37" s="298" t="s">
        <v>1078</v>
      </c>
      <c r="F37" s="143" t="s">
        <v>1033</v>
      </c>
      <c r="G37" s="669"/>
      <c r="H37" s="787"/>
      <c r="I37" s="669">
        <v>1.04</v>
      </c>
      <c r="J37" s="787"/>
      <c r="K37" s="669">
        <v>0</v>
      </c>
      <c r="L37" s="787"/>
      <c r="M37" s="669">
        <v>0</v>
      </c>
      <c r="N37" s="787"/>
      <c r="O37" s="669">
        <v>0</v>
      </c>
      <c r="P37" s="787"/>
      <c r="Q37" s="669">
        <v>1.93</v>
      </c>
      <c r="R37" s="787"/>
      <c r="S37" s="669">
        <v>1.93</v>
      </c>
      <c r="T37" s="787"/>
      <c r="U37" s="669">
        <v>0</v>
      </c>
      <c r="V37" s="787"/>
      <c r="W37" s="669">
        <v>0.17</v>
      </c>
      <c r="X37" s="787"/>
      <c r="Y37" s="669">
        <v>0</v>
      </c>
      <c r="Z37" s="787"/>
      <c r="AA37" s="669">
        <v>0</v>
      </c>
      <c r="AB37" s="787"/>
      <c r="AC37" s="669">
        <v>0</v>
      </c>
      <c r="AD37" s="787"/>
      <c r="AE37" s="669">
        <v>0</v>
      </c>
      <c r="AF37" s="787"/>
      <c r="AG37" s="669">
        <v>0</v>
      </c>
      <c r="AH37" s="787"/>
      <c r="AI37" s="669">
        <v>0</v>
      </c>
      <c r="AJ37" s="787"/>
      <c r="AK37" s="669">
        <v>0</v>
      </c>
      <c r="AL37" s="787"/>
      <c r="AM37" s="669">
        <v>0</v>
      </c>
      <c r="AN37" s="787"/>
      <c r="AO37" s="669">
        <v>0</v>
      </c>
      <c r="AP37" s="787"/>
      <c r="AQ37" s="669">
        <v>0</v>
      </c>
      <c r="AR37" s="787"/>
      <c r="AS37" s="669">
        <v>0</v>
      </c>
      <c r="AT37" s="787"/>
      <c r="AU37" s="669">
        <v>0</v>
      </c>
      <c r="AV37" s="787"/>
      <c r="AW37" s="669">
        <v>0</v>
      </c>
      <c r="AX37" s="787"/>
      <c r="AY37" s="669">
        <v>0</v>
      </c>
      <c r="AZ37" s="787"/>
      <c r="BA37" s="669">
        <v>0</v>
      </c>
      <c r="BB37" s="787"/>
      <c r="BC37" s="669">
        <v>0</v>
      </c>
      <c r="BD37" s="787"/>
      <c r="BE37" s="669">
        <v>0</v>
      </c>
      <c r="BF37" s="787"/>
      <c r="BG37" s="669">
        <v>0</v>
      </c>
      <c r="BH37" s="787"/>
      <c r="BI37" s="669">
        <v>0</v>
      </c>
      <c r="BJ37" s="787"/>
      <c r="BK37" s="669">
        <v>0</v>
      </c>
      <c r="BL37" s="787"/>
      <c r="BM37" s="450" t="s">
        <v>1079</v>
      </c>
      <c r="BZ37" s="79">
        <v>0</v>
      </c>
    </row>
    <row customHeight="1" ht="22.5">
      <c r="A38" s="780"/>
      <c r="D38" s="788" t="s">
        <v>101</v>
      </c>
      <c r="E38" s="789" t="s">
        <v>1080</v>
      </c>
      <c r="F38" s="790" t="s">
        <v>699</v>
      </c>
      <c r="G38" s="790" t="s">
        <v>699</v>
      </c>
      <c r="H38" s="791"/>
      <c r="I38" s="790" t="s">
        <v>699</v>
      </c>
      <c r="J38" s="791"/>
      <c r="K38" s="790" t="s">
        <v>699</v>
      </c>
      <c r="L38" s="791"/>
      <c r="M38" s="790" t="s">
        <v>699</v>
      </c>
      <c r="N38" s="791"/>
      <c r="O38" s="790" t="s">
        <v>699</v>
      </c>
      <c r="P38" s="791"/>
      <c r="Q38" s="790" t="s">
        <v>699</v>
      </c>
      <c r="R38" s="791"/>
      <c r="S38" s="790" t="s">
        <v>699</v>
      </c>
      <c r="T38" s="791"/>
      <c r="U38" s="790" t="s">
        <v>699</v>
      </c>
      <c r="V38" s="791"/>
      <c r="W38" s="790" t="s">
        <v>699</v>
      </c>
      <c r="X38" s="791"/>
      <c r="Y38" s="790" t="s">
        <v>699</v>
      </c>
      <c r="Z38" s="791"/>
      <c r="AA38" s="790" t="s">
        <v>699</v>
      </c>
      <c r="AB38" s="791"/>
      <c r="AC38" s="790" t="s">
        <v>699</v>
      </c>
      <c r="AD38" s="791"/>
      <c r="AE38" s="790" t="s">
        <v>699</v>
      </c>
      <c r="AF38" s="791"/>
      <c r="AG38" s="790" t="s">
        <v>699</v>
      </c>
      <c r="AH38" s="791"/>
      <c r="AI38" s="790" t="s">
        <v>699</v>
      </c>
      <c r="AJ38" s="791"/>
      <c r="AK38" s="790" t="s">
        <v>699</v>
      </c>
      <c r="AL38" s="791"/>
      <c r="AM38" s="790" t="s">
        <v>699</v>
      </c>
      <c r="AN38" s="791"/>
      <c r="AO38" s="790" t="s">
        <v>699</v>
      </c>
      <c r="AP38" s="791"/>
      <c r="AQ38" s="790" t="s">
        <v>699</v>
      </c>
      <c r="AR38" s="791"/>
      <c r="AS38" s="790" t="s">
        <v>699</v>
      </c>
      <c r="AT38" s="791"/>
      <c r="AU38" s="790" t="s">
        <v>699</v>
      </c>
      <c r="AV38" s="791"/>
      <c r="AW38" s="790" t="s">
        <v>699</v>
      </c>
      <c r="AX38" s="791"/>
      <c r="AY38" s="790" t="s">
        <v>699</v>
      </c>
      <c r="AZ38" s="791"/>
      <c r="BA38" s="790" t="s">
        <v>699</v>
      </c>
      <c r="BB38" s="791"/>
      <c r="BC38" s="790" t="s">
        <v>699</v>
      </c>
      <c r="BD38" s="791"/>
      <c r="BE38" s="790" t="s">
        <v>699</v>
      </c>
      <c r="BF38" s="791"/>
      <c r="BG38" s="790" t="s">
        <v>699</v>
      </c>
      <c r="BH38" s="791"/>
      <c r="BI38" s="790" t="s">
        <v>699</v>
      </c>
      <c r="BJ38" s="791"/>
      <c r="BK38" s="790" t="s">
        <v>699</v>
      </c>
      <c r="BL38" s="791"/>
      <c r="BM38" s="512"/>
      <c r="BZ38" s="79">
        <v>0</v>
      </c>
    </row>
    <row customHeight="1" ht="33.75">
      <c r="A39" s="780"/>
      <c r="D39" s="792" t="s">
        <v>916</v>
      </c>
      <c r="E39" s="793" t="s">
        <v>1081</v>
      </c>
      <c r="F39" s="143" t="s">
        <v>1082</v>
      </c>
      <c r="G39" s="794"/>
      <c r="H39" s="795"/>
      <c r="I39" s="794">
        <v>0</v>
      </c>
      <c r="J39" s="795"/>
      <c r="K39" s="794">
        <v>0</v>
      </c>
      <c r="L39" s="795"/>
      <c r="M39" s="794">
        <v>0</v>
      </c>
      <c r="N39" s="795"/>
      <c r="O39" s="794">
        <v>0</v>
      </c>
      <c r="P39" s="795"/>
      <c r="Q39" s="794">
        <v>0</v>
      </c>
      <c r="R39" s="795"/>
      <c r="S39" s="794">
        <v>0</v>
      </c>
      <c r="T39" s="795"/>
      <c r="U39" s="794">
        <v>0</v>
      </c>
      <c r="V39" s="795"/>
      <c r="W39" s="794">
        <v>0</v>
      </c>
      <c r="X39" s="795"/>
      <c r="Y39" s="794">
        <v>0</v>
      </c>
      <c r="Z39" s="795"/>
      <c r="AA39" s="794">
        <v>0</v>
      </c>
      <c r="AB39" s="795"/>
      <c r="AC39" s="794">
        <v>0</v>
      </c>
      <c r="AD39" s="795"/>
      <c r="AE39" s="794">
        <v>0</v>
      </c>
      <c r="AF39" s="795"/>
      <c r="AG39" s="794">
        <v>0</v>
      </c>
      <c r="AH39" s="795"/>
      <c r="AI39" s="794">
        <v>0</v>
      </c>
      <c r="AJ39" s="795"/>
      <c r="AK39" s="794">
        <v>0</v>
      </c>
      <c r="AL39" s="795"/>
      <c r="AM39" s="794">
        <v>0</v>
      </c>
      <c r="AN39" s="795"/>
      <c r="AO39" s="794">
        <v>0</v>
      </c>
      <c r="AP39" s="795"/>
      <c r="AQ39" s="794">
        <v>0</v>
      </c>
      <c r="AR39" s="795"/>
      <c r="AS39" s="794">
        <v>0</v>
      </c>
      <c r="AT39" s="795"/>
      <c r="AU39" s="794">
        <v>0</v>
      </c>
      <c r="AV39" s="795"/>
      <c r="AW39" s="794">
        <v>0</v>
      </c>
      <c r="AX39" s="795"/>
      <c r="AY39" s="794">
        <v>0</v>
      </c>
      <c r="AZ39" s="795"/>
      <c r="BA39" s="794">
        <v>0</v>
      </c>
      <c r="BB39" s="795"/>
      <c r="BC39" s="794">
        <v>0</v>
      </c>
      <c r="BD39" s="795"/>
      <c r="BE39" s="794">
        <v>0</v>
      </c>
      <c r="BF39" s="795"/>
      <c r="BG39" s="794">
        <v>0</v>
      </c>
      <c r="BH39" s="795"/>
      <c r="BI39" s="794">
        <v>0</v>
      </c>
      <c r="BJ39" s="795"/>
      <c r="BK39" s="794">
        <v>0</v>
      </c>
      <c r="BL39" s="795"/>
      <c r="BM39" s="450" t="s">
        <v>1083</v>
      </c>
      <c r="BZ39" s="79">
        <v>0</v>
      </c>
    </row>
    <row customHeight="1" ht="33.75">
      <c r="A40" s="780"/>
      <c r="D40" s="792" t="s">
        <v>919</v>
      </c>
      <c r="E40" s="793" t="s">
        <v>1084</v>
      </c>
      <c r="F40" s="796" t="s">
        <v>1085</v>
      </c>
      <c r="G40" s="797"/>
      <c r="H40" s="795"/>
      <c r="I40" s="797">
        <v>0</v>
      </c>
      <c r="J40" s="795"/>
      <c r="K40" s="797">
        <v>0</v>
      </c>
      <c r="L40" s="795"/>
      <c r="M40" s="797">
        <v>0</v>
      </c>
      <c r="N40" s="795"/>
      <c r="O40" s="797">
        <v>0</v>
      </c>
      <c r="P40" s="795"/>
      <c r="Q40" s="797">
        <v>0</v>
      </c>
      <c r="R40" s="795"/>
      <c r="S40" s="797">
        <v>0</v>
      </c>
      <c r="T40" s="795"/>
      <c r="U40" s="797">
        <v>0</v>
      </c>
      <c r="V40" s="795"/>
      <c r="W40" s="797">
        <v>0</v>
      </c>
      <c r="X40" s="795"/>
      <c r="Y40" s="797">
        <v>0</v>
      </c>
      <c r="Z40" s="795"/>
      <c r="AA40" s="797">
        <v>0</v>
      </c>
      <c r="AB40" s="795"/>
      <c r="AC40" s="797">
        <v>0</v>
      </c>
      <c r="AD40" s="795"/>
      <c r="AE40" s="797">
        <v>0</v>
      </c>
      <c r="AF40" s="795"/>
      <c r="AG40" s="797">
        <v>0</v>
      </c>
      <c r="AH40" s="795"/>
      <c r="AI40" s="797">
        <v>0</v>
      </c>
      <c r="AJ40" s="795"/>
      <c r="AK40" s="797">
        <v>0</v>
      </c>
      <c r="AL40" s="795"/>
      <c r="AM40" s="797">
        <v>0</v>
      </c>
      <c r="AN40" s="795"/>
      <c r="AO40" s="797">
        <v>0</v>
      </c>
      <c r="AP40" s="795"/>
      <c r="AQ40" s="797">
        <v>0</v>
      </c>
      <c r="AR40" s="795"/>
      <c r="AS40" s="797">
        <v>0</v>
      </c>
      <c r="AT40" s="795"/>
      <c r="AU40" s="797">
        <v>0</v>
      </c>
      <c r="AV40" s="795"/>
      <c r="AW40" s="797">
        <v>0</v>
      </c>
      <c r="AX40" s="795"/>
      <c r="AY40" s="797">
        <v>0</v>
      </c>
      <c r="AZ40" s="795"/>
      <c r="BA40" s="797">
        <v>0</v>
      </c>
      <c r="BB40" s="795"/>
      <c r="BC40" s="797">
        <v>0</v>
      </c>
      <c r="BD40" s="795"/>
      <c r="BE40" s="797">
        <v>0</v>
      </c>
      <c r="BF40" s="795"/>
      <c r="BG40" s="797">
        <v>0</v>
      </c>
      <c r="BH40" s="795"/>
      <c r="BI40" s="797">
        <v>0</v>
      </c>
      <c r="BJ40" s="795"/>
      <c r="BK40" s="797">
        <v>0</v>
      </c>
      <c r="BL40" s="795"/>
      <c r="BM40" s="450" t="s">
        <v>1086</v>
      </c>
      <c r="BZ40" s="79">
        <v>0</v>
      </c>
    </row>
    <row customHeight="1" ht="22.5">
      <c r="A41" s="780"/>
      <c r="D41" s="792" t="s">
        <v>89</v>
      </c>
      <c r="E41" s="798" t="s">
        <v>1087</v>
      </c>
      <c r="F41" s="143" t="s">
        <v>699</v>
      </c>
      <c r="G41" s="143" t="s">
        <v>699</v>
      </c>
      <c r="H41" s="799"/>
      <c r="I41" s="143" t="s">
        <v>699</v>
      </c>
      <c r="J41" s="799"/>
      <c r="K41" s="143" t="s">
        <v>699</v>
      </c>
      <c r="L41" s="799"/>
      <c r="M41" s="143" t="s">
        <v>699</v>
      </c>
      <c r="N41" s="799"/>
      <c r="O41" s="143" t="s">
        <v>699</v>
      </c>
      <c r="P41" s="799"/>
      <c r="Q41" s="143" t="s">
        <v>699</v>
      </c>
      <c r="R41" s="799"/>
      <c r="S41" s="143" t="s">
        <v>699</v>
      </c>
      <c r="T41" s="799"/>
      <c r="U41" s="143" t="s">
        <v>699</v>
      </c>
      <c r="V41" s="799"/>
      <c r="W41" s="143" t="s">
        <v>699</v>
      </c>
      <c r="X41" s="799"/>
      <c r="Y41" s="143" t="s">
        <v>699</v>
      </c>
      <c r="Z41" s="799"/>
      <c r="AA41" s="143" t="s">
        <v>699</v>
      </c>
      <c r="AB41" s="799"/>
      <c r="AC41" s="143" t="s">
        <v>699</v>
      </c>
      <c r="AD41" s="799"/>
      <c r="AE41" s="143" t="s">
        <v>699</v>
      </c>
      <c r="AF41" s="799"/>
      <c r="AG41" s="143" t="s">
        <v>699</v>
      </c>
      <c r="AH41" s="799"/>
      <c r="AI41" s="143" t="s">
        <v>699</v>
      </c>
      <c r="AJ41" s="799"/>
      <c r="AK41" s="143" t="s">
        <v>699</v>
      </c>
      <c r="AL41" s="799"/>
      <c r="AM41" s="143" t="s">
        <v>699</v>
      </c>
      <c r="AN41" s="799"/>
      <c r="AO41" s="143" t="s">
        <v>699</v>
      </c>
      <c r="AP41" s="799"/>
      <c r="AQ41" s="143" t="s">
        <v>699</v>
      </c>
      <c r="AR41" s="799"/>
      <c r="AS41" s="143" t="s">
        <v>699</v>
      </c>
      <c r="AT41" s="799"/>
      <c r="AU41" s="143" t="s">
        <v>699</v>
      </c>
      <c r="AV41" s="799"/>
      <c r="AW41" s="143" t="s">
        <v>699</v>
      </c>
      <c r="AX41" s="799"/>
      <c r="AY41" s="143" t="s">
        <v>699</v>
      </c>
      <c r="AZ41" s="799"/>
      <c r="BA41" s="143" t="s">
        <v>699</v>
      </c>
      <c r="BB41" s="799"/>
      <c r="BC41" s="143" t="s">
        <v>699</v>
      </c>
      <c r="BD41" s="799"/>
      <c r="BE41" s="143" t="s">
        <v>699</v>
      </c>
      <c r="BF41" s="799"/>
      <c r="BG41" s="143" t="s">
        <v>699</v>
      </c>
      <c r="BH41" s="799"/>
      <c r="BI41" s="143" t="s">
        <v>699</v>
      </c>
      <c r="BJ41" s="799"/>
      <c r="BK41" s="143" t="s">
        <v>699</v>
      </c>
      <c r="BL41" s="799"/>
      <c r="BM41" s="516"/>
      <c r="BZ41" s="79">
        <v>0</v>
      </c>
    </row>
    <row customHeight="1" ht="45">
      <c r="A42" s="780"/>
      <c r="D42" s="792" t="s">
        <v>477</v>
      </c>
      <c r="E42" s="793" t="s">
        <v>1088</v>
      </c>
      <c r="F42" s="143" t="s">
        <v>711</v>
      </c>
      <c r="G42" s="669"/>
      <c r="H42" s="799"/>
      <c r="I42" s="669">
        <v>0</v>
      </c>
      <c r="J42" s="799"/>
      <c r="K42" s="669">
        <v>0</v>
      </c>
      <c r="L42" s="799"/>
      <c r="M42" s="669">
        <v>0</v>
      </c>
      <c r="N42" s="799"/>
      <c r="O42" s="669">
        <v>0</v>
      </c>
      <c r="P42" s="799"/>
      <c r="Q42" s="669">
        <v>0</v>
      </c>
      <c r="R42" s="799"/>
      <c r="S42" s="669">
        <v>0</v>
      </c>
      <c r="T42" s="799"/>
      <c r="U42" s="669">
        <v>0</v>
      </c>
      <c r="V42" s="799"/>
      <c r="W42" s="669">
        <v>0</v>
      </c>
      <c r="X42" s="799"/>
      <c r="Y42" s="669">
        <v>0</v>
      </c>
      <c r="Z42" s="799"/>
      <c r="AA42" s="669">
        <v>0</v>
      </c>
      <c r="AB42" s="799"/>
      <c r="AC42" s="669">
        <v>0</v>
      </c>
      <c r="AD42" s="799"/>
      <c r="AE42" s="669">
        <v>0</v>
      </c>
      <c r="AF42" s="799"/>
      <c r="AG42" s="669">
        <v>0</v>
      </c>
      <c r="AH42" s="799"/>
      <c r="AI42" s="669">
        <v>0</v>
      </c>
      <c r="AJ42" s="799"/>
      <c r="AK42" s="669">
        <v>0</v>
      </c>
      <c r="AL42" s="799"/>
      <c r="AM42" s="669">
        <v>0</v>
      </c>
      <c r="AN42" s="799"/>
      <c r="AO42" s="669">
        <v>0</v>
      </c>
      <c r="AP42" s="799"/>
      <c r="AQ42" s="669">
        <v>0</v>
      </c>
      <c r="AR42" s="799"/>
      <c r="AS42" s="669">
        <v>0</v>
      </c>
      <c r="AT42" s="799"/>
      <c r="AU42" s="669">
        <v>0</v>
      </c>
      <c r="AV42" s="799"/>
      <c r="AW42" s="669">
        <v>0</v>
      </c>
      <c r="AX42" s="799"/>
      <c r="AY42" s="669">
        <v>0</v>
      </c>
      <c r="AZ42" s="799"/>
      <c r="BA42" s="669">
        <v>0</v>
      </c>
      <c r="BB42" s="799"/>
      <c r="BC42" s="669">
        <v>0</v>
      </c>
      <c r="BD42" s="799"/>
      <c r="BE42" s="669">
        <v>0</v>
      </c>
      <c r="BF42" s="799"/>
      <c r="BG42" s="669">
        <v>0</v>
      </c>
      <c r="BH42" s="799"/>
      <c r="BI42" s="669">
        <v>0</v>
      </c>
      <c r="BJ42" s="799"/>
      <c r="BK42" s="669">
        <v>0</v>
      </c>
      <c r="BL42" s="799"/>
      <c r="BM42" s="516" t="s">
        <v>1089</v>
      </c>
      <c r="BZ42" s="79">
        <v>0</v>
      </c>
    </row>
    <row customHeight="1" ht="45">
      <c r="A43" s="780"/>
      <c r="D43" s="792" t="s">
        <v>485</v>
      </c>
      <c r="E43" s="800" t="s">
        <v>1090</v>
      </c>
      <c r="F43" s="801" t="s">
        <v>711</v>
      </c>
      <c r="G43" s="699"/>
      <c r="H43" s="795"/>
      <c r="I43" s="699">
        <v>0</v>
      </c>
      <c r="J43" s="795"/>
      <c r="K43" s="699">
        <v>0</v>
      </c>
      <c r="L43" s="795"/>
      <c r="M43" s="699">
        <v>0</v>
      </c>
      <c r="N43" s="795"/>
      <c r="O43" s="699">
        <v>0</v>
      </c>
      <c r="P43" s="795"/>
      <c r="Q43" s="699">
        <v>0</v>
      </c>
      <c r="R43" s="795"/>
      <c r="S43" s="699">
        <v>0</v>
      </c>
      <c r="T43" s="795"/>
      <c r="U43" s="699">
        <v>0</v>
      </c>
      <c r="V43" s="795"/>
      <c r="W43" s="699">
        <v>0</v>
      </c>
      <c r="X43" s="795"/>
      <c r="Y43" s="699">
        <v>0</v>
      </c>
      <c r="Z43" s="795"/>
      <c r="AA43" s="699">
        <v>0</v>
      </c>
      <c r="AB43" s="795"/>
      <c r="AC43" s="699">
        <v>0</v>
      </c>
      <c r="AD43" s="795"/>
      <c r="AE43" s="699">
        <v>0</v>
      </c>
      <c r="AF43" s="795"/>
      <c r="AG43" s="699">
        <v>0</v>
      </c>
      <c r="AH43" s="795"/>
      <c r="AI43" s="699">
        <v>0</v>
      </c>
      <c r="AJ43" s="795"/>
      <c r="AK43" s="699">
        <v>0</v>
      </c>
      <c r="AL43" s="795"/>
      <c r="AM43" s="699">
        <v>0</v>
      </c>
      <c r="AN43" s="795"/>
      <c r="AO43" s="699">
        <v>0</v>
      </c>
      <c r="AP43" s="795"/>
      <c r="AQ43" s="699">
        <v>0</v>
      </c>
      <c r="AR43" s="795"/>
      <c r="AS43" s="699">
        <v>0</v>
      </c>
      <c r="AT43" s="795"/>
      <c r="AU43" s="699">
        <v>0</v>
      </c>
      <c r="AV43" s="795"/>
      <c r="AW43" s="699">
        <v>0</v>
      </c>
      <c r="AX43" s="795"/>
      <c r="AY43" s="699">
        <v>0</v>
      </c>
      <c r="AZ43" s="795"/>
      <c r="BA43" s="699">
        <v>0</v>
      </c>
      <c r="BB43" s="795"/>
      <c r="BC43" s="699">
        <v>0</v>
      </c>
      <c r="BD43" s="795"/>
      <c r="BE43" s="699">
        <v>0</v>
      </c>
      <c r="BF43" s="795"/>
      <c r="BG43" s="699">
        <v>0</v>
      </c>
      <c r="BH43" s="795"/>
      <c r="BI43" s="699">
        <v>0</v>
      </c>
      <c r="BJ43" s="795"/>
      <c r="BK43" s="699">
        <v>0</v>
      </c>
      <c r="BL43" s="795"/>
      <c r="BM43" s="516" t="s">
        <v>1091</v>
      </c>
      <c r="BZ43" s="79">
        <v>0</v>
      </c>
    </row>
    <row customHeight="1" ht="11.25">
      <c r="A44" s="780"/>
      <c r="D44" s="792" t="s">
        <v>90</v>
      </c>
      <c r="E44" s="802" t="s">
        <v>1092</v>
      </c>
      <c r="F44" s="143" t="s">
        <v>1082</v>
      </c>
      <c r="G44" s="794"/>
      <c r="H44" s="795"/>
      <c r="I44" s="794">
        <v>1498272</v>
      </c>
      <c r="J44" s="795"/>
      <c r="K44" s="794">
        <v>0</v>
      </c>
      <c r="L44" s="795"/>
      <c r="M44" s="794">
        <v>0</v>
      </c>
      <c r="N44" s="795"/>
      <c r="O44" s="794">
        <v>0</v>
      </c>
      <c r="P44" s="795"/>
      <c r="Q44" s="794">
        <v>0</v>
      </c>
      <c r="R44" s="795"/>
      <c r="S44" s="794">
        <v>0</v>
      </c>
      <c r="T44" s="795"/>
      <c r="U44" s="794">
        <v>0</v>
      </c>
      <c r="V44" s="795"/>
      <c r="W44" s="794">
        <v>0</v>
      </c>
      <c r="X44" s="795"/>
      <c r="Y44" s="794">
        <v>0</v>
      </c>
      <c r="Z44" s="795"/>
      <c r="AA44" s="794">
        <v>0</v>
      </c>
      <c r="AB44" s="795"/>
      <c r="AC44" s="794">
        <v>1498272</v>
      </c>
      <c r="AD44" s="795"/>
      <c r="AE44" s="794">
        <v>240</v>
      </c>
      <c r="AF44" s="795"/>
      <c r="AG44" s="794">
        <v>240</v>
      </c>
      <c r="AH44" s="795"/>
      <c r="AI44" s="794">
        <v>120</v>
      </c>
      <c r="AJ44" s="795"/>
      <c r="AK44" s="794">
        <v>240</v>
      </c>
      <c r="AL44" s="795"/>
      <c r="AM44" s="794">
        <v>240</v>
      </c>
      <c r="AN44" s="795"/>
      <c r="AO44" s="794">
        <v>240</v>
      </c>
      <c r="AP44" s="795"/>
      <c r="AQ44" s="794">
        <v>120</v>
      </c>
      <c r="AR44" s="795"/>
      <c r="AS44" s="794">
        <v>120</v>
      </c>
      <c r="AT44" s="795"/>
      <c r="AU44" s="794">
        <v>120</v>
      </c>
      <c r="AV44" s="795"/>
      <c r="AW44" s="794">
        <v>120</v>
      </c>
      <c r="AX44" s="795"/>
      <c r="AY44" s="794">
        <v>120</v>
      </c>
      <c r="AZ44" s="795"/>
      <c r="BA44" s="794">
        <v>120</v>
      </c>
      <c r="BB44" s="795"/>
      <c r="BC44" s="794">
        <v>120</v>
      </c>
      <c r="BD44" s="795"/>
      <c r="BE44" s="794">
        <v>120</v>
      </c>
      <c r="BF44" s="795"/>
      <c r="BG44" s="794">
        <v>120</v>
      </c>
      <c r="BH44" s="795"/>
      <c r="BI44" s="794">
        <v>120</v>
      </c>
      <c r="BJ44" s="795"/>
      <c r="BK44" s="794">
        <v>240</v>
      </c>
      <c r="BL44" s="795"/>
      <c r="BM44" s="450"/>
      <c r="BZ44" s="79">
        <v>0</v>
      </c>
    </row>
    <row customHeight="1" ht="11.25">
      <c r="A45" s="780"/>
      <c r="D45" s="792" t="s">
        <v>964</v>
      </c>
      <c r="E45" s="800" t="s">
        <v>1093</v>
      </c>
      <c r="F45" s="143" t="s">
        <v>1082</v>
      </c>
      <c r="G45" s="794"/>
      <c r="H45" s="795"/>
      <c r="I45" s="794">
        <v>245374</v>
      </c>
      <c r="J45" s="795"/>
      <c r="K45" s="794">
        <v>0</v>
      </c>
      <c r="L45" s="795"/>
      <c r="M45" s="794">
        <v>0</v>
      </c>
      <c r="N45" s="795"/>
      <c r="O45" s="794">
        <v>0</v>
      </c>
      <c r="P45" s="795"/>
      <c r="Q45" s="794">
        <v>0</v>
      </c>
      <c r="R45" s="795"/>
      <c r="S45" s="794">
        <v>0</v>
      </c>
      <c r="T45" s="795"/>
      <c r="U45" s="794">
        <v>0</v>
      </c>
      <c r="V45" s="795"/>
      <c r="W45" s="794">
        <v>0</v>
      </c>
      <c r="X45" s="795"/>
      <c r="Y45" s="794">
        <v>0</v>
      </c>
      <c r="Z45" s="795"/>
      <c r="AA45" s="794">
        <v>0</v>
      </c>
      <c r="AB45" s="795"/>
      <c r="AC45" s="794">
        <v>245374</v>
      </c>
      <c r="AD45" s="795"/>
      <c r="AE45" s="794">
        <v>48</v>
      </c>
      <c r="AF45" s="795"/>
      <c r="AG45" s="794">
        <v>48</v>
      </c>
      <c r="AH45" s="795"/>
      <c r="AI45" s="794">
        <v>24</v>
      </c>
      <c r="AJ45" s="795"/>
      <c r="AK45" s="794">
        <v>48</v>
      </c>
      <c r="AL45" s="795"/>
      <c r="AM45" s="794">
        <v>48</v>
      </c>
      <c r="AN45" s="795"/>
      <c r="AO45" s="794">
        <v>48</v>
      </c>
      <c r="AP45" s="795"/>
      <c r="AQ45" s="794">
        <v>24</v>
      </c>
      <c r="AR45" s="795"/>
      <c r="AS45" s="794">
        <v>24</v>
      </c>
      <c r="AT45" s="795"/>
      <c r="AU45" s="794">
        <v>24</v>
      </c>
      <c r="AV45" s="795"/>
      <c r="AW45" s="794">
        <v>24</v>
      </c>
      <c r="AX45" s="795"/>
      <c r="AY45" s="794">
        <v>24</v>
      </c>
      <c r="AZ45" s="795"/>
      <c r="BA45" s="794">
        <v>24</v>
      </c>
      <c r="BB45" s="795"/>
      <c r="BC45" s="794">
        <v>24</v>
      </c>
      <c r="BD45" s="795"/>
      <c r="BE45" s="794">
        <v>24</v>
      </c>
      <c r="BF45" s="795"/>
      <c r="BG45" s="794">
        <v>24</v>
      </c>
      <c r="BH45" s="795"/>
      <c r="BI45" s="794">
        <v>24</v>
      </c>
      <c r="BJ45" s="795"/>
      <c r="BK45" s="794">
        <v>48</v>
      </c>
      <c r="BL45" s="795"/>
      <c r="BM45" s="450"/>
      <c r="BZ45" s="79">
        <v>0</v>
      </c>
    </row>
    <row customHeight="1" ht="11.25">
      <c r="A46" s="780"/>
      <c r="D46" s="792" t="s">
        <v>1008</v>
      </c>
      <c r="E46" s="800" t="s">
        <v>1094</v>
      </c>
      <c r="F46" s="143" t="s">
        <v>1082</v>
      </c>
      <c r="G46" s="794"/>
      <c r="H46" s="795"/>
      <c r="I46" s="794">
        <v>77492</v>
      </c>
      <c r="J46" s="795"/>
      <c r="K46" s="794">
        <v>0</v>
      </c>
      <c r="L46" s="795"/>
      <c r="M46" s="794">
        <v>0</v>
      </c>
      <c r="N46" s="795"/>
      <c r="O46" s="794">
        <v>0</v>
      </c>
      <c r="P46" s="795"/>
      <c r="Q46" s="794">
        <v>0</v>
      </c>
      <c r="R46" s="795"/>
      <c r="S46" s="794">
        <v>0</v>
      </c>
      <c r="T46" s="795"/>
      <c r="U46" s="794">
        <v>0</v>
      </c>
      <c r="V46" s="795"/>
      <c r="W46" s="794">
        <v>0</v>
      </c>
      <c r="X46" s="795"/>
      <c r="Y46" s="794">
        <v>0</v>
      </c>
      <c r="Z46" s="795"/>
      <c r="AA46" s="794">
        <v>0</v>
      </c>
      <c r="AB46" s="795"/>
      <c r="AC46" s="794">
        <v>77492</v>
      </c>
      <c r="AD46" s="795"/>
      <c r="AE46" s="794">
        <v>48</v>
      </c>
      <c r="AF46" s="795"/>
      <c r="AG46" s="794">
        <v>48</v>
      </c>
      <c r="AH46" s="795"/>
      <c r="AI46" s="794">
        <v>24</v>
      </c>
      <c r="AJ46" s="795"/>
      <c r="AK46" s="794">
        <v>48</v>
      </c>
      <c r="AL46" s="795"/>
      <c r="AM46" s="794">
        <v>48</v>
      </c>
      <c r="AN46" s="795"/>
      <c r="AO46" s="794">
        <v>48</v>
      </c>
      <c r="AP46" s="795"/>
      <c r="AQ46" s="794">
        <v>24</v>
      </c>
      <c r="AR46" s="795"/>
      <c r="AS46" s="794">
        <v>24</v>
      </c>
      <c r="AT46" s="795"/>
      <c r="AU46" s="794">
        <v>24</v>
      </c>
      <c r="AV46" s="795"/>
      <c r="AW46" s="794">
        <v>24</v>
      </c>
      <c r="AX46" s="795"/>
      <c r="AY46" s="794">
        <v>24</v>
      </c>
      <c r="AZ46" s="795"/>
      <c r="BA46" s="794">
        <v>24</v>
      </c>
      <c r="BB46" s="795"/>
      <c r="BC46" s="794">
        <v>24</v>
      </c>
      <c r="BD46" s="795"/>
      <c r="BE46" s="794">
        <v>24</v>
      </c>
      <c r="BF46" s="795"/>
      <c r="BG46" s="794">
        <v>24</v>
      </c>
      <c r="BH46" s="795"/>
      <c r="BI46" s="794">
        <v>24</v>
      </c>
      <c r="BJ46" s="795"/>
      <c r="BK46" s="794">
        <v>48</v>
      </c>
      <c r="BL46" s="795"/>
      <c r="BM46" s="450"/>
      <c r="BZ46" s="79">
        <v>0</v>
      </c>
    </row>
    <row customHeight="1" ht="11.25">
      <c r="A47" s="780"/>
      <c r="D47" s="792" t="s">
        <v>1011</v>
      </c>
      <c r="E47" s="800" t="s">
        <v>1095</v>
      </c>
      <c r="F47" s="143" t="s">
        <v>1082</v>
      </c>
      <c r="G47" s="794"/>
      <c r="H47" s="795"/>
      <c r="I47" s="794">
        <v>1012720</v>
      </c>
      <c r="J47" s="795"/>
      <c r="K47" s="794">
        <v>0</v>
      </c>
      <c r="L47" s="795"/>
      <c r="M47" s="794">
        <v>0</v>
      </c>
      <c r="N47" s="795"/>
      <c r="O47" s="794">
        <v>0</v>
      </c>
      <c r="P47" s="795"/>
      <c r="Q47" s="794">
        <v>0</v>
      </c>
      <c r="R47" s="795"/>
      <c r="S47" s="794">
        <v>0</v>
      </c>
      <c r="T47" s="795"/>
      <c r="U47" s="794">
        <v>0</v>
      </c>
      <c r="V47" s="795"/>
      <c r="W47" s="794">
        <v>0</v>
      </c>
      <c r="X47" s="795"/>
      <c r="Y47" s="794">
        <v>0</v>
      </c>
      <c r="Z47" s="795"/>
      <c r="AA47" s="794">
        <v>0</v>
      </c>
      <c r="AB47" s="795"/>
      <c r="AC47" s="794">
        <v>1012720</v>
      </c>
      <c r="AD47" s="795"/>
      <c r="AE47" s="794">
        <v>48</v>
      </c>
      <c r="AF47" s="795"/>
      <c r="AG47" s="794">
        <v>48</v>
      </c>
      <c r="AH47" s="795"/>
      <c r="AI47" s="794">
        <v>24</v>
      </c>
      <c r="AJ47" s="795"/>
      <c r="AK47" s="794">
        <v>48</v>
      </c>
      <c r="AL47" s="795"/>
      <c r="AM47" s="794">
        <v>48</v>
      </c>
      <c r="AN47" s="795"/>
      <c r="AO47" s="794">
        <v>48</v>
      </c>
      <c r="AP47" s="795"/>
      <c r="AQ47" s="794">
        <v>24</v>
      </c>
      <c r="AR47" s="795"/>
      <c r="AS47" s="794">
        <v>24</v>
      </c>
      <c r="AT47" s="795"/>
      <c r="AU47" s="794">
        <v>24</v>
      </c>
      <c r="AV47" s="795"/>
      <c r="AW47" s="794">
        <v>24</v>
      </c>
      <c r="AX47" s="795"/>
      <c r="AY47" s="794">
        <v>24</v>
      </c>
      <c r="AZ47" s="795"/>
      <c r="BA47" s="794">
        <v>24</v>
      </c>
      <c r="BB47" s="795"/>
      <c r="BC47" s="794">
        <v>24</v>
      </c>
      <c r="BD47" s="795"/>
      <c r="BE47" s="794">
        <v>24</v>
      </c>
      <c r="BF47" s="795"/>
      <c r="BG47" s="794">
        <v>24</v>
      </c>
      <c r="BH47" s="795"/>
      <c r="BI47" s="794">
        <v>24</v>
      </c>
      <c r="BJ47" s="795"/>
      <c r="BK47" s="794">
        <v>48</v>
      </c>
      <c r="BL47" s="795"/>
      <c r="BM47" s="450"/>
      <c r="BZ47" s="79">
        <v>0</v>
      </c>
    </row>
    <row customHeight="1" ht="11.25">
      <c r="A48" s="780"/>
      <c r="D48" s="792" t="s">
        <v>1096</v>
      </c>
      <c r="E48" s="803" t="s">
        <v>1097</v>
      </c>
      <c r="F48" s="143" t="s">
        <v>1082</v>
      </c>
      <c r="G48" s="794"/>
      <c r="H48" s="795"/>
      <c r="I48" s="794">
        <v>0</v>
      </c>
      <c r="J48" s="795"/>
      <c r="K48" s="794">
        <v>0</v>
      </c>
      <c r="L48" s="795"/>
      <c r="M48" s="794">
        <v>0</v>
      </c>
      <c r="N48" s="795"/>
      <c r="O48" s="794">
        <v>0</v>
      </c>
      <c r="P48" s="795"/>
      <c r="Q48" s="794">
        <v>0</v>
      </c>
      <c r="R48" s="795"/>
      <c r="S48" s="794">
        <v>0</v>
      </c>
      <c r="T48" s="795"/>
      <c r="U48" s="794">
        <v>0</v>
      </c>
      <c r="V48" s="795"/>
      <c r="W48" s="794">
        <v>0</v>
      </c>
      <c r="X48" s="795"/>
      <c r="Y48" s="794">
        <v>0</v>
      </c>
      <c r="Z48" s="795"/>
      <c r="AA48" s="794">
        <v>0</v>
      </c>
      <c r="AB48" s="795"/>
      <c r="AC48" s="794">
        <v>0</v>
      </c>
      <c r="AD48" s="795"/>
      <c r="AE48" s="794">
        <v>0</v>
      </c>
      <c r="AF48" s="795"/>
      <c r="AG48" s="794">
        <v>0</v>
      </c>
      <c r="AH48" s="795"/>
      <c r="AI48" s="794">
        <v>0</v>
      </c>
      <c r="AJ48" s="795"/>
      <c r="AK48" s="794">
        <v>0</v>
      </c>
      <c r="AL48" s="795"/>
      <c r="AM48" s="794">
        <v>0</v>
      </c>
      <c r="AN48" s="795"/>
      <c r="AO48" s="794">
        <v>0</v>
      </c>
      <c r="AP48" s="795"/>
      <c r="AQ48" s="794">
        <v>0</v>
      </c>
      <c r="AR48" s="795"/>
      <c r="AS48" s="794">
        <v>0</v>
      </c>
      <c r="AT48" s="795"/>
      <c r="AU48" s="794">
        <v>0</v>
      </c>
      <c r="AV48" s="795"/>
      <c r="AW48" s="794">
        <v>0</v>
      </c>
      <c r="AX48" s="795"/>
      <c r="AY48" s="794">
        <v>0</v>
      </c>
      <c r="AZ48" s="795"/>
      <c r="BA48" s="794">
        <v>0</v>
      </c>
      <c r="BB48" s="795"/>
      <c r="BC48" s="794">
        <v>0</v>
      </c>
      <c r="BD48" s="795"/>
      <c r="BE48" s="794">
        <v>0</v>
      </c>
      <c r="BF48" s="795"/>
      <c r="BG48" s="794">
        <v>0</v>
      </c>
      <c r="BH48" s="795"/>
      <c r="BI48" s="794">
        <v>0</v>
      </c>
      <c r="BJ48" s="795"/>
      <c r="BK48" s="794">
        <v>0</v>
      </c>
      <c r="BL48" s="795"/>
      <c r="BM48" s="450"/>
      <c r="BZ48" s="79">
        <v>0</v>
      </c>
    </row>
    <row customHeight="1" ht="11.25">
      <c r="A49" s="780"/>
      <c r="D49" s="792" t="s">
        <v>1098</v>
      </c>
      <c r="E49" s="803" t="s">
        <v>1099</v>
      </c>
      <c r="F49" s="143" t="s">
        <v>1082</v>
      </c>
      <c r="G49" s="794"/>
      <c r="H49" s="795"/>
      <c r="I49" s="794">
        <v>1012720</v>
      </c>
      <c r="J49" s="795"/>
      <c r="K49" s="794">
        <v>0</v>
      </c>
      <c r="L49" s="795"/>
      <c r="M49" s="794">
        <v>0</v>
      </c>
      <c r="N49" s="795"/>
      <c r="O49" s="794">
        <v>0</v>
      </c>
      <c r="P49" s="795"/>
      <c r="Q49" s="794">
        <v>0</v>
      </c>
      <c r="R49" s="795"/>
      <c r="S49" s="794">
        <v>0</v>
      </c>
      <c r="T49" s="795"/>
      <c r="U49" s="794">
        <v>0</v>
      </c>
      <c r="V49" s="795"/>
      <c r="W49" s="794">
        <v>0</v>
      </c>
      <c r="X49" s="795"/>
      <c r="Y49" s="794">
        <v>0</v>
      </c>
      <c r="Z49" s="795"/>
      <c r="AA49" s="794">
        <v>0</v>
      </c>
      <c r="AB49" s="795"/>
      <c r="AC49" s="794">
        <v>1012720</v>
      </c>
      <c r="AD49" s="795"/>
      <c r="AE49" s="794">
        <v>48</v>
      </c>
      <c r="AF49" s="795"/>
      <c r="AG49" s="794">
        <v>48</v>
      </c>
      <c r="AH49" s="795"/>
      <c r="AI49" s="794">
        <v>24</v>
      </c>
      <c r="AJ49" s="795"/>
      <c r="AK49" s="794">
        <v>48</v>
      </c>
      <c r="AL49" s="795"/>
      <c r="AM49" s="794">
        <v>48</v>
      </c>
      <c r="AN49" s="795"/>
      <c r="AO49" s="794">
        <v>48</v>
      </c>
      <c r="AP49" s="795"/>
      <c r="AQ49" s="794">
        <v>24</v>
      </c>
      <c r="AR49" s="795"/>
      <c r="AS49" s="794">
        <v>24</v>
      </c>
      <c r="AT49" s="795"/>
      <c r="AU49" s="794">
        <v>24</v>
      </c>
      <c r="AV49" s="795"/>
      <c r="AW49" s="794">
        <v>24</v>
      </c>
      <c r="AX49" s="795"/>
      <c r="AY49" s="794">
        <v>24</v>
      </c>
      <c r="AZ49" s="795"/>
      <c r="BA49" s="794">
        <v>24</v>
      </c>
      <c r="BB49" s="795"/>
      <c r="BC49" s="794">
        <v>24</v>
      </c>
      <c r="BD49" s="795"/>
      <c r="BE49" s="794">
        <v>24</v>
      </c>
      <c r="BF49" s="795"/>
      <c r="BG49" s="794">
        <v>24</v>
      </c>
      <c r="BH49" s="795"/>
      <c r="BI49" s="794">
        <v>24</v>
      </c>
      <c r="BJ49" s="795"/>
      <c r="BK49" s="794">
        <v>48</v>
      </c>
      <c r="BL49" s="795"/>
      <c r="BM49" s="450"/>
      <c r="BZ49" s="79">
        <v>0</v>
      </c>
    </row>
    <row customHeight="1" ht="11.25">
      <c r="A50" s="780"/>
      <c r="D50" s="792" t="s">
        <v>1100</v>
      </c>
      <c r="E50" s="800" t="s">
        <v>1101</v>
      </c>
      <c r="F50" s="143" t="s">
        <v>1082</v>
      </c>
      <c r="G50" s="794"/>
      <c r="H50" s="795"/>
      <c r="I50" s="794">
        <v>83952</v>
      </c>
      <c r="J50" s="795"/>
      <c r="K50" s="794">
        <v>0</v>
      </c>
      <c r="L50" s="795"/>
      <c r="M50" s="794">
        <v>0</v>
      </c>
      <c r="N50" s="795"/>
      <c r="O50" s="794">
        <v>0</v>
      </c>
      <c r="P50" s="795"/>
      <c r="Q50" s="794">
        <v>0</v>
      </c>
      <c r="R50" s="795"/>
      <c r="S50" s="794">
        <v>0</v>
      </c>
      <c r="T50" s="795"/>
      <c r="U50" s="794">
        <v>0</v>
      </c>
      <c r="V50" s="795"/>
      <c r="W50" s="794">
        <v>0</v>
      </c>
      <c r="X50" s="795"/>
      <c r="Y50" s="794">
        <v>0</v>
      </c>
      <c r="Z50" s="795"/>
      <c r="AA50" s="794">
        <v>0</v>
      </c>
      <c r="AB50" s="795"/>
      <c r="AC50" s="794">
        <v>83952</v>
      </c>
      <c r="AD50" s="795"/>
      <c r="AE50" s="794">
        <v>48</v>
      </c>
      <c r="AF50" s="795"/>
      <c r="AG50" s="794">
        <v>48</v>
      </c>
      <c r="AH50" s="795"/>
      <c r="AI50" s="794">
        <v>24</v>
      </c>
      <c r="AJ50" s="795"/>
      <c r="AK50" s="794">
        <v>48</v>
      </c>
      <c r="AL50" s="795"/>
      <c r="AM50" s="794">
        <v>48</v>
      </c>
      <c r="AN50" s="795"/>
      <c r="AO50" s="794">
        <v>48</v>
      </c>
      <c r="AP50" s="795"/>
      <c r="AQ50" s="794">
        <v>24</v>
      </c>
      <c r="AR50" s="795"/>
      <c r="AS50" s="794">
        <v>24</v>
      </c>
      <c r="AT50" s="795"/>
      <c r="AU50" s="794">
        <v>24</v>
      </c>
      <c r="AV50" s="795"/>
      <c r="AW50" s="794">
        <v>24</v>
      </c>
      <c r="AX50" s="795"/>
      <c r="AY50" s="794">
        <v>24</v>
      </c>
      <c r="AZ50" s="795"/>
      <c r="BA50" s="794">
        <v>24</v>
      </c>
      <c r="BB50" s="795"/>
      <c r="BC50" s="794">
        <v>24</v>
      </c>
      <c r="BD50" s="795"/>
      <c r="BE50" s="794">
        <v>24</v>
      </c>
      <c r="BF50" s="795"/>
      <c r="BG50" s="794">
        <v>24</v>
      </c>
      <c r="BH50" s="795"/>
      <c r="BI50" s="794">
        <v>24</v>
      </c>
      <c r="BJ50" s="795"/>
      <c r="BK50" s="794">
        <v>48</v>
      </c>
      <c r="BL50" s="795"/>
      <c r="BM50" s="450"/>
      <c r="BZ50" s="79">
        <v>0</v>
      </c>
    </row>
    <row customHeight="1" ht="11.25">
      <c r="A51" s="780"/>
      <c r="D51" s="792" t="s">
        <v>1102</v>
      </c>
      <c r="E51" s="800" t="s">
        <v>1103</v>
      </c>
      <c r="F51" s="143" t="s">
        <v>1082</v>
      </c>
      <c r="G51" s="794"/>
      <c r="H51" s="795"/>
      <c r="I51" s="794">
        <v>78734</v>
      </c>
      <c r="J51" s="795"/>
      <c r="K51" s="794">
        <v>0</v>
      </c>
      <c r="L51" s="795"/>
      <c r="M51" s="794">
        <v>0</v>
      </c>
      <c r="N51" s="795"/>
      <c r="O51" s="794">
        <v>0</v>
      </c>
      <c r="P51" s="795"/>
      <c r="Q51" s="794">
        <v>0</v>
      </c>
      <c r="R51" s="795"/>
      <c r="S51" s="794">
        <v>0</v>
      </c>
      <c r="T51" s="795"/>
      <c r="U51" s="794">
        <v>0</v>
      </c>
      <c r="V51" s="795"/>
      <c r="W51" s="794">
        <v>0</v>
      </c>
      <c r="X51" s="795"/>
      <c r="Y51" s="794">
        <v>0</v>
      </c>
      <c r="Z51" s="795"/>
      <c r="AA51" s="794">
        <v>0</v>
      </c>
      <c r="AB51" s="795"/>
      <c r="AC51" s="794">
        <v>78734</v>
      </c>
      <c r="AD51" s="795"/>
      <c r="AE51" s="794">
        <v>48</v>
      </c>
      <c r="AF51" s="795"/>
      <c r="AG51" s="794">
        <v>48</v>
      </c>
      <c r="AH51" s="795"/>
      <c r="AI51" s="794">
        <v>24</v>
      </c>
      <c r="AJ51" s="795"/>
      <c r="AK51" s="794">
        <v>48</v>
      </c>
      <c r="AL51" s="795"/>
      <c r="AM51" s="794">
        <v>48</v>
      </c>
      <c r="AN51" s="795"/>
      <c r="AO51" s="794">
        <v>48</v>
      </c>
      <c r="AP51" s="795"/>
      <c r="AQ51" s="794">
        <v>24</v>
      </c>
      <c r="AR51" s="795"/>
      <c r="AS51" s="794">
        <v>24</v>
      </c>
      <c r="AT51" s="795"/>
      <c r="AU51" s="794">
        <v>24</v>
      </c>
      <c r="AV51" s="795"/>
      <c r="AW51" s="794">
        <v>24</v>
      </c>
      <c r="AX51" s="795"/>
      <c r="AY51" s="794">
        <v>24</v>
      </c>
      <c r="AZ51" s="795"/>
      <c r="BA51" s="794">
        <v>24</v>
      </c>
      <c r="BB51" s="795"/>
      <c r="BC51" s="794">
        <v>24</v>
      </c>
      <c r="BD51" s="795"/>
      <c r="BE51" s="794">
        <v>24</v>
      </c>
      <c r="BF51" s="795"/>
      <c r="BG51" s="794">
        <v>24</v>
      </c>
      <c r="BH51" s="795"/>
      <c r="BI51" s="794">
        <v>24</v>
      </c>
      <c r="BJ51" s="795"/>
      <c r="BK51" s="794">
        <v>48</v>
      </c>
      <c r="BL51" s="795"/>
      <c r="BM51" s="450"/>
      <c r="BZ51" s="79">
        <v>0</v>
      </c>
    </row>
    <row customHeight="1" ht="45">
      <c r="A52" s="780"/>
      <c r="D52" s="792" t="s">
        <v>109</v>
      </c>
      <c r="E52" s="802" t="s">
        <v>1104</v>
      </c>
      <c r="F52" s="143" t="s">
        <v>1082</v>
      </c>
      <c r="G52" s="794"/>
      <c r="H52" s="795"/>
      <c r="I52" s="794">
        <v>4496</v>
      </c>
      <c r="J52" s="795"/>
      <c r="K52" s="794">
        <v>0</v>
      </c>
      <c r="L52" s="795"/>
      <c r="M52" s="794">
        <v>0</v>
      </c>
      <c r="N52" s="795"/>
      <c r="O52" s="794">
        <v>0</v>
      </c>
      <c r="P52" s="795"/>
      <c r="Q52" s="794">
        <v>0</v>
      </c>
      <c r="R52" s="795"/>
      <c r="S52" s="794">
        <v>0</v>
      </c>
      <c r="T52" s="795"/>
      <c r="U52" s="794">
        <v>0</v>
      </c>
      <c r="V52" s="795"/>
      <c r="W52" s="794">
        <v>0</v>
      </c>
      <c r="X52" s="795"/>
      <c r="Y52" s="794">
        <v>0</v>
      </c>
      <c r="Z52" s="795"/>
      <c r="AA52" s="794">
        <v>0</v>
      </c>
      <c r="AB52" s="795"/>
      <c r="AC52" s="794">
        <v>4496</v>
      </c>
      <c r="AD52" s="795"/>
      <c r="AE52" s="794">
        <v>0</v>
      </c>
      <c r="AF52" s="795"/>
      <c r="AG52" s="794">
        <v>0</v>
      </c>
      <c r="AH52" s="795"/>
      <c r="AI52" s="794">
        <v>0</v>
      </c>
      <c r="AJ52" s="795"/>
      <c r="AK52" s="794">
        <v>0</v>
      </c>
      <c r="AL52" s="795"/>
      <c r="AM52" s="794">
        <v>0</v>
      </c>
      <c r="AN52" s="795"/>
      <c r="AO52" s="794">
        <v>0</v>
      </c>
      <c r="AP52" s="795"/>
      <c r="AQ52" s="794">
        <v>0</v>
      </c>
      <c r="AR52" s="795"/>
      <c r="AS52" s="794">
        <v>0</v>
      </c>
      <c r="AT52" s="795"/>
      <c r="AU52" s="794">
        <v>0</v>
      </c>
      <c r="AV52" s="795"/>
      <c r="AW52" s="794">
        <v>0</v>
      </c>
      <c r="AX52" s="795"/>
      <c r="AY52" s="794">
        <v>0</v>
      </c>
      <c r="AZ52" s="795"/>
      <c r="BA52" s="794">
        <v>0</v>
      </c>
      <c r="BB52" s="795"/>
      <c r="BC52" s="794">
        <v>0</v>
      </c>
      <c r="BD52" s="795"/>
      <c r="BE52" s="794">
        <v>0</v>
      </c>
      <c r="BF52" s="795"/>
      <c r="BG52" s="794">
        <v>0</v>
      </c>
      <c r="BH52" s="795"/>
      <c r="BI52" s="794">
        <v>0</v>
      </c>
      <c r="BJ52" s="795"/>
      <c r="BK52" s="794">
        <v>0</v>
      </c>
      <c r="BL52" s="795"/>
      <c r="BM52" s="450"/>
      <c r="BZ52" s="79">
        <v>0</v>
      </c>
    </row>
    <row customHeight="1" ht="11.25">
      <c r="A53" s="780"/>
      <c r="D53" s="792" t="s">
        <v>466</v>
      </c>
      <c r="E53" s="800" t="s">
        <v>1093</v>
      </c>
      <c r="F53" s="143" t="s">
        <v>1082</v>
      </c>
      <c r="G53" s="794"/>
      <c r="H53" s="795"/>
      <c r="I53" s="794">
        <v>1420</v>
      </c>
      <c r="J53" s="795"/>
      <c r="K53" s="794">
        <v>0</v>
      </c>
      <c r="L53" s="795"/>
      <c r="M53" s="794">
        <v>0</v>
      </c>
      <c r="N53" s="795"/>
      <c r="O53" s="794">
        <v>0</v>
      </c>
      <c r="P53" s="795"/>
      <c r="Q53" s="794">
        <v>0</v>
      </c>
      <c r="R53" s="795"/>
      <c r="S53" s="794">
        <v>0</v>
      </c>
      <c r="T53" s="795"/>
      <c r="U53" s="794">
        <v>0</v>
      </c>
      <c r="V53" s="795"/>
      <c r="W53" s="794">
        <v>0</v>
      </c>
      <c r="X53" s="795"/>
      <c r="Y53" s="794">
        <v>0</v>
      </c>
      <c r="Z53" s="795"/>
      <c r="AA53" s="794">
        <v>0</v>
      </c>
      <c r="AB53" s="795"/>
      <c r="AC53" s="794">
        <v>1420</v>
      </c>
      <c r="AD53" s="795"/>
      <c r="AE53" s="794">
        <v>0</v>
      </c>
      <c r="AF53" s="795"/>
      <c r="AG53" s="794">
        <v>0</v>
      </c>
      <c r="AH53" s="795"/>
      <c r="AI53" s="794">
        <v>0</v>
      </c>
      <c r="AJ53" s="795"/>
      <c r="AK53" s="794">
        <v>0</v>
      </c>
      <c r="AL53" s="795"/>
      <c r="AM53" s="794">
        <v>0</v>
      </c>
      <c r="AN53" s="795"/>
      <c r="AO53" s="794">
        <v>0</v>
      </c>
      <c r="AP53" s="795"/>
      <c r="AQ53" s="794">
        <v>0</v>
      </c>
      <c r="AR53" s="795"/>
      <c r="AS53" s="794">
        <v>0</v>
      </c>
      <c r="AT53" s="795"/>
      <c r="AU53" s="794">
        <v>0</v>
      </c>
      <c r="AV53" s="795"/>
      <c r="AW53" s="794">
        <v>0</v>
      </c>
      <c r="AX53" s="795"/>
      <c r="AY53" s="794">
        <v>0</v>
      </c>
      <c r="AZ53" s="795"/>
      <c r="BA53" s="794">
        <v>0</v>
      </c>
      <c r="BB53" s="795"/>
      <c r="BC53" s="794">
        <v>0</v>
      </c>
      <c r="BD53" s="795"/>
      <c r="BE53" s="794">
        <v>0</v>
      </c>
      <c r="BF53" s="795"/>
      <c r="BG53" s="794">
        <v>0</v>
      </c>
      <c r="BH53" s="795"/>
      <c r="BI53" s="794">
        <v>0</v>
      </c>
      <c r="BJ53" s="795"/>
      <c r="BK53" s="794">
        <v>0</v>
      </c>
      <c r="BL53" s="795"/>
      <c r="BM53" s="450"/>
      <c r="BZ53" s="79">
        <v>0</v>
      </c>
    </row>
    <row customHeight="1" ht="11.25">
      <c r="A54" s="780"/>
      <c r="D54" s="792" t="s">
        <v>1105</v>
      </c>
      <c r="E54" s="800" t="s">
        <v>1094</v>
      </c>
      <c r="F54" s="143" t="s">
        <v>1082</v>
      </c>
      <c r="G54" s="794"/>
      <c r="H54" s="795"/>
      <c r="I54" s="794">
        <v>171</v>
      </c>
      <c r="J54" s="795"/>
      <c r="K54" s="794">
        <v>0</v>
      </c>
      <c r="L54" s="795"/>
      <c r="M54" s="794">
        <v>0</v>
      </c>
      <c r="N54" s="795"/>
      <c r="O54" s="794">
        <v>0</v>
      </c>
      <c r="P54" s="795"/>
      <c r="Q54" s="794">
        <v>0</v>
      </c>
      <c r="R54" s="795"/>
      <c r="S54" s="794">
        <v>0</v>
      </c>
      <c r="T54" s="795"/>
      <c r="U54" s="794">
        <v>0</v>
      </c>
      <c r="V54" s="795"/>
      <c r="W54" s="794">
        <v>0</v>
      </c>
      <c r="X54" s="795"/>
      <c r="Y54" s="794">
        <v>0</v>
      </c>
      <c r="Z54" s="795"/>
      <c r="AA54" s="794">
        <v>0</v>
      </c>
      <c r="AB54" s="795"/>
      <c r="AC54" s="794">
        <v>171</v>
      </c>
      <c r="AD54" s="795"/>
      <c r="AE54" s="794">
        <v>0</v>
      </c>
      <c r="AF54" s="795"/>
      <c r="AG54" s="794">
        <v>0</v>
      </c>
      <c r="AH54" s="795"/>
      <c r="AI54" s="794">
        <v>0</v>
      </c>
      <c r="AJ54" s="795"/>
      <c r="AK54" s="794">
        <v>0</v>
      </c>
      <c r="AL54" s="795"/>
      <c r="AM54" s="794">
        <v>0</v>
      </c>
      <c r="AN54" s="795"/>
      <c r="AO54" s="794">
        <v>0</v>
      </c>
      <c r="AP54" s="795"/>
      <c r="AQ54" s="794">
        <v>0</v>
      </c>
      <c r="AR54" s="795"/>
      <c r="AS54" s="794">
        <v>0</v>
      </c>
      <c r="AT54" s="795"/>
      <c r="AU54" s="794">
        <v>0</v>
      </c>
      <c r="AV54" s="795"/>
      <c r="AW54" s="794">
        <v>0</v>
      </c>
      <c r="AX54" s="795"/>
      <c r="AY54" s="794">
        <v>0</v>
      </c>
      <c r="AZ54" s="795"/>
      <c r="BA54" s="794">
        <v>0</v>
      </c>
      <c r="BB54" s="795"/>
      <c r="BC54" s="794">
        <v>0</v>
      </c>
      <c r="BD54" s="795"/>
      <c r="BE54" s="794">
        <v>0</v>
      </c>
      <c r="BF54" s="795"/>
      <c r="BG54" s="794">
        <v>0</v>
      </c>
      <c r="BH54" s="795"/>
      <c r="BI54" s="794">
        <v>0</v>
      </c>
      <c r="BJ54" s="795"/>
      <c r="BK54" s="794">
        <v>0</v>
      </c>
      <c r="BL54" s="795"/>
      <c r="BM54" s="450"/>
      <c r="BZ54" s="79">
        <v>0</v>
      </c>
    </row>
    <row customHeight="1" ht="11.25">
      <c r="A55" s="780"/>
      <c r="D55" s="792" t="s">
        <v>1106</v>
      </c>
      <c r="E55" s="800" t="s">
        <v>1095</v>
      </c>
      <c r="F55" s="143" t="s">
        <v>1082</v>
      </c>
      <c r="G55" s="794"/>
      <c r="H55" s="795"/>
      <c r="I55" s="794">
        <v>2812</v>
      </c>
      <c r="J55" s="795"/>
      <c r="K55" s="794">
        <v>0</v>
      </c>
      <c r="L55" s="795"/>
      <c r="M55" s="794">
        <v>0</v>
      </c>
      <c r="N55" s="795"/>
      <c r="O55" s="794">
        <v>0</v>
      </c>
      <c r="P55" s="795"/>
      <c r="Q55" s="794">
        <v>0</v>
      </c>
      <c r="R55" s="795"/>
      <c r="S55" s="794">
        <v>0</v>
      </c>
      <c r="T55" s="795"/>
      <c r="U55" s="794">
        <v>0</v>
      </c>
      <c r="V55" s="795"/>
      <c r="W55" s="794">
        <v>0</v>
      </c>
      <c r="X55" s="795"/>
      <c r="Y55" s="794">
        <v>0</v>
      </c>
      <c r="Z55" s="795"/>
      <c r="AA55" s="794">
        <v>0</v>
      </c>
      <c r="AB55" s="795"/>
      <c r="AC55" s="794">
        <v>2812</v>
      </c>
      <c r="AD55" s="795"/>
      <c r="AE55" s="794">
        <v>0</v>
      </c>
      <c r="AF55" s="795"/>
      <c r="AG55" s="794">
        <v>0</v>
      </c>
      <c r="AH55" s="795"/>
      <c r="AI55" s="794">
        <v>0</v>
      </c>
      <c r="AJ55" s="795"/>
      <c r="AK55" s="794">
        <v>0</v>
      </c>
      <c r="AL55" s="795"/>
      <c r="AM55" s="794">
        <v>0</v>
      </c>
      <c r="AN55" s="795"/>
      <c r="AO55" s="794">
        <v>0</v>
      </c>
      <c r="AP55" s="795"/>
      <c r="AQ55" s="794">
        <v>0</v>
      </c>
      <c r="AR55" s="795"/>
      <c r="AS55" s="794">
        <v>0</v>
      </c>
      <c r="AT55" s="795"/>
      <c r="AU55" s="794">
        <v>0</v>
      </c>
      <c r="AV55" s="795"/>
      <c r="AW55" s="794">
        <v>0</v>
      </c>
      <c r="AX55" s="795"/>
      <c r="AY55" s="794">
        <v>0</v>
      </c>
      <c r="AZ55" s="795"/>
      <c r="BA55" s="794">
        <v>0</v>
      </c>
      <c r="BB55" s="795"/>
      <c r="BC55" s="794">
        <v>0</v>
      </c>
      <c r="BD55" s="795"/>
      <c r="BE55" s="794">
        <v>0</v>
      </c>
      <c r="BF55" s="795"/>
      <c r="BG55" s="794">
        <v>0</v>
      </c>
      <c r="BH55" s="795"/>
      <c r="BI55" s="794">
        <v>0</v>
      </c>
      <c r="BJ55" s="795"/>
      <c r="BK55" s="794">
        <v>0</v>
      </c>
      <c r="BL55" s="795"/>
      <c r="BM55" s="450"/>
      <c r="BZ55" s="79">
        <v>0</v>
      </c>
    </row>
    <row customHeight="1" ht="11.25">
      <c r="A56" s="780"/>
      <c r="D56" s="792" t="s">
        <v>1107</v>
      </c>
      <c r="E56" s="803" t="s">
        <v>1097</v>
      </c>
      <c r="F56" s="143" t="s">
        <v>1082</v>
      </c>
      <c r="G56" s="794"/>
      <c r="H56" s="795"/>
      <c r="I56" s="794">
        <v>0</v>
      </c>
      <c r="J56" s="795"/>
      <c r="K56" s="794">
        <v>0</v>
      </c>
      <c r="L56" s="795"/>
      <c r="M56" s="794">
        <v>0</v>
      </c>
      <c r="N56" s="795"/>
      <c r="O56" s="794">
        <v>0</v>
      </c>
      <c r="P56" s="795"/>
      <c r="Q56" s="794">
        <v>0</v>
      </c>
      <c r="R56" s="795"/>
      <c r="S56" s="794">
        <v>0</v>
      </c>
      <c r="T56" s="795"/>
      <c r="U56" s="794">
        <v>0</v>
      </c>
      <c r="V56" s="795"/>
      <c r="W56" s="794">
        <v>0</v>
      </c>
      <c r="X56" s="795"/>
      <c r="Y56" s="794">
        <v>0</v>
      </c>
      <c r="Z56" s="795"/>
      <c r="AA56" s="794">
        <v>0</v>
      </c>
      <c r="AB56" s="795"/>
      <c r="AC56" s="794">
        <v>0</v>
      </c>
      <c r="AD56" s="795"/>
      <c r="AE56" s="794">
        <v>0</v>
      </c>
      <c r="AF56" s="795"/>
      <c r="AG56" s="794">
        <v>0</v>
      </c>
      <c r="AH56" s="795"/>
      <c r="AI56" s="794">
        <v>0</v>
      </c>
      <c r="AJ56" s="795"/>
      <c r="AK56" s="794">
        <v>0</v>
      </c>
      <c r="AL56" s="795"/>
      <c r="AM56" s="794">
        <v>0</v>
      </c>
      <c r="AN56" s="795"/>
      <c r="AO56" s="794">
        <v>0</v>
      </c>
      <c r="AP56" s="795"/>
      <c r="AQ56" s="794">
        <v>0</v>
      </c>
      <c r="AR56" s="795"/>
      <c r="AS56" s="794">
        <v>0</v>
      </c>
      <c r="AT56" s="795"/>
      <c r="AU56" s="794">
        <v>0</v>
      </c>
      <c r="AV56" s="795"/>
      <c r="AW56" s="794">
        <v>0</v>
      </c>
      <c r="AX56" s="795"/>
      <c r="AY56" s="794">
        <v>0</v>
      </c>
      <c r="AZ56" s="795"/>
      <c r="BA56" s="794">
        <v>0</v>
      </c>
      <c r="BB56" s="795"/>
      <c r="BC56" s="794">
        <v>0</v>
      </c>
      <c r="BD56" s="795"/>
      <c r="BE56" s="794">
        <v>0</v>
      </c>
      <c r="BF56" s="795"/>
      <c r="BG56" s="794">
        <v>0</v>
      </c>
      <c r="BH56" s="795"/>
      <c r="BI56" s="794">
        <v>0</v>
      </c>
      <c r="BJ56" s="795"/>
      <c r="BK56" s="794">
        <v>0</v>
      </c>
      <c r="BL56" s="795"/>
      <c r="BM56" s="450"/>
      <c r="BZ56" s="79">
        <v>0</v>
      </c>
    </row>
    <row customHeight="1" ht="11.25">
      <c r="A57" s="780"/>
      <c r="D57" s="792" t="s">
        <v>1108</v>
      </c>
      <c r="E57" s="803" t="s">
        <v>1099</v>
      </c>
      <c r="F57" s="143" t="s">
        <v>1082</v>
      </c>
      <c r="G57" s="794"/>
      <c r="H57" s="795"/>
      <c r="I57" s="794">
        <v>2812</v>
      </c>
      <c r="J57" s="795"/>
      <c r="K57" s="794">
        <v>0</v>
      </c>
      <c r="L57" s="795"/>
      <c r="M57" s="794">
        <v>0</v>
      </c>
      <c r="N57" s="795"/>
      <c r="O57" s="794">
        <v>0</v>
      </c>
      <c r="P57" s="795"/>
      <c r="Q57" s="794">
        <v>0</v>
      </c>
      <c r="R57" s="795"/>
      <c r="S57" s="794">
        <v>0</v>
      </c>
      <c r="T57" s="795"/>
      <c r="U57" s="794">
        <v>0</v>
      </c>
      <c r="V57" s="795"/>
      <c r="W57" s="794">
        <v>0</v>
      </c>
      <c r="X57" s="795"/>
      <c r="Y57" s="794">
        <v>0</v>
      </c>
      <c r="Z57" s="795"/>
      <c r="AA57" s="794">
        <v>0</v>
      </c>
      <c r="AB57" s="795"/>
      <c r="AC57" s="794">
        <v>2812</v>
      </c>
      <c r="AD57" s="795"/>
      <c r="AE57" s="794">
        <v>0</v>
      </c>
      <c r="AF57" s="795"/>
      <c r="AG57" s="794">
        <v>0</v>
      </c>
      <c r="AH57" s="795"/>
      <c r="AI57" s="794">
        <v>0</v>
      </c>
      <c r="AJ57" s="795"/>
      <c r="AK57" s="794">
        <v>0</v>
      </c>
      <c r="AL57" s="795"/>
      <c r="AM57" s="794">
        <v>0</v>
      </c>
      <c r="AN57" s="795"/>
      <c r="AO57" s="794">
        <v>0</v>
      </c>
      <c r="AP57" s="795"/>
      <c r="AQ57" s="794">
        <v>0</v>
      </c>
      <c r="AR57" s="795"/>
      <c r="AS57" s="794">
        <v>0</v>
      </c>
      <c r="AT57" s="795"/>
      <c r="AU57" s="794">
        <v>0</v>
      </c>
      <c r="AV57" s="795"/>
      <c r="AW57" s="794">
        <v>0</v>
      </c>
      <c r="AX57" s="795"/>
      <c r="AY57" s="794">
        <v>0</v>
      </c>
      <c r="AZ57" s="795"/>
      <c r="BA57" s="794">
        <v>0</v>
      </c>
      <c r="BB57" s="795"/>
      <c r="BC57" s="794">
        <v>0</v>
      </c>
      <c r="BD57" s="795"/>
      <c r="BE57" s="794">
        <v>0</v>
      </c>
      <c r="BF57" s="795"/>
      <c r="BG57" s="794">
        <v>0</v>
      </c>
      <c r="BH57" s="795"/>
      <c r="BI57" s="794">
        <v>0</v>
      </c>
      <c r="BJ57" s="795"/>
      <c r="BK57" s="794">
        <v>0</v>
      </c>
      <c r="BL57" s="795"/>
      <c r="BM57" s="450"/>
      <c r="BZ57" s="79">
        <v>0</v>
      </c>
    </row>
    <row customHeight="1" ht="11.25">
      <c r="A58" s="780"/>
      <c r="D58" s="792" t="s">
        <v>1109</v>
      </c>
      <c r="E58" s="800" t="s">
        <v>1101</v>
      </c>
      <c r="F58" s="143" t="s">
        <v>1082</v>
      </c>
      <c r="G58" s="794"/>
      <c r="H58" s="795"/>
      <c r="I58" s="794">
        <v>68</v>
      </c>
      <c r="J58" s="795"/>
      <c r="K58" s="794">
        <v>0</v>
      </c>
      <c r="L58" s="795"/>
      <c r="M58" s="794">
        <v>0</v>
      </c>
      <c r="N58" s="795"/>
      <c r="O58" s="794">
        <v>0</v>
      </c>
      <c r="P58" s="795"/>
      <c r="Q58" s="794">
        <v>0</v>
      </c>
      <c r="R58" s="795"/>
      <c r="S58" s="794">
        <v>0</v>
      </c>
      <c r="T58" s="795"/>
      <c r="U58" s="794">
        <v>0</v>
      </c>
      <c r="V58" s="795"/>
      <c r="W58" s="794">
        <v>0</v>
      </c>
      <c r="X58" s="795"/>
      <c r="Y58" s="794">
        <v>0</v>
      </c>
      <c r="Z58" s="795"/>
      <c r="AA58" s="794">
        <v>0</v>
      </c>
      <c r="AB58" s="795"/>
      <c r="AC58" s="794">
        <v>68</v>
      </c>
      <c r="AD58" s="795"/>
      <c r="AE58" s="794">
        <v>0</v>
      </c>
      <c r="AF58" s="795"/>
      <c r="AG58" s="794">
        <v>0</v>
      </c>
      <c r="AH58" s="795"/>
      <c r="AI58" s="794">
        <v>0</v>
      </c>
      <c r="AJ58" s="795"/>
      <c r="AK58" s="794">
        <v>0</v>
      </c>
      <c r="AL58" s="795"/>
      <c r="AM58" s="794">
        <v>0</v>
      </c>
      <c r="AN58" s="795"/>
      <c r="AO58" s="794">
        <v>0</v>
      </c>
      <c r="AP58" s="795"/>
      <c r="AQ58" s="794">
        <v>0</v>
      </c>
      <c r="AR58" s="795"/>
      <c r="AS58" s="794">
        <v>0</v>
      </c>
      <c r="AT58" s="795"/>
      <c r="AU58" s="794">
        <v>0</v>
      </c>
      <c r="AV58" s="795"/>
      <c r="AW58" s="794">
        <v>0</v>
      </c>
      <c r="AX58" s="795"/>
      <c r="AY58" s="794">
        <v>0</v>
      </c>
      <c r="AZ58" s="795"/>
      <c r="BA58" s="794">
        <v>0</v>
      </c>
      <c r="BB58" s="795"/>
      <c r="BC58" s="794">
        <v>0</v>
      </c>
      <c r="BD58" s="795"/>
      <c r="BE58" s="794">
        <v>0</v>
      </c>
      <c r="BF58" s="795"/>
      <c r="BG58" s="794">
        <v>0</v>
      </c>
      <c r="BH58" s="795"/>
      <c r="BI58" s="794">
        <v>0</v>
      </c>
      <c r="BJ58" s="795"/>
      <c r="BK58" s="794">
        <v>0</v>
      </c>
      <c r="BL58" s="795"/>
      <c r="BM58" s="450"/>
      <c r="BZ58" s="79">
        <v>0</v>
      </c>
    </row>
    <row customHeight="1" ht="11.25">
      <c r="A59" s="780"/>
      <c r="D59" s="792" t="s">
        <v>1110</v>
      </c>
      <c r="E59" s="800" t="s">
        <v>1103</v>
      </c>
      <c r="F59" s="143" t="s">
        <v>1082</v>
      </c>
      <c r="G59" s="794"/>
      <c r="H59" s="795"/>
      <c r="I59" s="794">
        <v>25</v>
      </c>
      <c r="J59" s="795"/>
      <c r="K59" s="794">
        <v>0</v>
      </c>
      <c r="L59" s="795"/>
      <c r="M59" s="794">
        <v>0</v>
      </c>
      <c r="N59" s="795"/>
      <c r="O59" s="794">
        <v>0</v>
      </c>
      <c r="P59" s="795"/>
      <c r="Q59" s="794">
        <v>0</v>
      </c>
      <c r="R59" s="795"/>
      <c r="S59" s="794">
        <v>0</v>
      </c>
      <c r="T59" s="795"/>
      <c r="U59" s="794">
        <v>0</v>
      </c>
      <c r="V59" s="795"/>
      <c r="W59" s="794">
        <v>0</v>
      </c>
      <c r="X59" s="795"/>
      <c r="Y59" s="794">
        <v>0</v>
      </c>
      <c r="Z59" s="795"/>
      <c r="AA59" s="794">
        <v>0</v>
      </c>
      <c r="AB59" s="795"/>
      <c r="AC59" s="794">
        <v>25</v>
      </c>
      <c r="AD59" s="795"/>
      <c r="AE59" s="794">
        <v>0</v>
      </c>
      <c r="AF59" s="795"/>
      <c r="AG59" s="794">
        <v>0</v>
      </c>
      <c r="AH59" s="795"/>
      <c r="AI59" s="794">
        <v>0</v>
      </c>
      <c r="AJ59" s="795"/>
      <c r="AK59" s="794">
        <v>0</v>
      </c>
      <c r="AL59" s="795"/>
      <c r="AM59" s="794">
        <v>0</v>
      </c>
      <c r="AN59" s="795"/>
      <c r="AO59" s="794">
        <v>0</v>
      </c>
      <c r="AP59" s="795"/>
      <c r="AQ59" s="794">
        <v>0</v>
      </c>
      <c r="AR59" s="795"/>
      <c r="AS59" s="794">
        <v>0</v>
      </c>
      <c r="AT59" s="795"/>
      <c r="AU59" s="794">
        <v>0</v>
      </c>
      <c r="AV59" s="795"/>
      <c r="AW59" s="794">
        <v>0</v>
      </c>
      <c r="AX59" s="795"/>
      <c r="AY59" s="794">
        <v>0</v>
      </c>
      <c r="AZ59" s="795"/>
      <c r="BA59" s="794">
        <v>0</v>
      </c>
      <c r="BB59" s="795"/>
      <c r="BC59" s="794">
        <v>0</v>
      </c>
      <c r="BD59" s="795"/>
      <c r="BE59" s="794">
        <v>0</v>
      </c>
      <c r="BF59" s="795"/>
      <c r="BG59" s="794">
        <v>0</v>
      </c>
      <c r="BH59" s="795"/>
      <c r="BI59" s="794">
        <v>0</v>
      </c>
      <c r="BJ59" s="795"/>
      <c r="BK59" s="794">
        <v>0</v>
      </c>
      <c r="BL59" s="795"/>
      <c r="BM59" s="450"/>
      <c r="BZ59" s="79">
        <v>0</v>
      </c>
    </row>
    <row customHeight="1" ht="33.75">
      <c r="A60" s="780"/>
      <c r="D60" s="792" t="s">
        <v>91</v>
      </c>
      <c r="E60" s="802" t="s">
        <v>1111</v>
      </c>
      <c r="F60" s="804" t="s">
        <v>711</v>
      </c>
      <c r="G60" s="699"/>
      <c r="H60" s="795"/>
      <c r="I60" s="699">
        <v>0</v>
      </c>
      <c r="J60" s="795"/>
      <c r="K60" s="699">
        <v>0</v>
      </c>
      <c r="L60" s="795"/>
      <c r="M60" s="699">
        <v>0</v>
      </c>
      <c r="N60" s="795"/>
      <c r="O60" s="699">
        <v>0</v>
      </c>
      <c r="P60" s="795"/>
      <c r="Q60" s="699">
        <v>0</v>
      </c>
      <c r="R60" s="795"/>
      <c r="S60" s="699">
        <v>0</v>
      </c>
      <c r="T60" s="795"/>
      <c r="U60" s="699">
        <v>0</v>
      </c>
      <c r="V60" s="795"/>
      <c r="W60" s="699">
        <v>0</v>
      </c>
      <c r="X60" s="795"/>
      <c r="Y60" s="699">
        <v>0</v>
      </c>
      <c r="Z60" s="795"/>
      <c r="AA60" s="699">
        <v>0</v>
      </c>
      <c r="AB60" s="795"/>
      <c r="AC60" s="699">
        <v>100</v>
      </c>
      <c r="AD60" s="795"/>
      <c r="AE60" s="699">
        <v>0</v>
      </c>
      <c r="AF60" s="795"/>
      <c r="AG60" s="699">
        <v>0</v>
      </c>
      <c r="AH60" s="795"/>
      <c r="AI60" s="699">
        <v>0</v>
      </c>
      <c r="AJ60" s="795"/>
      <c r="AK60" s="699">
        <v>0</v>
      </c>
      <c r="AL60" s="795"/>
      <c r="AM60" s="699">
        <v>0</v>
      </c>
      <c r="AN60" s="795"/>
      <c r="AO60" s="699">
        <v>0</v>
      </c>
      <c r="AP60" s="795"/>
      <c r="AQ60" s="699">
        <v>0</v>
      </c>
      <c r="AR60" s="795"/>
      <c r="AS60" s="699">
        <v>0</v>
      </c>
      <c r="AT60" s="795"/>
      <c r="AU60" s="699">
        <v>0</v>
      </c>
      <c r="AV60" s="795"/>
      <c r="AW60" s="699">
        <v>0</v>
      </c>
      <c r="AX60" s="795"/>
      <c r="AY60" s="699">
        <v>0</v>
      </c>
      <c r="AZ60" s="795"/>
      <c r="BA60" s="699">
        <v>0</v>
      </c>
      <c r="BB60" s="795"/>
      <c r="BC60" s="699">
        <v>0</v>
      </c>
      <c r="BD60" s="795"/>
      <c r="BE60" s="699">
        <v>0</v>
      </c>
      <c r="BF60" s="795"/>
      <c r="BG60" s="699">
        <v>0</v>
      </c>
      <c r="BH60" s="795"/>
      <c r="BI60" s="699">
        <v>0</v>
      </c>
      <c r="BJ60" s="795"/>
      <c r="BK60" s="699">
        <v>0</v>
      </c>
      <c r="BL60" s="795"/>
      <c r="BM60" s="516" t="s">
        <v>1112</v>
      </c>
      <c r="BZ60" s="79">
        <v>0</v>
      </c>
    </row>
    <row customHeight="1" ht="33.75">
      <c r="A61" s="780"/>
      <c r="D61" s="792" t="s">
        <v>92</v>
      </c>
      <c r="E61" s="802" t="s">
        <v>1113</v>
      </c>
      <c r="F61" s="805" t="s">
        <v>1043</v>
      </c>
      <c r="G61" s="794"/>
      <c r="H61" s="795"/>
      <c r="I61" s="794">
        <v>0</v>
      </c>
      <c r="J61" s="795"/>
      <c r="K61" s="794">
        <v>0</v>
      </c>
      <c r="L61" s="795"/>
      <c r="M61" s="794">
        <v>0</v>
      </c>
      <c r="N61" s="795"/>
      <c r="O61" s="794">
        <v>0</v>
      </c>
      <c r="P61" s="795"/>
      <c r="Q61" s="794">
        <v>0</v>
      </c>
      <c r="R61" s="795"/>
      <c r="S61" s="794">
        <v>0</v>
      </c>
      <c r="T61" s="795"/>
      <c r="U61" s="794">
        <v>0</v>
      </c>
      <c r="V61" s="795"/>
      <c r="W61" s="794">
        <v>0</v>
      </c>
      <c r="X61" s="795"/>
      <c r="Y61" s="794">
        <v>0</v>
      </c>
      <c r="Z61" s="795"/>
      <c r="AA61" s="794">
        <v>0</v>
      </c>
      <c r="AB61" s="795"/>
      <c r="AC61" s="794">
        <v>6.29</v>
      </c>
      <c r="AD61" s="795"/>
      <c r="AE61" s="794">
        <v>0</v>
      </c>
      <c r="AF61" s="795"/>
      <c r="AG61" s="794">
        <v>0</v>
      </c>
      <c r="AH61" s="795"/>
      <c r="AI61" s="794">
        <v>0</v>
      </c>
      <c r="AJ61" s="795"/>
      <c r="AK61" s="794">
        <v>0</v>
      </c>
      <c r="AL61" s="795"/>
      <c r="AM61" s="794">
        <v>0</v>
      </c>
      <c r="AN61" s="795"/>
      <c r="AO61" s="794">
        <v>0</v>
      </c>
      <c r="AP61" s="795"/>
      <c r="AQ61" s="794">
        <v>0</v>
      </c>
      <c r="AR61" s="795"/>
      <c r="AS61" s="794">
        <v>0</v>
      </c>
      <c r="AT61" s="795"/>
      <c r="AU61" s="794">
        <v>0</v>
      </c>
      <c r="AV61" s="795"/>
      <c r="AW61" s="794">
        <v>0</v>
      </c>
      <c r="AX61" s="795"/>
      <c r="AY61" s="794">
        <v>0</v>
      </c>
      <c r="AZ61" s="795"/>
      <c r="BA61" s="794">
        <v>0</v>
      </c>
      <c r="BB61" s="795"/>
      <c r="BC61" s="794">
        <v>0</v>
      </c>
      <c r="BD61" s="795"/>
      <c r="BE61" s="794">
        <v>0</v>
      </c>
      <c r="BF61" s="795"/>
      <c r="BG61" s="794">
        <v>0</v>
      </c>
      <c r="BH61" s="795"/>
      <c r="BI61" s="794">
        <v>0</v>
      </c>
      <c r="BJ61" s="795"/>
      <c r="BK61" s="794">
        <v>0</v>
      </c>
      <c r="BL61" s="795"/>
      <c r="BM61" s="450"/>
      <c r="BZ61" s="79">
        <v>0</v>
      </c>
    </row>
    <row customHeight="1" ht="22.5">
      <c r="A62" s="780"/>
      <c r="B62" s="138" t="s">
        <v>748</v>
      </c>
      <c r="D62" s="792" t="s">
        <v>117</v>
      </c>
      <c r="E62" s="802" t="s">
        <v>1114</v>
      </c>
      <c r="F62" s="805" t="s">
        <v>459</v>
      </c>
      <c r="G62" s="440"/>
      <c r="H62" s="795"/>
      <c r="I62" s="2760" t="s">
        <v>1115</v>
      </c>
      <c r="J62" s="795"/>
      <c r="K62" s="440" t="s">
        <v>1115</v>
      </c>
      <c r="L62" s="795"/>
      <c r="M62" s="2760" t="s">
        <v>1115</v>
      </c>
      <c r="N62" s="795"/>
      <c r="O62" s="2760" t="s">
        <v>1115</v>
      </c>
      <c r="P62" s="795"/>
      <c r="Q62" s="2760" t="s">
        <v>1115</v>
      </c>
      <c r="R62" s="795"/>
      <c r="S62" s="2760" t="s">
        <v>1115</v>
      </c>
      <c r="T62" s="795"/>
      <c r="U62" s="2760" t="s">
        <v>1115</v>
      </c>
      <c r="V62" s="795"/>
      <c r="W62" s="440" t="s">
        <v>1115</v>
      </c>
      <c r="X62" s="795"/>
      <c r="Y62" s="2760" t="s">
        <v>1115</v>
      </c>
      <c r="Z62" s="795"/>
      <c r="AA62" s="440" t="s">
        <v>1115</v>
      </c>
      <c r="AB62" s="795"/>
      <c r="AC62" s="440" t="s">
        <v>1115</v>
      </c>
      <c r="AD62" s="795"/>
      <c r="AE62" s="440" t="s">
        <v>1115</v>
      </c>
      <c r="AF62" s="795"/>
      <c r="AG62" s="440" t="s">
        <v>1115</v>
      </c>
      <c r="AH62" s="795"/>
      <c r="AI62" s="440" t="s">
        <v>1115</v>
      </c>
      <c r="AJ62" s="795"/>
      <c r="AK62" s="440" t="s">
        <v>1115</v>
      </c>
      <c r="AL62" s="795"/>
      <c r="AM62" s="440" t="s">
        <v>1115</v>
      </c>
      <c r="AN62" s="795"/>
      <c r="AO62" s="440" t="s">
        <v>1115</v>
      </c>
      <c r="AP62" s="795"/>
      <c r="AQ62" s="440" t="s">
        <v>1115</v>
      </c>
      <c r="AR62" s="795"/>
      <c r="AS62" s="440" t="s">
        <v>1115</v>
      </c>
      <c r="AT62" s="795"/>
      <c r="AU62" s="440" t="s">
        <v>1115</v>
      </c>
      <c r="AV62" s="795"/>
      <c r="AW62" s="440" t="s">
        <v>1115</v>
      </c>
      <c r="AX62" s="795"/>
      <c r="AY62" s="440" t="s">
        <v>1115</v>
      </c>
      <c r="AZ62" s="795"/>
      <c r="BA62" s="440" t="s">
        <v>1115</v>
      </c>
      <c r="BB62" s="795"/>
      <c r="BC62" s="440" t="s">
        <v>1115</v>
      </c>
      <c r="BD62" s="795"/>
      <c r="BE62" s="440" t="s">
        <v>1115</v>
      </c>
      <c r="BF62" s="795"/>
      <c r="BG62" s="440" t="s">
        <v>1115</v>
      </c>
      <c r="BH62" s="795"/>
      <c r="BI62" s="440" t="s">
        <v>1115</v>
      </c>
      <c r="BJ62" s="795"/>
      <c r="BK62" s="440" t="s">
        <v>1115</v>
      </c>
      <c r="BL62" s="795"/>
      <c r="BM62" s="450" t="s">
        <v>836</v>
      </c>
      <c r="BZ62" s="79">
        <v>0</v>
      </c>
    </row>
    <row customHeight="1" ht="45">
      <c r="A63" s="780"/>
      <c r="B63" s="138" t="s">
        <v>748</v>
      </c>
      <c r="D63" s="792" t="s">
        <v>1116</v>
      </c>
      <c r="E63" s="800" t="s">
        <v>1117</v>
      </c>
      <c r="F63" s="804" t="s">
        <v>459</v>
      </c>
      <c r="G63" s="440"/>
      <c r="H63" s="795"/>
      <c r="I63" s="2760" t="s">
        <v>1115</v>
      </c>
      <c r="J63" s="795"/>
      <c r="K63" s="2760" t="s">
        <v>1115</v>
      </c>
      <c r="L63" s="795"/>
      <c r="M63" s="2760" t="s">
        <v>1115</v>
      </c>
      <c r="N63" s="795"/>
      <c r="O63" s="2760" t="s">
        <v>1115</v>
      </c>
      <c r="P63" s="795"/>
      <c r="Q63" s="2760" t="s">
        <v>1115</v>
      </c>
      <c r="R63" s="795"/>
      <c r="S63" s="2760" t="s">
        <v>1115</v>
      </c>
      <c r="T63" s="795"/>
      <c r="U63" s="2760" t="s">
        <v>1115</v>
      </c>
      <c r="V63" s="795"/>
      <c r="W63" s="440" t="s">
        <v>1115</v>
      </c>
      <c r="X63" s="795"/>
      <c r="Y63" s="440" t="s">
        <v>1115</v>
      </c>
      <c r="Z63" s="795"/>
      <c r="AA63" s="440" t="s">
        <v>1115</v>
      </c>
      <c r="AB63" s="795"/>
      <c r="AC63" s="440" t="s">
        <v>1115</v>
      </c>
      <c r="AD63" s="795"/>
      <c r="AE63" s="440" t="s">
        <v>1115</v>
      </c>
      <c r="AF63" s="795"/>
      <c r="AG63" s="440" t="s">
        <v>1115</v>
      </c>
      <c r="AH63" s="795"/>
      <c r="AI63" s="440" t="s">
        <v>1115</v>
      </c>
      <c r="AJ63" s="795"/>
      <c r="AK63" s="440" t="s">
        <v>1115</v>
      </c>
      <c r="AL63" s="795"/>
      <c r="AM63" s="440" t="s">
        <v>1115</v>
      </c>
      <c r="AN63" s="795"/>
      <c r="AO63" s="440" t="s">
        <v>1115</v>
      </c>
      <c r="AP63" s="795"/>
      <c r="AQ63" s="440" t="s">
        <v>1115</v>
      </c>
      <c r="AR63" s="795"/>
      <c r="AS63" s="440" t="s">
        <v>1115</v>
      </c>
      <c r="AT63" s="795"/>
      <c r="AU63" s="440" t="s">
        <v>1115</v>
      </c>
      <c r="AV63" s="795"/>
      <c r="AW63" s="440" t="s">
        <v>1115</v>
      </c>
      <c r="AX63" s="795"/>
      <c r="AY63" s="440" t="s">
        <v>1115</v>
      </c>
      <c r="AZ63" s="795"/>
      <c r="BA63" s="440" t="s">
        <v>1115</v>
      </c>
      <c r="BB63" s="795"/>
      <c r="BC63" s="440" t="s">
        <v>1115</v>
      </c>
      <c r="BD63" s="795"/>
      <c r="BE63" s="440" t="s">
        <v>1115</v>
      </c>
      <c r="BF63" s="795"/>
      <c r="BG63" s="440" t="s">
        <v>1115</v>
      </c>
      <c r="BH63" s="795"/>
      <c r="BI63" s="440" t="s">
        <v>1115</v>
      </c>
      <c r="BJ63" s="795"/>
      <c r="BK63" s="440" t="s">
        <v>1115</v>
      </c>
      <c r="BL63" s="795"/>
      <c r="BM63" s="450" t="s">
        <v>836</v>
      </c>
      <c r="BZ63" s="79">
        <v>0</v>
      </c>
    </row>
    <row customHeight="1" ht="11.549999999999999">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Z64" s="79">
        <v>11</v>
      </c>
    </row>
    <row customHeight="1" ht="22.5" hidden="1">
      <c r="A65" s="780" t="s">
        <v>1118</v>
      </c>
      <c r="D65" s="792">
        <v>1</v>
      </c>
      <c r="E65" s="806" t="s">
        <v>1119</v>
      </c>
      <c r="F65" s="807" t="s">
        <v>1033</v>
      </c>
      <c r="G65" s="797"/>
      <c r="H65" s="808"/>
      <c r="I65" s="797"/>
      <c r="J65" s="808"/>
      <c r="K65" s="797"/>
      <c r="L65" s="808"/>
      <c r="M65" s="797"/>
      <c r="N65" s="808"/>
      <c r="O65" s="797"/>
      <c r="P65" s="808"/>
      <c r="Q65" s="797"/>
      <c r="R65" s="808"/>
      <c r="S65" s="797"/>
      <c r="T65" s="808"/>
      <c r="U65" s="797"/>
      <c r="V65" s="808"/>
      <c r="W65" s="797"/>
      <c r="X65" s="808"/>
      <c r="Y65" s="797"/>
      <c r="Z65" s="808"/>
      <c r="AA65" s="797"/>
      <c r="AB65" s="808"/>
      <c r="AC65" s="797"/>
      <c r="AD65" s="808"/>
      <c r="AE65" s="797"/>
      <c r="AF65" s="808"/>
      <c r="AG65" s="797"/>
      <c r="AH65" s="808"/>
      <c r="AI65" s="797"/>
      <c r="AJ65" s="808"/>
      <c r="AK65" s="797"/>
      <c r="AL65" s="808"/>
      <c r="AM65" s="797"/>
      <c r="AN65" s="808"/>
      <c r="AO65" s="797"/>
      <c r="AP65" s="808"/>
      <c r="AQ65" s="797"/>
      <c r="AR65" s="808"/>
      <c r="AS65" s="797"/>
      <c r="AT65" s="808"/>
      <c r="AU65" s="797"/>
      <c r="AV65" s="808"/>
      <c r="AW65" s="797"/>
      <c r="AX65" s="808"/>
      <c r="AY65" s="797"/>
      <c r="AZ65" s="808"/>
      <c r="BA65" s="797"/>
      <c r="BB65" s="808"/>
      <c r="BC65" s="797"/>
      <c r="BD65" s="808"/>
      <c r="BE65" s="797"/>
      <c r="BF65" s="808"/>
      <c r="BG65" s="797"/>
      <c r="BH65" s="808"/>
      <c r="BI65" s="797"/>
      <c r="BJ65" s="808"/>
      <c r="BK65" s="797"/>
      <c r="BL65" s="808"/>
      <c r="BM65" s="506" t="s">
        <v>1120</v>
      </c>
      <c r="BZ65" s="79">
        <v>0</v>
      </c>
    </row>
    <row customHeight="1" ht="56.25" hidden="1">
      <c r="A66" s="780"/>
      <c r="D66" s="809" t="s">
        <v>101</v>
      </c>
      <c r="E66" s="298" t="s">
        <v>1121</v>
      </c>
      <c r="F66" s="143" t="s">
        <v>699</v>
      </c>
      <c r="G66" s="143" t="s">
        <v>699</v>
      </c>
      <c r="H66" s="787"/>
      <c r="I66" s="143" t="s">
        <v>699</v>
      </c>
      <c r="J66" s="787"/>
      <c r="K66" s="143" t="s">
        <v>699</v>
      </c>
      <c r="L66" s="787"/>
      <c r="M66" s="143" t="s">
        <v>699</v>
      </c>
      <c r="N66" s="787"/>
      <c r="O66" s="143" t="s">
        <v>699</v>
      </c>
      <c r="P66" s="787"/>
      <c r="Q66" s="143" t="s">
        <v>699</v>
      </c>
      <c r="R66" s="787"/>
      <c r="S66" s="143" t="s">
        <v>699</v>
      </c>
      <c r="T66" s="787"/>
      <c r="U66" s="143" t="s">
        <v>699</v>
      </c>
      <c r="V66" s="787"/>
      <c r="W66" s="143" t="s">
        <v>699</v>
      </c>
      <c r="X66" s="787"/>
      <c r="Y66" s="143" t="s">
        <v>699</v>
      </c>
      <c r="Z66" s="787"/>
      <c r="AA66" s="143" t="s">
        <v>699</v>
      </c>
      <c r="AB66" s="787"/>
      <c r="AC66" s="143" t="s">
        <v>699</v>
      </c>
      <c r="AD66" s="787"/>
      <c r="AE66" s="143" t="s">
        <v>699</v>
      </c>
      <c r="AF66" s="787"/>
      <c r="AG66" s="143" t="s">
        <v>699</v>
      </c>
      <c r="AH66" s="787"/>
      <c r="AI66" s="143" t="s">
        <v>699</v>
      </c>
      <c r="AJ66" s="787"/>
      <c r="AK66" s="143" t="s">
        <v>699</v>
      </c>
      <c r="AL66" s="787"/>
      <c r="AM66" s="143" t="s">
        <v>699</v>
      </c>
      <c r="AN66" s="787"/>
      <c r="AO66" s="143" t="s">
        <v>699</v>
      </c>
      <c r="AP66" s="787"/>
      <c r="AQ66" s="143" t="s">
        <v>699</v>
      </c>
      <c r="AR66" s="787"/>
      <c r="AS66" s="143" t="s">
        <v>699</v>
      </c>
      <c r="AT66" s="787"/>
      <c r="AU66" s="143" t="s">
        <v>699</v>
      </c>
      <c r="AV66" s="787"/>
      <c r="AW66" s="143" t="s">
        <v>699</v>
      </c>
      <c r="AX66" s="787"/>
      <c r="AY66" s="143" t="s">
        <v>699</v>
      </c>
      <c r="AZ66" s="787"/>
      <c r="BA66" s="143" t="s">
        <v>699</v>
      </c>
      <c r="BB66" s="787"/>
      <c r="BC66" s="143" t="s">
        <v>699</v>
      </c>
      <c r="BD66" s="787"/>
      <c r="BE66" s="143" t="s">
        <v>699</v>
      </c>
      <c r="BF66" s="787"/>
      <c r="BG66" s="143" t="s">
        <v>699</v>
      </c>
      <c r="BH66" s="787"/>
      <c r="BI66" s="143" t="s">
        <v>699</v>
      </c>
      <c r="BJ66" s="787"/>
      <c r="BK66" s="143" t="s">
        <v>699</v>
      </c>
      <c r="BL66" s="787"/>
      <c r="BM66" s="450"/>
      <c r="BZ66" s="79">
        <v>0</v>
      </c>
    </row>
    <row customHeight="1" ht="33.75" hidden="1">
      <c r="A67" s="780"/>
      <c r="D67" s="809" t="s">
        <v>913</v>
      </c>
      <c r="E67" s="622" t="s">
        <v>1122</v>
      </c>
      <c r="F67" s="143" t="s">
        <v>1085</v>
      </c>
      <c r="G67" s="749"/>
      <c r="H67" s="787"/>
      <c r="I67" s="749"/>
      <c r="J67" s="787"/>
      <c r="K67" s="749"/>
      <c r="L67" s="787"/>
      <c r="M67" s="749"/>
      <c r="N67" s="787"/>
      <c r="O67" s="749"/>
      <c r="P67" s="787"/>
      <c r="Q67" s="749"/>
      <c r="R67" s="787"/>
      <c r="S67" s="749"/>
      <c r="T67" s="787"/>
      <c r="U67" s="749"/>
      <c r="V67" s="787"/>
      <c r="W67" s="749"/>
      <c r="X67" s="787"/>
      <c r="Y67" s="749"/>
      <c r="Z67" s="787"/>
      <c r="AA67" s="749"/>
      <c r="AB67" s="787"/>
      <c r="AC67" s="749"/>
      <c r="AD67" s="787"/>
      <c r="AE67" s="749"/>
      <c r="AF67" s="787"/>
      <c r="AG67" s="749"/>
      <c r="AH67" s="787"/>
      <c r="AI67" s="749"/>
      <c r="AJ67" s="787"/>
      <c r="AK67" s="749"/>
      <c r="AL67" s="787"/>
      <c r="AM67" s="749"/>
      <c r="AN67" s="787"/>
      <c r="AO67" s="749"/>
      <c r="AP67" s="787"/>
      <c r="AQ67" s="749"/>
      <c r="AR67" s="787"/>
      <c r="AS67" s="749"/>
      <c r="AT67" s="787"/>
      <c r="AU67" s="749"/>
      <c r="AV67" s="787"/>
      <c r="AW67" s="749"/>
      <c r="AX67" s="787"/>
      <c r="AY67" s="749"/>
      <c r="AZ67" s="787"/>
      <c r="BA67" s="749"/>
      <c r="BB67" s="787"/>
      <c r="BC67" s="749"/>
      <c r="BD67" s="787"/>
      <c r="BE67" s="749"/>
      <c r="BF67" s="787"/>
      <c r="BG67" s="749"/>
      <c r="BH67" s="787"/>
      <c r="BI67" s="749"/>
      <c r="BJ67" s="787"/>
      <c r="BK67" s="749"/>
      <c r="BL67" s="787"/>
      <c r="BM67" s="450"/>
      <c r="BZ67" s="79">
        <v>0</v>
      </c>
    </row>
    <row customHeight="1" ht="22.5" hidden="1">
      <c r="A68" s="780"/>
      <c r="D68" s="809" t="s">
        <v>460</v>
      </c>
      <c r="E68" s="622" t="s">
        <v>1123</v>
      </c>
      <c r="F68" s="143" t="s">
        <v>1085</v>
      </c>
      <c r="G68" s="749"/>
      <c r="H68" s="787"/>
      <c r="I68" s="749"/>
      <c r="J68" s="787"/>
      <c r="K68" s="749"/>
      <c r="L68" s="787"/>
      <c r="M68" s="749"/>
      <c r="N68" s="787"/>
      <c r="O68" s="749"/>
      <c r="P68" s="787"/>
      <c r="Q68" s="749"/>
      <c r="R68" s="787"/>
      <c r="S68" s="749"/>
      <c r="T68" s="787"/>
      <c r="U68" s="749"/>
      <c r="V68" s="787"/>
      <c r="W68" s="749"/>
      <c r="X68" s="787"/>
      <c r="Y68" s="749"/>
      <c r="Z68" s="787"/>
      <c r="AA68" s="749"/>
      <c r="AB68" s="787"/>
      <c r="AC68" s="749"/>
      <c r="AD68" s="787"/>
      <c r="AE68" s="749"/>
      <c r="AF68" s="787"/>
      <c r="AG68" s="749"/>
      <c r="AH68" s="787"/>
      <c r="AI68" s="749"/>
      <c r="AJ68" s="787"/>
      <c r="AK68" s="749"/>
      <c r="AL68" s="787"/>
      <c r="AM68" s="749"/>
      <c r="AN68" s="787"/>
      <c r="AO68" s="749"/>
      <c r="AP68" s="787"/>
      <c r="AQ68" s="749"/>
      <c r="AR68" s="787"/>
      <c r="AS68" s="749"/>
      <c r="AT68" s="787"/>
      <c r="AU68" s="749"/>
      <c r="AV68" s="787"/>
      <c r="AW68" s="749"/>
      <c r="AX68" s="787"/>
      <c r="AY68" s="749"/>
      <c r="AZ68" s="787"/>
      <c r="BA68" s="749"/>
      <c r="BB68" s="787"/>
      <c r="BC68" s="749"/>
      <c r="BD68" s="787"/>
      <c r="BE68" s="749"/>
      <c r="BF68" s="787"/>
      <c r="BG68" s="749"/>
      <c r="BH68" s="787"/>
      <c r="BI68" s="749"/>
      <c r="BJ68" s="787"/>
      <c r="BK68" s="749"/>
      <c r="BL68" s="787"/>
      <c r="BM68" s="450"/>
      <c r="BZ68" s="79">
        <v>0</v>
      </c>
    </row>
    <row customHeight="1" ht="22.5" hidden="1">
      <c r="A69" s="780"/>
      <c r="D69" s="809" t="s">
        <v>463</v>
      </c>
      <c r="E69" s="622" t="s">
        <v>1124</v>
      </c>
      <c r="F69" s="804" t="s">
        <v>711</v>
      </c>
      <c r="G69" s="699"/>
      <c r="H69" s="787"/>
      <c r="I69" s="699"/>
      <c r="J69" s="787"/>
      <c r="K69" s="699"/>
      <c r="L69" s="787"/>
      <c r="M69" s="699"/>
      <c r="N69" s="787"/>
      <c r="O69" s="699"/>
      <c r="P69" s="787"/>
      <c r="Q69" s="699"/>
      <c r="R69" s="787"/>
      <c r="S69" s="699"/>
      <c r="T69" s="787"/>
      <c r="U69" s="699"/>
      <c r="V69" s="787"/>
      <c r="W69" s="699"/>
      <c r="X69" s="787"/>
      <c r="Y69" s="699"/>
      <c r="Z69" s="787"/>
      <c r="AA69" s="699"/>
      <c r="AB69" s="787"/>
      <c r="AC69" s="699"/>
      <c r="AD69" s="787"/>
      <c r="AE69" s="699"/>
      <c r="AF69" s="787"/>
      <c r="AG69" s="699"/>
      <c r="AH69" s="787"/>
      <c r="AI69" s="699"/>
      <c r="AJ69" s="787"/>
      <c r="AK69" s="699"/>
      <c r="AL69" s="787"/>
      <c r="AM69" s="699"/>
      <c r="AN69" s="787"/>
      <c r="AO69" s="699"/>
      <c r="AP69" s="787"/>
      <c r="AQ69" s="699"/>
      <c r="AR69" s="787"/>
      <c r="AS69" s="699"/>
      <c r="AT69" s="787"/>
      <c r="AU69" s="699"/>
      <c r="AV69" s="787"/>
      <c r="AW69" s="699"/>
      <c r="AX69" s="787"/>
      <c r="AY69" s="699"/>
      <c r="AZ69" s="787"/>
      <c r="BA69" s="699"/>
      <c r="BB69" s="787"/>
      <c r="BC69" s="699"/>
      <c r="BD69" s="787"/>
      <c r="BE69" s="699"/>
      <c r="BF69" s="787"/>
      <c r="BG69" s="699"/>
      <c r="BH69" s="787"/>
      <c r="BI69" s="699"/>
      <c r="BJ69" s="787"/>
      <c r="BK69" s="699"/>
      <c r="BL69" s="787"/>
      <c r="BM69" s="450"/>
      <c r="BZ69" s="79">
        <v>0</v>
      </c>
    </row>
    <row customHeight="1" ht="22.5" hidden="1">
      <c r="A70" s="780"/>
      <c r="D70" s="809" t="s">
        <v>933</v>
      </c>
      <c r="E70" s="622" t="s">
        <v>1125</v>
      </c>
      <c r="F70" s="804" t="s">
        <v>711</v>
      </c>
      <c r="G70" s="699"/>
      <c r="H70" s="787"/>
      <c r="I70" s="699"/>
      <c r="J70" s="787"/>
      <c r="K70" s="699"/>
      <c r="L70" s="787"/>
      <c r="M70" s="699"/>
      <c r="N70" s="787"/>
      <c r="O70" s="699"/>
      <c r="P70" s="787"/>
      <c r="Q70" s="699"/>
      <c r="R70" s="787"/>
      <c r="S70" s="699"/>
      <c r="T70" s="787"/>
      <c r="U70" s="699"/>
      <c r="V70" s="787"/>
      <c r="W70" s="699"/>
      <c r="X70" s="787"/>
      <c r="Y70" s="699"/>
      <c r="Z70" s="787"/>
      <c r="AA70" s="699"/>
      <c r="AB70" s="787"/>
      <c r="AC70" s="699"/>
      <c r="AD70" s="787"/>
      <c r="AE70" s="699"/>
      <c r="AF70" s="787"/>
      <c r="AG70" s="699"/>
      <c r="AH70" s="787"/>
      <c r="AI70" s="699"/>
      <c r="AJ70" s="787"/>
      <c r="AK70" s="699"/>
      <c r="AL70" s="787"/>
      <c r="AM70" s="699"/>
      <c r="AN70" s="787"/>
      <c r="AO70" s="699"/>
      <c r="AP70" s="787"/>
      <c r="AQ70" s="699"/>
      <c r="AR70" s="787"/>
      <c r="AS70" s="699"/>
      <c r="AT70" s="787"/>
      <c r="AU70" s="699"/>
      <c r="AV70" s="787"/>
      <c r="AW70" s="699"/>
      <c r="AX70" s="787"/>
      <c r="AY70" s="699"/>
      <c r="AZ70" s="787"/>
      <c r="BA70" s="699"/>
      <c r="BB70" s="787"/>
      <c r="BC70" s="699"/>
      <c r="BD70" s="787"/>
      <c r="BE70" s="699"/>
      <c r="BF70" s="787"/>
      <c r="BG70" s="699"/>
      <c r="BH70" s="787"/>
      <c r="BI70" s="699"/>
      <c r="BJ70" s="787"/>
      <c r="BK70" s="699"/>
      <c r="BL70" s="787"/>
      <c r="BM70" s="450"/>
      <c r="BZ70" s="79">
        <v>0</v>
      </c>
    </row>
    <row customHeight="1" ht="22.5" hidden="1">
      <c r="A71" s="780"/>
      <c r="D71" s="792" t="s">
        <v>89</v>
      </c>
      <c r="E71" s="802" t="s">
        <v>1126</v>
      </c>
      <c r="F71" s="143" t="s">
        <v>1085</v>
      </c>
      <c r="G71" s="669"/>
      <c r="H71" s="791"/>
      <c r="I71" s="669"/>
      <c r="J71" s="791"/>
      <c r="K71" s="669"/>
      <c r="L71" s="791"/>
      <c r="M71" s="669"/>
      <c r="N71" s="791"/>
      <c r="O71" s="669"/>
      <c r="P71" s="791"/>
      <c r="Q71" s="669"/>
      <c r="R71" s="791"/>
      <c r="S71" s="669"/>
      <c r="T71" s="791"/>
      <c r="U71" s="669"/>
      <c r="V71" s="791"/>
      <c r="W71" s="669"/>
      <c r="X71" s="791"/>
      <c r="Y71" s="669"/>
      <c r="Z71" s="791"/>
      <c r="AA71" s="669"/>
      <c r="AB71" s="791"/>
      <c r="AC71" s="669"/>
      <c r="AD71" s="791"/>
      <c r="AE71" s="669"/>
      <c r="AF71" s="791"/>
      <c r="AG71" s="669"/>
      <c r="AH71" s="791"/>
      <c r="AI71" s="669"/>
      <c r="AJ71" s="791"/>
      <c r="AK71" s="669"/>
      <c r="AL71" s="791"/>
      <c r="AM71" s="669"/>
      <c r="AN71" s="791"/>
      <c r="AO71" s="669"/>
      <c r="AP71" s="791"/>
      <c r="AQ71" s="669"/>
      <c r="AR71" s="791"/>
      <c r="AS71" s="669"/>
      <c r="AT71" s="791"/>
      <c r="AU71" s="669"/>
      <c r="AV71" s="791"/>
      <c r="AW71" s="669"/>
      <c r="AX71" s="791"/>
      <c r="AY71" s="669"/>
      <c r="AZ71" s="791"/>
      <c r="BA71" s="669"/>
      <c r="BB71" s="791"/>
      <c r="BC71" s="669"/>
      <c r="BD71" s="791"/>
      <c r="BE71" s="669"/>
      <c r="BF71" s="791"/>
      <c r="BG71" s="669"/>
      <c r="BH71" s="791"/>
      <c r="BI71" s="669"/>
      <c r="BJ71" s="791"/>
      <c r="BK71" s="669"/>
      <c r="BL71" s="791"/>
      <c r="BM71" s="516"/>
      <c r="BZ71" s="79">
        <v>0</v>
      </c>
    </row>
    <row customHeight="1" ht="56.25" hidden="1">
      <c r="A72" s="780"/>
      <c r="D72" s="792" t="s">
        <v>90</v>
      </c>
      <c r="E72" s="802" t="s">
        <v>1127</v>
      </c>
      <c r="F72" s="804" t="s">
        <v>711</v>
      </c>
      <c r="G72" s="699"/>
      <c r="H72" s="795"/>
      <c r="I72" s="699"/>
      <c r="J72" s="795"/>
      <c r="K72" s="699"/>
      <c r="L72" s="795"/>
      <c r="M72" s="699"/>
      <c r="N72" s="795"/>
      <c r="O72" s="699"/>
      <c r="P72" s="795"/>
      <c r="Q72" s="699"/>
      <c r="R72" s="795"/>
      <c r="S72" s="699"/>
      <c r="T72" s="795"/>
      <c r="U72" s="699"/>
      <c r="V72" s="795"/>
      <c r="W72" s="699"/>
      <c r="X72" s="795"/>
      <c r="Y72" s="699"/>
      <c r="Z72" s="795"/>
      <c r="AA72" s="699"/>
      <c r="AB72" s="795"/>
      <c r="AC72" s="699"/>
      <c r="AD72" s="795"/>
      <c r="AE72" s="699"/>
      <c r="AF72" s="795"/>
      <c r="AG72" s="699"/>
      <c r="AH72" s="795"/>
      <c r="AI72" s="699"/>
      <c r="AJ72" s="795"/>
      <c r="AK72" s="699"/>
      <c r="AL72" s="795"/>
      <c r="AM72" s="699"/>
      <c r="AN72" s="795"/>
      <c r="AO72" s="699"/>
      <c r="AP72" s="795"/>
      <c r="AQ72" s="699"/>
      <c r="AR72" s="795"/>
      <c r="AS72" s="699"/>
      <c r="AT72" s="795"/>
      <c r="AU72" s="699"/>
      <c r="AV72" s="795"/>
      <c r="AW72" s="699"/>
      <c r="AX72" s="795"/>
      <c r="AY72" s="699"/>
      <c r="AZ72" s="795"/>
      <c r="BA72" s="699"/>
      <c r="BB72" s="795"/>
      <c r="BC72" s="699"/>
      <c r="BD72" s="795"/>
      <c r="BE72" s="699"/>
      <c r="BF72" s="795"/>
      <c r="BG72" s="699"/>
      <c r="BH72" s="795"/>
      <c r="BI72" s="699"/>
      <c r="BJ72" s="795"/>
      <c r="BK72" s="699"/>
      <c r="BL72" s="795"/>
      <c r="BM72" s="516"/>
      <c r="BZ72" s="79">
        <v>0</v>
      </c>
    </row>
    <row customHeight="1" ht="33.75" hidden="1">
      <c r="A73" s="780"/>
      <c r="D73" s="792" t="s">
        <v>109</v>
      </c>
      <c r="E73" s="802" t="s">
        <v>1128</v>
      </c>
      <c r="F73" s="805" t="s">
        <v>1043</v>
      </c>
      <c r="G73" s="794"/>
      <c r="H73" s="795"/>
      <c r="I73" s="794"/>
      <c r="J73" s="795"/>
      <c r="K73" s="794"/>
      <c r="L73" s="795"/>
      <c r="M73" s="794"/>
      <c r="N73" s="795"/>
      <c r="O73" s="794"/>
      <c r="P73" s="795"/>
      <c r="Q73" s="794"/>
      <c r="R73" s="795"/>
      <c r="S73" s="794"/>
      <c r="T73" s="795"/>
      <c r="U73" s="794"/>
      <c r="V73" s="795"/>
      <c r="W73" s="794"/>
      <c r="X73" s="795"/>
      <c r="Y73" s="794"/>
      <c r="Z73" s="795"/>
      <c r="AA73" s="794"/>
      <c r="AB73" s="795"/>
      <c r="AC73" s="794"/>
      <c r="AD73" s="795"/>
      <c r="AE73" s="794"/>
      <c r="AF73" s="795"/>
      <c r="AG73" s="794"/>
      <c r="AH73" s="795"/>
      <c r="AI73" s="794"/>
      <c r="AJ73" s="795"/>
      <c r="AK73" s="794"/>
      <c r="AL73" s="795"/>
      <c r="AM73" s="794"/>
      <c r="AN73" s="795"/>
      <c r="AO73" s="794"/>
      <c r="AP73" s="795"/>
      <c r="AQ73" s="794"/>
      <c r="AR73" s="795"/>
      <c r="AS73" s="794"/>
      <c r="AT73" s="795"/>
      <c r="AU73" s="794"/>
      <c r="AV73" s="795"/>
      <c r="AW73" s="794"/>
      <c r="AX73" s="795"/>
      <c r="AY73" s="794"/>
      <c r="AZ73" s="795"/>
      <c r="BA73" s="794"/>
      <c r="BB73" s="795"/>
      <c r="BC73" s="794"/>
      <c r="BD73" s="795"/>
      <c r="BE73" s="794"/>
      <c r="BF73" s="795"/>
      <c r="BG73" s="794"/>
      <c r="BH73" s="795"/>
      <c r="BI73" s="794"/>
      <c r="BJ73" s="795"/>
      <c r="BK73" s="794"/>
      <c r="BL73" s="795"/>
      <c r="BM73" s="450"/>
      <c r="BZ73" s="79">
        <v>0</v>
      </c>
    </row>
    <row customHeight="1" ht="22.5" hidden="1">
      <c r="A74" s="780"/>
      <c r="B74" s="138" t="s">
        <v>748</v>
      </c>
      <c r="D74" s="792" t="s">
        <v>91</v>
      </c>
      <c r="E74" s="802" t="s">
        <v>1129</v>
      </c>
      <c r="F74" s="805" t="s">
        <v>459</v>
      </c>
      <c r="G74" s="440"/>
      <c r="H74" s="795"/>
      <c r="I74" s="440"/>
      <c r="J74" s="795"/>
      <c r="K74" s="440"/>
      <c r="L74" s="795"/>
      <c r="M74" s="440"/>
      <c r="N74" s="795"/>
      <c r="O74" s="440"/>
      <c r="P74" s="795"/>
      <c r="Q74" s="440"/>
      <c r="R74" s="795"/>
      <c r="S74" s="440"/>
      <c r="T74" s="795"/>
      <c r="U74" s="440"/>
      <c r="V74" s="795"/>
      <c r="W74" s="440"/>
      <c r="X74" s="795"/>
      <c r="Y74" s="440"/>
      <c r="Z74" s="795"/>
      <c r="AA74" s="440"/>
      <c r="AB74" s="795"/>
      <c r="AC74" s="440"/>
      <c r="AD74" s="795"/>
      <c r="AE74" s="440"/>
      <c r="AF74" s="795"/>
      <c r="AG74" s="440"/>
      <c r="AH74" s="795"/>
      <c r="AI74" s="440"/>
      <c r="AJ74" s="795"/>
      <c r="AK74" s="440"/>
      <c r="AL74" s="795"/>
      <c r="AM74" s="440"/>
      <c r="AN74" s="795"/>
      <c r="AO74" s="440"/>
      <c r="AP74" s="795"/>
      <c r="AQ74" s="440"/>
      <c r="AR74" s="795"/>
      <c r="AS74" s="440"/>
      <c r="AT74" s="795"/>
      <c r="AU74" s="440"/>
      <c r="AV74" s="795"/>
      <c r="AW74" s="440"/>
      <c r="AX74" s="795"/>
      <c r="AY74" s="440"/>
      <c r="AZ74" s="795"/>
      <c r="BA74" s="440"/>
      <c r="BB74" s="795"/>
      <c r="BC74" s="440"/>
      <c r="BD74" s="795"/>
      <c r="BE74" s="440"/>
      <c r="BF74" s="795"/>
      <c r="BG74" s="440"/>
      <c r="BH74" s="795"/>
      <c r="BI74" s="440"/>
      <c r="BJ74" s="795"/>
      <c r="BK74" s="440"/>
      <c r="BL74" s="795"/>
      <c r="BM74" s="450" t="s">
        <v>836</v>
      </c>
      <c r="BZ74" s="79">
        <v>0</v>
      </c>
    </row>
    <row customHeight="1" ht="45" hidden="1">
      <c r="A75" s="780"/>
      <c r="B75" s="138" t="s">
        <v>748</v>
      </c>
      <c r="D75" s="792" t="s">
        <v>857</v>
      </c>
      <c r="E75" s="800" t="s">
        <v>1130</v>
      </c>
      <c r="F75" s="804" t="s">
        <v>459</v>
      </c>
      <c r="G75" s="440"/>
      <c r="H75" s="795"/>
      <c r="I75" s="440"/>
      <c r="J75" s="795"/>
      <c r="K75" s="440"/>
      <c r="L75" s="795"/>
      <c r="M75" s="440"/>
      <c r="N75" s="795"/>
      <c r="O75" s="440"/>
      <c r="P75" s="795"/>
      <c r="Q75" s="440"/>
      <c r="R75" s="795"/>
      <c r="S75" s="440"/>
      <c r="T75" s="795"/>
      <c r="U75" s="440"/>
      <c r="V75" s="795"/>
      <c r="W75" s="440"/>
      <c r="X75" s="795"/>
      <c r="Y75" s="440"/>
      <c r="Z75" s="795"/>
      <c r="AA75" s="440"/>
      <c r="AB75" s="795"/>
      <c r="AC75" s="440"/>
      <c r="AD75" s="795"/>
      <c r="AE75" s="440"/>
      <c r="AF75" s="795"/>
      <c r="AG75" s="440"/>
      <c r="AH75" s="795"/>
      <c r="AI75" s="440"/>
      <c r="AJ75" s="795"/>
      <c r="AK75" s="440"/>
      <c r="AL75" s="795"/>
      <c r="AM75" s="440"/>
      <c r="AN75" s="795"/>
      <c r="AO75" s="440"/>
      <c r="AP75" s="795"/>
      <c r="AQ75" s="440"/>
      <c r="AR75" s="795"/>
      <c r="AS75" s="440"/>
      <c r="AT75" s="795"/>
      <c r="AU75" s="440"/>
      <c r="AV75" s="795"/>
      <c r="AW75" s="440"/>
      <c r="AX75" s="795"/>
      <c r="AY75" s="440"/>
      <c r="AZ75" s="795"/>
      <c r="BA75" s="440"/>
      <c r="BB75" s="795"/>
      <c r="BC75" s="440"/>
      <c r="BD75" s="795"/>
      <c r="BE75" s="440"/>
      <c r="BF75" s="795"/>
      <c r="BG75" s="440"/>
      <c r="BH75" s="795"/>
      <c r="BI75" s="440"/>
      <c r="BJ75" s="795"/>
      <c r="BK75" s="440"/>
      <c r="BL75" s="795"/>
      <c r="BM75" s="450" t="s">
        <v>836</v>
      </c>
      <c r="BZ75" s="79">
        <v>0</v>
      </c>
    </row>
    <row customHeight="1" ht="11.549999999999999">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Z76" s="79">
        <v>11</v>
      </c>
    </row>
    <row customHeight="1" ht="11.25" hidden="1">
      <c r="A77" s="780" t="s">
        <v>1131</v>
      </c>
      <c r="D77" s="792">
        <v>1</v>
      </c>
      <c r="E77" s="802" t="s">
        <v>1132</v>
      </c>
      <c r="F77" s="804" t="s">
        <v>1033</v>
      </c>
      <c r="G77" s="810"/>
      <c r="H77" s="795"/>
      <c r="I77" s="810"/>
      <c r="J77" s="795"/>
      <c r="K77" s="810"/>
      <c r="L77" s="795"/>
      <c r="M77" s="810"/>
      <c r="N77" s="795"/>
      <c r="O77" s="810"/>
      <c r="P77" s="795"/>
      <c r="Q77" s="810"/>
      <c r="R77" s="795"/>
      <c r="S77" s="810"/>
      <c r="T77" s="795"/>
      <c r="U77" s="810"/>
      <c r="V77" s="795"/>
      <c r="W77" s="810"/>
      <c r="X77" s="795"/>
      <c r="Y77" s="810"/>
      <c r="Z77" s="795"/>
      <c r="AA77" s="810"/>
      <c r="AB77" s="795"/>
      <c r="AC77" s="810"/>
      <c r="AD77" s="795"/>
      <c r="AE77" s="810"/>
      <c r="AF77" s="795"/>
      <c r="AG77" s="810"/>
      <c r="AH77" s="795"/>
      <c r="AI77" s="810"/>
      <c r="AJ77" s="795"/>
      <c r="AK77" s="810"/>
      <c r="AL77" s="795"/>
      <c r="AM77" s="810"/>
      <c r="AN77" s="795"/>
      <c r="AO77" s="810"/>
      <c r="AP77" s="795"/>
      <c r="AQ77" s="810"/>
      <c r="AR77" s="795"/>
      <c r="AS77" s="810"/>
      <c r="AT77" s="795"/>
      <c r="AU77" s="810"/>
      <c r="AV77" s="795"/>
      <c r="AW77" s="810"/>
      <c r="AX77" s="795"/>
      <c r="AY77" s="810"/>
      <c r="AZ77" s="795"/>
      <c r="BA77" s="810"/>
      <c r="BB77" s="795"/>
      <c r="BC77" s="810"/>
      <c r="BD77" s="795"/>
      <c r="BE77" s="810"/>
      <c r="BF77" s="795"/>
      <c r="BG77" s="810"/>
      <c r="BH77" s="795"/>
      <c r="BI77" s="810"/>
      <c r="BJ77" s="795"/>
      <c r="BK77" s="810"/>
      <c r="BL77" s="795"/>
      <c r="BM77" s="450" t="s">
        <v>1133</v>
      </c>
      <c r="BZ77" s="79">
        <v>0</v>
      </c>
    </row>
    <row customHeight="1" ht="11.25" hidden="1">
      <c r="A78" s="780"/>
      <c r="D78" s="792" t="s">
        <v>101</v>
      </c>
      <c r="E78" s="802" t="s">
        <v>1134</v>
      </c>
      <c r="F78" s="804" t="s">
        <v>1033</v>
      </c>
      <c r="G78" s="810"/>
      <c r="H78" s="795"/>
      <c r="I78" s="810"/>
      <c r="J78" s="795"/>
      <c r="K78" s="810"/>
      <c r="L78" s="795"/>
      <c r="M78" s="810"/>
      <c r="N78" s="795"/>
      <c r="O78" s="810"/>
      <c r="P78" s="795"/>
      <c r="Q78" s="810"/>
      <c r="R78" s="795"/>
      <c r="S78" s="810"/>
      <c r="T78" s="795"/>
      <c r="U78" s="810"/>
      <c r="V78" s="795"/>
      <c r="W78" s="810"/>
      <c r="X78" s="795"/>
      <c r="Y78" s="810"/>
      <c r="Z78" s="795"/>
      <c r="AA78" s="810"/>
      <c r="AB78" s="795"/>
      <c r="AC78" s="810"/>
      <c r="AD78" s="795"/>
      <c r="AE78" s="810"/>
      <c r="AF78" s="795"/>
      <c r="AG78" s="810"/>
      <c r="AH78" s="795"/>
      <c r="AI78" s="810"/>
      <c r="AJ78" s="795"/>
      <c r="AK78" s="810"/>
      <c r="AL78" s="795"/>
      <c r="AM78" s="810"/>
      <c r="AN78" s="795"/>
      <c r="AO78" s="810"/>
      <c r="AP78" s="795"/>
      <c r="AQ78" s="810"/>
      <c r="AR78" s="795"/>
      <c r="AS78" s="810"/>
      <c r="AT78" s="795"/>
      <c r="AU78" s="810"/>
      <c r="AV78" s="795"/>
      <c r="AW78" s="810"/>
      <c r="AX78" s="795"/>
      <c r="AY78" s="810"/>
      <c r="AZ78" s="795"/>
      <c r="BA78" s="810"/>
      <c r="BB78" s="795"/>
      <c r="BC78" s="810"/>
      <c r="BD78" s="795"/>
      <c r="BE78" s="810"/>
      <c r="BF78" s="795"/>
      <c r="BG78" s="810"/>
      <c r="BH78" s="795"/>
      <c r="BI78" s="810"/>
      <c r="BJ78" s="795"/>
      <c r="BK78" s="810"/>
      <c r="BL78" s="795"/>
      <c r="BM78" s="450" t="s">
        <v>1135</v>
      </c>
      <c r="BZ78" s="79">
        <v>0</v>
      </c>
    </row>
    <row customHeight="1" ht="22.5" hidden="1">
      <c r="A79" s="780"/>
      <c r="D79" s="792" t="s">
        <v>89</v>
      </c>
      <c r="E79" s="798" t="s">
        <v>1136</v>
      </c>
      <c r="F79" s="143" t="s">
        <v>1082</v>
      </c>
      <c r="G79" s="810"/>
      <c r="H79" s="795"/>
      <c r="I79" s="810"/>
      <c r="J79" s="795"/>
      <c r="K79" s="810"/>
      <c r="L79" s="795"/>
      <c r="M79" s="810"/>
      <c r="N79" s="795"/>
      <c r="O79" s="810"/>
      <c r="P79" s="795"/>
      <c r="Q79" s="810"/>
      <c r="R79" s="795"/>
      <c r="S79" s="810"/>
      <c r="T79" s="795"/>
      <c r="U79" s="810"/>
      <c r="V79" s="795"/>
      <c r="W79" s="810"/>
      <c r="X79" s="795"/>
      <c r="Y79" s="810"/>
      <c r="Z79" s="795"/>
      <c r="AA79" s="810"/>
      <c r="AB79" s="795"/>
      <c r="AC79" s="810"/>
      <c r="AD79" s="795"/>
      <c r="AE79" s="810"/>
      <c r="AF79" s="795"/>
      <c r="AG79" s="810"/>
      <c r="AH79" s="795"/>
      <c r="AI79" s="810"/>
      <c r="AJ79" s="795"/>
      <c r="AK79" s="810"/>
      <c r="AL79" s="795"/>
      <c r="AM79" s="810"/>
      <c r="AN79" s="795"/>
      <c r="AO79" s="810"/>
      <c r="AP79" s="795"/>
      <c r="AQ79" s="810"/>
      <c r="AR79" s="795"/>
      <c r="AS79" s="810"/>
      <c r="AT79" s="795"/>
      <c r="AU79" s="810"/>
      <c r="AV79" s="795"/>
      <c r="AW79" s="810"/>
      <c r="AX79" s="795"/>
      <c r="AY79" s="810"/>
      <c r="AZ79" s="795"/>
      <c r="BA79" s="810"/>
      <c r="BB79" s="795"/>
      <c r="BC79" s="810"/>
      <c r="BD79" s="795"/>
      <c r="BE79" s="810"/>
      <c r="BF79" s="795"/>
      <c r="BG79" s="810"/>
      <c r="BH79" s="795"/>
      <c r="BI79" s="810"/>
      <c r="BJ79" s="795"/>
      <c r="BK79" s="810"/>
      <c r="BL79" s="795"/>
      <c r="BM79" s="450" t="s">
        <v>1137</v>
      </c>
      <c r="BZ79" s="79">
        <v>0</v>
      </c>
    </row>
    <row customHeight="1" ht="11.25" hidden="1">
      <c r="A80" s="780"/>
      <c r="D80" s="792" t="s">
        <v>477</v>
      </c>
      <c r="E80" s="793" t="s">
        <v>1138</v>
      </c>
      <c r="F80" s="143" t="s">
        <v>1082</v>
      </c>
      <c r="G80" s="810"/>
      <c r="H80" s="795"/>
      <c r="I80" s="810"/>
      <c r="J80" s="795"/>
      <c r="K80" s="810"/>
      <c r="L80" s="795"/>
      <c r="M80" s="810"/>
      <c r="N80" s="795"/>
      <c r="O80" s="810"/>
      <c r="P80" s="795"/>
      <c r="Q80" s="810"/>
      <c r="R80" s="795"/>
      <c r="S80" s="810"/>
      <c r="T80" s="795"/>
      <c r="U80" s="810"/>
      <c r="V80" s="795"/>
      <c r="W80" s="810"/>
      <c r="X80" s="795"/>
      <c r="Y80" s="810"/>
      <c r="Z80" s="795"/>
      <c r="AA80" s="810"/>
      <c r="AB80" s="795"/>
      <c r="AC80" s="810"/>
      <c r="AD80" s="795"/>
      <c r="AE80" s="810"/>
      <c r="AF80" s="795"/>
      <c r="AG80" s="810"/>
      <c r="AH80" s="795"/>
      <c r="AI80" s="810"/>
      <c r="AJ80" s="795"/>
      <c r="AK80" s="810"/>
      <c r="AL80" s="795"/>
      <c r="AM80" s="810"/>
      <c r="AN80" s="795"/>
      <c r="AO80" s="810"/>
      <c r="AP80" s="795"/>
      <c r="AQ80" s="810"/>
      <c r="AR80" s="795"/>
      <c r="AS80" s="810"/>
      <c r="AT80" s="795"/>
      <c r="AU80" s="810"/>
      <c r="AV80" s="795"/>
      <c r="AW80" s="810"/>
      <c r="AX80" s="795"/>
      <c r="AY80" s="810"/>
      <c r="AZ80" s="795"/>
      <c r="BA80" s="810"/>
      <c r="BB80" s="795"/>
      <c r="BC80" s="810"/>
      <c r="BD80" s="795"/>
      <c r="BE80" s="810"/>
      <c r="BF80" s="795"/>
      <c r="BG80" s="810"/>
      <c r="BH80" s="795"/>
      <c r="BI80" s="810"/>
      <c r="BJ80" s="795"/>
      <c r="BK80" s="810"/>
      <c r="BL80" s="795"/>
      <c r="BM80" s="450"/>
      <c r="BZ80" s="79">
        <v>0</v>
      </c>
    </row>
    <row customHeight="1" ht="11.25" hidden="1">
      <c r="A81" s="780"/>
      <c r="D81" s="792" t="s">
        <v>485</v>
      </c>
      <c r="E81" s="793" t="s">
        <v>1139</v>
      </c>
      <c r="F81" s="143" t="s">
        <v>1082</v>
      </c>
      <c r="G81" s="810"/>
      <c r="H81" s="795"/>
      <c r="I81" s="810"/>
      <c r="J81" s="795"/>
      <c r="K81" s="810"/>
      <c r="L81" s="795"/>
      <c r="M81" s="810"/>
      <c r="N81" s="795"/>
      <c r="O81" s="810"/>
      <c r="P81" s="795"/>
      <c r="Q81" s="810"/>
      <c r="R81" s="795"/>
      <c r="S81" s="810"/>
      <c r="T81" s="795"/>
      <c r="U81" s="810"/>
      <c r="V81" s="795"/>
      <c r="W81" s="810"/>
      <c r="X81" s="795"/>
      <c r="Y81" s="810"/>
      <c r="Z81" s="795"/>
      <c r="AA81" s="810"/>
      <c r="AB81" s="795"/>
      <c r="AC81" s="810"/>
      <c r="AD81" s="795"/>
      <c r="AE81" s="810"/>
      <c r="AF81" s="795"/>
      <c r="AG81" s="810"/>
      <c r="AH81" s="795"/>
      <c r="AI81" s="810"/>
      <c r="AJ81" s="795"/>
      <c r="AK81" s="810"/>
      <c r="AL81" s="795"/>
      <c r="AM81" s="810"/>
      <c r="AN81" s="795"/>
      <c r="AO81" s="810"/>
      <c r="AP81" s="795"/>
      <c r="AQ81" s="810"/>
      <c r="AR81" s="795"/>
      <c r="AS81" s="810"/>
      <c r="AT81" s="795"/>
      <c r="AU81" s="810"/>
      <c r="AV81" s="795"/>
      <c r="AW81" s="810"/>
      <c r="AX81" s="795"/>
      <c r="AY81" s="810"/>
      <c r="AZ81" s="795"/>
      <c r="BA81" s="810"/>
      <c r="BB81" s="795"/>
      <c r="BC81" s="810"/>
      <c r="BD81" s="795"/>
      <c r="BE81" s="810"/>
      <c r="BF81" s="795"/>
      <c r="BG81" s="810"/>
      <c r="BH81" s="795"/>
      <c r="BI81" s="810"/>
      <c r="BJ81" s="795"/>
      <c r="BK81" s="810"/>
      <c r="BL81" s="795"/>
      <c r="BM81" s="450"/>
      <c r="BZ81" s="79">
        <v>0</v>
      </c>
    </row>
    <row customHeight="1" ht="11.25" hidden="1">
      <c r="A82" s="780"/>
      <c r="D82" s="792" t="s">
        <v>487</v>
      </c>
      <c r="E82" s="793" t="s">
        <v>1140</v>
      </c>
      <c r="F82" s="143" t="s">
        <v>1082</v>
      </c>
      <c r="G82" s="810"/>
      <c r="H82" s="795"/>
      <c r="I82" s="810"/>
      <c r="J82" s="795"/>
      <c r="K82" s="810"/>
      <c r="L82" s="795"/>
      <c r="M82" s="810"/>
      <c r="N82" s="795"/>
      <c r="O82" s="810"/>
      <c r="P82" s="795"/>
      <c r="Q82" s="810"/>
      <c r="R82" s="795"/>
      <c r="S82" s="810"/>
      <c r="T82" s="795"/>
      <c r="U82" s="810"/>
      <c r="V82" s="795"/>
      <c r="W82" s="810"/>
      <c r="X82" s="795"/>
      <c r="Y82" s="810"/>
      <c r="Z82" s="795"/>
      <c r="AA82" s="810"/>
      <c r="AB82" s="795"/>
      <c r="AC82" s="810"/>
      <c r="AD82" s="795"/>
      <c r="AE82" s="810"/>
      <c r="AF82" s="795"/>
      <c r="AG82" s="810"/>
      <c r="AH82" s="795"/>
      <c r="AI82" s="810"/>
      <c r="AJ82" s="795"/>
      <c r="AK82" s="810"/>
      <c r="AL82" s="795"/>
      <c r="AM82" s="810"/>
      <c r="AN82" s="795"/>
      <c r="AO82" s="810"/>
      <c r="AP82" s="795"/>
      <c r="AQ82" s="810"/>
      <c r="AR82" s="795"/>
      <c r="AS82" s="810"/>
      <c r="AT82" s="795"/>
      <c r="AU82" s="810"/>
      <c r="AV82" s="795"/>
      <c r="AW82" s="810"/>
      <c r="AX82" s="795"/>
      <c r="AY82" s="810"/>
      <c r="AZ82" s="795"/>
      <c r="BA82" s="810"/>
      <c r="BB82" s="795"/>
      <c r="BC82" s="810"/>
      <c r="BD82" s="795"/>
      <c r="BE82" s="810"/>
      <c r="BF82" s="795"/>
      <c r="BG82" s="810"/>
      <c r="BH82" s="795"/>
      <c r="BI82" s="810"/>
      <c r="BJ82" s="795"/>
      <c r="BK82" s="810"/>
      <c r="BL82" s="795"/>
      <c r="BM82" s="450"/>
      <c r="BZ82" s="79">
        <v>0</v>
      </c>
    </row>
    <row customHeight="1" ht="11.25" hidden="1">
      <c r="A83" s="780"/>
      <c r="D83" s="792" t="s">
        <v>489</v>
      </c>
      <c r="E83" s="793" t="s">
        <v>1141</v>
      </c>
      <c r="F83" s="143" t="s">
        <v>1082</v>
      </c>
      <c r="G83" s="810"/>
      <c r="H83" s="795"/>
      <c r="I83" s="810"/>
      <c r="J83" s="795"/>
      <c r="K83" s="810"/>
      <c r="L83" s="795"/>
      <c r="M83" s="810"/>
      <c r="N83" s="795"/>
      <c r="O83" s="810"/>
      <c r="P83" s="795"/>
      <c r="Q83" s="810"/>
      <c r="R83" s="795"/>
      <c r="S83" s="810"/>
      <c r="T83" s="795"/>
      <c r="U83" s="810"/>
      <c r="V83" s="795"/>
      <c r="W83" s="810"/>
      <c r="X83" s="795"/>
      <c r="Y83" s="810"/>
      <c r="Z83" s="795"/>
      <c r="AA83" s="810"/>
      <c r="AB83" s="795"/>
      <c r="AC83" s="810"/>
      <c r="AD83" s="795"/>
      <c r="AE83" s="810"/>
      <c r="AF83" s="795"/>
      <c r="AG83" s="810"/>
      <c r="AH83" s="795"/>
      <c r="AI83" s="810"/>
      <c r="AJ83" s="795"/>
      <c r="AK83" s="810"/>
      <c r="AL83" s="795"/>
      <c r="AM83" s="810"/>
      <c r="AN83" s="795"/>
      <c r="AO83" s="810"/>
      <c r="AP83" s="795"/>
      <c r="AQ83" s="810"/>
      <c r="AR83" s="795"/>
      <c r="AS83" s="810"/>
      <c r="AT83" s="795"/>
      <c r="AU83" s="810"/>
      <c r="AV83" s="795"/>
      <c r="AW83" s="810"/>
      <c r="AX83" s="795"/>
      <c r="AY83" s="810"/>
      <c r="AZ83" s="795"/>
      <c r="BA83" s="810"/>
      <c r="BB83" s="795"/>
      <c r="BC83" s="810"/>
      <c r="BD83" s="795"/>
      <c r="BE83" s="810"/>
      <c r="BF83" s="795"/>
      <c r="BG83" s="810"/>
      <c r="BH83" s="795"/>
      <c r="BI83" s="810"/>
      <c r="BJ83" s="795"/>
      <c r="BK83" s="810"/>
      <c r="BL83" s="795"/>
      <c r="BM83" s="450"/>
      <c r="BZ83" s="79">
        <v>0</v>
      </c>
    </row>
    <row customHeight="1" ht="11.25" hidden="1">
      <c r="A84" s="780"/>
      <c r="D84" s="792" t="s">
        <v>1142</v>
      </c>
      <c r="E84" s="793" t="s">
        <v>1143</v>
      </c>
      <c r="F84" s="143" t="s">
        <v>1082</v>
      </c>
      <c r="G84" s="810"/>
      <c r="H84" s="795"/>
      <c r="I84" s="810"/>
      <c r="J84" s="795"/>
      <c r="K84" s="810"/>
      <c r="L84" s="795"/>
      <c r="M84" s="810"/>
      <c r="N84" s="795"/>
      <c r="O84" s="810"/>
      <c r="P84" s="795"/>
      <c r="Q84" s="810"/>
      <c r="R84" s="795"/>
      <c r="S84" s="810"/>
      <c r="T84" s="795"/>
      <c r="U84" s="810"/>
      <c r="V84" s="795"/>
      <c r="W84" s="810"/>
      <c r="X84" s="795"/>
      <c r="Y84" s="810"/>
      <c r="Z84" s="795"/>
      <c r="AA84" s="810"/>
      <c r="AB84" s="795"/>
      <c r="AC84" s="810"/>
      <c r="AD84" s="795"/>
      <c r="AE84" s="810"/>
      <c r="AF84" s="795"/>
      <c r="AG84" s="810"/>
      <c r="AH84" s="795"/>
      <c r="AI84" s="810"/>
      <c r="AJ84" s="795"/>
      <c r="AK84" s="810"/>
      <c r="AL84" s="795"/>
      <c r="AM84" s="810"/>
      <c r="AN84" s="795"/>
      <c r="AO84" s="810"/>
      <c r="AP84" s="795"/>
      <c r="AQ84" s="810"/>
      <c r="AR84" s="795"/>
      <c r="AS84" s="810"/>
      <c r="AT84" s="795"/>
      <c r="AU84" s="810"/>
      <c r="AV84" s="795"/>
      <c r="AW84" s="810"/>
      <c r="AX84" s="795"/>
      <c r="AY84" s="810"/>
      <c r="AZ84" s="795"/>
      <c r="BA84" s="810"/>
      <c r="BB84" s="795"/>
      <c r="BC84" s="810"/>
      <c r="BD84" s="795"/>
      <c r="BE84" s="810"/>
      <c r="BF84" s="795"/>
      <c r="BG84" s="810"/>
      <c r="BH84" s="795"/>
      <c r="BI84" s="810"/>
      <c r="BJ84" s="795"/>
      <c r="BK84" s="810"/>
      <c r="BL84" s="795"/>
      <c r="BM84" s="450"/>
      <c r="BZ84" s="79">
        <v>0</v>
      </c>
    </row>
    <row customHeight="1" ht="11.25" hidden="1">
      <c r="A85" s="780"/>
      <c r="D85" s="792" t="s">
        <v>1144</v>
      </c>
      <c r="E85" s="793" t="s">
        <v>1145</v>
      </c>
      <c r="F85" s="143" t="s">
        <v>1082</v>
      </c>
      <c r="G85" s="810"/>
      <c r="H85" s="795"/>
      <c r="I85" s="810"/>
      <c r="J85" s="795"/>
      <c r="K85" s="810"/>
      <c r="L85" s="795"/>
      <c r="M85" s="810"/>
      <c r="N85" s="795"/>
      <c r="O85" s="810"/>
      <c r="P85" s="795"/>
      <c r="Q85" s="810"/>
      <c r="R85" s="795"/>
      <c r="S85" s="810"/>
      <c r="T85" s="795"/>
      <c r="U85" s="810"/>
      <c r="V85" s="795"/>
      <c r="W85" s="810"/>
      <c r="X85" s="795"/>
      <c r="Y85" s="810"/>
      <c r="Z85" s="795"/>
      <c r="AA85" s="810"/>
      <c r="AB85" s="795"/>
      <c r="AC85" s="810"/>
      <c r="AD85" s="795"/>
      <c r="AE85" s="810"/>
      <c r="AF85" s="795"/>
      <c r="AG85" s="810"/>
      <c r="AH85" s="795"/>
      <c r="AI85" s="810"/>
      <c r="AJ85" s="795"/>
      <c r="AK85" s="810"/>
      <c r="AL85" s="795"/>
      <c r="AM85" s="810"/>
      <c r="AN85" s="795"/>
      <c r="AO85" s="810"/>
      <c r="AP85" s="795"/>
      <c r="AQ85" s="810"/>
      <c r="AR85" s="795"/>
      <c r="AS85" s="810"/>
      <c r="AT85" s="795"/>
      <c r="AU85" s="810"/>
      <c r="AV85" s="795"/>
      <c r="AW85" s="810"/>
      <c r="AX85" s="795"/>
      <c r="AY85" s="810"/>
      <c r="AZ85" s="795"/>
      <c r="BA85" s="810"/>
      <c r="BB85" s="795"/>
      <c r="BC85" s="810"/>
      <c r="BD85" s="795"/>
      <c r="BE85" s="810"/>
      <c r="BF85" s="795"/>
      <c r="BG85" s="810"/>
      <c r="BH85" s="795"/>
      <c r="BI85" s="810"/>
      <c r="BJ85" s="795"/>
      <c r="BK85" s="810"/>
      <c r="BL85" s="795"/>
      <c r="BM85" s="450"/>
      <c r="BZ85" s="79">
        <v>0</v>
      </c>
    </row>
    <row customHeight="1" ht="11.25" hidden="1">
      <c r="A86" s="780"/>
      <c r="D86" s="792" t="s">
        <v>1146</v>
      </c>
      <c r="E86" s="793" t="s">
        <v>1147</v>
      </c>
      <c r="F86" s="143" t="s">
        <v>1082</v>
      </c>
      <c r="G86" s="810"/>
      <c r="H86" s="795"/>
      <c r="I86" s="810"/>
      <c r="J86" s="795"/>
      <c r="K86" s="810"/>
      <c r="L86" s="795"/>
      <c r="M86" s="810"/>
      <c r="N86" s="795"/>
      <c r="O86" s="810"/>
      <c r="P86" s="795"/>
      <c r="Q86" s="810"/>
      <c r="R86" s="795"/>
      <c r="S86" s="810"/>
      <c r="T86" s="795"/>
      <c r="U86" s="810"/>
      <c r="V86" s="795"/>
      <c r="W86" s="810"/>
      <c r="X86" s="795"/>
      <c r="Y86" s="810"/>
      <c r="Z86" s="795"/>
      <c r="AA86" s="810"/>
      <c r="AB86" s="795"/>
      <c r="AC86" s="810"/>
      <c r="AD86" s="795"/>
      <c r="AE86" s="810"/>
      <c r="AF86" s="795"/>
      <c r="AG86" s="810"/>
      <c r="AH86" s="795"/>
      <c r="AI86" s="810"/>
      <c r="AJ86" s="795"/>
      <c r="AK86" s="810"/>
      <c r="AL86" s="795"/>
      <c r="AM86" s="810"/>
      <c r="AN86" s="795"/>
      <c r="AO86" s="810"/>
      <c r="AP86" s="795"/>
      <c r="AQ86" s="810"/>
      <c r="AR86" s="795"/>
      <c r="AS86" s="810"/>
      <c r="AT86" s="795"/>
      <c r="AU86" s="810"/>
      <c r="AV86" s="795"/>
      <c r="AW86" s="810"/>
      <c r="AX86" s="795"/>
      <c r="AY86" s="810"/>
      <c r="AZ86" s="795"/>
      <c r="BA86" s="810"/>
      <c r="BB86" s="795"/>
      <c r="BC86" s="810"/>
      <c r="BD86" s="795"/>
      <c r="BE86" s="810"/>
      <c r="BF86" s="795"/>
      <c r="BG86" s="810"/>
      <c r="BH86" s="795"/>
      <c r="BI86" s="810"/>
      <c r="BJ86" s="795"/>
      <c r="BK86" s="810"/>
      <c r="BL86" s="795"/>
      <c r="BM86" s="450"/>
      <c r="BZ86" s="79">
        <v>0</v>
      </c>
    </row>
    <row customHeight="1" ht="45" hidden="1">
      <c r="A87" s="780"/>
      <c r="D87" s="792" t="s">
        <v>90</v>
      </c>
      <c r="E87" s="802" t="s">
        <v>1148</v>
      </c>
      <c r="F87" s="143" t="s">
        <v>1082</v>
      </c>
      <c r="G87" s="810"/>
      <c r="H87" s="795"/>
      <c r="I87" s="810"/>
      <c r="J87" s="795"/>
      <c r="K87" s="810"/>
      <c r="L87" s="795"/>
      <c r="M87" s="810"/>
      <c r="N87" s="795"/>
      <c r="O87" s="810"/>
      <c r="P87" s="795"/>
      <c r="Q87" s="810"/>
      <c r="R87" s="795"/>
      <c r="S87" s="810"/>
      <c r="T87" s="795"/>
      <c r="U87" s="810"/>
      <c r="V87" s="795"/>
      <c r="W87" s="810"/>
      <c r="X87" s="795"/>
      <c r="Y87" s="810"/>
      <c r="Z87" s="795"/>
      <c r="AA87" s="810"/>
      <c r="AB87" s="795"/>
      <c r="AC87" s="810"/>
      <c r="AD87" s="795"/>
      <c r="AE87" s="810"/>
      <c r="AF87" s="795"/>
      <c r="AG87" s="810"/>
      <c r="AH87" s="795"/>
      <c r="AI87" s="810"/>
      <c r="AJ87" s="795"/>
      <c r="AK87" s="810"/>
      <c r="AL87" s="795"/>
      <c r="AM87" s="810"/>
      <c r="AN87" s="795"/>
      <c r="AO87" s="810"/>
      <c r="AP87" s="795"/>
      <c r="AQ87" s="810"/>
      <c r="AR87" s="795"/>
      <c r="AS87" s="810"/>
      <c r="AT87" s="795"/>
      <c r="AU87" s="810"/>
      <c r="AV87" s="795"/>
      <c r="AW87" s="810"/>
      <c r="AX87" s="795"/>
      <c r="AY87" s="810"/>
      <c r="AZ87" s="795"/>
      <c r="BA87" s="810"/>
      <c r="BB87" s="795"/>
      <c r="BC87" s="810"/>
      <c r="BD87" s="795"/>
      <c r="BE87" s="810"/>
      <c r="BF87" s="795"/>
      <c r="BG87" s="810"/>
      <c r="BH87" s="795"/>
      <c r="BI87" s="810"/>
      <c r="BJ87" s="795"/>
      <c r="BK87" s="810"/>
      <c r="BL87" s="795"/>
      <c r="BM87" s="450" t="s">
        <v>1149</v>
      </c>
      <c r="BZ87" s="79">
        <v>0</v>
      </c>
    </row>
    <row customHeight="1" ht="11.25" hidden="1">
      <c r="A88" s="780"/>
      <c r="D88" s="792" t="s">
        <v>964</v>
      </c>
      <c r="E88" s="793" t="s">
        <v>1138</v>
      </c>
      <c r="F88" s="143" t="s">
        <v>1082</v>
      </c>
      <c r="G88" s="810"/>
      <c r="H88" s="795"/>
      <c r="I88" s="810"/>
      <c r="J88" s="795"/>
      <c r="K88" s="810"/>
      <c r="L88" s="795"/>
      <c r="M88" s="810"/>
      <c r="N88" s="795"/>
      <c r="O88" s="810"/>
      <c r="P88" s="795"/>
      <c r="Q88" s="810"/>
      <c r="R88" s="795"/>
      <c r="S88" s="810"/>
      <c r="T88" s="795"/>
      <c r="U88" s="810"/>
      <c r="V88" s="795"/>
      <c r="W88" s="810"/>
      <c r="X88" s="795"/>
      <c r="Y88" s="810"/>
      <c r="Z88" s="795"/>
      <c r="AA88" s="810"/>
      <c r="AB88" s="795"/>
      <c r="AC88" s="810"/>
      <c r="AD88" s="795"/>
      <c r="AE88" s="810"/>
      <c r="AF88" s="795"/>
      <c r="AG88" s="810"/>
      <c r="AH88" s="795"/>
      <c r="AI88" s="810"/>
      <c r="AJ88" s="795"/>
      <c r="AK88" s="810"/>
      <c r="AL88" s="795"/>
      <c r="AM88" s="810"/>
      <c r="AN88" s="795"/>
      <c r="AO88" s="810"/>
      <c r="AP88" s="795"/>
      <c r="AQ88" s="810"/>
      <c r="AR88" s="795"/>
      <c r="AS88" s="810"/>
      <c r="AT88" s="795"/>
      <c r="AU88" s="810"/>
      <c r="AV88" s="795"/>
      <c r="AW88" s="810"/>
      <c r="AX88" s="795"/>
      <c r="AY88" s="810"/>
      <c r="AZ88" s="795"/>
      <c r="BA88" s="810"/>
      <c r="BB88" s="795"/>
      <c r="BC88" s="810"/>
      <c r="BD88" s="795"/>
      <c r="BE88" s="810"/>
      <c r="BF88" s="795"/>
      <c r="BG88" s="810"/>
      <c r="BH88" s="795"/>
      <c r="BI88" s="810"/>
      <c r="BJ88" s="795"/>
      <c r="BK88" s="810"/>
      <c r="BL88" s="795"/>
      <c r="BM88" s="450"/>
      <c r="BZ88" s="79">
        <v>0</v>
      </c>
    </row>
    <row customHeight="1" ht="11.25" hidden="1">
      <c r="A89" s="780"/>
      <c r="D89" s="792" t="s">
        <v>1008</v>
      </c>
      <c r="E89" s="793" t="s">
        <v>1139</v>
      </c>
      <c r="F89" s="143" t="s">
        <v>1082</v>
      </c>
      <c r="G89" s="810"/>
      <c r="H89" s="795"/>
      <c r="I89" s="810"/>
      <c r="J89" s="795"/>
      <c r="K89" s="810"/>
      <c r="L89" s="795"/>
      <c r="M89" s="810"/>
      <c r="N89" s="795"/>
      <c r="O89" s="810"/>
      <c r="P89" s="795"/>
      <c r="Q89" s="810"/>
      <c r="R89" s="795"/>
      <c r="S89" s="810"/>
      <c r="T89" s="795"/>
      <c r="U89" s="810"/>
      <c r="V89" s="795"/>
      <c r="W89" s="810"/>
      <c r="X89" s="795"/>
      <c r="Y89" s="810"/>
      <c r="Z89" s="795"/>
      <c r="AA89" s="810"/>
      <c r="AB89" s="795"/>
      <c r="AC89" s="810"/>
      <c r="AD89" s="795"/>
      <c r="AE89" s="810"/>
      <c r="AF89" s="795"/>
      <c r="AG89" s="810"/>
      <c r="AH89" s="795"/>
      <c r="AI89" s="810"/>
      <c r="AJ89" s="795"/>
      <c r="AK89" s="810"/>
      <c r="AL89" s="795"/>
      <c r="AM89" s="810"/>
      <c r="AN89" s="795"/>
      <c r="AO89" s="810"/>
      <c r="AP89" s="795"/>
      <c r="AQ89" s="810"/>
      <c r="AR89" s="795"/>
      <c r="AS89" s="810"/>
      <c r="AT89" s="795"/>
      <c r="AU89" s="810"/>
      <c r="AV89" s="795"/>
      <c r="AW89" s="810"/>
      <c r="AX89" s="795"/>
      <c r="AY89" s="810"/>
      <c r="AZ89" s="795"/>
      <c r="BA89" s="810"/>
      <c r="BB89" s="795"/>
      <c r="BC89" s="810"/>
      <c r="BD89" s="795"/>
      <c r="BE89" s="810"/>
      <c r="BF89" s="795"/>
      <c r="BG89" s="810"/>
      <c r="BH89" s="795"/>
      <c r="BI89" s="810"/>
      <c r="BJ89" s="795"/>
      <c r="BK89" s="810"/>
      <c r="BL89" s="795"/>
      <c r="BM89" s="450"/>
      <c r="BZ89" s="79">
        <v>0</v>
      </c>
    </row>
    <row customHeight="1" ht="11.25" hidden="1">
      <c r="A90" s="780"/>
      <c r="D90" s="792" t="s">
        <v>1011</v>
      </c>
      <c r="E90" s="793" t="s">
        <v>1140</v>
      </c>
      <c r="F90" s="143" t="s">
        <v>1082</v>
      </c>
      <c r="G90" s="810"/>
      <c r="H90" s="795"/>
      <c r="I90" s="810"/>
      <c r="J90" s="795"/>
      <c r="K90" s="810"/>
      <c r="L90" s="795"/>
      <c r="M90" s="810"/>
      <c r="N90" s="795"/>
      <c r="O90" s="810"/>
      <c r="P90" s="795"/>
      <c r="Q90" s="810"/>
      <c r="R90" s="795"/>
      <c r="S90" s="810"/>
      <c r="T90" s="795"/>
      <c r="U90" s="810"/>
      <c r="V90" s="795"/>
      <c r="W90" s="810"/>
      <c r="X90" s="795"/>
      <c r="Y90" s="810"/>
      <c r="Z90" s="795"/>
      <c r="AA90" s="810"/>
      <c r="AB90" s="795"/>
      <c r="AC90" s="810"/>
      <c r="AD90" s="795"/>
      <c r="AE90" s="810"/>
      <c r="AF90" s="795"/>
      <c r="AG90" s="810"/>
      <c r="AH90" s="795"/>
      <c r="AI90" s="810"/>
      <c r="AJ90" s="795"/>
      <c r="AK90" s="810"/>
      <c r="AL90" s="795"/>
      <c r="AM90" s="810"/>
      <c r="AN90" s="795"/>
      <c r="AO90" s="810"/>
      <c r="AP90" s="795"/>
      <c r="AQ90" s="810"/>
      <c r="AR90" s="795"/>
      <c r="AS90" s="810"/>
      <c r="AT90" s="795"/>
      <c r="AU90" s="810"/>
      <c r="AV90" s="795"/>
      <c r="AW90" s="810"/>
      <c r="AX90" s="795"/>
      <c r="AY90" s="810"/>
      <c r="AZ90" s="795"/>
      <c r="BA90" s="810"/>
      <c r="BB90" s="795"/>
      <c r="BC90" s="810"/>
      <c r="BD90" s="795"/>
      <c r="BE90" s="810"/>
      <c r="BF90" s="795"/>
      <c r="BG90" s="810"/>
      <c r="BH90" s="795"/>
      <c r="BI90" s="810"/>
      <c r="BJ90" s="795"/>
      <c r="BK90" s="810"/>
      <c r="BL90" s="795"/>
      <c r="BM90" s="450"/>
      <c r="BZ90" s="79">
        <v>0</v>
      </c>
    </row>
    <row customHeight="1" ht="11.25" hidden="1">
      <c r="A91" s="780"/>
      <c r="D91" s="792" t="s">
        <v>1100</v>
      </c>
      <c r="E91" s="793" t="s">
        <v>1141</v>
      </c>
      <c r="F91" s="143" t="s">
        <v>1082</v>
      </c>
      <c r="G91" s="810"/>
      <c r="H91" s="795"/>
      <c r="I91" s="810"/>
      <c r="J91" s="795"/>
      <c r="K91" s="810"/>
      <c r="L91" s="795"/>
      <c r="M91" s="810"/>
      <c r="N91" s="795"/>
      <c r="O91" s="810"/>
      <c r="P91" s="795"/>
      <c r="Q91" s="810"/>
      <c r="R91" s="795"/>
      <c r="S91" s="810"/>
      <c r="T91" s="795"/>
      <c r="U91" s="810"/>
      <c r="V91" s="795"/>
      <c r="W91" s="810"/>
      <c r="X91" s="795"/>
      <c r="Y91" s="810"/>
      <c r="Z91" s="795"/>
      <c r="AA91" s="810"/>
      <c r="AB91" s="795"/>
      <c r="AC91" s="810"/>
      <c r="AD91" s="795"/>
      <c r="AE91" s="810"/>
      <c r="AF91" s="795"/>
      <c r="AG91" s="810"/>
      <c r="AH91" s="795"/>
      <c r="AI91" s="810"/>
      <c r="AJ91" s="795"/>
      <c r="AK91" s="810"/>
      <c r="AL91" s="795"/>
      <c r="AM91" s="810"/>
      <c r="AN91" s="795"/>
      <c r="AO91" s="810"/>
      <c r="AP91" s="795"/>
      <c r="AQ91" s="810"/>
      <c r="AR91" s="795"/>
      <c r="AS91" s="810"/>
      <c r="AT91" s="795"/>
      <c r="AU91" s="810"/>
      <c r="AV91" s="795"/>
      <c r="AW91" s="810"/>
      <c r="AX91" s="795"/>
      <c r="AY91" s="810"/>
      <c r="AZ91" s="795"/>
      <c r="BA91" s="810"/>
      <c r="BB91" s="795"/>
      <c r="BC91" s="810"/>
      <c r="BD91" s="795"/>
      <c r="BE91" s="810"/>
      <c r="BF91" s="795"/>
      <c r="BG91" s="810"/>
      <c r="BH91" s="795"/>
      <c r="BI91" s="810"/>
      <c r="BJ91" s="795"/>
      <c r="BK91" s="810"/>
      <c r="BL91" s="795"/>
      <c r="BM91" s="450"/>
      <c r="BZ91" s="79">
        <v>0</v>
      </c>
    </row>
    <row customHeight="1" ht="11.25" hidden="1">
      <c r="A92" s="780"/>
      <c r="D92" s="792" t="s">
        <v>1102</v>
      </c>
      <c r="E92" s="793" t="s">
        <v>1143</v>
      </c>
      <c r="F92" s="143" t="s">
        <v>1082</v>
      </c>
      <c r="G92" s="810"/>
      <c r="H92" s="795"/>
      <c r="I92" s="810"/>
      <c r="J92" s="795"/>
      <c r="K92" s="810"/>
      <c r="L92" s="795"/>
      <c r="M92" s="810"/>
      <c r="N92" s="795"/>
      <c r="O92" s="810"/>
      <c r="P92" s="795"/>
      <c r="Q92" s="810"/>
      <c r="R92" s="795"/>
      <c r="S92" s="810"/>
      <c r="T92" s="795"/>
      <c r="U92" s="810"/>
      <c r="V92" s="795"/>
      <c r="W92" s="810"/>
      <c r="X92" s="795"/>
      <c r="Y92" s="810"/>
      <c r="Z92" s="795"/>
      <c r="AA92" s="810"/>
      <c r="AB92" s="795"/>
      <c r="AC92" s="810"/>
      <c r="AD92" s="795"/>
      <c r="AE92" s="810"/>
      <c r="AF92" s="795"/>
      <c r="AG92" s="810"/>
      <c r="AH92" s="795"/>
      <c r="AI92" s="810"/>
      <c r="AJ92" s="795"/>
      <c r="AK92" s="810"/>
      <c r="AL92" s="795"/>
      <c r="AM92" s="810"/>
      <c r="AN92" s="795"/>
      <c r="AO92" s="810"/>
      <c r="AP92" s="795"/>
      <c r="AQ92" s="810"/>
      <c r="AR92" s="795"/>
      <c r="AS92" s="810"/>
      <c r="AT92" s="795"/>
      <c r="AU92" s="810"/>
      <c r="AV92" s="795"/>
      <c r="AW92" s="810"/>
      <c r="AX92" s="795"/>
      <c r="AY92" s="810"/>
      <c r="AZ92" s="795"/>
      <c r="BA92" s="810"/>
      <c r="BB92" s="795"/>
      <c r="BC92" s="810"/>
      <c r="BD92" s="795"/>
      <c r="BE92" s="810"/>
      <c r="BF92" s="795"/>
      <c r="BG92" s="810"/>
      <c r="BH92" s="795"/>
      <c r="BI92" s="810"/>
      <c r="BJ92" s="795"/>
      <c r="BK92" s="810"/>
      <c r="BL92" s="795"/>
      <c r="BM92" s="450"/>
      <c r="BZ92" s="79">
        <v>0</v>
      </c>
    </row>
    <row customHeight="1" ht="11.25" hidden="1">
      <c r="A93" s="780"/>
      <c r="D93" s="792" t="s">
        <v>1150</v>
      </c>
      <c r="E93" s="793" t="s">
        <v>1145</v>
      </c>
      <c r="F93" s="143" t="s">
        <v>1082</v>
      </c>
      <c r="G93" s="810"/>
      <c r="H93" s="795"/>
      <c r="I93" s="810"/>
      <c r="J93" s="795"/>
      <c r="K93" s="810"/>
      <c r="L93" s="795"/>
      <c r="M93" s="810"/>
      <c r="N93" s="795"/>
      <c r="O93" s="810"/>
      <c r="P93" s="795"/>
      <c r="Q93" s="810"/>
      <c r="R93" s="795"/>
      <c r="S93" s="810"/>
      <c r="T93" s="795"/>
      <c r="U93" s="810"/>
      <c r="V93" s="795"/>
      <c r="W93" s="810"/>
      <c r="X93" s="795"/>
      <c r="Y93" s="810"/>
      <c r="Z93" s="795"/>
      <c r="AA93" s="810"/>
      <c r="AB93" s="795"/>
      <c r="AC93" s="810"/>
      <c r="AD93" s="795"/>
      <c r="AE93" s="810"/>
      <c r="AF93" s="795"/>
      <c r="AG93" s="810"/>
      <c r="AH93" s="795"/>
      <c r="AI93" s="810"/>
      <c r="AJ93" s="795"/>
      <c r="AK93" s="810"/>
      <c r="AL93" s="795"/>
      <c r="AM93" s="810"/>
      <c r="AN93" s="795"/>
      <c r="AO93" s="810"/>
      <c r="AP93" s="795"/>
      <c r="AQ93" s="810"/>
      <c r="AR93" s="795"/>
      <c r="AS93" s="810"/>
      <c r="AT93" s="795"/>
      <c r="AU93" s="810"/>
      <c r="AV93" s="795"/>
      <c r="AW93" s="810"/>
      <c r="AX93" s="795"/>
      <c r="AY93" s="810"/>
      <c r="AZ93" s="795"/>
      <c r="BA93" s="810"/>
      <c r="BB93" s="795"/>
      <c r="BC93" s="810"/>
      <c r="BD93" s="795"/>
      <c r="BE93" s="810"/>
      <c r="BF93" s="795"/>
      <c r="BG93" s="810"/>
      <c r="BH93" s="795"/>
      <c r="BI93" s="810"/>
      <c r="BJ93" s="795"/>
      <c r="BK93" s="810"/>
      <c r="BL93" s="795"/>
      <c r="BM93" s="450"/>
      <c r="BZ93" s="79">
        <v>0</v>
      </c>
    </row>
    <row customHeight="1" ht="11.25" hidden="1">
      <c r="A94" s="780"/>
      <c r="D94" s="792" t="s">
        <v>1151</v>
      </c>
      <c r="E94" s="793" t="s">
        <v>1147</v>
      </c>
      <c r="F94" s="143" t="s">
        <v>1082</v>
      </c>
      <c r="G94" s="810"/>
      <c r="H94" s="795"/>
      <c r="I94" s="810"/>
      <c r="J94" s="795"/>
      <c r="K94" s="810"/>
      <c r="L94" s="795"/>
      <c r="M94" s="810"/>
      <c r="N94" s="795"/>
      <c r="O94" s="810"/>
      <c r="P94" s="795"/>
      <c r="Q94" s="810"/>
      <c r="R94" s="795"/>
      <c r="S94" s="810"/>
      <c r="T94" s="795"/>
      <c r="U94" s="810"/>
      <c r="V94" s="795"/>
      <c r="W94" s="810"/>
      <c r="X94" s="795"/>
      <c r="Y94" s="810"/>
      <c r="Z94" s="795"/>
      <c r="AA94" s="810"/>
      <c r="AB94" s="795"/>
      <c r="AC94" s="810"/>
      <c r="AD94" s="795"/>
      <c r="AE94" s="810"/>
      <c r="AF94" s="795"/>
      <c r="AG94" s="810"/>
      <c r="AH94" s="795"/>
      <c r="AI94" s="810"/>
      <c r="AJ94" s="795"/>
      <c r="AK94" s="810"/>
      <c r="AL94" s="795"/>
      <c r="AM94" s="810"/>
      <c r="AN94" s="795"/>
      <c r="AO94" s="810"/>
      <c r="AP94" s="795"/>
      <c r="AQ94" s="810"/>
      <c r="AR94" s="795"/>
      <c r="AS94" s="810"/>
      <c r="AT94" s="795"/>
      <c r="AU94" s="810"/>
      <c r="AV94" s="795"/>
      <c r="AW94" s="810"/>
      <c r="AX94" s="795"/>
      <c r="AY94" s="810"/>
      <c r="AZ94" s="795"/>
      <c r="BA94" s="810"/>
      <c r="BB94" s="795"/>
      <c r="BC94" s="810"/>
      <c r="BD94" s="795"/>
      <c r="BE94" s="810"/>
      <c r="BF94" s="795"/>
      <c r="BG94" s="810"/>
      <c r="BH94" s="795"/>
      <c r="BI94" s="810"/>
      <c r="BJ94" s="795"/>
      <c r="BK94" s="810"/>
      <c r="BL94" s="795"/>
      <c r="BM94" s="450"/>
      <c r="BZ94" s="79">
        <v>0</v>
      </c>
    </row>
    <row customHeight="1" ht="24.75" hidden="1">
      <c r="A95" s="780"/>
      <c r="D95" s="792" t="s">
        <v>109</v>
      </c>
      <c r="E95" s="802" t="s">
        <v>1152</v>
      </c>
      <c r="F95" s="811" t="s">
        <v>711</v>
      </c>
      <c r="G95" s="749"/>
      <c r="H95" s="795"/>
      <c r="I95" s="749"/>
      <c r="J95" s="795"/>
      <c r="K95" s="749"/>
      <c r="L95" s="795"/>
      <c r="M95" s="749"/>
      <c r="N95" s="795"/>
      <c r="O95" s="749"/>
      <c r="P95" s="795"/>
      <c r="Q95" s="749"/>
      <c r="R95" s="795"/>
      <c r="S95" s="749"/>
      <c r="T95" s="795"/>
      <c r="U95" s="749"/>
      <c r="V95" s="795"/>
      <c r="W95" s="749"/>
      <c r="X95" s="795"/>
      <c r="Y95" s="749"/>
      <c r="Z95" s="795"/>
      <c r="AA95" s="749"/>
      <c r="AB95" s="795"/>
      <c r="AC95" s="749"/>
      <c r="AD95" s="795"/>
      <c r="AE95" s="749"/>
      <c r="AF95" s="795"/>
      <c r="AG95" s="749"/>
      <c r="AH95" s="795"/>
      <c r="AI95" s="749"/>
      <c r="AJ95" s="795"/>
      <c r="AK95" s="749"/>
      <c r="AL95" s="795"/>
      <c r="AM95" s="749"/>
      <c r="AN95" s="795"/>
      <c r="AO95" s="749"/>
      <c r="AP95" s="795"/>
      <c r="AQ95" s="749"/>
      <c r="AR95" s="795"/>
      <c r="AS95" s="749"/>
      <c r="AT95" s="795"/>
      <c r="AU95" s="749"/>
      <c r="AV95" s="795"/>
      <c r="AW95" s="749"/>
      <c r="AX95" s="795"/>
      <c r="AY95" s="749"/>
      <c r="AZ95" s="795"/>
      <c r="BA95" s="749"/>
      <c r="BB95" s="795"/>
      <c r="BC95" s="749"/>
      <c r="BD95" s="795"/>
      <c r="BE95" s="749"/>
      <c r="BF95" s="795"/>
      <c r="BG95" s="749"/>
      <c r="BH95" s="795"/>
      <c r="BI95" s="749"/>
      <c r="BJ95" s="795"/>
      <c r="BK95" s="749"/>
      <c r="BL95" s="795"/>
      <c r="BM95" s="450" t="s">
        <v>1153</v>
      </c>
      <c r="BZ95" s="79">
        <v>0</v>
      </c>
    </row>
    <row customHeight="1" ht="33.75" hidden="1">
      <c r="A96" s="780"/>
      <c r="D96" s="792" t="s">
        <v>91</v>
      </c>
      <c r="E96" s="802" t="s">
        <v>1154</v>
      </c>
      <c r="F96" s="805" t="s">
        <v>1043</v>
      </c>
      <c r="G96" s="812"/>
      <c r="H96" s="795"/>
      <c r="I96" s="812"/>
      <c r="J96" s="795"/>
      <c r="K96" s="812"/>
      <c r="L96" s="795"/>
      <c r="M96" s="812"/>
      <c r="N96" s="795"/>
      <c r="O96" s="812"/>
      <c r="P96" s="795"/>
      <c r="Q96" s="812"/>
      <c r="R96" s="795"/>
      <c r="S96" s="812"/>
      <c r="T96" s="795"/>
      <c r="U96" s="812"/>
      <c r="V96" s="795"/>
      <c r="W96" s="812"/>
      <c r="X96" s="795"/>
      <c r="Y96" s="812"/>
      <c r="Z96" s="795"/>
      <c r="AA96" s="812"/>
      <c r="AB96" s="795"/>
      <c r="AC96" s="812"/>
      <c r="AD96" s="795"/>
      <c r="AE96" s="812"/>
      <c r="AF96" s="795"/>
      <c r="AG96" s="812"/>
      <c r="AH96" s="795"/>
      <c r="AI96" s="812"/>
      <c r="AJ96" s="795"/>
      <c r="AK96" s="812"/>
      <c r="AL96" s="795"/>
      <c r="AM96" s="812"/>
      <c r="AN96" s="795"/>
      <c r="AO96" s="812"/>
      <c r="AP96" s="795"/>
      <c r="AQ96" s="812"/>
      <c r="AR96" s="795"/>
      <c r="AS96" s="812"/>
      <c r="AT96" s="795"/>
      <c r="AU96" s="812"/>
      <c r="AV96" s="795"/>
      <c r="AW96" s="812"/>
      <c r="AX96" s="795"/>
      <c r="AY96" s="812"/>
      <c r="AZ96" s="795"/>
      <c r="BA96" s="812"/>
      <c r="BB96" s="795"/>
      <c r="BC96" s="812"/>
      <c r="BD96" s="795"/>
      <c r="BE96" s="812"/>
      <c r="BF96" s="795"/>
      <c r="BG96" s="812"/>
      <c r="BH96" s="795"/>
      <c r="BI96" s="812"/>
      <c r="BJ96" s="795"/>
      <c r="BK96" s="812"/>
      <c r="BL96" s="795"/>
      <c r="BM96" s="450"/>
      <c r="BZ96" s="79">
        <v>0</v>
      </c>
    </row>
    <row customHeight="1" ht="22.5" hidden="1">
      <c r="A97" s="780"/>
      <c r="B97" s="138" t="s">
        <v>748</v>
      </c>
      <c r="D97" s="792" t="s">
        <v>92</v>
      </c>
      <c r="E97" s="802" t="s">
        <v>1155</v>
      </c>
      <c r="F97" s="805" t="s">
        <v>459</v>
      </c>
      <c r="G97" s="742"/>
      <c r="H97" s="795"/>
      <c r="I97" s="742"/>
      <c r="J97" s="795"/>
      <c r="K97" s="742"/>
      <c r="L97" s="795"/>
      <c r="M97" s="742"/>
      <c r="N97" s="795"/>
      <c r="O97" s="742"/>
      <c r="P97" s="795"/>
      <c r="Q97" s="742"/>
      <c r="R97" s="795"/>
      <c r="S97" s="742"/>
      <c r="T97" s="795"/>
      <c r="U97" s="742"/>
      <c r="V97" s="795"/>
      <c r="W97" s="742"/>
      <c r="X97" s="795"/>
      <c r="Y97" s="742"/>
      <c r="Z97" s="795"/>
      <c r="AA97" s="742"/>
      <c r="AB97" s="795"/>
      <c r="AC97" s="742"/>
      <c r="AD97" s="795"/>
      <c r="AE97" s="742"/>
      <c r="AF97" s="795"/>
      <c r="AG97" s="742"/>
      <c r="AH97" s="795"/>
      <c r="AI97" s="742"/>
      <c r="AJ97" s="795"/>
      <c r="AK97" s="742"/>
      <c r="AL97" s="795"/>
      <c r="AM97" s="742"/>
      <c r="AN97" s="795"/>
      <c r="AO97" s="742"/>
      <c r="AP97" s="795"/>
      <c r="AQ97" s="742"/>
      <c r="AR97" s="795"/>
      <c r="AS97" s="742"/>
      <c r="AT97" s="795"/>
      <c r="AU97" s="742"/>
      <c r="AV97" s="795"/>
      <c r="AW97" s="742"/>
      <c r="AX97" s="795"/>
      <c r="AY97" s="742"/>
      <c r="AZ97" s="795"/>
      <c r="BA97" s="742"/>
      <c r="BB97" s="795"/>
      <c r="BC97" s="742"/>
      <c r="BD97" s="795"/>
      <c r="BE97" s="742"/>
      <c r="BF97" s="795"/>
      <c r="BG97" s="742"/>
      <c r="BH97" s="795"/>
      <c r="BI97" s="742"/>
      <c r="BJ97" s="795"/>
      <c r="BK97" s="742"/>
      <c r="BL97" s="795"/>
      <c r="BM97" s="450" t="s">
        <v>836</v>
      </c>
      <c r="BZ97" s="79">
        <v>0</v>
      </c>
    </row>
    <row customHeight="1" ht="45" hidden="1">
      <c r="A98" s="780"/>
      <c r="B98" s="138" t="s">
        <v>748</v>
      </c>
      <c r="D98" s="792" t="s">
        <v>1021</v>
      </c>
      <c r="E98" s="800" t="s">
        <v>1156</v>
      </c>
      <c r="F98" s="804" t="s">
        <v>459</v>
      </c>
      <c r="G98" s="742"/>
      <c r="H98" s="795"/>
      <c r="I98" s="742"/>
      <c r="J98" s="795"/>
      <c r="K98" s="742"/>
      <c r="L98" s="795"/>
      <c r="M98" s="742"/>
      <c r="N98" s="795"/>
      <c r="O98" s="742"/>
      <c r="P98" s="795"/>
      <c r="Q98" s="742"/>
      <c r="R98" s="795"/>
      <c r="S98" s="742"/>
      <c r="T98" s="795"/>
      <c r="U98" s="742"/>
      <c r="V98" s="795"/>
      <c r="W98" s="742"/>
      <c r="X98" s="795"/>
      <c r="Y98" s="742"/>
      <c r="Z98" s="795"/>
      <c r="AA98" s="742"/>
      <c r="AB98" s="795"/>
      <c r="AC98" s="742"/>
      <c r="AD98" s="795"/>
      <c r="AE98" s="742"/>
      <c r="AF98" s="795"/>
      <c r="AG98" s="742"/>
      <c r="AH98" s="795"/>
      <c r="AI98" s="742"/>
      <c r="AJ98" s="795"/>
      <c r="AK98" s="742"/>
      <c r="AL98" s="795"/>
      <c r="AM98" s="742"/>
      <c r="AN98" s="795"/>
      <c r="AO98" s="742"/>
      <c r="AP98" s="795"/>
      <c r="AQ98" s="742"/>
      <c r="AR98" s="795"/>
      <c r="AS98" s="742"/>
      <c r="AT98" s="795"/>
      <c r="AU98" s="742"/>
      <c r="AV98" s="795"/>
      <c r="AW98" s="742"/>
      <c r="AX98" s="795"/>
      <c r="AY98" s="742"/>
      <c r="AZ98" s="795"/>
      <c r="BA98" s="742"/>
      <c r="BB98" s="795"/>
      <c r="BC98" s="742"/>
      <c r="BD98" s="795"/>
      <c r="BE98" s="742"/>
      <c r="BF98" s="795"/>
      <c r="BG98" s="742"/>
      <c r="BH98" s="795"/>
      <c r="BI98" s="742"/>
      <c r="BJ98" s="795"/>
      <c r="BK98" s="742"/>
      <c r="BL98" s="795"/>
      <c r="BM98" s="450" t="s">
        <v>836</v>
      </c>
      <c r="BZ98" s="79">
        <v>0</v>
      </c>
    </row>
    <row customHeight="1" ht="95.25" hidden="1">
      <c r="A99" s="780"/>
      <c r="B99" s="138" t="s">
        <v>748</v>
      </c>
      <c r="D99" s="792" t="s">
        <v>117</v>
      </c>
      <c r="E99" s="802" t="s">
        <v>1157</v>
      </c>
      <c r="F99" s="804" t="s">
        <v>459</v>
      </c>
      <c r="G99" s="742"/>
      <c r="H99" s="795"/>
      <c r="I99" s="742"/>
      <c r="J99" s="795"/>
      <c r="K99" s="742"/>
      <c r="L99" s="795"/>
      <c r="M99" s="742"/>
      <c r="N99" s="795"/>
      <c r="O99" s="742"/>
      <c r="P99" s="795"/>
      <c r="Q99" s="742"/>
      <c r="R99" s="795"/>
      <c r="S99" s="742"/>
      <c r="T99" s="795"/>
      <c r="U99" s="742"/>
      <c r="V99" s="795"/>
      <c r="W99" s="742"/>
      <c r="X99" s="795"/>
      <c r="Y99" s="742"/>
      <c r="Z99" s="795"/>
      <c r="AA99" s="742"/>
      <c r="AB99" s="795"/>
      <c r="AC99" s="742"/>
      <c r="AD99" s="795"/>
      <c r="AE99" s="742"/>
      <c r="AF99" s="795"/>
      <c r="AG99" s="742"/>
      <c r="AH99" s="795"/>
      <c r="AI99" s="742"/>
      <c r="AJ99" s="795"/>
      <c r="AK99" s="742"/>
      <c r="AL99" s="795"/>
      <c r="AM99" s="742"/>
      <c r="AN99" s="795"/>
      <c r="AO99" s="742"/>
      <c r="AP99" s="795"/>
      <c r="AQ99" s="742"/>
      <c r="AR99" s="795"/>
      <c r="AS99" s="742"/>
      <c r="AT99" s="795"/>
      <c r="AU99" s="742"/>
      <c r="AV99" s="795"/>
      <c r="AW99" s="742"/>
      <c r="AX99" s="795"/>
      <c r="AY99" s="742"/>
      <c r="AZ99" s="795"/>
      <c r="BA99" s="742"/>
      <c r="BB99" s="795"/>
      <c r="BC99" s="742"/>
      <c r="BD99" s="795"/>
      <c r="BE99" s="742"/>
      <c r="BF99" s="795"/>
      <c r="BG99" s="742"/>
      <c r="BH99" s="795"/>
      <c r="BI99" s="742"/>
      <c r="BJ99" s="795"/>
      <c r="BK99" s="742"/>
      <c r="BL99" s="795"/>
      <c r="BM99" s="450" t="s">
        <v>836</v>
      </c>
      <c r="BZ99" s="79">
        <v>0</v>
      </c>
    </row>
    <row customHeight="1" ht="22.5" hidden="1">
      <c r="A100" s="780"/>
      <c r="B100" s="138" t="s">
        <v>748</v>
      </c>
      <c r="D100" s="792" t="s">
        <v>114</v>
      </c>
      <c r="E100" s="802" t="s">
        <v>1158</v>
      </c>
      <c r="F100" s="804" t="s">
        <v>459</v>
      </c>
      <c r="G100" s="742"/>
      <c r="H100" s="795"/>
      <c r="I100" s="742"/>
      <c r="J100" s="795"/>
      <c r="K100" s="742"/>
      <c r="L100" s="795"/>
      <c r="M100" s="742"/>
      <c r="N100" s="795"/>
      <c r="O100" s="742"/>
      <c r="P100" s="795"/>
      <c r="Q100" s="742"/>
      <c r="R100" s="795"/>
      <c r="S100" s="742"/>
      <c r="T100" s="795"/>
      <c r="U100" s="742"/>
      <c r="V100" s="795"/>
      <c r="W100" s="742"/>
      <c r="X100" s="795"/>
      <c r="Y100" s="742"/>
      <c r="Z100" s="795"/>
      <c r="AA100" s="742"/>
      <c r="AB100" s="795"/>
      <c r="AC100" s="742"/>
      <c r="AD100" s="795"/>
      <c r="AE100" s="742"/>
      <c r="AF100" s="795"/>
      <c r="AG100" s="742"/>
      <c r="AH100" s="795"/>
      <c r="AI100" s="742"/>
      <c r="AJ100" s="795"/>
      <c r="AK100" s="742"/>
      <c r="AL100" s="795"/>
      <c r="AM100" s="742"/>
      <c r="AN100" s="795"/>
      <c r="AO100" s="742"/>
      <c r="AP100" s="795"/>
      <c r="AQ100" s="742"/>
      <c r="AR100" s="795"/>
      <c r="AS100" s="742"/>
      <c r="AT100" s="795"/>
      <c r="AU100" s="742"/>
      <c r="AV100" s="795"/>
      <c r="AW100" s="742"/>
      <c r="AX100" s="795"/>
      <c r="AY100" s="742"/>
      <c r="AZ100" s="795"/>
      <c r="BA100" s="742"/>
      <c r="BB100" s="795"/>
      <c r="BC100" s="742"/>
      <c r="BD100" s="795"/>
      <c r="BE100" s="742"/>
      <c r="BF100" s="795"/>
      <c r="BG100" s="742"/>
      <c r="BH100" s="795"/>
      <c r="BI100" s="742"/>
      <c r="BJ100" s="795"/>
      <c r="BK100" s="742"/>
      <c r="BL100" s="795"/>
      <c r="BM100" s="450" t="s">
        <v>836</v>
      </c>
      <c r="BZ100" s="79">
        <v>0</v>
      </c>
    </row>
    <row customHeight="1" ht="11.549999999999999">
      <c r="BZ101" s="79">
        <v>11</v>
      </c>
    </row>
    <row customHeight="1" ht="22.5" hidden="1">
      <c r="A102" s="129" t="s">
        <v>81</v>
      </c>
      <c r="B102" s="138">
        <v>0</v>
      </c>
      <c r="C102" s="79">
        <v>3</v>
      </c>
      <c r="D102" s="79">
        <v>7</v>
      </c>
      <c r="E102" s="79">
        <v>69</v>
      </c>
      <c r="F102" s="79">
        <v>10</v>
      </c>
      <c r="G102" s="79">
        <v>0</v>
      </c>
      <c r="H102" s="79">
        <v>0</v>
      </c>
      <c r="I102" s="79">
        <v>43</v>
      </c>
      <c r="J102" s="79">
        <v>43</v>
      </c>
      <c r="K102" s="79">
        <v>0</v>
      </c>
      <c r="L102" s="79">
        <v>0</v>
      </c>
      <c r="M102" s="79">
        <v>0</v>
      </c>
      <c r="N102" s="79">
        <v>0</v>
      </c>
      <c r="O102" s="79">
        <v>0</v>
      </c>
      <c r="P102" s="79">
        <v>0</v>
      </c>
      <c r="Q102" s="79">
        <v>0</v>
      </c>
      <c r="R102" s="79">
        <v>0</v>
      </c>
      <c r="S102" s="79">
        <v>0</v>
      </c>
      <c r="T102" s="79">
        <v>0</v>
      </c>
      <c r="U102" s="79">
        <v>0</v>
      </c>
      <c r="V102" s="79">
        <v>0</v>
      </c>
      <c r="W102" s="79">
        <v>0</v>
      </c>
      <c r="X102" s="79">
        <v>0</v>
      </c>
      <c r="Y102" s="79">
        <v>0</v>
      </c>
      <c r="Z102" s="79">
        <v>0</v>
      </c>
      <c r="AA102" s="79">
        <v>0</v>
      </c>
      <c r="AB102" s="79">
        <v>0</v>
      </c>
      <c r="AC102" s="79">
        <v>0</v>
      </c>
      <c r="AD102" s="79">
        <v>0</v>
      </c>
      <c r="AE102" s="79">
        <v>0</v>
      </c>
      <c r="AF102" s="79">
        <v>0</v>
      </c>
      <c r="AG102" s="79">
        <v>0</v>
      </c>
      <c r="AH102" s="79">
        <v>0</v>
      </c>
      <c r="AI102" s="79">
        <v>0</v>
      </c>
      <c r="AJ102" s="79">
        <v>0</v>
      </c>
      <c r="AK102" s="79">
        <v>0</v>
      </c>
      <c r="AL102" s="79">
        <v>0</v>
      </c>
      <c r="AM102" s="79">
        <v>0</v>
      </c>
      <c r="AN102" s="79">
        <v>0</v>
      </c>
      <c r="AO102" s="79">
        <v>0</v>
      </c>
      <c r="AP102" s="79">
        <v>0</v>
      </c>
      <c r="AQ102" s="79">
        <v>0</v>
      </c>
      <c r="AR102" s="79">
        <v>0</v>
      </c>
      <c r="AS102" s="79">
        <v>0</v>
      </c>
      <c r="AT102" s="79">
        <v>0</v>
      </c>
      <c r="AU102" s="79">
        <v>0</v>
      </c>
      <c r="AV102" s="79">
        <v>0</v>
      </c>
      <c r="AW102" s="79">
        <v>0</v>
      </c>
      <c r="AX102" s="79">
        <v>0</v>
      </c>
      <c r="AY102" s="79">
        <v>0</v>
      </c>
      <c r="AZ102" s="79">
        <v>0</v>
      </c>
      <c r="BA102" s="79">
        <v>0</v>
      </c>
      <c r="BB102" s="79">
        <v>0</v>
      </c>
      <c r="BC102" s="79">
        <v>0</v>
      </c>
      <c r="BD102" s="79">
        <v>0</v>
      </c>
      <c r="BE102" s="79">
        <v>0</v>
      </c>
      <c r="BF102" s="79">
        <v>0</v>
      </c>
      <c r="BG102" s="79">
        <v>0</v>
      </c>
      <c r="BH102" s="79">
        <v>0</v>
      </c>
      <c r="BI102" s="79">
        <v>0</v>
      </c>
      <c r="BJ102" s="79">
        <v>0</v>
      </c>
      <c r="BK102" s="79">
        <v>0</v>
      </c>
      <c r="BL102" s="79">
        <v>0</v>
      </c>
      <c r="BM102" s="79">
        <v>73</v>
      </c>
      <c r="BN102" s="79">
        <v>3</v>
      </c>
      <c r="BO102" s="79">
        <v>10</v>
      </c>
      <c r="BP102" s="79">
        <v>10</v>
      </c>
      <c r="BQ102" s="79">
        <v>10</v>
      </c>
      <c r="BR102" s="79">
        <v>10</v>
      </c>
      <c r="BS102" s="79">
        <v>10</v>
      </c>
      <c r="BT102" s="79">
        <v>10</v>
      </c>
      <c r="BU102" s="79">
        <v>10</v>
      </c>
      <c r="BV102" s="79">
        <v>10</v>
      </c>
      <c r="BW102" s="79">
        <v>10</v>
      </c>
      <c r="BX102" s="79">
        <v>10</v>
      </c>
      <c r="BY102" s="79">
        <v>10</v>
      </c>
      <c r="BZ102" s="79">
        <v>23</v>
      </c>
    </row>
  </sheetData>
  <sheetProtection formatColumns="0" formatRows="0" autoFilter="0" sort="0" insertRows="0" insertColumns="1" deleteRows="0" deleteColumns="0"/>
  <mergeCells count="99">
    <mergeCell ref="D3:F3"/>
    <mergeCell ref="BM7:B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 ref="AM7:AN7"/>
    <mergeCell ref="AM8:AN8"/>
    <mergeCell ref="AM9:AN9"/>
    <mergeCell ref="AO7:AP7"/>
    <mergeCell ref="AO8:AP8"/>
    <mergeCell ref="AO9:AP9"/>
    <mergeCell ref="AQ7:AR7"/>
    <mergeCell ref="AQ8:AR8"/>
    <mergeCell ref="AQ9:AR9"/>
    <mergeCell ref="AS7:AT7"/>
    <mergeCell ref="AS8:AT8"/>
    <mergeCell ref="AS9:AT9"/>
    <mergeCell ref="AU7:AV7"/>
    <mergeCell ref="AU8:AV8"/>
    <mergeCell ref="AU9:AV9"/>
    <mergeCell ref="AW7:AX7"/>
    <mergeCell ref="AW8:AX8"/>
    <mergeCell ref="AW9:AX9"/>
    <mergeCell ref="AY7:AZ7"/>
    <mergeCell ref="AY8:AZ8"/>
    <mergeCell ref="AY9:AZ9"/>
    <mergeCell ref="BA7:BB7"/>
    <mergeCell ref="BA8:BB8"/>
    <mergeCell ref="BA9:BB9"/>
    <mergeCell ref="BC7:BD7"/>
    <mergeCell ref="BC8:BD8"/>
    <mergeCell ref="BC9:BD9"/>
    <mergeCell ref="BE7:BF7"/>
    <mergeCell ref="BE8:BF8"/>
    <mergeCell ref="BE9:BF9"/>
    <mergeCell ref="BG7:BH7"/>
    <mergeCell ref="BG8:BH8"/>
    <mergeCell ref="BG9:BH9"/>
    <mergeCell ref="BI7:BJ7"/>
    <mergeCell ref="BI8:BJ8"/>
    <mergeCell ref="BI9:BJ9"/>
    <mergeCell ref="BK7:BL7"/>
    <mergeCell ref="BK8:BL8"/>
    <mergeCell ref="BK9:B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AN26:AN27 AP26:AP27 AR26:AR27 AT26:AT27 AV26:AV27 AX26:AX27 AZ26:AZ27 BB26:BB27 BD26:BD27 BF26:BF27 BH26:BH27 BJ26:BJ27 BL26:BL27 J15:J18 L15:L18 N15:N18 P15:P18 R15:R18 T15:T18 V15:V18 X15:X18 Z15:Z18 AB15:AB18 AD15:AD18 AF15:AF18 AH15:AH18 AJ15:AJ18 AL15:AL18 AN15:AN18 AP15:AP18 AR15:AR18 AT15:AT18 AV15:AV18 AX15:AX18 AZ15:AZ18 BB15:BB18 BD15:BD18 BF15:BF18 BH15:BH18 BJ15:BJ18 BL15:BL18 J21:J22 L21:L22 N21:N22 P21:P22 R21:R22 T21:T22 V21:V22 X21:X22 Z21:Z22 AB21:AB22 AD21:AD22 AF21:AF22 AH21:AH22 AJ21:AJ22 AL21:AL22 AN21:AN22 AP21:AP22 AR21:AR22 AT21:AT22 AV21:AV22 AX21:AX22 AZ21:AZ22 BB21:BB22 BD21:BD22 BF21:BF22 BH21:BH22 BJ21:BJ22 BL21:BL22 J29:J30 L29:L30 N29:N30 P29:P30 R29:R30 T29:T30 V29:V30 X29:X30 Z29:Z30 AB29:AB30 AD29:AD30 AF29:AF30 AH29:AH30 AJ29:AJ30 AL29:AL30 AN29:AN30 AP29:AP30 AR29:AR30 AT29:AT30 AV29:AV30 AX29:AX30 AZ29:AZ30 BB29:BB30 BD29:BD30 BF29:BF30 BH29:BH30 BJ29:BJ30 BL29:BL30 J24 L24 N24 P24 R24 T24 V24 X24 Z24 AB24 AD24 AF24 AH24 AJ24 AL24 AN24 AP24 AR24 AT24 AV24 AX24 AZ24 BB24 BD24 BF24 BH24 BJ24 BL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AM16 AM17 AO16 AO17 AQ16 AQ17 AS16 AS17 AU16 AU17 AW16 AW17 AY16 AY17 BA16 BA17 BC16 BC17 BE16 BE17 BG16 BG17 BI16 BI17 BK16 B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AM13 AM14 AM18 AM21 AM22 AM24 AM26 AM27 AM29 AM30 AM32 AM37 AM39 AM40 AM44 AM45 AM46 AM47 AM48 AM49 AM50 AM51 AM52 AM53 AM54 AM55 AM56 AM57 AM58 AM59 AM61 AM65 AM67 AM68 AM71 AM73 AM77 AM78 AM79 AM80 AM81 AM82 AM83 AM84 AM85 AM86 AM87 AM88 AM89 AM90 AM91 AM92 AM93 AM94 AM96 AO13 AO14 AO18 AO21 AO22 AO24 AO26 AO27 AO29 AO30 AO32 AO37 AO39 AO40 AO44 AO45 AO46 AO47 AO48 AO49 AO50 AO51 AO52 AO53 AO54 AO55 AO56 AO57 AO58 AO59 AO61 AO65 AO67 AO68 AO71 AO73 AO77 AO78 AO79 AO80 AO81 AO82 AO83 AO84 AO85 AO86 AO87 AO88 AO89 AO90 AO91 AO92 AO93 AO94 AO96 AQ13 AQ14 AQ18 AQ21 AQ22 AQ24 AQ26 AQ27 AQ29 AQ30 AQ32 AQ37 AQ39 AQ40 AQ44 AQ45 AQ46 AQ47 AQ48 AQ49 AQ50 AQ51 AQ52 AQ53 AQ54 AQ55 AQ56 AQ57 AQ58 AQ59 AQ61 AQ65 AQ67 AQ68 AQ71 AQ73 AQ77 AQ78 AQ79 AQ80 AQ81 AQ82 AQ83 AQ84 AQ85 AQ86 AQ87 AQ88 AQ89 AQ90 AQ91 AQ92 AQ93 AQ94 AQ96 AS13 AS14 AS18 AS21 AS22 AS24 AS26 AS27 AS29 AS30 AS32 AS37 AS39 AS40 AS44 AS45 AS46 AS47 AS48 AS49 AS50 AS51 AS52 AS53 AS54 AS55 AS56 AS57 AS58 AS59 AS61 AS65 AS67 AS68 AS71 AS73 AS77 AS78 AS79 AS80 AS81 AS82 AS83 AS84 AS85 AS86 AS87 AS88 AS89 AS90 AS91 AS92 AS93 AS94 AS96 AU13 AU14 AU18 AU21 AU22 AU24 AU26 AU27 AU29 AU30 AU32 AU37 AU39 AU40 AU44 AU45 AU46 AU47 AU48 AU49 AU50 AU51 AU52 AU53 AU54 AU55 AU56 AU57 AU58 AU59 AU61 AU65 AU67 AU68 AU71 AU73 AU77 AU78 AU79 AU80 AU81 AU82 AU83 AU84 AU85 AU86 AU87 AU88 AU89 AU90 AU91 AU92 AU93 AU94 AU96 AW13 AW14 AW18 AW21 AW22 AW24 AW26 AW27 AW29 AW30 AW32 AW37 AW39 AW40 AW44 AW45 AW46 AW47 AW48 AW49 AW50 AW51 AW52 AW53 AW54 AW55 AW56 AW57 AW58 AW59 AW61 AW65 AW67 AW68 AW71 AW73 AW77 AW78 AW79 AW80 AW81 AW82 AW83 AW84 AW85 AW86 AW87 AW88 AW89 AW90 AW91 AW92 AW93 AW94 AW96 AY13 AY14 AY18 AY21 AY22 AY24 AY26 AY27 AY29 AY30 AY32 AY37 AY39 AY40 AY44 AY45 AY46 AY47 AY48 AY49 AY50 AY51 AY52 AY53 AY54 AY55 AY56 AY57 AY58 AY59 AY61 AY65 AY67 AY68 AY71 AY73 AY77 AY78 AY79 AY80 AY81 AY82 AY83 AY84 AY85 AY86 AY87 AY88 AY89 AY90 AY91 AY92 AY93 AY94 AY96 BA13 BA14 BA18 BA21 BA22 BA24 BA26 BA27 BA29 BA30 BA32 BA37 BA39 BA40 BA44 BA45 BA46 BA47 BA48 BA49 BA50 BA51 BA52 BA53 BA54 BA55 BA56 BA57 BA58 BA59 BA61 BA65 BA67 BA68 BA71 BA73 BA77 BA78 BA79 BA80 BA81 BA82 BA83 BA84 BA85 BA86 BA87 BA88 BA89 BA90 BA91 BA92 BA93 BA94 BA96 BC13 BC14 BC18 BC21 BC22 BC24 BC26 BC27 BC29 BC30 BC32 BC37 BC39 BC40 BC44 BC45 BC46 BC47 BC48 BC49 BC50 BC51 BC52 BC53 BC54 BC55 BC56 BC57 BC58 BC59 BC61 BC65 BC67 BC68 BC71 BC73 BC77 BC78 BC79 BC80 BC81 BC82 BC83 BC84 BC85 BC86 BC87 BC88 BC89 BC90 BC91 BC92 BC93 BC94 BC96 BE13 BE14 BE18 BE21 BE22 BE24 BE26 BE27 BE29 BE30 BE32 BE37 BE39 BE40 BE44 BE45 BE46 BE47 BE48 BE49 BE50 BE51 BE52 BE53 BE54 BE55 BE56 BE57 BE58 BE59 BE61 BE65 BE67 BE68 BE71 BE73 BE77 BE78 BE79 BE80 BE81 BE82 BE83 BE84 BE85 BE86 BE87 BE88 BE89 BE90 BE91 BE92 BE93 BE94 BE96 BG13 BG14 BG18 BG21 BG22 BG24 BG26 BG27 BG29 BG30 BG32 BG37 BG39 BG40 BG44 BG45 BG46 BG47 BG48 BG49 BG50 BG51 BG52 BG53 BG54 BG55 BG56 BG57 BG58 BG59 BG61 BG65 BG67 BG68 BG71 BG73 BG77 BG78 BG79 BG80 BG81 BG82 BG83 BG84 BG85 BG86 BG87 BG88 BG89 BG90 BG91 BG92 BG93 BG94 BG96 BI13 BI14 BI18 BI21 BI22 BI24 BI26 BI27 BI29 BI30 BI32 BI37 BI39 BI40 BI44 BI45 BI46 BI47 BI48 BI49 BI50 BI51 BI52 BI53 BI54 BI55 BI56 BI57 BI58 BI59 BI61 BI65 BI67 BI68 BI71 BI73 BI77 BI78 BI79 BI80 BI81 BI82 BI83 BI84 BI85 BI86 BI87 BI88 BI89 BI90 BI91 BI92 BI93 BI94 BI96 BK13 BK14 BK18 BK21 BK22 BK24 BK26 BK27 BK29 BK30 BK32 BK37 BK39 BK40 BK44 BK45 BK46 BK47 BK48 BK49 BK50 BK51 BK52 BK53 BK54 BK55 BK56 BK57 BK58 BK59 BK61 BK65 BK67 BK68 BK71 BK73 BK77 BK78 BK79 BK80 BK81 BK82 BK83 BK84 BK85 BK86 BK87 BK88 BK89 BK90 BK91 BK92 BK93 BK94 B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AN31:AN32 AP31:AP32 AR31:AR32 AT31:AT32 AV31:AV32 AX31:AX32 AZ31:AZ32 BB31:BB32 BD31:BD32 BF31:BF32 BH31:BH32 BJ31:BJ32 BL31:BL32 G62:G63 G74:G75 G97:G100 I62:I63 I74:I75 I97:I100 H13:H14 H19 J19 L19 N19 P19 R19 T19 V19 X19 Z19 AB19 AD19 AF19 AH19 AJ19 AL19 AN19 AP19 AR19 AT19 AV19 AX19 AZ19 BB19 BD19 BF19 BH19 BJ19 BL19 J13:J14 L13:L14 N13:N14 P13:P14 R13:R14 T13:T14 V13:V14 X13:X14 Z13:Z14 AB13:AB14 AD13:AD14 AF13:AF14 AH13:AH14 AJ13:AJ14 AL13:AL14 AN13:AN14 AP13:AP14 AR13:AR14 AT13:AT14 AV13:AV14 AX13:AX14 AZ13:AZ14 BB13:BB14 BD13:BD14 BF13:BF14 BH13:BH14 BJ13:BJ14 BL13:BL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AM62 AM63 AM74 AM75 AM97 AM98 AM99 AM100 AO62 AO63 AO74 AO75 AO97 AO98 AO99 AO100 AQ62 AQ63 AQ74 AQ75 AQ97 AQ98 AQ99 AQ100 AS62 AS63 AS74 AS75 AS97 AS98 AS99 AS100 AU62 AU63 AU74 AU75 AU97 AU98 AU99 AU100 AW62 AW63 AW74 AW75 AW97 AW98 AW99 AW100 AY62 AY63 AY74 AY75 AY97 AY98 AY99 AY100 BA62 BA63 BA74 BA75 BA97 BA98 BA99 BA100 BC62 BC63 BC74 BC75 BC97 BC98 BC99 BC100 BE62 BE63 BE74 BE75 BE97 BE98 BE99 BE100 BG62 BG63 BG74 BG75 BG97 BG98 BG99 BG100 BI62 BI63 BI74 BI75 BI97 BI98 BI99 BI100 BK62 BK63 BK74 BK75 BK97 BK98 BK99 BK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AM31 AM42 AM43 AM60 AM69 AM70 AM72 AM95 AO31 AO42 AO43 AO60 AO69 AO70 AO72 AO95 AQ31 AQ42 AQ43 AQ60 AQ69 AQ70 AQ72 AQ95 AS31 AS42 AS43 AS60 AS69 AS70 AS72 AS95 AU31 AU42 AU43 AU60 AU69 AU70 AU72 AU95 AW31 AW42 AW43 AW60 AW69 AW70 AW72 AW95 AY31 AY42 AY43 AY60 AY69 AY70 AY72 AY95 BA31 BA42 BA43 BA60 BA69 BA70 BA72 BA95 BC31 BC42 BC43 BC60 BC69 BC70 BC72 BC95 BE31 BE42 BE43 BE60 BE69 BE70 BE72 BE95 BG31 BG42 BG43 BG60 BG69 BG70 BG72 BG95 BI31 BI42 BI43 BI60 BI69 BI70 BI72 BI95 BK31 BK42 BK43 BK60 BK69 BK70 BK72 B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AM19 AO19 AQ19 AS19 AU19 AW19 AY19 BA19 BC19 BE19 BG19 BI19 BK19">
      <formula1>"Не утверждены"</formula1>
    </dataValidation>
  </dataValidations>
  <hyperlinks>
    <hyperlink ref="I62" r:id="rId1" xr:uid="{B15B32A1-24AC-9E5D-5F4B-0.C1153CC6}"/>
    <hyperlink ref="K62" r:id="rId2" tooltip="Кликните по гиперссылке, чтобы перейти по ней или отредактировать её" xr:uid="{CE3F925A-31E4-046A-585F-0.A8EBFAA7}"/>
    <hyperlink ref="M62" r:id="rId3" xr:uid="{BDCCC31D-4996-DF51-7C94-0.295E2D39}"/>
    <hyperlink ref="O62" r:id="rId4" xr:uid="{5ED840A4-F4D9-38D9-D596-0.0F50517F}"/>
    <hyperlink ref="Q62" r:id="rId5" xr:uid="{D8CCF1A9-44F5-F758-1DA3-0.E1C0FA32}"/>
    <hyperlink ref="S62" r:id="rId6" xr:uid="{E14349FE-B42D-4A5C-C2B5-0.3665A854}"/>
    <hyperlink ref="U62" r:id="rId7" xr:uid="{CE957722-31FB-2236-D4EA-0.DA27E18F}"/>
    <hyperlink ref="W62" r:id="rId8" tooltip="Кликните по гиперссылке, чтобы перейти по ней или отредактировать её" xr:uid="{1780ABAF-D78F-93D8-71D8-0.BBC015E9}"/>
    <hyperlink ref="Y62" r:id="rId9" xr:uid="{.BE4282E-3E61-F048-2181-0.7C792ED8}"/>
    <hyperlink ref="AA62" r:id="rId10" tooltip="Кликните по гиперссылке, чтобы перейти по ней или отредактировать её" xr:uid="{10226334-BF89-349C-D8DB-0.57D52EF3}"/>
    <hyperlink ref="AC62" r:id="rId11" tooltip="Кликните по гиперссылке, чтобы перейти по ней или отредактировать её" xr:uid="{.671C4FF-BC3D-DEEC-CAAD-0.ED78D7F9}"/>
    <hyperlink ref="AE62" r:id="rId12" tooltip="Кликните по гиперссылке, чтобы перейти по ней или отредактировать её" xr:uid="{17F953FF-B5FE-11B3-0C42-0.9E4E9B2C}"/>
    <hyperlink ref="AG62" r:id="rId13" tooltip="Кликните по гиперссылке, чтобы перейти по ней или отредактировать её" xr:uid="{862E8E38-CCAB-D558-3201-0.27EE6C7C}"/>
    <hyperlink ref="AI62" r:id="rId14" tooltip="Кликните по гиперссылке, чтобы перейти по ней или отредактировать её" xr:uid="{C3F33D61-6C05-DCAA-BF77-0.B8109187}"/>
    <hyperlink ref="AK62" r:id="rId15" tooltip="Кликните по гиперссылке, чтобы перейти по ней или отредактировать её" xr:uid="{36EEA5DA-AF01-DB8E-7AA5-0.48CCC3FE}"/>
    <hyperlink ref="AM62" r:id="rId16" tooltip="Кликните по гиперссылке, чтобы перейти по ней или отредактировать её" xr:uid="{50612CF1-3EA6-2DDF-88F8-0.96F725FF}"/>
    <hyperlink ref="AO62" r:id="rId17" tooltip="Кликните по гиперссылке, чтобы перейти по ней или отредактировать её" xr:uid="{8DB5D16F-4F6A-1C3E-1096-0.8A6ABF4C}"/>
    <hyperlink ref="AQ62" r:id="rId18" tooltip="Кликните по гиперссылке, чтобы перейти по ней или отредактировать её" xr:uid="{BB4BF545-9C91-44C1-58CD-0.775C0065}"/>
    <hyperlink ref="AS62" r:id="rId19" tooltip="Кликните по гиперссылке, чтобы перейти по ней или отредактировать её" xr:uid="{8DC415E7-8EBB-3A1E-7C5D-0.AE578AC3}"/>
    <hyperlink ref="AU62" r:id="rId20" tooltip="Кликните по гиперссылке, чтобы перейти по ней или отредактировать её" xr:uid="{59518F78-D233-EABC-8EF6-0.C5C61DB9}"/>
    <hyperlink ref="AW62" r:id="rId21" tooltip="Кликните по гиперссылке, чтобы перейти по ней или отредактировать её" xr:uid="{70633B0A-7881-0651-5A6B-0.96D3358}"/>
    <hyperlink ref="AY62" r:id="rId22" tooltip="Кликните по гиперссылке, чтобы перейти по ней или отредактировать её" xr:uid="{B30D84AD-41B7-FAF6-ABC7-0.206C74E2}"/>
    <hyperlink ref="BA62" r:id="rId23" tooltip="Кликните по гиперссылке, чтобы перейти по ней или отредактировать её" xr:uid="{C49A79E3-5B81-128B-1672-0.95030B79}"/>
    <hyperlink ref="BC62" r:id="rId24" tooltip="Кликните по гиперссылке, чтобы перейти по ней или отредактировать её" xr:uid="{DADF9849-3495-E1B2-8E3F-0.7B8F98F2}"/>
    <hyperlink ref="BE62" r:id="rId25" tooltip="Кликните по гиперссылке, чтобы перейти по ней или отредактировать её" xr:uid="{59CEC54B-90CD-860E-1CB8-0.DB85F39C}"/>
    <hyperlink ref="BG62" r:id="rId26" tooltip="Кликните по гиперссылке, чтобы перейти по ней или отредактировать её" xr:uid="{979BE46C-9E27-79EF-331D-0.9BE2EFD2}"/>
    <hyperlink ref="BI62" r:id="rId27" tooltip="Кликните по гиперссылке, чтобы перейти по ней или отредактировать её" xr:uid="{604DD48E-D367-2D21-D757-0.210DD126}"/>
    <hyperlink ref="BK62" r:id="rId28" tooltip="Кликните по гиперссылке, чтобы перейти по ней или отредактировать её" xr:uid="{4B948D36-A233-DE45-8523-0.1F28890C}"/>
    <hyperlink ref="I63" r:id="rId29" xr:uid="{D899B2F7-633C-6A42-BCC6-0.DBA19DAC}"/>
    <hyperlink ref="K63" r:id="rId30" xr:uid="{4F14CDFF-35BA-B46D-F9D5-0.B826DDA7}"/>
    <hyperlink ref="M63" r:id="rId31" xr:uid="{D4E23737-6724-4829-E08B-0.D47ADF11}"/>
    <hyperlink ref="O63" r:id="rId32" xr:uid="{F7236097-EB69-AC05-953E-0.B8561DE3}"/>
    <hyperlink ref="Q63" r:id="rId33" xr:uid="{720B4B5D-0B82-62A8-C28D-0.4B5C96FF}"/>
    <hyperlink ref="S63" r:id="rId34" xr:uid="{.94CBFA1-DF6F-AA64-336F-0.6F5EAFC6}"/>
    <hyperlink ref="U63" r:id="rId35" xr:uid="{52CE1C6B-C3DD-77CC-6362-0.E775A866}"/>
    <hyperlink ref="W63" r:id="rId36" tooltip="Кликните по гиперссылке, чтобы перейти по ней или отредактировать её" xr:uid="{9BA21D51-2FFB-5013-4FD1-0.9B252645}"/>
    <hyperlink ref="Y63" r:id="rId37" tooltip="Кликните по гиперссылке, чтобы перейти по ней или отредактировать её" xr:uid="{682A4403-FD6B-C82D-D5B4-0.B87D07D1}"/>
    <hyperlink ref="AA63" r:id="rId38" tooltip="Кликните по гиперссылке, чтобы перейти по ней или отредактировать её" xr:uid="{502F7AE4-96B3-53FF-63F3-0.7D0A9529}"/>
    <hyperlink ref="AC63" r:id="rId39" tooltip="Кликните по гиперссылке, чтобы перейти по ней или отредактировать её" xr:uid="{883E24C5-7BF6-DE75-8F9E-0.10419D8E}"/>
    <hyperlink ref="AE63" r:id="rId40" tooltip="Кликните по гиперссылке, чтобы перейти по ней или отредактировать её" xr:uid="{39AF8EDA-A654-F682-1989-0.174EA74D}"/>
    <hyperlink ref="AG63" r:id="rId41" tooltip="Кликните по гиперссылке, чтобы перейти по ней или отредактировать её" xr:uid="{1C4A8714-4BE6-E964-6E7E-0.62D01C13}"/>
    <hyperlink ref="AI63" r:id="rId42" tooltip="Кликните по гиперссылке, чтобы перейти по ней или отредактировать её" xr:uid="{2238F134-0B52-5579-E097-0.05A23664}"/>
    <hyperlink ref="AK63" r:id="rId43" tooltip="Кликните по гиперссылке, чтобы перейти по ней или отредактировать её" xr:uid="{EA8C8CAD-EA2F-690E-EDFA-0.521D141}"/>
    <hyperlink ref="AM63" r:id="rId44" tooltip="Кликните по гиперссылке, чтобы перейти по ней или отредактировать её" xr:uid="{7C331A89-587E-0E16-FA5D-0.633AFF58}"/>
    <hyperlink ref="AO63" r:id="rId45" tooltip="Кликните по гиперссылке, чтобы перейти по ней или отредактировать её" xr:uid="{0393C17F-F328-76D7-1F11-0.A1CCEAFA}"/>
    <hyperlink ref="AQ63" r:id="rId46" tooltip="Кликните по гиперссылке, чтобы перейти по ней или отредактировать её" xr:uid="{256E50CB-831B-F9B5-A815-0.F6A51B1C}"/>
    <hyperlink ref="AS63" r:id="rId47" tooltip="Кликните по гиперссылке, чтобы перейти по ней или отредактировать её" xr:uid="{84FE17E1-D42F-7C35-6871-0.B7A8773B}"/>
    <hyperlink ref="AU63" r:id="rId48" tooltip="Кликните по гиперссылке, чтобы перейти по ней или отредактировать её" xr:uid="{25338FB1-FC6A-FBDF-44B9-0.AC22C324}"/>
    <hyperlink ref="AW63" r:id="rId49" tooltip="Кликните по гиперссылке, чтобы перейти по ней или отредактировать её" xr:uid="{FFE3EE68-112C-B24B-70F1-0.C6CB35D8}"/>
    <hyperlink ref="AY63" r:id="rId50" tooltip="Кликните по гиперссылке, чтобы перейти по ней или отредактировать её" xr:uid="{77444E56-8E51-C11D-EE02-0.E3CD6A12}"/>
    <hyperlink ref="BA63" r:id="rId51" tooltip="Кликните по гиперссылке, чтобы перейти по ней или отредактировать её" xr:uid="{7B0BB8FC-C6D2-F99A-64CC-0.33E615BF}"/>
    <hyperlink ref="BC63" r:id="rId52" tooltip="Кликните по гиперссылке, чтобы перейти по ней или отредактировать её" xr:uid="{F8671A5F-656F-0892-0D9E-0.A829CB9D}"/>
    <hyperlink ref="BE63" r:id="rId53" tooltip="Кликните по гиперссылке, чтобы перейти по ней или отредактировать её" xr:uid="{6229B3EC-0C1C-4E42-0513-0.BC7B0F9}"/>
    <hyperlink ref="BG63" r:id="rId54" tooltip="Кликните по гиперссылке, чтобы перейти по ней или отредактировать её" xr:uid="{.D1BB695-8D7A-8F2C-D5C7-0.9845F041}"/>
    <hyperlink ref="BI63" r:id="rId55" tooltip="Кликните по гиперссылке, чтобы перейти по ней или отредактировать её" xr:uid="{1C0135E8-6CC9-56CD-0892-0.E4CA6B3C}"/>
    <hyperlink ref="BK63" r:id="rId56" tooltip="Кликните по гиперссылке, чтобы перейти по ней или отредактировать её" xr:uid="{65EF3FA9-82D4-6902-8FAF-0.BADD8B1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68623C-9B0F-DA04-FDDC-0.90D22F6B}" mc:Ignorable="x14ac xr xr2 xr3">
  <sheetPr>
    <tabColor rgb="FFE26B0A"/>
  </sheetPr>
  <dimension ref="A1:BX40"/>
  <sheetViews>
    <sheetView topLeftCell="A1" showGridLines="0" zoomScale="90" workbookViewId="0">
      <selection activeCell="BK25" sqref="BK25"/>
    </sheetView>
  </sheetViews>
  <sheetFormatPr defaultColWidth="10.57421875" customHeight="1" defaultRowHeight="15"/>
  <cols>
    <col min="1" max="2" style="3319" width="9.140625" hidden="1" customWidth="1"/>
    <col min="3" max="3" style="3319" width="4.00390625" customWidth="1"/>
    <col min="4" max="4" style="3319" width="6.00390625" customWidth="1"/>
    <col min="5" max="5" style="3319" width="36.00390625" customWidth="1"/>
    <col min="6" max="6" style="3319" width="9.00390625" customWidth="1"/>
    <col min="7" max="7" style="3319" width="25.7109375" hidden="1" customWidth="1"/>
    <col min="8" max="8" style="3319" width="33.7109375" hidden="1" customWidth="1"/>
    <col min="9" max="9" style="3319" width="25.7109375" customWidth="1"/>
    <col min="10" max="10" style="3319" width="33.00390625" customWidth="1"/>
    <col min="11" max="11" style="3319" width="25.7109375" customWidth="1"/>
    <col min="12" max="12" style="3319" width="33.7109375" customWidth="1"/>
    <col min="13" max="13" style="3319" width="25.7109375" customWidth="1"/>
    <col min="14" max="14" style="3319" width="33.7109375" customWidth="1"/>
    <col min="15" max="15" style="3319" width="25.7109375" customWidth="1"/>
    <col min="16" max="16" style="3319" width="33.7109375" customWidth="1"/>
    <col min="17" max="17" style="3319" width="25.7109375" customWidth="1"/>
    <col min="18" max="18" style="3319" width="33.7109375" customWidth="1"/>
    <col min="19" max="19" style="3319" width="25.7109375" customWidth="1"/>
    <col min="20" max="20" style="3319" width="33.7109375" customWidth="1"/>
    <col min="21" max="21" style="3319" width="25.7109375" customWidth="1"/>
    <col min="22" max="22" style="3319" width="33.7109375" customWidth="1"/>
    <col min="23" max="23" style="3319" width="25.7109375" customWidth="1"/>
    <col min="24" max="24" style="3319" width="33.7109375" customWidth="1"/>
    <col min="25" max="25" style="3319" width="25.7109375" customWidth="1"/>
    <col min="26" max="26" style="3319" width="33.7109375" customWidth="1"/>
    <col min="27" max="27" style="3319" width="25.7109375" customWidth="1"/>
    <col min="28" max="28" style="3319" width="33.7109375" customWidth="1"/>
    <col min="29" max="29" style="3319" width="25.7109375" customWidth="1"/>
    <col min="30" max="30" style="3319" width="33.7109375" customWidth="1"/>
    <col min="31" max="31" style="3319" width="25.7109375" customWidth="1"/>
    <col min="32" max="32" style="3319" width="33.7109375" customWidth="1"/>
    <col min="33" max="33" style="3319" width="25.7109375" customWidth="1"/>
    <col min="34" max="34" style="3319" width="33.7109375" customWidth="1"/>
    <col min="35" max="35" style="3319" width="25.7109375" customWidth="1"/>
    <col min="36" max="36" style="3319" width="33.7109375" customWidth="1"/>
    <col min="37" max="37" style="3319" width="25.7109375" customWidth="1"/>
    <col min="38" max="38" style="3319" width="33.7109375" customWidth="1"/>
    <col min="39" max="39" style="3319" width="25.7109375" customWidth="1"/>
    <col min="40" max="40" style="3319" width="33.7109375" customWidth="1"/>
    <col min="41" max="41" style="3319" width="25.7109375" customWidth="1"/>
    <col min="42" max="42" style="3319" width="33.7109375" customWidth="1"/>
    <col min="43" max="43" style="3319" width="25.7109375" customWidth="1"/>
    <col min="44" max="44" style="3319" width="33.7109375" customWidth="1"/>
    <col min="45" max="45" style="3319" width="25.7109375" customWidth="1"/>
    <col min="46" max="46" style="3319" width="33.7109375" customWidth="1"/>
    <col min="47" max="47" style="3319" width="25.7109375" customWidth="1"/>
    <col min="48" max="48" style="3319" width="33.7109375" customWidth="1"/>
    <col min="49" max="49" style="3319" width="25.7109375" customWidth="1"/>
    <col min="50" max="50" style="3319" width="33.7109375" customWidth="1"/>
    <col min="51" max="51" style="3319" width="25.7109375" customWidth="1"/>
    <col min="52" max="52" style="3319" width="33.7109375" customWidth="1"/>
    <col min="53" max="53" style="3319" width="25.7109375" customWidth="1"/>
    <col min="54" max="54" style="3319" width="33.7109375" customWidth="1"/>
    <col min="55" max="55" style="3319" width="25.7109375" customWidth="1"/>
    <col min="56" max="56" style="3319" width="33.7109375" customWidth="1"/>
    <col min="57" max="57" style="3319" width="25.7109375" customWidth="1"/>
    <col min="58" max="58" style="3319" width="33.7109375" customWidth="1"/>
    <col min="59" max="59" style="3319" width="25.7109375" customWidth="1"/>
    <col min="60" max="60" style="3319" width="33.7109375" customWidth="1"/>
    <col min="61" max="61" style="3319" width="25.7109375" customWidth="1"/>
    <col min="62" max="62" style="3319" width="33.7109375" customWidth="1"/>
    <col min="63" max="63" style="3319" width="25.7109375" customWidth="1"/>
    <col min="64" max="64" style="3319" width="33.7109375" customWidth="1"/>
    <col min="65" max="65" style="3319" width="93.00390625" customWidth="1"/>
    <col min="66" max="75" style="3319" width="10.00390625" customWidth="1"/>
    <col min="76" max="76" style="3319" width="10.57421875" hidden="1"/>
  </cols>
  <sheetData>
    <row customHeight="1" ht="22.5" hidden="1">
      <c r="G1" s="100">
        <v>4</v>
      </c>
      <c r="I1" s="100">
        <v>4</v>
      </c>
      <c r="K1" s="100">
        <v>4</v>
      </c>
      <c r="M1" s="100">
        <v>4</v>
      </c>
      <c r="O1" s="100">
        <v>4</v>
      </c>
      <c r="Q1" s="100">
        <v>4</v>
      </c>
      <c r="S1" s="100">
        <v>4</v>
      </c>
      <c r="U1" s="100">
        <v>4</v>
      </c>
      <c r="W1" s="100">
        <v>4</v>
      </c>
      <c r="Y1" s="100">
        <v>4</v>
      </c>
      <c r="AA1" s="100">
        <v>4</v>
      </c>
      <c r="AC1" s="100">
        <v>4</v>
      </c>
      <c r="AE1" s="100">
        <v>4</v>
      </c>
      <c r="AG1" s="100">
        <v>4</v>
      </c>
      <c r="AH1" s="0"/>
      <c r="AI1" s="100">
        <v>4</v>
      </c>
      <c r="AJ1" s="0"/>
      <c r="AK1" s="100">
        <v>4</v>
      </c>
      <c r="AL1" s="0"/>
      <c r="AM1" s="100">
        <v>4</v>
      </c>
      <c r="AN1" s="0"/>
      <c r="AO1" s="100">
        <v>4</v>
      </c>
      <c r="AP1" s="0"/>
      <c r="AQ1" s="100">
        <v>4</v>
      </c>
      <c r="AR1" s="0"/>
      <c r="AS1" s="100">
        <v>4</v>
      </c>
      <c r="AT1" s="0"/>
      <c r="AU1" s="100">
        <v>4</v>
      </c>
      <c r="AV1" s="0"/>
      <c r="AW1" s="100">
        <v>4</v>
      </c>
      <c r="AX1" s="0"/>
      <c r="AY1" s="100">
        <v>4</v>
      </c>
      <c r="AZ1" s="0"/>
      <c r="BA1" s="100">
        <v>4</v>
      </c>
      <c r="BB1" s="0"/>
      <c r="BC1" s="100">
        <v>4</v>
      </c>
      <c r="BD1" s="0"/>
      <c r="BE1" s="100">
        <v>4</v>
      </c>
      <c r="BF1" s="0"/>
      <c r="BG1" s="100">
        <v>4</v>
      </c>
      <c r="BH1" s="0"/>
      <c r="BI1" s="100">
        <v>4</v>
      </c>
      <c r="BJ1" s="0"/>
      <c r="BK1" s="100">
        <v>4</v>
      </c>
      <c r="BL1" s="0"/>
      <c r="BX1" s="100" t="s">
        <v>14</v>
      </c>
    </row>
    <row customHeight="1" ht="15" hidden="1">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X2" s="100">
        <v>0</v>
      </c>
    </row>
    <row customHeight="1" ht="22.5" hidden="1">
      <c r="C3" s="226" t="s">
        <v>102</v>
      </c>
      <c r="D3" s="813" t="str">
        <f>B3&amp;".1"</f>
        <v>.1</v>
      </c>
      <c r="E3" s="357" t="s">
        <v>1159</v>
      </c>
      <c r="F3" s="83" t="s">
        <v>459</v>
      </c>
      <c r="G3" s="629"/>
      <c r="H3" s="709"/>
      <c r="I3" s="629"/>
      <c r="J3" s="709"/>
      <c r="K3" s="629"/>
      <c r="L3" s="709"/>
      <c r="M3" s="629"/>
      <c r="N3" s="709"/>
      <c r="O3" s="629"/>
      <c r="P3" s="709"/>
      <c r="Q3" s="629"/>
      <c r="R3" s="709"/>
      <c r="S3" s="629"/>
      <c r="T3" s="709"/>
      <c r="U3" s="629"/>
      <c r="V3" s="709"/>
      <c r="W3" s="629"/>
      <c r="X3" s="709"/>
      <c r="Y3" s="629"/>
      <c r="Z3" s="709"/>
      <c r="AA3" s="629"/>
      <c r="AB3" s="709"/>
      <c r="AC3" s="629"/>
      <c r="AD3" s="709"/>
      <c r="AE3" s="629"/>
      <c r="AF3" s="709"/>
      <c r="AG3" s="629"/>
      <c r="AH3" s="709"/>
      <c r="AI3" s="629"/>
      <c r="AJ3" s="709"/>
      <c r="AK3" s="629"/>
      <c r="AL3" s="709"/>
      <c r="AM3" s="629"/>
      <c r="AN3" s="709"/>
      <c r="AO3" s="629"/>
      <c r="AP3" s="709"/>
      <c r="AQ3" s="629"/>
      <c r="AR3" s="709"/>
      <c r="AS3" s="629"/>
      <c r="AT3" s="709"/>
      <c r="AU3" s="629"/>
      <c r="AV3" s="709"/>
      <c r="AW3" s="629"/>
      <c r="AX3" s="709"/>
      <c r="AY3" s="629"/>
      <c r="AZ3" s="709"/>
      <c r="BA3" s="629"/>
      <c r="BB3" s="709"/>
      <c r="BC3" s="629"/>
      <c r="BD3" s="709"/>
      <c r="BE3" s="629"/>
      <c r="BF3" s="709"/>
      <c r="BG3" s="629"/>
      <c r="BH3" s="709"/>
      <c r="BI3" s="629"/>
      <c r="BJ3" s="709"/>
      <c r="BK3" s="629"/>
      <c r="BL3" s="709"/>
      <c r="BM3" s="450" t="s">
        <v>1160</v>
      </c>
      <c r="BX3" s="79">
        <v>0</v>
      </c>
    </row>
    <row customHeight="1" ht="15" hidden="1">
      <c r="C4" s="226"/>
      <c r="D4" s="813" t="str">
        <f>B3&amp;".2"</f>
        <v>.2</v>
      </c>
      <c r="E4" s="357" t="s">
        <v>1161</v>
      </c>
      <c r="F4" s="83" t="s">
        <v>459</v>
      </c>
      <c r="G4" s="814" t="s">
        <v>22</v>
      </c>
      <c r="H4" s="709"/>
      <c r="I4" s="814" t="s">
        <v>22</v>
      </c>
      <c r="J4" s="709"/>
      <c r="K4" s="814" t="s">
        <v>22</v>
      </c>
      <c r="L4" s="709"/>
      <c r="M4" s="814" t="s">
        <v>22</v>
      </c>
      <c r="N4" s="709"/>
      <c r="O4" s="814" t="s">
        <v>22</v>
      </c>
      <c r="P4" s="709"/>
      <c r="Q4" s="814" t="s">
        <v>22</v>
      </c>
      <c r="R4" s="709"/>
      <c r="S4" s="814" t="s">
        <v>22</v>
      </c>
      <c r="T4" s="709"/>
      <c r="U4" s="814" t="s">
        <v>22</v>
      </c>
      <c r="V4" s="709"/>
      <c r="W4" s="814" t="s">
        <v>22</v>
      </c>
      <c r="X4" s="709"/>
      <c r="Y4" s="814" t="s">
        <v>22</v>
      </c>
      <c r="Z4" s="709"/>
      <c r="AA4" s="814" t="s">
        <v>22</v>
      </c>
      <c r="AB4" s="709"/>
      <c r="AC4" s="814" t="s">
        <v>22</v>
      </c>
      <c r="AD4" s="709"/>
      <c r="AE4" s="814" t="s">
        <v>22</v>
      </c>
      <c r="AF4" s="709"/>
      <c r="AG4" s="814" t="s">
        <v>22</v>
      </c>
      <c r="AH4" s="709"/>
      <c r="AI4" s="814" t="s">
        <v>22</v>
      </c>
      <c r="AJ4" s="709"/>
      <c r="AK4" s="814" t="s">
        <v>22</v>
      </c>
      <c r="AL4" s="709"/>
      <c r="AM4" s="814" t="s">
        <v>22</v>
      </c>
      <c r="AN4" s="709"/>
      <c r="AO4" s="814" t="s">
        <v>22</v>
      </c>
      <c r="AP4" s="709"/>
      <c r="AQ4" s="814" t="s">
        <v>22</v>
      </c>
      <c r="AR4" s="709"/>
      <c r="AS4" s="814" t="s">
        <v>22</v>
      </c>
      <c r="AT4" s="709"/>
      <c r="AU4" s="814" t="s">
        <v>22</v>
      </c>
      <c r="AV4" s="709"/>
      <c r="AW4" s="814" t="s">
        <v>22</v>
      </c>
      <c r="AX4" s="709"/>
      <c r="AY4" s="814" t="s">
        <v>22</v>
      </c>
      <c r="AZ4" s="709"/>
      <c r="BA4" s="814" t="s">
        <v>22</v>
      </c>
      <c r="BB4" s="709"/>
      <c r="BC4" s="814" t="s">
        <v>22</v>
      </c>
      <c r="BD4" s="709"/>
      <c r="BE4" s="814" t="s">
        <v>22</v>
      </c>
      <c r="BF4" s="709"/>
      <c r="BG4" s="814" t="s">
        <v>22</v>
      </c>
      <c r="BH4" s="709"/>
      <c r="BI4" s="814" t="s">
        <v>22</v>
      </c>
      <c r="BJ4" s="709"/>
      <c r="BK4" s="814" t="s">
        <v>22</v>
      </c>
      <c r="BL4" s="709"/>
      <c r="BM4" s="450" t="s">
        <v>1162</v>
      </c>
      <c r="BX4" s="79">
        <v>0</v>
      </c>
    </row>
    <row customHeight="1" ht="15" hidden="1">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X5" s="100">
        <v>0</v>
      </c>
    </row>
    <row customHeight="1" ht="22.5" hidden="1">
      <c r="C6" s="226" t="s">
        <v>102</v>
      </c>
      <c r="D6" s="813" t="str">
        <f>B6&amp;".1"</f>
        <v>.1</v>
      </c>
      <c r="E6" s="357" t="s">
        <v>1163</v>
      </c>
      <c r="F6" s="83" t="s">
        <v>459</v>
      </c>
      <c r="G6" s="629"/>
      <c r="H6" s="709"/>
      <c r="I6" s="629"/>
      <c r="J6" s="709"/>
      <c r="K6" s="629"/>
      <c r="L6" s="709"/>
      <c r="M6" s="629"/>
      <c r="N6" s="709"/>
      <c r="O6" s="629"/>
      <c r="P6" s="709"/>
      <c r="Q6" s="629"/>
      <c r="R6" s="709"/>
      <c r="S6" s="629"/>
      <c r="T6" s="709"/>
      <c r="U6" s="629"/>
      <c r="V6" s="709"/>
      <c r="W6" s="629"/>
      <c r="X6" s="709"/>
      <c r="Y6" s="629"/>
      <c r="Z6" s="709"/>
      <c r="AA6" s="629"/>
      <c r="AB6" s="709"/>
      <c r="AC6" s="629"/>
      <c r="AD6" s="709"/>
      <c r="AE6" s="629"/>
      <c r="AF6" s="709"/>
      <c r="AG6" s="629"/>
      <c r="AH6" s="709"/>
      <c r="AI6" s="629"/>
      <c r="AJ6" s="709"/>
      <c r="AK6" s="629"/>
      <c r="AL6" s="709"/>
      <c r="AM6" s="629"/>
      <c r="AN6" s="709"/>
      <c r="AO6" s="629"/>
      <c r="AP6" s="709"/>
      <c r="AQ6" s="629"/>
      <c r="AR6" s="709"/>
      <c r="AS6" s="629"/>
      <c r="AT6" s="709"/>
      <c r="AU6" s="629"/>
      <c r="AV6" s="709"/>
      <c r="AW6" s="629"/>
      <c r="AX6" s="709"/>
      <c r="AY6" s="629"/>
      <c r="AZ6" s="709"/>
      <c r="BA6" s="629"/>
      <c r="BB6" s="709"/>
      <c r="BC6" s="629"/>
      <c r="BD6" s="709"/>
      <c r="BE6" s="629"/>
      <c r="BF6" s="709"/>
      <c r="BG6" s="629"/>
      <c r="BH6" s="709"/>
      <c r="BI6" s="629"/>
      <c r="BJ6" s="709"/>
      <c r="BK6" s="629"/>
      <c r="BL6" s="709"/>
      <c r="BM6" s="450" t="s">
        <v>1164</v>
      </c>
      <c r="BX6" s="79">
        <v>0</v>
      </c>
    </row>
    <row customHeight="1" ht="15" hidden="1">
      <c r="C7" s="226"/>
      <c r="D7" s="813" t="str">
        <f>B6&amp;".2"</f>
        <v>.2</v>
      </c>
      <c r="E7" s="357" t="s">
        <v>1161</v>
      </c>
      <c r="F7" s="83" t="s">
        <v>459</v>
      </c>
      <c r="G7" s="814" t="s">
        <v>22</v>
      </c>
      <c r="H7" s="709"/>
      <c r="I7" s="814" t="s">
        <v>22</v>
      </c>
      <c r="J7" s="709"/>
      <c r="K7" s="814" t="s">
        <v>22</v>
      </c>
      <c r="L7" s="709"/>
      <c r="M7" s="814" t="s">
        <v>22</v>
      </c>
      <c r="N7" s="709"/>
      <c r="O7" s="814" t="s">
        <v>22</v>
      </c>
      <c r="P7" s="709"/>
      <c r="Q7" s="814" t="s">
        <v>22</v>
      </c>
      <c r="R7" s="709"/>
      <c r="S7" s="814" t="s">
        <v>22</v>
      </c>
      <c r="T7" s="709"/>
      <c r="U7" s="814" t="s">
        <v>22</v>
      </c>
      <c r="V7" s="709"/>
      <c r="W7" s="814" t="s">
        <v>22</v>
      </c>
      <c r="X7" s="709"/>
      <c r="Y7" s="814" t="s">
        <v>22</v>
      </c>
      <c r="Z7" s="709"/>
      <c r="AA7" s="814" t="s">
        <v>22</v>
      </c>
      <c r="AB7" s="709"/>
      <c r="AC7" s="814" t="s">
        <v>22</v>
      </c>
      <c r="AD7" s="709"/>
      <c r="AE7" s="814" t="s">
        <v>22</v>
      </c>
      <c r="AF7" s="709"/>
      <c r="AG7" s="814" t="s">
        <v>22</v>
      </c>
      <c r="AH7" s="709"/>
      <c r="AI7" s="814" t="s">
        <v>22</v>
      </c>
      <c r="AJ7" s="709"/>
      <c r="AK7" s="814" t="s">
        <v>22</v>
      </c>
      <c r="AL7" s="709"/>
      <c r="AM7" s="814" t="s">
        <v>22</v>
      </c>
      <c r="AN7" s="709"/>
      <c r="AO7" s="814" t="s">
        <v>22</v>
      </c>
      <c r="AP7" s="709"/>
      <c r="AQ7" s="814" t="s">
        <v>22</v>
      </c>
      <c r="AR7" s="709"/>
      <c r="AS7" s="814" t="s">
        <v>22</v>
      </c>
      <c r="AT7" s="709"/>
      <c r="AU7" s="814" t="s">
        <v>22</v>
      </c>
      <c r="AV7" s="709"/>
      <c r="AW7" s="814" t="s">
        <v>22</v>
      </c>
      <c r="AX7" s="709"/>
      <c r="AY7" s="814" t="s">
        <v>22</v>
      </c>
      <c r="AZ7" s="709"/>
      <c r="BA7" s="814" t="s">
        <v>22</v>
      </c>
      <c r="BB7" s="709"/>
      <c r="BC7" s="814" t="s">
        <v>22</v>
      </c>
      <c r="BD7" s="709"/>
      <c r="BE7" s="814" t="s">
        <v>22</v>
      </c>
      <c r="BF7" s="709"/>
      <c r="BG7" s="814" t="s">
        <v>22</v>
      </c>
      <c r="BH7" s="709"/>
      <c r="BI7" s="814" t="s">
        <v>22</v>
      </c>
      <c r="BJ7" s="709"/>
      <c r="BK7" s="814" t="s">
        <v>22</v>
      </c>
      <c r="BL7" s="709"/>
      <c r="BM7" s="450" t="s">
        <v>1162</v>
      </c>
      <c r="BX7" s="79">
        <v>0</v>
      </c>
    </row>
    <row customHeight="1" ht="15" hidden="1">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X8" s="100">
        <v>0</v>
      </c>
    </row>
    <row customHeight="1" ht="22.5" hidden="1">
      <c r="C9" s="226" t="s">
        <v>102</v>
      </c>
      <c r="D9" s="813" t="str">
        <f>B9&amp;".1"</f>
        <v>.1</v>
      </c>
      <c r="E9" s="357" t="s">
        <v>1165</v>
      </c>
      <c r="F9" s="83" t="s">
        <v>459</v>
      </c>
      <c r="G9" s="361" t="s">
        <v>22</v>
      </c>
      <c r="H9" s="709" t="s">
        <v>22</v>
      </c>
      <c r="I9" s="361" t="s">
        <v>22</v>
      </c>
      <c r="J9" s="709" t="s">
        <v>22</v>
      </c>
      <c r="K9" s="361" t="s">
        <v>22</v>
      </c>
      <c r="L9" s="709" t="s">
        <v>22</v>
      </c>
      <c r="M9" s="361" t="s">
        <v>22</v>
      </c>
      <c r="N9" s="709" t="s">
        <v>22</v>
      </c>
      <c r="O9" s="361" t="s">
        <v>22</v>
      </c>
      <c r="P9" s="709" t="s">
        <v>22</v>
      </c>
      <c r="Q9" s="361" t="s">
        <v>22</v>
      </c>
      <c r="R9" s="709" t="s">
        <v>22</v>
      </c>
      <c r="S9" s="361" t="s">
        <v>22</v>
      </c>
      <c r="T9" s="709" t="s">
        <v>22</v>
      </c>
      <c r="U9" s="361" t="s">
        <v>22</v>
      </c>
      <c r="V9" s="709" t="s">
        <v>22</v>
      </c>
      <c r="W9" s="361" t="s">
        <v>22</v>
      </c>
      <c r="X9" s="709" t="s">
        <v>22</v>
      </c>
      <c r="Y9" s="361" t="s">
        <v>22</v>
      </c>
      <c r="Z9" s="709" t="s">
        <v>22</v>
      </c>
      <c r="AA9" s="361" t="s">
        <v>22</v>
      </c>
      <c r="AB9" s="709" t="s">
        <v>22</v>
      </c>
      <c r="AC9" s="361" t="s">
        <v>22</v>
      </c>
      <c r="AD9" s="709" t="s">
        <v>22</v>
      </c>
      <c r="AE9" s="361" t="s">
        <v>22</v>
      </c>
      <c r="AF9" s="709" t="s">
        <v>22</v>
      </c>
      <c r="AG9" s="361" t="s">
        <v>22</v>
      </c>
      <c r="AH9" s="709" t="s">
        <v>22</v>
      </c>
      <c r="AI9" s="361" t="s">
        <v>22</v>
      </c>
      <c r="AJ9" s="709" t="s">
        <v>22</v>
      </c>
      <c r="AK9" s="361" t="s">
        <v>22</v>
      </c>
      <c r="AL9" s="709" t="s">
        <v>22</v>
      </c>
      <c r="AM9" s="361" t="s">
        <v>22</v>
      </c>
      <c r="AN9" s="709" t="s">
        <v>22</v>
      </c>
      <c r="AO9" s="361" t="s">
        <v>22</v>
      </c>
      <c r="AP9" s="709" t="s">
        <v>22</v>
      </c>
      <c r="AQ9" s="361" t="s">
        <v>22</v>
      </c>
      <c r="AR9" s="709" t="s">
        <v>22</v>
      </c>
      <c r="AS9" s="361" t="s">
        <v>22</v>
      </c>
      <c r="AT9" s="709" t="s">
        <v>22</v>
      </c>
      <c r="AU9" s="361" t="s">
        <v>22</v>
      </c>
      <c r="AV9" s="709" t="s">
        <v>22</v>
      </c>
      <c r="AW9" s="361" t="s">
        <v>22</v>
      </c>
      <c r="AX9" s="709" t="s">
        <v>22</v>
      </c>
      <c r="AY9" s="361" t="s">
        <v>22</v>
      </c>
      <c r="AZ9" s="709" t="s">
        <v>22</v>
      </c>
      <c r="BA9" s="361" t="s">
        <v>22</v>
      </c>
      <c r="BB9" s="709" t="s">
        <v>22</v>
      </c>
      <c r="BC9" s="361" t="s">
        <v>22</v>
      </c>
      <c r="BD9" s="709" t="s">
        <v>22</v>
      </c>
      <c r="BE9" s="361" t="s">
        <v>22</v>
      </c>
      <c r="BF9" s="709" t="s">
        <v>22</v>
      </c>
      <c r="BG9" s="361" t="s">
        <v>22</v>
      </c>
      <c r="BH9" s="709" t="s">
        <v>22</v>
      </c>
      <c r="BI9" s="361" t="s">
        <v>22</v>
      </c>
      <c r="BJ9" s="709" t="s">
        <v>22</v>
      </c>
      <c r="BK9" s="361" t="s">
        <v>22</v>
      </c>
      <c r="BL9" s="709" t="s">
        <v>22</v>
      </c>
      <c r="BM9" s="450"/>
      <c r="BX9" s="79">
        <v>0</v>
      </c>
    </row>
    <row customHeight="1" ht="15" hidden="1">
      <c r="C10" s="226"/>
      <c r="D10" s="813" t="str">
        <f>B9&amp;".2"</f>
        <v>.2</v>
      </c>
      <c r="E10" s="357" t="s">
        <v>1166</v>
      </c>
      <c r="F10" s="83" t="s">
        <v>459</v>
      </c>
      <c r="G10" s="98" t="s">
        <v>22</v>
      </c>
      <c r="H10" s="709" t="s">
        <v>22</v>
      </c>
      <c r="I10" s="98" t="s">
        <v>22</v>
      </c>
      <c r="J10" s="709" t="s">
        <v>22</v>
      </c>
      <c r="K10" s="98" t="s">
        <v>22</v>
      </c>
      <c r="L10" s="709" t="s">
        <v>22</v>
      </c>
      <c r="M10" s="98" t="s">
        <v>22</v>
      </c>
      <c r="N10" s="709" t="s">
        <v>22</v>
      </c>
      <c r="O10" s="98" t="s">
        <v>22</v>
      </c>
      <c r="P10" s="709" t="s">
        <v>22</v>
      </c>
      <c r="Q10" s="98" t="s">
        <v>22</v>
      </c>
      <c r="R10" s="709" t="s">
        <v>22</v>
      </c>
      <c r="S10" s="98" t="s">
        <v>22</v>
      </c>
      <c r="T10" s="709" t="s">
        <v>22</v>
      </c>
      <c r="U10" s="98" t="s">
        <v>22</v>
      </c>
      <c r="V10" s="709" t="s">
        <v>22</v>
      </c>
      <c r="W10" s="98" t="s">
        <v>22</v>
      </c>
      <c r="X10" s="709" t="s">
        <v>22</v>
      </c>
      <c r="Y10" s="98" t="s">
        <v>22</v>
      </c>
      <c r="Z10" s="709" t="s">
        <v>22</v>
      </c>
      <c r="AA10" s="98" t="s">
        <v>22</v>
      </c>
      <c r="AB10" s="709" t="s">
        <v>22</v>
      </c>
      <c r="AC10" s="98" t="s">
        <v>22</v>
      </c>
      <c r="AD10" s="709" t="s">
        <v>22</v>
      </c>
      <c r="AE10" s="98" t="s">
        <v>22</v>
      </c>
      <c r="AF10" s="709" t="s">
        <v>22</v>
      </c>
      <c r="AG10" s="98" t="s">
        <v>22</v>
      </c>
      <c r="AH10" s="709" t="s">
        <v>22</v>
      </c>
      <c r="AI10" s="98" t="s">
        <v>22</v>
      </c>
      <c r="AJ10" s="709" t="s">
        <v>22</v>
      </c>
      <c r="AK10" s="98" t="s">
        <v>22</v>
      </c>
      <c r="AL10" s="709" t="s">
        <v>22</v>
      </c>
      <c r="AM10" s="98" t="s">
        <v>22</v>
      </c>
      <c r="AN10" s="709" t="s">
        <v>22</v>
      </c>
      <c r="AO10" s="98" t="s">
        <v>22</v>
      </c>
      <c r="AP10" s="709" t="s">
        <v>22</v>
      </c>
      <c r="AQ10" s="98" t="s">
        <v>22</v>
      </c>
      <c r="AR10" s="709" t="s">
        <v>22</v>
      </c>
      <c r="AS10" s="98" t="s">
        <v>22</v>
      </c>
      <c r="AT10" s="709" t="s">
        <v>22</v>
      </c>
      <c r="AU10" s="98" t="s">
        <v>22</v>
      </c>
      <c r="AV10" s="709" t="s">
        <v>22</v>
      </c>
      <c r="AW10" s="98" t="s">
        <v>22</v>
      </c>
      <c r="AX10" s="709" t="s">
        <v>22</v>
      </c>
      <c r="AY10" s="98" t="s">
        <v>22</v>
      </c>
      <c r="AZ10" s="709" t="s">
        <v>22</v>
      </c>
      <c r="BA10" s="98" t="s">
        <v>22</v>
      </c>
      <c r="BB10" s="709" t="s">
        <v>22</v>
      </c>
      <c r="BC10" s="98" t="s">
        <v>22</v>
      </c>
      <c r="BD10" s="709" t="s">
        <v>22</v>
      </c>
      <c r="BE10" s="98" t="s">
        <v>22</v>
      </c>
      <c r="BF10" s="709" t="s">
        <v>22</v>
      </c>
      <c r="BG10" s="98" t="s">
        <v>22</v>
      </c>
      <c r="BH10" s="709" t="s">
        <v>22</v>
      </c>
      <c r="BI10" s="98" t="s">
        <v>22</v>
      </c>
      <c r="BJ10" s="709" t="s">
        <v>22</v>
      </c>
      <c r="BK10" s="98" t="s">
        <v>22</v>
      </c>
      <c r="BL10" s="709" t="s">
        <v>22</v>
      </c>
      <c r="BM10" s="450" t="s">
        <v>1167</v>
      </c>
      <c r="BX10" s="79">
        <v>0</v>
      </c>
    </row>
    <row customHeight="1" ht="15" hidden="1">
      <c r="C11" s="226"/>
      <c r="D11" s="813" t="str">
        <f>B9&amp;".3"</f>
        <v>.3</v>
      </c>
      <c r="E11" s="357" t="s">
        <v>1168</v>
      </c>
      <c r="F11" s="83" t="s">
        <v>459</v>
      </c>
      <c r="G11" s="98" t="s">
        <v>22</v>
      </c>
      <c r="H11" s="709" t="s">
        <v>22</v>
      </c>
      <c r="I11" s="98" t="s">
        <v>22</v>
      </c>
      <c r="J11" s="709" t="s">
        <v>22</v>
      </c>
      <c r="K11" s="98" t="s">
        <v>22</v>
      </c>
      <c r="L11" s="709" t="s">
        <v>22</v>
      </c>
      <c r="M11" s="98" t="s">
        <v>22</v>
      </c>
      <c r="N11" s="709" t="s">
        <v>22</v>
      </c>
      <c r="O11" s="98" t="s">
        <v>22</v>
      </c>
      <c r="P11" s="709" t="s">
        <v>22</v>
      </c>
      <c r="Q11" s="98" t="s">
        <v>22</v>
      </c>
      <c r="R11" s="709" t="s">
        <v>22</v>
      </c>
      <c r="S11" s="98" t="s">
        <v>22</v>
      </c>
      <c r="T11" s="709" t="s">
        <v>22</v>
      </c>
      <c r="U11" s="98" t="s">
        <v>22</v>
      </c>
      <c r="V11" s="709" t="s">
        <v>22</v>
      </c>
      <c r="W11" s="98" t="s">
        <v>22</v>
      </c>
      <c r="X11" s="709" t="s">
        <v>22</v>
      </c>
      <c r="Y11" s="98" t="s">
        <v>22</v>
      </c>
      <c r="Z11" s="709" t="s">
        <v>22</v>
      </c>
      <c r="AA11" s="98" t="s">
        <v>22</v>
      </c>
      <c r="AB11" s="709" t="s">
        <v>22</v>
      </c>
      <c r="AC11" s="98" t="s">
        <v>22</v>
      </c>
      <c r="AD11" s="709" t="s">
        <v>22</v>
      </c>
      <c r="AE11" s="98" t="s">
        <v>22</v>
      </c>
      <c r="AF11" s="709" t="s">
        <v>22</v>
      </c>
      <c r="AG11" s="98" t="s">
        <v>22</v>
      </c>
      <c r="AH11" s="709" t="s">
        <v>22</v>
      </c>
      <c r="AI11" s="98" t="s">
        <v>22</v>
      </c>
      <c r="AJ11" s="709" t="s">
        <v>22</v>
      </c>
      <c r="AK11" s="98" t="s">
        <v>22</v>
      </c>
      <c r="AL11" s="709" t="s">
        <v>22</v>
      </c>
      <c r="AM11" s="98" t="s">
        <v>22</v>
      </c>
      <c r="AN11" s="709" t="s">
        <v>22</v>
      </c>
      <c r="AO11" s="98" t="s">
        <v>22</v>
      </c>
      <c r="AP11" s="709" t="s">
        <v>22</v>
      </c>
      <c r="AQ11" s="98" t="s">
        <v>22</v>
      </c>
      <c r="AR11" s="709" t="s">
        <v>22</v>
      </c>
      <c r="AS11" s="98" t="s">
        <v>22</v>
      </c>
      <c r="AT11" s="709" t="s">
        <v>22</v>
      </c>
      <c r="AU11" s="98" t="s">
        <v>22</v>
      </c>
      <c r="AV11" s="709" t="s">
        <v>22</v>
      </c>
      <c r="AW11" s="98" t="s">
        <v>22</v>
      </c>
      <c r="AX11" s="709" t="s">
        <v>22</v>
      </c>
      <c r="AY11" s="98" t="s">
        <v>22</v>
      </c>
      <c r="AZ11" s="709" t="s">
        <v>22</v>
      </c>
      <c r="BA11" s="98" t="s">
        <v>22</v>
      </c>
      <c r="BB11" s="709" t="s">
        <v>22</v>
      </c>
      <c r="BC11" s="98" t="s">
        <v>22</v>
      </c>
      <c r="BD11" s="709" t="s">
        <v>22</v>
      </c>
      <c r="BE11" s="98" t="s">
        <v>22</v>
      </c>
      <c r="BF11" s="709" t="s">
        <v>22</v>
      </c>
      <c r="BG11" s="98" t="s">
        <v>22</v>
      </c>
      <c r="BH11" s="709" t="s">
        <v>22</v>
      </c>
      <c r="BI11" s="98" t="s">
        <v>22</v>
      </c>
      <c r="BJ11" s="709" t="s">
        <v>22</v>
      </c>
      <c r="BK11" s="98" t="s">
        <v>22</v>
      </c>
      <c r="BL11" s="709" t="s">
        <v>22</v>
      </c>
      <c r="BM11" s="450" t="s">
        <v>1169</v>
      </c>
      <c r="BX11" s="79">
        <v>0</v>
      </c>
    </row>
    <row customHeight="1" ht="15" hidden="1">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X12" s="100">
        <v>0</v>
      </c>
    </row>
    <row customHeight="1" ht="33.75" hidden="1">
      <c r="C13" s="226" t="s">
        <v>102</v>
      </c>
      <c r="D13" s="813" t="str">
        <f>B13&amp;".1"</f>
        <v>.1</v>
      </c>
      <c r="E13" s="357" t="s">
        <v>1170</v>
      </c>
      <c r="F13" s="83" t="s">
        <v>459</v>
      </c>
      <c r="G13" s="361" t="s">
        <v>22</v>
      </c>
      <c r="H13" s="709" t="s">
        <v>22</v>
      </c>
      <c r="I13" s="361" t="s">
        <v>22</v>
      </c>
      <c r="J13" s="709" t="s">
        <v>22</v>
      </c>
      <c r="K13" s="361" t="s">
        <v>22</v>
      </c>
      <c r="L13" s="709" t="s">
        <v>22</v>
      </c>
      <c r="M13" s="361" t="s">
        <v>22</v>
      </c>
      <c r="N13" s="709" t="s">
        <v>22</v>
      </c>
      <c r="O13" s="361" t="s">
        <v>22</v>
      </c>
      <c r="P13" s="709" t="s">
        <v>22</v>
      </c>
      <c r="Q13" s="361" t="s">
        <v>22</v>
      </c>
      <c r="R13" s="709" t="s">
        <v>22</v>
      </c>
      <c r="S13" s="361" t="s">
        <v>22</v>
      </c>
      <c r="T13" s="709" t="s">
        <v>22</v>
      </c>
      <c r="U13" s="361" t="s">
        <v>22</v>
      </c>
      <c r="V13" s="709" t="s">
        <v>22</v>
      </c>
      <c r="W13" s="361" t="s">
        <v>22</v>
      </c>
      <c r="X13" s="709" t="s">
        <v>22</v>
      </c>
      <c r="Y13" s="361" t="s">
        <v>22</v>
      </c>
      <c r="Z13" s="709" t="s">
        <v>22</v>
      </c>
      <c r="AA13" s="361" t="s">
        <v>22</v>
      </c>
      <c r="AB13" s="709" t="s">
        <v>22</v>
      </c>
      <c r="AC13" s="361" t="s">
        <v>22</v>
      </c>
      <c r="AD13" s="709" t="s">
        <v>22</v>
      </c>
      <c r="AE13" s="361" t="s">
        <v>22</v>
      </c>
      <c r="AF13" s="709" t="s">
        <v>22</v>
      </c>
      <c r="AG13" s="361" t="s">
        <v>22</v>
      </c>
      <c r="AH13" s="709" t="s">
        <v>22</v>
      </c>
      <c r="AI13" s="361" t="s">
        <v>22</v>
      </c>
      <c r="AJ13" s="709" t="s">
        <v>22</v>
      </c>
      <c r="AK13" s="361" t="s">
        <v>22</v>
      </c>
      <c r="AL13" s="709" t="s">
        <v>22</v>
      </c>
      <c r="AM13" s="361" t="s">
        <v>22</v>
      </c>
      <c r="AN13" s="709" t="s">
        <v>22</v>
      </c>
      <c r="AO13" s="361" t="s">
        <v>22</v>
      </c>
      <c r="AP13" s="709" t="s">
        <v>22</v>
      </c>
      <c r="AQ13" s="361" t="s">
        <v>22</v>
      </c>
      <c r="AR13" s="709" t="s">
        <v>22</v>
      </c>
      <c r="AS13" s="361" t="s">
        <v>22</v>
      </c>
      <c r="AT13" s="709" t="s">
        <v>22</v>
      </c>
      <c r="AU13" s="361" t="s">
        <v>22</v>
      </c>
      <c r="AV13" s="709" t="s">
        <v>22</v>
      </c>
      <c r="AW13" s="361" t="s">
        <v>22</v>
      </c>
      <c r="AX13" s="709" t="s">
        <v>22</v>
      </c>
      <c r="AY13" s="361" t="s">
        <v>22</v>
      </c>
      <c r="AZ13" s="709" t="s">
        <v>22</v>
      </c>
      <c r="BA13" s="361" t="s">
        <v>22</v>
      </c>
      <c r="BB13" s="709" t="s">
        <v>22</v>
      </c>
      <c r="BC13" s="361" t="s">
        <v>22</v>
      </c>
      <c r="BD13" s="709" t="s">
        <v>22</v>
      </c>
      <c r="BE13" s="361" t="s">
        <v>22</v>
      </c>
      <c r="BF13" s="709" t="s">
        <v>22</v>
      </c>
      <c r="BG13" s="361" t="s">
        <v>22</v>
      </c>
      <c r="BH13" s="709" t="s">
        <v>22</v>
      </c>
      <c r="BI13" s="361" t="s">
        <v>22</v>
      </c>
      <c r="BJ13" s="709" t="s">
        <v>22</v>
      </c>
      <c r="BK13" s="361" t="s">
        <v>22</v>
      </c>
      <c r="BL13" s="709" t="s">
        <v>22</v>
      </c>
      <c r="BM13" s="450" t="s">
        <v>1171</v>
      </c>
      <c r="BX13" s="79">
        <v>0</v>
      </c>
    </row>
    <row customHeight="1" ht="15" hidden="1">
      <c r="C14" s="226"/>
      <c r="D14" s="813" t="str">
        <f>B13&amp;".2"</f>
        <v>.2</v>
      </c>
      <c r="E14" s="357" t="s">
        <v>1172</v>
      </c>
      <c r="F14" s="83" t="s">
        <v>459</v>
      </c>
      <c r="G14" s="98" t="s">
        <v>22</v>
      </c>
      <c r="H14" s="709" t="s">
        <v>22</v>
      </c>
      <c r="I14" s="98" t="s">
        <v>22</v>
      </c>
      <c r="J14" s="709" t="s">
        <v>22</v>
      </c>
      <c r="K14" s="98" t="s">
        <v>22</v>
      </c>
      <c r="L14" s="709" t="s">
        <v>22</v>
      </c>
      <c r="M14" s="98" t="s">
        <v>22</v>
      </c>
      <c r="N14" s="709" t="s">
        <v>22</v>
      </c>
      <c r="O14" s="98" t="s">
        <v>22</v>
      </c>
      <c r="P14" s="709" t="s">
        <v>22</v>
      </c>
      <c r="Q14" s="98" t="s">
        <v>22</v>
      </c>
      <c r="R14" s="709" t="s">
        <v>22</v>
      </c>
      <c r="S14" s="98" t="s">
        <v>22</v>
      </c>
      <c r="T14" s="709" t="s">
        <v>22</v>
      </c>
      <c r="U14" s="98" t="s">
        <v>22</v>
      </c>
      <c r="V14" s="709" t="s">
        <v>22</v>
      </c>
      <c r="W14" s="98" t="s">
        <v>22</v>
      </c>
      <c r="X14" s="709" t="s">
        <v>22</v>
      </c>
      <c r="Y14" s="98" t="s">
        <v>22</v>
      </c>
      <c r="Z14" s="709" t="s">
        <v>22</v>
      </c>
      <c r="AA14" s="98" t="s">
        <v>22</v>
      </c>
      <c r="AB14" s="709" t="s">
        <v>22</v>
      </c>
      <c r="AC14" s="98" t="s">
        <v>22</v>
      </c>
      <c r="AD14" s="709" t="s">
        <v>22</v>
      </c>
      <c r="AE14" s="98" t="s">
        <v>22</v>
      </c>
      <c r="AF14" s="709" t="s">
        <v>22</v>
      </c>
      <c r="AG14" s="98" t="s">
        <v>22</v>
      </c>
      <c r="AH14" s="709" t="s">
        <v>22</v>
      </c>
      <c r="AI14" s="98" t="s">
        <v>22</v>
      </c>
      <c r="AJ14" s="709" t="s">
        <v>22</v>
      </c>
      <c r="AK14" s="98" t="s">
        <v>22</v>
      </c>
      <c r="AL14" s="709" t="s">
        <v>22</v>
      </c>
      <c r="AM14" s="98" t="s">
        <v>22</v>
      </c>
      <c r="AN14" s="709" t="s">
        <v>22</v>
      </c>
      <c r="AO14" s="98" t="s">
        <v>22</v>
      </c>
      <c r="AP14" s="709" t="s">
        <v>22</v>
      </c>
      <c r="AQ14" s="98" t="s">
        <v>22</v>
      </c>
      <c r="AR14" s="709" t="s">
        <v>22</v>
      </c>
      <c r="AS14" s="98" t="s">
        <v>22</v>
      </c>
      <c r="AT14" s="709" t="s">
        <v>22</v>
      </c>
      <c r="AU14" s="98" t="s">
        <v>22</v>
      </c>
      <c r="AV14" s="709" t="s">
        <v>22</v>
      </c>
      <c r="AW14" s="98" t="s">
        <v>22</v>
      </c>
      <c r="AX14" s="709" t="s">
        <v>22</v>
      </c>
      <c r="AY14" s="98" t="s">
        <v>22</v>
      </c>
      <c r="AZ14" s="709" t="s">
        <v>22</v>
      </c>
      <c r="BA14" s="98" t="s">
        <v>22</v>
      </c>
      <c r="BB14" s="709" t="s">
        <v>22</v>
      </c>
      <c r="BC14" s="98" t="s">
        <v>22</v>
      </c>
      <c r="BD14" s="709" t="s">
        <v>22</v>
      </c>
      <c r="BE14" s="98" t="s">
        <v>22</v>
      </c>
      <c r="BF14" s="709" t="s">
        <v>22</v>
      </c>
      <c r="BG14" s="98" t="s">
        <v>22</v>
      </c>
      <c r="BH14" s="709" t="s">
        <v>22</v>
      </c>
      <c r="BI14" s="98" t="s">
        <v>22</v>
      </c>
      <c r="BJ14" s="709" t="s">
        <v>22</v>
      </c>
      <c r="BK14" s="98" t="s">
        <v>22</v>
      </c>
      <c r="BL14" s="709" t="s">
        <v>22</v>
      </c>
      <c r="BM14" s="450" t="s">
        <v>1173</v>
      </c>
      <c r="BX14" s="79">
        <v>0</v>
      </c>
    </row>
    <row customHeight="1" ht="15" hidden="1">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X15" s="100">
        <v>0</v>
      </c>
    </row>
    <row customHeight="1" ht="15" hidden="1">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X16" s="100">
        <v>0</v>
      </c>
    </row>
    <row customHeight="1" ht="15" hidden="1">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X17" s="100">
        <v>0</v>
      </c>
    </row>
    <row customHeight="1" ht="15" hidden="1">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X18" s="100">
        <v>0</v>
      </c>
    </row>
    <row customHeight="1" ht="15" hidden="1">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X19" s="100">
        <v>0</v>
      </c>
    </row>
    <row customHeight="1" ht="15" hidden="1">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X20" s="100">
        <v>0</v>
      </c>
    </row>
    <row customHeight="1" ht="15.75">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X21" s="79">
        <v>15</v>
      </c>
    </row>
    <row customHeight="1" ht="23.25">
      <c r="D22" s="42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426"/>
      <c r="F22" s="426"/>
      <c r="G22" s="426"/>
      <c r="H22" s="426"/>
      <c r="I22" s="426"/>
      <c r="K22" s="426"/>
      <c r="L22" s="426"/>
      <c r="M22" s="426"/>
      <c r="N22" s="426"/>
      <c r="O22" s="426"/>
      <c r="P22" s="426"/>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6"/>
      <c r="AR22" s="426"/>
      <c r="AS22" s="426"/>
      <c r="AT22" s="426"/>
      <c r="AU22" s="426"/>
      <c r="AV22" s="426"/>
      <c r="AW22" s="426"/>
      <c r="AX22" s="426"/>
      <c r="AY22" s="426"/>
      <c r="AZ22" s="426"/>
      <c r="BA22" s="426"/>
      <c r="BB22" s="426"/>
      <c r="BC22" s="426"/>
      <c r="BD22" s="426"/>
      <c r="BE22" s="426"/>
      <c r="BF22" s="426"/>
      <c r="BG22" s="426"/>
      <c r="BH22" s="426"/>
      <c r="BI22" s="426"/>
      <c r="BJ22" s="426"/>
      <c r="BK22" s="426"/>
      <c r="BL22" s="426"/>
      <c r="BX22" s="79">
        <v>22</v>
      </c>
    </row>
    <row customHeight="1" ht="15.75">
      <c r="D23" s="287" t="str">
        <f>IF(org=0,"Не определено",org)</f>
        <v>ГУП СК "Ставрополькрайводоканал"</v>
      </c>
      <c r="E23" s="287"/>
      <c r="F23" s="287"/>
      <c r="G23" s="287"/>
      <c r="H23" s="287"/>
      <c r="I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287"/>
      <c r="BE23" s="287"/>
      <c r="BF23" s="287"/>
      <c r="BG23" s="287"/>
      <c r="BH23" s="287"/>
      <c r="BI23" s="287"/>
      <c r="BJ23" s="287"/>
      <c r="BK23" s="287"/>
      <c r="BL23" s="287"/>
      <c r="BX23" s="79">
        <v>15</v>
      </c>
    </row>
    <row customHeight="1" ht="15.75">
      <c r="G24" s="100">
        <v>22</v>
      </c>
      <c r="H24" s="320"/>
      <c r="I24" s="100">
        <v>22</v>
      </c>
      <c r="J24" s="320"/>
      <c r="K24" s="0" t="s">
        <v>22</v>
      </c>
      <c r="L24" s="320"/>
      <c r="M24" s="0" t="s">
        <v>22</v>
      </c>
      <c r="N24" s="320"/>
      <c r="O24" s="0" t="s">
        <v>22</v>
      </c>
      <c r="P24" s="320"/>
      <c r="Q24" s="0" t="s">
        <v>22</v>
      </c>
      <c r="R24" s="320"/>
      <c r="S24" s="0" t="s">
        <v>22</v>
      </c>
      <c r="T24" s="320"/>
      <c r="U24" s="0" t="s">
        <v>22</v>
      </c>
      <c r="V24" s="320"/>
      <c r="W24" s="0" t="s">
        <v>22</v>
      </c>
      <c r="X24" s="320"/>
      <c r="Y24" s="0" t="s">
        <v>22</v>
      </c>
      <c r="Z24" s="320"/>
      <c r="AA24" s="0" t="s">
        <v>22</v>
      </c>
      <c r="AB24" s="320"/>
      <c r="AC24" s="0" t="s">
        <v>22</v>
      </c>
      <c r="AD24" s="320"/>
      <c r="AE24" s="0" t="s">
        <v>22</v>
      </c>
      <c r="AF24" s="320"/>
      <c r="AG24" s="100" t="s">
        <v>22</v>
      </c>
      <c r="AH24" s="320"/>
      <c r="AI24" s="100" t="s">
        <v>22</v>
      </c>
      <c r="AJ24" s="320"/>
      <c r="AK24" s="100" t="s">
        <v>22</v>
      </c>
      <c r="AL24" s="320"/>
      <c r="AM24" s="100" t="s">
        <v>22</v>
      </c>
      <c r="AN24" s="320"/>
      <c r="AO24" s="100" t="s">
        <v>22</v>
      </c>
      <c r="AP24" s="320"/>
      <c r="AQ24" s="100" t="s">
        <v>22</v>
      </c>
      <c r="AR24" s="320"/>
      <c r="AS24" s="100" t="s">
        <v>22</v>
      </c>
      <c r="AT24" s="320"/>
      <c r="AU24" s="100" t="s">
        <v>22</v>
      </c>
      <c r="AV24" s="320"/>
      <c r="AW24" s="100" t="s">
        <v>22</v>
      </c>
      <c r="AX24" s="320"/>
      <c r="AY24" s="100" t="s">
        <v>22</v>
      </c>
      <c r="AZ24" s="320"/>
      <c r="BA24" s="100" t="s">
        <v>22</v>
      </c>
      <c r="BB24" s="320"/>
      <c r="BC24" s="100" t="s">
        <v>22</v>
      </c>
      <c r="BD24" s="320"/>
      <c r="BE24" s="100" t="s">
        <v>22</v>
      </c>
      <c r="BF24" s="320"/>
      <c r="BG24" s="100" t="s">
        <v>22</v>
      </c>
      <c r="BH24" s="320"/>
      <c r="BI24" s="100" t="s">
        <v>22</v>
      </c>
      <c r="BJ24" s="320"/>
      <c r="BK24" s="100" t="s">
        <v>22</v>
      </c>
      <c r="BL24" s="320"/>
      <c r="BX24" s="79">
        <v>15</v>
      </c>
    </row>
    <row customHeight="1" ht="1.05">
      <c r="H25" s="320"/>
      <c r="I25" s="100" t="s">
        <v>220</v>
      </c>
      <c r="J25" s="320"/>
      <c r="K25" s="100" t="s">
        <v>226</v>
      </c>
      <c r="L25" s="320"/>
      <c r="M25" s="100" t="s">
        <v>229</v>
      </c>
      <c r="N25" s="320"/>
      <c r="O25" s="100" t="s">
        <v>231</v>
      </c>
      <c r="P25" s="320"/>
      <c r="Q25" s="100" t="s">
        <v>233</v>
      </c>
      <c r="R25" s="320"/>
      <c r="S25" s="100" t="s">
        <v>235</v>
      </c>
      <c r="T25" s="320"/>
      <c r="U25" s="100" t="s">
        <v>237</v>
      </c>
      <c r="V25" s="320"/>
      <c r="W25" s="100" t="s">
        <v>239</v>
      </c>
      <c r="X25" s="320"/>
      <c r="Y25" s="100" t="s">
        <v>241</v>
      </c>
      <c r="Z25" s="320"/>
      <c r="AA25" s="100" t="s">
        <v>243</v>
      </c>
      <c r="AB25" s="320"/>
      <c r="AC25" s="100" t="s">
        <v>245</v>
      </c>
      <c r="AD25" s="320"/>
      <c r="AE25" s="100" t="s">
        <v>248</v>
      </c>
      <c r="AF25" s="320"/>
      <c r="AG25" s="0" t="s">
        <v>251</v>
      </c>
      <c r="AH25" s="320"/>
      <c r="AI25" s="0" t="s">
        <v>253</v>
      </c>
      <c r="AJ25" s="320"/>
      <c r="AK25" s="0" t="s">
        <v>255</v>
      </c>
      <c r="AL25" s="320"/>
      <c r="AM25" s="0" t="s">
        <v>257</v>
      </c>
      <c r="AN25" s="320"/>
      <c r="AO25" s="0" t="s">
        <v>259</v>
      </c>
      <c r="AP25" s="320"/>
      <c r="AQ25" s="0" t="s">
        <v>261</v>
      </c>
      <c r="AR25" s="320"/>
      <c r="AS25" s="0" t="s">
        <v>263</v>
      </c>
      <c r="AT25" s="320"/>
      <c r="AU25" s="0" t="s">
        <v>265</v>
      </c>
      <c r="AV25" s="320"/>
      <c r="AW25" s="0" t="s">
        <v>267</v>
      </c>
      <c r="AX25" s="320"/>
      <c r="AY25" s="0" t="s">
        <v>269</v>
      </c>
      <c r="AZ25" s="320"/>
      <c r="BA25" s="0" t="s">
        <v>271</v>
      </c>
      <c r="BB25" s="320"/>
      <c r="BC25" s="0" t="s">
        <v>273</v>
      </c>
      <c r="BD25" s="320"/>
      <c r="BE25" s="0" t="s">
        <v>275</v>
      </c>
      <c r="BF25" s="320"/>
      <c r="BG25" s="0" t="s">
        <v>277</v>
      </c>
      <c r="BH25" s="320"/>
      <c r="BI25" s="0" t="s">
        <v>279</v>
      </c>
      <c r="BJ25" s="320"/>
      <c r="BK25" s="0" t="s">
        <v>281</v>
      </c>
      <c r="BL25" s="320"/>
      <c r="BX25" s="79">
        <v>1</v>
      </c>
    </row>
    <row customHeight="1" ht="15.75">
      <c r="D26" s="663"/>
      <c r="E26" s="664" t="s">
        <v>211</v>
      </c>
      <c r="F26" s="665"/>
      <c r="G26" s="815" t="str">
        <f>IF(G25="","",INDEX(DIFFERENTIATION_UNMERGE_VD,MATCH(G25,DIFFERENTIATION_ID_DIFF,0)))</f>
        <v/>
      </c>
      <c r="H26" s="816"/>
      <c r="I26" s="815" t="str">
        <f>IF(I25="","",INDEX(DIFFERENTIATION_UNMERGE_VD,MATCH(I25,DIFFERENTIATION_ID_DIFF,0)))</f>
        <v>Холодное водоснабжение. Питьевая вода</v>
      </c>
      <c r="J26" s="816"/>
      <c r="K26" s="815" t="str">
        <f>IF(K25="","",INDEX(DIFFERENTIATION_UNMERGE_VD,MATCH(K25,DIFFERENTIATION_ID_DIFF,0)))</f>
        <v>Холодное водоснабжение. Техническая вода</v>
      </c>
      <c r="L26" s="816"/>
      <c r="M26" s="815" t="str">
        <f>IF(M25="","",INDEX(DIFFERENTIATION_UNMERGE_VD,MATCH(M25,DIFFERENTIATION_ID_DIFF,0)))</f>
        <v>Холодное водоснабжение. Техническая вода</v>
      </c>
      <c r="N26" s="816"/>
      <c r="O26" s="815" t="str">
        <f>IF(O25="","",INDEX(DIFFERENTIATION_UNMERGE_VD,MATCH(O25,DIFFERENTIATION_ID_DIFF,0)))</f>
        <v>Холодное водоснабжение. Техническая вода</v>
      </c>
      <c r="P26" s="816"/>
      <c r="Q26" s="815" t="str">
        <f>IF(Q25="","",INDEX(DIFFERENTIATION_UNMERGE_VD,MATCH(Q25,DIFFERENTIATION_ID_DIFF,0)))</f>
        <v>Холодное водоснабжение. Техническая вода</v>
      </c>
      <c r="R26" s="816"/>
      <c r="S26" s="815" t="str">
        <f>IF(S25="","",INDEX(DIFFERENTIATION_UNMERGE_VD,MATCH(S25,DIFFERENTIATION_ID_DIFF,0)))</f>
        <v>Холодное водоснабжение. Техническая вода</v>
      </c>
      <c r="T26" s="816"/>
      <c r="U26" s="815" t="str">
        <f>IF(U25="","",INDEX(DIFFERENTIATION_UNMERGE_VD,MATCH(U25,DIFFERENTIATION_ID_DIFF,0)))</f>
        <v>Холодное водоснабжение. Техническая вода</v>
      </c>
      <c r="V26" s="816"/>
      <c r="W26" s="815" t="str">
        <f>IF(W25="","",INDEX(DIFFERENTIATION_UNMERGE_VD,MATCH(W25,DIFFERENTIATION_ID_DIFF,0)))</f>
        <v>Холодное водоснабжение. Техническая вода</v>
      </c>
      <c r="X26" s="816"/>
      <c r="Y26" s="815" t="str">
        <f>IF(Y25="","",INDEX(DIFFERENTIATION_UNMERGE_VD,MATCH(Y25,DIFFERENTIATION_ID_DIFF,0)))</f>
        <v>Холодное водоснабжение. Техническая вода</v>
      </c>
      <c r="Z26" s="816"/>
      <c r="AA26" s="815" t="str">
        <f>IF(AA25="","",INDEX(DIFFERENTIATION_UNMERGE_VD,MATCH(AA25,DIFFERENTIATION_ID_DIFF,0)))</f>
        <v>Холодное водоснабжение. Техническая вода</v>
      </c>
      <c r="AB26" s="816"/>
      <c r="AC26" s="815" t="str">
        <f>IF(AC25="","",INDEX(DIFFERENTIATION_UNMERGE_VD,MATCH(AC25,DIFFERENTIATION_ID_DIFF,0)))</f>
        <v>Подключение (технологическое присоединение) к централизованной системе водоснабжения</v>
      </c>
      <c r="AD26" s="816"/>
      <c r="AE26" s="815" t="str">
        <f>IF(AE25="","",INDEX(DIFFERENTIATION_UNMERGE_VD,MATCH(AE25,DIFFERENTIATION_ID_DIFF,0)))</f>
        <v>Холодное водоснабжение. Подвозная вода</v>
      </c>
      <c r="AF26" s="816"/>
      <c r="AG26" s="815" t="str">
        <f>IF(AG25="","",INDEX(DIFFERENTIATION_UNMERGE_VD,MATCH(AG25,DIFFERENTIATION_ID_DIFF,0)))</f>
        <v>Холодное водоснабжение. Подвозная вода</v>
      </c>
      <c r="AH26" s="816"/>
      <c r="AI26" s="815" t="str">
        <f>IF(AI25="","",INDEX(DIFFERENTIATION_UNMERGE_VD,MATCH(AI25,DIFFERENTIATION_ID_DIFF,0)))</f>
        <v>Холодное водоснабжение. Подвозная вода</v>
      </c>
      <c r="AJ26" s="816"/>
      <c r="AK26" s="815" t="str">
        <f>IF(AK25="","",INDEX(DIFFERENTIATION_UNMERGE_VD,MATCH(AK25,DIFFERENTIATION_ID_DIFF,0)))</f>
        <v>Холодное водоснабжение. Подвозная вода</v>
      </c>
      <c r="AL26" s="816"/>
      <c r="AM26" s="815" t="str">
        <f>IF(AM25="","",INDEX(DIFFERENTIATION_UNMERGE_VD,MATCH(AM25,DIFFERENTIATION_ID_DIFF,0)))</f>
        <v>Холодное водоснабжение. Подвозная вода</v>
      </c>
      <c r="AN26" s="816"/>
      <c r="AO26" s="815" t="str">
        <f>IF(AO25="","",INDEX(DIFFERENTIATION_UNMERGE_VD,MATCH(AO25,DIFFERENTIATION_ID_DIFF,0)))</f>
        <v>Холодное водоснабжение. Подвозная вода</v>
      </c>
      <c r="AP26" s="816"/>
      <c r="AQ26" s="815" t="str">
        <f>IF(AQ25="","",INDEX(DIFFERENTIATION_UNMERGE_VD,MATCH(AQ25,DIFFERENTIATION_ID_DIFF,0)))</f>
        <v>Холодное водоснабжение. Подвозная вода</v>
      </c>
      <c r="AR26" s="816"/>
      <c r="AS26" s="815" t="str">
        <f>IF(AS25="","",INDEX(DIFFERENTIATION_UNMERGE_VD,MATCH(AS25,DIFFERENTIATION_ID_DIFF,0)))</f>
        <v>Холодное водоснабжение. Подвозная вода</v>
      </c>
      <c r="AT26" s="816"/>
      <c r="AU26" s="815" t="str">
        <f>IF(AU25="","",INDEX(DIFFERENTIATION_UNMERGE_VD,MATCH(AU25,DIFFERENTIATION_ID_DIFF,0)))</f>
        <v>Холодное водоснабжение. Подвозная вода</v>
      </c>
      <c r="AV26" s="816"/>
      <c r="AW26" s="815" t="str">
        <f>IF(AW25="","",INDEX(DIFFERENTIATION_UNMERGE_VD,MATCH(AW25,DIFFERENTIATION_ID_DIFF,0)))</f>
        <v>Холодное водоснабжение. Подвозная вода</v>
      </c>
      <c r="AX26" s="816"/>
      <c r="AY26" s="815" t="str">
        <f>IF(AY25="","",INDEX(DIFFERENTIATION_UNMERGE_VD,MATCH(AY25,DIFFERENTIATION_ID_DIFF,0)))</f>
        <v>Холодное водоснабжение. Подвозная вода</v>
      </c>
      <c r="AZ26" s="816"/>
      <c r="BA26" s="815" t="str">
        <f>IF(BA25="","",INDEX(DIFFERENTIATION_UNMERGE_VD,MATCH(BA25,DIFFERENTIATION_ID_DIFF,0)))</f>
        <v>Холодное водоснабжение. Подвозная вода</v>
      </c>
      <c r="BB26" s="816"/>
      <c r="BC26" s="815" t="str">
        <f>IF(BC25="","",INDEX(DIFFERENTIATION_UNMERGE_VD,MATCH(BC25,DIFFERENTIATION_ID_DIFF,0)))</f>
        <v>Холодное водоснабжение. Подвозная вода</v>
      </c>
      <c r="BD26" s="816"/>
      <c r="BE26" s="815" t="str">
        <f>IF(BE25="","",INDEX(DIFFERENTIATION_UNMERGE_VD,MATCH(BE25,DIFFERENTIATION_ID_DIFF,0)))</f>
        <v>Холодное водоснабжение. Подвозная вода</v>
      </c>
      <c r="BF26" s="816"/>
      <c r="BG26" s="815" t="str">
        <f>IF(BG25="","",INDEX(DIFFERENTIATION_UNMERGE_VD,MATCH(BG25,DIFFERENTIATION_ID_DIFF,0)))</f>
        <v>Холодное водоснабжение. Подвозная вода</v>
      </c>
      <c r="BH26" s="816"/>
      <c r="BI26" s="815" t="str">
        <f>IF(BI25="","",INDEX(DIFFERENTIATION_UNMERGE_VD,MATCH(BI25,DIFFERENTIATION_ID_DIFF,0)))</f>
        <v>Холодное водоснабжение. Подвозная вода</v>
      </c>
      <c r="BJ26" s="816"/>
      <c r="BK26" s="815" t="str">
        <f>IF(BK25="","",INDEX(DIFFERENTIATION_UNMERGE_VD,MATCH(BK25,DIFFERENTIATION_ID_DIFF,0)))</f>
        <v>Холодное водоснабжение. Подвозная вода</v>
      </c>
      <c r="BL26" s="816"/>
      <c r="BM26" s="291" t="s">
        <v>454</v>
      </c>
      <c r="BX26" s="79">
        <v>15</v>
      </c>
    </row>
    <row customHeight="1" ht="15.75">
      <c r="D27" s="663"/>
      <c r="E27" s="664" t="s">
        <v>717</v>
      </c>
      <c r="F27" s="665"/>
      <c r="G27" s="815" t="str">
        <f>IF(G25="","",INDEX(DIFFERENTIATION_UNMERGE_AREA,MATCH(G25,DIFFERENTIATION_ID_DIFF,0)))</f>
        <v/>
      </c>
      <c r="H27" s="816"/>
      <c r="I27" s="815" t="str">
        <f>IF(I25="","",INDEX(DIFFERENTIATION_UNMERGE_AREA,MATCH(I25,DIFFERENTIATION_ID_DIFF,0)))</f>
        <v>Территория 1</v>
      </c>
      <c r="J27" s="816"/>
      <c r="K27" s="815" t="str">
        <f>IF(K25="","",INDEX(DIFFERENTIATION_UNMERGE_AREA,MATCH(K25,DIFFERENTIATION_ID_DIFF,0)))</f>
        <v>Территория 2</v>
      </c>
      <c r="L27" s="816"/>
      <c r="M27" s="815" t="str">
        <f>IF(M25="","",INDEX(DIFFERENTIATION_UNMERGE_AREA,MATCH(M25,DIFFERENTIATION_ID_DIFF,0)))</f>
        <v>Территория 2</v>
      </c>
      <c r="N27" s="816"/>
      <c r="O27" s="815" t="str">
        <f>IF(O25="","",INDEX(DIFFERENTIATION_UNMERGE_AREA,MATCH(O25,DIFFERENTIATION_ID_DIFF,0)))</f>
        <v>Территория 3</v>
      </c>
      <c r="P27" s="816"/>
      <c r="Q27" s="815" t="str">
        <f>IF(Q25="","",INDEX(DIFFERENTIATION_UNMERGE_AREA,MATCH(Q25,DIFFERENTIATION_ID_DIFF,0)))</f>
        <v>Территория 4</v>
      </c>
      <c r="R27" s="816"/>
      <c r="S27" s="815" t="str">
        <f>IF(S25="","",INDEX(DIFFERENTIATION_UNMERGE_AREA,MATCH(S25,DIFFERENTIATION_ID_DIFF,0)))</f>
        <v>Территория 5</v>
      </c>
      <c r="T27" s="816"/>
      <c r="U27" s="815" t="str">
        <f>IF(U25="","",INDEX(DIFFERENTIATION_UNMERGE_AREA,MATCH(U25,DIFFERENTIATION_ID_DIFF,0)))</f>
        <v>Территория 6</v>
      </c>
      <c r="V27" s="816"/>
      <c r="W27" s="815" t="str">
        <f>IF(W25="","",INDEX(DIFFERENTIATION_UNMERGE_AREA,MATCH(W25,DIFFERENTIATION_ID_DIFF,0)))</f>
        <v>Территория 6</v>
      </c>
      <c r="X27" s="816"/>
      <c r="Y27" s="815" t="str">
        <f>IF(Y25="","",INDEX(DIFFERENTIATION_UNMERGE_AREA,MATCH(Y25,DIFFERENTIATION_ID_DIFF,0)))</f>
        <v>Территория 7</v>
      </c>
      <c r="Z27" s="816"/>
      <c r="AA27" s="815" t="str">
        <f>IF(AA25="","",INDEX(DIFFERENTIATION_UNMERGE_AREA,MATCH(AA25,DIFFERENTIATION_ID_DIFF,0)))</f>
        <v>Территория 8</v>
      </c>
      <c r="AB27" s="816"/>
      <c r="AC27" s="815" t="str">
        <f>IF(AC25="","",INDEX(DIFFERENTIATION_UNMERGE_AREA,MATCH(AC25,DIFFERENTIATION_ID_DIFF,0)))</f>
        <v>Территория 1</v>
      </c>
      <c r="AD27" s="816"/>
      <c r="AE27" s="815" t="str">
        <f>IF(AE25="","",INDEX(DIFFERENTIATION_UNMERGE_AREA,MATCH(AE25,DIFFERENTIATION_ID_DIFF,0)))</f>
        <v>Территория 4</v>
      </c>
      <c r="AF27" s="816"/>
      <c r="AG27" s="815" t="str">
        <f>IF(AG25="","",INDEX(DIFFERENTIATION_UNMERGE_AREA,MATCH(AG25,DIFFERENTIATION_ID_DIFF,0)))</f>
        <v>Территория 9</v>
      </c>
      <c r="AH27" s="816"/>
      <c r="AI27" s="815" t="str">
        <f>IF(AI25="","",INDEX(DIFFERENTIATION_UNMERGE_AREA,MATCH(AI25,DIFFERENTIATION_ID_DIFF,0)))</f>
        <v>Территория 10</v>
      </c>
      <c r="AJ27" s="816"/>
      <c r="AK27" s="815" t="str">
        <f>IF(AK25="","",INDEX(DIFFERENTIATION_UNMERGE_AREA,MATCH(AK25,DIFFERENTIATION_ID_DIFF,0)))</f>
        <v>Территория 10</v>
      </c>
      <c r="AL27" s="816"/>
      <c r="AM27" s="815" t="str">
        <f>IF(AM25="","",INDEX(DIFFERENTIATION_UNMERGE_AREA,MATCH(AM25,DIFFERENTIATION_ID_DIFF,0)))</f>
        <v>Территория 10</v>
      </c>
      <c r="AN27" s="816"/>
      <c r="AO27" s="815" t="str">
        <f>IF(AO25="","",INDEX(DIFFERENTIATION_UNMERGE_AREA,MATCH(AO25,DIFFERENTIATION_ID_DIFF,0)))</f>
        <v>Территория 10</v>
      </c>
      <c r="AP27" s="816"/>
      <c r="AQ27" s="815" t="str">
        <f>IF(AQ25="","",INDEX(DIFFERENTIATION_UNMERGE_AREA,MATCH(AQ25,DIFFERENTIATION_ID_DIFF,0)))</f>
        <v>Территория 10</v>
      </c>
      <c r="AR27" s="816"/>
      <c r="AS27" s="815" t="str">
        <f>IF(AS25="","",INDEX(DIFFERENTIATION_UNMERGE_AREA,MATCH(AS25,DIFFERENTIATION_ID_DIFF,0)))</f>
        <v>Территория 10</v>
      </c>
      <c r="AT27" s="816"/>
      <c r="AU27" s="815" t="str">
        <f>IF(AU25="","",INDEX(DIFFERENTIATION_UNMERGE_AREA,MATCH(AU25,DIFFERENTIATION_ID_DIFF,0)))</f>
        <v>Территория 10</v>
      </c>
      <c r="AV27" s="816"/>
      <c r="AW27" s="815" t="str">
        <f>IF(AW25="","",INDEX(DIFFERENTIATION_UNMERGE_AREA,MATCH(AW25,DIFFERENTIATION_ID_DIFF,0)))</f>
        <v>Территория 10</v>
      </c>
      <c r="AX27" s="816"/>
      <c r="AY27" s="815" t="str">
        <f>IF(AY25="","",INDEX(DIFFERENTIATION_UNMERGE_AREA,MATCH(AY25,DIFFERENTIATION_ID_DIFF,0)))</f>
        <v>Территория 6</v>
      </c>
      <c r="AZ27" s="816"/>
      <c r="BA27" s="815" t="str">
        <f>IF(BA25="","",INDEX(DIFFERENTIATION_UNMERGE_AREA,MATCH(BA25,DIFFERENTIATION_ID_DIFF,0)))</f>
        <v>Территория 6</v>
      </c>
      <c r="BB27" s="816"/>
      <c r="BC27" s="815" t="str">
        <f>IF(BC25="","",INDEX(DIFFERENTIATION_UNMERGE_AREA,MATCH(BC25,DIFFERENTIATION_ID_DIFF,0)))</f>
        <v>Территория 3</v>
      </c>
      <c r="BD27" s="816"/>
      <c r="BE27" s="815" t="str">
        <f>IF(BE25="","",INDEX(DIFFERENTIATION_UNMERGE_AREA,MATCH(BE25,DIFFERENTIATION_ID_DIFF,0)))</f>
        <v>Территория 11</v>
      </c>
      <c r="BF27" s="816"/>
      <c r="BG27" s="815" t="str">
        <f>IF(BG25="","",INDEX(DIFFERENTIATION_UNMERGE_AREA,MATCH(BG25,DIFFERENTIATION_ID_DIFF,0)))</f>
        <v>Территория 11</v>
      </c>
      <c r="BH27" s="816"/>
      <c r="BI27" s="815" t="str">
        <f>IF(BI25="","",INDEX(DIFFERENTIATION_UNMERGE_AREA,MATCH(BI25,DIFFERENTIATION_ID_DIFF,0)))</f>
        <v>Территория 11</v>
      </c>
      <c r="BJ27" s="816"/>
      <c r="BK27" s="815" t="str">
        <f>IF(BK25="","",INDEX(DIFFERENTIATION_UNMERGE_AREA,MATCH(BK25,DIFFERENTIATION_ID_DIFF,0)))</f>
        <v>Территория 12</v>
      </c>
      <c r="BL27" s="816"/>
      <c r="BM27" s="293"/>
      <c r="BX27" s="79">
        <v>15</v>
      </c>
    </row>
    <row customHeight="1" ht="15.75">
      <c r="D28" s="663"/>
      <c r="E28" s="664" t="s">
        <v>718</v>
      </c>
      <c r="F28" s="665"/>
      <c r="G28" s="815" t="str">
        <f>IF(G25="","",INDEX(DIFFERENTIATION_UNMERGE_SYSTEM,MATCH(G25,DIFFERENTIATION_ID_DIFF,0)))</f>
        <v/>
      </c>
      <c r="H28" s="816"/>
      <c r="I28" s="815" t="str">
        <f>IF(I25="","",INDEX(DIFFERENTIATION_UNMERGE_SYSTEM,MATCH(I25,DIFFERENTIATION_ID_DIFF,0)))</f>
        <v>Потребители Ставропольского края</v>
      </c>
      <c r="J28" s="816"/>
      <c r="K28" s="815" t="str">
        <f>IF(K25="","",INDEX(DIFFERENTIATION_UNMERGE_SYSTEM,MATCH(K25,DIFFERENTIATION_ID_DIFF,0)))</f>
        <v>Потребители, присоединенные к централизованной системе технического водоснабжения города Буденновска Буденновского МО</v>
      </c>
      <c r="L28" s="816"/>
      <c r="M28" s="815" t="str">
        <f>IF(M25="","",INDEX(DIFFERENTIATION_UNMERGE_SYSTEM,MATCH(M25,DIFFERENTIATION_ID_DIFF,0)))</f>
        <v>Потребители, присоединенные к централизованной системе технического водоснабжения села Стародубского Буденновского МО</v>
      </c>
      <c r="N28" s="816"/>
      <c r="O28" s="815" t="str">
        <f>IF(O25="","",INDEX(DIFFERENTIATION_UNMERGE_SYSTEM,MATCH(O25,DIFFERENTIATION_ID_DIFF,0)))</f>
        <v>Потребители, присоединенные к централизованной системе технического водоснабжения города Нефтекумска Нефтекумского МО</v>
      </c>
      <c r="P28" s="816"/>
      <c r="Q28" s="815" t="str">
        <f>IF(Q25="","",INDEX(DIFFERENTIATION_UNMERGE_SYSTEM,MATCH(Q25,DIFFERENTIATION_ID_DIFF,0)))</f>
        <v>Потребители, присоединенные к централизованной системе технического водоснабжения Изобильненского МО</v>
      </c>
      <c r="R28" s="816"/>
      <c r="S28" s="815" t="str">
        <f>IF(S25="","",INDEX(DIFFERENTIATION_UNMERGE_SYSTEM,MATCH(S25,DIFFERENTIATION_ID_DIFF,0)))</f>
        <v>Потребители, присоединенные к централизованной системе технического водоснабжения поселка Новоспицевского Грачевского МО</v>
      </c>
      <c r="T28" s="816"/>
      <c r="U28" s="815" t="str">
        <f>IF(U25="","",INDEX(DIFFERENTIATION_UNMERGE_SYSTEM,MATCH(U25,DIFFERENTIATION_ID_DIFF,0)))</f>
        <v>Потребители, присоединенные к централизованной системе технического водоснабжения хутора Привольного Курского МО</v>
      </c>
      <c r="V28" s="816"/>
      <c r="W28" s="815" t="str">
        <f>IF(W25="","",INDEX(DIFFERENTIATION_UNMERGE_SYSTEM,MATCH(W25,DIFFERENTIATION_ID_DIFF,0)))</f>
        <v>Потребители, присоединенные к централизованной системе технического водоснабжения поселка Рощино Курского МО</v>
      </c>
      <c r="X28" s="816"/>
      <c r="Y28" s="815" t="str">
        <f>IF(Y25="","",INDEX(DIFFERENTIATION_UNMERGE_SYSTEM,MATCH(Y25,DIFFERENTIATION_ID_DIFF,0)))</f>
        <v>Потребители, присоединенные к централизованной системе технического водоснабжения села Гофицкого Петровского МО</v>
      </c>
      <c r="Z28" s="816"/>
      <c r="AA28" s="815" t="str">
        <f>IF(AA25="","",INDEX(DIFFERENTIATION_UNMERGE_SYSTEM,MATCH(AA25,DIFFERENTIATION_ID_DIFF,0)))</f>
        <v>Потребители, присоединенные к централизованной системе технического водоснабжения села Левокумского Левокумского МО</v>
      </c>
      <c r="AB28" s="816"/>
      <c r="AC28" s="815" t="str">
        <f>IF(AC25="","",INDEX(DIFFERENTIATION_UNMERGE_SYSTEM,MATCH(AC25,DIFFERENTIATION_ID_DIFF,0)))</f>
        <v>Подключение к централизованным системам водоснабжения ГУП СК "Ставрополькрайводоканал"</v>
      </c>
      <c r="AD28" s="816"/>
      <c r="AE28" s="815" t="str">
        <f>IF(AE25="","",INDEX(DIFFERENTIATION_UNMERGE_SYSTEM,MATCH(AE25,DIFFERENTIATION_ID_DIFF,0)))</f>
        <v>Потребители станицы Рождественской Изобильненского МО</v>
      </c>
      <c r="AF28" s="816"/>
      <c r="AG28" s="815" t="str">
        <f>IF(AG25="","",INDEX(DIFFERENTIATION_UNMERGE_SYSTEM,MATCH(AG25,DIFFERENTIATION_ID_DIFF,0)))</f>
        <v>Потребители поселка Левоберезовского</v>
      </c>
      <c r="AH28" s="816"/>
      <c r="AI28" s="815" t="str">
        <f>IF(AI25="","",INDEX(DIFFERENTIATION_UNMERGE_SYSTEM,MATCH(AI25,DIFFERENTIATION_ID_DIFF,0)))</f>
        <v>Потребители станицы Георгиевской Кочубеевского МО</v>
      </c>
      <c r="AJ28" s="816"/>
      <c r="AK28" s="815" t="str">
        <f>IF(AK25="","",INDEX(DIFFERENTIATION_UNMERGE_SYSTEM,MATCH(AK25,DIFFERENTIATION_ID_DIFF,0)))</f>
        <v>Потребители села Ивановского Кочубеевского МО</v>
      </c>
      <c r="AL28" s="816"/>
      <c r="AM28" s="815" t="str">
        <f>IF(AM25="","",INDEX(DIFFERENTIATION_UNMERGE_SYSTEM,MATCH(AM25,DIFFERENTIATION_ID_DIFF,0)))</f>
        <v>Потребители хутора Калиновского Кочубеевского МО</v>
      </c>
      <c r="AN28" s="816"/>
      <c r="AO28" s="815" t="str">
        <f>IF(AO25="","",INDEX(DIFFERENTIATION_UNMERGE_SYSTEM,MATCH(AO25,DIFFERENTIATION_ID_DIFF,0)))</f>
        <v>Потребители села Кочубеевского Кочубеевского МО</v>
      </c>
      <c r="AP28" s="816"/>
      <c r="AQ28" s="815" t="str">
        <f>IF(AQ25="","",INDEX(DIFFERENTIATION_UNMERGE_SYSTEM,MATCH(AQ25,DIFFERENTIATION_ID_DIFF,0)))</f>
        <v>Потребители хутора Мищенского Кочубеевского МО</v>
      </c>
      <c r="AR28" s="816"/>
      <c r="AS28" s="815" t="str">
        <f>IF(AS25="","",INDEX(DIFFERENTIATION_UNMERGE_SYSTEM,MATCH(AS25,DIFFERENTIATION_ID_DIFF,0)))</f>
        <v>Потребители хутора Рощинского Кочубеевского МО</v>
      </c>
      <c r="AT28" s="816"/>
      <c r="AU28" s="815" t="str">
        <f>IF(AU25="","",INDEX(DIFFERENTIATION_UNMERGE_SYSTEM,MATCH(AU25,DIFFERENTIATION_ID_DIFF,0)))</f>
        <v>Потребители хутора Степного Кочубеевского МО</v>
      </c>
      <c r="AV28" s="816"/>
      <c r="AW28" s="815" t="str">
        <f>IF(AW25="","",INDEX(DIFFERENTIATION_UNMERGE_SYSTEM,MATCH(AW25,DIFFERENTIATION_ID_DIFF,0)))</f>
        <v>Потребители села Цветного Кочубеевского МО</v>
      </c>
      <c r="AX28" s="816"/>
      <c r="AY28" s="815" t="str">
        <f>IF(AY25="","",INDEX(DIFFERENTIATION_UNMERGE_SYSTEM,MATCH(AY25,DIFFERENTIATION_ID_DIFF,0)))</f>
        <v>Потребители хутора Новоиванского Курского МО</v>
      </c>
      <c r="AZ28" s="816"/>
      <c r="BA28" s="815" t="str">
        <f>IF(BA25="","",INDEX(DIFFERENTIATION_UNMERGE_SYSTEM,MATCH(BA25,DIFFERENTIATION_ID_DIFF,0)))</f>
        <v>Потребители хутора Привольного Курского МО</v>
      </c>
      <c r="BB28" s="816"/>
      <c r="BC28" s="815" t="str">
        <f>IF(BC25="","",INDEX(DIFFERENTIATION_UNMERGE_SYSTEM,MATCH(BC25,DIFFERENTIATION_ID_DIFF,0)))</f>
        <v>Потребители села Ачикулак Нефтекумского МО</v>
      </c>
      <c r="BD28" s="816"/>
      <c r="BE28" s="815" t="str">
        <f>IF(BE25="","",INDEX(DIFFERENTIATION_UNMERGE_SYSTEM,MATCH(BE25,DIFFERENTIATION_ID_DIFF,0)))</f>
        <v>Потребители хутора Верблюдогорка Предгорного МО</v>
      </c>
      <c r="BF28" s="816"/>
      <c r="BG28" s="815" t="str">
        <f>IF(BG25="","",INDEX(DIFFERENTIATION_UNMERGE_SYSTEM,MATCH(BG25,DIFFERENTIATION_ID_DIFF,0)))</f>
        <v>Потребители поселка Подкумок Предгорного МО</v>
      </c>
      <c r="BH28" s="816"/>
      <c r="BI28" s="815" t="str">
        <f>IF(BI25="","",INDEX(DIFFERENTIATION_UNMERGE_SYSTEM,MATCH(BI25,DIFFERENTIATION_ID_DIFF,0)))</f>
        <v>Потребители поселка Ясная Поляна Предгорного МО</v>
      </c>
      <c r="BJ28" s="816"/>
      <c r="BK28" s="815" t="str">
        <f>IF(BK25="","",INDEX(DIFFERENTIATION_UNMERGE_SYSTEM,MATCH(BK25,DIFFERENTIATION_ID_DIFF,0)))</f>
        <v>Потребители города Михайловска Шпаковского МО</v>
      </c>
      <c r="BL28" s="816"/>
      <c r="BM28" s="293"/>
      <c r="BX28" s="79">
        <v>15</v>
      </c>
    </row>
    <row customHeight="1" ht="15.75">
      <c r="D29" s="667" t="s">
        <v>453</v>
      </c>
      <c r="E29" s="668"/>
      <c r="F29" s="668"/>
      <c r="G29" s="664"/>
      <c r="H29" s="664"/>
      <c r="I29" s="664"/>
      <c r="J29" s="665"/>
      <c r="K29" s="664"/>
      <c r="L29" s="664"/>
      <c r="M29" s="664"/>
      <c r="N29" s="664"/>
      <c r="O29" s="664"/>
      <c r="P29" s="664"/>
      <c r="Q29" s="664"/>
      <c r="R29" s="664"/>
      <c r="S29" s="664"/>
      <c r="T29" s="664"/>
      <c r="U29" s="664"/>
      <c r="V29" s="664"/>
      <c r="W29" s="664"/>
      <c r="X29" s="664"/>
      <c r="Y29" s="664"/>
      <c r="Z29" s="664"/>
      <c r="AA29" s="664"/>
      <c r="AB29" s="664"/>
      <c r="AC29" s="664"/>
      <c r="AD29" s="664"/>
      <c r="AE29" s="664"/>
      <c r="AF29" s="664"/>
      <c r="AG29" s="664"/>
      <c r="AH29" s="664"/>
      <c r="AI29" s="664"/>
      <c r="AJ29" s="664"/>
      <c r="AK29" s="664"/>
      <c r="AL29" s="664"/>
      <c r="AM29" s="664"/>
      <c r="AN29" s="664"/>
      <c r="AO29" s="664"/>
      <c r="AP29" s="664"/>
      <c r="AQ29" s="664"/>
      <c r="AR29" s="664"/>
      <c r="AS29" s="664"/>
      <c r="AT29" s="664"/>
      <c r="AU29" s="664"/>
      <c r="AV29" s="664"/>
      <c r="AW29" s="664"/>
      <c r="AX29" s="664"/>
      <c r="AY29" s="664"/>
      <c r="AZ29" s="664"/>
      <c r="BA29" s="664"/>
      <c r="BB29" s="664"/>
      <c r="BC29" s="664"/>
      <c r="BD29" s="664"/>
      <c r="BE29" s="664"/>
      <c r="BF29" s="664"/>
      <c r="BG29" s="664"/>
      <c r="BH29" s="664"/>
      <c r="BI29" s="664"/>
      <c r="BJ29" s="664"/>
      <c r="BK29" s="664"/>
      <c r="BL29" s="664"/>
      <c r="BM29" s="293"/>
      <c r="BX29" s="79">
        <v>15</v>
      </c>
    </row>
    <row customHeight="1" ht="35.699999999999996">
      <c r="D30" s="152" t="s">
        <v>87</v>
      </c>
      <c r="E30" s="152" t="s">
        <v>455</v>
      </c>
      <c r="F30" s="152" t="s">
        <v>719</v>
      </c>
      <c r="G30" s="84" t="s">
        <v>456</v>
      </c>
      <c r="H30" s="152" t="s">
        <v>543</v>
      </c>
      <c r="I30" s="84" t="s">
        <v>456</v>
      </c>
      <c r="J30" s="152" t="s">
        <v>543</v>
      </c>
      <c r="K30" s="84" t="s">
        <v>456</v>
      </c>
      <c r="L30" s="152" t="s">
        <v>543</v>
      </c>
      <c r="M30" s="84" t="s">
        <v>456</v>
      </c>
      <c r="N30" s="152" t="s">
        <v>543</v>
      </c>
      <c r="O30" s="84" t="s">
        <v>456</v>
      </c>
      <c r="P30" s="152" t="s">
        <v>543</v>
      </c>
      <c r="Q30" s="84" t="s">
        <v>456</v>
      </c>
      <c r="R30" s="152" t="s">
        <v>543</v>
      </c>
      <c r="S30" s="84" t="s">
        <v>456</v>
      </c>
      <c r="T30" s="152" t="s">
        <v>543</v>
      </c>
      <c r="U30" s="84" t="s">
        <v>456</v>
      </c>
      <c r="V30" s="152" t="s">
        <v>543</v>
      </c>
      <c r="W30" s="84" t="s">
        <v>456</v>
      </c>
      <c r="X30" s="152" t="s">
        <v>543</v>
      </c>
      <c r="Y30" s="84" t="s">
        <v>456</v>
      </c>
      <c r="Z30" s="152" t="s">
        <v>543</v>
      </c>
      <c r="AA30" s="84" t="s">
        <v>456</v>
      </c>
      <c r="AB30" s="152" t="s">
        <v>543</v>
      </c>
      <c r="AC30" s="84" t="s">
        <v>456</v>
      </c>
      <c r="AD30" s="152" t="s">
        <v>543</v>
      </c>
      <c r="AE30" s="84" t="s">
        <v>456</v>
      </c>
      <c r="AF30" s="152" t="s">
        <v>543</v>
      </c>
      <c r="AG30" s="84" t="s">
        <v>456</v>
      </c>
      <c r="AH30" s="152" t="s">
        <v>543</v>
      </c>
      <c r="AI30" s="84" t="s">
        <v>456</v>
      </c>
      <c r="AJ30" s="152" t="s">
        <v>543</v>
      </c>
      <c r="AK30" s="84" t="s">
        <v>456</v>
      </c>
      <c r="AL30" s="152" t="s">
        <v>543</v>
      </c>
      <c r="AM30" s="84" t="s">
        <v>456</v>
      </c>
      <c r="AN30" s="152" t="s">
        <v>543</v>
      </c>
      <c r="AO30" s="84" t="s">
        <v>456</v>
      </c>
      <c r="AP30" s="152" t="s">
        <v>543</v>
      </c>
      <c r="AQ30" s="84" t="s">
        <v>456</v>
      </c>
      <c r="AR30" s="152" t="s">
        <v>543</v>
      </c>
      <c r="AS30" s="84" t="s">
        <v>456</v>
      </c>
      <c r="AT30" s="152" t="s">
        <v>543</v>
      </c>
      <c r="AU30" s="84" t="s">
        <v>456</v>
      </c>
      <c r="AV30" s="152" t="s">
        <v>543</v>
      </c>
      <c r="AW30" s="84" t="s">
        <v>456</v>
      </c>
      <c r="AX30" s="152" t="s">
        <v>543</v>
      </c>
      <c r="AY30" s="84" t="s">
        <v>456</v>
      </c>
      <c r="AZ30" s="152" t="s">
        <v>543</v>
      </c>
      <c r="BA30" s="84" t="s">
        <v>456</v>
      </c>
      <c r="BB30" s="152" t="s">
        <v>543</v>
      </c>
      <c r="BC30" s="84" t="s">
        <v>456</v>
      </c>
      <c r="BD30" s="152" t="s">
        <v>543</v>
      </c>
      <c r="BE30" s="84" t="s">
        <v>456</v>
      </c>
      <c r="BF30" s="152" t="s">
        <v>543</v>
      </c>
      <c r="BG30" s="84" t="s">
        <v>456</v>
      </c>
      <c r="BH30" s="152" t="s">
        <v>543</v>
      </c>
      <c r="BI30" s="84" t="s">
        <v>456</v>
      </c>
      <c r="BJ30" s="152" t="s">
        <v>543</v>
      </c>
      <c r="BK30" s="84" t="s">
        <v>456</v>
      </c>
      <c r="BL30" s="152" t="s">
        <v>543</v>
      </c>
      <c r="BM30" s="295"/>
      <c r="BX30" s="79">
        <v>34</v>
      </c>
    </row>
    <row customHeight="1" ht="15" hidden="1">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450"/>
      <c r="BX31" s="79">
        <v>0</v>
      </c>
    </row>
    <row customHeight="1" ht="24">
      <c r="B32" s="79" t="s">
        <v>1174</v>
      </c>
      <c r="D32" s="817">
        <v>1</v>
      </c>
      <c r="E32" s="774" t="s">
        <v>1175</v>
      </c>
      <c r="F32" s="83" t="s">
        <v>459</v>
      </c>
      <c r="G32" s="83" t="s">
        <v>459</v>
      </c>
      <c r="H32" s="83" t="s">
        <v>459</v>
      </c>
      <c r="I32" s="83" t="s">
        <v>459</v>
      </c>
      <c r="J32" s="83" t="s">
        <v>459</v>
      </c>
      <c r="K32" s="83" t="s">
        <v>459</v>
      </c>
      <c r="L32" s="83" t="s">
        <v>459</v>
      </c>
      <c r="M32" s="83" t="s">
        <v>459</v>
      </c>
      <c r="N32" s="83" t="s">
        <v>459</v>
      </c>
      <c r="O32" s="83" t="s">
        <v>459</v>
      </c>
      <c r="P32" s="83" t="s">
        <v>459</v>
      </c>
      <c r="Q32" s="83" t="s">
        <v>459</v>
      </c>
      <c r="R32" s="83" t="s">
        <v>459</v>
      </c>
      <c r="S32" s="83" t="s">
        <v>459</v>
      </c>
      <c r="T32" s="83" t="s">
        <v>459</v>
      </c>
      <c r="U32" s="83" t="s">
        <v>459</v>
      </c>
      <c r="V32" s="83" t="s">
        <v>459</v>
      </c>
      <c r="W32" s="83" t="s">
        <v>459</v>
      </c>
      <c r="X32" s="83" t="s">
        <v>459</v>
      </c>
      <c r="Y32" s="83" t="s">
        <v>459</v>
      </c>
      <c r="Z32" s="83" t="s">
        <v>459</v>
      </c>
      <c r="AA32" s="83" t="s">
        <v>459</v>
      </c>
      <c r="AB32" s="83" t="s">
        <v>459</v>
      </c>
      <c r="AC32" s="83" t="s">
        <v>459</v>
      </c>
      <c r="AD32" s="83" t="s">
        <v>459</v>
      </c>
      <c r="AE32" s="83" t="s">
        <v>459</v>
      </c>
      <c r="AF32" s="83" t="s">
        <v>459</v>
      </c>
      <c r="AG32" s="83" t="s">
        <v>459</v>
      </c>
      <c r="AH32" s="83" t="s">
        <v>459</v>
      </c>
      <c r="AI32" s="83" t="s">
        <v>459</v>
      </c>
      <c r="AJ32" s="83" t="s">
        <v>459</v>
      </c>
      <c r="AK32" s="83" t="s">
        <v>459</v>
      </c>
      <c r="AL32" s="83" t="s">
        <v>459</v>
      </c>
      <c r="AM32" s="83" t="s">
        <v>459</v>
      </c>
      <c r="AN32" s="83" t="s">
        <v>459</v>
      </c>
      <c r="AO32" s="83" t="s">
        <v>459</v>
      </c>
      <c r="AP32" s="83" t="s">
        <v>459</v>
      </c>
      <c r="AQ32" s="83" t="s">
        <v>459</v>
      </c>
      <c r="AR32" s="83" t="s">
        <v>459</v>
      </c>
      <c r="AS32" s="83" t="s">
        <v>459</v>
      </c>
      <c r="AT32" s="83" t="s">
        <v>459</v>
      </c>
      <c r="AU32" s="83" t="s">
        <v>459</v>
      </c>
      <c r="AV32" s="83" t="s">
        <v>459</v>
      </c>
      <c r="AW32" s="83" t="s">
        <v>459</v>
      </c>
      <c r="AX32" s="83" t="s">
        <v>459</v>
      </c>
      <c r="AY32" s="83" t="s">
        <v>459</v>
      </c>
      <c r="AZ32" s="83" t="s">
        <v>459</v>
      </c>
      <c r="BA32" s="83" t="s">
        <v>459</v>
      </c>
      <c r="BB32" s="83" t="s">
        <v>459</v>
      </c>
      <c r="BC32" s="83" t="s">
        <v>459</v>
      </c>
      <c r="BD32" s="83" t="s">
        <v>459</v>
      </c>
      <c r="BE32" s="83" t="s">
        <v>459</v>
      </c>
      <c r="BF32" s="83" t="s">
        <v>459</v>
      </c>
      <c r="BG32" s="83" t="s">
        <v>459</v>
      </c>
      <c r="BH32" s="83" t="s">
        <v>459</v>
      </c>
      <c r="BI32" s="83" t="s">
        <v>459</v>
      </c>
      <c r="BJ32" s="83" t="s">
        <v>459</v>
      </c>
      <c r="BK32" s="83" t="s">
        <v>459</v>
      </c>
      <c r="BL32" s="83" t="s">
        <v>459</v>
      </c>
      <c r="BM32" s="450"/>
      <c r="BX32" s="79">
        <v>23</v>
      </c>
    </row>
    <row customHeight="1" ht="11.549999999999999">
      <c r="D33" s="762"/>
      <c r="E33" s="167" t="s">
        <v>756</v>
      </c>
      <c r="F33" s="681"/>
      <c r="G33" s="681"/>
      <c r="H33" s="681"/>
      <c r="I33" s="681"/>
      <c r="J33" s="681"/>
      <c r="K33" s="681"/>
      <c r="L33" s="681"/>
      <c r="M33" s="681"/>
      <c r="N33" s="681"/>
      <c r="O33" s="681"/>
      <c r="P33" s="681"/>
      <c r="Q33" s="681"/>
      <c r="R33" s="681"/>
      <c r="S33" s="681"/>
      <c r="T33" s="681"/>
      <c r="U33" s="681"/>
      <c r="V33" s="681"/>
      <c r="W33" s="681"/>
      <c r="X33" s="681"/>
      <c r="Y33" s="681"/>
      <c r="Z33" s="681"/>
      <c r="AA33" s="681"/>
      <c r="AB33" s="681"/>
      <c r="AC33" s="681"/>
      <c r="AD33" s="681"/>
      <c r="AE33" s="681"/>
      <c r="AF33" s="681"/>
      <c r="AG33" s="681"/>
      <c r="AH33" s="681"/>
      <c r="AI33" s="681"/>
      <c r="AJ33" s="681"/>
      <c r="AK33" s="681"/>
      <c r="AL33" s="681"/>
      <c r="AM33" s="681"/>
      <c r="AN33" s="681"/>
      <c r="AO33" s="681"/>
      <c r="AP33" s="681"/>
      <c r="AQ33" s="681"/>
      <c r="AR33" s="681"/>
      <c r="AS33" s="681"/>
      <c r="AT33" s="681"/>
      <c r="AU33" s="681"/>
      <c r="AV33" s="681"/>
      <c r="AW33" s="681"/>
      <c r="AX33" s="681"/>
      <c r="AY33" s="681"/>
      <c r="AZ33" s="681"/>
      <c r="BA33" s="681"/>
      <c r="BB33" s="681"/>
      <c r="BC33" s="681"/>
      <c r="BD33" s="681"/>
      <c r="BE33" s="681"/>
      <c r="BF33" s="681"/>
      <c r="BG33" s="681"/>
      <c r="BH33" s="681"/>
      <c r="BI33" s="681"/>
      <c r="BJ33" s="681"/>
      <c r="BK33" s="681"/>
      <c r="BL33" s="681"/>
      <c r="BM33" s="682"/>
      <c r="BX33" s="79">
        <v>11</v>
      </c>
    </row>
    <row customHeight="1" ht="24">
      <c r="B34" s="95" t="s">
        <v>841</v>
      </c>
      <c r="D34" s="817">
        <v>2</v>
      </c>
      <c r="E34" s="774" t="s">
        <v>1176</v>
      </c>
      <c r="F34" s="83" t="s">
        <v>459</v>
      </c>
      <c r="G34" s="83" t="s">
        <v>459</v>
      </c>
      <c r="H34" s="83" t="s">
        <v>459</v>
      </c>
      <c r="I34" s="83"/>
      <c r="J34" s="83"/>
      <c r="K34" s="83" t="s">
        <v>459</v>
      </c>
      <c r="L34" s="83" t="s">
        <v>459</v>
      </c>
      <c r="M34" s="83" t="s">
        <v>459</v>
      </c>
      <c r="N34" s="83" t="s">
        <v>459</v>
      </c>
      <c r="O34" s="83" t="s">
        <v>459</v>
      </c>
      <c r="P34" s="83" t="s">
        <v>459</v>
      </c>
      <c r="Q34" s="83" t="s">
        <v>459</v>
      </c>
      <c r="R34" s="83" t="s">
        <v>459</v>
      </c>
      <c r="S34" s="83" t="s">
        <v>459</v>
      </c>
      <c r="T34" s="83" t="s">
        <v>459</v>
      </c>
      <c r="U34" s="83" t="s">
        <v>459</v>
      </c>
      <c r="V34" s="83" t="s">
        <v>459</v>
      </c>
      <c r="W34" s="83" t="s">
        <v>459</v>
      </c>
      <c r="X34" s="83" t="s">
        <v>459</v>
      </c>
      <c r="Y34" s="83" t="s">
        <v>459</v>
      </c>
      <c r="Z34" s="83" t="s">
        <v>459</v>
      </c>
      <c r="AA34" s="83" t="s">
        <v>459</v>
      </c>
      <c r="AB34" s="83" t="s">
        <v>459</v>
      </c>
      <c r="AC34" s="83" t="s">
        <v>459</v>
      </c>
      <c r="AD34" s="83" t="s">
        <v>459</v>
      </c>
      <c r="AE34" s="83" t="s">
        <v>459</v>
      </c>
      <c r="AF34" s="83" t="s">
        <v>459</v>
      </c>
      <c r="AG34" s="83" t="s">
        <v>459</v>
      </c>
      <c r="AH34" s="83" t="s">
        <v>459</v>
      </c>
      <c r="AI34" s="83" t="s">
        <v>459</v>
      </c>
      <c r="AJ34" s="83" t="s">
        <v>459</v>
      </c>
      <c r="AK34" s="83" t="s">
        <v>459</v>
      </c>
      <c r="AL34" s="83" t="s">
        <v>459</v>
      </c>
      <c r="AM34" s="83" t="s">
        <v>459</v>
      </c>
      <c r="AN34" s="83" t="s">
        <v>459</v>
      </c>
      <c r="AO34" s="83" t="s">
        <v>459</v>
      </c>
      <c r="AP34" s="83" t="s">
        <v>459</v>
      </c>
      <c r="AQ34" s="83" t="s">
        <v>459</v>
      </c>
      <c r="AR34" s="83" t="s">
        <v>459</v>
      </c>
      <c r="AS34" s="83" t="s">
        <v>459</v>
      </c>
      <c r="AT34" s="83" t="s">
        <v>459</v>
      </c>
      <c r="AU34" s="83" t="s">
        <v>459</v>
      </c>
      <c r="AV34" s="83" t="s">
        <v>459</v>
      </c>
      <c r="AW34" s="83" t="s">
        <v>459</v>
      </c>
      <c r="AX34" s="83" t="s">
        <v>459</v>
      </c>
      <c r="AY34" s="83" t="s">
        <v>459</v>
      </c>
      <c r="AZ34" s="83" t="s">
        <v>459</v>
      </c>
      <c r="BA34" s="83" t="s">
        <v>459</v>
      </c>
      <c r="BB34" s="83" t="s">
        <v>459</v>
      </c>
      <c r="BC34" s="83" t="s">
        <v>459</v>
      </c>
      <c r="BD34" s="83" t="s">
        <v>459</v>
      </c>
      <c r="BE34" s="83" t="s">
        <v>459</v>
      </c>
      <c r="BF34" s="83" t="s">
        <v>459</v>
      </c>
      <c r="BG34" s="83" t="s">
        <v>459</v>
      </c>
      <c r="BH34" s="83" t="s">
        <v>459</v>
      </c>
      <c r="BI34" s="83" t="s">
        <v>459</v>
      </c>
      <c r="BJ34" s="83" t="s">
        <v>459</v>
      </c>
      <c r="BK34" s="83" t="s">
        <v>459</v>
      </c>
      <c r="BL34" s="83" t="s">
        <v>459</v>
      </c>
      <c r="BM34" s="450"/>
      <c r="BX34" s="79">
        <v>23</v>
      </c>
    </row>
    <row customHeight="1" ht="11.549999999999999">
      <c r="D35" s="762"/>
      <c r="E35" s="167" t="s">
        <v>1177</v>
      </c>
      <c r="F35" s="681"/>
      <c r="G35" s="818"/>
      <c r="H35" s="681"/>
      <c r="I35" s="818"/>
      <c r="J35" s="681"/>
      <c r="K35" s="818"/>
      <c r="L35" s="681"/>
      <c r="M35" s="818"/>
      <c r="N35" s="681"/>
      <c r="O35" s="818"/>
      <c r="P35" s="681"/>
      <c r="Q35" s="818"/>
      <c r="R35" s="681"/>
      <c r="S35" s="818"/>
      <c r="T35" s="681"/>
      <c r="U35" s="818"/>
      <c r="V35" s="681"/>
      <c r="W35" s="818"/>
      <c r="X35" s="681"/>
      <c r="Y35" s="818"/>
      <c r="Z35" s="681"/>
      <c r="AA35" s="818"/>
      <c r="AB35" s="681"/>
      <c r="AC35" s="818"/>
      <c r="AD35" s="681"/>
      <c r="AE35" s="818"/>
      <c r="AF35" s="681"/>
      <c r="AG35" s="818"/>
      <c r="AH35" s="681"/>
      <c r="AI35" s="818"/>
      <c r="AJ35" s="681"/>
      <c r="AK35" s="818"/>
      <c r="AL35" s="681"/>
      <c r="AM35" s="818"/>
      <c r="AN35" s="681"/>
      <c r="AO35" s="818"/>
      <c r="AP35" s="681"/>
      <c r="AQ35" s="818"/>
      <c r="AR35" s="681"/>
      <c r="AS35" s="818"/>
      <c r="AT35" s="681"/>
      <c r="AU35" s="818"/>
      <c r="AV35" s="681"/>
      <c r="AW35" s="818"/>
      <c r="AX35" s="681"/>
      <c r="AY35" s="818"/>
      <c r="AZ35" s="681"/>
      <c r="BA35" s="818"/>
      <c r="BB35" s="681"/>
      <c r="BC35" s="818"/>
      <c r="BD35" s="681"/>
      <c r="BE35" s="818"/>
      <c r="BF35" s="681"/>
      <c r="BG35" s="818"/>
      <c r="BH35" s="681"/>
      <c r="BI35" s="818"/>
      <c r="BJ35" s="681"/>
      <c r="BK35" s="818"/>
      <c r="BL35" s="681"/>
      <c r="BM35" s="682"/>
      <c r="BX35" s="79">
        <v>11</v>
      </c>
    </row>
    <row customHeight="1" ht="71.25">
      <c r="B36" s="79" t="s">
        <v>1178</v>
      </c>
      <c r="D36" s="817">
        <v>3</v>
      </c>
      <c r="E36" s="774" t="s">
        <v>1179</v>
      </c>
      <c r="F36" s="142" t="s">
        <v>459</v>
      </c>
      <c r="G36" s="214" t="s">
        <v>1180</v>
      </c>
      <c r="H36" s="83" t="s">
        <v>459</v>
      </c>
      <c r="I36" s="214" t="s">
        <v>1180</v>
      </c>
      <c r="J36" s="83" t="s">
        <v>459</v>
      </c>
      <c r="K36" s="214" t="s">
        <v>1180</v>
      </c>
      <c r="L36" s="83" t="s">
        <v>459</v>
      </c>
      <c r="M36" s="214" t="s">
        <v>1180</v>
      </c>
      <c r="N36" s="83" t="s">
        <v>459</v>
      </c>
      <c r="O36" s="214" t="s">
        <v>1180</v>
      </c>
      <c r="P36" s="83" t="s">
        <v>459</v>
      </c>
      <c r="Q36" s="214" t="s">
        <v>1180</v>
      </c>
      <c r="R36" s="83" t="s">
        <v>459</v>
      </c>
      <c r="S36" s="214" t="s">
        <v>1180</v>
      </c>
      <c r="T36" s="83" t="s">
        <v>459</v>
      </c>
      <c r="U36" s="214" t="s">
        <v>1180</v>
      </c>
      <c r="V36" s="83" t="s">
        <v>459</v>
      </c>
      <c r="W36" s="214" t="s">
        <v>1180</v>
      </c>
      <c r="X36" s="83" t="s">
        <v>459</v>
      </c>
      <c r="Y36" s="214" t="s">
        <v>1180</v>
      </c>
      <c r="Z36" s="83" t="s">
        <v>459</v>
      </c>
      <c r="AA36" s="214" t="s">
        <v>1180</v>
      </c>
      <c r="AB36" s="83" t="s">
        <v>459</v>
      </c>
      <c r="AC36" s="214" t="s">
        <v>1180</v>
      </c>
      <c r="AD36" s="83" t="s">
        <v>459</v>
      </c>
      <c r="AE36" s="214" t="s">
        <v>1180</v>
      </c>
      <c r="AF36" s="83" t="s">
        <v>459</v>
      </c>
      <c r="AG36" s="214" t="s">
        <v>1180</v>
      </c>
      <c r="AH36" s="83" t="s">
        <v>459</v>
      </c>
      <c r="AI36" s="214" t="s">
        <v>1180</v>
      </c>
      <c r="AJ36" s="83" t="s">
        <v>459</v>
      </c>
      <c r="AK36" s="214" t="s">
        <v>1180</v>
      </c>
      <c r="AL36" s="83" t="s">
        <v>459</v>
      </c>
      <c r="AM36" s="214" t="s">
        <v>1180</v>
      </c>
      <c r="AN36" s="83" t="s">
        <v>459</v>
      </c>
      <c r="AO36" s="214" t="s">
        <v>1180</v>
      </c>
      <c r="AP36" s="83" t="s">
        <v>459</v>
      </c>
      <c r="AQ36" s="214" t="s">
        <v>1180</v>
      </c>
      <c r="AR36" s="83" t="s">
        <v>459</v>
      </c>
      <c r="AS36" s="214" t="s">
        <v>1180</v>
      </c>
      <c r="AT36" s="83" t="s">
        <v>459</v>
      </c>
      <c r="AU36" s="214" t="s">
        <v>1180</v>
      </c>
      <c r="AV36" s="83" t="s">
        <v>459</v>
      </c>
      <c r="AW36" s="214" t="s">
        <v>1180</v>
      </c>
      <c r="AX36" s="83" t="s">
        <v>459</v>
      </c>
      <c r="AY36" s="214" t="s">
        <v>1180</v>
      </c>
      <c r="AZ36" s="83" t="s">
        <v>459</v>
      </c>
      <c r="BA36" s="214" t="s">
        <v>1180</v>
      </c>
      <c r="BB36" s="83" t="s">
        <v>459</v>
      </c>
      <c r="BC36" s="214" t="s">
        <v>1180</v>
      </c>
      <c r="BD36" s="83" t="s">
        <v>459</v>
      </c>
      <c r="BE36" s="214" t="s">
        <v>1180</v>
      </c>
      <c r="BF36" s="83" t="s">
        <v>459</v>
      </c>
      <c r="BG36" s="214" t="s">
        <v>1180</v>
      </c>
      <c r="BH36" s="83" t="s">
        <v>459</v>
      </c>
      <c r="BI36" s="214" t="s">
        <v>1180</v>
      </c>
      <c r="BJ36" s="83" t="s">
        <v>459</v>
      </c>
      <c r="BK36" s="214" t="s">
        <v>1180</v>
      </c>
      <c r="BL36" s="83" t="s">
        <v>459</v>
      </c>
      <c r="BM36" s="450" t="s">
        <v>1181</v>
      </c>
      <c r="BX36" s="79">
        <v>68</v>
      </c>
    </row>
    <row customHeight="1" ht="11.549999999999999">
      <c r="D37" s="762"/>
      <c r="E37" s="167" t="s">
        <v>1182</v>
      </c>
      <c r="F37" s="681"/>
      <c r="G37" s="818"/>
      <c r="H37" s="818"/>
      <c r="I37" s="818"/>
      <c r="J37" s="818"/>
      <c r="K37" s="818"/>
      <c r="L37" s="818"/>
      <c r="M37" s="818"/>
      <c r="N37" s="818"/>
      <c r="O37" s="818"/>
      <c r="P37" s="818"/>
      <c r="Q37" s="818"/>
      <c r="R37" s="818"/>
      <c r="S37" s="818"/>
      <c r="T37" s="818"/>
      <c r="U37" s="818"/>
      <c r="V37" s="818"/>
      <c r="W37" s="818"/>
      <c r="X37" s="818"/>
      <c r="Y37" s="818"/>
      <c r="Z37" s="818"/>
      <c r="AA37" s="818"/>
      <c r="AB37" s="818"/>
      <c r="AC37" s="818"/>
      <c r="AD37" s="818"/>
      <c r="AE37" s="818"/>
      <c r="AF37" s="818"/>
      <c r="AG37" s="818"/>
      <c r="AH37" s="818"/>
      <c r="AI37" s="818"/>
      <c r="AJ37" s="818"/>
      <c r="AK37" s="818"/>
      <c r="AL37" s="818"/>
      <c r="AM37" s="818"/>
      <c r="AN37" s="818"/>
      <c r="AO37" s="818"/>
      <c r="AP37" s="818"/>
      <c r="AQ37" s="818"/>
      <c r="AR37" s="818"/>
      <c r="AS37" s="818"/>
      <c r="AT37" s="818"/>
      <c r="AU37" s="818"/>
      <c r="AV37" s="818"/>
      <c r="AW37" s="818"/>
      <c r="AX37" s="818"/>
      <c r="AY37" s="818"/>
      <c r="AZ37" s="818"/>
      <c r="BA37" s="818"/>
      <c r="BB37" s="818"/>
      <c r="BC37" s="818"/>
      <c r="BD37" s="818"/>
      <c r="BE37" s="818"/>
      <c r="BF37" s="818"/>
      <c r="BG37" s="818"/>
      <c r="BH37" s="818"/>
      <c r="BI37" s="818"/>
      <c r="BJ37" s="818"/>
      <c r="BK37" s="818"/>
      <c r="BL37" s="818"/>
      <c r="BM37" s="682"/>
      <c r="BX37" s="79">
        <v>11</v>
      </c>
    </row>
    <row customHeight="1" ht="71.25">
      <c r="B38" s="79" t="s">
        <v>1183</v>
      </c>
      <c r="D38" s="817">
        <v>4</v>
      </c>
      <c r="E38" s="774" t="s">
        <v>1184</v>
      </c>
      <c r="F38" s="142" t="s">
        <v>459</v>
      </c>
      <c r="G38" s="214" t="s">
        <v>1180</v>
      </c>
      <c r="H38" s="152" t="s">
        <v>459</v>
      </c>
      <c r="I38" s="214" t="s">
        <v>1180</v>
      </c>
      <c r="J38" s="152" t="s">
        <v>459</v>
      </c>
      <c r="K38" s="214" t="s">
        <v>1180</v>
      </c>
      <c r="L38" s="152" t="s">
        <v>459</v>
      </c>
      <c r="M38" s="214" t="s">
        <v>1180</v>
      </c>
      <c r="N38" s="152" t="s">
        <v>459</v>
      </c>
      <c r="O38" s="214" t="s">
        <v>1180</v>
      </c>
      <c r="P38" s="152" t="s">
        <v>459</v>
      </c>
      <c r="Q38" s="214" t="s">
        <v>1180</v>
      </c>
      <c r="R38" s="152" t="s">
        <v>459</v>
      </c>
      <c r="S38" s="214" t="s">
        <v>1180</v>
      </c>
      <c r="T38" s="152" t="s">
        <v>459</v>
      </c>
      <c r="U38" s="214" t="s">
        <v>1180</v>
      </c>
      <c r="V38" s="152" t="s">
        <v>459</v>
      </c>
      <c r="W38" s="214" t="s">
        <v>1180</v>
      </c>
      <c r="X38" s="152" t="s">
        <v>459</v>
      </c>
      <c r="Y38" s="214" t="s">
        <v>1180</v>
      </c>
      <c r="Z38" s="152" t="s">
        <v>459</v>
      </c>
      <c r="AA38" s="214" t="s">
        <v>1180</v>
      </c>
      <c r="AB38" s="152" t="s">
        <v>459</v>
      </c>
      <c r="AC38" s="214" t="s">
        <v>1180</v>
      </c>
      <c r="AD38" s="152" t="s">
        <v>459</v>
      </c>
      <c r="AE38" s="214" t="s">
        <v>1180</v>
      </c>
      <c r="AF38" s="152" t="s">
        <v>459</v>
      </c>
      <c r="AG38" s="214" t="s">
        <v>1180</v>
      </c>
      <c r="AH38" s="152" t="s">
        <v>459</v>
      </c>
      <c r="AI38" s="214" t="s">
        <v>1180</v>
      </c>
      <c r="AJ38" s="152" t="s">
        <v>459</v>
      </c>
      <c r="AK38" s="214" t="s">
        <v>1180</v>
      </c>
      <c r="AL38" s="152" t="s">
        <v>459</v>
      </c>
      <c r="AM38" s="214" t="s">
        <v>1180</v>
      </c>
      <c r="AN38" s="152" t="s">
        <v>459</v>
      </c>
      <c r="AO38" s="214" t="s">
        <v>1180</v>
      </c>
      <c r="AP38" s="152" t="s">
        <v>459</v>
      </c>
      <c r="AQ38" s="214" t="s">
        <v>1180</v>
      </c>
      <c r="AR38" s="152" t="s">
        <v>459</v>
      </c>
      <c r="AS38" s="214" t="s">
        <v>1180</v>
      </c>
      <c r="AT38" s="152" t="s">
        <v>459</v>
      </c>
      <c r="AU38" s="214" t="s">
        <v>1180</v>
      </c>
      <c r="AV38" s="152" t="s">
        <v>459</v>
      </c>
      <c r="AW38" s="214" t="s">
        <v>1180</v>
      </c>
      <c r="AX38" s="152" t="s">
        <v>459</v>
      </c>
      <c r="AY38" s="214" t="s">
        <v>1180</v>
      </c>
      <c r="AZ38" s="152" t="s">
        <v>459</v>
      </c>
      <c r="BA38" s="214" t="s">
        <v>1180</v>
      </c>
      <c r="BB38" s="152" t="s">
        <v>459</v>
      </c>
      <c r="BC38" s="214" t="s">
        <v>1180</v>
      </c>
      <c r="BD38" s="152" t="s">
        <v>459</v>
      </c>
      <c r="BE38" s="214" t="s">
        <v>1180</v>
      </c>
      <c r="BF38" s="152" t="s">
        <v>459</v>
      </c>
      <c r="BG38" s="214" t="s">
        <v>1180</v>
      </c>
      <c r="BH38" s="152" t="s">
        <v>459</v>
      </c>
      <c r="BI38" s="214" t="s">
        <v>1180</v>
      </c>
      <c r="BJ38" s="152" t="s">
        <v>459</v>
      </c>
      <c r="BK38" s="214" t="s">
        <v>1180</v>
      </c>
      <c r="BL38" s="152" t="s">
        <v>459</v>
      </c>
      <c r="BM38" s="819" t="s">
        <v>1185</v>
      </c>
      <c r="BX38" s="79">
        <v>68</v>
      </c>
    </row>
    <row customHeight="1" ht="11.549999999999999">
      <c r="D39" s="762"/>
      <c r="E39" s="167" t="s">
        <v>1186</v>
      </c>
      <c r="F39" s="681"/>
      <c r="G39" s="681"/>
      <c r="H39" s="820"/>
      <c r="I39" s="681"/>
      <c r="J39" s="820"/>
      <c r="K39" s="681"/>
      <c r="L39" s="820"/>
      <c r="M39" s="681"/>
      <c r="N39" s="820"/>
      <c r="O39" s="681"/>
      <c r="P39" s="820"/>
      <c r="Q39" s="681"/>
      <c r="R39" s="820"/>
      <c r="S39" s="681"/>
      <c r="T39" s="820"/>
      <c r="U39" s="681"/>
      <c r="V39" s="820"/>
      <c r="W39" s="681"/>
      <c r="X39" s="820"/>
      <c r="Y39" s="681"/>
      <c r="Z39" s="820"/>
      <c r="AA39" s="681"/>
      <c r="AB39" s="820"/>
      <c r="AC39" s="681"/>
      <c r="AD39" s="820"/>
      <c r="AE39" s="681"/>
      <c r="AF39" s="820"/>
      <c r="AG39" s="681"/>
      <c r="AH39" s="820"/>
      <c r="AI39" s="681"/>
      <c r="AJ39" s="820"/>
      <c r="AK39" s="681"/>
      <c r="AL39" s="820"/>
      <c r="AM39" s="681"/>
      <c r="AN39" s="820"/>
      <c r="AO39" s="681"/>
      <c r="AP39" s="820"/>
      <c r="AQ39" s="681"/>
      <c r="AR39" s="820"/>
      <c r="AS39" s="681"/>
      <c r="AT39" s="820"/>
      <c r="AU39" s="681"/>
      <c r="AV39" s="820"/>
      <c r="AW39" s="681"/>
      <c r="AX39" s="820"/>
      <c r="AY39" s="681"/>
      <c r="AZ39" s="820"/>
      <c r="BA39" s="681"/>
      <c r="BB39" s="820"/>
      <c r="BC39" s="681"/>
      <c r="BD39" s="820"/>
      <c r="BE39" s="681"/>
      <c r="BF39" s="820"/>
      <c r="BG39" s="681"/>
      <c r="BH39" s="820"/>
      <c r="BI39" s="681"/>
      <c r="BJ39" s="820"/>
      <c r="BK39" s="681"/>
      <c r="BL39" s="820"/>
      <c r="BM39" s="682"/>
      <c r="BX39" s="79">
        <v>11</v>
      </c>
    </row>
    <row customHeight="1" ht="22.5" hidden="1">
      <c r="A40" s="77" t="s">
        <v>81</v>
      </c>
      <c r="B40" s="79">
        <v>0</v>
      </c>
      <c r="C40" s="821">
        <v>4</v>
      </c>
      <c r="D40" s="79">
        <v>6</v>
      </c>
      <c r="E40" s="79">
        <v>36</v>
      </c>
      <c r="F40" s="79">
        <v>9</v>
      </c>
      <c r="G40" s="79">
        <v>0</v>
      </c>
      <c r="H40" s="79">
        <v>0</v>
      </c>
      <c r="I40" s="79">
        <v>25</v>
      </c>
      <c r="J40" s="79">
        <v>33</v>
      </c>
      <c r="K40" s="79">
        <v>0</v>
      </c>
      <c r="L40" s="79">
        <v>0</v>
      </c>
      <c r="M40" s="79">
        <v>0</v>
      </c>
      <c r="N40" s="79">
        <v>0</v>
      </c>
      <c r="O40" s="79">
        <v>0</v>
      </c>
      <c r="P40" s="79">
        <v>0</v>
      </c>
      <c r="Q40" s="79">
        <v>0</v>
      </c>
      <c r="R40" s="79">
        <v>0</v>
      </c>
      <c r="S40" s="79">
        <v>0</v>
      </c>
      <c r="T40" s="79">
        <v>0</v>
      </c>
      <c r="U40" s="79">
        <v>0</v>
      </c>
      <c r="V40" s="79">
        <v>0</v>
      </c>
      <c r="W40" s="79">
        <v>0</v>
      </c>
      <c r="X40" s="79">
        <v>0</v>
      </c>
      <c r="Y40" s="79">
        <v>0</v>
      </c>
      <c r="Z40" s="79">
        <v>0</v>
      </c>
      <c r="AA40" s="79">
        <v>0</v>
      </c>
      <c r="AB40" s="79">
        <v>0</v>
      </c>
      <c r="AC40" s="79">
        <v>0</v>
      </c>
      <c r="AD40" s="79">
        <v>0</v>
      </c>
      <c r="AE40" s="79">
        <v>0</v>
      </c>
      <c r="AF40" s="79">
        <v>0</v>
      </c>
      <c r="AG40" s="79">
        <v>0</v>
      </c>
      <c r="AH40" s="79">
        <v>0</v>
      </c>
      <c r="AI40" s="79">
        <v>0</v>
      </c>
      <c r="AJ40" s="79">
        <v>0</v>
      </c>
      <c r="AK40" s="79">
        <v>0</v>
      </c>
      <c r="AL40" s="79">
        <v>0</v>
      </c>
      <c r="AM40" s="79">
        <v>0</v>
      </c>
      <c r="AN40" s="79">
        <v>0</v>
      </c>
      <c r="AO40" s="79">
        <v>0</v>
      </c>
      <c r="AP40" s="79">
        <v>0</v>
      </c>
      <c r="AQ40" s="79">
        <v>0</v>
      </c>
      <c r="AR40" s="79">
        <v>0</v>
      </c>
      <c r="AS40" s="79">
        <v>0</v>
      </c>
      <c r="AT40" s="79">
        <v>0</v>
      </c>
      <c r="AU40" s="79">
        <v>0</v>
      </c>
      <c r="AV40" s="79">
        <v>0</v>
      </c>
      <c r="AW40" s="79">
        <v>0</v>
      </c>
      <c r="AX40" s="79">
        <v>0</v>
      </c>
      <c r="AY40" s="79">
        <v>0</v>
      </c>
      <c r="AZ40" s="79">
        <v>0</v>
      </c>
      <c r="BA40" s="79">
        <v>0</v>
      </c>
      <c r="BB40" s="79">
        <v>0</v>
      </c>
      <c r="BC40" s="79">
        <v>0</v>
      </c>
      <c r="BD40" s="79">
        <v>0</v>
      </c>
      <c r="BE40" s="79">
        <v>0</v>
      </c>
      <c r="BF40" s="79">
        <v>0</v>
      </c>
      <c r="BG40" s="79">
        <v>0</v>
      </c>
      <c r="BH40" s="79">
        <v>0</v>
      </c>
      <c r="BI40" s="79">
        <v>0</v>
      </c>
      <c r="BJ40" s="79">
        <v>0</v>
      </c>
      <c r="BK40" s="79">
        <v>0</v>
      </c>
      <c r="BL40" s="79">
        <v>0</v>
      </c>
      <c r="BM40" s="100">
        <v>93</v>
      </c>
      <c r="BN40" s="79">
        <v>10</v>
      </c>
      <c r="BO40" s="79">
        <v>10</v>
      </c>
      <c r="BP40" s="79">
        <v>10</v>
      </c>
      <c r="BQ40" s="79">
        <v>10</v>
      </c>
      <c r="BR40" s="79">
        <v>10</v>
      </c>
      <c r="BS40" s="79">
        <v>10</v>
      </c>
      <c r="BT40" s="79">
        <v>10</v>
      </c>
      <c r="BU40" s="79">
        <v>10</v>
      </c>
      <c r="BV40" s="79">
        <v>10</v>
      </c>
      <c r="BW40" s="822">
        <v>10</v>
      </c>
      <c r="BX40" s="79">
        <v>23</v>
      </c>
    </row>
  </sheetData>
  <sheetProtection formatColumns="0" formatRows="0" autoFilter="0" sort="0" insertRows="0" insertColumns="1" deleteRows="0" deleteColumns="0"/>
  <mergeCells count="102">
    <mergeCell ref="B3:B4"/>
    <mergeCell ref="C3:C4"/>
    <mergeCell ref="B6:B7"/>
    <mergeCell ref="C6:C7"/>
    <mergeCell ref="B9:B11"/>
    <mergeCell ref="C9:C11"/>
    <mergeCell ref="B13:B14"/>
    <mergeCell ref="C13:C14"/>
    <mergeCell ref="D22:I22"/>
    <mergeCell ref="D23:I23"/>
    <mergeCell ref="I26:J26"/>
    <mergeCell ref="E26:F26"/>
    <mergeCell ref="G28:H28"/>
    <mergeCell ref="BM26:BM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 ref="AM28:AN28"/>
    <mergeCell ref="AM26:AN26"/>
    <mergeCell ref="AM27:AN27"/>
    <mergeCell ref="AO28:AP28"/>
    <mergeCell ref="AO26:AP26"/>
    <mergeCell ref="AO27:AP27"/>
    <mergeCell ref="AQ28:AR28"/>
    <mergeCell ref="AQ26:AR26"/>
    <mergeCell ref="AQ27:AR27"/>
    <mergeCell ref="AS28:AT28"/>
    <mergeCell ref="AS26:AT26"/>
    <mergeCell ref="AS27:AT27"/>
    <mergeCell ref="AU28:AV28"/>
    <mergeCell ref="AU26:AV26"/>
    <mergeCell ref="AU27:AV27"/>
    <mergeCell ref="AW28:AX28"/>
    <mergeCell ref="AW26:AX26"/>
    <mergeCell ref="AW27:AX27"/>
    <mergeCell ref="AY28:AZ28"/>
    <mergeCell ref="AY26:AZ26"/>
    <mergeCell ref="AY27:AZ27"/>
    <mergeCell ref="BA28:BB28"/>
    <mergeCell ref="BA26:BB26"/>
    <mergeCell ref="BA27:BB27"/>
    <mergeCell ref="BC28:BD28"/>
    <mergeCell ref="BC26:BD26"/>
    <mergeCell ref="BC27:BD27"/>
    <mergeCell ref="BE28:BF28"/>
    <mergeCell ref="BE26:BF26"/>
    <mergeCell ref="BE27:BF27"/>
    <mergeCell ref="BG28:BH28"/>
    <mergeCell ref="BG26:BH26"/>
    <mergeCell ref="BG27:BH27"/>
    <mergeCell ref="BI28:BJ28"/>
    <mergeCell ref="BI26:BJ26"/>
    <mergeCell ref="BI27:BJ27"/>
    <mergeCell ref="BK28:BL28"/>
    <mergeCell ref="BK26:BL26"/>
    <mergeCell ref="BK27:B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AM3 AM6 AM9 AM13 AO3 AO6 AO9 AO13 AQ3 AQ6 AQ9 AQ13 AS3 AS6 AS9 AS13 AU3 AU6 AU9 AU13 AW3 AW6 AW9 AW13 AY3 AY6 AY9 AY13 BA3 BA6 BA9 BA13 BC3 BC6 BC9 BC13 BE3 BE6 BE9 BE13 BG3 BG6 BG9 BG13 BI3 BI6 BI9 BI13 BK3 BK6 BK9 BK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AM4 AM7 AM10 AM11 AM14 AO4 AO7 AO10 AO11 AO14 AQ4 AQ7 AQ10 AQ11 AQ14 AS4 AS7 AS10 AS11 AS14 AU4 AU7 AU10 AU11 AU14 AW4 AW7 AW10 AW11 AW14 AY4 AY7 AY10 AY11 AY14 BA4 BA7 BA10 BA11 BA14 BC4 BC7 BC10 BC11 BC14 BE4 BE7 BE10 BE11 BE14 BG4 BG7 BG10 BG11 BG14 BI4 BI7 BI10 BI11 BI14 BK4 BK7 BK10 BK11 BK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AN3:AN4 AP3:AP4 AR3:AR4 AT3:AT4 AV3:AV4 AX3:AX4 AZ3:AZ4 BB3:BB4 BD3:BD4 BF3:BF4 BH3:BH4 BJ3:BJ4 BL3:BL4 H6:H7 J6:J7 L6:L7 N6:N7 P6:P7 R6:R7 T6:T7 V6:V7 X6:X7 Z6:Z7 AB6:AB7 AD6:AD7 AF6:AF7 AH6:AH7 AJ6:AJ7 AL6:AL7 AN6:AN7 AP6:AP7 AR6:AR7 AT6:AT7 AV6:AV7 AX6:AX7 AZ6:AZ7 BB6:BB7 BD6:BD7 BF6:BF7 BH6:BH7 BJ6:BJ7 BL6:BL7 J9:J11 L9:L11 N9:N11 P9:P11 R9:R11 T9:T11 V9:V11 X9:X11 Z9:Z11 AB9:AB11 AD9:AD11 AF9:AF11 AH9:AH11 AJ9:AJ11 AL9:AL11 AN9:AN11 AP9:AP11 AR9:AR11 AT9:AT11 AV9:AV11 AX9:AX11 AZ9:AZ11 BB9:BB11 BD9:BD11 BF9:BF11 BH9:BH11 BJ9:BJ11 BL9:BL11 H9:H11 J13:J14 L13:L14 N13:N14 P13:P14 R13:R14 T13:T14 V13:V14 X13:X14 Z13:Z14 AB13:AB14 AD13:AD14 AF13:AF14 AH13:AH14 AJ13:AJ14 AL13:AL14 AN13:AN14 AP13:AP14 AR13:AR14 AT13:AT14 AV13:AV14 AX13:AX14 AZ13:AZ14 BB13:BB14 BD13:BD14 BF13:BF14 BH13:BH14 BJ13:BJ14 BL13:BL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AM36 AM38 AO36 AO38 AQ36 AQ38 AS36 AS38 AU36 AU38 AW36 AW38 AY36 AY38 BA36 BA38 BC36 BC38 BE36 BE38 BG36 BG38 BI36 BI38 BK36 BK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F5CF8-B0EB-6381-4248-0.9A4290AA}" mc:Ignorable="x14ac xr xr2 xr3">
  <sheetPr>
    <tabColor theme="9" tint="-0.25"/>
  </sheetPr>
  <dimension ref="A1:AE18"/>
  <sheetViews>
    <sheetView topLeftCell="A1" showGridLines="0" zoomScale="85" workbookViewId="0">
      <selection activeCell="Y13" sqref="Y13:Y14"/>
    </sheetView>
  </sheetViews>
  <sheetFormatPr defaultColWidth="9.140625" customHeight="1" defaultRowHeight="10.5"/>
  <cols>
    <col min="1" max="4" style="3319" width="6.7109375" hidden="1" customWidth="1"/>
    <col min="5" max="5" style="3319" width="3.00390625" customWidth="1"/>
    <col min="6" max="6" style="3319" width="6.00390625" customWidth="1"/>
    <col min="7" max="7" style="3319" width="37.00390625" customWidth="1"/>
    <col min="8" max="8" style="3319" width="16.00390625" customWidth="1"/>
    <col min="9" max="10" style="3319" width="19.00390625" customWidth="1"/>
    <col min="11" max="11" style="3319" width="24.00390625" customWidth="1"/>
    <col min="12" max="13" style="3319" width="25.00390625" customWidth="1"/>
    <col min="14" max="16" style="3319" width="17.00390625" customWidth="1"/>
    <col min="17" max="24" style="3319" width="19.00390625" customWidth="1"/>
    <col min="25" max="25" style="3319" width="7.00390625" customWidth="1"/>
    <col min="26" max="26" style="3319" width="3.00390625" customWidth="1"/>
    <col min="27" max="27" style="3319" width="6.00390625" customWidth="1"/>
    <col min="28" max="28" style="3319" width="34.00390625" customWidth="1"/>
    <col min="29" max="30" style="3319" width="8.00390625" customWidth="1"/>
    <col min="31" max="31" style="3319" width="9.140625" hidden="1"/>
  </cols>
  <sheetData>
    <row customHeight="1" ht="10.5" hidden="1">
      <c r="AE1" s="100" t="s">
        <v>14</v>
      </c>
    </row>
    <row customHeight="1" ht="10.5" hidden="1">
      <c r="AE2" s="79">
        <v>0</v>
      </c>
    </row>
    <row customHeight="1" ht="10.5" hidden="1">
      <c r="G3" s="77" t="s">
        <v>1187</v>
      </c>
      <c r="AE3" s="77">
        <v>0</v>
      </c>
    </row>
    <row customHeight="1" ht="3">
      <c r="AE4" s="79">
        <v>3</v>
      </c>
    </row>
    <row customHeight="1" ht="27.299999999999997">
      <c r="F5" s="426" t="str">
        <f>IP_NAME_FORM</f>
        <v>Форма 7. Информация об инвестиционных программах организации холодного водоснабжения и отчетах об их исполнении</v>
      </c>
      <c r="G5" s="426"/>
      <c r="H5" s="426"/>
      <c r="I5" s="426"/>
      <c r="J5" s="426"/>
      <c r="K5" s="426"/>
      <c r="AE5" s="79">
        <v>26</v>
      </c>
    </row>
    <row customHeight="1" ht="16.8">
      <c r="F6" s="287" t="str">
        <f>IF(org=0,"Не определено",org)</f>
        <v>ГУП СК "Ставрополькрайводоканал"</v>
      </c>
      <c r="G6" s="287"/>
      <c r="H6" s="287"/>
      <c r="I6" s="287"/>
      <c r="J6" s="287"/>
      <c r="K6" s="287"/>
      <c r="AE6" s="79">
        <v>16</v>
      </c>
    </row>
    <row customHeight="1" ht="10.5">
      <c r="AE7" s="79">
        <v>10</v>
      </c>
    </row>
    <row customHeight="1" ht="10.5">
      <c r="F8" s="84" t="s">
        <v>453</v>
      </c>
      <c r="G8" s="142"/>
      <c r="H8" s="142"/>
      <c r="I8" s="142"/>
      <c r="J8" s="142"/>
      <c r="K8" s="142"/>
      <c r="L8" s="142"/>
      <c r="M8" s="142"/>
      <c r="N8" s="142"/>
      <c r="O8" s="142"/>
      <c r="P8" s="142"/>
      <c r="Q8" s="142"/>
      <c r="R8" s="142"/>
      <c r="S8" s="142"/>
      <c r="T8" s="142"/>
      <c r="U8" s="142"/>
      <c r="V8" s="142"/>
      <c r="W8" s="142"/>
      <c r="X8" s="142"/>
      <c r="Y8" s="142"/>
      <c r="Z8" s="142"/>
      <c r="AA8" s="142"/>
      <c r="AB8" s="83"/>
      <c r="AE8" s="79">
        <v>10</v>
      </c>
    </row>
    <row customHeight="1" ht="43.050000000000004">
      <c r="F9" s="152" t="s">
        <v>87</v>
      </c>
      <c r="G9" s="152" t="s">
        <v>1187</v>
      </c>
      <c r="H9" s="291" t="s">
        <v>1188</v>
      </c>
      <c r="I9" s="152" t="s">
        <v>1189</v>
      </c>
      <c r="J9" s="152" t="s">
        <v>1190</v>
      </c>
      <c r="K9" s="152" t="s">
        <v>1191</v>
      </c>
      <c r="L9" s="152" t="s">
        <v>1192</v>
      </c>
      <c r="M9" s="152" t="s">
        <v>1193</v>
      </c>
      <c r="N9" s="326" t="s">
        <v>1194</v>
      </c>
      <c r="O9" s="326"/>
      <c r="P9" s="326"/>
      <c r="Q9" s="507" t="s">
        <v>1195</v>
      </c>
      <c r="R9" s="508"/>
      <c r="S9" s="508"/>
      <c r="T9" s="509"/>
      <c r="U9" s="507" t="s">
        <v>1196</v>
      </c>
      <c r="V9" s="508"/>
      <c r="W9" s="508"/>
      <c r="X9" s="509"/>
      <c r="Y9" s="84" t="s">
        <v>1197</v>
      </c>
      <c r="Z9" s="142"/>
      <c r="AA9" s="142"/>
      <c r="AB9" s="83"/>
      <c r="AE9" s="79">
        <v>41</v>
      </c>
    </row>
    <row customHeight="1" ht="43.050000000000004">
      <c r="F10" s="291"/>
      <c r="G10" s="291"/>
      <c r="H10" s="157"/>
      <c r="I10" s="291"/>
      <c r="J10" s="291"/>
      <c r="K10" s="291"/>
      <c r="L10" s="291"/>
      <c r="M10" s="291"/>
      <c r="N10" s="823" t="s">
        <v>1198</v>
      </c>
      <c r="O10" s="823" t="s">
        <v>1199</v>
      </c>
      <c r="P10" s="510" t="s">
        <v>1200</v>
      </c>
      <c r="Q10" s="823" t="s">
        <v>88</v>
      </c>
      <c r="R10" s="823" t="s">
        <v>1201</v>
      </c>
      <c r="S10" s="823" t="s">
        <v>1202</v>
      </c>
      <c r="T10" s="610" t="s">
        <v>1203</v>
      </c>
      <c r="U10" s="823" t="s">
        <v>88</v>
      </c>
      <c r="V10" s="823" t="s">
        <v>1204</v>
      </c>
      <c r="W10" s="823" t="s">
        <v>1202</v>
      </c>
      <c r="X10" s="610" t="s">
        <v>1203</v>
      </c>
      <c r="Y10" s="506" t="s">
        <v>1205</v>
      </c>
      <c r="Z10" s="84" t="s">
        <v>87</v>
      </c>
      <c r="AA10" s="83"/>
      <c r="AB10" s="152" t="s">
        <v>1206</v>
      </c>
      <c r="AE10" s="79">
        <v>41</v>
      </c>
    </row>
    <row customHeight="1" ht="5.25" hidden="1">
      <c r="F11" s="606" t="s">
        <v>529</v>
      </c>
      <c r="G11" s="824"/>
      <c r="H11" s="404"/>
      <c r="I11" s="404"/>
      <c r="J11" s="404"/>
      <c r="K11" s="430"/>
      <c r="L11" s="430"/>
      <c r="M11" s="430"/>
      <c r="N11" s="404"/>
      <c r="O11" s="404"/>
      <c r="P11" s="152"/>
      <c r="Q11" s="298"/>
      <c r="R11" s="298"/>
      <c r="S11" s="298"/>
      <c r="T11" s="404"/>
      <c r="U11" s="298"/>
      <c r="V11" s="298"/>
      <c r="W11" s="298"/>
      <c r="X11" s="404"/>
      <c r="Y11" s="208"/>
      <c r="Z11" s="208"/>
      <c r="AA11" s="208"/>
      <c r="AB11" s="208"/>
      <c r="AD11" s="138" t="s">
        <v>1207</v>
      </c>
      <c r="AE11" s="138">
        <v>0</v>
      </c>
    </row>
    <row customHeight="1" ht="5.25" hidden="1">
      <c r="F12" s="606"/>
      <c r="G12" s="824"/>
      <c r="H12" s="404"/>
      <c r="I12" s="404"/>
      <c r="J12" s="404"/>
      <c r="K12" s="430"/>
      <c r="L12" s="430"/>
      <c r="M12" s="430"/>
      <c r="N12" s="404"/>
      <c r="O12" s="404"/>
      <c r="P12" s="152"/>
      <c r="Q12" s="298"/>
      <c r="R12" s="298"/>
      <c r="S12" s="298"/>
      <c r="T12" s="404"/>
      <c r="U12" s="298"/>
      <c r="V12" s="298"/>
      <c r="W12" s="298"/>
      <c r="X12" s="404"/>
      <c r="Y12" s="825"/>
      <c r="Z12" s="825"/>
      <c r="AA12" s="825"/>
      <c r="AB12" s="825"/>
      <c r="AE12" s="138">
        <v>0</v>
      </c>
    </row>
    <row customHeight="1" ht="27">
      <c r="A13" s="0"/>
      <c r="B13" s="0"/>
      <c r="C13" s="0"/>
      <c r="D13" s="0"/>
      <c r="E13" s="821" t="s">
        <v>102</v>
      </c>
      <c r="F13" s="1064" t="s">
        <v>98</v>
      </c>
      <c r="G13" s="1065" t="s">
        <v>1208</v>
      </c>
      <c r="H13" s="1066" t="s">
        <v>61</v>
      </c>
      <c r="I13" s="1067">
        <v>43827</v>
      </c>
      <c r="J13" s="1068">
        <v>45629</v>
      </c>
      <c r="K13" s="1069" t="s">
        <v>1209</v>
      </c>
      <c r="L13" s="1070" t="s">
        <v>1210</v>
      </c>
      <c r="M13" s="1070" t="s">
        <v>1210</v>
      </c>
      <c r="N13" s="1071" t="s">
        <v>1211</v>
      </c>
      <c r="O13" s="1071" t="s">
        <v>1212</v>
      </c>
      <c r="P13" s="1072" t="str">
        <f>DATEDIF(DATEVALUE(N13),DATEVALUE(O13),"y")&amp;"г. "&amp;DATEDIF(DATEVALUE(N13),DATEVALUE(O13),"ym")&amp;"мес. "&amp;DATEVALUE(O13)-DATE(YEAR(DATEVALUE(O13)),MONTH(DATEVALUE(O13)),1)&amp;"дн. "</f>
        <v>8г. 11мес. 30дн. </v>
      </c>
      <c r="Q13" s="1073" t="s">
        <v>1213</v>
      </c>
      <c r="R13" s="1073" t="s">
        <v>1214</v>
      </c>
      <c r="S13" s="1073" t="s">
        <v>1215</v>
      </c>
      <c r="T13" s="1068" t="s">
        <v>1216</v>
      </c>
      <c r="U13" s="1073" t="s">
        <v>1217</v>
      </c>
      <c r="V13" s="1073" t="s">
        <v>1214</v>
      </c>
      <c r="W13" s="1073">
        <v>873</v>
      </c>
      <c r="X13" s="1068">
        <v>45629</v>
      </c>
      <c r="Y13" s="1074" t="s">
        <v>19</v>
      </c>
      <c r="Z13" s="290"/>
      <c r="AA13" s="152">
        <v>1</v>
      </c>
      <c r="AB13" s="2520" t="s">
        <v>22</v>
      </c>
      <c r="AC13" s="0"/>
      <c r="AD13" s="138" t="s">
        <v>1218</v>
      </c>
      <c r="AE13" s="0"/>
    </row>
    <row customHeight="1" ht="10.5">
      <c r="A14" s="0"/>
      <c r="B14" s="0"/>
      <c r="C14" s="0"/>
      <c r="D14" s="0"/>
      <c r="E14" s="1076"/>
      <c r="F14" s="1064" t="s">
        <v>529</v>
      </c>
      <c r="G14" s="1065"/>
      <c r="H14" s="1077"/>
      <c r="I14" s="1078"/>
      <c r="J14" s="1079"/>
      <c r="K14" s="1069"/>
      <c r="L14" s="1070"/>
      <c r="M14" s="1070"/>
      <c r="N14" s="1071"/>
      <c r="O14" s="1071"/>
      <c r="P14" s="1072"/>
      <c r="Q14" s="1073"/>
      <c r="R14" s="1073"/>
      <c r="S14" s="1073"/>
      <c r="T14" s="1079"/>
      <c r="U14" s="1073" t="s">
        <v>1217</v>
      </c>
      <c r="V14" s="1073"/>
      <c r="W14" s="1073"/>
      <c r="X14" s="1079"/>
      <c r="Y14" s="1080"/>
      <c r="Z14" s="762"/>
      <c r="AA14" s="681"/>
      <c r="AB14" s="221" t="s">
        <v>1219</v>
      </c>
      <c r="AC14" s="0"/>
      <c r="AD14" s="0"/>
      <c r="AE14" s="0"/>
    </row>
    <row customHeight="1" ht="10.5">
      <c r="F15" s="595"/>
      <c r="G15" s="167" t="s">
        <v>1220</v>
      </c>
      <c r="H15" s="167"/>
      <c r="I15" s="681"/>
      <c r="J15" s="681"/>
      <c r="K15" s="681"/>
      <c r="L15" s="681"/>
      <c r="M15" s="681"/>
      <c r="N15" s="681"/>
      <c r="O15" s="681"/>
      <c r="P15" s="681"/>
      <c r="Q15" s="681"/>
      <c r="R15" s="681"/>
      <c r="S15" s="681"/>
      <c r="T15" s="681"/>
      <c r="U15" s="681"/>
      <c r="V15" s="681"/>
      <c r="W15" s="681"/>
      <c r="X15" s="681"/>
      <c r="Y15" s="681"/>
      <c r="Z15" s="820"/>
      <c r="AA15" s="820"/>
      <c r="AB15" s="826"/>
      <c r="AE15" s="79">
        <v>10</v>
      </c>
    </row>
    <row customHeight="1" ht="10.5">
      <c r="AE16" s="79">
        <v>10</v>
      </c>
    </row>
    <row customHeight="1" ht="10.5">
      <c r="H17" s="138">
        <f>_xlfn.IFERROR(MATCH("нет",IP_MAIN_DIFFERENTIATION_EVENTS_FLAG,0),0)</f>
        <v>0</v>
      </c>
      <c r="AE17" s="138">
        <v>10</v>
      </c>
    </row>
    <row customHeight="1" ht="10.5" hidden="1">
      <c r="A18" s="129" t="s">
        <v>81</v>
      </c>
      <c r="B18" s="129">
        <v>0</v>
      </c>
      <c r="C18" s="129">
        <v>0</v>
      </c>
      <c r="D18" s="100">
        <v>0</v>
      </c>
      <c r="E18" s="79">
        <v>3</v>
      </c>
      <c r="F18" s="79">
        <v>6</v>
      </c>
      <c r="G18" s="79">
        <v>37</v>
      </c>
      <c r="H18" s="79">
        <v>16</v>
      </c>
      <c r="I18" s="79">
        <v>19</v>
      </c>
      <c r="J18" s="79">
        <v>19</v>
      </c>
      <c r="K18" s="79">
        <v>24</v>
      </c>
      <c r="L18" s="79">
        <v>25</v>
      </c>
      <c r="M18" s="79">
        <v>25</v>
      </c>
      <c r="N18" s="79">
        <v>17</v>
      </c>
      <c r="O18" s="79">
        <v>17</v>
      </c>
      <c r="P18" s="79">
        <v>17</v>
      </c>
      <c r="Q18" s="79">
        <v>19</v>
      </c>
      <c r="R18" s="79">
        <v>19</v>
      </c>
      <c r="S18" s="79">
        <v>19</v>
      </c>
      <c r="T18" s="79">
        <v>19</v>
      </c>
      <c r="U18" s="79">
        <v>19</v>
      </c>
      <c r="V18" s="79">
        <v>19</v>
      </c>
      <c r="W18" s="79">
        <v>19</v>
      </c>
      <c r="X18" s="79">
        <v>19</v>
      </c>
      <c r="Y18" s="79">
        <v>7</v>
      </c>
      <c r="Z18" s="79">
        <v>3</v>
      </c>
      <c r="AA18" s="79">
        <v>6</v>
      </c>
      <c r="AB18" s="79">
        <v>34</v>
      </c>
      <c r="AC18" s="79">
        <v>8</v>
      </c>
      <c r="AD18" s="79">
        <v>8</v>
      </c>
      <c r="AE18" s="79">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7DBB2-2E9D-C0C5-8687-0.AA8E7012}" mc:Ignorable="x14ac xr xr2 xr3">
  <sheetPr>
    <tabColor theme="9" tint="-0.25"/>
  </sheetPr>
  <dimension ref="A1:BG901"/>
  <sheetViews>
    <sheetView topLeftCell="A1" showGridLines="0" zoomScale="90" workbookViewId="0">
      <selection activeCell="AF896" sqref="AF896"/>
    </sheetView>
  </sheetViews>
  <sheetFormatPr defaultColWidth="9.140625" customHeight="1" defaultRowHeight="10.5"/>
  <cols>
    <col min="1" max="4" style="3319" width="4.140625" hidden="1" customWidth="1"/>
    <col min="5" max="5" style="3319" width="3.00390625" customWidth="1"/>
    <col min="6" max="6" style="3319" width="14.00390625" customWidth="1"/>
    <col min="7" max="7" style="3319" width="3.00390625" customWidth="1"/>
    <col min="8" max="8" style="3319" width="7.00390625" customWidth="1"/>
    <col min="9" max="10" style="3319" width="16.00390625" customWidth="1"/>
    <col min="11" max="11" style="3319" width="25.00390625" customWidth="1"/>
    <col min="12" max="12" style="3319" width="7.00390625" customWidth="1"/>
    <col min="13" max="13" style="3319" width="15.00390625" customWidth="1"/>
    <col min="14" max="14" style="3319" width="3.00390625" customWidth="1"/>
    <col min="15" max="15" style="3319" width="4.00390625" customWidth="1"/>
    <col min="16" max="16" style="3319" width="8.00390625" customWidth="1"/>
    <col min="17" max="17" style="3319" width="21.00390625" customWidth="1"/>
    <col min="18" max="18" style="3319" width="14.00390625" customWidth="1"/>
    <col min="19" max="20" style="3319" width="17.00390625" customWidth="1"/>
    <col min="21" max="21" style="3319" width="9.00390625" customWidth="1"/>
    <col min="22" max="22" style="3319" width="12.00390625" customWidth="1"/>
    <col min="23" max="23" style="3319" width="9.00390625" customWidth="1"/>
    <col min="24" max="24" style="3319" width="21.00390625" customWidth="1"/>
    <col min="25" max="25" style="3319" width="12.00390625" customWidth="1"/>
    <col min="26" max="26" style="3319" width="3.00390625" customWidth="1"/>
    <col min="27" max="27" style="3319" width="6.00390625" customWidth="1"/>
    <col min="28" max="28" style="3319" width="38.00390625" customWidth="1"/>
    <col min="29" max="29" style="3319" width="15.00390625" customWidth="1"/>
    <col min="30" max="30" style="3319" width="37.57421875" customWidth="1"/>
    <col min="31" max="31" style="3319" width="15.7109375" customWidth="1"/>
    <col min="32" max="34" style="3319" width="16.00390625" customWidth="1"/>
    <col min="35" max="37" style="3319" width="16.7109375" customWidth="1"/>
    <col min="38" max="58" style="3319" width="8.00390625" customWidth="1"/>
    <col min="59" max="59" style="3319" width="9.140625" hidden="1"/>
  </cols>
  <sheetData>
    <row customHeight="1" ht="10.5" hidden="1">
      <c r="BG1" s="100" t="s">
        <v>14</v>
      </c>
    </row>
    <row customHeight="1" ht="10.5" hidden="1">
      <c r="BG2" s="79">
        <v>0</v>
      </c>
    </row>
    <row customHeight="1" ht="10.5" hidden="1">
      <c r="BG3" s="77">
        <v>0</v>
      </c>
    </row>
    <row customHeight="1" ht="3">
      <c r="BG4" s="79">
        <v>3</v>
      </c>
    </row>
    <row customHeight="1" ht="27.299999999999997">
      <c r="F5" s="426" t="str">
        <f>IP_NAME_FORM</f>
        <v>Форма 7. Информация об инвестиционных программах организации холодного водоснабжения и отчетах об их исполнении</v>
      </c>
      <c r="G5" s="426"/>
      <c r="H5" s="426"/>
      <c r="I5" s="426"/>
      <c r="J5" s="426"/>
      <c r="K5" s="426"/>
      <c r="BG5" s="79">
        <v>26</v>
      </c>
    </row>
    <row customHeight="1" ht="10.5">
      <c r="F6" s="287" t="str">
        <f>IF(org=0,"Не определено",org)</f>
        <v>ГУП СК "Ставрополькрайводоканал"</v>
      </c>
      <c r="G6" s="287"/>
      <c r="H6" s="287"/>
      <c r="I6" s="287"/>
      <c r="J6" s="287"/>
      <c r="K6" s="287"/>
      <c r="BG6" s="79">
        <v>10</v>
      </c>
    </row>
    <row customHeight="1" ht="11.549999999999999">
      <c r="E7" s="101"/>
      <c r="F7" s="827"/>
      <c r="G7" s="827"/>
      <c r="H7" s="827"/>
      <c r="I7" s="827"/>
      <c r="J7" s="827"/>
      <c r="K7" s="828"/>
      <c r="L7" s="828"/>
      <c r="M7" s="828"/>
      <c r="N7" s="827"/>
      <c r="O7" s="827"/>
      <c r="P7" s="827"/>
      <c r="Q7" s="828"/>
      <c r="R7" s="827"/>
      <c r="S7" s="827"/>
      <c r="T7" s="827"/>
      <c r="U7" s="827"/>
      <c r="V7" s="827"/>
      <c r="W7" s="827"/>
      <c r="X7" s="827"/>
      <c r="Y7" s="827"/>
      <c r="Z7" s="827"/>
      <c r="AA7" s="827"/>
      <c r="AB7" s="827"/>
      <c r="AC7" s="829"/>
      <c r="AD7" s="829"/>
      <c r="AE7" s="829"/>
      <c r="AF7" s="827"/>
      <c r="AG7" s="827"/>
      <c r="AH7" s="827"/>
      <c r="AI7" s="827"/>
      <c r="AJ7" s="827"/>
      <c r="AK7" s="827"/>
      <c r="BG7" s="79">
        <v>11</v>
      </c>
    </row>
    <row customHeight="1" ht="10.5">
      <c r="E8" s="101"/>
      <c r="F8" s="830" t="s">
        <v>453</v>
      </c>
      <c r="G8" s="831"/>
      <c r="H8" s="831"/>
      <c r="I8" s="831"/>
      <c r="J8" s="831"/>
      <c r="K8" s="831"/>
      <c r="L8" s="831"/>
      <c r="M8" s="831"/>
      <c r="N8" s="831"/>
      <c r="O8" s="831"/>
      <c r="P8" s="831"/>
      <c r="Q8" s="831"/>
      <c r="R8" s="831"/>
      <c r="S8" s="831"/>
      <c r="T8" s="831"/>
      <c r="U8" s="831"/>
      <c r="V8" s="831"/>
      <c r="W8" s="831"/>
      <c r="X8" s="831"/>
      <c r="Y8" s="831"/>
      <c r="Z8" s="831"/>
      <c r="AA8" s="831"/>
      <c r="AB8" s="831"/>
      <c r="AC8" s="831"/>
      <c r="AD8" s="831"/>
      <c r="AE8" s="831"/>
      <c r="AF8" s="831"/>
      <c r="AG8" s="831"/>
      <c r="AH8" s="831"/>
      <c r="AI8" s="831"/>
      <c r="AJ8" s="831"/>
      <c r="AK8" s="832"/>
      <c r="AL8" s="833"/>
      <c r="BG8" s="79">
        <v>10</v>
      </c>
    </row>
    <row customHeight="1" ht="24">
      <c r="E9" s="101"/>
      <c r="F9" s="326" t="s">
        <v>1221</v>
      </c>
      <c r="G9" s="609" t="s">
        <v>1222</v>
      </c>
      <c r="H9" s="758"/>
      <c r="I9" s="152" t="s">
        <v>1223</v>
      </c>
      <c r="J9" s="152"/>
      <c r="K9" s="152" t="s">
        <v>1224</v>
      </c>
      <c r="L9" s="152"/>
      <c r="M9" s="152"/>
      <c r="N9" s="152"/>
      <c r="O9" s="152"/>
      <c r="P9" s="152"/>
      <c r="Q9" s="152"/>
      <c r="R9" s="152"/>
      <c r="S9" s="152"/>
      <c r="T9" s="152"/>
      <c r="U9" s="152"/>
      <c r="V9" s="152"/>
      <c r="W9" s="152"/>
      <c r="X9" s="152"/>
      <c r="Y9" s="152"/>
      <c r="Z9" s="288" t="s">
        <v>1225</v>
      </c>
      <c r="AA9" s="289"/>
      <c r="AB9" s="152" t="s">
        <v>1226</v>
      </c>
      <c r="AC9" s="152"/>
      <c r="AD9" s="152"/>
      <c r="AE9" s="152"/>
      <c r="AF9" s="291" t="s">
        <v>1227</v>
      </c>
      <c r="AG9" s="152" t="s">
        <v>1228</v>
      </c>
      <c r="AH9" s="152"/>
      <c r="AI9" s="291" t="s">
        <v>1229</v>
      </c>
      <c r="AJ9" s="152" t="s">
        <v>1230</v>
      </c>
      <c r="AK9" s="152"/>
      <c r="BG9" s="79">
        <v>23</v>
      </c>
    </row>
    <row customHeight="1" ht="25.2">
      <c r="E10" s="101"/>
      <c r="F10" s="326"/>
      <c r="G10" s="612"/>
      <c r="H10" s="339"/>
      <c r="I10" s="152"/>
      <c r="J10" s="152"/>
      <c r="K10" s="152" t="s">
        <v>1231</v>
      </c>
      <c r="L10" s="84" t="s">
        <v>1232</v>
      </c>
      <c r="M10" s="83"/>
      <c r="N10" s="152" t="s">
        <v>1233</v>
      </c>
      <c r="O10" s="152"/>
      <c r="P10" s="152"/>
      <c r="Q10" s="152"/>
      <c r="R10" s="152"/>
      <c r="S10" s="152"/>
      <c r="T10" s="152"/>
      <c r="U10" s="152"/>
      <c r="V10" s="152"/>
      <c r="W10" s="152"/>
      <c r="X10" s="152"/>
      <c r="Y10" s="152"/>
      <c r="Z10" s="292"/>
      <c r="AA10" s="293"/>
      <c r="AB10" s="152"/>
      <c r="AC10" s="152"/>
      <c r="AD10" s="152"/>
      <c r="AE10" s="152"/>
      <c r="AF10" s="290"/>
      <c r="AG10" s="152"/>
      <c r="AH10" s="152"/>
      <c r="AI10" s="290"/>
      <c r="AJ10" s="152"/>
      <c r="AK10" s="152"/>
      <c r="BG10" s="79">
        <v>24</v>
      </c>
    </row>
    <row customHeight="1" ht="25.2">
      <c r="E11" s="101"/>
      <c r="F11" s="326"/>
      <c r="G11" s="612"/>
      <c r="H11" s="339"/>
      <c r="I11" s="152"/>
      <c r="J11" s="152"/>
      <c r="K11" s="152"/>
      <c r="L11" s="291" t="s">
        <v>1234</v>
      </c>
      <c r="M11" s="291" t="s">
        <v>1235</v>
      </c>
      <c r="N11" s="152" t="s">
        <v>1236</v>
      </c>
      <c r="O11" s="152"/>
      <c r="P11" s="246" t="s">
        <v>1205</v>
      </c>
      <c r="Q11" s="246" t="s">
        <v>1237</v>
      </c>
      <c r="R11" s="246" t="s">
        <v>1238</v>
      </c>
      <c r="S11" s="246" t="s">
        <v>1239</v>
      </c>
      <c r="T11" s="246"/>
      <c r="U11" s="246"/>
      <c r="V11" s="246"/>
      <c r="W11" s="246"/>
      <c r="X11" s="246"/>
      <c r="Y11" s="246"/>
      <c r="Z11" s="292"/>
      <c r="AA11" s="293"/>
      <c r="AB11" s="152" t="s">
        <v>1240</v>
      </c>
      <c r="AC11" s="152"/>
      <c r="AD11" s="84" t="s">
        <v>1241</v>
      </c>
      <c r="AE11" s="83"/>
      <c r="AF11" s="290"/>
      <c r="AG11" s="152"/>
      <c r="AH11" s="152"/>
      <c r="AI11" s="290"/>
      <c r="AJ11" s="152"/>
      <c r="AK11" s="152"/>
      <c r="BG11" s="79">
        <v>24</v>
      </c>
    </row>
    <row customHeight="1" ht="35.699999999999996">
      <c r="E12" s="101"/>
      <c r="F12" s="326"/>
      <c r="G12" s="618"/>
      <c r="H12" s="642"/>
      <c r="I12" s="152" t="s">
        <v>88</v>
      </c>
      <c r="J12" s="152" t="s">
        <v>1242</v>
      </c>
      <c r="K12" s="152"/>
      <c r="L12" s="157"/>
      <c r="M12" s="157"/>
      <c r="N12" s="152"/>
      <c r="O12" s="152"/>
      <c r="P12" s="246"/>
      <c r="Q12" s="246"/>
      <c r="R12" s="246"/>
      <c r="S12" s="246" t="s">
        <v>85</v>
      </c>
      <c r="T12" s="246" t="s">
        <v>86</v>
      </c>
      <c r="U12" s="246" t="s">
        <v>84</v>
      </c>
      <c r="V12" s="246" t="s">
        <v>1243</v>
      </c>
      <c r="W12" s="246" t="s">
        <v>84</v>
      </c>
      <c r="X12" s="246" t="s">
        <v>1244</v>
      </c>
      <c r="Y12" s="246" t="s">
        <v>1245</v>
      </c>
      <c r="Z12" s="294"/>
      <c r="AA12" s="295"/>
      <c r="AB12" s="152" t="s">
        <v>1246</v>
      </c>
      <c r="AC12" s="152" t="s">
        <v>1247</v>
      </c>
      <c r="AD12" s="152" t="s">
        <v>1246</v>
      </c>
      <c r="AE12" s="152" t="s">
        <v>1247</v>
      </c>
      <c r="AF12" s="157"/>
      <c r="AG12" s="152" t="s">
        <v>1248</v>
      </c>
      <c r="AH12" s="152" t="s">
        <v>1249</v>
      </c>
      <c r="AI12" s="157"/>
      <c r="AJ12" s="152" t="s">
        <v>1248</v>
      </c>
      <c r="AK12" s="152" t="s">
        <v>1249</v>
      </c>
      <c r="BG12" s="79">
        <v>34</v>
      </c>
    </row>
    <row customHeight="1" ht="1.05">
      <c r="E13" s="101"/>
      <c r="F13" s="101">
        <v>0</v>
      </c>
      <c r="G13" s="101"/>
      <c r="H13" s="101"/>
      <c r="I13" s="101"/>
      <c r="J13" s="101"/>
      <c r="AL13" s="833"/>
      <c r="BG13" s="79">
        <v>1</v>
      </c>
    </row>
    <row customHeight="1" ht="21">
      <c r="A14" s="0" t="s">
        <v>1218</v>
      </c>
      <c r="B14" s="0"/>
      <c r="C14" s="0"/>
      <c r="D14" s="0"/>
      <c r="E14" s="101" t="s">
        <v>22</v>
      </c>
      <c r="F14" s="1091" t="str">
        <f>INDEX(IP_MAIN_LIST_NAME_IP,MATCH(A14,IP_MAIN_LIST_IP_ID,0))&amp;" ("&amp;INDEX(IP_MAIN_START_DATE,MATCH(A14,IP_MAIN_LIST_IP_ID,0))&amp;"-"&amp;INDEX(IP_MAIN_END_DATE,MATCH(A14,IP_MAIN_LIST_IP_ID,0))&amp;")"</f>
        <v>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 (01.01.2020-31.12.2028)</v>
      </c>
      <c r="G14" s="1092"/>
      <c r="H14" s="1092"/>
      <c r="I14" s="1093"/>
      <c r="J14" s="1093"/>
      <c r="K14" s="1094"/>
      <c r="L14" s="1094"/>
      <c r="M14" s="1094"/>
      <c r="N14" s="1095"/>
      <c r="O14" s="1095"/>
      <c r="P14" s="1095"/>
      <c r="Q14" s="1095"/>
      <c r="R14" s="1095"/>
      <c r="S14" s="1095"/>
      <c r="T14" s="1095"/>
      <c r="U14" s="1095"/>
      <c r="V14" s="1095"/>
      <c r="W14" s="1095"/>
      <c r="X14" s="1095"/>
      <c r="Y14" s="1095"/>
      <c r="Z14" s="1095"/>
      <c r="AA14" s="1095"/>
      <c r="AB14" s="1095"/>
      <c r="AC14" s="1095"/>
      <c r="AD14" s="1095"/>
      <c r="AE14" s="1096"/>
      <c r="AF14" s="1094"/>
      <c r="AG14" s="1094"/>
      <c r="AH14" s="1094"/>
      <c r="AI14" s="1094"/>
      <c r="AJ14" s="1094"/>
      <c r="AK14" s="1094"/>
      <c r="AL14" s="845"/>
      <c r="AM14" s="0"/>
      <c r="AN14" s="0"/>
      <c r="AO14" s="0"/>
      <c r="AP14" s="0"/>
      <c r="AQ14" s="0"/>
      <c r="AR14" s="0"/>
      <c r="AS14" s="0"/>
      <c r="AT14" s="0"/>
      <c r="AU14" s="0"/>
      <c r="AV14" s="0"/>
      <c r="AW14" s="0"/>
      <c r="AX14" s="0"/>
      <c r="AY14" s="0"/>
      <c r="AZ14" s="0"/>
      <c r="BA14" s="0"/>
      <c r="BB14" s="0"/>
      <c r="BC14" s="0"/>
      <c r="BD14" s="0"/>
      <c r="BE14" s="0"/>
      <c r="BF14" s="0"/>
      <c r="BG14" s="0"/>
    </row>
    <row customHeight="1" ht="0.75">
      <c r="A15" s="0" t="s">
        <v>1218</v>
      </c>
      <c r="B15" s="0"/>
      <c r="C15" s="0"/>
      <c r="D15" s="0"/>
      <c r="E15" s="101"/>
      <c r="F15" s="164">
        <v>2020</v>
      </c>
      <c r="G15" s="233"/>
      <c r="H15" s="1097" t="s">
        <v>529</v>
      </c>
      <c r="I15" s="1098"/>
      <c r="J15" s="155"/>
      <c r="K15" s="155"/>
      <c r="L15" s="1099"/>
      <c r="M15" s="495"/>
      <c r="N15" s="1100"/>
      <c r="O15" s="1101"/>
      <c r="P15" s="1100"/>
      <c r="Q15" s="1100"/>
      <c r="R15" s="1100"/>
      <c r="S15" s="1100"/>
      <c r="T15" s="1100"/>
      <c r="U15" s="1100"/>
      <c r="V15" s="1100"/>
      <c r="W15" s="1100"/>
      <c r="X15" s="1100"/>
      <c r="Y15" s="1100"/>
      <c r="Z15" s="1100"/>
      <c r="AA15" s="1100"/>
      <c r="AB15" s="1100"/>
      <c r="AC15" s="1100"/>
      <c r="AD15" s="1100"/>
      <c r="AE15" s="1100"/>
      <c r="AF15" s="1102"/>
      <c r="AG15" s="1099"/>
      <c r="AH15" s="1099"/>
      <c r="AI15" s="1102"/>
      <c r="AJ15" s="1099"/>
      <c r="AK15" s="1099"/>
      <c r="AL15" s="845"/>
      <c r="AM15" s="0"/>
      <c r="AN15" s="0"/>
      <c r="AO15" s="0"/>
      <c r="AP15" s="0"/>
      <c r="AQ15" s="0"/>
      <c r="AR15" s="0"/>
      <c r="AS15" s="0"/>
      <c r="AT15" s="0"/>
      <c r="AU15" s="0"/>
      <c r="AV15" s="0"/>
      <c r="AW15" s="0"/>
      <c r="AX15" s="0"/>
      <c r="AY15" s="0"/>
      <c r="AZ15" s="0"/>
      <c r="BA15" s="0"/>
      <c r="BB15" s="0"/>
      <c r="BC15" s="0"/>
      <c r="BD15" s="0"/>
      <c r="BE15" s="0"/>
      <c r="BF15" s="0"/>
      <c r="BG15" s="0"/>
    </row>
    <row customHeight="1" ht="0.75">
      <c r="A16" s="0" t="s">
        <v>1218</v>
      </c>
      <c r="B16" s="0"/>
      <c r="C16" s="0"/>
      <c r="D16" s="0"/>
      <c r="E16" s="101"/>
      <c r="F16" s="164"/>
      <c r="G16" s="233"/>
      <c r="H16" s="1097"/>
      <c r="I16" s="1098"/>
      <c r="J16" s="155"/>
      <c r="K16" s="155"/>
      <c r="L16" s="1099"/>
      <c r="M16" s="495"/>
      <c r="N16" s="1103"/>
      <c r="O16" s="1104"/>
      <c r="P16" s="1105"/>
      <c r="Q16" s="155"/>
      <c r="R16" s="155"/>
      <c r="S16" s="155"/>
      <c r="T16" s="155"/>
      <c r="U16" s="155"/>
      <c r="V16" s="155"/>
      <c r="W16" s="155"/>
      <c r="X16" s="155"/>
      <c r="Y16" s="155"/>
      <c r="Z16" s="1106"/>
      <c r="AA16" s="1107"/>
      <c r="AB16" s="1107"/>
      <c r="AC16" s="1108"/>
      <c r="AD16" s="1108"/>
      <c r="AE16" s="1109"/>
      <c r="AF16" s="1102"/>
      <c r="AG16" s="1099"/>
      <c r="AH16" s="1099"/>
      <c r="AI16" s="1102"/>
      <c r="AJ16" s="1099"/>
      <c r="AK16" s="1099"/>
      <c r="AL16" s="845"/>
      <c r="AM16" s="0"/>
      <c r="AN16" s="0"/>
      <c r="AO16" s="0"/>
      <c r="AP16" s="0"/>
      <c r="AQ16" s="0"/>
      <c r="AR16" s="0"/>
      <c r="AS16" s="0"/>
      <c r="AT16" s="0"/>
      <c r="AU16" s="0"/>
      <c r="AV16" s="0"/>
      <c r="AW16" s="0"/>
      <c r="AX16" s="0"/>
      <c r="AY16" s="0"/>
      <c r="AZ16" s="0"/>
      <c r="BA16" s="0"/>
      <c r="BB16" s="0"/>
      <c r="BC16" s="0"/>
      <c r="BD16" s="0"/>
      <c r="BE16" s="0"/>
      <c r="BF16" s="0"/>
      <c r="BG16" s="0"/>
    </row>
    <row customHeight="1" ht="0.75">
      <c r="A17" s="0" t="s">
        <v>1218</v>
      </c>
      <c r="B17" s="0"/>
      <c r="C17" s="0"/>
      <c r="D17" s="0"/>
      <c r="E17" s="101"/>
      <c r="F17" s="164"/>
      <c r="G17" s="233"/>
      <c r="H17" s="1097"/>
      <c r="I17" s="1098"/>
      <c r="J17" s="155"/>
      <c r="K17" s="155"/>
      <c r="L17" s="1099"/>
      <c r="M17" s="495"/>
      <c r="N17" s="1103"/>
      <c r="O17" s="1104"/>
      <c r="P17" s="1110"/>
      <c r="Q17" s="155"/>
      <c r="R17" s="155"/>
      <c r="S17" s="155"/>
      <c r="T17" s="155"/>
      <c r="U17" s="155"/>
      <c r="V17" s="155"/>
      <c r="W17" s="155"/>
      <c r="X17" s="155"/>
      <c r="Y17" s="155"/>
      <c r="Z17" s="0"/>
      <c r="AA17" s="1104"/>
      <c r="AB17" s="1111"/>
      <c r="AC17" s="1112"/>
      <c r="AD17" s="1111"/>
      <c r="AE17" s="1112"/>
      <c r="AF17" s="1102"/>
      <c r="AG17" s="1099"/>
      <c r="AH17" s="1099"/>
      <c r="AI17" s="1102"/>
      <c r="AJ17" s="1099"/>
      <c r="AK17" s="1099"/>
      <c r="AL17" s="845"/>
      <c r="AM17" s="0"/>
      <c r="AN17" s="0"/>
      <c r="AO17" s="0"/>
      <c r="AP17" s="0"/>
      <c r="AQ17" s="0"/>
      <c r="AR17" s="0"/>
      <c r="AS17" s="0"/>
      <c r="AT17" s="0"/>
      <c r="AU17" s="0"/>
      <c r="AV17" s="0"/>
      <c r="AW17" s="0"/>
      <c r="AX17" s="0"/>
      <c r="AY17" s="0"/>
      <c r="AZ17" s="0"/>
      <c r="BA17" s="0"/>
      <c r="BB17" s="0"/>
      <c r="BC17" s="0"/>
      <c r="BD17" s="0"/>
      <c r="BE17" s="0"/>
      <c r="BF17" s="0"/>
      <c r="BG17" s="0"/>
    </row>
    <row customHeight="1" ht="0.75">
      <c r="A18" s="0" t="s">
        <v>1218</v>
      </c>
      <c r="B18" s="0"/>
      <c r="C18" s="0"/>
      <c r="D18" s="0"/>
      <c r="E18" s="101"/>
      <c r="F18" s="164"/>
      <c r="G18" s="233"/>
      <c r="H18" s="1097"/>
      <c r="I18" s="1098"/>
      <c r="J18" s="155"/>
      <c r="K18" s="155"/>
      <c r="L18" s="1099"/>
      <c r="M18" s="495"/>
      <c r="N18" s="1103"/>
      <c r="O18" s="1104"/>
      <c r="P18" s="1113"/>
      <c r="Q18" s="155"/>
      <c r="R18" s="155"/>
      <c r="S18" s="155"/>
      <c r="T18" s="155"/>
      <c r="U18" s="155"/>
      <c r="V18" s="155"/>
      <c r="W18" s="155"/>
      <c r="X18" s="155"/>
      <c r="Y18" s="155"/>
      <c r="Z18" s="1106"/>
      <c r="AA18" s="1107"/>
      <c r="AB18" s="1114"/>
      <c r="AC18" s="1108"/>
      <c r="AD18" s="1108"/>
      <c r="AE18" s="1115"/>
      <c r="AF18" s="1102"/>
      <c r="AG18" s="1099"/>
      <c r="AH18" s="1099"/>
      <c r="AI18" s="1102"/>
      <c r="AJ18" s="1099"/>
      <c r="AK18" s="1099"/>
      <c r="AL18" s="845"/>
      <c r="AM18" s="0"/>
      <c r="AN18" s="0"/>
      <c r="AO18" s="0"/>
      <c r="AP18" s="0"/>
      <c r="AQ18" s="0"/>
      <c r="AR18" s="0"/>
      <c r="AS18" s="0"/>
      <c r="AT18" s="0"/>
      <c r="AU18" s="0"/>
      <c r="AV18" s="0"/>
      <c r="AW18" s="0"/>
      <c r="AX18" s="0"/>
      <c r="AY18" s="0"/>
      <c r="AZ18" s="0"/>
      <c r="BA18" s="0"/>
      <c r="BB18" s="0"/>
      <c r="BC18" s="0"/>
      <c r="BD18" s="0"/>
      <c r="BE18" s="0"/>
      <c r="BF18" s="0"/>
      <c r="BG18" s="0"/>
    </row>
    <row customHeight="1" ht="0.75">
      <c r="A19" s="0" t="s">
        <v>1218</v>
      </c>
      <c r="B19" s="0"/>
      <c r="C19" s="0"/>
      <c r="D19" s="0"/>
      <c r="E19" s="101"/>
      <c r="F19" s="164"/>
      <c r="G19" s="233"/>
      <c r="H19" s="1097"/>
      <c r="I19" s="1098"/>
      <c r="J19" s="155"/>
      <c r="K19" s="155"/>
      <c r="L19" s="1099"/>
      <c r="M19" s="495"/>
      <c r="N19" s="1107"/>
      <c r="O19" s="1107"/>
      <c r="P19" s="1114"/>
      <c r="Q19" s="1107"/>
      <c r="R19" s="1107"/>
      <c r="S19" s="1107"/>
      <c r="T19" s="1107"/>
      <c r="U19" s="1107"/>
      <c r="V19" s="1107"/>
      <c r="W19" s="1107"/>
      <c r="X19" s="1107"/>
      <c r="Y19" s="1107"/>
      <c r="Z19" s="1107"/>
      <c r="AA19" s="1107"/>
      <c r="AB19" s="1107"/>
      <c r="AC19" s="1107"/>
      <c r="AD19" s="1107"/>
      <c r="AE19" s="1116"/>
      <c r="AF19" s="1102"/>
      <c r="AG19" s="1099"/>
      <c r="AH19" s="1099"/>
      <c r="AI19" s="1102"/>
      <c r="AJ19" s="1099"/>
      <c r="AK19" s="1099"/>
      <c r="AL19" s="845"/>
      <c r="AM19" s="0"/>
      <c r="AN19" s="0"/>
      <c r="AO19" s="0"/>
      <c r="AP19" s="0"/>
      <c r="AQ19" s="0"/>
      <c r="AR19" s="0"/>
      <c r="AS19" s="0"/>
      <c r="AT19" s="0"/>
      <c r="AU19" s="0"/>
      <c r="AV19" s="0"/>
      <c r="AW19" s="0"/>
      <c r="AX19" s="0"/>
      <c r="AY19" s="0"/>
      <c r="AZ19" s="0"/>
      <c r="BA19" s="0"/>
      <c r="BB19" s="0"/>
      <c r="BC19" s="0"/>
      <c r="BD19" s="0"/>
      <c r="BE19" s="0"/>
      <c r="BF19" s="0"/>
      <c r="BG19" s="0"/>
    </row>
    <row customHeight="1" ht="48.75">
      <c r="A20" s="0" t="s">
        <v>1218</v>
      </c>
      <c r="B20" s="0" t="s">
        <v>1250</v>
      </c>
      <c r="C20" s="0"/>
      <c r="D20" s="0"/>
      <c r="E20" s="101"/>
      <c r="F20" s="1122"/>
      <c r="G20" s="821" t="s">
        <v>102</v>
      </c>
      <c r="H20" s="233" t="s">
        <v>98</v>
      </c>
      <c r="I20" s="1144" t="s">
        <v>1251</v>
      </c>
      <c r="J20" s="366" t="s">
        <v>1252</v>
      </c>
      <c r="K20" s="422" t="s">
        <v>1253</v>
      </c>
      <c r="L20" s="214" t="s">
        <v>19</v>
      </c>
      <c r="M20" s="208"/>
      <c r="N20" s="1145"/>
      <c r="O20" s="1146" t="s">
        <v>529</v>
      </c>
      <c r="P20" s="1147"/>
      <c r="Q20" s="1147"/>
      <c r="R20" s="1147"/>
      <c r="S20" s="1147"/>
      <c r="T20" s="1147"/>
      <c r="U20" s="1147"/>
      <c r="V20" s="1147"/>
      <c r="W20" s="1147"/>
      <c r="X20" s="1147"/>
      <c r="Y20" s="1147"/>
      <c r="Z20" s="1147"/>
      <c r="AA20" s="1147"/>
      <c r="AB20" s="1147"/>
      <c r="AC20" s="1147"/>
      <c r="AD20" s="1147"/>
      <c r="AE20" s="1147"/>
      <c r="AF20" s="1148">
        <v>1</v>
      </c>
      <c r="AG20" s="1149" t="s">
        <v>1254</v>
      </c>
      <c r="AH20" s="1149" t="s">
        <v>1255</v>
      </c>
      <c r="AI20" s="1148">
        <v>1</v>
      </c>
      <c r="AJ20" s="1149" t="s">
        <v>1254</v>
      </c>
      <c r="AK20" s="1149" t="s">
        <v>1255</v>
      </c>
      <c r="AL20" s="845"/>
      <c r="AM20" s="0"/>
      <c r="AN20" s="0"/>
      <c r="AO20" s="0"/>
      <c r="AP20" s="0"/>
      <c r="AQ20" s="0"/>
      <c r="AR20" s="0"/>
      <c r="AS20" s="0"/>
      <c r="AT20" s="0"/>
      <c r="AU20" s="0"/>
      <c r="AV20" s="0"/>
      <c r="AW20" s="0"/>
      <c r="AX20" s="0"/>
      <c r="AY20" s="0"/>
      <c r="AZ20" s="0"/>
      <c r="BA20" s="0"/>
      <c r="BB20" s="0"/>
      <c r="BC20" s="0"/>
      <c r="BD20" s="0"/>
      <c r="BE20" s="0"/>
      <c r="BF20" s="0"/>
      <c r="BG20" s="0"/>
    </row>
    <row customHeight="1" ht="11.25">
      <c r="A21" s="0" t="s">
        <v>1218</v>
      </c>
      <c r="B21" s="0"/>
      <c r="C21" s="0"/>
      <c r="D21" s="0"/>
      <c r="E21" s="101"/>
      <c r="F21" s="1122"/>
      <c r="G21" s="1123"/>
      <c r="H21" s="233" t="s">
        <v>529</v>
      </c>
      <c r="I21" s="1144"/>
      <c r="J21" s="366"/>
      <c r="K21" s="422"/>
      <c r="L21" s="214"/>
      <c r="M21" s="208"/>
      <c r="N21" s="1126"/>
      <c r="O21" s="1143">
        <v>1</v>
      </c>
      <c r="P21" s="1128" t="s">
        <v>61</v>
      </c>
      <c r="Q21" s="2458" t="s">
        <v>1256</v>
      </c>
      <c r="R21" s="2459" t="s">
        <v>1257</v>
      </c>
      <c r="S21" s="2459" t="s">
        <v>188</v>
      </c>
      <c r="T21" s="2459" t="s">
        <v>188</v>
      </c>
      <c r="U21" s="2459" t="s">
        <v>189</v>
      </c>
      <c r="V21" s="2459" t="s">
        <v>1258</v>
      </c>
      <c r="W21" s="2459" t="s">
        <v>1259</v>
      </c>
      <c r="X21" s="2459" t="s">
        <v>1260</v>
      </c>
      <c r="Y21" s="2459" t="s">
        <v>1261</v>
      </c>
      <c r="Z21" s="1129"/>
      <c r="AA21" s="1130"/>
      <c r="AB21" s="1130"/>
      <c r="AC21" s="1131"/>
      <c r="AD21" s="1131"/>
      <c r="AE21" s="1150"/>
      <c r="AF21" s="1148"/>
      <c r="AG21" s="1149"/>
      <c r="AH21" s="1149"/>
      <c r="AI21" s="1148"/>
      <c r="AJ21" s="1149"/>
      <c r="AK21" s="1149"/>
      <c r="AL21" s="845"/>
      <c r="AM21" s="0"/>
      <c r="AN21" s="0"/>
      <c r="AO21" s="0"/>
      <c r="AP21" s="0"/>
      <c r="AQ21" s="0"/>
      <c r="AR21" s="0"/>
      <c r="AS21" s="0"/>
      <c r="AT21" s="0"/>
      <c r="AU21" s="0"/>
      <c r="AV21" s="0"/>
      <c r="AW21" s="0"/>
      <c r="AX21" s="0"/>
      <c r="AY21" s="0"/>
      <c r="AZ21" s="0"/>
      <c r="BA21" s="0"/>
      <c r="BB21" s="0"/>
      <c r="BC21" s="0"/>
      <c r="BD21" s="0"/>
      <c r="BE21" s="0"/>
      <c r="BF21" s="0"/>
      <c r="BG21" s="0"/>
    </row>
    <row customHeight="1" ht="11.25">
      <c r="A22" s="0" t="s">
        <v>1218</v>
      </c>
      <c r="B22" s="0"/>
      <c r="C22" s="0"/>
      <c r="D22" s="0"/>
      <c r="E22" s="101"/>
      <c r="F22" s="1122"/>
      <c r="G22" s="1123"/>
      <c r="H22" s="233" t="s">
        <v>529</v>
      </c>
      <c r="I22" s="1144"/>
      <c r="J22" s="366"/>
      <c r="K22" s="422"/>
      <c r="L22" s="214"/>
      <c r="M22" s="208"/>
      <c r="N22" s="1126"/>
      <c r="O22" s="1143"/>
      <c r="P22" s="1136"/>
      <c r="Q22" s="2458"/>
      <c r="R22" s="430"/>
      <c r="S22" s="1137"/>
      <c r="T22" s="430"/>
      <c r="U22" s="430"/>
      <c r="V22" s="430"/>
      <c r="W22" s="430"/>
      <c r="X22" s="430"/>
      <c r="Y22" s="430"/>
      <c r="Z22" s="0"/>
      <c r="AA22" s="1127">
        <v>1</v>
      </c>
      <c r="AB22" s="1138" t="s">
        <v>1262</v>
      </c>
      <c r="AC22" s="794">
        <v>308.35</v>
      </c>
      <c r="AD22" s="1138" t="str">
        <f>AB22</f>
        <v>     Прочие амортизационные отчисления</v>
      </c>
      <c r="AE22" s="794">
        <v>0</v>
      </c>
      <c r="AF22" s="1148"/>
      <c r="AG22" s="1149"/>
      <c r="AH22" s="1149"/>
      <c r="AI22" s="1148"/>
      <c r="AJ22" s="1149"/>
      <c r="AK22" s="1149"/>
      <c r="AL22" s="845"/>
      <c r="AM22" s="0"/>
      <c r="AN22" s="0"/>
      <c r="AO22" s="0"/>
      <c r="AP22" s="0"/>
      <c r="AQ22" s="0"/>
      <c r="AR22" s="0"/>
      <c r="AS22" s="0"/>
      <c r="AT22" s="0"/>
      <c r="AU22" s="0"/>
      <c r="AV22" s="0"/>
      <c r="AW22" s="0"/>
      <c r="AX22" s="0"/>
      <c r="AY22" s="0"/>
      <c r="AZ22" s="0"/>
      <c r="BA22" s="0"/>
      <c r="BB22" s="0"/>
      <c r="BC22" s="0"/>
      <c r="BD22" s="0"/>
      <c r="BE22" s="0"/>
      <c r="BF22" s="0"/>
      <c r="BG22" s="0"/>
    </row>
    <row customHeight="1" ht="11.25">
      <c r="A23" s="0" t="s">
        <v>1218</v>
      </c>
      <c r="B23" s="0"/>
      <c r="C23" s="0"/>
      <c r="D23" s="0"/>
      <c r="E23" s="101"/>
      <c r="F23" s="1122"/>
      <c r="G23" s="1123"/>
      <c r="H23" s="233" t="s">
        <v>529</v>
      </c>
      <c r="I23" s="1144"/>
      <c r="J23" s="366"/>
      <c r="K23" s="422"/>
      <c r="L23" s="214"/>
      <c r="M23" s="208"/>
      <c r="N23" s="1126"/>
      <c r="O23" s="1143"/>
      <c r="P23" s="1140"/>
      <c r="Q23" s="2458"/>
      <c r="R23" s="430"/>
      <c r="S23" s="1137"/>
      <c r="T23" s="430"/>
      <c r="U23" s="430"/>
      <c r="V23" s="430"/>
      <c r="W23" s="430"/>
      <c r="X23" s="430"/>
      <c r="Y23" s="430"/>
      <c r="Z23" s="1129"/>
      <c r="AA23" s="1130"/>
      <c r="AB23" s="167" t="s">
        <v>1263</v>
      </c>
      <c r="AC23" s="1131"/>
      <c r="AD23" s="1131"/>
      <c r="AE23" s="1151"/>
      <c r="AF23" s="1148"/>
      <c r="AG23" s="1149"/>
      <c r="AH23" s="1149"/>
      <c r="AI23" s="1148"/>
      <c r="AJ23" s="1149"/>
      <c r="AK23" s="1149"/>
      <c r="AL23" s="845"/>
      <c r="AM23" s="0"/>
      <c r="AN23" s="0"/>
      <c r="AO23" s="0"/>
      <c r="AP23" s="0"/>
      <c r="AQ23" s="0"/>
      <c r="AR23" s="0"/>
      <c r="AS23" s="0"/>
      <c r="AT23" s="0"/>
      <c r="AU23" s="0"/>
      <c r="AV23" s="0"/>
      <c r="AW23" s="0"/>
      <c r="AX23" s="0"/>
      <c r="AY23" s="0"/>
      <c r="AZ23" s="0"/>
      <c r="BA23" s="0"/>
      <c r="BB23" s="0"/>
      <c r="BC23" s="0"/>
      <c r="BD23" s="0"/>
      <c r="BE23" s="0"/>
      <c r="BF23" s="0"/>
      <c r="BG23" s="0"/>
    </row>
    <row customHeight="1" ht="27.75">
      <c r="A24" s="0" t="s">
        <v>1218</v>
      </c>
      <c r="B24" s="0"/>
      <c r="C24" s="0"/>
      <c r="D24" s="0"/>
      <c r="E24" s="101"/>
      <c r="F24" s="1122"/>
      <c r="G24" s="1123"/>
      <c r="H24" s="233" t="s">
        <v>529</v>
      </c>
      <c r="I24" s="1144"/>
      <c r="J24" s="366"/>
      <c r="K24" s="422"/>
      <c r="L24" s="214"/>
      <c r="M24" s="208"/>
      <c r="N24" s="1129"/>
      <c r="O24" s="1130"/>
      <c r="P24" s="167" t="s">
        <v>1264</v>
      </c>
      <c r="Q24" s="1130"/>
      <c r="R24" s="1130"/>
      <c r="S24" s="1130"/>
      <c r="T24" s="1130"/>
      <c r="U24" s="1130"/>
      <c r="V24" s="1130"/>
      <c r="W24" s="1130"/>
      <c r="X24" s="1130"/>
      <c r="Y24" s="1130"/>
      <c r="Z24" s="1130"/>
      <c r="AA24" s="1130"/>
      <c r="AB24" s="1130"/>
      <c r="AC24" s="1130"/>
      <c r="AD24" s="1130"/>
      <c r="AE24" s="1152"/>
      <c r="AF24" s="1148"/>
      <c r="AG24" s="1149"/>
      <c r="AH24" s="1149"/>
      <c r="AI24" s="1148"/>
      <c r="AJ24" s="1149"/>
      <c r="AK24" s="1149"/>
      <c r="AL24" s="845"/>
      <c r="AM24" s="0"/>
      <c r="AN24" s="0"/>
      <c r="AO24" s="0"/>
      <c r="AP24" s="0"/>
      <c r="AQ24" s="0"/>
      <c r="AR24" s="0"/>
      <c r="AS24" s="0"/>
      <c r="AT24" s="0"/>
      <c r="AU24" s="0"/>
      <c r="AV24" s="0"/>
      <c r="AW24" s="0"/>
      <c r="AX24" s="0"/>
      <c r="AY24" s="0"/>
      <c r="AZ24" s="0"/>
      <c r="BA24" s="0"/>
      <c r="BB24" s="0"/>
      <c r="BC24" s="0"/>
      <c r="BD24" s="0"/>
      <c r="BE24" s="0"/>
      <c r="BF24" s="0"/>
      <c r="BG24" s="0"/>
    </row>
    <row customHeight="1" ht="55.5">
      <c r="A25" s="0" t="s">
        <v>1218</v>
      </c>
      <c r="B25" s="0" t="s">
        <v>1250</v>
      </c>
      <c r="C25" s="0"/>
      <c r="D25" s="0"/>
      <c r="E25" s="101"/>
      <c r="F25" s="1122"/>
      <c r="G25" s="821" t="s">
        <v>102</v>
      </c>
      <c r="H25" s="233" t="s">
        <v>101</v>
      </c>
      <c r="I25" s="1144" t="s">
        <v>1251</v>
      </c>
      <c r="J25" s="366" t="s">
        <v>1265</v>
      </c>
      <c r="K25" s="422" t="s">
        <v>1266</v>
      </c>
      <c r="L25" s="214" t="s">
        <v>19</v>
      </c>
      <c r="M25" s="208"/>
      <c r="N25" s="1145"/>
      <c r="O25" s="1146" t="s">
        <v>529</v>
      </c>
      <c r="P25" s="1147"/>
      <c r="Q25" s="1147"/>
      <c r="R25" s="1147"/>
      <c r="S25" s="1147"/>
      <c r="T25" s="1147"/>
      <c r="U25" s="1147"/>
      <c r="V25" s="1147"/>
      <c r="W25" s="1147"/>
      <c r="X25" s="1147"/>
      <c r="Y25" s="1147"/>
      <c r="Z25" s="1147"/>
      <c r="AA25" s="1147"/>
      <c r="AB25" s="1147"/>
      <c r="AC25" s="1147"/>
      <c r="AD25" s="1147"/>
      <c r="AE25" s="1147"/>
      <c r="AF25" s="1148">
        <v>1</v>
      </c>
      <c r="AG25" s="1149" t="s">
        <v>1254</v>
      </c>
      <c r="AH25" s="1149" t="s">
        <v>1255</v>
      </c>
      <c r="AI25" s="1148">
        <v>5</v>
      </c>
      <c r="AJ25" s="1149" t="s">
        <v>1254</v>
      </c>
      <c r="AK25" s="1149" t="s">
        <v>1267</v>
      </c>
      <c r="AL25" s="845"/>
      <c r="AM25" s="0"/>
      <c r="AN25" s="0"/>
      <c r="AO25" s="0"/>
      <c r="AP25" s="0"/>
      <c r="AQ25" s="0"/>
      <c r="AR25" s="0"/>
      <c r="AS25" s="0"/>
      <c r="AT25" s="0"/>
      <c r="AU25" s="0"/>
      <c r="AV25" s="0"/>
      <c r="AW25" s="0"/>
      <c r="AX25" s="0"/>
      <c r="AY25" s="0"/>
      <c r="AZ25" s="0"/>
      <c r="BA25" s="0"/>
      <c r="BB25" s="0"/>
      <c r="BC25" s="0"/>
      <c r="BD25" s="0"/>
      <c r="BE25" s="0"/>
      <c r="BF25" s="0"/>
      <c r="BG25" s="0"/>
    </row>
    <row customHeight="1" ht="11.25">
      <c r="A26" s="0" t="s">
        <v>1218</v>
      </c>
      <c r="B26" s="0"/>
      <c r="C26" s="0"/>
      <c r="D26" s="0"/>
      <c r="E26" s="101"/>
      <c r="F26" s="1122"/>
      <c r="G26" s="1123"/>
      <c r="H26" s="233" t="s">
        <v>98</v>
      </c>
      <c r="I26" s="1144"/>
      <c r="J26" s="366"/>
      <c r="K26" s="422"/>
      <c r="L26" s="214"/>
      <c r="M26" s="208"/>
      <c r="N26" s="1126"/>
      <c r="O26" s="1143">
        <v>1</v>
      </c>
      <c r="P26" s="1128" t="s">
        <v>61</v>
      </c>
      <c r="Q26" s="2458" t="s">
        <v>1268</v>
      </c>
      <c r="R26" s="2459" t="s">
        <v>1269</v>
      </c>
      <c r="S26" s="2459" t="s">
        <v>125</v>
      </c>
      <c r="T26" s="2459" t="s">
        <v>125</v>
      </c>
      <c r="U26" s="2459" t="s">
        <v>126</v>
      </c>
      <c r="V26" s="2459" t="s">
        <v>1270</v>
      </c>
      <c r="W26" s="2459" t="s">
        <v>1271</v>
      </c>
      <c r="X26" s="2459" t="s">
        <v>1270</v>
      </c>
      <c r="Y26" s="2459" t="s">
        <v>1261</v>
      </c>
      <c r="Z26" s="1129"/>
      <c r="AA26" s="1130"/>
      <c r="AB26" s="1130"/>
      <c r="AC26" s="1131"/>
      <c r="AD26" s="1131"/>
      <c r="AE26" s="1150"/>
      <c r="AF26" s="1148"/>
      <c r="AG26" s="1149"/>
      <c r="AH26" s="1149"/>
      <c r="AI26" s="1148"/>
      <c r="AJ26" s="1149"/>
      <c r="AK26" s="1149"/>
      <c r="AL26" s="845"/>
      <c r="AM26" s="0"/>
      <c r="AN26" s="0"/>
      <c r="AO26" s="0"/>
      <c r="AP26" s="0"/>
      <c r="AQ26" s="0"/>
      <c r="AR26" s="0"/>
      <c r="AS26" s="0"/>
      <c r="AT26" s="0"/>
      <c r="AU26" s="0"/>
      <c r="AV26" s="0"/>
      <c r="AW26" s="0"/>
      <c r="AX26" s="0"/>
      <c r="AY26" s="0"/>
      <c r="AZ26" s="0"/>
      <c r="BA26" s="0"/>
      <c r="BB26" s="0"/>
      <c r="BC26" s="0"/>
      <c r="BD26" s="0"/>
      <c r="BE26" s="0"/>
      <c r="BF26" s="0"/>
      <c r="BG26" s="0"/>
    </row>
    <row customHeight="1" ht="11.25">
      <c r="A27" s="0" t="s">
        <v>1218</v>
      </c>
      <c r="B27" s="0"/>
      <c r="C27" s="0"/>
      <c r="D27" s="0"/>
      <c r="E27" s="101"/>
      <c r="F27" s="1122"/>
      <c r="G27" s="1123"/>
      <c r="H27" s="233" t="s">
        <v>98</v>
      </c>
      <c r="I27" s="1144"/>
      <c r="J27" s="366"/>
      <c r="K27" s="422"/>
      <c r="L27" s="214"/>
      <c r="M27" s="208"/>
      <c r="N27" s="1126"/>
      <c r="O27" s="1143"/>
      <c r="P27" s="1136"/>
      <c r="Q27" s="2458"/>
      <c r="R27" s="430"/>
      <c r="S27" s="1137"/>
      <c r="T27" s="430"/>
      <c r="U27" s="430"/>
      <c r="V27" s="430"/>
      <c r="W27" s="430"/>
      <c r="X27" s="430"/>
      <c r="Y27" s="430"/>
      <c r="Z27" s="0"/>
      <c r="AA27" s="1127">
        <v>1</v>
      </c>
      <c r="AB27" s="1138" t="s">
        <v>1272</v>
      </c>
      <c r="AC27" s="794">
        <v>308.625</v>
      </c>
      <c r="AD27" s="1138" t="str">
        <f>AB27</f>
        <v>  Прибыль направляемая на инвестиции</v>
      </c>
      <c r="AE27" s="794">
        <v>0</v>
      </c>
      <c r="AF27" s="1148"/>
      <c r="AG27" s="1149"/>
      <c r="AH27" s="1149"/>
      <c r="AI27" s="1148"/>
      <c r="AJ27" s="1149"/>
      <c r="AK27" s="1149"/>
      <c r="AL27" s="845"/>
      <c r="AM27" s="0"/>
      <c r="AN27" s="0"/>
      <c r="AO27" s="0"/>
      <c r="AP27" s="0"/>
      <c r="AQ27" s="0"/>
      <c r="AR27" s="0"/>
      <c r="AS27" s="0"/>
      <c r="AT27" s="0"/>
      <c r="AU27" s="0"/>
      <c r="AV27" s="0"/>
      <c r="AW27" s="0"/>
      <c r="AX27" s="0"/>
      <c r="AY27" s="0"/>
      <c r="AZ27" s="0"/>
      <c r="BA27" s="0"/>
      <c r="BB27" s="0"/>
      <c r="BC27" s="0"/>
      <c r="BD27" s="0"/>
      <c r="BE27" s="0"/>
      <c r="BF27" s="0"/>
      <c r="BG27" s="0"/>
    </row>
    <row customHeight="1" ht="11.25">
      <c r="A28" s="0" t="s">
        <v>1218</v>
      </c>
      <c r="B28" s="0"/>
      <c r="C28" s="0"/>
      <c r="D28" s="0"/>
      <c r="E28" s="101"/>
      <c r="F28" s="1122"/>
      <c r="G28" s="1123"/>
      <c r="H28" s="233" t="s">
        <v>98</v>
      </c>
      <c r="I28" s="1144"/>
      <c r="J28" s="366"/>
      <c r="K28" s="422"/>
      <c r="L28" s="214"/>
      <c r="M28" s="208"/>
      <c r="N28" s="1126"/>
      <c r="O28" s="1143"/>
      <c r="P28" s="1140"/>
      <c r="Q28" s="2458"/>
      <c r="R28" s="430"/>
      <c r="S28" s="1137"/>
      <c r="T28" s="430"/>
      <c r="U28" s="430"/>
      <c r="V28" s="430"/>
      <c r="W28" s="430"/>
      <c r="X28" s="430"/>
      <c r="Y28" s="430"/>
      <c r="Z28" s="1129"/>
      <c r="AA28" s="1130"/>
      <c r="AB28" s="167" t="s">
        <v>1263</v>
      </c>
      <c r="AC28" s="1131"/>
      <c r="AD28" s="1131"/>
      <c r="AE28" s="1151"/>
      <c r="AF28" s="1148"/>
      <c r="AG28" s="1149"/>
      <c r="AH28" s="1149"/>
      <c r="AI28" s="1148"/>
      <c r="AJ28" s="1149"/>
      <c r="AK28" s="1149"/>
      <c r="AL28" s="845"/>
      <c r="AM28" s="0"/>
      <c r="AN28" s="0"/>
      <c r="AO28" s="0"/>
      <c r="AP28" s="0"/>
      <c r="AQ28" s="0"/>
      <c r="AR28" s="0"/>
      <c r="AS28" s="0"/>
      <c r="AT28" s="0"/>
      <c r="AU28" s="0"/>
      <c r="AV28" s="0"/>
      <c r="AW28" s="0"/>
      <c r="AX28" s="0"/>
      <c r="AY28" s="0"/>
      <c r="AZ28" s="0"/>
      <c r="BA28" s="0"/>
      <c r="BB28" s="0"/>
      <c r="BC28" s="0"/>
      <c r="BD28" s="0"/>
      <c r="BE28" s="0"/>
      <c r="BF28" s="0"/>
      <c r="BG28" s="0"/>
    </row>
    <row customHeight="1" ht="11.25">
      <c r="A29" s="0" t="s">
        <v>1218</v>
      </c>
      <c r="B29" s="0"/>
      <c r="C29" s="0"/>
      <c r="D29" s="0"/>
      <c r="E29" s="101"/>
      <c r="F29" s="1122"/>
      <c r="G29" s="1123"/>
      <c r="H29" s="233" t="s">
        <v>98</v>
      </c>
      <c r="I29" s="1144"/>
      <c r="J29" s="366"/>
      <c r="K29" s="422"/>
      <c r="L29" s="214"/>
      <c r="M29" s="208"/>
      <c r="N29" s="1129"/>
      <c r="O29" s="1130"/>
      <c r="P29" s="167" t="s">
        <v>1264</v>
      </c>
      <c r="Q29" s="1130"/>
      <c r="R29" s="1130"/>
      <c r="S29" s="1130"/>
      <c r="T29" s="1130"/>
      <c r="U29" s="1130"/>
      <c r="V29" s="1130"/>
      <c r="W29" s="1130"/>
      <c r="X29" s="1130"/>
      <c r="Y29" s="1130"/>
      <c r="Z29" s="1130"/>
      <c r="AA29" s="1130"/>
      <c r="AB29" s="1130"/>
      <c r="AC29" s="1130"/>
      <c r="AD29" s="1130"/>
      <c r="AE29" s="1152"/>
      <c r="AF29" s="1148"/>
      <c r="AG29" s="1149"/>
      <c r="AH29" s="1149"/>
      <c r="AI29" s="1148"/>
      <c r="AJ29" s="1149"/>
      <c r="AK29" s="1149"/>
      <c r="AL29" s="845"/>
      <c r="AM29" s="0"/>
      <c r="AN29" s="0"/>
      <c r="AO29" s="0"/>
      <c r="AP29" s="0"/>
      <c r="AQ29" s="0"/>
      <c r="AR29" s="0"/>
      <c r="AS29" s="0"/>
      <c r="AT29" s="0"/>
      <c r="AU29" s="0"/>
      <c r="AV29" s="0"/>
      <c r="AW29" s="0"/>
      <c r="AX29" s="0"/>
      <c r="AY29" s="0"/>
      <c r="AZ29" s="0"/>
      <c r="BA29" s="0"/>
      <c r="BB29" s="0"/>
      <c r="BC29" s="0"/>
      <c r="BD29" s="0"/>
      <c r="BE29" s="0"/>
      <c r="BF29" s="0"/>
      <c r="BG29" s="0"/>
    </row>
    <row customHeight="1" ht="11.25">
      <c r="A30" s="0" t="s">
        <v>1218</v>
      </c>
      <c r="B30" s="0" t="s">
        <v>22</v>
      </c>
      <c r="C30" s="0"/>
      <c r="D30" s="0"/>
      <c r="E30" s="101"/>
      <c r="F30" s="1122"/>
      <c r="G30" s="821" t="s">
        <v>102</v>
      </c>
      <c r="H30" s="233" t="s">
        <v>89</v>
      </c>
      <c r="I30" s="1144" t="s">
        <v>1273</v>
      </c>
      <c r="J30" s="2460" t="s">
        <v>22</v>
      </c>
      <c r="K30" s="422" t="s">
        <v>1274</v>
      </c>
      <c r="L30" s="214" t="s">
        <v>19</v>
      </c>
      <c r="M30" s="208"/>
      <c r="N30" s="1145"/>
      <c r="O30" s="1146" t="s">
        <v>529</v>
      </c>
      <c r="P30" s="1147"/>
      <c r="Q30" s="1147"/>
      <c r="R30" s="1147"/>
      <c r="S30" s="1147"/>
      <c r="T30" s="1147"/>
      <c r="U30" s="1147"/>
      <c r="V30" s="1147"/>
      <c r="W30" s="1147"/>
      <c r="X30" s="1147"/>
      <c r="Y30" s="1147"/>
      <c r="Z30" s="1147"/>
      <c r="AA30" s="1147"/>
      <c r="AB30" s="1147"/>
      <c r="AC30" s="1147"/>
      <c r="AD30" s="1147"/>
      <c r="AE30" s="1147"/>
      <c r="AF30" s="1148">
        <v>1</v>
      </c>
      <c r="AG30" s="1149" t="s">
        <v>1254</v>
      </c>
      <c r="AH30" s="1149" t="s">
        <v>1255</v>
      </c>
      <c r="AI30" s="1148">
        <v>5</v>
      </c>
      <c r="AJ30" s="1149" t="s">
        <v>1254</v>
      </c>
      <c r="AK30" s="1149" t="s">
        <v>1267</v>
      </c>
      <c r="AL30" s="845"/>
      <c r="AM30" s="0"/>
      <c r="AN30" s="0"/>
      <c r="AO30" s="0"/>
      <c r="AP30" s="0"/>
      <c r="AQ30" s="0"/>
      <c r="AR30" s="0"/>
      <c r="AS30" s="0"/>
      <c r="AT30" s="0"/>
      <c r="AU30" s="0"/>
      <c r="AV30" s="0"/>
      <c r="AW30" s="0"/>
      <c r="AX30" s="0"/>
      <c r="AY30" s="0"/>
      <c r="AZ30" s="0"/>
      <c r="BA30" s="0"/>
      <c r="BB30" s="0"/>
      <c r="BC30" s="0"/>
      <c r="BD30" s="0"/>
      <c r="BE30" s="0"/>
      <c r="BF30" s="0"/>
      <c r="BG30" s="0"/>
    </row>
    <row customHeight="1" ht="11.25">
      <c r="A31" s="0" t="s">
        <v>1218</v>
      </c>
      <c r="B31" s="0"/>
      <c r="C31" s="0"/>
      <c r="D31" s="0"/>
      <c r="E31" s="101"/>
      <c r="F31" s="1122"/>
      <c r="G31" s="1123"/>
      <c r="H31" s="233" t="s">
        <v>101</v>
      </c>
      <c r="I31" s="1144"/>
      <c r="J31" s="2460"/>
      <c r="K31" s="422"/>
      <c r="L31" s="214"/>
      <c r="M31" s="208"/>
      <c r="N31" s="1126"/>
      <c r="O31" s="1143">
        <v>1</v>
      </c>
      <c r="P31" s="1128" t="s">
        <v>19</v>
      </c>
      <c r="Q31" s="430" t="s">
        <v>22</v>
      </c>
      <c r="R31" s="430" t="s">
        <v>22</v>
      </c>
      <c r="S31" s="430" t="s">
        <v>22</v>
      </c>
      <c r="T31" s="430" t="s">
        <v>22</v>
      </c>
      <c r="U31" s="430" t="s">
        <v>22</v>
      </c>
      <c r="V31" s="430" t="s">
        <v>22</v>
      </c>
      <c r="W31" s="430" t="s">
        <v>22</v>
      </c>
      <c r="X31" s="430" t="s">
        <v>22</v>
      </c>
      <c r="Y31" s="430"/>
      <c r="Z31" s="1129"/>
      <c r="AA31" s="1130"/>
      <c r="AB31" s="1130"/>
      <c r="AC31" s="1131"/>
      <c r="AD31" s="1131"/>
      <c r="AE31" s="1150"/>
      <c r="AF31" s="1148"/>
      <c r="AG31" s="1149"/>
      <c r="AH31" s="1149"/>
      <c r="AI31" s="1148"/>
      <c r="AJ31" s="1149"/>
      <c r="AK31" s="1149"/>
      <c r="AL31" s="845"/>
      <c r="AM31" s="0"/>
      <c r="AN31" s="0"/>
      <c r="AO31" s="0"/>
      <c r="AP31" s="0"/>
      <c r="AQ31" s="0"/>
      <c r="AR31" s="0"/>
      <c r="AS31" s="0"/>
      <c r="AT31" s="0"/>
      <c r="AU31" s="0"/>
      <c r="AV31" s="0"/>
      <c r="AW31" s="0"/>
      <c r="AX31" s="0"/>
      <c r="AY31" s="0"/>
      <c r="AZ31" s="0"/>
      <c r="BA31" s="0"/>
      <c r="BB31" s="0"/>
      <c r="BC31" s="0"/>
      <c r="BD31" s="0"/>
      <c r="BE31" s="0"/>
      <c r="BF31" s="0"/>
      <c r="BG31" s="0"/>
    </row>
    <row customHeight="1" ht="11.25">
      <c r="A32" s="0" t="s">
        <v>1218</v>
      </c>
      <c r="B32" s="0"/>
      <c r="C32" s="0"/>
      <c r="D32" s="0"/>
      <c r="E32" s="101"/>
      <c r="F32" s="1122"/>
      <c r="G32" s="1123"/>
      <c r="H32" s="233" t="s">
        <v>101</v>
      </c>
      <c r="I32" s="1144"/>
      <c r="J32" s="2460"/>
      <c r="K32" s="422"/>
      <c r="L32" s="214"/>
      <c r="M32" s="208"/>
      <c r="N32" s="1126"/>
      <c r="O32" s="1143"/>
      <c r="P32" s="1136"/>
      <c r="Q32" s="430"/>
      <c r="R32" s="430"/>
      <c r="S32" s="1137"/>
      <c r="T32" s="430"/>
      <c r="U32" s="430"/>
      <c r="V32" s="430"/>
      <c r="W32" s="430"/>
      <c r="X32" s="430"/>
      <c r="Y32" s="430"/>
      <c r="Z32" s="0"/>
      <c r="AA32" s="1127">
        <v>1</v>
      </c>
      <c r="AB32" s="1138" t="s">
        <v>1262</v>
      </c>
      <c r="AC32" s="794">
        <v>273.67</v>
      </c>
      <c r="AD32" s="1138" t="str">
        <f>AB32</f>
        <v>     Прочие амортизационные отчисления</v>
      </c>
      <c r="AE32" s="794">
        <v>0</v>
      </c>
      <c r="AF32" s="1148"/>
      <c r="AG32" s="1149"/>
      <c r="AH32" s="1149"/>
      <c r="AI32" s="1148"/>
      <c r="AJ32" s="1149"/>
      <c r="AK32" s="1149"/>
      <c r="AL32" s="845"/>
      <c r="AM32" s="0"/>
      <c r="AN32" s="0"/>
      <c r="AO32" s="0"/>
      <c r="AP32" s="0"/>
      <c r="AQ32" s="0"/>
      <c r="AR32" s="0"/>
      <c r="AS32" s="0"/>
      <c r="AT32" s="0"/>
      <c r="AU32" s="0"/>
      <c r="AV32" s="0"/>
      <c r="AW32" s="0"/>
      <c r="AX32" s="0"/>
      <c r="AY32" s="0"/>
      <c r="AZ32" s="0"/>
      <c r="BA32" s="0"/>
      <c r="BB32" s="0"/>
      <c r="BC32" s="0"/>
      <c r="BD32" s="0"/>
      <c r="BE32" s="0"/>
      <c r="BF32" s="0"/>
      <c r="BG32" s="0"/>
    </row>
    <row customHeight="1" ht="11.25">
      <c r="A33" s="0" t="s">
        <v>1218</v>
      </c>
      <c r="B33" s="0"/>
      <c r="C33" s="0"/>
      <c r="D33" s="0"/>
      <c r="E33" s="101"/>
      <c r="F33" s="1123"/>
      <c r="G33" s="1123"/>
      <c r="H33" s="1123"/>
      <c r="I33" s="1123"/>
      <c r="J33" s="2461"/>
      <c r="K33" s="1123"/>
      <c r="L33" s="1123"/>
      <c r="M33" s="1123"/>
      <c r="N33" s="1123"/>
      <c r="O33" s="1123"/>
      <c r="P33" s="1123"/>
      <c r="Q33" s="1123"/>
      <c r="R33" s="1123"/>
      <c r="S33" s="1123"/>
      <c r="T33" s="1123"/>
      <c r="U33" s="1123"/>
      <c r="V33" s="1123"/>
      <c r="W33" s="1123"/>
      <c r="X33" s="1123"/>
      <c r="Y33" s="1123"/>
      <c r="Z33" s="821" t="s">
        <v>102</v>
      </c>
      <c r="AA33" s="1143" t="s">
        <v>101</v>
      </c>
      <c r="AB33" s="1138" t="s">
        <v>1272</v>
      </c>
      <c r="AC33" s="794">
        <v>2682.318</v>
      </c>
      <c r="AD33" s="1138" t="str">
        <f>AB33</f>
        <v>  Прибыль направляемая на инвестиции</v>
      </c>
      <c r="AE33" s="794">
        <v>0</v>
      </c>
      <c r="AF33" s="1125"/>
      <c r="AG33" s="1133"/>
      <c r="AH33" s="1133"/>
      <c r="AI33" s="1125"/>
      <c r="AJ33" s="1133"/>
      <c r="AK33" s="1134"/>
      <c r="AL33" s="845"/>
      <c r="AM33" s="0"/>
      <c r="AN33" s="0"/>
      <c r="AO33" s="0"/>
      <c r="AP33" s="0"/>
      <c r="AQ33" s="0"/>
      <c r="AR33" s="0"/>
      <c r="AS33" s="0"/>
      <c r="AT33" s="0"/>
      <c r="AU33" s="0"/>
      <c r="AV33" s="0"/>
      <c r="AW33" s="0"/>
      <c r="AX33" s="0"/>
      <c r="AY33" s="0"/>
      <c r="AZ33" s="0"/>
      <c r="BA33" s="0"/>
      <c r="BB33" s="0"/>
      <c r="BC33" s="0"/>
      <c r="BD33" s="0"/>
      <c r="BE33" s="0"/>
      <c r="BF33" s="0"/>
      <c r="BG33" s="0"/>
    </row>
    <row customHeight="1" ht="11.25">
      <c r="A34" s="0" t="s">
        <v>1218</v>
      </c>
      <c r="B34" s="0"/>
      <c r="C34" s="0"/>
      <c r="D34" s="0"/>
      <c r="E34" s="101"/>
      <c r="F34" s="1122"/>
      <c r="G34" s="1123"/>
      <c r="H34" s="233" t="s">
        <v>101</v>
      </c>
      <c r="I34" s="1144"/>
      <c r="J34" s="2460"/>
      <c r="K34" s="422"/>
      <c r="L34" s="214"/>
      <c r="M34" s="208"/>
      <c r="N34" s="1126"/>
      <c r="O34" s="1143"/>
      <c r="P34" s="1140"/>
      <c r="Q34" s="430"/>
      <c r="R34" s="430"/>
      <c r="S34" s="1137"/>
      <c r="T34" s="430"/>
      <c r="U34" s="430"/>
      <c r="V34" s="430"/>
      <c r="W34" s="430"/>
      <c r="X34" s="430"/>
      <c r="Y34" s="430"/>
      <c r="Z34" s="1129"/>
      <c r="AA34" s="1130"/>
      <c r="AB34" s="167" t="s">
        <v>1263</v>
      </c>
      <c r="AC34" s="1131"/>
      <c r="AD34" s="1131"/>
      <c r="AE34" s="1151"/>
      <c r="AF34" s="1148"/>
      <c r="AG34" s="1149"/>
      <c r="AH34" s="1149"/>
      <c r="AI34" s="1148"/>
      <c r="AJ34" s="1149"/>
      <c r="AK34" s="1149"/>
      <c r="AL34" s="845"/>
      <c r="AM34" s="0"/>
      <c r="AN34" s="0"/>
      <c r="AO34" s="0"/>
      <c r="AP34" s="0"/>
      <c r="AQ34" s="0"/>
      <c r="AR34" s="0"/>
      <c r="AS34" s="0"/>
      <c r="AT34" s="0"/>
      <c r="AU34" s="0"/>
      <c r="AV34" s="0"/>
      <c r="AW34" s="0"/>
      <c r="AX34" s="0"/>
      <c r="AY34" s="0"/>
      <c r="AZ34" s="0"/>
      <c r="BA34" s="0"/>
      <c r="BB34" s="0"/>
      <c r="BC34" s="0"/>
      <c r="BD34" s="0"/>
      <c r="BE34" s="0"/>
      <c r="BF34" s="0"/>
      <c r="BG34" s="0"/>
    </row>
    <row customHeight="1" ht="11.25">
      <c r="A35" s="0" t="s">
        <v>1218</v>
      </c>
      <c r="B35" s="0"/>
      <c r="C35" s="0"/>
      <c r="D35" s="0"/>
      <c r="E35" s="101"/>
      <c r="F35" s="1122"/>
      <c r="G35" s="1123"/>
      <c r="H35" s="233" t="s">
        <v>101</v>
      </c>
      <c r="I35" s="1144"/>
      <c r="J35" s="2460"/>
      <c r="K35" s="422"/>
      <c r="L35" s="214"/>
      <c r="M35" s="208"/>
      <c r="N35" s="1129"/>
      <c r="O35" s="1130"/>
      <c r="P35" s="167" t="s">
        <v>1264</v>
      </c>
      <c r="Q35" s="1130"/>
      <c r="R35" s="1130"/>
      <c r="S35" s="1130"/>
      <c r="T35" s="1130"/>
      <c r="U35" s="1130"/>
      <c r="V35" s="1130"/>
      <c r="W35" s="1130"/>
      <c r="X35" s="1130"/>
      <c r="Y35" s="1130"/>
      <c r="Z35" s="1130"/>
      <c r="AA35" s="1130"/>
      <c r="AB35" s="1130"/>
      <c r="AC35" s="1130"/>
      <c r="AD35" s="1130"/>
      <c r="AE35" s="1152"/>
      <c r="AF35" s="1148"/>
      <c r="AG35" s="1149"/>
      <c r="AH35" s="1149"/>
      <c r="AI35" s="1148"/>
      <c r="AJ35" s="1149"/>
      <c r="AK35" s="1149"/>
      <c r="AL35" s="845"/>
      <c r="AM35" s="0"/>
      <c r="AN35" s="0"/>
      <c r="AO35" s="0"/>
      <c r="AP35" s="0"/>
      <c r="AQ35" s="0"/>
      <c r="AR35" s="0"/>
      <c r="AS35" s="0"/>
      <c r="AT35" s="0"/>
      <c r="AU35" s="0"/>
      <c r="AV35" s="0"/>
      <c r="AW35" s="0"/>
      <c r="AX35" s="0"/>
      <c r="AY35" s="0"/>
      <c r="AZ35" s="0"/>
      <c r="BA35" s="0"/>
      <c r="BB35" s="0"/>
      <c r="BC35" s="0"/>
      <c r="BD35" s="0"/>
      <c r="BE35" s="0"/>
      <c r="BF35" s="0"/>
      <c r="BG35" s="0"/>
    </row>
    <row customHeight="1" ht="11.25">
      <c r="A36" s="0" t="s">
        <v>1218</v>
      </c>
      <c r="B36" s="0" t="s">
        <v>1250</v>
      </c>
      <c r="C36" s="0"/>
      <c r="D36" s="0"/>
      <c r="E36" s="101"/>
      <c r="F36" s="1122"/>
      <c r="G36" s="821" t="s">
        <v>102</v>
      </c>
      <c r="H36" s="233" t="s">
        <v>90</v>
      </c>
      <c r="I36" s="1144" t="s">
        <v>1251</v>
      </c>
      <c r="J36" s="366" t="s">
        <v>1252</v>
      </c>
      <c r="K36" s="422" t="s">
        <v>1275</v>
      </c>
      <c r="L36" s="214" t="s">
        <v>19</v>
      </c>
      <c r="M36" s="208"/>
      <c r="N36" s="1145"/>
      <c r="O36" s="1146" t="s">
        <v>529</v>
      </c>
      <c r="P36" s="1147"/>
      <c r="Q36" s="1147"/>
      <c r="R36" s="1147"/>
      <c r="S36" s="1147"/>
      <c r="T36" s="1147"/>
      <c r="U36" s="1147"/>
      <c r="V36" s="1147"/>
      <c r="W36" s="1147"/>
      <c r="X36" s="1147"/>
      <c r="Y36" s="1147"/>
      <c r="Z36" s="1147"/>
      <c r="AA36" s="1147"/>
      <c r="AB36" s="1147"/>
      <c r="AC36" s="1147"/>
      <c r="AD36" s="1147"/>
      <c r="AE36" s="1147"/>
      <c r="AF36" s="1148">
        <v>1</v>
      </c>
      <c r="AG36" s="1149" t="s">
        <v>1254</v>
      </c>
      <c r="AH36" s="1149" t="s">
        <v>1255</v>
      </c>
      <c r="AI36" s="1148">
        <v>5</v>
      </c>
      <c r="AJ36" s="1149" t="s">
        <v>1254</v>
      </c>
      <c r="AK36" s="1149" t="s">
        <v>1267</v>
      </c>
      <c r="AL36" s="845"/>
      <c r="AM36" s="0"/>
      <c r="AN36" s="0"/>
      <c r="AO36" s="0"/>
      <c r="AP36" s="0"/>
      <c r="AQ36" s="0"/>
      <c r="AR36" s="0"/>
      <c r="AS36" s="0"/>
      <c r="AT36" s="0"/>
      <c r="AU36" s="0"/>
      <c r="AV36" s="0"/>
      <c r="AW36" s="0"/>
      <c r="AX36" s="0"/>
      <c r="AY36" s="0"/>
      <c r="AZ36" s="0"/>
      <c r="BA36" s="0"/>
      <c r="BB36" s="0"/>
      <c r="BC36" s="0"/>
      <c r="BD36" s="0"/>
      <c r="BE36" s="0"/>
      <c r="BF36" s="0"/>
      <c r="BG36" s="0"/>
    </row>
    <row customHeight="1" ht="11.25">
      <c r="A37" s="0" t="s">
        <v>1218</v>
      </c>
      <c r="B37" s="0"/>
      <c r="C37" s="0"/>
      <c r="D37" s="0"/>
      <c r="E37" s="101"/>
      <c r="F37" s="1122"/>
      <c r="G37" s="1123"/>
      <c r="H37" s="233" t="s">
        <v>89</v>
      </c>
      <c r="I37" s="1144"/>
      <c r="J37" s="366"/>
      <c r="K37" s="422"/>
      <c r="L37" s="214"/>
      <c r="M37" s="208"/>
      <c r="N37" s="1126"/>
      <c r="O37" s="1143">
        <v>1</v>
      </c>
      <c r="P37" s="1128" t="s">
        <v>61</v>
      </c>
      <c r="Q37" s="2458" t="s">
        <v>1276</v>
      </c>
      <c r="R37" s="2459" t="s">
        <v>1257</v>
      </c>
      <c r="S37" s="2459" t="s">
        <v>178</v>
      </c>
      <c r="T37" s="2459" t="s">
        <v>178</v>
      </c>
      <c r="U37" s="2459" t="s">
        <v>179</v>
      </c>
      <c r="V37" s="2459" t="s">
        <v>1277</v>
      </c>
      <c r="W37" s="2459" t="s">
        <v>1278</v>
      </c>
      <c r="X37" s="2459" t="s">
        <v>1279</v>
      </c>
      <c r="Y37" s="2459" t="s">
        <v>1261</v>
      </c>
      <c r="Z37" s="1129"/>
      <c r="AA37" s="1130"/>
      <c r="AB37" s="1130"/>
      <c r="AC37" s="1131"/>
      <c r="AD37" s="1131"/>
      <c r="AE37" s="1150"/>
      <c r="AF37" s="1148"/>
      <c r="AG37" s="1149"/>
      <c r="AH37" s="1149"/>
      <c r="AI37" s="1148"/>
      <c r="AJ37" s="1149"/>
      <c r="AK37" s="1149"/>
      <c r="AL37" s="845"/>
      <c r="AM37" s="0"/>
      <c r="AN37" s="0"/>
      <c r="AO37" s="0"/>
      <c r="AP37" s="0"/>
      <c r="AQ37" s="0"/>
      <c r="AR37" s="0"/>
      <c r="AS37" s="0"/>
      <c r="AT37" s="0"/>
      <c r="AU37" s="0"/>
      <c r="AV37" s="0"/>
      <c r="AW37" s="0"/>
      <c r="AX37" s="0"/>
      <c r="AY37" s="0"/>
      <c r="AZ37" s="0"/>
      <c r="BA37" s="0"/>
      <c r="BB37" s="0"/>
      <c r="BC37" s="0"/>
      <c r="BD37" s="0"/>
      <c r="BE37" s="0"/>
      <c r="BF37" s="0"/>
      <c r="BG37" s="0"/>
    </row>
    <row customHeight="1" ht="11.25">
      <c r="A38" s="0" t="s">
        <v>1218</v>
      </c>
      <c r="B38" s="0"/>
      <c r="C38" s="0"/>
      <c r="D38" s="0"/>
      <c r="E38" s="101"/>
      <c r="F38" s="1122"/>
      <c r="G38" s="1123"/>
      <c r="H38" s="233" t="s">
        <v>89</v>
      </c>
      <c r="I38" s="1144"/>
      <c r="J38" s="366"/>
      <c r="K38" s="422"/>
      <c r="L38" s="214"/>
      <c r="M38" s="208"/>
      <c r="N38" s="1126"/>
      <c r="O38" s="1143"/>
      <c r="P38" s="1136"/>
      <c r="Q38" s="2458"/>
      <c r="R38" s="430"/>
      <c r="S38" s="1137"/>
      <c r="T38" s="430"/>
      <c r="U38" s="430"/>
      <c r="V38" s="430"/>
      <c r="W38" s="430"/>
      <c r="X38" s="430"/>
      <c r="Y38" s="430"/>
      <c r="Z38" s="0"/>
      <c r="AA38" s="1127">
        <v>1</v>
      </c>
      <c r="AB38" s="1138" t="s">
        <v>1262</v>
      </c>
      <c r="AC38" s="794">
        <v>4479.187</v>
      </c>
      <c r="AD38" s="1138" t="str">
        <f>AB38</f>
        <v>     Прочие амортизационные отчисления</v>
      </c>
      <c r="AE38" s="794">
        <v>0</v>
      </c>
      <c r="AF38" s="1148"/>
      <c r="AG38" s="1149"/>
      <c r="AH38" s="1149"/>
      <c r="AI38" s="1148"/>
      <c r="AJ38" s="1149"/>
      <c r="AK38" s="1149"/>
      <c r="AL38" s="845"/>
      <c r="AM38" s="0"/>
      <c r="AN38" s="0"/>
      <c r="AO38" s="0"/>
      <c r="AP38" s="0"/>
      <c r="AQ38" s="0"/>
      <c r="AR38" s="0"/>
      <c r="AS38" s="0"/>
      <c r="AT38" s="0"/>
      <c r="AU38" s="0"/>
      <c r="AV38" s="0"/>
      <c r="AW38" s="0"/>
      <c r="AX38" s="0"/>
      <c r="AY38" s="0"/>
      <c r="AZ38" s="0"/>
      <c r="BA38" s="0"/>
      <c r="BB38" s="0"/>
      <c r="BC38" s="0"/>
      <c r="BD38" s="0"/>
      <c r="BE38" s="0"/>
      <c r="BF38" s="0"/>
      <c r="BG38" s="0"/>
    </row>
    <row customHeight="1" ht="11.25">
      <c r="A39" s="0" t="s">
        <v>1218</v>
      </c>
      <c r="B39" s="0"/>
      <c r="C39" s="0"/>
      <c r="D39" s="0"/>
      <c r="E39" s="101"/>
      <c r="F39" s="1122"/>
      <c r="G39" s="1123"/>
      <c r="H39" s="233" t="s">
        <v>89</v>
      </c>
      <c r="I39" s="1144"/>
      <c r="J39" s="366"/>
      <c r="K39" s="422"/>
      <c r="L39" s="214"/>
      <c r="M39" s="208"/>
      <c r="N39" s="1126"/>
      <c r="O39" s="1143"/>
      <c r="P39" s="1140"/>
      <c r="Q39" s="2458"/>
      <c r="R39" s="430"/>
      <c r="S39" s="1137"/>
      <c r="T39" s="430"/>
      <c r="U39" s="430"/>
      <c r="V39" s="430"/>
      <c r="W39" s="430"/>
      <c r="X39" s="430"/>
      <c r="Y39" s="430"/>
      <c r="Z39" s="1129"/>
      <c r="AA39" s="1130"/>
      <c r="AB39" s="167" t="s">
        <v>1263</v>
      </c>
      <c r="AC39" s="1131"/>
      <c r="AD39" s="1131"/>
      <c r="AE39" s="1151"/>
      <c r="AF39" s="1148"/>
      <c r="AG39" s="1149"/>
      <c r="AH39" s="1149"/>
      <c r="AI39" s="1148"/>
      <c r="AJ39" s="1149"/>
      <c r="AK39" s="1149"/>
      <c r="AL39" s="845"/>
      <c r="AM39" s="0"/>
      <c r="AN39" s="0"/>
      <c r="AO39" s="0"/>
      <c r="AP39" s="0"/>
      <c r="AQ39" s="0"/>
      <c r="AR39" s="0"/>
      <c r="AS39" s="0"/>
      <c r="AT39" s="0"/>
      <c r="AU39" s="0"/>
      <c r="AV39" s="0"/>
      <c r="AW39" s="0"/>
      <c r="AX39" s="0"/>
      <c r="AY39" s="0"/>
      <c r="AZ39" s="0"/>
      <c r="BA39" s="0"/>
      <c r="BB39" s="0"/>
      <c r="BC39" s="0"/>
      <c r="BD39" s="0"/>
      <c r="BE39" s="0"/>
      <c r="BF39" s="0"/>
      <c r="BG39" s="0"/>
    </row>
    <row customHeight="1" ht="11.25">
      <c r="A40" s="0" t="s">
        <v>1218</v>
      </c>
      <c r="B40" s="0"/>
      <c r="C40" s="0"/>
      <c r="D40" s="0"/>
      <c r="E40" s="101"/>
      <c r="F40" s="1122"/>
      <c r="G40" s="1123"/>
      <c r="H40" s="233" t="s">
        <v>89</v>
      </c>
      <c r="I40" s="1144"/>
      <c r="J40" s="366"/>
      <c r="K40" s="422"/>
      <c r="L40" s="214"/>
      <c r="M40" s="208"/>
      <c r="N40" s="1129"/>
      <c r="O40" s="1130"/>
      <c r="P40" s="167" t="s">
        <v>1264</v>
      </c>
      <c r="Q40" s="1130"/>
      <c r="R40" s="1130"/>
      <c r="S40" s="1130"/>
      <c r="T40" s="1130"/>
      <c r="U40" s="1130"/>
      <c r="V40" s="1130"/>
      <c r="W40" s="1130"/>
      <c r="X40" s="1130"/>
      <c r="Y40" s="1130"/>
      <c r="Z40" s="1130"/>
      <c r="AA40" s="1130"/>
      <c r="AB40" s="1130"/>
      <c r="AC40" s="1130"/>
      <c r="AD40" s="1130"/>
      <c r="AE40" s="1152"/>
      <c r="AF40" s="1148"/>
      <c r="AG40" s="1149"/>
      <c r="AH40" s="1149"/>
      <c r="AI40" s="1148"/>
      <c r="AJ40" s="1149"/>
      <c r="AK40" s="1149"/>
      <c r="AL40" s="845"/>
      <c r="AM40" s="0"/>
      <c r="AN40" s="0"/>
      <c r="AO40" s="0"/>
      <c r="AP40" s="0"/>
      <c r="AQ40" s="0"/>
      <c r="AR40" s="0"/>
      <c r="AS40" s="0"/>
      <c r="AT40" s="0"/>
      <c r="AU40" s="0"/>
      <c r="AV40" s="0"/>
      <c r="AW40" s="0"/>
      <c r="AX40" s="0"/>
      <c r="AY40" s="0"/>
      <c r="AZ40" s="0"/>
      <c r="BA40" s="0"/>
      <c r="BB40" s="0"/>
      <c r="BC40" s="0"/>
      <c r="BD40" s="0"/>
      <c r="BE40" s="0"/>
      <c r="BF40" s="0"/>
      <c r="BG40" s="0"/>
    </row>
    <row customHeight="1" ht="11.25">
      <c r="A41" s="0" t="s">
        <v>1218</v>
      </c>
      <c r="B41" s="0" t="s">
        <v>1280</v>
      </c>
      <c r="C41" s="0"/>
      <c r="D41" s="0"/>
      <c r="E41" s="101"/>
      <c r="F41" s="1122"/>
      <c r="G41" s="821" t="s">
        <v>102</v>
      </c>
      <c r="H41" s="233" t="s">
        <v>109</v>
      </c>
      <c r="I41" s="1144" t="s">
        <v>1281</v>
      </c>
      <c r="J41" s="366" t="s">
        <v>1282</v>
      </c>
      <c r="K41" s="422" t="s">
        <v>1283</v>
      </c>
      <c r="L41" s="214" t="s">
        <v>19</v>
      </c>
      <c r="M41" s="208"/>
      <c r="N41" s="1145"/>
      <c r="O41" s="1146" t="s">
        <v>529</v>
      </c>
      <c r="P41" s="1147"/>
      <c r="Q41" s="1147"/>
      <c r="R41" s="1147"/>
      <c r="S41" s="1147"/>
      <c r="T41" s="1147"/>
      <c r="U41" s="1147"/>
      <c r="V41" s="1147"/>
      <c r="W41" s="1147"/>
      <c r="X41" s="1147"/>
      <c r="Y41" s="1147"/>
      <c r="Z41" s="1147"/>
      <c r="AA41" s="1147"/>
      <c r="AB41" s="1147"/>
      <c r="AC41" s="1147"/>
      <c r="AD41" s="1147"/>
      <c r="AE41" s="1147"/>
      <c r="AF41" s="1148">
        <v>1</v>
      </c>
      <c r="AG41" s="1149" t="s">
        <v>1254</v>
      </c>
      <c r="AH41" s="1149" t="s">
        <v>1255</v>
      </c>
      <c r="AI41" s="1148">
        <v>5</v>
      </c>
      <c r="AJ41" s="1149" t="s">
        <v>1254</v>
      </c>
      <c r="AK41" s="1149" t="s">
        <v>1267</v>
      </c>
      <c r="AL41" s="845"/>
      <c r="AM41" s="0"/>
      <c r="AN41" s="0"/>
      <c r="AO41" s="0"/>
      <c r="AP41" s="0"/>
      <c r="AQ41" s="0"/>
      <c r="AR41" s="0"/>
      <c r="AS41" s="0"/>
      <c r="AT41" s="0"/>
      <c r="AU41" s="0"/>
      <c r="AV41" s="0"/>
      <c r="AW41" s="0"/>
      <c r="AX41" s="0"/>
      <c r="AY41" s="0"/>
      <c r="AZ41" s="0"/>
      <c r="BA41" s="0"/>
      <c r="BB41" s="0"/>
      <c r="BC41" s="0"/>
      <c r="BD41" s="0"/>
      <c r="BE41" s="0"/>
      <c r="BF41" s="0"/>
      <c r="BG41" s="0"/>
    </row>
    <row customHeight="1" ht="11.25">
      <c r="A42" s="0" t="s">
        <v>1218</v>
      </c>
      <c r="B42" s="0"/>
      <c r="C42" s="0"/>
      <c r="D42" s="0"/>
      <c r="E42" s="101"/>
      <c r="F42" s="1122"/>
      <c r="G42" s="1123"/>
      <c r="H42" s="233" t="s">
        <v>90</v>
      </c>
      <c r="I42" s="1144"/>
      <c r="J42" s="366"/>
      <c r="K42" s="422"/>
      <c r="L42" s="214"/>
      <c r="M42" s="208"/>
      <c r="N42" s="1126"/>
      <c r="O42" s="1143">
        <v>1</v>
      </c>
      <c r="P42" s="1128" t="s">
        <v>61</v>
      </c>
      <c r="Q42" s="2458" t="s">
        <v>1284</v>
      </c>
      <c r="R42" s="2459" t="s">
        <v>1257</v>
      </c>
      <c r="S42" s="2459" t="s">
        <v>125</v>
      </c>
      <c r="T42" s="2459" t="s">
        <v>125</v>
      </c>
      <c r="U42" s="2459" t="s">
        <v>126</v>
      </c>
      <c r="V42" s="2459" t="s">
        <v>1270</v>
      </c>
      <c r="W42" s="2459" t="s">
        <v>1271</v>
      </c>
      <c r="X42" s="2459" t="s">
        <v>125</v>
      </c>
      <c r="Y42" s="2459" t="s">
        <v>1261</v>
      </c>
      <c r="Z42" s="1129"/>
      <c r="AA42" s="1130"/>
      <c r="AB42" s="1130"/>
      <c r="AC42" s="1131"/>
      <c r="AD42" s="1131"/>
      <c r="AE42" s="1150"/>
      <c r="AF42" s="1148"/>
      <c r="AG42" s="1149"/>
      <c r="AH42" s="1149"/>
      <c r="AI42" s="1148"/>
      <c r="AJ42" s="1149"/>
      <c r="AK42" s="1149"/>
      <c r="AL42" s="845"/>
      <c r="AM42" s="0"/>
      <c r="AN42" s="0"/>
      <c r="AO42" s="0"/>
      <c r="AP42" s="0"/>
      <c r="AQ42" s="0"/>
      <c r="AR42" s="0"/>
      <c r="AS42" s="0"/>
      <c r="AT42" s="0"/>
      <c r="AU42" s="0"/>
      <c r="AV42" s="0"/>
      <c r="AW42" s="0"/>
      <c r="AX42" s="0"/>
      <c r="AY42" s="0"/>
      <c r="AZ42" s="0"/>
      <c r="BA42" s="0"/>
      <c r="BB42" s="0"/>
      <c r="BC42" s="0"/>
      <c r="BD42" s="0"/>
      <c r="BE42" s="0"/>
      <c r="BF42" s="0"/>
      <c r="BG42" s="0"/>
    </row>
    <row customHeight="1" ht="11.25">
      <c r="A43" s="0" t="s">
        <v>1218</v>
      </c>
      <c r="B43" s="0"/>
      <c r="C43" s="0"/>
      <c r="D43" s="0"/>
      <c r="E43" s="101"/>
      <c r="F43" s="1122"/>
      <c r="G43" s="1123"/>
      <c r="H43" s="233" t="s">
        <v>90</v>
      </c>
      <c r="I43" s="1144"/>
      <c r="J43" s="366"/>
      <c r="K43" s="422"/>
      <c r="L43" s="214"/>
      <c r="M43" s="208"/>
      <c r="N43" s="1126"/>
      <c r="O43" s="1143"/>
      <c r="P43" s="1136"/>
      <c r="Q43" s="2458"/>
      <c r="R43" s="430"/>
      <c r="S43" s="1137"/>
      <c r="T43" s="430"/>
      <c r="U43" s="430"/>
      <c r="V43" s="430"/>
      <c r="W43" s="430"/>
      <c r="X43" s="430"/>
      <c r="Y43" s="430"/>
      <c r="Z43" s="0"/>
      <c r="AA43" s="1127">
        <v>1</v>
      </c>
      <c r="AB43" s="1138" t="s">
        <v>1285</v>
      </c>
      <c r="AC43" s="794">
        <v>2252.524</v>
      </c>
      <c r="AD43" s="1138" t="str">
        <f>AB43</f>
        <v>  Прочие собственные средства</v>
      </c>
      <c r="AE43" s="794">
        <v>0</v>
      </c>
      <c r="AF43" s="1148"/>
      <c r="AG43" s="1149"/>
      <c r="AH43" s="1149"/>
      <c r="AI43" s="1148"/>
      <c r="AJ43" s="1149"/>
      <c r="AK43" s="1149"/>
      <c r="AL43" s="845"/>
      <c r="AM43" s="0"/>
      <c r="AN43" s="0"/>
      <c r="AO43" s="0"/>
      <c r="AP43" s="0"/>
      <c r="AQ43" s="0"/>
      <c r="AR43" s="0"/>
      <c r="AS43" s="0"/>
      <c r="AT43" s="0"/>
      <c r="AU43" s="0"/>
      <c r="AV43" s="0"/>
      <c r="AW43" s="0"/>
      <c r="AX43" s="0"/>
      <c r="AY43" s="0"/>
      <c r="AZ43" s="0"/>
      <c r="BA43" s="0"/>
      <c r="BB43" s="0"/>
      <c r="BC43" s="0"/>
      <c r="BD43" s="0"/>
      <c r="BE43" s="0"/>
      <c r="BF43" s="0"/>
      <c r="BG43" s="0"/>
    </row>
    <row customHeight="1" ht="11.25">
      <c r="A44" s="0" t="s">
        <v>1218</v>
      </c>
      <c r="B44" s="0"/>
      <c r="C44" s="0"/>
      <c r="D44" s="0"/>
      <c r="E44" s="101"/>
      <c r="F44" s="1122"/>
      <c r="G44" s="1123"/>
      <c r="H44" s="233" t="s">
        <v>90</v>
      </c>
      <c r="I44" s="1144"/>
      <c r="J44" s="366"/>
      <c r="K44" s="422"/>
      <c r="L44" s="214"/>
      <c r="M44" s="208"/>
      <c r="N44" s="1126"/>
      <c r="O44" s="1143"/>
      <c r="P44" s="1140"/>
      <c r="Q44" s="2458"/>
      <c r="R44" s="430"/>
      <c r="S44" s="1137"/>
      <c r="T44" s="430"/>
      <c r="U44" s="430"/>
      <c r="V44" s="430"/>
      <c r="W44" s="430"/>
      <c r="X44" s="430"/>
      <c r="Y44" s="430"/>
      <c r="Z44" s="1129"/>
      <c r="AA44" s="1130"/>
      <c r="AB44" s="167" t="s">
        <v>1263</v>
      </c>
      <c r="AC44" s="1131"/>
      <c r="AD44" s="1131"/>
      <c r="AE44" s="1151"/>
      <c r="AF44" s="1148"/>
      <c r="AG44" s="1149"/>
      <c r="AH44" s="1149"/>
      <c r="AI44" s="1148"/>
      <c r="AJ44" s="1149"/>
      <c r="AK44" s="1149"/>
      <c r="AL44" s="845"/>
      <c r="AM44" s="0"/>
      <c r="AN44" s="0"/>
      <c r="AO44" s="0"/>
      <c r="AP44" s="0"/>
      <c r="AQ44" s="0"/>
      <c r="AR44" s="0"/>
      <c r="AS44" s="0"/>
      <c r="AT44" s="0"/>
      <c r="AU44" s="0"/>
      <c r="AV44" s="0"/>
      <c r="AW44" s="0"/>
      <c r="AX44" s="0"/>
      <c r="AY44" s="0"/>
      <c r="AZ44" s="0"/>
      <c r="BA44" s="0"/>
      <c r="BB44" s="0"/>
      <c r="BC44" s="0"/>
      <c r="BD44" s="0"/>
      <c r="BE44" s="0"/>
      <c r="BF44" s="0"/>
      <c r="BG44" s="0"/>
    </row>
    <row customHeight="1" ht="11.25">
      <c r="A45" s="0" t="s">
        <v>1218</v>
      </c>
      <c r="B45" s="0"/>
      <c r="C45" s="0"/>
      <c r="D45" s="0"/>
      <c r="E45" s="101"/>
      <c r="F45" s="1122"/>
      <c r="G45" s="1123"/>
      <c r="H45" s="233" t="s">
        <v>90</v>
      </c>
      <c r="I45" s="1144"/>
      <c r="J45" s="366"/>
      <c r="K45" s="422"/>
      <c r="L45" s="214"/>
      <c r="M45" s="208"/>
      <c r="N45" s="1129"/>
      <c r="O45" s="1130"/>
      <c r="P45" s="167" t="s">
        <v>1264</v>
      </c>
      <c r="Q45" s="1130"/>
      <c r="R45" s="1130"/>
      <c r="S45" s="1130"/>
      <c r="T45" s="1130"/>
      <c r="U45" s="1130"/>
      <c r="V45" s="1130"/>
      <c r="W45" s="1130"/>
      <c r="X45" s="1130"/>
      <c r="Y45" s="1130"/>
      <c r="Z45" s="1130"/>
      <c r="AA45" s="1130"/>
      <c r="AB45" s="1130"/>
      <c r="AC45" s="1130"/>
      <c r="AD45" s="1130"/>
      <c r="AE45" s="1152"/>
      <c r="AF45" s="1148"/>
      <c r="AG45" s="1149"/>
      <c r="AH45" s="1149"/>
      <c r="AI45" s="1148"/>
      <c r="AJ45" s="1149"/>
      <c r="AK45" s="1149"/>
      <c r="AL45" s="845"/>
      <c r="AM45" s="0"/>
      <c r="AN45" s="0"/>
      <c r="AO45" s="0"/>
      <c r="AP45" s="0"/>
      <c r="AQ45" s="0"/>
      <c r="AR45" s="0"/>
      <c r="AS45" s="0"/>
      <c r="AT45" s="0"/>
      <c r="AU45" s="0"/>
      <c r="AV45" s="0"/>
      <c r="AW45" s="0"/>
      <c r="AX45" s="0"/>
      <c r="AY45" s="0"/>
      <c r="AZ45" s="0"/>
      <c r="BA45" s="0"/>
      <c r="BB45" s="0"/>
      <c r="BC45" s="0"/>
      <c r="BD45" s="0"/>
      <c r="BE45" s="0"/>
      <c r="BF45" s="0"/>
      <c r="BG45" s="0"/>
    </row>
    <row customHeight="1" ht="11.25">
      <c r="A46" s="0" t="s">
        <v>1218</v>
      </c>
      <c r="B46" s="0" t="s">
        <v>1280</v>
      </c>
      <c r="C46" s="0"/>
      <c r="D46" s="0"/>
      <c r="E46" s="101"/>
      <c r="F46" s="1122"/>
      <c r="G46" s="821" t="s">
        <v>102</v>
      </c>
      <c r="H46" s="233" t="s">
        <v>91</v>
      </c>
      <c r="I46" s="1144" t="s">
        <v>1281</v>
      </c>
      <c r="J46" s="366" t="s">
        <v>1282</v>
      </c>
      <c r="K46" s="422" t="s">
        <v>1286</v>
      </c>
      <c r="L46" s="214" t="s">
        <v>19</v>
      </c>
      <c r="M46" s="208"/>
      <c r="N46" s="1145"/>
      <c r="O46" s="1146" t="s">
        <v>529</v>
      </c>
      <c r="P46" s="1147"/>
      <c r="Q46" s="1147"/>
      <c r="R46" s="1147"/>
      <c r="S46" s="1147"/>
      <c r="T46" s="1147"/>
      <c r="U46" s="1147"/>
      <c r="V46" s="1147"/>
      <c r="W46" s="1147"/>
      <c r="X46" s="1147"/>
      <c r="Y46" s="1147"/>
      <c r="Z46" s="1147"/>
      <c r="AA46" s="1147"/>
      <c r="AB46" s="1147"/>
      <c r="AC46" s="1147"/>
      <c r="AD46" s="1147"/>
      <c r="AE46" s="1147"/>
      <c r="AF46" s="1148">
        <v>1</v>
      </c>
      <c r="AG46" s="1149" t="s">
        <v>1254</v>
      </c>
      <c r="AH46" s="1149" t="s">
        <v>1255</v>
      </c>
      <c r="AI46" s="1148">
        <v>5</v>
      </c>
      <c r="AJ46" s="1149" t="s">
        <v>1254</v>
      </c>
      <c r="AK46" s="1149" t="s">
        <v>1267</v>
      </c>
      <c r="AL46" s="845"/>
      <c r="AM46" s="0"/>
      <c r="AN46" s="0"/>
      <c r="AO46" s="0"/>
      <c r="AP46" s="0"/>
      <c r="AQ46" s="0"/>
      <c r="AR46" s="0"/>
      <c r="AS46" s="0"/>
      <c r="AT46" s="0"/>
      <c r="AU46" s="0"/>
      <c r="AV46" s="0"/>
      <c r="AW46" s="0"/>
      <c r="AX46" s="0"/>
      <c r="AY46" s="0"/>
      <c r="AZ46" s="0"/>
      <c r="BA46" s="0"/>
      <c r="BB46" s="0"/>
      <c r="BC46" s="0"/>
      <c r="BD46" s="0"/>
      <c r="BE46" s="0"/>
      <c r="BF46" s="0"/>
      <c r="BG46" s="0"/>
    </row>
    <row customHeight="1" ht="11.25">
      <c r="A47" s="0" t="s">
        <v>1218</v>
      </c>
      <c r="B47" s="0"/>
      <c r="C47" s="0"/>
      <c r="D47" s="0"/>
      <c r="E47" s="101"/>
      <c r="F47" s="1122"/>
      <c r="G47" s="1123"/>
      <c r="H47" s="233" t="s">
        <v>109</v>
      </c>
      <c r="I47" s="1144"/>
      <c r="J47" s="366"/>
      <c r="K47" s="422"/>
      <c r="L47" s="214"/>
      <c r="M47" s="208"/>
      <c r="N47" s="1126"/>
      <c r="O47" s="1143">
        <v>1</v>
      </c>
      <c r="P47" s="1128" t="s">
        <v>61</v>
      </c>
      <c r="Q47" s="2458" t="s">
        <v>1284</v>
      </c>
      <c r="R47" s="2459" t="s">
        <v>1257</v>
      </c>
      <c r="S47" s="2459" t="s">
        <v>125</v>
      </c>
      <c r="T47" s="2459" t="s">
        <v>125</v>
      </c>
      <c r="U47" s="2459" t="s">
        <v>126</v>
      </c>
      <c r="V47" s="2459" t="s">
        <v>1270</v>
      </c>
      <c r="W47" s="2459" t="s">
        <v>1271</v>
      </c>
      <c r="X47" s="2459" t="s">
        <v>125</v>
      </c>
      <c r="Y47" s="2459" t="s">
        <v>1261</v>
      </c>
      <c r="Z47" s="1129"/>
      <c r="AA47" s="1130"/>
      <c r="AB47" s="1130"/>
      <c r="AC47" s="1131"/>
      <c r="AD47" s="1131"/>
      <c r="AE47" s="1150"/>
      <c r="AF47" s="1148"/>
      <c r="AG47" s="1149"/>
      <c r="AH47" s="1149"/>
      <c r="AI47" s="1148"/>
      <c r="AJ47" s="1149"/>
      <c r="AK47" s="1149"/>
      <c r="AL47" s="845"/>
      <c r="AM47" s="0"/>
      <c r="AN47" s="0"/>
      <c r="AO47" s="0"/>
      <c r="AP47" s="0"/>
      <c r="AQ47" s="0"/>
      <c r="AR47" s="0"/>
      <c r="AS47" s="0"/>
      <c r="AT47" s="0"/>
      <c r="AU47" s="0"/>
      <c r="AV47" s="0"/>
      <c r="AW47" s="0"/>
      <c r="AX47" s="0"/>
      <c r="AY47" s="0"/>
      <c r="AZ47" s="0"/>
      <c r="BA47" s="0"/>
      <c r="BB47" s="0"/>
      <c r="BC47" s="0"/>
      <c r="BD47" s="0"/>
      <c r="BE47" s="0"/>
      <c r="BF47" s="0"/>
      <c r="BG47" s="0"/>
    </row>
    <row customHeight="1" ht="11.25">
      <c r="A48" s="0" t="s">
        <v>1218</v>
      </c>
      <c r="B48" s="0"/>
      <c r="C48" s="0"/>
      <c r="D48" s="0"/>
      <c r="E48" s="101"/>
      <c r="F48" s="1122"/>
      <c r="G48" s="1123"/>
      <c r="H48" s="233" t="s">
        <v>109</v>
      </c>
      <c r="I48" s="1144"/>
      <c r="J48" s="366"/>
      <c r="K48" s="422"/>
      <c r="L48" s="214"/>
      <c r="M48" s="208"/>
      <c r="N48" s="1126"/>
      <c r="O48" s="1143"/>
      <c r="P48" s="1136"/>
      <c r="Q48" s="2458"/>
      <c r="R48" s="430"/>
      <c r="S48" s="1137"/>
      <c r="T48" s="430"/>
      <c r="U48" s="430"/>
      <c r="V48" s="430"/>
      <c r="W48" s="430"/>
      <c r="X48" s="430"/>
      <c r="Y48" s="430"/>
      <c r="Z48" s="0"/>
      <c r="AA48" s="1127">
        <v>1</v>
      </c>
      <c r="AB48" s="1138" t="s">
        <v>1285</v>
      </c>
      <c r="AC48" s="794">
        <v>1828.353</v>
      </c>
      <c r="AD48" s="1138" t="str">
        <f>AB48</f>
        <v>  Прочие собственные средства</v>
      </c>
      <c r="AE48" s="794">
        <v>0</v>
      </c>
      <c r="AF48" s="1148"/>
      <c r="AG48" s="1149"/>
      <c r="AH48" s="1149"/>
      <c r="AI48" s="1148"/>
      <c r="AJ48" s="1149"/>
      <c r="AK48" s="1149"/>
      <c r="AL48" s="845"/>
      <c r="AM48" s="0"/>
      <c r="AN48" s="0"/>
      <c r="AO48" s="0"/>
      <c r="AP48" s="0"/>
      <c r="AQ48" s="0"/>
      <c r="AR48" s="0"/>
      <c r="AS48" s="0"/>
      <c r="AT48" s="0"/>
      <c r="AU48" s="0"/>
      <c r="AV48" s="0"/>
      <c r="AW48" s="0"/>
      <c r="AX48" s="0"/>
      <c r="AY48" s="0"/>
      <c r="AZ48" s="0"/>
      <c r="BA48" s="0"/>
      <c r="BB48" s="0"/>
      <c r="BC48" s="0"/>
      <c r="BD48" s="0"/>
      <c r="BE48" s="0"/>
      <c r="BF48" s="0"/>
      <c r="BG48" s="0"/>
    </row>
    <row customHeight="1" ht="11.25">
      <c r="A49" s="0" t="s">
        <v>1218</v>
      </c>
      <c r="B49" s="0"/>
      <c r="C49" s="0"/>
      <c r="D49" s="0"/>
      <c r="E49" s="101"/>
      <c r="F49" s="1122"/>
      <c r="G49" s="1123"/>
      <c r="H49" s="233" t="s">
        <v>109</v>
      </c>
      <c r="I49" s="1144"/>
      <c r="J49" s="366"/>
      <c r="K49" s="422"/>
      <c r="L49" s="214"/>
      <c r="M49" s="208"/>
      <c r="N49" s="1126"/>
      <c r="O49" s="1143"/>
      <c r="P49" s="1140"/>
      <c r="Q49" s="2458"/>
      <c r="R49" s="430"/>
      <c r="S49" s="1137"/>
      <c r="T49" s="430"/>
      <c r="U49" s="430"/>
      <c r="V49" s="430"/>
      <c r="W49" s="430"/>
      <c r="X49" s="430"/>
      <c r="Y49" s="430"/>
      <c r="Z49" s="1129"/>
      <c r="AA49" s="1130"/>
      <c r="AB49" s="167" t="s">
        <v>1263</v>
      </c>
      <c r="AC49" s="1131"/>
      <c r="AD49" s="1131"/>
      <c r="AE49" s="1151"/>
      <c r="AF49" s="1148"/>
      <c r="AG49" s="1149"/>
      <c r="AH49" s="1149"/>
      <c r="AI49" s="1148"/>
      <c r="AJ49" s="1149"/>
      <c r="AK49" s="1149"/>
      <c r="AL49" s="845"/>
      <c r="AM49" s="0"/>
      <c r="AN49" s="0"/>
      <c r="AO49" s="0"/>
      <c r="AP49" s="0"/>
      <c r="AQ49" s="0"/>
      <c r="AR49" s="0"/>
      <c r="AS49" s="0"/>
      <c r="AT49" s="0"/>
      <c r="AU49" s="0"/>
      <c r="AV49" s="0"/>
      <c r="AW49" s="0"/>
      <c r="AX49" s="0"/>
      <c r="AY49" s="0"/>
      <c r="AZ49" s="0"/>
      <c r="BA49" s="0"/>
      <c r="BB49" s="0"/>
      <c r="BC49" s="0"/>
      <c r="BD49" s="0"/>
      <c r="BE49" s="0"/>
      <c r="BF49" s="0"/>
      <c r="BG49" s="0"/>
    </row>
    <row customHeight="1" ht="11.25">
      <c r="A50" s="0" t="s">
        <v>1218</v>
      </c>
      <c r="B50" s="0"/>
      <c r="C50" s="0"/>
      <c r="D50" s="0"/>
      <c r="E50" s="101"/>
      <c r="F50" s="1122"/>
      <c r="G50" s="1123"/>
      <c r="H50" s="233" t="s">
        <v>109</v>
      </c>
      <c r="I50" s="1144"/>
      <c r="J50" s="366"/>
      <c r="K50" s="422"/>
      <c r="L50" s="214"/>
      <c r="M50" s="208"/>
      <c r="N50" s="1129"/>
      <c r="O50" s="1130"/>
      <c r="P50" s="167" t="s">
        <v>1264</v>
      </c>
      <c r="Q50" s="1130"/>
      <c r="R50" s="1130"/>
      <c r="S50" s="1130"/>
      <c r="T50" s="1130"/>
      <c r="U50" s="1130"/>
      <c r="V50" s="1130"/>
      <c r="W50" s="1130"/>
      <c r="X50" s="1130"/>
      <c r="Y50" s="1130"/>
      <c r="Z50" s="1130"/>
      <c r="AA50" s="1130"/>
      <c r="AB50" s="1130"/>
      <c r="AC50" s="1130"/>
      <c r="AD50" s="1130"/>
      <c r="AE50" s="1152"/>
      <c r="AF50" s="1148"/>
      <c r="AG50" s="1149"/>
      <c r="AH50" s="1149"/>
      <c r="AI50" s="1148"/>
      <c r="AJ50" s="1149"/>
      <c r="AK50" s="1149"/>
      <c r="AL50" s="845"/>
      <c r="AM50" s="0"/>
      <c r="AN50" s="0"/>
      <c r="AO50" s="0"/>
      <c r="AP50" s="0"/>
      <c r="AQ50" s="0"/>
      <c r="AR50" s="0"/>
      <c r="AS50" s="0"/>
      <c r="AT50" s="0"/>
      <c r="AU50" s="0"/>
      <c r="AV50" s="0"/>
      <c r="AW50" s="0"/>
      <c r="AX50" s="0"/>
      <c r="AY50" s="0"/>
      <c r="AZ50" s="0"/>
      <c r="BA50" s="0"/>
      <c r="BB50" s="0"/>
      <c r="BC50" s="0"/>
      <c r="BD50" s="0"/>
      <c r="BE50" s="0"/>
      <c r="BF50" s="0"/>
      <c r="BG50" s="0"/>
    </row>
    <row customHeight="1" ht="11.25">
      <c r="A51" s="0" t="s">
        <v>1218</v>
      </c>
      <c r="B51" s="0" t="s">
        <v>1280</v>
      </c>
      <c r="C51" s="0"/>
      <c r="D51" s="0"/>
      <c r="E51" s="101"/>
      <c r="F51" s="1122"/>
      <c r="G51" s="821" t="s">
        <v>102</v>
      </c>
      <c r="H51" s="233" t="s">
        <v>92</v>
      </c>
      <c r="I51" s="1144" t="s">
        <v>1281</v>
      </c>
      <c r="J51" s="366" t="s">
        <v>1282</v>
      </c>
      <c r="K51" s="422" t="s">
        <v>1287</v>
      </c>
      <c r="L51" s="214" t="s">
        <v>19</v>
      </c>
      <c r="M51" s="208"/>
      <c r="N51" s="1145"/>
      <c r="O51" s="1146" t="s">
        <v>529</v>
      </c>
      <c r="P51" s="1147"/>
      <c r="Q51" s="1147"/>
      <c r="R51" s="1147"/>
      <c r="S51" s="1147"/>
      <c r="T51" s="1147"/>
      <c r="U51" s="1147"/>
      <c r="V51" s="1147"/>
      <c r="W51" s="1147"/>
      <c r="X51" s="1147"/>
      <c r="Y51" s="1147"/>
      <c r="Z51" s="1147"/>
      <c r="AA51" s="1147"/>
      <c r="AB51" s="1147"/>
      <c r="AC51" s="1147"/>
      <c r="AD51" s="1147"/>
      <c r="AE51" s="1147"/>
      <c r="AF51" s="1148">
        <v>1</v>
      </c>
      <c r="AG51" s="1149" t="s">
        <v>1254</v>
      </c>
      <c r="AH51" s="1149" t="s">
        <v>1255</v>
      </c>
      <c r="AI51" s="1148">
        <v>5</v>
      </c>
      <c r="AJ51" s="1149" t="s">
        <v>1254</v>
      </c>
      <c r="AK51" s="1149" t="s">
        <v>1267</v>
      </c>
      <c r="AL51" s="845"/>
      <c r="AM51" s="0"/>
      <c r="AN51" s="0"/>
      <c r="AO51" s="0"/>
      <c r="AP51" s="0"/>
      <c r="AQ51" s="0"/>
      <c r="AR51" s="0"/>
      <c r="AS51" s="0"/>
      <c r="AT51" s="0"/>
      <c r="AU51" s="0"/>
      <c r="AV51" s="0"/>
      <c r="AW51" s="0"/>
      <c r="AX51" s="0"/>
      <c r="AY51" s="0"/>
      <c r="AZ51" s="0"/>
      <c r="BA51" s="0"/>
      <c r="BB51" s="0"/>
      <c r="BC51" s="0"/>
      <c r="BD51" s="0"/>
      <c r="BE51" s="0"/>
      <c r="BF51" s="0"/>
      <c r="BG51" s="0"/>
    </row>
    <row customHeight="1" ht="11.25">
      <c r="A52" s="0" t="s">
        <v>1218</v>
      </c>
      <c r="B52" s="0"/>
      <c r="C52" s="0"/>
      <c r="D52" s="0"/>
      <c r="E52" s="101"/>
      <c r="F52" s="1122"/>
      <c r="G52" s="1123"/>
      <c r="H52" s="233" t="s">
        <v>91</v>
      </c>
      <c r="I52" s="1144"/>
      <c r="J52" s="366"/>
      <c r="K52" s="422"/>
      <c r="L52" s="214"/>
      <c r="M52" s="208"/>
      <c r="N52" s="1126"/>
      <c r="O52" s="1143">
        <v>1</v>
      </c>
      <c r="P52" s="1128" t="s">
        <v>61</v>
      </c>
      <c r="Q52" s="2458" t="s">
        <v>1288</v>
      </c>
      <c r="R52" s="2459" t="s">
        <v>1257</v>
      </c>
      <c r="S52" s="2459" t="s">
        <v>129</v>
      </c>
      <c r="T52" s="2459" t="s">
        <v>129</v>
      </c>
      <c r="U52" s="2459" t="s">
        <v>130</v>
      </c>
      <c r="V52" s="2459" t="s">
        <v>1289</v>
      </c>
      <c r="W52" s="2459" t="s">
        <v>1290</v>
      </c>
      <c r="X52" s="2459" t="s">
        <v>1291</v>
      </c>
      <c r="Y52" s="2459" t="s">
        <v>1292</v>
      </c>
      <c r="Z52" s="1129"/>
      <c r="AA52" s="1130"/>
      <c r="AB52" s="1130"/>
      <c r="AC52" s="1131"/>
      <c r="AD52" s="1131"/>
      <c r="AE52" s="1150"/>
      <c r="AF52" s="1148"/>
      <c r="AG52" s="1149"/>
      <c r="AH52" s="1149"/>
      <c r="AI52" s="1148"/>
      <c r="AJ52" s="1149"/>
      <c r="AK52" s="1149"/>
      <c r="AL52" s="845"/>
      <c r="AM52" s="0"/>
      <c r="AN52" s="0"/>
      <c r="AO52" s="0"/>
      <c r="AP52" s="0"/>
      <c r="AQ52" s="0"/>
      <c r="AR52" s="0"/>
      <c r="AS52" s="0"/>
      <c r="AT52" s="0"/>
      <c r="AU52" s="0"/>
      <c r="AV52" s="0"/>
      <c r="AW52" s="0"/>
      <c r="AX52" s="0"/>
      <c r="AY52" s="0"/>
      <c r="AZ52" s="0"/>
      <c r="BA52" s="0"/>
      <c r="BB52" s="0"/>
      <c r="BC52" s="0"/>
      <c r="BD52" s="0"/>
      <c r="BE52" s="0"/>
      <c r="BF52" s="0"/>
      <c r="BG52" s="0"/>
    </row>
    <row customHeight="1" ht="11.25">
      <c r="A53" s="0" t="s">
        <v>1218</v>
      </c>
      <c r="B53" s="0"/>
      <c r="C53" s="0"/>
      <c r="D53" s="0"/>
      <c r="E53" s="101"/>
      <c r="F53" s="1122"/>
      <c r="G53" s="1123"/>
      <c r="H53" s="233" t="s">
        <v>91</v>
      </c>
      <c r="I53" s="1144"/>
      <c r="J53" s="366"/>
      <c r="K53" s="422"/>
      <c r="L53" s="214"/>
      <c r="M53" s="208"/>
      <c r="N53" s="1126"/>
      <c r="O53" s="1143"/>
      <c r="P53" s="1136"/>
      <c r="Q53" s="2458"/>
      <c r="R53" s="430"/>
      <c r="S53" s="1137"/>
      <c r="T53" s="430"/>
      <c r="U53" s="430"/>
      <c r="V53" s="430"/>
      <c r="W53" s="430"/>
      <c r="X53" s="430"/>
      <c r="Y53" s="430"/>
      <c r="Z53" s="0"/>
      <c r="AA53" s="1127">
        <v>1</v>
      </c>
      <c r="AB53" s="1138" t="s">
        <v>1285</v>
      </c>
      <c r="AC53" s="794">
        <v>67977.18</v>
      </c>
      <c r="AD53" s="1138" t="str">
        <f>AB53</f>
        <v>  Прочие собственные средства</v>
      </c>
      <c r="AE53" s="794">
        <v>0</v>
      </c>
      <c r="AF53" s="1148"/>
      <c r="AG53" s="1149"/>
      <c r="AH53" s="1149"/>
      <c r="AI53" s="1148"/>
      <c r="AJ53" s="1149"/>
      <c r="AK53" s="1149"/>
      <c r="AL53" s="845"/>
      <c r="AM53" s="0"/>
      <c r="AN53" s="0"/>
      <c r="AO53" s="0"/>
      <c r="AP53" s="0"/>
      <c r="AQ53" s="0"/>
      <c r="AR53" s="0"/>
      <c r="AS53" s="0"/>
      <c r="AT53" s="0"/>
      <c r="AU53" s="0"/>
      <c r="AV53" s="0"/>
      <c r="AW53" s="0"/>
      <c r="AX53" s="0"/>
      <c r="AY53" s="0"/>
      <c r="AZ53" s="0"/>
      <c r="BA53" s="0"/>
      <c r="BB53" s="0"/>
      <c r="BC53" s="0"/>
      <c r="BD53" s="0"/>
      <c r="BE53" s="0"/>
      <c r="BF53" s="0"/>
      <c r="BG53" s="0"/>
    </row>
    <row customHeight="1" ht="11.25">
      <c r="A54" s="0" t="s">
        <v>1218</v>
      </c>
      <c r="B54" s="0"/>
      <c r="C54" s="0"/>
      <c r="D54" s="0"/>
      <c r="E54" s="101"/>
      <c r="F54" s="1122"/>
      <c r="G54" s="1123"/>
      <c r="H54" s="233" t="s">
        <v>91</v>
      </c>
      <c r="I54" s="1144"/>
      <c r="J54" s="366"/>
      <c r="K54" s="422"/>
      <c r="L54" s="214"/>
      <c r="M54" s="208"/>
      <c r="N54" s="1126"/>
      <c r="O54" s="1143"/>
      <c r="P54" s="1140"/>
      <c r="Q54" s="2458"/>
      <c r="R54" s="430"/>
      <c r="S54" s="1137"/>
      <c r="T54" s="430"/>
      <c r="U54" s="430"/>
      <c r="V54" s="430"/>
      <c r="W54" s="430"/>
      <c r="X54" s="430"/>
      <c r="Y54" s="430"/>
      <c r="Z54" s="1129"/>
      <c r="AA54" s="1130"/>
      <c r="AB54" s="167" t="s">
        <v>1263</v>
      </c>
      <c r="AC54" s="1131"/>
      <c r="AD54" s="1131"/>
      <c r="AE54" s="1151"/>
      <c r="AF54" s="1148"/>
      <c r="AG54" s="1149"/>
      <c r="AH54" s="1149"/>
      <c r="AI54" s="1148"/>
      <c r="AJ54" s="1149"/>
      <c r="AK54" s="1149"/>
      <c r="AL54" s="845"/>
      <c r="AM54" s="0"/>
      <c r="AN54" s="0"/>
      <c r="AO54" s="0"/>
      <c r="AP54" s="0"/>
      <c r="AQ54" s="0"/>
      <c r="AR54" s="0"/>
      <c r="AS54" s="0"/>
      <c r="AT54" s="0"/>
      <c r="AU54" s="0"/>
      <c r="AV54" s="0"/>
      <c r="AW54" s="0"/>
      <c r="AX54" s="0"/>
      <c r="AY54" s="0"/>
      <c r="AZ54" s="0"/>
      <c r="BA54" s="0"/>
      <c r="BB54" s="0"/>
      <c r="BC54" s="0"/>
      <c r="BD54" s="0"/>
      <c r="BE54" s="0"/>
      <c r="BF54" s="0"/>
      <c r="BG54" s="0"/>
    </row>
    <row customHeight="1" ht="11.25">
      <c r="A55" s="0" t="s">
        <v>1218</v>
      </c>
      <c r="B55" s="0"/>
      <c r="C55" s="0"/>
      <c r="D55" s="0"/>
      <c r="E55" s="101"/>
      <c r="F55" s="1122"/>
      <c r="G55" s="1123"/>
      <c r="H55" s="233" t="s">
        <v>91</v>
      </c>
      <c r="I55" s="1144"/>
      <c r="J55" s="366"/>
      <c r="K55" s="422"/>
      <c r="L55" s="214"/>
      <c r="M55" s="208"/>
      <c r="N55" s="1129"/>
      <c r="O55" s="1130"/>
      <c r="P55" s="167" t="s">
        <v>1264</v>
      </c>
      <c r="Q55" s="1130"/>
      <c r="R55" s="1130"/>
      <c r="S55" s="1130"/>
      <c r="T55" s="1130"/>
      <c r="U55" s="1130"/>
      <c r="V55" s="1130"/>
      <c r="W55" s="1130"/>
      <c r="X55" s="1130"/>
      <c r="Y55" s="1130"/>
      <c r="Z55" s="1130"/>
      <c r="AA55" s="1130"/>
      <c r="AB55" s="1130"/>
      <c r="AC55" s="1130"/>
      <c r="AD55" s="1130"/>
      <c r="AE55" s="1152"/>
      <c r="AF55" s="1148"/>
      <c r="AG55" s="1149"/>
      <c r="AH55" s="1149"/>
      <c r="AI55" s="1148"/>
      <c r="AJ55" s="1149"/>
      <c r="AK55" s="1149"/>
      <c r="AL55" s="845"/>
      <c r="AM55" s="0"/>
      <c r="AN55" s="0"/>
      <c r="AO55" s="0"/>
      <c r="AP55" s="0"/>
      <c r="AQ55" s="0"/>
      <c r="AR55" s="0"/>
      <c r="AS55" s="0"/>
      <c r="AT55" s="0"/>
      <c r="AU55" s="0"/>
      <c r="AV55" s="0"/>
      <c r="AW55" s="0"/>
      <c r="AX55" s="0"/>
      <c r="AY55" s="0"/>
      <c r="AZ55" s="0"/>
      <c r="BA55" s="0"/>
      <c r="BB55" s="0"/>
      <c r="BC55" s="0"/>
      <c r="BD55" s="0"/>
      <c r="BE55" s="0"/>
      <c r="BF55" s="0"/>
      <c r="BG55" s="0"/>
    </row>
    <row customHeight="1" ht="11.25">
      <c r="A56" s="0" t="s">
        <v>1218</v>
      </c>
      <c r="B56" s="0" t="s">
        <v>1250</v>
      </c>
      <c r="C56" s="0"/>
      <c r="D56" s="0"/>
      <c r="E56" s="101"/>
      <c r="F56" s="1122"/>
      <c r="G56" s="821" t="s">
        <v>102</v>
      </c>
      <c r="H56" s="233" t="s">
        <v>117</v>
      </c>
      <c r="I56" s="1144" t="s">
        <v>1251</v>
      </c>
      <c r="J56" s="366" t="s">
        <v>1265</v>
      </c>
      <c r="K56" s="422" t="s">
        <v>1293</v>
      </c>
      <c r="L56" s="214" t="s">
        <v>19</v>
      </c>
      <c r="M56" s="208"/>
      <c r="N56" s="1145"/>
      <c r="O56" s="1146" t="s">
        <v>529</v>
      </c>
      <c r="P56" s="1147"/>
      <c r="Q56" s="1147"/>
      <c r="R56" s="1147"/>
      <c r="S56" s="1147"/>
      <c r="T56" s="1147"/>
      <c r="U56" s="1147"/>
      <c r="V56" s="1147"/>
      <c r="W56" s="1147"/>
      <c r="X56" s="1147"/>
      <c r="Y56" s="1147"/>
      <c r="Z56" s="1147"/>
      <c r="AA56" s="1147"/>
      <c r="AB56" s="1147"/>
      <c r="AC56" s="1147"/>
      <c r="AD56" s="1147"/>
      <c r="AE56" s="1147"/>
      <c r="AF56" s="1148">
        <v>1</v>
      </c>
      <c r="AG56" s="1149" t="s">
        <v>1254</v>
      </c>
      <c r="AH56" s="1149" t="s">
        <v>1255</v>
      </c>
      <c r="AI56" s="1148">
        <v>1</v>
      </c>
      <c r="AJ56" s="1149" t="s">
        <v>1254</v>
      </c>
      <c r="AK56" s="1149" t="s">
        <v>1255</v>
      </c>
      <c r="AL56" s="845"/>
      <c r="AM56" s="0"/>
      <c r="AN56" s="0"/>
      <c r="AO56" s="0"/>
      <c r="AP56" s="0"/>
      <c r="AQ56" s="0"/>
      <c r="AR56" s="0"/>
      <c r="AS56" s="0"/>
      <c r="AT56" s="0"/>
      <c r="AU56" s="0"/>
      <c r="AV56" s="0"/>
      <c r="AW56" s="0"/>
      <c r="AX56" s="0"/>
      <c r="AY56" s="0"/>
      <c r="AZ56" s="0"/>
      <c r="BA56" s="0"/>
      <c r="BB56" s="0"/>
      <c r="BC56" s="0"/>
      <c r="BD56" s="0"/>
      <c r="BE56" s="0"/>
      <c r="BF56" s="0"/>
      <c r="BG56" s="0"/>
    </row>
    <row customHeight="1" ht="11.25">
      <c r="A57" s="0" t="s">
        <v>1218</v>
      </c>
      <c r="B57" s="0"/>
      <c r="C57" s="0"/>
      <c r="D57" s="0"/>
      <c r="E57" s="101"/>
      <c r="F57" s="1122"/>
      <c r="G57" s="1123"/>
      <c r="H57" s="233" t="s">
        <v>92</v>
      </c>
      <c r="I57" s="1144"/>
      <c r="J57" s="366"/>
      <c r="K57" s="422"/>
      <c r="L57" s="214"/>
      <c r="M57" s="208"/>
      <c r="N57" s="1126"/>
      <c r="O57" s="1143">
        <v>1</v>
      </c>
      <c r="P57" s="1128" t="s">
        <v>61</v>
      </c>
      <c r="Q57" s="2458" t="s">
        <v>1294</v>
      </c>
      <c r="R57" s="2459" t="s">
        <v>1269</v>
      </c>
      <c r="S57" s="2459" t="s">
        <v>133</v>
      </c>
      <c r="T57" s="2459" t="s">
        <v>133</v>
      </c>
      <c r="U57" s="2459" t="s">
        <v>134</v>
      </c>
      <c r="V57" s="2459" t="s">
        <v>1295</v>
      </c>
      <c r="W57" s="2459" t="s">
        <v>1296</v>
      </c>
      <c r="X57" s="2459" t="s">
        <v>1297</v>
      </c>
      <c r="Y57" s="2459" t="s">
        <v>1261</v>
      </c>
      <c r="Z57" s="1129"/>
      <c r="AA57" s="1130"/>
      <c r="AB57" s="1130"/>
      <c r="AC57" s="1131"/>
      <c r="AD57" s="1131"/>
      <c r="AE57" s="1150"/>
      <c r="AF57" s="1148"/>
      <c r="AG57" s="1149"/>
      <c r="AH57" s="1149"/>
      <c r="AI57" s="1148"/>
      <c r="AJ57" s="1149"/>
      <c r="AK57" s="1149"/>
      <c r="AL57" s="845"/>
      <c r="AM57" s="0"/>
      <c r="AN57" s="0"/>
      <c r="AO57" s="0"/>
      <c r="AP57" s="0"/>
      <c r="AQ57" s="0"/>
      <c r="AR57" s="0"/>
      <c r="AS57" s="0"/>
      <c r="AT57" s="0"/>
      <c r="AU57" s="0"/>
      <c r="AV57" s="0"/>
      <c r="AW57" s="0"/>
      <c r="AX57" s="0"/>
      <c r="AY57" s="0"/>
      <c r="AZ57" s="0"/>
      <c r="BA57" s="0"/>
      <c r="BB57" s="0"/>
      <c r="BC57" s="0"/>
      <c r="BD57" s="0"/>
      <c r="BE57" s="0"/>
      <c r="BF57" s="0"/>
      <c r="BG57" s="0"/>
    </row>
    <row customHeight="1" ht="11.25">
      <c r="A58" s="0" t="s">
        <v>1218</v>
      </c>
      <c r="B58" s="0"/>
      <c r="C58" s="0"/>
      <c r="D58" s="0"/>
      <c r="E58" s="101"/>
      <c r="F58" s="1122"/>
      <c r="G58" s="1123"/>
      <c r="H58" s="233" t="s">
        <v>92</v>
      </c>
      <c r="I58" s="1144"/>
      <c r="J58" s="366"/>
      <c r="K58" s="422"/>
      <c r="L58" s="214"/>
      <c r="M58" s="208"/>
      <c r="N58" s="1126"/>
      <c r="O58" s="1143"/>
      <c r="P58" s="1136"/>
      <c r="Q58" s="2458"/>
      <c r="R58" s="430"/>
      <c r="S58" s="1137"/>
      <c r="T58" s="430"/>
      <c r="U58" s="430"/>
      <c r="V58" s="430"/>
      <c r="W58" s="430"/>
      <c r="X58" s="430"/>
      <c r="Y58" s="430"/>
      <c r="Z58" s="0"/>
      <c r="AA58" s="1127">
        <v>1</v>
      </c>
      <c r="AB58" s="1138" t="s">
        <v>1262</v>
      </c>
      <c r="AC58" s="794">
        <v>8.845</v>
      </c>
      <c r="AD58" s="1138" t="str">
        <f>AB58</f>
        <v>     Прочие амортизационные отчисления</v>
      </c>
      <c r="AE58" s="794">
        <v>0</v>
      </c>
      <c r="AF58" s="1148"/>
      <c r="AG58" s="1149"/>
      <c r="AH58" s="1149"/>
      <c r="AI58" s="1148"/>
      <c r="AJ58" s="1149"/>
      <c r="AK58" s="1149"/>
      <c r="AL58" s="845"/>
      <c r="AM58" s="0"/>
      <c r="AN58" s="0"/>
      <c r="AO58" s="0"/>
      <c r="AP58" s="0"/>
      <c r="AQ58" s="0"/>
      <c r="AR58" s="0"/>
      <c r="AS58" s="0"/>
      <c r="AT58" s="0"/>
      <c r="AU58" s="0"/>
      <c r="AV58" s="0"/>
      <c r="AW58" s="0"/>
      <c r="AX58" s="0"/>
      <c r="AY58" s="0"/>
      <c r="AZ58" s="0"/>
      <c r="BA58" s="0"/>
      <c r="BB58" s="0"/>
      <c r="BC58" s="0"/>
      <c r="BD58" s="0"/>
      <c r="BE58" s="0"/>
      <c r="BF58" s="0"/>
      <c r="BG58" s="0"/>
    </row>
    <row customHeight="1" ht="11.25">
      <c r="A59" s="0" t="s">
        <v>1218</v>
      </c>
      <c r="B59" s="0"/>
      <c r="C59" s="0"/>
      <c r="D59" s="0"/>
      <c r="E59" s="101"/>
      <c r="F59" s="1123"/>
      <c r="G59" s="1123"/>
      <c r="H59" s="1123"/>
      <c r="I59" s="1123"/>
      <c r="J59" s="2462"/>
      <c r="K59" s="1123"/>
      <c r="L59" s="1123"/>
      <c r="M59" s="1123"/>
      <c r="N59" s="1123"/>
      <c r="O59" s="1123"/>
      <c r="P59" s="1123"/>
      <c r="Q59" s="2462"/>
      <c r="R59" s="1123"/>
      <c r="S59" s="1123"/>
      <c r="T59" s="1123"/>
      <c r="U59" s="1123"/>
      <c r="V59" s="1123"/>
      <c r="W59" s="1123"/>
      <c r="X59" s="1123"/>
      <c r="Y59" s="1123"/>
      <c r="Z59" s="821" t="s">
        <v>102</v>
      </c>
      <c r="AA59" s="1143" t="s">
        <v>101</v>
      </c>
      <c r="AB59" s="1138" t="s">
        <v>1285</v>
      </c>
      <c r="AC59" s="794">
        <v>4.195</v>
      </c>
      <c r="AD59" s="1138" t="str">
        <f>AB59</f>
        <v>  Прочие собственные средства</v>
      </c>
      <c r="AE59" s="794">
        <v>0</v>
      </c>
      <c r="AF59" s="1125"/>
      <c r="AG59" s="1133"/>
      <c r="AH59" s="1133"/>
      <c r="AI59" s="1125"/>
      <c r="AJ59" s="1133"/>
      <c r="AK59" s="1134"/>
      <c r="AL59" s="845"/>
      <c r="AM59" s="0"/>
      <c r="AN59" s="0"/>
      <c r="AO59" s="0"/>
      <c r="AP59" s="0"/>
      <c r="AQ59" s="0"/>
      <c r="AR59" s="0"/>
      <c r="AS59" s="0"/>
      <c r="AT59" s="0"/>
      <c r="AU59" s="0"/>
      <c r="AV59" s="0"/>
      <c r="AW59" s="0"/>
      <c r="AX59" s="0"/>
      <c r="AY59" s="0"/>
      <c r="AZ59" s="0"/>
      <c r="BA59" s="0"/>
      <c r="BB59" s="0"/>
      <c r="BC59" s="0"/>
      <c r="BD59" s="0"/>
      <c r="BE59" s="0"/>
      <c r="BF59" s="0"/>
      <c r="BG59" s="0"/>
    </row>
    <row customHeight="1" ht="11.25">
      <c r="A60" s="3319" t="s">
        <v>1218</v>
      </c>
      <c r="E60" s="101"/>
      <c r="F60" s="1122"/>
      <c r="G60" s="1123"/>
      <c r="H60" s="233" t="s">
        <v>92</v>
      </c>
      <c r="I60" s="1144"/>
      <c r="J60" s="366"/>
      <c r="K60" s="422"/>
      <c r="L60" s="214"/>
      <c r="M60" s="208"/>
      <c r="N60" s="1126"/>
      <c r="O60" s="1143"/>
      <c r="P60" s="1140"/>
      <c r="Q60" s="2458"/>
      <c r="R60" s="430"/>
      <c r="S60" s="1137"/>
      <c r="T60" s="430"/>
      <c r="U60" s="430"/>
      <c r="V60" s="430"/>
      <c r="W60" s="430"/>
      <c r="X60" s="430"/>
      <c r="Y60" s="430"/>
      <c r="Z60" s="1129"/>
      <c r="AA60" s="1130"/>
      <c r="AB60" s="167" t="s">
        <v>1263</v>
      </c>
      <c r="AC60" s="1131"/>
      <c r="AD60" s="1131"/>
      <c r="AE60" s="1151"/>
      <c r="AF60" s="1148"/>
      <c r="AG60" s="1149"/>
      <c r="AH60" s="1149"/>
      <c r="AI60" s="1148"/>
      <c r="AJ60" s="1149"/>
      <c r="AK60" s="1149"/>
      <c r="AL60" s="845"/>
    </row>
    <row customHeight="1" ht="11.25">
      <c r="A61" s="3319" t="s">
        <v>1218</v>
      </c>
      <c r="E61" s="101"/>
      <c r="F61" s="1122"/>
      <c r="G61" s="1123"/>
      <c r="H61" s="233" t="s">
        <v>92</v>
      </c>
      <c r="I61" s="1144"/>
      <c r="J61" s="366"/>
      <c r="K61" s="422"/>
      <c r="L61" s="214"/>
      <c r="M61" s="208"/>
      <c r="N61" s="1129"/>
      <c r="O61" s="1130"/>
      <c r="P61" s="167" t="s">
        <v>1264</v>
      </c>
      <c r="Q61" s="1130"/>
      <c r="R61" s="1130"/>
      <c r="S61" s="1130"/>
      <c r="T61" s="1130"/>
      <c r="U61" s="1130"/>
      <c r="V61" s="1130"/>
      <c r="W61" s="1130"/>
      <c r="X61" s="1130"/>
      <c r="Y61" s="1130"/>
      <c r="Z61" s="1130"/>
      <c r="AA61" s="1130"/>
      <c r="AB61" s="1130"/>
      <c r="AC61" s="1130"/>
      <c r="AD61" s="1130"/>
      <c r="AE61" s="1152"/>
      <c r="AF61" s="1148"/>
      <c r="AG61" s="1149"/>
      <c r="AH61" s="1149"/>
      <c r="AI61" s="1148"/>
      <c r="AJ61" s="1149"/>
      <c r="AK61" s="1149"/>
      <c r="AL61" s="845"/>
    </row>
    <row customHeight="1" ht="11.25">
      <c r="A62" s="3319" t="s">
        <v>1218</v>
      </c>
      <c r="B62" s="3319" t="s">
        <v>1280</v>
      </c>
      <c r="E62" s="101"/>
      <c r="F62" s="1122"/>
      <c r="G62" s="821" t="s">
        <v>102</v>
      </c>
      <c r="H62" s="233" t="s">
        <v>114</v>
      </c>
      <c r="I62" s="1144" t="s">
        <v>1281</v>
      </c>
      <c r="J62" s="366" t="s">
        <v>1282</v>
      </c>
      <c r="K62" s="422" t="s">
        <v>1298</v>
      </c>
      <c r="L62" s="214" t="s">
        <v>19</v>
      </c>
      <c r="M62" s="208"/>
      <c r="N62" s="1145"/>
      <c r="O62" s="1146" t="s">
        <v>529</v>
      </c>
      <c r="P62" s="1147"/>
      <c r="Q62" s="1147"/>
      <c r="R62" s="1147"/>
      <c r="S62" s="1147"/>
      <c r="T62" s="1147"/>
      <c r="U62" s="1147"/>
      <c r="V62" s="1147"/>
      <c r="W62" s="1147"/>
      <c r="X62" s="1147"/>
      <c r="Y62" s="1147"/>
      <c r="Z62" s="1147"/>
      <c r="AA62" s="1147"/>
      <c r="AB62" s="1147"/>
      <c r="AC62" s="1147"/>
      <c r="AD62" s="1147"/>
      <c r="AE62" s="1147"/>
      <c r="AF62" s="1148">
        <v>1</v>
      </c>
      <c r="AG62" s="1149" t="s">
        <v>1254</v>
      </c>
      <c r="AH62" s="1149" t="s">
        <v>1255</v>
      </c>
      <c r="AI62" s="1148">
        <v>3</v>
      </c>
      <c r="AJ62" s="1149" t="s">
        <v>1299</v>
      </c>
      <c r="AK62" s="1149" t="s">
        <v>1300</v>
      </c>
      <c r="AL62" s="845"/>
    </row>
    <row customHeight="1" ht="11.25">
      <c r="A63" s="3319" t="s">
        <v>1218</v>
      </c>
      <c r="E63" s="101"/>
      <c r="F63" s="1122"/>
      <c r="G63" s="1123"/>
      <c r="H63" s="233" t="s">
        <v>117</v>
      </c>
      <c r="I63" s="1144"/>
      <c r="J63" s="366"/>
      <c r="K63" s="422"/>
      <c r="L63" s="214"/>
      <c r="M63" s="208"/>
      <c r="N63" s="1126"/>
      <c r="O63" s="1143">
        <v>1</v>
      </c>
      <c r="P63" s="1128" t="s">
        <v>61</v>
      </c>
      <c r="Q63" s="2458" t="s">
        <v>1301</v>
      </c>
      <c r="R63" s="2459" t="s">
        <v>1257</v>
      </c>
      <c r="S63" s="2459" t="s">
        <v>133</v>
      </c>
      <c r="T63" s="2459" t="s">
        <v>133</v>
      </c>
      <c r="U63" s="2459" t="s">
        <v>134</v>
      </c>
      <c r="V63" s="2459" t="s">
        <v>1295</v>
      </c>
      <c r="W63" s="2459" t="s">
        <v>1296</v>
      </c>
      <c r="X63" s="2459" t="s">
        <v>1302</v>
      </c>
      <c r="Y63" s="2459" t="s">
        <v>1261</v>
      </c>
      <c r="Z63" s="1129"/>
      <c r="AA63" s="1130"/>
      <c r="AB63" s="1130"/>
      <c r="AC63" s="1131"/>
      <c r="AD63" s="1131"/>
      <c r="AE63" s="1150"/>
      <c r="AF63" s="1148"/>
      <c r="AG63" s="1149"/>
      <c r="AH63" s="1149"/>
      <c r="AI63" s="1148"/>
      <c r="AJ63" s="1149"/>
      <c r="AK63" s="1149"/>
      <c r="AL63" s="845"/>
    </row>
    <row customHeight="1" ht="11.25">
      <c r="A64" s="3319" t="s">
        <v>1218</v>
      </c>
      <c r="E64" s="101"/>
      <c r="F64" s="1122"/>
      <c r="G64" s="1123"/>
      <c r="H64" s="233" t="s">
        <v>117</v>
      </c>
      <c r="I64" s="1144"/>
      <c r="J64" s="366"/>
      <c r="K64" s="422"/>
      <c r="L64" s="214"/>
      <c r="M64" s="208"/>
      <c r="N64" s="1126"/>
      <c r="O64" s="1143"/>
      <c r="P64" s="1136"/>
      <c r="Q64" s="2458"/>
      <c r="R64" s="430"/>
      <c r="S64" s="1137"/>
      <c r="T64" s="430"/>
      <c r="U64" s="430"/>
      <c r="V64" s="430"/>
      <c r="W64" s="430"/>
      <c r="X64" s="430"/>
      <c r="Y64" s="430"/>
      <c r="AA64" s="1127">
        <v>1</v>
      </c>
      <c r="AB64" s="1138" t="s">
        <v>1262</v>
      </c>
      <c r="AC64" s="794">
        <v>2932.501</v>
      </c>
      <c r="AD64" s="1138" t="str">
        <f>AB64</f>
        <v>     Прочие амортизационные отчисления</v>
      </c>
      <c r="AE64" s="794">
        <v>0</v>
      </c>
      <c r="AF64" s="1148"/>
      <c r="AG64" s="1149"/>
      <c r="AH64" s="1149"/>
      <c r="AI64" s="1148"/>
      <c r="AJ64" s="1149"/>
      <c r="AK64" s="1149"/>
      <c r="AL64" s="845"/>
    </row>
    <row customHeight="1" ht="11.25">
      <c r="A65" s="3319" t="s">
        <v>1218</v>
      </c>
      <c r="E65" s="101"/>
      <c r="F65" s="1123"/>
      <c r="G65" s="1123"/>
      <c r="H65" s="1123"/>
      <c r="I65" s="1123"/>
      <c r="J65" s="2462"/>
      <c r="K65" s="1123"/>
      <c r="L65" s="1123"/>
      <c r="M65" s="1123"/>
      <c r="N65" s="1123"/>
      <c r="O65" s="1123"/>
      <c r="P65" s="1123"/>
      <c r="Q65" s="2462"/>
      <c r="R65" s="1123"/>
      <c r="S65" s="1123"/>
      <c r="T65" s="1123"/>
      <c r="U65" s="1123"/>
      <c r="V65" s="1123"/>
      <c r="W65" s="1123"/>
      <c r="X65" s="1123"/>
      <c r="Y65" s="1123"/>
      <c r="Z65" s="821" t="s">
        <v>102</v>
      </c>
      <c r="AA65" s="1143" t="s">
        <v>101</v>
      </c>
      <c r="AB65" s="1138" t="s">
        <v>1303</v>
      </c>
      <c r="AC65" s="794">
        <v>1116.956</v>
      </c>
      <c r="AD65" s="1138" t="str">
        <f>AB65</f>
        <v>  Средства, полученные за счет платы за подключение (технологическое присоединение)</v>
      </c>
      <c r="AE65" s="794">
        <v>0</v>
      </c>
      <c r="AF65" s="1125"/>
      <c r="AG65" s="1133"/>
      <c r="AH65" s="1133"/>
      <c r="AI65" s="1125"/>
      <c r="AJ65" s="1133"/>
      <c r="AK65" s="1134"/>
      <c r="AL65" s="845"/>
    </row>
    <row customHeight="1" ht="11.25">
      <c r="A66" s="3319" t="s">
        <v>1218</v>
      </c>
      <c r="E66" s="101"/>
      <c r="F66" s="1122"/>
      <c r="G66" s="1123"/>
      <c r="H66" s="233" t="s">
        <v>117</v>
      </c>
      <c r="I66" s="1144"/>
      <c r="J66" s="366"/>
      <c r="K66" s="422"/>
      <c r="L66" s="214"/>
      <c r="M66" s="208"/>
      <c r="N66" s="1126"/>
      <c r="O66" s="1143"/>
      <c r="P66" s="1140"/>
      <c r="Q66" s="2458"/>
      <c r="R66" s="430"/>
      <c r="S66" s="1137"/>
      <c r="T66" s="430"/>
      <c r="U66" s="430"/>
      <c r="V66" s="430"/>
      <c r="W66" s="430"/>
      <c r="X66" s="430"/>
      <c r="Y66" s="430"/>
      <c r="Z66" s="1129"/>
      <c r="AA66" s="1130"/>
      <c r="AB66" s="167" t="s">
        <v>1263</v>
      </c>
      <c r="AC66" s="1131"/>
      <c r="AD66" s="1131"/>
      <c r="AE66" s="1151"/>
      <c r="AF66" s="1148"/>
      <c r="AG66" s="1149"/>
      <c r="AH66" s="1149"/>
      <c r="AI66" s="1148"/>
      <c r="AJ66" s="1149"/>
      <c r="AK66" s="1149"/>
      <c r="AL66" s="845"/>
    </row>
    <row customHeight="1" ht="11.25">
      <c r="A67" s="3319" t="s">
        <v>1218</v>
      </c>
      <c r="E67" s="101"/>
      <c r="F67" s="1122"/>
      <c r="G67" s="1123"/>
      <c r="H67" s="233" t="s">
        <v>117</v>
      </c>
      <c r="I67" s="1144"/>
      <c r="J67" s="366"/>
      <c r="K67" s="422"/>
      <c r="L67" s="214"/>
      <c r="M67" s="208"/>
      <c r="N67" s="1129"/>
      <c r="O67" s="1130"/>
      <c r="P67" s="167" t="s">
        <v>1264</v>
      </c>
      <c r="Q67" s="1130"/>
      <c r="R67" s="1130"/>
      <c r="S67" s="1130"/>
      <c r="T67" s="1130"/>
      <c r="U67" s="1130"/>
      <c r="V67" s="1130"/>
      <c r="W67" s="1130"/>
      <c r="X67" s="1130"/>
      <c r="Y67" s="1130"/>
      <c r="Z67" s="1130"/>
      <c r="AA67" s="1130"/>
      <c r="AB67" s="1130"/>
      <c r="AC67" s="1130"/>
      <c r="AD67" s="1130"/>
      <c r="AE67" s="1152"/>
      <c r="AF67" s="1148"/>
      <c r="AG67" s="1149"/>
      <c r="AH67" s="1149"/>
      <c r="AI67" s="1148"/>
      <c r="AJ67" s="1149"/>
      <c r="AK67" s="1149"/>
      <c r="AL67" s="845"/>
    </row>
    <row customHeight="1" ht="11.25">
      <c r="A68" s="3319" t="s">
        <v>1218</v>
      </c>
      <c r="B68" s="3319" t="s">
        <v>1250</v>
      </c>
      <c r="E68" s="101"/>
      <c r="F68" s="1122"/>
      <c r="G68" s="821" t="s">
        <v>102</v>
      </c>
      <c r="H68" s="233" t="s">
        <v>118</v>
      </c>
      <c r="I68" s="1144" t="s">
        <v>1251</v>
      </c>
      <c r="J68" s="366" t="s">
        <v>1252</v>
      </c>
      <c r="K68" s="422" t="s">
        <v>1304</v>
      </c>
      <c r="L68" s="214" t="s">
        <v>19</v>
      </c>
      <c r="M68" s="208"/>
      <c r="N68" s="1145"/>
      <c r="O68" s="1146" t="s">
        <v>529</v>
      </c>
      <c r="P68" s="1147"/>
      <c r="Q68" s="1147"/>
      <c r="R68" s="1147"/>
      <c r="S68" s="1147"/>
      <c r="T68" s="1147"/>
      <c r="U68" s="1147"/>
      <c r="V68" s="1147"/>
      <c r="W68" s="1147"/>
      <c r="X68" s="1147"/>
      <c r="Y68" s="1147"/>
      <c r="Z68" s="1147"/>
      <c r="AA68" s="1147"/>
      <c r="AB68" s="1147"/>
      <c r="AC68" s="1147"/>
      <c r="AD68" s="1147"/>
      <c r="AE68" s="1147"/>
      <c r="AF68" s="1148">
        <v>1</v>
      </c>
      <c r="AG68" s="1149" t="s">
        <v>1254</v>
      </c>
      <c r="AH68" s="1149" t="s">
        <v>1255</v>
      </c>
      <c r="AI68" s="1148">
        <v>1</v>
      </c>
      <c r="AJ68" s="1149" t="s">
        <v>1254</v>
      </c>
      <c r="AK68" s="1149" t="s">
        <v>1255</v>
      </c>
      <c r="AL68" s="845"/>
    </row>
    <row customHeight="1" ht="11.25">
      <c r="A69" s="3319" t="s">
        <v>1218</v>
      </c>
      <c r="E69" s="101"/>
      <c r="F69" s="1122"/>
      <c r="G69" s="1123"/>
      <c r="H69" s="233" t="s">
        <v>114</v>
      </c>
      <c r="I69" s="1144"/>
      <c r="J69" s="366"/>
      <c r="K69" s="422"/>
      <c r="L69" s="214"/>
      <c r="M69" s="208"/>
      <c r="N69" s="1126"/>
      <c r="O69" s="1143">
        <v>1</v>
      </c>
      <c r="P69" s="1128" t="s">
        <v>61</v>
      </c>
      <c r="Q69" s="2458" t="s">
        <v>1305</v>
      </c>
      <c r="R69" s="2459" t="s">
        <v>1306</v>
      </c>
      <c r="S69" s="2459" t="s">
        <v>1307</v>
      </c>
      <c r="T69" s="2459" t="s">
        <v>1307</v>
      </c>
      <c r="U69" s="2459" t="s">
        <v>1308</v>
      </c>
      <c r="V69" s="2459" t="s">
        <v>1309</v>
      </c>
      <c r="W69" s="2459" t="s">
        <v>1310</v>
      </c>
      <c r="X69" s="2459" t="s">
        <v>1311</v>
      </c>
      <c r="Y69" s="2459" t="s">
        <v>1261</v>
      </c>
      <c r="Z69" s="1129"/>
      <c r="AA69" s="1130"/>
      <c r="AB69" s="1130"/>
      <c r="AC69" s="1131"/>
      <c r="AD69" s="1131"/>
      <c r="AE69" s="1150"/>
      <c r="AF69" s="1148"/>
      <c r="AG69" s="1149"/>
      <c r="AH69" s="1149"/>
      <c r="AI69" s="1148"/>
      <c r="AJ69" s="1149"/>
      <c r="AK69" s="1149"/>
      <c r="AL69" s="845"/>
    </row>
    <row customHeight="1" ht="11.25">
      <c r="A70" s="3319" t="s">
        <v>1218</v>
      </c>
      <c r="E70" s="101"/>
      <c r="F70" s="1122"/>
      <c r="G70" s="1123"/>
      <c r="H70" s="233" t="s">
        <v>114</v>
      </c>
      <c r="I70" s="1144"/>
      <c r="J70" s="366"/>
      <c r="K70" s="422"/>
      <c r="L70" s="214"/>
      <c r="M70" s="208"/>
      <c r="N70" s="1126"/>
      <c r="O70" s="1143"/>
      <c r="P70" s="1136"/>
      <c r="Q70" s="2458"/>
      <c r="R70" s="430"/>
      <c r="S70" s="1137"/>
      <c r="T70" s="430"/>
      <c r="U70" s="430"/>
      <c r="V70" s="430"/>
      <c r="W70" s="430"/>
      <c r="X70" s="430"/>
      <c r="Y70" s="430"/>
      <c r="AA70" s="1127">
        <v>1</v>
      </c>
      <c r="AB70" s="1138" t="s">
        <v>1285</v>
      </c>
      <c r="AC70" s="794">
        <v>19194.112</v>
      </c>
      <c r="AD70" s="1138" t="str">
        <f>AB70</f>
        <v>  Прочие собственные средства</v>
      </c>
      <c r="AE70" s="794">
        <v>0</v>
      </c>
      <c r="AF70" s="1148"/>
      <c r="AG70" s="1149"/>
      <c r="AH70" s="1149"/>
      <c r="AI70" s="1148"/>
      <c r="AJ70" s="1149"/>
      <c r="AK70" s="1149"/>
      <c r="AL70" s="845"/>
    </row>
    <row customHeight="1" ht="11.25">
      <c r="A71" s="3319" t="s">
        <v>1218</v>
      </c>
      <c r="E71" s="101"/>
      <c r="F71" s="1122"/>
      <c r="G71" s="1123"/>
      <c r="H71" s="233" t="s">
        <v>114</v>
      </c>
      <c r="I71" s="1144"/>
      <c r="J71" s="366"/>
      <c r="K71" s="422"/>
      <c r="L71" s="214"/>
      <c r="M71" s="208"/>
      <c r="N71" s="1126"/>
      <c r="O71" s="1143"/>
      <c r="P71" s="1140"/>
      <c r="Q71" s="2458"/>
      <c r="R71" s="430"/>
      <c r="S71" s="1137"/>
      <c r="T71" s="430"/>
      <c r="U71" s="430"/>
      <c r="V71" s="430"/>
      <c r="W71" s="430"/>
      <c r="X71" s="430"/>
      <c r="Y71" s="430"/>
      <c r="Z71" s="1129"/>
      <c r="AA71" s="1130"/>
      <c r="AB71" s="167" t="s">
        <v>1263</v>
      </c>
      <c r="AC71" s="1131"/>
      <c r="AD71" s="1131"/>
      <c r="AE71" s="1151"/>
      <c r="AF71" s="1148"/>
      <c r="AG71" s="1149"/>
      <c r="AH71" s="1149"/>
      <c r="AI71" s="1148"/>
      <c r="AJ71" s="1149"/>
      <c r="AK71" s="1149"/>
      <c r="AL71" s="845"/>
    </row>
    <row customHeight="1" ht="11.25">
      <c r="A72" s="3319" t="s">
        <v>1218</v>
      </c>
      <c r="E72" s="101"/>
      <c r="F72" s="1122"/>
      <c r="G72" s="1123"/>
      <c r="H72" s="233" t="s">
        <v>114</v>
      </c>
      <c r="I72" s="1144"/>
      <c r="J72" s="366"/>
      <c r="K72" s="422"/>
      <c r="L72" s="214"/>
      <c r="M72" s="208"/>
      <c r="N72" s="1129"/>
      <c r="O72" s="1130"/>
      <c r="P72" s="167" t="s">
        <v>1264</v>
      </c>
      <c r="Q72" s="1130"/>
      <c r="R72" s="1130"/>
      <c r="S72" s="1130"/>
      <c r="T72" s="1130"/>
      <c r="U72" s="1130"/>
      <c r="V72" s="1130"/>
      <c r="W72" s="1130"/>
      <c r="X72" s="1130"/>
      <c r="Y72" s="1130"/>
      <c r="Z72" s="1130"/>
      <c r="AA72" s="1130"/>
      <c r="AB72" s="1130"/>
      <c r="AC72" s="1130"/>
      <c r="AD72" s="1130"/>
      <c r="AE72" s="1152"/>
      <c r="AF72" s="1148"/>
      <c r="AG72" s="1149"/>
      <c r="AH72" s="1149"/>
      <c r="AI72" s="1148"/>
      <c r="AJ72" s="1149"/>
      <c r="AK72" s="1149"/>
      <c r="AL72" s="845"/>
    </row>
    <row customHeight="1" ht="11.25">
      <c r="A73" s="3319" t="s">
        <v>1218</v>
      </c>
      <c r="B73" s="3319" t="s">
        <v>1280</v>
      </c>
      <c r="E73" s="101"/>
      <c r="F73" s="1122"/>
      <c r="G73" s="821" t="s">
        <v>102</v>
      </c>
      <c r="H73" s="233" t="s">
        <v>127</v>
      </c>
      <c r="I73" s="1144" t="s">
        <v>1281</v>
      </c>
      <c r="J73" s="366" t="s">
        <v>1282</v>
      </c>
      <c r="K73" s="422" t="s">
        <v>1312</v>
      </c>
      <c r="L73" s="214" t="s">
        <v>19</v>
      </c>
      <c r="M73" s="208"/>
      <c r="N73" s="1145"/>
      <c r="O73" s="1146" t="s">
        <v>529</v>
      </c>
      <c r="P73" s="1147"/>
      <c r="Q73" s="1147"/>
      <c r="R73" s="1147"/>
      <c r="S73" s="1147"/>
      <c r="T73" s="1147"/>
      <c r="U73" s="1147"/>
      <c r="V73" s="1147"/>
      <c r="W73" s="1147"/>
      <c r="X73" s="1147"/>
      <c r="Y73" s="1147"/>
      <c r="Z73" s="1147"/>
      <c r="AA73" s="1147"/>
      <c r="AB73" s="1147"/>
      <c r="AC73" s="1147"/>
      <c r="AD73" s="1147"/>
      <c r="AE73" s="1147"/>
      <c r="AF73" s="1148">
        <v>1</v>
      </c>
      <c r="AG73" s="1149" t="s">
        <v>1254</v>
      </c>
      <c r="AH73" s="1149" t="s">
        <v>1255</v>
      </c>
      <c r="AI73" s="1148">
        <v>6</v>
      </c>
      <c r="AJ73" s="1149" t="s">
        <v>1254</v>
      </c>
      <c r="AK73" s="1149" t="s">
        <v>1267</v>
      </c>
      <c r="AL73" s="845"/>
    </row>
    <row customHeight="1" ht="11.25">
      <c r="A74" s="3319" t="s">
        <v>1218</v>
      </c>
      <c r="E74" s="101"/>
      <c r="F74" s="1122"/>
      <c r="G74" s="1123"/>
      <c r="H74" s="233" t="s">
        <v>118</v>
      </c>
      <c r="I74" s="1144"/>
      <c r="J74" s="366"/>
      <c r="K74" s="422"/>
      <c r="L74" s="214"/>
      <c r="M74" s="208"/>
      <c r="N74" s="1126"/>
      <c r="O74" s="1143">
        <v>1</v>
      </c>
      <c r="P74" s="1128" t="s">
        <v>19</v>
      </c>
      <c r="Q74" s="430" t="s">
        <v>22</v>
      </c>
      <c r="R74" s="430" t="s">
        <v>22</v>
      </c>
      <c r="S74" s="430" t="s">
        <v>22</v>
      </c>
      <c r="T74" s="430" t="s">
        <v>22</v>
      </c>
      <c r="U74" s="430" t="s">
        <v>22</v>
      </c>
      <c r="V74" s="430" t="s">
        <v>22</v>
      </c>
      <c r="W74" s="430" t="s">
        <v>22</v>
      </c>
      <c r="X74" s="430" t="s">
        <v>22</v>
      </c>
      <c r="Y74" s="430"/>
      <c r="Z74" s="1129"/>
      <c r="AA74" s="1130"/>
      <c r="AB74" s="1130"/>
      <c r="AC74" s="1131"/>
      <c r="AD74" s="1131"/>
      <c r="AE74" s="1150"/>
      <c r="AF74" s="1148"/>
      <c r="AG74" s="1149"/>
      <c r="AH74" s="1149"/>
      <c r="AI74" s="1148"/>
      <c r="AJ74" s="1149"/>
      <c r="AK74" s="1149"/>
      <c r="AL74" s="845"/>
    </row>
    <row customHeight="1" ht="11.25">
      <c r="A75" s="3319" t="s">
        <v>1218</v>
      </c>
      <c r="E75" s="101"/>
      <c r="F75" s="1122"/>
      <c r="G75" s="1123"/>
      <c r="H75" s="233" t="s">
        <v>118</v>
      </c>
      <c r="I75" s="1144"/>
      <c r="J75" s="366"/>
      <c r="K75" s="422"/>
      <c r="L75" s="214"/>
      <c r="M75" s="208"/>
      <c r="N75" s="1126"/>
      <c r="O75" s="1143"/>
      <c r="P75" s="1136"/>
      <c r="Q75" s="430"/>
      <c r="R75" s="430"/>
      <c r="S75" s="1137"/>
      <c r="T75" s="430"/>
      <c r="U75" s="430"/>
      <c r="V75" s="430"/>
      <c r="W75" s="430"/>
      <c r="X75" s="430"/>
      <c r="Y75" s="430"/>
      <c r="AA75" s="1127">
        <v>1</v>
      </c>
      <c r="AB75" s="1138" t="s">
        <v>1303</v>
      </c>
      <c r="AC75" s="794">
        <v>1052.339</v>
      </c>
      <c r="AD75" s="1138" t="str">
        <f>AB75</f>
        <v>  Средства, полученные за счет платы за подключение (технологическое присоединение)</v>
      </c>
      <c r="AE75" s="794">
        <v>0</v>
      </c>
      <c r="AF75" s="1148"/>
      <c r="AG75" s="1149"/>
      <c r="AH75" s="1149"/>
      <c r="AI75" s="1148"/>
      <c r="AJ75" s="1149"/>
      <c r="AK75" s="1149"/>
      <c r="AL75" s="845"/>
    </row>
    <row customHeight="1" ht="11.25">
      <c r="A76" s="3319" t="s">
        <v>1218</v>
      </c>
      <c r="E76" s="101"/>
      <c r="F76" s="1122"/>
      <c r="G76" s="1123"/>
      <c r="H76" s="233" t="s">
        <v>118</v>
      </c>
      <c r="I76" s="1144"/>
      <c r="J76" s="366"/>
      <c r="K76" s="422"/>
      <c r="L76" s="214"/>
      <c r="M76" s="208"/>
      <c r="N76" s="1126"/>
      <c r="O76" s="1143"/>
      <c r="P76" s="1140"/>
      <c r="Q76" s="430"/>
      <c r="R76" s="430"/>
      <c r="S76" s="1137"/>
      <c r="T76" s="430"/>
      <c r="U76" s="430"/>
      <c r="V76" s="430"/>
      <c r="W76" s="430"/>
      <c r="X76" s="430"/>
      <c r="Y76" s="430"/>
      <c r="Z76" s="1129"/>
      <c r="AA76" s="1130"/>
      <c r="AB76" s="167" t="s">
        <v>1263</v>
      </c>
      <c r="AC76" s="1131"/>
      <c r="AD76" s="1131"/>
      <c r="AE76" s="1151"/>
      <c r="AF76" s="1148"/>
      <c r="AG76" s="1149"/>
      <c r="AH76" s="1149"/>
      <c r="AI76" s="1148"/>
      <c r="AJ76" s="1149"/>
      <c r="AK76" s="1149"/>
      <c r="AL76" s="845"/>
    </row>
    <row customHeight="1" ht="11.25">
      <c r="A77" s="3319" t="s">
        <v>1218</v>
      </c>
      <c r="E77" s="101"/>
      <c r="F77" s="1122"/>
      <c r="G77" s="1123"/>
      <c r="H77" s="233" t="s">
        <v>118</v>
      </c>
      <c r="I77" s="1144"/>
      <c r="J77" s="366"/>
      <c r="K77" s="422"/>
      <c r="L77" s="214"/>
      <c r="M77" s="208"/>
      <c r="N77" s="1129"/>
      <c r="O77" s="1130"/>
      <c r="P77" s="167" t="s">
        <v>1264</v>
      </c>
      <c r="Q77" s="1130"/>
      <c r="R77" s="1130"/>
      <c r="S77" s="1130"/>
      <c r="T77" s="1130"/>
      <c r="U77" s="1130"/>
      <c r="V77" s="1130"/>
      <c r="W77" s="1130"/>
      <c r="X77" s="1130"/>
      <c r="Y77" s="1130"/>
      <c r="Z77" s="1130"/>
      <c r="AA77" s="1130"/>
      <c r="AB77" s="1130"/>
      <c r="AC77" s="1130"/>
      <c r="AD77" s="1130"/>
      <c r="AE77" s="1152"/>
      <c r="AF77" s="1148"/>
      <c r="AG77" s="1149"/>
      <c r="AH77" s="1149"/>
      <c r="AI77" s="1148"/>
      <c r="AJ77" s="1149"/>
      <c r="AK77" s="1149"/>
      <c r="AL77" s="845"/>
    </row>
    <row customHeight="1" ht="11.25">
      <c r="A78" s="3319" t="s">
        <v>1218</v>
      </c>
      <c r="B78" s="3319" t="s">
        <v>1280</v>
      </c>
      <c r="E78" s="101"/>
      <c r="F78" s="1122"/>
      <c r="G78" s="821" t="s">
        <v>102</v>
      </c>
      <c r="H78" s="233" t="s">
        <v>131</v>
      </c>
      <c r="I78" s="1144" t="s">
        <v>1281</v>
      </c>
      <c r="J78" s="366" t="s">
        <v>1313</v>
      </c>
      <c r="K78" s="422" t="s">
        <v>1314</v>
      </c>
      <c r="L78" s="214" t="s">
        <v>19</v>
      </c>
      <c r="M78" s="208"/>
      <c r="N78" s="1145"/>
      <c r="O78" s="1146" t="s">
        <v>529</v>
      </c>
      <c r="P78" s="1147"/>
      <c r="Q78" s="1147"/>
      <c r="R78" s="1147"/>
      <c r="S78" s="1147"/>
      <c r="T78" s="1147"/>
      <c r="U78" s="1147"/>
      <c r="V78" s="1147"/>
      <c r="W78" s="1147"/>
      <c r="X78" s="1147"/>
      <c r="Y78" s="1147"/>
      <c r="Z78" s="1147"/>
      <c r="AA78" s="1147"/>
      <c r="AB78" s="1147"/>
      <c r="AC78" s="1147"/>
      <c r="AD78" s="1147"/>
      <c r="AE78" s="1147"/>
      <c r="AF78" s="1148">
        <v>1</v>
      </c>
      <c r="AG78" s="1149" t="s">
        <v>1254</v>
      </c>
      <c r="AH78" s="1149" t="s">
        <v>1255</v>
      </c>
      <c r="AI78" s="1148">
        <v>1</v>
      </c>
      <c r="AJ78" s="1149" t="s">
        <v>1254</v>
      </c>
      <c r="AK78" s="1149" t="s">
        <v>1255</v>
      </c>
      <c r="AL78" s="845"/>
    </row>
    <row customHeight="1" ht="11.25">
      <c r="A79" s="3319" t="s">
        <v>1218</v>
      </c>
      <c r="E79" s="101"/>
      <c r="F79" s="1122"/>
      <c r="G79" s="1123"/>
      <c r="H79" s="233" t="s">
        <v>127</v>
      </c>
      <c r="I79" s="1144"/>
      <c r="J79" s="366"/>
      <c r="K79" s="422"/>
      <c r="L79" s="214"/>
      <c r="M79" s="208"/>
      <c r="N79" s="1126"/>
      <c r="O79" s="1143">
        <v>1</v>
      </c>
      <c r="P79" s="1128" t="s">
        <v>19</v>
      </c>
      <c r="Q79" s="430" t="s">
        <v>22</v>
      </c>
      <c r="R79" s="430" t="s">
        <v>22</v>
      </c>
      <c r="S79" s="430" t="s">
        <v>22</v>
      </c>
      <c r="T79" s="430" t="s">
        <v>22</v>
      </c>
      <c r="U79" s="430" t="s">
        <v>22</v>
      </c>
      <c r="V79" s="430" t="s">
        <v>22</v>
      </c>
      <c r="W79" s="430" t="s">
        <v>22</v>
      </c>
      <c r="X79" s="430" t="s">
        <v>22</v>
      </c>
      <c r="Y79" s="430"/>
      <c r="Z79" s="1129"/>
      <c r="AA79" s="1130"/>
      <c r="AB79" s="1130"/>
      <c r="AC79" s="1131"/>
      <c r="AD79" s="1131"/>
      <c r="AE79" s="1150"/>
      <c r="AF79" s="1148"/>
      <c r="AG79" s="1149"/>
      <c r="AH79" s="1149"/>
      <c r="AI79" s="1148"/>
      <c r="AJ79" s="1149"/>
      <c r="AK79" s="1149"/>
      <c r="AL79" s="845"/>
    </row>
    <row customHeight="1" ht="11.25">
      <c r="A80" s="3319" t="s">
        <v>1218</v>
      </c>
      <c r="E80" s="101"/>
      <c r="F80" s="1122"/>
      <c r="G80" s="1123"/>
      <c r="H80" s="233" t="s">
        <v>127</v>
      </c>
      <c r="I80" s="1144"/>
      <c r="J80" s="366"/>
      <c r="K80" s="422"/>
      <c r="L80" s="214"/>
      <c r="M80" s="208"/>
      <c r="N80" s="1126"/>
      <c r="O80" s="1143"/>
      <c r="P80" s="1136"/>
      <c r="Q80" s="430"/>
      <c r="R80" s="430"/>
      <c r="S80" s="1137"/>
      <c r="T80" s="430"/>
      <c r="U80" s="430"/>
      <c r="V80" s="430"/>
      <c r="W80" s="430"/>
      <c r="X80" s="430"/>
      <c r="Y80" s="430"/>
      <c r="AA80" s="1127">
        <v>1</v>
      </c>
      <c r="AB80" s="1138" t="s">
        <v>1272</v>
      </c>
      <c r="AC80" s="794">
        <v>1021.057</v>
      </c>
      <c r="AD80" s="1138" t="str">
        <f>AB80</f>
        <v>  Прибыль направляемая на инвестиции</v>
      </c>
      <c r="AE80" s="794">
        <v>0</v>
      </c>
      <c r="AF80" s="1148"/>
      <c r="AG80" s="1149"/>
      <c r="AH80" s="1149"/>
      <c r="AI80" s="1148"/>
      <c r="AJ80" s="1149"/>
      <c r="AK80" s="1149"/>
      <c r="AL80" s="845"/>
    </row>
    <row customHeight="1" ht="11.25">
      <c r="A81" s="3319" t="s">
        <v>1218</v>
      </c>
      <c r="E81" s="101"/>
      <c r="F81" s="1123"/>
      <c r="G81" s="1123"/>
      <c r="H81" s="1123"/>
      <c r="I81" s="1123"/>
      <c r="J81" s="2462"/>
      <c r="K81" s="1123"/>
      <c r="L81" s="1123"/>
      <c r="M81" s="1123"/>
      <c r="N81" s="1123"/>
      <c r="O81" s="1123"/>
      <c r="P81" s="1123"/>
      <c r="Q81" s="1123"/>
      <c r="R81" s="1123"/>
      <c r="S81" s="1123"/>
      <c r="T81" s="1123"/>
      <c r="U81" s="1123"/>
      <c r="V81" s="1123"/>
      <c r="W81" s="1123"/>
      <c r="X81" s="1123"/>
      <c r="Y81" s="1123"/>
      <c r="Z81" s="821" t="s">
        <v>102</v>
      </c>
      <c r="AA81" s="1143" t="s">
        <v>101</v>
      </c>
      <c r="AB81" s="1138" t="s">
        <v>1303</v>
      </c>
      <c r="AC81" s="794">
        <v>50.11</v>
      </c>
      <c r="AD81" s="1138" t="str">
        <f>AB81</f>
        <v>  Средства, полученные за счет платы за подключение (технологическое присоединение)</v>
      </c>
      <c r="AE81" s="794">
        <v>0</v>
      </c>
      <c r="AF81" s="1125"/>
      <c r="AG81" s="1133"/>
      <c r="AH81" s="1133"/>
      <c r="AI81" s="1125"/>
      <c r="AJ81" s="1133"/>
      <c r="AK81" s="1134"/>
      <c r="AL81" s="845"/>
    </row>
    <row customHeight="1" ht="11.25">
      <c r="A82" s="3319" t="s">
        <v>1218</v>
      </c>
      <c r="E82" s="101"/>
      <c r="F82" s="1123"/>
      <c r="G82" s="1123"/>
      <c r="H82" s="1123"/>
      <c r="I82" s="1123"/>
      <c r="J82" s="2462"/>
      <c r="K82" s="1123"/>
      <c r="L82" s="1123"/>
      <c r="M82" s="1123"/>
      <c r="N82" s="1123"/>
      <c r="O82" s="1123"/>
      <c r="P82" s="1123"/>
      <c r="Q82" s="1123"/>
      <c r="R82" s="1123"/>
      <c r="S82" s="1123"/>
      <c r="T82" s="1123"/>
      <c r="U82" s="1123"/>
      <c r="V82" s="1123"/>
      <c r="W82" s="1123"/>
      <c r="X82" s="1123"/>
      <c r="Y82" s="1123"/>
      <c r="Z82" s="821" t="s">
        <v>102</v>
      </c>
      <c r="AA82" s="1143" t="s">
        <v>89</v>
      </c>
      <c r="AB82" s="1138" t="s">
        <v>1285</v>
      </c>
      <c r="AC82" s="794">
        <v>900.999</v>
      </c>
      <c r="AD82" s="1138" t="str">
        <f>AB82</f>
        <v>  Прочие собственные средства</v>
      </c>
      <c r="AE82" s="794">
        <v>0</v>
      </c>
      <c r="AF82" s="1125"/>
      <c r="AG82" s="1133"/>
      <c r="AH82" s="1133"/>
      <c r="AI82" s="1125"/>
      <c r="AJ82" s="1133"/>
      <c r="AK82" s="1134"/>
      <c r="AL82" s="845"/>
    </row>
    <row customHeight="1" ht="11.25">
      <c r="A83" s="3319" t="s">
        <v>1218</v>
      </c>
      <c r="E83" s="101"/>
      <c r="F83" s="1122"/>
      <c r="G83" s="1123"/>
      <c r="H83" s="233" t="s">
        <v>127</v>
      </c>
      <c r="I83" s="1144"/>
      <c r="J83" s="366"/>
      <c r="K83" s="422"/>
      <c r="L83" s="214"/>
      <c r="M83" s="208"/>
      <c r="N83" s="1126"/>
      <c r="O83" s="1143"/>
      <c r="P83" s="1140"/>
      <c r="Q83" s="430"/>
      <c r="R83" s="430"/>
      <c r="S83" s="1137"/>
      <c r="T83" s="430"/>
      <c r="U83" s="430"/>
      <c r="V83" s="430"/>
      <c r="W83" s="430"/>
      <c r="X83" s="430"/>
      <c r="Y83" s="430"/>
      <c r="Z83" s="1129"/>
      <c r="AA83" s="1130"/>
      <c r="AB83" s="167" t="s">
        <v>1263</v>
      </c>
      <c r="AC83" s="1131"/>
      <c r="AD83" s="1131"/>
      <c r="AE83" s="1151"/>
      <c r="AF83" s="1148"/>
      <c r="AG83" s="1149"/>
      <c r="AH83" s="1149"/>
      <c r="AI83" s="1148"/>
      <c r="AJ83" s="1149"/>
      <c r="AK83" s="1149"/>
      <c r="AL83" s="845"/>
    </row>
    <row customHeight="1" ht="11.25">
      <c r="A84" s="3319" t="s">
        <v>1218</v>
      </c>
      <c r="E84" s="101"/>
      <c r="F84" s="1122"/>
      <c r="G84" s="1123"/>
      <c r="H84" s="233" t="s">
        <v>127</v>
      </c>
      <c r="I84" s="1144"/>
      <c r="J84" s="366"/>
      <c r="K84" s="422"/>
      <c r="L84" s="214"/>
      <c r="M84" s="208"/>
      <c r="N84" s="1129"/>
      <c r="O84" s="1130"/>
      <c r="P84" s="167" t="s">
        <v>1264</v>
      </c>
      <c r="Q84" s="1130"/>
      <c r="R84" s="1130"/>
      <c r="S84" s="1130"/>
      <c r="T84" s="1130"/>
      <c r="U84" s="1130"/>
      <c r="V84" s="1130"/>
      <c r="W84" s="1130"/>
      <c r="X84" s="1130"/>
      <c r="Y84" s="1130"/>
      <c r="Z84" s="1130"/>
      <c r="AA84" s="1130"/>
      <c r="AB84" s="1130"/>
      <c r="AC84" s="1130"/>
      <c r="AD84" s="1130"/>
      <c r="AE84" s="1152"/>
      <c r="AF84" s="1148"/>
      <c r="AG84" s="1149"/>
      <c r="AH84" s="1149"/>
      <c r="AI84" s="1148"/>
      <c r="AJ84" s="1149"/>
      <c r="AK84" s="1149"/>
      <c r="AL84" s="845"/>
    </row>
    <row customHeight="1" ht="11.25">
      <c r="A85" s="3319" t="s">
        <v>1218</v>
      </c>
      <c r="B85" s="3319" t="s">
        <v>1280</v>
      </c>
      <c r="E85" s="101"/>
      <c r="F85" s="1122"/>
      <c r="G85" s="821" t="s">
        <v>102</v>
      </c>
      <c r="H85" s="233" t="s">
        <v>121</v>
      </c>
      <c r="I85" s="1144" t="s">
        <v>1281</v>
      </c>
      <c r="J85" s="366" t="s">
        <v>1313</v>
      </c>
      <c r="K85" s="422" t="s">
        <v>1315</v>
      </c>
      <c r="L85" s="214" t="s">
        <v>19</v>
      </c>
      <c r="M85" s="208"/>
      <c r="N85" s="1145"/>
      <c r="O85" s="1146" t="s">
        <v>529</v>
      </c>
      <c r="P85" s="1147"/>
      <c r="Q85" s="1147"/>
      <c r="R85" s="1147"/>
      <c r="S85" s="1147"/>
      <c r="T85" s="1147"/>
      <c r="U85" s="1147"/>
      <c r="V85" s="1147"/>
      <c r="W85" s="1147"/>
      <c r="X85" s="1147"/>
      <c r="Y85" s="1147"/>
      <c r="Z85" s="1147"/>
      <c r="AA85" s="1147"/>
      <c r="AB85" s="1147"/>
      <c r="AC85" s="1147"/>
      <c r="AD85" s="1147"/>
      <c r="AE85" s="1147"/>
      <c r="AF85" s="1148">
        <v>1</v>
      </c>
      <c r="AG85" s="1149" t="s">
        <v>1254</v>
      </c>
      <c r="AH85" s="1149" t="s">
        <v>1255</v>
      </c>
      <c r="AI85" s="1148">
        <v>3</v>
      </c>
      <c r="AJ85" s="1149" t="s">
        <v>1299</v>
      </c>
      <c r="AK85" s="1149" t="s">
        <v>1300</v>
      </c>
      <c r="AL85" s="845"/>
    </row>
    <row customHeight="1" ht="11.25">
      <c r="A86" s="3319" t="s">
        <v>1218</v>
      </c>
      <c r="E86" s="101"/>
      <c r="F86" s="1122"/>
      <c r="G86" s="1123"/>
      <c r="H86" s="233" t="s">
        <v>131</v>
      </c>
      <c r="I86" s="1144"/>
      <c r="J86" s="366"/>
      <c r="K86" s="422"/>
      <c r="L86" s="214"/>
      <c r="M86" s="208"/>
      <c r="N86" s="1126"/>
      <c r="O86" s="1143">
        <v>1</v>
      </c>
      <c r="P86" s="1128" t="s">
        <v>19</v>
      </c>
      <c r="Q86" s="430" t="s">
        <v>22</v>
      </c>
      <c r="R86" s="430" t="s">
        <v>22</v>
      </c>
      <c r="S86" s="430" t="s">
        <v>22</v>
      </c>
      <c r="T86" s="430" t="s">
        <v>22</v>
      </c>
      <c r="U86" s="430" t="s">
        <v>22</v>
      </c>
      <c r="V86" s="430" t="s">
        <v>22</v>
      </c>
      <c r="W86" s="430" t="s">
        <v>22</v>
      </c>
      <c r="X86" s="430" t="s">
        <v>22</v>
      </c>
      <c r="Y86" s="430"/>
      <c r="Z86" s="1129"/>
      <c r="AA86" s="1130"/>
      <c r="AB86" s="1130"/>
      <c r="AC86" s="1131"/>
      <c r="AD86" s="1131"/>
      <c r="AE86" s="1150"/>
      <c r="AF86" s="1148"/>
      <c r="AG86" s="1149"/>
      <c r="AH86" s="1149"/>
      <c r="AI86" s="1148"/>
      <c r="AJ86" s="1149"/>
      <c r="AK86" s="1149"/>
      <c r="AL86" s="845"/>
    </row>
    <row customHeight="1" ht="11.25">
      <c r="A87" s="3319" t="s">
        <v>1218</v>
      </c>
      <c r="E87" s="101"/>
      <c r="F87" s="1122"/>
      <c r="G87" s="1123"/>
      <c r="H87" s="233" t="s">
        <v>131</v>
      </c>
      <c r="I87" s="1144"/>
      <c r="J87" s="366"/>
      <c r="K87" s="422"/>
      <c r="L87" s="214"/>
      <c r="M87" s="208"/>
      <c r="N87" s="1126"/>
      <c r="O87" s="1143"/>
      <c r="P87" s="1136"/>
      <c r="Q87" s="430"/>
      <c r="R87" s="430"/>
      <c r="S87" s="1137"/>
      <c r="T87" s="430"/>
      <c r="U87" s="430"/>
      <c r="V87" s="430"/>
      <c r="W87" s="430"/>
      <c r="X87" s="430"/>
      <c r="Y87" s="430"/>
      <c r="AA87" s="1127">
        <v>1</v>
      </c>
      <c r="AB87" s="1138" t="s">
        <v>1303</v>
      </c>
      <c r="AC87" s="794">
        <v>175.712</v>
      </c>
      <c r="AD87" s="1138" t="str">
        <f>AB87</f>
        <v>  Средства, полученные за счет платы за подключение (технологическое присоединение)</v>
      </c>
      <c r="AE87" s="794">
        <v>0</v>
      </c>
      <c r="AF87" s="1148"/>
      <c r="AG87" s="1149"/>
      <c r="AH87" s="1149"/>
      <c r="AI87" s="1148"/>
      <c r="AJ87" s="1149"/>
      <c r="AK87" s="1149"/>
      <c r="AL87" s="845"/>
    </row>
    <row customHeight="1" ht="11.25">
      <c r="A88" s="3319" t="s">
        <v>1218</v>
      </c>
      <c r="E88" s="101"/>
      <c r="F88" s="1123"/>
      <c r="G88" s="1123"/>
      <c r="H88" s="1123"/>
      <c r="I88" s="1123"/>
      <c r="J88" s="2462"/>
      <c r="K88" s="1123"/>
      <c r="L88" s="1123"/>
      <c r="M88" s="1123"/>
      <c r="N88" s="1123"/>
      <c r="O88" s="1123"/>
      <c r="P88" s="1123"/>
      <c r="Q88" s="1123"/>
      <c r="R88" s="1123"/>
      <c r="S88" s="1123"/>
      <c r="T88" s="1123"/>
      <c r="U88" s="1123"/>
      <c r="V88" s="1123"/>
      <c r="W88" s="1123"/>
      <c r="X88" s="1123"/>
      <c r="Y88" s="1123"/>
      <c r="Z88" s="821" t="s">
        <v>102</v>
      </c>
      <c r="AA88" s="1143" t="s">
        <v>101</v>
      </c>
      <c r="AB88" s="1138" t="s">
        <v>1285</v>
      </c>
      <c r="AC88" s="794">
        <v>2359.931</v>
      </c>
      <c r="AD88" s="1138" t="str">
        <f>AB88</f>
        <v>  Прочие собственные средства</v>
      </c>
      <c r="AE88" s="794">
        <v>0</v>
      </c>
      <c r="AF88" s="1125"/>
      <c r="AG88" s="1133"/>
      <c r="AH88" s="1133"/>
      <c r="AI88" s="1125"/>
      <c r="AJ88" s="1133"/>
      <c r="AK88" s="1134"/>
      <c r="AL88" s="845"/>
    </row>
    <row customHeight="1" ht="11.25">
      <c r="A89" s="3319" t="s">
        <v>1218</v>
      </c>
      <c r="E89" s="101"/>
      <c r="F89" s="1122"/>
      <c r="G89" s="1123"/>
      <c r="H89" s="233" t="s">
        <v>131</v>
      </c>
      <c r="I89" s="1144"/>
      <c r="J89" s="366"/>
      <c r="K89" s="422"/>
      <c r="L89" s="214"/>
      <c r="M89" s="208"/>
      <c r="N89" s="1126"/>
      <c r="O89" s="1143"/>
      <c r="P89" s="1140"/>
      <c r="Q89" s="430"/>
      <c r="R89" s="430"/>
      <c r="S89" s="1137"/>
      <c r="T89" s="430"/>
      <c r="U89" s="430"/>
      <c r="V89" s="430"/>
      <c r="W89" s="430"/>
      <c r="X89" s="430"/>
      <c r="Y89" s="430"/>
      <c r="Z89" s="1129"/>
      <c r="AA89" s="1130"/>
      <c r="AB89" s="167" t="s">
        <v>1263</v>
      </c>
      <c r="AC89" s="1131"/>
      <c r="AD89" s="1131"/>
      <c r="AE89" s="1151"/>
      <c r="AF89" s="1148"/>
      <c r="AG89" s="1149"/>
      <c r="AH89" s="1149"/>
      <c r="AI89" s="1148"/>
      <c r="AJ89" s="1149"/>
      <c r="AK89" s="1149"/>
      <c r="AL89" s="845"/>
    </row>
    <row customHeight="1" ht="11.25">
      <c r="A90" s="3319" t="s">
        <v>1218</v>
      </c>
      <c r="E90" s="101"/>
      <c r="F90" s="1122"/>
      <c r="G90" s="1123"/>
      <c r="H90" s="233" t="s">
        <v>131</v>
      </c>
      <c r="I90" s="1144"/>
      <c r="J90" s="366"/>
      <c r="K90" s="422"/>
      <c r="L90" s="214"/>
      <c r="M90" s="208"/>
      <c r="N90" s="1129"/>
      <c r="O90" s="1130"/>
      <c r="P90" s="167" t="s">
        <v>1264</v>
      </c>
      <c r="Q90" s="1130"/>
      <c r="R90" s="1130"/>
      <c r="S90" s="1130"/>
      <c r="T90" s="1130"/>
      <c r="U90" s="1130"/>
      <c r="V90" s="1130"/>
      <c r="W90" s="1130"/>
      <c r="X90" s="1130"/>
      <c r="Y90" s="1130"/>
      <c r="Z90" s="1130"/>
      <c r="AA90" s="1130"/>
      <c r="AB90" s="1130"/>
      <c r="AC90" s="1130"/>
      <c r="AD90" s="1130"/>
      <c r="AE90" s="1152"/>
      <c r="AF90" s="1148"/>
      <c r="AG90" s="1149"/>
      <c r="AH90" s="1149"/>
      <c r="AI90" s="1148"/>
      <c r="AJ90" s="1149"/>
      <c r="AK90" s="1149"/>
      <c r="AL90" s="845"/>
    </row>
    <row customHeight="1" ht="12">
      <c r="A91" s="0" t="s">
        <v>1218</v>
      </c>
      <c r="E91" s="101"/>
      <c r="F91" s="1117"/>
      <c r="G91" s="1118"/>
      <c r="H91" s="1118"/>
      <c r="I91" s="1119" t="s">
        <v>1316</v>
      </c>
      <c r="J91" s="1119"/>
      <c r="K91" s="1119"/>
      <c r="L91" s="1120"/>
      <c r="M91" s="1120"/>
      <c r="N91" s="1121"/>
      <c r="O91" s="1121"/>
      <c r="P91" s="1121"/>
      <c r="Q91" s="1121"/>
      <c r="R91" s="1121"/>
      <c r="S91" s="1121"/>
      <c r="T91" s="1121"/>
      <c r="U91" s="1121"/>
      <c r="V91" s="1121"/>
      <c r="W91" s="1121"/>
      <c r="X91" s="1121"/>
      <c r="Y91" s="1121"/>
      <c r="Z91" s="1121"/>
      <c r="AA91" s="1121"/>
      <c r="AB91" s="1121"/>
      <c r="AC91" s="1121"/>
      <c r="AD91" s="1121"/>
      <c r="AE91" s="1121"/>
      <c r="AF91" s="1121"/>
      <c r="AG91" s="1120"/>
      <c r="AH91" s="1120"/>
      <c r="AI91" s="1121"/>
      <c r="AJ91" s="1120"/>
      <c r="AK91" s="1121"/>
      <c r="AL91" s="845"/>
    </row>
    <row customHeight="1" ht="0.75">
      <c r="A92" s="0" t="s">
        <v>1218</v>
      </c>
      <c r="E92" s="101"/>
      <c r="F92" s="164">
        <v>2021</v>
      </c>
      <c r="G92" s="233"/>
      <c r="H92" s="1097" t="s">
        <v>529</v>
      </c>
      <c r="I92" s="1098"/>
      <c r="J92" s="155"/>
      <c r="K92" s="155"/>
      <c r="L92" s="1099"/>
      <c r="M92" s="495"/>
      <c r="N92" s="1100"/>
      <c r="O92" s="1101"/>
      <c r="P92" s="1100"/>
      <c r="Q92" s="1100"/>
      <c r="R92" s="1100"/>
      <c r="S92" s="1100"/>
      <c r="T92" s="1100"/>
      <c r="U92" s="1100"/>
      <c r="V92" s="1100"/>
      <c r="W92" s="1100"/>
      <c r="X92" s="1100"/>
      <c r="Y92" s="1100"/>
      <c r="Z92" s="1100"/>
      <c r="AA92" s="1100"/>
      <c r="AB92" s="1100"/>
      <c r="AC92" s="1100"/>
      <c r="AD92" s="1100"/>
      <c r="AE92" s="1100"/>
      <c r="AF92" s="1102"/>
      <c r="AG92" s="1099"/>
      <c r="AH92" s="1099"/>
      <c r="AI92" s="1102"/>
      <c r="AJ92" s="1099"/>
      <c r="AK92" s="1099"/>
      <c r="AL92" s="845"/>
    </row>
    <row customHeight="1" ht="0.75">
      <c r="A93" s="0" t="s">
        <v>1218</v>
      </c>
      <c r="E93" s="101"/>
      <c r="F93" s="164"/>
      <c r="G93" s="233"/>
      <c r="H93" s="1097"/>
      <c r="I93" s="1098"/>
      <c r="J93" s="155"/>
      <c r="K93" s="155"/>
      <c r="L93" s="1099"/>
      <c r="M93" s="495"/>
      <c r="N93" s="1103"/>
      <c r="O93" s="1104"/>
      <c r="P93" s="1105"/>
      <c r="Q93" s="155"/>
      <c r="R93" s="155"/>
      <c r="S93" s="155"/>
      <c r="T93" s="155"/>
      <c r="U93" s="155"/>
      <c r="V93" s="155"/>
      <c r="W93" s="155"/>
      <c r="X93" s="155"/>
      <c r="Y93" s="155"/>
      <c r="Z93" s="1106"/>
      <c r="AA93" s="1107"/>
      <c r="AB93" s="1107"/>
      <c r="AC93" s="1108"/>
      <c r="AD93" s="1108"/>
      <c r="AE93" s="1109"/>
      <c r="AF93" s="1102"/>
      <c r="AG93" s="1099"/>
      <c r="AH93" s="1099"/>
      <c r="AI93" s="1102"/>
      <c r="AJ93" s="1099"/>
      <c r="AK93" s="1099"/>
      <c r="AL93" s="845"/>
    </row>
    <row customHeight="1" ht="0.75">
      <c r="A94" s="0" t="s">
        <v>1218</v>
      </c>
      <c r="E94" s="101"/>
      <c r="F94" s="164"/>
      <c r="G94" s="233"/>
      <c r="H94" s="1097"/>
      <c r="I94" s="1098"/>
      <c r="J94" s="155"/>
      <c r="K94" s="155"/>
      <c r="L94" s="1099"/>
      <c r="M94" s="495"/>
      <c r="N94" s="1103"/>
      <c r="O94" s="1104"/>
      <c r="P94" s="1110"/>
      <c r="Q94" s="155"/>
      <c r="R94" s="155"/>
      <c r="S94" s="155"/>
      <c r="T94" s="155"/>
      <c r="U94" s="155"/>
      <c r="V94" s="155"/>
      <c r="W94" s="155"/>
      <c r="X94" s="155"/>
      <c r="Y94" s="155"/>
      <c r="AA94" s="1104"/>
      <c r="AB94" s="1111"/>
      <c r="AC94" s="1112"/>
      <c r="AD94" s="1111"/>
      <c r="AE94" s="1112"/>
      <c r="AF94" s="1102"/>
      <c r="AG94" s="1099"/>
      <c r="AH94" s="1099"/>
      <c r="AI94" s="1102"/>
      <c r="AJ94" s="1099"/>
      <c r="AK94" s="1099"/>
      <c r="AL94" s="845"/>
    </row>
    <row customHeight="1" ht="0.75">
      <c r="A95" s="0" t="s">
        <v>1218</v>
      </c>
      <c r="E95" s="101"/>
      <c r="F95" s="164"/>
      <c r="G95" s="233"/>
      <c r="H95" s="1097"/>
      <c r="I95" s="1098"/>
      <c r="J95" s="155"/>
      <c r="K95" s="155"/>
      <c r="L95" s="1099"/>
      <c r="M95" s="495"/>
      <c r="N95" s="1103"/>
      <c r="O95" s="1104"/>
      <c r="P95" s="1113"/>
      <c r="Q95" s="155"/>
      <c r="R95" s="155"/>
      <c r="S95" s="155"/>
      <c r="T95" s="155"/>
      <c r="U95" s="155"/>
      <c r="V95" s="155"/>
      <c r="W95" s="155"/>
      <c r="X95" s="155"/>
      <c r="Y95" s="155"/>
      <c r="Z95" s="1106"/>
      <c r="AA95" s="1107"/>
      <c r="AB95" s="1114"/>
      <c r="AC95" s="1108"/>
      <c r="AD95" s="1108"/>
      <c r="AE95" s="1115"/>
      <c r="AF95" s="1102"/>
      <c r="AG95" s="1099"/>
      <c r="AH95" s="1099"/>
      <c r="AI95" s="1102"/>
      <c r="AJ95" s="1099"/>
      <c r="AK95" s="1099"/>
      <c r="AL95" s="845"/>
    </row>
    <row customHeight="1" ht="0.75">
      <c r="A96" s="0" t="s">
        <v>1218</v>
      </c>
      <c r="E96" s="101"/>
      <c r="F96" s="164"/>
      <c r="G96" s="233"/>
      <c r="H96" s="1097"/>
      <c r="I96" s="1098"/>
      <c r="J96" s="155"/>
      <c r="K96" s="155"/>
      <c r="L96" s="1099"/>
      <c r="M96" s="495"/>
      <c r="N96" s="1107"/>
      <c r="O96" s="1107"/>
      <c r="P96" s="1114"/>
      <c r="Q96" s="1107"/>
      <c r="R96" s="1107"/>
      <c r="S96" s="1107"/>
      <c r="T96" s="1107"/>
      <c r="U96" s="1107"/>
      <c r="V96" s="1107"/>
      <c r="W96" s="1107"/>
      <c r="X96" s="1107"/>
      <c r="Y96" s="1107"/>
      <c r="Z96" s="1107"/>
      <c r="AA96" s="1107"/>
      <c r="AB96" s="1107"/>
      <c r="AC96" s="1107"/>
      <c r="AD96" s="1107"/>
      <c r="AE96" s="1116"/>
      <c r="AF96" s="1102"/>
      <c r="AG96" s="1099"/>
      <c r="AH96" s="1099"/>
      <c r="AI96" s="1102"/>
      <c r="AJ96" s="1099"/>
      <c r="AK96" s="1099"/>
      <c r="AL96" s="845"/>
    </row>
    <row customHeight="1" ht="11.25">
      <c r="A97" s="3319" t="s">
        <v>1218</v>
      </c>
      <c r="B97" s="3319" t="s">
        <v>22</v>
      </c>
      <c r="E97" s="101"/>
      <c r="F97" s="1122"/>
      <c r="G97" s="821" t="s">
        <v>102</v>
      </c>
      <c r="H97" s="233" t="s">
        <v>98</v>
      </c>
      <c r="I97" s="1144" t="s">
        <v>1317</v>
      </c>
      <c r="J97" s="2460" t="s">
        <v>22</v>
      </c>
      <c r="K97" s="422" t="s">
        <v>1318</v>
      </c>
      <c r="L97" s="214" t="s">
        <v>19</v>
      </c>
      <c r="M97" s="208"/>
      <c r="N97" s="1145"/>
      <c r="O97" s="1146" t="s">
        <v>529</v>
      </c>
      <c r="P97" s="1147"/>
      <c r="Q97" s="1147"/>
      <c r="R97" s="1147"/>
      <c r="S97" s="1147"/>
      <c r="T97" s="1147"/>
      <c r="U97" s="1147"/>
      <c r="V97" s="1147"/>
      <c r="W97" s="1147"/>
      <c r="X97" s="1147"/>
      <c r="Y97" s="1147"/>
      <c r="Z97" s="1147"/>
      <c r="AA97" s="1147"/>
      <c r="AB97" s="1147"/>
      <c r="AC97" s="1147"/>
      <c r="AD97" s="1147"/>
      <c r="AE97" s="1147"/>
      <c r="AF97" s="1148">
        <v>1</v>
      </c>
      <c r="AG97" s="1149" t="s">
        <v>1254</v>
      </c>
      <c r="AH97" s="1149" t="s">
        <v>1319</v>
      </c>
      <c r="AI97" s="1148">
        <v>5</v>
      </c>
      <c r="AJ97" s="1149" t="s">
        <v>1254</v>
      </c>
      <c r="AK97" s="1149" t="s">
        <v>1267</v>
      </c>
      <c r="AL97" s="845"/>
    </row>
    <row customHeight="1" ht="11.25">
      <c r="A98" s="3319" t="s">
        <v>1218</v>
      </c>
      <c r="E98" s="101"/>
      <c r="F98" s="1122"/>
      <c r="G98" s="1123"/>
      <c r="H98" s="233" t="s">
        <v>529</v>
      </c>
      <c r="I98" s="1144"/>
      <c r="J98" s="2460"/>
      <c r="K98" s="422"/>
      <c r="L98" s="214"/>
      <c r="M98" s="208"/>
      <c r="N98" s="1126"/>
      <c r="O98" s="1143">
        <v>1</v>
      </c>
      <c r="P98" s="1128" t="s">
        <v>19</v>
      </c>
      <c r="Q98" s="430" t="s">
        <v>22</v>
      </c>
      <c r="R98" s="430" t="s">
        <v>22</v>
      </c>
      <c r="S98" s="430" t="s">
        <v>22</v>
      </c>
      <c r="T98" s="430" t="s">
        <v>22</v>
      </c>
      <c r="U98" s="430" t="s">
        <v>22</v>
      </c>
      <c r="V98" s="430" t="s">
        <v>22</v>
      </c>
      <c r="W98" s="430" t="s">
        <v>22</v>
      </c>
      <c r="X98" s="430" t="s">
        <v>22</v>
      </c>
      <c r="Y98" s="430"/>
      <c r="Z98" s="1129"/>
      <c r="AA98" s="1130"/>
      <c r="AB98" s="1130"/>
      <c r="AC98" s="1131"/>
      <c r="AD98" s="1131"/>
      <c r="AE98" s="1150"/>
      <c r="AF98" s="1148"/>
      <c r="AG98" s="1149"/>
      <c r="AH98" s="1149"/>
      <c r="AI98" s="1148"/>
      <c r="AJ98" s="1149"/>
      <c r="AK98" s="1149"/>
      <c r="AL98" s="845"/>
    </row>
    <row customHeight="1" ht="11.25">
      <c r="A99" s="3319" t="s">
        <v>1218</v>
      </c>
      <c r="E99" s="101"/>
      <c r="F99" s="1122"/>
      <c r="G99" s="1123"/>
      <c r="H99" s="233" t="s">
        <v>529</v>
      </c>
      <c r="I99" s="1144"/>
      <c r="J99" s="2460"/>
      <c r="K99" s="422"/>
      <c r="L99" s="214"/>
      <c r="M99" s="208"/>
      <c r="N99" s="1126"/>
      <c r="O99" s="1143"/>
      <c r="P99" s="1136"/>
      <c r="Q99" s="430"/>
      <c r="R99" s="430"/>
      <c r="S99" s="1137"/>
      <c r="T99" s="430"/>
      <c r="U99" s="430"/>
      <c r="V99" s="430"/>
      <c r="W99" s="430"/>
      <c r="X99" s="430"/>
      <c r="Y99" s="430"/>
      <c r="AA99" s="1127">
        <v>1</v>
      </c>
      <c r="AB99" s="1138" t="s">
        <v>1262</v>
      </c>
      <c r="AC99" s="794">
        <v>2684.84</v>
      </c>
      <c r="AD99" s="1138" t="str">
        <f>AB99</f>
        <v>     Прочие амортизационные отчисления</v>
      </c>
      <c r="AE99" s="794">
        <v>0</v>
      </c>
      <c r="AF99" s="1148"/>
      <c r="AG99" s="1149"/>
      <c r="AH99" s="1149"/>
      <c r="AI99" s="1148"/>
      <c r="AJ99" s="1149"/>
      <c r="AK99" s="1149"/>
      <c r="AL99" s="845"/>
    </row>
    <row customHeight="1" ht="11.25">
      <c r="A100" s="3319" t="s">
        <v>1218</v>
      </c>
      <c r="E100" s="101"/>
      <c r="F100" s="1123"/>
      <c r="G100" s="1123"/>
      <c r="H100" s="1123"/>
      <c r="I100" s="1123"/>
      <c r="J100" s="1123"/>
      <c r="K100" s="1123"/>
      <c r="L100" s="1123"/>
      <c r="M100" s="1123"/>
      <c r="N100" s="1123"/>
      <c r="O100" s="1123"/>
      <c r="P100" s="1123"/>
      <c r="Q100" s="1123"/>
      <c r="R100" s="1123"/>
      <c r="S100" s="1123"/>
      <c r="T100" s="1123"/>
      <c r="U100" s="1123"/>
      <c r="V100" s="1123"/>
      <c r="W100" s="1123"/>
      <c r="X100" s="1123"/>
      <c r="Y100" s="1123"/>
      <c r="Z100" s="821" t="s">
        <v>102</v>
      </c>
      <c r="AA100" s="1143" t="s">
        <v>101</v>
      </c>
      <c r="AB100" s="1138" t="s">
        <v>1285</v>
      </c>
      <c r="AC100" s="794">
        <v>3348.52</v>
      </c>
      <c r="AD100" s="1138" t="str">
        <f>AB100</f>
        <v>  Прочие собственные средства</v>
      </c>
      <c r="AE100" s="794">
        <v>0</v>
      </c>
      <c r="AF100" s="1125"/>
      <c r="AG100" s="1133"/>
      <c r="AH100" s="1133"/>
      <c r="AI100" s="1125"/>
      <c r="AJ100" s="1133"/>
      <c r="AK100" s="1134"/>
      <c r="AL100" s="845"/>
    </row>
    <row customHeight="1" ht="11.25">
      <c r="A101" s="3319" t="s">
        <v>1218</v>
      </c>
      <c r="E101" s="101"/>
      <c r="F101" s="1122"/>
      <c r="G101" s="1123"/>
      <c r="H101" s="233" t="s">
        <v>529</v>
      </c>
      <c r="I101" s="1144"/>
      <c r="J101" s="2460"/>
      <c r="K101" s="422"/>
      <c r="L101" s="214"/>
      <c r="M101" s="208"/>
      <c r="N101" s="1126"/>
      <c r="O101" s="1143"/>
      <c r="P101" s="1140"/>
      <c r="Q101" s="430"/>
      <c r="R101" s="430"/>
      <c r="S101" s="1137"/>
      <c r="T101" s="430"/>
      <c r="U101" s="430"/>
      <c r="V101" s="430"/>
      <c r="W101" s="430"/>
      <c r="X101" s="430"/>
      <c r="Y101" s="430"/>
      <c r="Z101" s="1129"/>
      <c r="AA101" s="1130"/>
      <c r="AB101" s="167" t="s">
        <v>1263</v>
      </c>
      <c r="AC101" s="1131"/>
      <c r="AD101" s="1131"/>
      <c r="AE101" s="1151"/>
      <c r="AF101" s="1148"/>
      <c r="AG101" s="1149"/>
      <c r="AH101" s="1149"/>
      <c r="AI101" s="1148"/>
      <c r="AJ101" s="1149"/>
      <c r="AK101" s="1149"/>
      <c r="AL101" s="845"/>
    </row>
    <row customHeight="1" ht="11.25">
      <c r="A102" s="3319" t="s">
        <v>1218</v>
      </c>
      <c r="E102" s="101"/>
      <c r="F102" s="1122"/>
      <c r="G102" s="1123"/>
      <c r="H102" s="233" t="s">
        <v>529</v>
      </c>
      <c r="I102" s="1144"/>
      <c r="J102" s="2460"/>
      <c r="K102" s="422"/>
      <c r="L102" s="214"/>
      <c r="M102" s="208"/>
      <c r="N102" s="1129"/>
      <c r="O102" s="1130"/>
      <c r="P102" s="167" t="s">
        <v>1264</v>
      </c>
      <c r="Q102" s="1130"/>
      <c r="R102" s="1130"/>
      <c r="S102" s="1130"/>
      <c r="T102" s="1130"/>
      <c r="U102" s="1130"/>
      <c r="V102" s="1130"/>
      <c r="W102" s="1130"/>
      <c r="X102" s="1130"/>
      <c r="Y102" s="1130"/>
      <c r="Z102" s="1130"/>
      <c r="AA102" s="1130"/>
      <c r="AB102" s="1130"/>
      <c r="AC102" s="1130"/>
      <c r="AD102" s="1130"/>
      <c r="AE102" s="1152"/>
      <c r="AF102" s="1148"/>
      <c r="AG102" s="1149"/>
      <c r="AH102" s="1149"/>
      <c r="AI102" s="1148"/>
      <c r="AJ102" s="1149"/>
      <c r="AK102" s="1149"/>
      <c r="AL102" s="845"/>
    </row>
    <row customHeight="1" ht="11.25">
      <c r="A103" s="3319" t="s">
        <v>1218</v>
      </c>
      <c r="B103" s="3319" t="s">
        <v>1250</v>
      </c>
      <c r="E103" s="101"/>
      <c r="F103" s="1122"/>
      <c r="G103" s="821" t="s">
        <v>102</v>
      </c>
      <c r="H103" s="233" t="s">
        <v>101</v>
      </c>
      <c r="I103" s="1144" t="s">
        <v>1251</v>
      </c>
      <c r="J103" s="366" t="s">
        <v>1252</v>
      </c>
      <c r="K103" s="422" t="s">
        <v>1320</v>
      </c>
      <c r="L103" s="214" t="s">
        <v>19</v>
      </c>
      <c r="M103" s="208"/>
      <c r="N103" s="1145"/>
      <c r="O103" s="1146" t="s">
        <v>529</v>
      </c>
      <c r="P103" s="1147"/>
      <c r="Q103" s="1147"/>
      <c r="R103" s="1147"/>
      <c r="S103" s="1147"/>
      <c r="T103" s="1147"/>
      <c r="U103" s="1147"/>
      <c r="V103" s="1147"/>
      <c r="W103" s="1147"/>
      <c r="X103" s="1147"/>
      <c r="Y103" s="1147"/>
      <c r="Z103" s="1147"/>
      <c r="AA103" s="1147"/>
      <c r="AB103" s="1147"/>
      <c r="AC103" s="1147"/>
      <c r="AD103" s="1147"/>
      <c r="AE103" s="1147"/>
      <c r="AF103" s="1148">
        <v>1</v>
      </c>
      <c r="AG103" s="1149" t="s">
        <v>1254</v>
      </c>
      <c r="AH103" s="1149" t="s">
        <v>1319</v>
      </c>
      <c r="AI103" s="1148">
        <v>5</v>
      </c>
      <c r="AJ103" s="1149" t="s">
        <v>1254</v>
      </c>
      <c r="AK103" s="1149" t="s">
        <v>1267</v>
      </c>
      <c r="AL103" s="845"/>
    </row>
    <row customHeight="1" ht="11.25">
      <c r="A104" s="3319" t="s">
        <v>1218</v>
      </c>
      <c r="E104" s="101"/>
      <c r="F104" s="1122"/>
      <c r="G104" s="1123"/>
      <c r="H104" s="233" t="s">
        <v>98</v>
      </c>
      <c r="I104" s="1144"/>
      <c r="J104" s="366"/>
      <c r="K104" s="422"/>
      <c r="L104" s="214"/>
      <c r="M104" s="208"/>
      <c r="N104" s="1126"/>
      <c r="O104" s="1143">
        <v>1</v>
      </c>
      <c r="P104" s="1128" t="s">
        <v>61</v>
      </c>
      <c r="Q104" s="2458" t="s">
        <v>1321</v>
      </c>
      <c r="R104" s="2459" t="s">
        <v>1257</v>
      </c>
      <c r="S104" s="2459" t="s">
        <v>103</v>
      </c>
      <c r="T104" s="2459" t="s">
        <v>103</v>
      </c>
      <c r="U104" s="2459" t="s">
        <v>104</v>
      </c>
      <c r="V104" s="2459" t="s">
        <v>1322</v>
      </c>
      <c r="W104" s="2459" t="s">
        <v>1323</v>
      </c>
      <c r="X104" s="2459" t="s">
        <v>1324</v>
      </c>
      <c r="Y104" s="2459" t="s">
        <v>1325</v>
      </c>
      <c r="Z104" s="1129"/>
      <c r="AA104" s="1130"/>
      <c r="AB104" s="1130"/>
      <c r="AC104" s="1131"/>
      <c r="AD104" s="1131"/>
      <c r="AE104" s="1150"/>
      <c r="AF104" s="1148"/>
      <c r="AG104" s="1149"/>
      <c r="AH104" s="1149"/>
      <c r="AI104" s="1148"/>
      <c r="AJ104" s="1149"/>
      <c r="AK104" s="1149"/>
      <c r="AL104" s="845"/>
    </row>
    <row customHeight="1" ht="11.25">
      <c r="A105" s="3319" t="s">
        <v>1218</v>
      </c>
      <c r="E105" s="101"/>
      <c r="F105" s="1122"/>
      <c r="G105" s="1123"/>
      <c r="H105" s="233" t="s">
        <v>98</v>
      </c>
      <c r="I105" s="1144"/>
      <c r="J105" s="366"/>
      <c r="K105" s="422"/>
      <c r="L105" s="214"/>
      <c r="M105" s="208"/>
      <c r="N105" s="1126"/>
      <c r="O105" s="1143"/>
      <c r="P105" s="1136"/>
      <c r="Q105" s="2458"/>
      <c r="R105" s="430"/>
      <c r="S105" s="1137"/>
      <c r="T105" s="430"/>
      <c r="U105" s="430"/>
      <c r="V105" s="430"/>
      <c r="W105" s="430"/>
      <c r="X105" s="430"/>
      <c r="Y105" s="430"/>
      <c r="AA105" s="1127">
        <v>1</v>
      </c>
      <c r="AB105" s="1138" t="s">
        <v>1262</v>
      </c>
      <c r="AC105" s="794">
        <v>3120.182</v>
      </c>
      <c r="AD105" s="1138" t="str">
        <f>AB105</f>
        <v>     Прочие амортизационные отчисления</v>
      </c>
      <c r="AE105" s="794">
        <v>0</v>
      </c>
      <c r="AF105" s="1148"/>
      <c r="AG105" s="1149"/>
      <c r="AH105" s="1149"/>
      <c r="AI105" s="1148"/>
      <c r="AJ105" s="1149"/>
      <c r="AK105" s="1149"/>
      <c r="AL105" s="845"/>
    </row>
    <row customHeight="1" ht="11.25">
      <c r="A106" s="3319" t="s">
        <v>1218</v>
      </c>
      <c r="E106" s="101"/>
      <c r="F106" s="1122"/>
      <c r="G106" s="1123"/>
      <c r="H106" s="233" t="s">
        <v>98</v>
      </c>
      <c r="I106" s="1144"/>
      <c r="J106" s="366"/>
      <c r="K106" s="422"/>
      <c r="L106" s="214"/>
      <c r="M106" s="208"/>
      <c r="N106" s="1126"/>
      <c r="O106" s="1143"/>
      <c r="P106" s="1140"/>
      <c r="Q106" s="2458"/>
      <c r="R106" s="430"/>
      <c r="S106" s="1137"/>
      <c r="T106" s="430"/>
      <c r="U106" s="430"/>
      <c r="V106" s="430"/>
      <c r="W106" s="430"/>
      <c r="X106" s="430"/>
      <c r="Y106" s="430"/>
      <c r="Z106" s="1129"/>
      <c r="AA106" s="1130"/>
      <c r="AB106" s="167" t="s">
        <v>1263</v>
      </c>
      <c r="AC106" s="1131"/>
      <c r="AD106" s="1131"/>
      <c r="AE106" s="1151"/>
      <c r="AF106" s="1148"/>
      <c r="AG106" s="1149"/>
      <c r="AH106" s="1149"/>
      <c r="AI106" s="1148"/>
      <c r="AJ106" s="1149"/>
      <c r="AK106" s="1149"/>
      <c r="AL106" s="845"/>
    </row>
    <row customHeight="1" ht="11.25">
      <c r="A107" s="3319" t="s">
        <v>1218</v>
      </c>
      <c r="E107" s="101"/>
      <c r="F107" s="1122"/>
      <c r="G107" s="1123"/>
      <c r="H107" s="233" t="s">
        <v>98</v>
      </c>
      <c r="I107" s="1144"/>
      <c r="J107" s="366"/>
      <c r="K107" s="422"/>
      <c r="L107" s="214"/>
      <c r="M107" s="208"/>
      <c r="N107" s="1129"/>
      <c r="O107" s="1130"/>
      <c r="P107" s="167" t="s">
        <v>1264</v>
      </c>
      <c r="Q107" s="1130"/>
      <c r="R107" s="1130"/>
      <c r="S107" s="1130"/>
      <c r="T107" s="1130"/>
      <c r="U107" s="1130"/>
      <c r="V107" s="1130"/>
      <c r="W107" s="1130"/>
      <c r="X107" s="1130"/>
      <c r="Y107" s="1130"/>
      <c r="Z107" s="1130"/>
      <c r="AA107" s="1130"/>
      <c r="AB107" s="1130"/>
      <c r="AC107" s="1130"/>
      <c r="AD107" s="1130"/>
      <c r="AE107" s="1152"/>
      <c r="AF107" s="1148"/>
      <c r="AG107" s="1149"/>
      <c r="AH107" s="1149"/>
      <c r="AI107" s="1148"/>
      <c r="AJ107" s="1149"/>
      <c r="AK107" s="1149"/>
      <c r="AL107" s="845"/>
    </row>
    <row customHeight="1" ht="11.25">
      <c r="A108" s="3319" t="s">
        <v>1218</v>
      </c>
      <c r="B108" s="3319" t="s">
        <v>1250</v>
      </c>
      <c r="E108" s="101"/>
      <c r="F108" s="1122"/>
      <c r="G108" s="821" t="s">
        <v>102</v>
      </c>
      <c r="H108" s="233" t="s">
        <v>89</v>
      </c>
      <c r="I108" s="1144" t="s">
        <v>1251</v>
      </c>
      <c r="J108" s="366" t="s">
        <v>1265</v>
      </c>
      <c r="K108" s="422" t="s">
        <v>1326</v>
      </c>
      <c r="L108" s="214" t="s">
        <v>19</v>
      </c>
      <c r="M108" s="208"/>
      <c r="N108" s="1145"/>
      <c r="O108" s="1146" t="s">
        <v>529</v>
      </c>
      <c r="P108" s="1147"/>
      <c r="Q108" s="1147"/>
      <c r="R108" s="1147"/>
      <c r="S108" s="1147"/>
      <c r="T108" s="1147"/>
      <c r="U108" s="1147"/>
      <c r="V108" s="1147"/>
      <c r="W108" s="1147"/>
      <c r="X108" s="1147"/>
      <c r="Y108" s="1147"/>
      <c r="Z108" s="1147"/>
      <c r="AA108" s="1147"/>
      <c r="AB108" s="1147"/>
      <c r="AC108" s="1147"/>
      <c r="AD108" s="1147"/>
      <c r="AE108" s="1147"/>
      <c r="AF108" s="1148">
        <v>1</v>
      </c>
      <c r="AG108" s="1149" t="s">
        <v>1254</v>
      </c>
      <c r="AH108" s="1149" t="s">
        <v>1319</v>
      </c>
      <c r="AI108" s="1148">
        <v>5</v>
      </c>
      <c r="AJ108" s="1149" t="s">
        <v>1254</v>
      </c>
      <c r="AK108" s="1149" t="s">
        <v>1267</v>
      </c>
      <c r="AL108" s="845"/>
    </row>
    <row customHeight="1" ht="11.25">
      <c r="A109" s="3319" t="s">
        <v>1218</v>
      </c>
      <c r="E109" s="101"/>
      <c r="F109" s="1122"/>
      <c r="G109" s="1123"/>
      <c r="H109" s="233" t="s">
        <v>101</v>
      </c>
      <c r="I109" s="1144"/>
      <c r="J109" s="366"/>
      <c r="K109" s="422"/>
      <c r="L109" s="214"/>
      <c r="M109" s="208"/>
      <c r="N109" s="1126"/>
      <c r="O109" s="1143">
        <v>1</v>
      </c>
      <c r="P109" s="1128" t="s">
        <v>61</v>
      </c>
      <c r="Q109" s="2458" t="s">
        <v>1327</v>
      </c>
      <c r="R109" s="2459" t="s">
        <v>1328</v>
      </c>
      <c r="S109" s="2459" t="s">
        <v>103</v>
      </c>
      <c r="T109" s="2459" t="s">
        <v>103</v>
      </c>
      <c r="U109" s="2459" t="s">
        <v>104</v>
      </c>
      <c r="V109" s="2459" t="s">
        <v>1329</v>
      </c>
      <c r="W109" s="2459" t="s">
        <v>1330</v>
      </c>
      <c r="X109" s="2459" t="s">
        <v>1331</v>
      </c>
      <c r="Y109" s="2459" t="s">
        <v>1261</v>
      </c>
      <c r="Z109" s="1129"/>
      <c r="AA109" s="1130"/>
      <c r="AB109" s="1130"/>
      <c r="AC109" s="1131"/>
      <c r="AD109" s="1131"/>
      <c r="AE109" s="1150"/>
      <c r="AF109" s="1148"/>
      <c r="AG109" s="1149"/>
      <c r="AH109" s="1149"/>
      <c r="AI109" s="1148"/>
      <c r="AJ109" s="1149"/>
      <c r="AK109" s="1149"/>
      <c r="AL109" s="845"/>
    </row>
    <row customHeight="1" ht="11.25">
      <c r="A110" s="3319" t="s">
        <v>1218</v>
      </c>
      <c r="E110" s="101"/>
      <c r="F110" s="1122"/>
      <c r="G110" s="1123"/>
      <c r="H110" s="233" t="s">
        <v>101</v>
      </c>
      <c r="I110" s="1144"/>
      <c r="J110" s="366"/>
      <c r="K110" s="422"/>
      <c r="L110" s="214"/>
      <c r="M110" s="208"/>
      <c r="N110" s="1126"/>
      <c r="O110" s="1143"/>
      <c r="P110" s="1136"/>
      <c r="Q110" s="2458"/>
      <c r="R110" s="430"/>
      <c r="S110" s="1137"/>
      <c r="T110" s="430"/>
      <c r="U110" s="430"/>
      <c r="V110" s="430"/>
      <c r="W110" s="430"/>
      <c r="X110" s="430"/>
      <c r="Y110" s="430"/>
      <c r="AA110" s="1127">
        <v>1</v>
      </c>
      <c r="AB110" s="1138" t="s">
        <v>1272</v>
      </c>
      <c r="AC110" s="794">
        <v>6816.959</v>
      </c>
      <c r="AD110" s="1138" t="str">
        <f>AB110</f>
        <v>  Прибыль направляемая на инвестиции</v>
      </c>
      <c r="AE110" s="794">
        <v>0</v>
      </c>
      <c r="AF110" s="1148"/>
      <c r="AG110" s="1149"/>
      <c r="AH110" s="1149"/>
      <c r="AI110" s="1148"/>
      <c r="AJ110" s="1149"/>
      <c r="AK110" s="1149"/>
      <c r="AL110" s="845"/>
    </row>
    <row customHeight="1" ht="11.25">
      <c r="A111" s="3319" t="s">
        <v>1218</v>
      </c>
      <c r="E111" s="101"/>
      <c r="F111" s="1122"/>
      <c r="G111" s="1123"/>
      <c r="H111" s="233" t="s">
        <v>101</v>
      </c>
      <c r="I111" s="1144"/>
      <c r="J111" s="366"/>
      <c r="K111" s="422"/>
      <c r="L111" s="214"/>
      <c r="M111" s="208"/>
      <c r="N111" s="1126"/>
      <c r="O111" s="1143"/>
      <c r="P111" s="1140"/>
      <c r="Q111" s="2458"/>
      <c r="R111" s="430"/>
      <c r="S111" s="1137"/>
      <c r="T111" s="430"/>
      <c r="U111" s="430"/>
      <c r="V111" s="430"/>
      <c r="W111" s="430"/>
      <c r="X111" s="430"/>
      <c r="Y111" s="430"/>
      <c r="Z111" s="1129"/>
      <c r="AA111" s="1130"/>
      <c r="AB111" s="167" t="s">
        <v>1263</v>
      </c>
      <c r="AC111" s="1131"/>
      <c r="AD111" s="1131"/>
      <c r="AE111" s="1151"/>
      <c r="AF111" s="1148"/>
      <c r="AG111" s="1149"/>
      <c r="AH111" s="1149"/>
      <c r="AI111" s="1148"/>
      <c r="AJ111" s="1149"/>
      <c r="AK111" s="1149"/>
      <c r="AL111" s="845"/>
    </row>
    <row customHeight="1" ht="11.25">
      <c r="A112" s="3319" t="s">
        <v>1218</v>
      </c>
      <c r="E112" s="101"/>
      <c r="F112" s="1122"/>
      <c r="G112" s="1123"/>
      <c r="H112" s="233" t="s">
        <v>101</v>
      </c>
      <c r="I112" s="1144"/>
      <c r="J112" s="366"/>
      <c r="K112" s="422"/>
      <c r="L112" s="214"/>
      <c r="M112" s="208"/>
      <c r="N112" s="1129"/>
      <c r="O112" s="1130"/>
      <c r="P112" s="167" t="s">
        <v>1264</v>
      </c>
      <c r="Q112" s="1130"/>
      <c r="R112" s="1130"/>
      <c r="S112" s="1130"/>
      <c r="T112" s="1130"/>
      <c r="U112" s="1130"/>
      <c r="V112" s="1130"/>
      <c r="W112" s="1130"/>
      <c r="X112" s="1130"/>
      <c r="Y112" s="1130"/>
      <c r="Z112" s="1130"/>
      <c r="AA112" s="1130"/>
      <c r="AB112" s="1130"/>
      <c r="AC112" s="1130"/>
      <c r="AD112" s="1130"/>
      <c r="AE112" s="1152"/>
      <c r="AF112" s="1148"/>
      <c r="AG112" s="1149"/>
      <c r="AH112" s="1149"/>
      <c r="AI112" s="1148"/>
      <c r="AJ112" s="1149"/>
      <c r="AK112" s="1149"/>
      <c r="AL112" s="845"/>
    </row>
    <row customHeight="1" ht="11.25">
      <c r="A113" s="3319" t="s">
        <v>1218</v>
      </c>
      <c r="B113" s="3319" t="s">
        <v>1250</v>
      </c>
      <c r="E113" s="101"/>
      <c r="F113" s="1122"/>
      <c r="G113" s="821" t="s">
        <v>102</v>
      </c>
      <c r="H113" s="233" t="s">
        <v>90</v>
      </c>
      <c r="I113" s="1144" t="s">
        <v>1251</v>
      </c>
      <c r="J113" s="366" t="s">
        <v>1265</v>
      </c>
      <c r="K113" s="422" t="s">
        <v>1332</v>
      </c>
      <c r="L113" s="214" t="s">
        <v>19</v>
      </c>
      <c r="M113" s="208"/>
      <c r="N113" s="1145"/>
      <c r="O113" s="1146" t="s">
        <v>529</v>
      </c>
      <c r="P113" s="1147"/>
      <c r="Q113" s="1147"/>
      <c r="R113" s="1147"/>
      <c r="S113" s="1147"/>
      <c r="T113" s="1147"/>
      <c r="U113" s="1147"/>
      <c r="V113" s="1147"/>
      <c r="W113" s="1147"/>
      <c r="X113" s="1147"/>
      <c r="Y113" s="1147"/>
      <c r="Z113" s="1147"/>
      <c r="AA113" s="1147"/>
      <c r="AB113" s="1147"/>
      <c r="AC113" s="1147"/>
      <c r="AD113" s="1147"/>
      <c r="AE113" s="1147"/>
      <c r="AF113" s="1148">
        <v>1</v>
      </c>
      <c r="AG113" s="1149" t="s">
        <v>1254</v>
      </c>
      <c r="AH113" s="1149" t="s">
        <v>1319</v>
      </c>
      <c r="AI113" s="1148">
        <v>1</v>
      </c>
      <c r="AJ113" s="1149" t="s">
        <v>1254</v>
      </c>
      <c r="AK113" s="1149" t="s">
        <v>1319</v>
      </c>
      <c r="AL113" s="845"/>
    </row>
    <row customHeight="1" ht="11.25">
      <c r="A114" s="3319" t="s">
        <v>1218</v>
      </c>
      <c r="E114" s="101"/>
      <c r="F114" s="1122"/>
      <c r="G114" s="1123"/>
      <c r="H114" s="233" t="s">
        <v>89</v>
      </c>
      <c r="I114" s="1144"/>
      <c r="J114" s="366"/>
      <c r="K114" s="422"/>
      <c r="L114" s="214"/>
      <c r="M114" s="208"/>
      <c r="N114" s="1126"/>
      <c r="O114" s="1143">
        <v>1</v>
      </c>
      <c r="P114" s="1128" t="s">
        <v>61</v>
      </c>
      <c r="Q114" s="2458" t="s">
        <v>1333</v>
      </c>
      <c r="R114" s="2459" t="s">
        <v>1257</v>
      </c>
      <c r="S114" s="2459" t="s">
        <v>112</v>
      </c>
      <c r="T114" s="2459" t="s">
        <v>112</v>
      </c>
      <c r="U114" s="2459" t="s">
        <v>113</v>
      </c>
      <c r="V114" s="2459" t="s">
        <v>1334</v>
      </c>
      <c r="W114" s="2459" t="s">
        <v>1335</v>
      </c>
      <c r="X114" s="2459" t="s">
        <v>1261</v>
      </c>
      <c r="Y114" s="2459" t="s">
        <v>1261</v>
      </c>
      <c r="Z114" s="1129"/>
      <c r="AA114" s="1130"/>
      <c r="AB114" s="1130"/>
      <c r="AC114" s="1131"/>
      <c r="AD114" s="1131"/>
      <c r="AE114" s="1150"/>
      <c r="AF114" s="1148"/>
      <c r="AG114" s="1149"/>
      <c r="AH114" s="1149"/>
      <c r="AI114" s="1148"/>
      <c r="AJ114" s="1149"/>
      <c r="AK114" s="1149"/>
      <c r="AL114" s="845"/>
    </row>
    <row customHeight="1" ht="11.25">
      <c r="A115" s="3319" t="s">
        <v>1218</v>
      </c>
      <c r="E115" s="101"/>
      <c r="F115" s="1122"/>
      <c r="G115" s="1123"/>
      <c r="H115" s="233" t="s">
        <v>89</v>
      </c>
      <c r="I115" s="1144"/>
      <c r="J115" s="366"/>
      <c r="K115" s="422"/>
      <c r="L115" s="214"/>
      <c r="M115" s="208"/>
      <c r="N115" s="1126"/>
      <c r="O115" s="1143"/>
      <c r="P115" s="1136"/>
      <c r="Q115" s="2458"/>
      <c r="R115" s="430"/>
      <c r="S115" s="1137"/>
      <c r="T115" s="430"/>
      <c r="U115" s="430"/>
      <c r="V115" s="430"/>
      <c r="W115" s="430"/>
      <c r="X115" s="430"/>
      <c r="Y115" s="430"/>
      <c r="AA115" s="1127">
        <v>1</v>
      </c>
      <c r="AB115" s="1138" t="s">
        <v>1272</v>
      </c>
      <c r="AC115" s="794">
        <v>717.376</v>
      </c>
      <c r="AD115" s="1138" t="str">
        <f>AB115</f>
        <v>  Прибыль направляемая на инвестиции</v>
      </c>
      <c r="AE115" s="794">
        <v>0</v>
      </c>
      <c r="AF115" s="1148"/>
      <c r="AG115" s="1149"/>
      <c r="AH115" s="1149"/>
      <c r="AI115" s="1148"/>
      <c r="AJ115" s="1149"/>
      <c r="AK115" s="1149"/>
      <c r="AL115" s="845"/>
    </row>
    <row customHeight="1" ht="11.25">
      <c r="A116" s="3319" t="s">
        <v>1218</v>
      </c>
      <c r="E116" s="101"/>
      <c r="F116" s="1122"/>
      <c r="G116" s="1123"/>
      <c r="H116" s="233" t="s">
        <v>89</v>
      </c>
      <c r="I116" s="1144"/>
      <c r="J116" s="366"/>
      <c r="K116" s="422"/>
      <c r="L116" s="214"/>
      <c r="M116" s="208"/>
      <c r="N116" s="1126"/>
      <c r="O116" s="1143"/>
      <c r="P116" s="1140"/>
      <c r="Q116" s="2458"/>
      <c r="R116" s="430"/>
      <c r="S116" s="1137"/>
      <c r="T116" s="430"/>
      <c r="U116" s="430"/>
      <c r="V116" s="430"/>
      <c r="W116" s="430"/>
      <c r="X116" s="430"/>
      <c r="Y116" s="430"/>
      <c r="Z116" s="1129"/>
      <c r="AA116" s="1130"/>
      <c r="AB116" s="167" t="s">
        <v>1263</v>
      </c>
      <c r="AC116" s="1131"/>
      <c r="AD116" s="1131"/>
      <c r="AE116" s="1151"/>
      <c r="AF116" s="1148"/>
      <c r="AG116" s="1149"/>
      <c r="AH116" s="1149"/>
      <c r="AI116" s="1148"/>
      <c r="AJ116" s="1149"/>
      <c r="AK116" s="1149"/>
      <c r="AL116" s="845"/>
    </row>
    <row customHeight="1" ht="11.25">
      <c r="A117" s="3319" t="s">
        <v>1218</v>
      </c>
      <c r="E117" s="101"/>
      <c r="F117" s="1122"/>
      <c r="G117" s="1123"/>
      <c r="H117" s="233" t="s">
        <v>89</v>
      </c>
      <c r="I117" s="1144"/>
      <c r="J117" s="366"/>
      <c r="K117" s="422"/>
      <c r="L117" s="214"/>
      <c r="M117" s="208"/>
      <c r="N117" s="1129"/>
      <c r="O117" s="1130"/>
      <c r="P117" s="167" t="s">
        <v>1264</v>
      </c>
      <c r="Q117" s="1130"/>
      <c r="R117" s="1130"/>
      <c r="S117" s="1130"/>
      <c r="T117" s="1130"/>
      <c r="U117" s="1130"/>
      <c r="V117" s="1130"/>
      <c r="W117" s="1130"/>
      <c r="X117" s="1130"/>
      <c r="Y117" s="1130"/>
      <c r="Z117" s="1130"/>
      <c r="AA117" s="1130"/>
      <c r="AB117" s="1130"/>
      <c r="AC117" s="1130"/>
      <c r="AD117" s="1130"/>
      <c r="AE117" s="1152"/>
      <c r="AF117" s="1148"/>
      <c r="AG117" s="1149"/>
      <c r="AH117" s="1149"/>
      <c r="AI117" s="1148"/>
      <c r="AJ117" s="1149"/>
      <c r="AK117" s="1149"/>
      <c r="AL117" s="845"/>
    </row>
    <row customHeight="1" ht="11.25">
      <c r="A118" s="3319" t="s">
        <v>1218</v>
      </c>
      <c r="B118" s="3319" t="s">
        <v>1250</v>
      </c>
      <c r="E118" s="101"/>
      <c r="F118" s="1122"/>
      <c r="G118" s="821" t="s">
        <v>102</v>
      </c>
      <c r="H118" s="233" t="s">
        <v>109</v>
      </c>
      <c r="I118" s="1144" t="s">
        <v>1251</v>
      </c>
      <c r="J118" s="366" t="s">
        <v>1265</v>
      </c>
      <c r="K118" s="422" t="s">
        <v>1336</v>
      </c>
      <c r="L118" s="214" t="s">
        <v>19</v>
      </c>
      <c r="M118" s="208"/>
      <c r="N118" s="1145"/>
      <c r="O118" s="1146" t="s">
        <v>529</v>
      </c>
      <c r="P118" s="1147"/>
      <c r="Q118" s="1147"/>
      <c r="R118" s="1147"/>
      <c r="S118" s="1147"/>
      <c r="T118" s="1147"/>
      <c r="U118" s="1147"/>
      <c r="V118" s="1147"/>
      <c r="W118" s="1147"/>
      <c r="X118" s="1147"/>
      <c r="Y118" s="1147"/>
      <c r="Z118" s="1147"/>
      <c r="AA118" s="1147"/>
      <c r="AB118" s="1147"/>
      <c r="AC118" s="1147"/>
      <c r="AD118" s="1147"/>
      <c r="AE118" s="1147"/>
      <c r="AF118" s="1148">
        <v>1</v>
      </c>
      <c r="AG118" s="1149" t="s">
        <v>1254</v>
      </c>
      <c r="AH118" s="1149" t="s">
        <v>1319</v>
      </c>
      <c r="AI118" s="1148">
        <v>2</v>
      </c>
      <c r="AJ118" s="1149" t="s">
        <v>1299</v>
      </c>
      <c r="AK118" s="1149" t="s">
        <v>1300</v>
      </c>
      <c r="AL118" s="845"/>
    </row>
    <row customHeight="1" ht="11.25">
      <c r="A119" s="3319" t="s">
        <v>1218</v>
      </c>
      <c r="E119" s="101"/>
      <c r="F119" s="1122"/>
      <c r="G119" s="1123"/>
      <c r="H119" s="233" t="s">
        <v>90</v>
      </c>
      <c r="I119" s="1144"/>
      <c r="J119" s="366"/>
      <c r="K119" s="422"/>
      <c r="L119" s="214"/>
      <c r="M119" s="208"/>
      <c r="N119" s="1126"/>
      <c r="O119" s="1143">
        <v>1</v>
      </c>
      <c r="P119" s="1128" t="s">
        <v>61</v>
      </c>
      <c r="Q119" s="2458" t="s">
        <v>1337</v>
      </c>
      <c r="R119" s="2459" t="s">
        <v>1306</v>
      </c>
      <c r="S119" s="2459" t="s">
        <v>1338</v>
      </c>
      <c r="T119" s="2459" t="s">
        <v>1338</v>
      </c>
      <c r="U119" s="2459" t="s">
        <v>1339</v>
      </c>
      <c r="V119" s="2459" t="s">
        <v>1340</v>
      </c>
      <c r="W119" s="2459" t="s">
        <v>1341</v>
      </c>
      <c r="X119" s="2459" t="s">
        <v>1342</v>
      </c>
      <c r="Y119" s="2459" t="s">
        <v>1343</v>
      </c>
      <c r="Z119" s="1129"/>
      <c r="AA119" s="1130"/>
      <c r="AB119" s="1130"/>
      <c r="AC119" s="1131"/>
      <c r="AD119" s="1131"/>
      <c r="AE119" s="1150"/>
      <c r="AF119" s="1148"/>
      <c r="AG119" s="1149"/>
      <c r="AH119" s="1149"/>
      <c r="AI119" s="1148"/>
      <c r="AJ119" s="1149"/>
      <c r="AK119" s="1149"/>
      <c r="AL119" s="845"/>
    </row>
    <row customHeight="1" ht="11.25">
      <c r="A120" s="3319" t="s">
        <v>1218</v>
      </c>
      <c r="E120" s="101"/>
      <c r="F120" s="1122"/>
      <c r="G120" s="1123"/>
      <c r="H120" s="233" t="s">
        <v>90</v>
      </c>
      <c r="I120" s="1144"/>
      <c r="J120" s="366"/>
      <c r="K120" s="422"/>
      <c r="L120" s="214"/>
      <c r="M120" s="208"/>
      <c r="N120" s="1126"/>
      <c r="O120" s="1143"/>
      <c r="P120" s="1136"/>
      <c r="Q120" s="2458"/>
      <c r="R120" s="430"/>
      <c r="S120" s="1137"/>
      <c r="T120" s="430"/>
      <c r="U120" s="430"/>
      <c r="V120" s="430"/>
      <c r="W120" s="430"/>
      <c r="X120" s="430"/>
      <c r="Y120" s="430"/>
      <c r="AA120" s="1127">
        <v>1</v>
      </c>
      <c r="AB120" s="1138" t="s">
        <v>1272</v>
      </c>
      <c r="AC120" s="794">
        <v>9213.925</v>
      </c>
      <c r="AD120" s="1138" t="str">
        <f>AB120</f>
        <v>  Прибыль направляемая на инвестиции</v>
      </c>
      <c r="AE120" s="794">
        <v>0</v>
      </c>
      <c r="AF120" s="1148"/>
      <c r="AG120" s="1149"/>
      <c r="AH120" s="1149"/>
      <c r="AI120" s="1148"/>
      <c r="AJ120" s="1149"/>
      <c r="AK120" s="1149"/>
      <c r="AL120" s="845"/>
    </row>
    <row customHeight="1" ht="11.25">
      <c r="A121" s="3319" t="s">
        <v>1218</v>
      </c>
      <c r="E121" s="101"/>
      <c r="F121" s="1122"/>
      <c r="G121" s="1123"/>
      <c r="H121" s="233" t="s">
        <v>90</v>
      </c>
      <c r="I121" s="1144"/>
      <c r="J121" s="366"/>
      <c r="K121" s="422"/>
      <c r="L121" s="214"/>
      <c r="M121" s="208"/>
      <c r="N121" s="1126"/>
      <c r="O121" s="1143"/>
      <c r="P121" s="1140"/>
      <c r="Q121" s="2458"/>
      <c r="R121" s="430"/>
      <c r="S121" s="1137"/>
      <c r="T121" s="430"/>
      <c r="U121" s="430"/>
      <c r="V121" s="430"/>
      <c r="W121" s="430"/>
      <c r="X121" s="430"/>
      <c r="Y121" s="430"/>
      <c r="Z121" s="1129"/>
      <c r="AA121" s="1130"/>
      <c r="AB121" s="167" t="s">
        <v>1263</v>
      </c>
      <c r="AC121" s="1131"/>
      <c r="AD121" s="1131"/>
      <c r="AE121" s="1151"/>
      <c r="AF121" s="1148"/>
      <c r="AG121" s="1149"/>
      <c r="AH121" s="1149"/>
      <c r="AI121" s="1148"/>
      <c r="AJ121" s="1149"/>
      <c r="AK121" s="1149"/>
      <c r="AL121" s="845"/>
    </row>
    <row customHeight="1" ht="11.25">
      <c r="A122" s="3319" t="s">
        <v>1218</v>
      </c>
      <c r="E122" s="101"/>
      <c r="F122" s="1122"/>
      <c r="G122" s="1123"/>
      <c r="H122" s="233" t="s">
        <v>90</v>
      </c>
      <c r="I122" s="1144"/>
      <c r="J122" s="366"/>
      <c r="K122" s="422"/>
      <c r="L122" s="214"/>
      <c r="M122" s="208"/>
      <c r="N122" s="1129"/>
      <c r="O122" s="1130"/>
      <c r="P122" s="167" t="s">
        <v>1264</v>
      </c>
      <c r="Q122" s="1130"/>
      <c r="R122" s="1130"/>
      <c r="S122" s="1130"/>
      <c r="T122" s="1130"/>
      <c r="U122" s="1130"/>
      <c r="V122" s="1130"/>
      <c r="W122" s="1130"/>
      <c r="X122" s="1130"/>
      <c r="Y122" s="1130"/>
      <c r="Z122" s="1130"/>
      <c r="AA122" s="1130"/>
      <c r="AB122" s="1130"/>
      <c r="AC122" s="1130"/>
      <c r="AD122" s="1130"/>
      <c r="AE122" s="1152"/>
      <c r="AF122" s="1148"/>
      <c r="AG122" s="1149"/>
      <c r="AH122" s="1149"/>
      <c r="AI122" s="1148"/>
      <c r="AJ122" s="1149"/>
      <c r="AK122" s="1149"/>
      <c r="AL122" s="845"/>
    </row>
    <row customHeight="1" ht="11.25">
      <c r="A123" s="3319" t="s">
        <v>1218</v>
      </c>
      <c r="B123" s="3319" t="s">
        <v>1280</v>
      </c>
      <c r="E123" s="101"/>
      <c r="F123" s="1122"/>
      <c r="G123" s="821" t="s">
        <v>102</v>
      </c>
      <c r="H123" s="233" t="s">
        <v>91</v>
      </c>
      <c r="I123" s="1144" t="s">
        <v>1281</v>
      </c>
      <c r="J123" s="366" t="s">
        <v>1282</v>
      </c>
      <c r="K123" s="422" t="s">
        <v>1344</v>
      </c>
      <c r="L123" s="214" t="s">
        <v>19</v>
      </c>
      <c r="M123" s="208"/>
      <c r="N123" s="1145"/>
      <c r="O123" s="1146" t="s">
        <v>529</v>
      </c>
      <c r="P123" s="1147"/>
      <c r="Q123" s="1147"/>
      <c r="R123" s="1147"/>
      <c r="S123" s="1147"/>
      <c r="T123" s="1147"/>
      <c r="U123" s="1147"/>
      <c r="V123" s="1147"/>
      <c r="W123" s="1147"/>
      <c r="X123" s="1147"/>
      <c r="Y123" s="1147"/>
      <c r="Z123" s="1147"/>
      <c r="AA123" s="1147"/>
      <c r="AB123" s="1147"/>
      <c r="AC123" s="1147"/>
      <c r="AD123" s="1147"/>
      <c r="AE123" s="1147"/>
      <c r="AF123" s="1148">
        <v>2</v>
      </c>
      <c r="AG123" s="1149" t="s">
        <v>1254</v>
      </c>
      <c r="AH123" s="1149" t="s">
        <v>1319</v>
      </c>
      <c r="AI123" s="1148">
        <v>5</v>
      </c>
      <c r="AJ123" s="1149" t="s">
        <v>1254</v>
      </c>
      <c r="AK123" s="1149" t="s">
        <v>1267</v>
      </c>
      <c r="AL123" s="845"/>
    </row>
    <row customHeight="1" ht="11.25">
      <c r="A124" s="3319" t="s">
        <v>1218</v>
      </c>
      <c r="E124" s="101"/>
      <c r="F124" s="1122"/>
      <c r="G124" s="1123"/>
      <c r="H124" s="233" t="s">
        <v>109</v>
      </c>
      <c r="I124" s="1144"/>
      <c r="J124" s="366"/>
      <c r="K124" s="422"/>
      <c r="L124" s="214"/>
      <c r="M124" s="208"/>
      <c r="N124" s="1126"/>
      <c r="O124" s="1143">
        <v>1</v>
      </c>
      <c r="P124" s="1128" t="s">
        <v>61</v>
      </c>
      <c r="Q124" s="2458" t="s">
        <v>1288</v>
      </c>
      <c r="R124" s="2459" t="s">
        <v>1257</v>
      </c>
      <c r="S124" s="2459" t="s">
        <v>129</v>
      </c>
      <c r="T124" s="2459" t="s">
        <v>129</v>
      </c>
      <c r="U124" s="2459" t="s">
        <v>130</v>
      </c>
      <c r="V124" s="2459" t="s">
        <v>1289</v>
      </c>
      <c r="W124" s="2459" t="s">
        <v>1290</v>
      </c>
      <c r="X124" s="2459" t="s">
        <v>1291</v>
      </c>
      <c r="Y124" s="2459" t="s">
        <v>1292</v>
      </c>
      <c r="Z124" s="1129"/>
      <c r="AA124" s="1130"/>
      <c r="AB124" s="1130"/>
      <c r="AC124" s="1131"/>
      <c r="AD124" s="1131"/>
      <c r="AE124" s="1150"/>
      <c r="AF124" s="1148"/>
      <c r="AG124" s="1149"/>
      <c r="AH124" s="1149"/>
      <c r="AI124" s="1148"/>
      <c r="AJ124" s="1149"/>
      <c r="AK124" s="1149"/>
      <c r="AL124" s="845"/>
    </row>
    <row customHeight="1" ht="11.25">
      <c r="A125" s="3319" t="s">
        <v>1218</v>
      </c>
      <c r="E125" s="101"/>
      <c r="F125" s="1122"/>
      <c r="G125" s="1123"/>
      <c r="H125" s="233" t="s">
        <v>109</v>
      </c>
      <c r="I125" s="1144"/>
      <c r="J125" s="366"/>
      <c r="K125" s="422"/>
      <c r="L125" s="214"/>
      <c r="M125" s="208"/>
      <c r="N125" s="1126"/>
      <c r="O125" s="1143"/>
      <c r="P125" s="1136"/>
      <c r="Q125" s="2458"/>
      <c r="R125" s="430"/>
      <c r="S125" s="1137"/>
      <c r="T125" s="430"/>
      <c r="U125" s="430"/>
      <c r="V125" s="430"/>
      <c r="W125" s="430"/>
      <c r="X125" s="430"/>
      <c r="Y125" s="430"/>
      <c r="AA125" s="1127">
        <v>1</v>
      </c>
      <c r="AB125" s="1138" t="s">
        <v>1285</v>
      </c>
      <c r="AC125" s="794">
        <v>4141.42</v>
      </c>
      <c r="AD125" s="1138" t="str">
        <f>AB125</f>
        <v>  Прочие собственные средства</v>
      </c>
      <c r="AE125" s="794">
        <v>0</v>
      </c>
      <c r="AF125" s="1148"/>
      <c r="AG125" s="1149"/>
      <c r="AH125" s="1149"/>
      <c r="AI125" s="1148"/>
      <c r="AJ125" s="1149"/>
      <c r="AK125" s="1149"/>
      <c r="AL125" s="845"/>
    </row>
    <row customHeight="1" ht="11.25">
      <c r="A126" s="3319" t="s">
        <v>1218</v>
      </c>
      <c r="E126" s="101"/>
      <c r="F126" s="1123"/>
      <c r="G126" s="1123"/>
      <c r="H126" s="1123"/>
      <c r="I126" s="1123"/>
      <c r="J126" s="1123"/>
      <c r="K126" s="1123"/>
      <c r="L126" s="1123"/>
      <c r="M126" s="1123"/>
      <c r="N126" s="1123"/>
      <c r="O126" s="1123"/>
      <c r="P126" s="1123"/>
      <c r="Q126" s="2462"/>
      <c r="R126" s="1123"/>
      <c r="S126" s="1123"/>
      <c r="T126" s="1123"/>
      <c r="U126" s="1123"/>
      <c r="V126" s="1123"/>
      <c r="W126" s="1123"/>
      <c r="X126" s="1123"/>
      <c r="Y126" s="1123"/>
      <c r="Z126" s="821" t="s">
        <v>102</v>
      </c>
      <c r="AA126" s="1143" t="s">
        <v>101</v>
      </c>
      <c r="AB126" s="1138" t="s">
        <v>1272</v>
      </c>
      <c r="AC126" s="794">
        <v>1767.95</v>
      </c>
      <c r="AD126" s="1138" t="str">
        <f>AB126</f>
        <v>  Прибыль направляемая на инвестиции</v>
      </c>
      <c r="AE126" s="794">
        <v>0</v>
      </c>
      <c r="AF126" s="1125"/>
      <c r="AG126" s="1133"/>
      <c r="AH126" s="1133"/>
      <c r="AI126" s="1125"/>
      <c r="AJ126" s="1133"/>
      <c r="AK126" s="1134"/>
      <c r="AL126" s="845"/>
    </row>
    <row customHeight="1" ht="11.25">
      <c r="A127" s="3319" t="s">
        <v>1218</v>
      </c>
      <c r="E127" s="101"/>
      <c r="F127" s="1122"/>
      <c r="G127" s="1123"/>
      <c r="H127" s="233" t="s">
        <v>109</v>
      </c>
      <c r="I127" s="1144"/>
      <c r="J127" s="366"/>
      <c r="K127" s="422"/>
      <c r="L127" s="214"/>
      <c r="M127" s="208"/>
      <c r="N127" s="1126"/>
      <c r="O127" s="1143"/>
      <c r="P127" s="1140"/>
      <c r="Q127" s="2458"/>
      <c r="R127" s="430"/>
      <c r="S127" s="1137"/>
      <c r="T127" s="430"/>
      <c r="U127" s="430"/>
      <c r="V127" s="430"/>
      <c r="W127" s="430"/>
      <c r="X127" s="430"/>
      <c r="Y127" s="430"/>
      <c r="Z127" s="1129"/>
      <c r="AA127" s="1130"/>
      <c r="AB127" s="167" t="s">
        <v>1263</v>
      </c>
      <c r="AC127" s="1131"/>
      <c r="AD127" s="1131"/>
      <c r="AE127" s="1151"/>
      <c r="AF127" s="1148"/>
      <c r="AG127" s="1149"/>
      <c r="AH127" s="1149"/>
      <c r="AI127" s="1148"/>
      <c r="AJ127" s="1149"/>
      <c r="AK127" s="1149"/>
      <c r="AL127" s="845"/>
    </row>
    <row customHeight="1" ht="11.25">
      <c r="A128" s="3319" t="s">
        <v>1218</v>
      </c>
      <c r="E128" s="101"/>
      <c r="F128" s="1122"/>
      <c r="G128" s="1123"/>
      <c r="H128" s="233" t="s">
        <v>109</v>
      </c>
      <c r="I128" s="1144"/>
      <c r="J128" s="366"/>
      <c r="K128" s="422"/>
      <c r="L128" s="214"/>
      <c r="M128" s="208"/>
      <c r="N128" s="1129"/>
      <c r="O128" s="1130"/>
      <c r="P128" s="167" t="s">
        <v>1264</v>
      </c>
      <c r="Q128" s="1130"/>
      <c r="R128" s="1130"/>
      <c r="S128" s="1130"/>
      <c r="T128" s="1130"/>
      <c r="U128" s="1130"/>
      <c r="V128" s="1130"/>
      <c r="W128" s="1130"/>
      <c r="X128" s="1130"/>
      <c r="Y128" s="1130"/>
      <c r="Z128" s="1130"/>
      <c r="AA128" s="1130"/>
      <c r="AB128" s="1130"/>
      <c r="AC128" s="1130"/>
      <c r="AD128" s="1130"/>
      <c r="AE128" s="1152"/>
      <c r="AF128" s="1148"/>
      <c r="AG128" s="1149"/>
      <c r="AH128" s="1149"/>
      <c r="AI128" s="1148"/>
      <c r="AJ128" s="1149"/>
      <c r="AK128" s="1149"/>
      <c r="AL128" s="845"/>
    </row>
    <row customHeight="1" ht="11.25">
      <c r="A129" s="3319" t="s">
        <v>1218</v>
      </c>
      <c r="B129" s="3319" t="s">
        <v>22</v>
      </c>
      <c r="E129" s="101"/>
      <c r="F129" s="1122"/>
      <c r="G129" s="821" t="s">
        <v>102</v>
      </c>
      <c r="H129" s="233" t="s">
        <v>92</v>
      </c>
      <c r="I129" s="1144" t="s">
        <v>1273</v>
      </c>
      <c r="J129" s="2460" t="s">
        <v>22</v>
      </c>
      <c r="K129" s="422" t="s">
        <v>1345</v>
      </c>
      <c r="L129" s="214" t="s">
        <v>19</v>
      </c>
      <c r="M129" s="208"/>
      <c r="N129" s="1145"/>
      <c r="O129" s="1146" t="s">
        <v>529</v>
      </c>
      <c r="P129" s="1147"/>
      <c r="Q129" s="1147"/>
      <c r="R129" s="1147"/>
      <c r="S129" s="1147"/>
      <c r="T129" s="1147"/>
      <c r="U129" s="1147"/>
      <c r="V129" s="1147"/>
      <c r="W129" s="1147"/>
      <c r="X129" s="1147"/>
      <c r="Y129" s="1147"/>
      <c r="Z129" s="1147"/>
      <c r="AA129" s="1147"/>
      <c r="AB129" s="1147"/>
      <c r="AC129" s="1147"/>
      <c r="AD129" s="1147"/>
      <c r="AE129" s="1147"/>
      <c r="AF129" s="1148">
        <v>1</v>
      </c>
      <c r="AG129" s="1149" t="s">
        <v>1254</v>
      </c>
      <c r="AH129" s="1149" t="s">
        <v>1319</v>
      </c>
      <c r="AI129" s="1148">
        <v>2</v>
      </c>
      <c r="AJ129" s="1149" t="s">
        <v>1299</v>
      </c>
      <c r="AK129" s="1149" t="s">
        <v>1300</v>
      </c>
      <c r="AL129" s="845"/>
    </row>
    <row customHeight="1" ht="11.25">
      <c r="A130" s="3319" t="s">
        <v>1218</v>
      </c>
      <c r="E130" s="101"/>
      <c r="F130" s="1122"/>
      <c r="G130" s="1123"/>
      <c r="H130" s="233" t="s">
        <v>91</v>
      </c>
      <c r="I130" s="1144"/>
      <c r="J130" s="2460"/>
      <c r="K130" s="422"/>
      <c r="L130" s="214"/>
      <c r="M130" s="208"/>
      <c r="N130" s="1126"/>
      <c r="O130" s="1143">
        <v>1</v>
      </c>
      <c r="P130" s="1128" t="s">
        <v>19</v>
      </c>
      <c r="Q130" s="430" t="s">
        <v>22</v>
      </c>
      <c r="R130" s="430" t="s">
        <v>22</v>
      </c>
      <c r="S130" s="430" t="s">
        <v>22</v>
      </c>
      <c r="T130" s="430" t="s">
        <v>22</v>
      </c>
      <c r="U130" s="430" t="s">
        <v>22</v>
      </c>
      <c r="V130" s="430" t="s">
        <v>22</v>
      </c>
      <c r="W130" s="430" t="s">
        <v>22</v>
      </c>
      <c r="X130" s="430" t="s">
        <v>22</v>
      </c>
      <c r="Y130" s="430"/>
      <c r="Z130" s="1129"/>
      <c r="AA130" s="1130"/>
      <c r="AB130" s="1130"/>
      <c r="AC130" s="1131"/>
      <c r="AD130" s="1131"/>
      <c r="AE130" s="1150"/>
      <c r="AF130" s="1148"/>
      <c r="AG130" s="1149"/>
      <c r="AH130" s="1149"/>
      <c r="AI130" s="1148"/>
      <c r="AJ130" s="1149"/>
      <c r="AK130" s="1149"/>
      <c r="AL130" s="845"/>
    </row>
    <row customHeight="1" ht="11.25">
      <c r="A131" s="3319" t="s">
        <v>1218</v>
      </c>
      <c r="E131" s="101"/>
      <c r="F131" s="1122"/>
      <c r="G131" s="1123"/>
      <c r="H131" s="233" t="s">
        <v>91</v>
      </c>
      <c r="I131" s="1144"/>
      <c r="J131" s="2460"/>
      <c r="K131" s="422"/>
      <c r="L131" s="214"/>
      <c r="M131" s="208"/>
      <c r="N131" s="1126"/>
      <c r="O131" s="1143"/>
      <c r="P131" s="1136"/>
      <c r="Q131" s="430"/>
      <c r="R131" s="430"/>
      <c r="S131" s="1137"/>
      <c r="T131" s="430"/>
      <c r="U131" s="430"/>
      <c r="V131" s="430"/>
      <c r="W131" s="430"/>
      <c r="X131" s="430"/>
      <c r="Y131" s="430"/>
      <c r="AA131" s="1127">
        <v>1</v>
      </c>
      <c r="AB131" s="1138" t="s">
        <v>1272</v>
      </c>
      <c r="AC131" s="794">
        <v>25961.601</v>
      </c>
      <c r="AD131" s="1138" t="str">
        <f>AB131</f>
        <v>  Прибыль направляемая на инвестиции</v>
      </c>
      <c r="AE131" s="794">
        <v>0</v>
      </c>
      <c r="AF131" s="1148"/>
      <c r="AG131" s="1149"/>
      <c r="AH131" s="1149"/>
      <c r="AI131" s="1148"/>
      <c r="AJ131" s="1149"/>
      <c r="AK131" s="1149"/>
      <c r="AL131" s="845"/>
    </row>
    <row customHeight="1" ht="11.25">
      <c r="A132" s="3319" t="s">
        <v>1218</v>
      </c>
      <c r="E132" s="101"/>
      <c r="F132" s="1122"/>
      <c r="G132" s="1123"/>
      <c r="H132" s="233" t="s">
        <v>91</v>
      </c>
      <c r="I132" s="1144"/>
      <c r="J132" s="2460"/>
      <c r="K132" s="422"/>
      <c r="L132" s="214"/>
      <c r="M132" s="208"/>
      <c r="N132" s="1126"/>
      <c r="O132" s="1143"/>
      <c r="P132" s="1140"/>
      <c r="Q132" s="430"/>
      <c r="R132" s="430"/>
      <c r="S132" s="1137"/>
      <c r="T132" s="430"/>
      <c r="U132" s="430"/>
      <c r="V132" s="430"/>
      <c r="W132" s="430"/>
      <c r="X132" s="430"/>
      <c r="Y132" s="430"/>
      <c r="Z132" s="1129"/>
      <c r="AA132" s="1130"/>
      <c r="AB132" s="167" t="s">
        <v>1263</v>
      </c>
      <c r="AC132" s="1131"/>
      <c r="AD132" s="1131"/>
      <c r="AE132" s="1151"/>
      <c r="AF132" s="1148"/>
      <c r="AG132" s="1149"/>
      <c r="AH132" s="1149"/>
      <c r="AI132" s="1148"/>
      <c r="AJ132" s="1149"/>
      <c r="AK132" s="1149"/>
      <c r="AL132" s="845"/>
    </row>
    <row customHeight="1" ht="11.25">
      <c r="A133" s="3319" t="s">
        <v>1218</v>
      </c>
      <c r="E133" s="101"/>
      <c r="F133" s="1122"/>
      <c r="G133" s="1123"/>
      <c r="H133" s="233" t="s">
        <v>91</v>
      </c>
      <c r="I133" s="1144"/>
      <c r="J133" s="2460"/>
      <c r="K133" s="422"/>
      <c r="L133" s="214"/>
      <c r="M133" s="208"/>
      <c r="N133" s="1129"/>
      <c r="O133" s="1130"/>
      <c r="P133" s="167" t="s">
        <v>1264</v>
      </c>
      <c r="Q133" s="1130"/>
      <c r="R133" s="1130"/>
      <c r="S133" s="1130"/>
      <c r="T133" s="1130"/>
      <c r="U133" s="1130"/>
      <c r="V133" s="1130"/>
      <c r="W133" s="1130"/>
      <c r="X133" s="1130"/>
      <c r="Y133" s="1130"/>
      <c r="Z133" s="1130"/>
      <c r="AA133" s="1130"/>
      <c r="AB133" s="1130"/>
      <c r="AC133" s="1130"/>
      <c r="AD133" s="1130"/>
      <c r="AE133" s="1152"/>
      <c r="AF133" s="1148"/>
      <c r="AG133" s="1149"/>
      <c r="AH133" s="1149"/>
      <c r="AI133" s="1148"/>
      <c r="AJ133" s="1149"/>
      <c r="AK133" s="1149"/>
      <c r="AL133" s="845"/>
    </row>
    <row customHeight="1" ht="11.25">
      <c r="A134" s="3319" t="s">
        <v>1218</v>
      </c>
      <c r="B134" s="3319" t="s">
        <v>1250</v>
      </c>
      <c r="E134" s="101"/>
      <c r="F134" s="1122"/>
      <c r="G134" s="821" t="s">
        <v>102</v>
      </c>
      <c r="H134" s="233" t="s">
        <v>117</v>
      </c>
      <c r="I134" s="1144" t="s">
        <v>1251</v>
      </c>
      <c r="J134" s="366" t="s">
        <v>1252</v>
      </c>
      <c r="K134" s="422" t="s">
        <v>1346</v>
      </c>
      <c r="L134" s="214" t="s">
        <v>19</v>
      </c>
      <c r="M134" s="208"/>
      <c r="N134" s="1145"/>
      <c r="O134" s="1146" t="s">
        <v>529</v>
      </c>
      <c r="P134" s="1147"/>
      <c r="Q134" s="1147"/>
      <c r="R134" s="1147"/>
      <c r="S134" s="1147"/>
      <c r="T134" s="1147"/>
      <c r="U134" s="1147"/>
      <c r="V134" s="1147"/>
      <c r="W134" s="1147"/>
      <c r="X134" s="1147"/>
      <c r="Y134" s="1147"/>
      <c r="Z134" s="1147"/>
      <c r="AA134" s="1147"/>
      <c r="AB134" s="1147"/>
      <c r="AC134" s="1147"/>
      <c r="AD134" s="1147"/>
      <c r="AE134" s="1147"/>
      <c r="AF134" s="1148">
        <v>2</v>
      </c>
      <c r="AG134" s="1149" t="s">
        <v>1254</v>
      </c>
      <c r="AH134" s="1149" t="s">
        <v>1319</v>
      </c>
      <c r="AI134" s="1148">
        <v>3</v>
      </c>
      <c r="AJ134" s="1149" t="s">
        <v>1254</v>
      </c>
      <c r="AK134" s="1149" t="s">
        <v>1300</v>
      </c>
      <c r="AL134" s="845"/>
    </row>
    <row customHeight="1" ht="11.25">
      <c r="A135" s="3319" t="s">
        <v>1218</v>
      </c>
      <c r="E135" s="101"/>
      <c r="F135" s="1122"/>
      <c r="G135" s="1123"/>
      <c r="H135" s="233" t="s">
        <v>92</v>
      </c>
      <c r="I135" s="1144"/>
      <c r="J135" s="366"/>
      <c r="K135" s="422"/>
      <c r="L135" s="214"/>
      <c r="M135" s="208"/>
      <c r="N135" s="1126"/>
      <c r="O135" s="1143">
        <v>1</v>
      </c>
      <c r="P135" s="1128" t="s">
        <v>61</v>
      </c>
      <c r="Q135" s="2458" t="s">
        <v>1347</v>
      </c>
      <c r="R135" s="2459" t="s">
        <v>1269</v>
      </c>
      <c r="S135" s="2459" t="s">
        <v>1348</v>
      </c>
      <c r="T135" s="2459" t="s">
        <v>1348</v>
      </c>
      <c r="U135" s="2459" t="s">
        <v>1349</v>
      </c>
      <c r="V135" s="2459" t="s">
        <v>1350</v>
      </c>
      <c r="W135" s="2459" t="s">
        <v>1351</v>
      </c>
      <c r="X135" s="2459" t="s">
        <v>1352</v>
      </c>
      <c r="Y135" s="2459" t="s">
        <v>91</v>
      </c>
      <c r="Z135" s="1129"/>
      <c r="AA135" s="1130"/>
      <c r="AB135" s="1130"/>
      <c r="AC135" s="1131"/>
      <c r="AD135" s="1131"/>
      <c r="AE135" s="1150"/>
      <c r="AF135" s="1148"/>
      <c r="AG135" s="1149"/>
      <c r="AH135" s="1149"/>
      <c r="AI135" s="1148"/>
      <c r="AJ135" s="1149"/>
      <c r="AK135" s="1149"/>
      <c r="AL135" s="845"/>
    </row>
    <row customHeight="1" ht="11.25">
      <c r="A136" s="3319" t="s">
        <v>1218</v>
      </c>
      <c r="E136" s="101"/>
      <c r="F136" s="1122"/>
      <c r="G136" s="1123"/>
      <c r="H136" s="233" t="s">
        <v>92</v>
      </c>
      <c r="I136" s="1144"/>
      <c r="J136" s="366"/>
      <c r="K136" s="422"/>
      <c r="L136" s="214"/>
      <c r="M136" s="208"/>
      <c r="N136" s="1126"/>
      <c r="O136" s="1143"/>
      <c r="P136" s="1136"/>
      <c r="Q136" s="2458"/>
      <c r="R136" s="430"/>
      <c r="S136" s="1137"/>
      <c r="T136" s="430"/>
      <c r="U136" s="430"/>
      <c r="V136" s="430"/>
      <c r="W136" s="430"/>
      <c r="X136" s="430"/>
      <c r="Y136" s="430"/>
      <c r="AA136" s="1127">
        <v>1</v>
      </c>
      <c r="AB136" s="1138" t="s">
        <v>1272</v>
      </c>
      <c r="AC136" s="794">
        <v>6360.211</v>
      </c>
      <c r="AD136" s="1138" t="str">
        <f>AB136</f>
        <v>  Прибыль направляемая на инвестиции</v>
      </c>
      <c r="AE136" s="794">
        <v>0</v>
      </c>
      <c r="AF136" s="1148"/>
      <c r="AG136" s="1149"/>
      <c r="AH136" s="1149"/>
      <c r="AI136" s="1148"/>
      <c r="AJ136" s="1149"/>
      <c r="AK136" s="1149"/>
      <c r="AL136" s="845"/>
    </row>
    <row customHeight="1" ht="11.25">
      <c r="A137" s="3319" t="s">
        <v>1218</v>
      </c>
      <c r="E137" s="101"/>
      <c r="F137" s="1122"/>
      <c r="G137" s="1123"/>
      <c r="H137" s="233" t="s">
        <v>92</v>
      </c>
      <c r="I137" s="1144"/>
      <c r="J137" s="366"/>
      <c r="K137" s="422"/>
      <c r="L137" s="214"/>
      <c r="M137" s="208"/>
      <c r="N137" s="1126"/>
      <c r="O137" s="1143"/>
      <c r="P137" s="1140"/>
      <c r="Q137" s="2458"/>
      <c r="R137" s="430"/>
      <c r="S137" s="1137"/>
      <c r="T137" s="430"/>
      <c r="U137" s="430"/>
      <c r="V137" s="430"/>
      <c r="W137" s="430"/>
      <c r="X137" s="430"/>
      <c r="Y137" s="430"/>
      <c r="Z137" s="1129"/>
      <c r="AA137" s="1130"/>
      <c r="AB137" s="167" t="s">
        <v>1263</v>
      </c>
      <c r="AC137" s="1131"/>
      <c r="AD137" s="1131"/>
      <c r="AE137" s="1151"/>
      <c r="AF137" s="1148"/>
      <c r="AG137" s="1149"/>
      <c r="AH137" s="1149"/>
      <c r="AI137" s="1148"/>
      <c r="AJ137" s="1149"/>
      <c r="AK137" s="1149"/>
      <c r="AL137" s="845"/>
    </row>
    <row customHeight="1" ht="11.25">
      <c r="A138" s="3319" t="s">
        <v>1218</v>
      </c>
      <c r="E138" s="101"/>
      <c r="F138" s="1122"/>
      <c r="G138" s="1123"/>
      <c r="H138" s="233" t="s">
        <v>92</v>
      </c>
      <c r="I138" s="1144"/>
      <c r="J138" s="366"/>
      <c r="K138" s="422"/>
      <c r="L138" s="214"/>
      <c r="M138" s="208"/>
      <c r="N138" s="1129"/>
      <c r="O138" s="1130"/>
      <c r="P138" s="167" t="s">
        <v>1264</v>
      </c>
      <c r="Q138" s="1130"/>
      <c r="R138" s="1130"/>
      <c r="S138" s="1130"/>
      <c r="T138" s="1130"/>
      <c r="U138" s="1130"/>
      <c r="V138" s="1130"/>
      <c r="W138" s="1130"/>
      <c r="X138" s="1130"/>
      <c r="Y138" s="1130"/>
      <c r="Z138" s="1130"/>
      <c r="AA138" s="1130"/>
      <c r="AB138" s="1130"/>
      <c r="AC138" s="1130"/>
      <c r="AD138" s="1130"/>
      <c r="AE138" s="1152"/>
      <c r="AF138" s="1148"/>
      <c r="AG138" s="1149"/>
      <c r="AH138" s="1149"/>
      <c r="AI138" s="1148"/>
      <c r="AJ138" s="1149"/>
      <c r="AK138" s="1149"/>
      <c r="AL138" s="845"/>
    </row>
    <row customHeight="1" ht="11.25">
      <c r="A139" s="3319" t="s">
        <v>1218</v>
      </c>
      <c r="B139" s="3319" t="s">
        <v>1250</v>
      </c>
      <c r="E139" s="101"/>
      <c r="F139" s="1122"/>
      <c r="G139" s="821" t="s">
        <v>102</v>
      </c>
      <c r="H139" s="233" t="s">
        <v>114</v>
      </c>
      <c r="I139" s="1144" t="s">
        <v>1251</v>
      </c>
      <c r="J139" s="366" t="s">
        <v>1252</v>
      </c>
      <c r="K139" s="422" t="s">
        <v>1353</v>
      </c>
      <c r="L139" s="214" t="s">
        <v>19</v>
      </c>
      <c r="M139" s="208"/>
      <c r="N139" s="1145"/>
      <c r="O139" s="1146" t="s">
        <v>529</v>
      </c>
      <c r="P139" s="1147"/>
      <c r="Q139" s="1147"/>
      <c r="R139" s="1147"/>
      <c r="S139" s="1147"/>
      <c r="T139" s="1147"/>
      <c r="U139" s="1147"/>
      <c r="V139" s="1147"/>
      <c r="W139" s="1147"/>
      <c r="X139" s="1147"/>
      <c r="Y139" s="1147"/>
      <c r="Z139" s="1147"/>
      <c r="AA139" s="1147"/>
      <c r="AB139" s="1147"/>
      <c r="AC139" s="1147"/>
      <c r="AD139" s="1147"/>
      <c r="AE139" s="1147"/>
      <c r="AF139" s="1148">
        <v>1</v>
      </c>
      <c r="AG139" s="1149" t="s">
        <v>1254</v>
      </c>
      <c r="AH139" s="1149" t="s">
        <v>1319</v>
      </c>
      <c r="AI139" s="1148">
        <v>4</v>
      </c>
      <c r="AJ139" s="1149" t="s">
        <v>1254</v>
      </c>
      <c r="AK139" s="1149" t="s">
        <v>1354</v>
      </c>
      <c r="AL139" s="845"/>
    </row>
    <row customHeight="1" ht="11.25">
      <c r="A140" s="3319" t="s">
        <v>1218</v>
      </c>
      <c r="E140" s="101"/>
      <c r="F140" s="1122"/>
      <c r="G140" s="1123"/>
      <c r="H140" s="233" t="s">
        <v>117</v>
      </c>
      <c r="I140" s="1144"/>
      <c r="J140" s="366"/>
      <c r="K140" s="422"/>
      <c r="L140" s="214"/>
      <c r="M140" s="208"/>
      <c r="N140" s="1126"/>
      <c r="O140" s="1143">
        <v>1</v>
      </c>
      <c r="P140" s="1128" t="s">
        <v>61</v>
      </c>
      <c r="Q140" s="2458" t="s">
        <v>1355</v>
      </c>
      <c r="R140" s="2459" t="s">
        <v>1257</v>
      </c>
      <c r="S140" s="2459" t="s">
        <v>148</v>
      </c>
      <c r="T140" s="2459" t="s">
        <v>148</v>
      </c>
      <c r="U140" s="2459" t="s">
        <v>149</v>
      </c>
      <c r="V140" s="2459" t="s">
        <v>1356</v>
      </c>
      <c r="W140" s="2459" t="s">
        <v>1357</v>
      </c>
      <c r="X140" s="2459" t="s">
        <v>1358</v>
      </c>
      <c r="Y140" s="2459" t="s">
        <v>1261</v>
      </c>
      <c r="Z140" s="1129"/>
      <c r="AA140" s="1130"/>
      <c r="AB140" s="1130"/>
      <c r="AC140" s="1131"/>
      <c r="AD140" s="1131"/>
      <c r="AE140" s="1150"/>
      <c r="AF140" s="1148"/>
      <c r="AG140" s="1149"/>
      <c r="AH140" s="1149"/>
      <c r="AI140" s="1148"/>
      <c r="AJ140" s="1149"/>
      <c r="AK140" s="1149"/>
      <c r="AL140" s="845"/>
    </row>
    <row customHeight="1" ht="11.25">
      <c r="A141" s="3319" t="s">
        <v>1218</v>
      </c>
      <c r="E141" s="101"/>
      <c r="F141" s="1122"/>
      <c r="G141" s="1123"/>
      <c r="H141" s="233" t="s">
        <v>117</v>
      </c>
      <c r="I141" s="1144"/>
      <c r="J141" s="366"/>
      <c r="K141" s="422"/>
      <c r="L141" s="214"/>
      <c r="M141" s="208"/>
      <c r="N141" s="1126"/>
      <c r="O141" s="1143"/>
      <c r="P141" s="1136"/>
      <c r="Q141" s="2458"/>
      <c r="R141" s="430"/>
      <c r="S141" s="1137"/>
      <c r="T141" s="430"/>
      <c r="U141" s="430"/>
      <c r="V141" s="430"/>
      <c r="W141" s="430"/>
      <c r="X141" s="430"/>
      <c r="Y141" s="430"/>
      <c r="AA141" s="1127">
        <v>1</v>
      </c>
      <c r="AB141" s="1138" t="s">
        <v>1285</v>
      </c>
      <c r="AC141" s="794">
        <v>860.85</v>
      </c>
      <c r="AD141" s="1138" t="str">
        <f>AB141</f>
        <v>  Прочие собственные средства</v>
      </c>
      <c r="AE141" s="794">
        <v>329.977</v>
      </c>
      <c r="AF141" s="1148"/>
      <c r="AG141" s="1149"/>
      <c r="AH141" s="1149"/>
      <c r="AI141" s="1148"/>
      <c r="AJ141" s="1149"/>
      <c r="AK141" s="1149"/>
      <c r="AL141" s="845"/>
    </row>
    <row customHeight="1" ht="11.25">
      <c r="A142" s="3319" t="s">
        <v>1218</v>
      </c>
      <c r="E142" s="101"/>
      <c r="F142" s="1122"/>
      <c r="G142" s="1123"/>
      <c r="H142" s="233" t="s">
        <v>117</v>
      </c>
      <c r="I142" s="1144"/>
      <c r="J142" s="366"/>
      <c r="K142" s="422"/>
      <c r="L142" s="214"/>
      <c r="M142" s="208"/>
      <c r="N142" s="1126"/>
      <c r="O142" s="1143"/>
      <c r="P142" s="1140"/>
      <c r="Q142" s="2458"/>
      <c r="R142" s="430"/>
      <c r="S142" s="1137"/>
      <c r="T142" s="430"/>
      <c r="U142" s="430"/>
      <c r="V142" s="430"/>
      <c r="W142" s="430"/>
      <c r="X142" s="430"/>
      <c r="Y142" s="430"/>
      <c r="Z142" s="1129"/>
      <c r="AA142" s="1130"/>
      <c r="AB142" s="167" t="s">
        <v>1263</v>
      </c>
      <c r="AC142" s="1131"/>
      <c r="AD142" s="1131"/>
      <c r="AE142" s="1151"/>
      <c r="AF142" s="1148"/>
      <c r="AG142" s="1149"/>
      <c r="AH142" s="1149"/>
      <c r="AI142" s="1148"/>
      <c r="AJ142" s="1149"/>
      <c r="AK142" s="1149"/>
      <c r="AL142" s="845"/>
    </row>
    <row customHeight="1" ht="11.25">
      <c r="A143" s="3319" t="s">
        <v>1218</v>
      </c>
      <c r="E143" s="101"/>
      <c r="F143" s="1122"/>
      <c r="G143" s="1123"/>
      <c r="H143" s="233" t="s">
        <v>117</v>
      </c>
      <c r="I143" s="1144"/>
      <c r="J143" s="366"/>
      <c r="K143" s="422"/>
      <c r="L143" s="214"/>
      <c r="M143" s="208"/>
      <c r="N143" s="1129"/>
      <c r="O143" s="1130"/>
      <c r="P143" s="167" t="s">
        <v>1264</v>
      </c>
      <c r="Q143" s="1130"/>
      <c r="R143" s="1130"/>
      <c r="S143" s="1130"/>
      <c r="T143" s="1130"/>
      <c r="U143" s="1130"/>
      <c r="V143" s="1130"/>
      <c r="W143" s="1130"/>
      <c r="X143" s="1130"/>
      <c r="Y143" s="1130"/>
      <c r="Z143" s="1130"/>
      <c r="AA143" s="1130"/>
      <c r="AB143" s="1130"/>
      <c r="AC143" s="1130"/>
      <c r="AD143" s="1130"/>
      <c r="AE143" s="1152"/>
      <c r="AF143" s="1148"/>
      <c r="AG143" s="1149"/>
      <c r="AH143" s="1149"/>
      <c r="AI143" s="1148"/>
      <c r="AJ143" s="1149"/>
      <c r="AK143" s="1149"/>
      <c r="AL143" s="845"/>
    </row>
    <row customHeight="1" ht="11.25">
      <c r="A144" s="3319" t="s">
        <v>1218</v>
      </c>
      <c r="B144" s="3319" t="s">
        <v>22</v>
      </c>
      <c r="E144" s="101"/>
      <c r="F144" s="1122"/>
      <c r="G144" s="821" t="s">
        <v>102</v>
      </c>
      <c r="H144" s="233" t="s">
        <v>118</v>
      </c>
      <c r="I144" s="1144" t="s">
        <v>1317</v>
      </c>
      <c r="J144" s="2460" t="s">
        <v>22</v>
      </c>
      <c r="K144" s="422" t="s">
        <v>1359</v>
      </c>
      <c r="L144" s="214" t="s">
        <v>19</v>
      </c>
      <c r="M144" s="208"/>
      <c r="N144" s="1145"/>
      <c r="O144" s="1146" t="s">
        <v>529</v>
      </c>
      <c r="P144" s="1147"/>
      <c r="Q144" s="1147"/>
      <c r="R144" s="1147"/>
      <c r="S144" s="1147"/>
      <c r="T144" s="1147"/>
      <c r="U144" s="1147"/>
      <c r="V144" s="1147"/>
      <c r="W144" s="1147"/>
      <c r="X144" s="1147"/>
      <c r="Y144" s="1147"/>
      <c r="Z144" s="1147"/>
      <c r="AA144" s="1147"/>
      <c r="AB144" s="1147"/>
      <c r="AC144" s="1147"/>
      <c r="AD144" s="1147"/>
      <c r="AE144" s="1147"/>
      <c r="AF144" s="1148">
        <v>1</v>
      </c>
      <c r="AG144" s="1149" t="s">
        <v>1254</v>
      </c>
      <c r="AH144" s="1149" t="s">
        <v>1319</v>
      </c>
      <c r="AI144" s="1148">
        <v>3</v>
      </c>
      <c r="AJ144" s="1149" t="s">
        <v>1254</v>
      </c>
      <c r="AK144" s="1149" t="s">
        <v>1360</v>
      </c>
      <c r="AL144" s="845"/>
    </row>
    <row customHeight="1" ht="11.25">
      <c r="A145" s="3319" t="s">
        <v>1218</v>
      </c>
      <c r="E145" s="101"/>
      <c r="F145" s="1122"/>
      <c r="G145" s="1123"/>
      <c r="H145" s="233" t="s">
        <v>114</v>
      </c>
      <c r="I145" s="1144"/>
      <c r="J145" s="2460"/>
      <c r="K145" s="422"/>
      <c r="L145" s="214"/>
      <c r="M145" s="208"/>
      <c r="N145" s="1126"/>
      <c r="O145" s="1143">
        <v>1</v>
      </c>
      <c r="P145" s="1128" t="s">
        <v>19</v>
      </c>
      <c r="Q145" s="430" t="s">
        <v>22</v>
      </c>
      <c r="R145" s="430" t="s">
        <v>22</v>
      </c>
      <c r="S145" s="430" t="s">
        <v>22</v>
      </c>
      <c r="T145" s="430" t="s">
        <v>22</v>
      </c>
      <c r="U145" s="430" t="s">
        <v>22</v>
      </c>
      <c r="V145" s="430" t="s">
        <v>22</v>
      </c>
      <c r="W145" s="430" t="s">
        <v>22</v>
      </c>
      <c r="X145" s="430" t="s">
        <v>22</v>
      </c>
      <c r="Y145" s="430"/>
      <c r="Z145" s="1129"/>
      <c r="AA145" s="1130"/>
      <c r="AB145" s="1130"/>
      <c r="AC145" s="1131"/>
      <c r="AD145" s="1131"/>
      <c r="AE145" s="1150"/>
      <c r="AF145" s="1148"/>
      <c r="AG145" s="1149"/>
      <c r="AH145" s="1149"/>
      <c r="AI145" s="1148"/>
      <c r="AJ145" s="1149"/>
      <c r="AK145" s="1149"/>
      <c r="AL145" s="845"/>
    </row>
    <row customHeight="1" ht="11.25">
      <c r="A146" s="3319" t="s">
        <v>1218</v>
      </c>
      <c r="E146" s="101"/>
      <c r="F146" s="1122"/>
      <c r="G146" s="1123"/>
      <c r="H146" s="233" t="s">
        <v>114</v>
      </c>
      <c r="I146" s="1144"/>
      <c r="J146" s="2460"/>
      <c r="K146" s="422"/>
      <c r="L146" s="214"/>
      <c r="M146" s="208"/>
      <c r="N146" s="1126"/>
      <c r="O146" s="1143"/>
      <c r="P146" s="1136"/>
      <c r="Q146" s="430"/>
      <c r="R146" s="430"/>
      <c r="S146" s="1137"/>
      <c r="T146" s="430"/>
      <c r="U146" s="430"/>
      <c r="V146" s="430"/>
      <c r="W146" s="430"/>
      <c r="X146" s="430"/>
      <c r="Y146" s="430"/>
      <c r="AA146" s="1127">
        <v>1</v>
      </c>
      <c r="AB146" s="1138" t="s">
        <v>1272</v>
      </c>
      <c r="AC146" s="794">
        <v>3438.077</v>
      </c>
      <c r="AD146" s="1138" t="str">
        <f>AB146</f>
        <v>  Прибыль направляемая на инвестиции</v>
      </c>
      <c r="AE146" s="794">
        <v>0</v>
      </c>
      <c r="AF146" s="1148"/>
      <c r="AG146" s="1149"/>
      <c r="AH146" s="1149"/>
      <c r="AI146" s="1148"/>
      <c r="AJ146" s="1149"/>
      <c r="AK146" s="1149"/>
      <c r="AL146" s="845"/>
    </row>
    <row customHeight="1" ht="11.25">
      <c r="A147" s="3319" t="s">
        <v>1218</v>
      </c>
      <c r="E147" s="101"/>
      <c r="F147" s="1122"/>
      <c r="G147" s="1123"/>
      <c r="H147" s="233" t="s">
        <v>114</v>
      </c>
      <c r="I147" s="1144"/>
      <c r="J147" s="2460"/>
      <c r="K147" s="422"/>
      <c r="L147" s="214"/>
      <c r="M147" s="208"/>
      <c r="N147" s="1126"/>
      <c r="O147" s="1143"/>
      <c r="P147" s="1140"/>
      <c r="Q147" s="430"/>
      <c r="R147" s="430"/>
      <c r="S147" s="1137"/>
      <c r="T147" s="430"/>
      <c r="U147" s="430"/>
      <c r="V147" s="430"/>
      <c r="W147" s="430"/>
      <c r="X147" s="430"/>
      <c r="Y147" s="430"/>
      <c r="Z147" s="1129"/>
      <c r="AA147" s="1130"/>
      <c r="AB147" s="167" t="s">
        <v>1263</v>
      </c>
      <c r="AC147" s="1131"/>
      <c r="AD147" s="1131"/>
      <c r="AE147" s="1151"/>
      <c r="AF147" s="1148"/>
      <c r="AG147" s="1149"/>
      <c r="AH147" s="1149"/>
      <c r="AI147" s="1148"/>
      <c r="AJ147" s="1149"/>
      <c r="AK147" s="1149"/>
      <c r="AL147" s="845"/>
    </row>
    <row customHeight="1" ht="11.25">
      <c r="A148" s="3319" t="s">
        <v>1218</v>
      </c>
      <c r="E148" s="101"/>
      <c r="F148" s="1122"/>
      <c r="G148" s="1123"/>
      <c r="H148" s="233" t="s">
        <v>114</v>
      </c>
      <c r="I148" s="1144"/>
      <c r="J148" s="2460"/>
      <c r="K148" s="422"/>
      <c r="L148" s="214"/>
      <c r="M148" s="208"/>
      <c r="N148" s="1129"/>
      <c r="O148" s="1130"/>
      <c r="P148" s="167" t="s">
        <v>1264</v>
      </c>
      <c r="Q148" s="1130"/>
      <c r="R148" s="1130"/>
      <c r="S148" s="1130"/>
      <c r="T148" s="1130"/>
      <c r="U148" s="1130"/>
      <c r="V148" s="1130"/>
      <c r="W148" s="1130"/>
      <c r="X148" s="1130"/>
      <c r="Y148" s="1130"/>
      <c r="Z148" s="1130"/>
      <c r="AA148" s="1130"/>
      <c r="AB148" s="1130"/>
      <c r="AC148" s="1130"/>
      <c r="AD148" s="1130"/>
      <c r="AE148" s="1152"/>
      <c r="AF148" s="1148"/>
      <c r="AG148" s="1149"/>
      <c r="AH148" s="1149"/>
      <c r="AI148" s="1148"/>
      <c r="AJ148" s="1149"/>
      <c r="AK148" s="1149"/>
      <c r="AL148" s="845"/>
    </row>
    <row customHeight="1" ht="11.25">
      <c r="A149" s="3319" t="s">
        <v>1218</v>
      </c>
      <c r="B149" s="3319" t="s">
        <v>22</v>
      </c>
      <c r="E149" s="101"/>
      <c r="F149" s="1122"/>
      <c r="G149" s="821" t="s">
        <v>102</v>
      </c>
      <c r="H149" s="233" t="s">
        <v>127</v>
      </c>
      <c r="I149" s="1144" t="s">
        <v>1317</v>
      </c>
      <c r="J149" s="2460" t="s">
        <v>22</v>
      </c>
      <c r="K149" s="422" t="s">
        <v>1361</v>
      </c>
      <c r="L149" s="214" t="s">
        <v>19</v>
      </c>
      <c r="M149" s="208"/>
      <c r="N149" s="1145"/>
      <c r="O149" s="1146" t="s">
        <v>529</v>
      </c>
      <c r="P149" s="1147"/>
      <c r="Q149" s="1147"/>
      <c r="R149" s="1147"/>
      <c r="S149" s="1147"/>
      <c r="T149" s="1147"/>
      <c r="U149" s="1147"/>
      <c r="V149" s="1147"/>
      <c r="W149" s="1147"/>
      <c r="X149" s="1147"/>
      <c r="Y149" s="1147"/>
      <c r="Z149" s="1147"/>
      <c r="AA149" s="1147"/>
      <c r="AB149" s="1147"/>
      <c r="AC149" s="1147"/>
      <c r="AD149" s="1147"/>
      <c r="AE149" s="1147"/>
      <c r="AF149" s="1148">
        <v>1</v>
      </c>
      <c r="AG149" s="1149" t="s">
        <v>1254</v>
      </c>
      <c r="AH149" s="1149" t="s">
        <v>1319</v>
      </c>
      <c r="AI149" s="1148">
        <v>3</v>
      </c>
      <c r="AJ149" s="1149" t="s">
        <v>1254</v>
      </c>
      <c r="AK149" s="1149" t="s">
        <v>1360</v>
      </c>
      <c r="AL149" s="845"/>
    </row>
    <row customHeight="1" ht="11.25">
      <c r="A150" s="3319" t="s">
        <v>1218</v>
      </c>
      <c r="E150" s="101"/>
      <c r="F150" s="1122"/>
      <c r="G150" s="1123"/>
      <c r="H150" s="233" t="s">
        <v>118</v>
      </c>
      <c r="I150" s="1144"/>
      <c r="J150" s="2460"/>
      <c r="K150" s="422"/>
      <c r="L150" s="214"/>
      <c r="M150" s="208"/>
      <c r="N150" s="1126"/>
      <c r="O150" s="1143">
        <v>1</v>
      </c>
      <c r="P150" s="1128" t="s">
        <v>19</v>
      </c>
      <c r="Q150" s="430" t="s">
        <v>22</v>
      </c>
      <c r="R150" s="430" t="s">
        <v>22</v>
      </c>
      <c r="S150" s="430" t="s">
        <v>22</v>
      </c>
      <c r="T150" s="430" t="s">
        <v>22</v>
      </c>
      <c r="U150" s="430" t="s">
        <v>22</v>
      </c>
      <c r="V150" s="430" t="s">
        <v>22</v>
      </c>
      <c r="W150" s="430" t="s">
        <v>22</v>
      </c>
      <c r="X150" s="430" t="s">
        <v>22</v>
      </c>
      <c r="Y150" s="430"/>
      <c r="Z150" s="1129"/>
      <c r="AA150" s="1130"/>
      <c r="AB150" s="1130"/>
      <c r="AC150" s="1131"/>
      <c r="AD150" s="1131"/>
      <c r="AE150" s="1150"/>
      <c r="AF150" s="1148"/>
      <c r="AG150" s="1149"/>
      <c r="AH150" s="1149"/>
      <c r="AI150" s="1148"/>
      <c r="AJ150" s="1149"/>
      <c r="AK150" s="1149"/>
      <c r="AL150" s="845"/>
    </row>
    <row customHeight="1" ht="11.25">
      <c r="A151" s="3319" t="s">
        <v>1218</v>
      </c>
      <c r="E151" s="101"/>
      <c r="F151" s="1122"/>
      <c r="G151" s="1123"/>
      <c r="H151" s="233" t="s">
        <v>118</v>
      </c>
      <c r="I151" s="1144"/>
      <c r="J151" s="2460"/>
      <c r="K151" s="422"/>
      <c r="L151" s="214"/>
      <c r="M151" s="208"/>
      <c r="N151" s="1126"/>
      <c r="O151" s="1143"/>
      <c r="P151" s="1136"/>
      <c r="Q151" s="430"/>
      <c r="R151" s="430"/>
      <c r="S151" s="1137"/>
      <c r="T151" s="430"/>
      <c r="U151" s="430"/>
      <c r="V151" s="430"/>
      <c r="W151" s="430"/>
      <c r="X151" s="430"/>
      <c r="Y151" s="430"/>
      <c r="AA151" s="1127">
        <v>1</v>
      </c>
      <c r="AB151" s="1138" t="s">
        <v>1272</v>
      </c>
      <c r="AC151" s="794">
        <v>974.531</v>
      </c>
      <c r="AD151" s="1138" t="str">
        <f>AB151</f>
        <v>  Прибыль направляемая на инвестиции</v>
      </c>
      <c r="AE151" s="794">
        <v>0</v>
      </c>
      <c r="AF151" s="1148"/>
      <c r="AG151" s="1149"/>
      <c r="AH151" s="1149"/>
      <c r="AI151" s="1148"/>
      <c r="AJ151" s="1149"/>
      <c r="AK151" s="1149"/>
      <c r="AL151" s="845"/>
    </row>
    <row customHeight="1" ht="11.25">
      <c r="A152" s="3319" t="s">
        <v>1218</v>
      </c>
      <c r="E152" s="101"/>
      <c r="F152" s="1122"/>
      <c r="G152" s="1123"/>
      <c r="H152" s="233" t="s">
        <v>118</v>
      </c>
      <c r="I152" s="1144"/>
      <c r="J152" s="2460"/>
      <c r="K152" s="422"/>
      <c r="L152" s="214"/>
      <c r="M152" s="208"/>
      <c r="N152" s="1126"/>
      <c r="O152" s="1143"/>
      <c r="P152" s="1140"/>
      <c r="Q152" s="430"/>
      <c r="R152" s="430"/>
      <c r="S152" s="1137"/>
      <c r="T152" s="430"/>
      <c r="U152" s="430"/>
      <c r="V152" s="430"/>
      <c r="W152" s="430"/>
      <c r="X152" s="430"/>
      <c r="Y152" s="430"/>
      <c r="Z152" s="1129"/>
      <c r="AA152" s="1130"/>
      <c r="AB152" s="167" t="s">
        <v>1263</v>
      </c>
      <c r="AC152" s="1131"/>
      <c r="AD152" s="1131"/>
      <c r="AE152" s="1151"/>
      <c r="AF152" s="1148"/>
      <c r="AG152" s="1149"/>
      <c r="AH152" s="1149"/>
      <c r="AI152" s="1148"/>
      <c r="AJ152" s="1149"/>
      <c r="AK152" s="1149"/>
      <c r="AL152" s="845"/>
    </row>
    <row customHeight="1" ht="11.25">
      <c r="A153" s="3319" t="s">
        <v>1218</v>
      </c>
      <c r="E153" s="101"/>
      <c r="F153" s="1122"/>
      <c r="G153" s="1123"/>
      <c r="H153" s="233" t="s">
        <v>118</v>
      </c>
      <c r="I153" s="1144"/>
      <c r="J153" s="2460"/>
      <c r="K153" s="422"/>
      <c r="L153" s="214"/>
      <c r="M153" s="208"/>
      <c r="N153" s="1129"/>
      <c r="O153" s="1130"/>
      <c r="P153" s="167" t="s">
        <v>1264</v>
      </c>
      <c r="Q153" s="1130"/>
      <c r="R153" s="1130"/>
      <c r="S153" s="1130"/>
      <c r="T153" s="1130"/>
      <c r="U153" s="1130"/>
      <c r="V153" s="1130"/>
      <c r="W153" s="1130"/>
      <c r="X153" s="1130"/>
      <c r="Y153" s="1130"/>
      <c r="Z153" s="1130"/>
      <c r="AA153" s="1130"/>
      <c r="AB153" s="1130"/>
      <c r="AC153" s="1130"/>
      <c r="AD153" s="1130"/>
      <c r="AE153" s="1152"/>
      <c r="AF153" s="1148"/>
      <c r="AG153" s="1149"/>
      <c r="AH153" s="1149"/>
      <c r="AI153" s="1148"/>
      <c r="AJ153" s="1149"/>
      <c r="AK153" s="1149"/>
      <c r="AL153" s="845"/>
    </row>
    <row customHeight="1" ht="11.25">
      <c r="A154" s="3319" t="s">
        <v>1218</v>
      </c>
      <c r="B154" s="3319" t="s">
        <v>1280</v>
      </c>
      <c r="E154" s="101"/>
      <c r="F154" s="1122"/>
      <c r="G154" s="821" t="s">
        <v>102</v>
      </c>
      <c r="H154" s="233" t="s">
        <v>131</v>
      </c>
      <c r="I154" s="1144" t="s">
        <v>1281</v>
      </c>
      <c r="J154" s="366" t="s">
        <v>1282</v>
      </c>
      <c r="K154" s="422" t="s">
        <v>1362</v>
      </c>
      <c r="L154" s="214" t="s">
        <v>19</v>
      </c>
      <c r="M154" s="208"/>
      <c r="N154" s="1145"/>
      <c r="O154" s="1146" t="s">
        <v>529</v>
      </c>
      <c r="P154" s="1147"/>
      <c r="Q154" s="1147"/>
      <c r="R154" s="1147"/>
      <c r="S154" s="1147"/>
      <c r="T154" s="1147"/>
      <c r="U154" s="1147"/>
      <c r="V154" s="1147"/>
      <c r="W154" s="1147"/>
      <c r="X154" s="1147"/>
      <c r="Y154" s="1147"/>
      <c r="Z154" s="1147"/>
      <c r="AA154" s="1147"/>
      <c r="AB154" s="1147"/>
      <c r="AC154" s="1147"/>
      <c r="AD154" s="1147"/>
      <c r="AE154" s="1147"/>
      <c r="AF154" s="1148">
        <v>1</v>
      </c>
      <c r="AG154" s="1149" t="s">
        <v>1254</v>
      </c>
      <c r="AH154" s="1149" t="s">
        <v>1319</v>
      </c>
      <c r="AI154" s="1148">
        <v>5</v>
      </c>
      <c r="AJ154" s="1149" t="s">
        <v>1254</v>
      </c>
      <c r="AK154" s="1149" t="s">
        <v>1267</v>
      </c>
      <c r="AL154" s="845"/>
    </row>
    <row customHeight="1" ht="11.25">
      <c r="A155" s="3319" t="s">
        <v>1218</v>
      </c>
      <c r="E155" s="101"/>
      <c r="F155" s="1122"/>
      <c r="G155" s="1123"/>
      <c r="H155" s="233" t="s">
        <v>127</v>
      </c>
      <c r="I155" s="1144"/>
      <c r="J155" s="366"/>
      <c r="K155" s="422"/>
      <c r="L155" s="214"/>
      <c r="M155" s="208"/>
      <c r="N155" s="1126"/>
      <c r="O155" s="1143">
        <v>1</v>
      </c>
      <c r="P155" s="1128" t="s">
        <v>61</v>
      </c>
      <c r="Q155" s="2458" t="s">
        <v>1363</v>
      </c>
      <c r="R155" s="2459" t="s">
        <v>1306</v>
      </c>
      <c r="S155" s="2459" t="s">
        <v>152</v>
      </c>
      <c r="T155" s="2459" t="s">
        <v>152</v>
      </c>
      <c r="U155" s="2459" t="s">
        <v>153</v>
      </c>
      <c r="V155" s="2459" t="s">
        <v>1364</v>
      </c>
      <c r="W155" s="2459" t="s">
        <v>1365</v>
      </c>
      <c r="X155" s="2459" t="s">
        <v>1366</v>
      </c>
      <c r="Y155" s="2459" t="s">
        <v>1367</v>
      </c>
      <c r="Z155" s="1129"/>
      <c r="AA155" s="1130"/>
      <c r="AB155" s="1130"/>
      <c r="AC155" s="1131"/>
      <c r="AD155" s="1131"/>
      <c r="AE155" s="1150"/>
      <c r="AF155" s="1148"/>
      <c r="AG155" s="1149"/>
      <c r="AH155" s="1149"/>
      <c r="AI155" s="1148"/>
      <c r="AJ155" s="1149"/>
      <c r="AK155" s="1149"/>
      <c r="AL155" s="845"/>
    </row>
    <row customHeight="1" ht="11.25">
      <c r="A156" s="3319" t="s">
        <v>1218</v>
      </c>
      <c r="E156" s="101"/>
      <c r="F156" s="1122"/>
      <c r="G156" s="1123"/>
      <c r="H156" s="233" t="s">
        <v>127</v>
      </c>
      <c r="I156" s="1144"/>
      <c r="J156" s="366"/>
      <c r="K156" s="422"/>
      <c r="L156" s="214"/>
      <c r="M156" s="208"/>
      <c r="N156" s="1126"/>
      <c r="O156" s="1143"/>
      <c r="P156" s="1136"/>
      <c r="Q156" s="2458"/>
      <c r="R156" s="430"/>
      <c r="S156" s="1137"/>
      <c r="T156" s="430"/>
      <c r="U156" s="430"/>
      <c r="V156" s="430"/>
      <c r="W156" s="430"/>
      <c r="X156" s="430"/>
      <c r="Y156" s="430"/>
      <c r="AA156" s="1127">
        <v>1</v>
      </c>
      <c r="AB156" s="1138" t="s">
        <v>1303</v>
      </c>
      <c r="AC156" s="794">
        <v>6042.902</v>
      </c>
      <c r="AD156" s="1138" t="str">
        <f>AB156</f>
        <v>  Средства, полученные за счет платы за подключение (технологическое присоединение)</v>
      </c>
      <c r="AE156" s="794">
        <v>0</v>
      </c>
      <c r="AF156" s="1148"/>
      <c r="AG156" s="1149"/>
      <c r="AH156" s="1149"/>
      <c r="AI156" s="1148"/>
      <c r="AJ156" s="1149"/>
      <c r="AK156" s="1149"/>
      <c r="AL156" s="845"/>
    </row>
    <row customHeight="1" ht="11.25">
      <c r="A157" s="3319" t="s">
        <v>1218</v>
      </c>
      <c r="E157" s="101"/>
      <c r="F157" s="1123"/>
      <c r="G157" s="1123"/>
      <c r="H157" s="1123"/>
      <c r="I157" s="1123"/>
      <c r="J157" s="1123"/>
      <c r="K157" s="1123"/>
      <c r="L157" s="1123"/>
      <c r="M157" s="1123"/>
      <c r="N157" s="1123"/>
      <c r="O157" s="1123"/>
      <c r="P157" s="1123"/>
      <c r="Q157" s="2462"/>
      <c r="R157" s="1123"/>
      <c r="S157" s="1123"/>
      <c r="T157" s="1123"/>
      <c r="U157" s="1123"/>
      <c r="V157" s="1123"/>
      <c r="W157" s="1123"/>
      <c r="X157" s="1123"/>
      <c r="Y157" s="1123"/>
      <c r="Z157" s="821" t="s">
        <v>102</v>
      </c>
      <c r="AA157" s="1143" t="s">
        <v>101</v>
      </c>
      <c r="AB157" s="1138" t="s">
        <v>1262</v>
      </c>
      <c r="AC157" s="794">
        <v>341.142</v>
      </c>
      <c r="AD157" s="1138" t="str">
        <f>AB157</f>
        <v>     Прочие амортизационные отчисления</v>
      </c>
      <c r="AE157" s="794">
        <v>0</v>
      </c>
      <c r="AF157" s="1125"/>
      <c r="AG157" s="1133"/>
      <c r="AH157" s="1133"/>
      <c r="AI157" s="1125"/>
      <c r="AJ157" s="1133"/>
      <c r="AK157" s="1134"/>
      <c r="AL157" s="845"/>
    </row>
    <row customHeight="1" ht="11.25">
      <c r="A158" s="3319" t="s">
        <v>1218</v>
      </c>
      <c r="E158" s="101"/>
      <c r="F158" s="1123"/>
      <c r="G158" s="1123"/>
      <c r="H158" s="1123"/>
      <c r="I158" s="1123"/>
      <c r="J158" s="1123"/>
      <c r="K158" s="1123"/>
      <c r="L158" s="1123"/>
      <c r="M158" s="1123"/>
      <c r="N158" s="1123"/>
      <c r="O158" s="1123"/>
      <c r="P158" s="1123"/>
      <c r="Q158" s="2462"/>
      <c r="R158" s="1123"/>
      <c r="S158" s="1123"/>
      <c r="T158" s="1123"/>
      <c r="U158" s="1123"/>
      <c r="V158" s="1123"/>
      <c r="W158" s="1123"/>
      <c r="X158" s="1123"/>
      <c r="Y158" s="1123"/>
      <c r="Z158" s="821" t="s">
        <v>102</v>
      </c>
      <c r="AA158" s="1143" t="s">
        <v>89</v>
      </c>
      <c r="AB158" s="1138" t="s">
        <v>1285</v>
      </c>
      <c r="AC158" s="794">
        <v>1495.693</v>
      </c>
      <c r="AD158" s="1138" t="str">
        <f>AB158</f>
        <v>  Прочие собственные средства</v>
      </c>
      <c r="AE158" s="794">
        <v>0</v>
      </c>
      <c r="AF158" s="1125"/>
      <c r="AG158" s="1133"/>
      <c r="AH158" s="1133"/>
      <c r="AI158" s="1125"/>
      <c r="AJ158" s="1133"/>
      <c r="AK158" s="1134"/>
      <c r="AL158" s="845"/>
    </row>
    <row customHeight="1" ht="11.25">
      <c r="A159" s="3319" t="s">
        <v>1218</v>
      </c>
      <c r="E159" s="101"/>
      <c r="F159" s="1122"/>
      <c r="G159" s="1123"/>
      <c r="H159" s="233" t="s">
        <v>127</v>
      </c>
      <c r="I159" s="1144"/>
      <c r="J159" s="366"/>
      <c r="K159" s="422"/>
      <c r="L159" s="214"/>
      <c r="M159" s="208"/>
      <c r="N159" s="1126"/>
      <c r="O159" s="1143"/>
      <c r="P159" s="1140"/>
      <c r="Q159" s="2458"/>
      <c r="R159" s="430"/>
      <c r="S159" s="1137"/>
      <c r="T159" s="430"/>
      <c r="U159" s="430"/>
      <c r="V159" s="430"/>
      <c r="W159" s="430"/>
      <c r="X159" s="430"/>
      <c r="Y159" s="430"/>
      <c r="Z159" s="1129"/>
      <c r="AA159" s="1130"/>
      <c r="AB159" s="167" t="s">
        <v>1263</v>
      </c>
      <c r="AC159" s="1131"/>
      <c r="AD159" s="1131"/>
      <c r="AE159" s="1151"/>
      <c r="AF159" s="1148"/>
      <c r="AG159" s="1149"/>
      <c r="AH159" s="1149"/>
      <c r="AI159" s="1148"/>
      <c r="AJ159" s="1149"/>
      <c r="AK159" s="1149"/>
      <c r="AL159" s="845"/>
    </row>
    <row customHeight="1" ht="11.25">
      <c r="A160" s="3319" t="s">
        <v>1218</v>
      </c>
      <c r="E160" s="101"/>
      <c r="F160" s="1122"/>
      <c r="G160" s="1123"/>
      <c r="H160" s="233" t="s">
        <v>127</v>
      </c>
      <c r="I160" s="1144"/>
      <c r="J160" s="366"/>
      <c r="K160" s="422"/>
      <c r="L160" s="214"/>
      <c r="M160" s="208"/>
      <c r="N160" s="1129"/>
      <c r="O160" s="1130"/>
      <c r="P160" s="167" t="s">
        <v>1264</v>
      </c>
      <c r="Q160" s="1130"/>
      <c r="R160" s="1130"/>
      <c r="S160" s="1130"/>
      <c r="T160" s="1130"/>
      <c r="U160" s="1130"/>
      <c r="V160" s="1130"/>
      <c r="W160" s="1130"/>
      <c r="X160" s="1130"/>
      <c r="Y160" s="1130"/>
      <c r="Z160" s="1130"/>
      <c r="AA160" s="1130"/>
      <c r="AB160" s="1130"/>
      <c r="AC160" s="1130"/>
      <c r="AD160" s="1130"/>
      <c r="AE160" s="1152"/>
      <c r="AF160" s="1148"/>
      <c r="AG160" s="1149"/>
      <c r="AH160" s="1149"/>
      <c r="AI160" s="1148"/>
      <c r="AJ160" s="1149"/>
      <c r="AK160" s="1149"/>
      <c r="AL160" s="845"/>
    </row>
    <row customHeight="1" ht="11.25">
      <c r="A161" s="3319" t="s">
        <v>1218</v>
      </c>
      <c r="B161" s="3319" t="s">
        <v>1280</v>
      </c>
      <c r="E161" s="101"/>
      <c r="F161" s="1122"/>
      <c r="G161" s="821" t="s">
        <v>102</v>
      </c>
      <c r="H161" s="233" t="s">
        <v>121</v>
      </c>
      <c r="I161" s="1144" t="s">
        <v>1281</v>
      </c>
      <c r="J161" s="366" t="s">
        <v>1282</v>
      </c>
      <c r="K161" s="422" t="s">
        <v>1368</v>
      </c>
      <c r="L161" s="214" t="s">
        <v>19</v>
      </c>
      <c r="M161" s="208"/>
      <c r="N161" s="1145"/>
      <c r="O161" s="1146" t="s">
        <v>529</v>
      </c>
      <c r="P161" s="1147"/>
      <c r="Q161" s="1147"/>
      <c r="R161" s="1147"/>
      <c r="S161" s="1147"/>
      <c r="T161" s="1147"/>
      <c r="U161" s="1147"/>
      <c r="V161" s="1147"/>
      <c r="W161" s="1147"/>
      <c r="X161" s="1147"/>
      <c r="Y161" s="1147"/>
      <c r="Z161" s="1147"/>
      <c r="AA161" s="1147"/>
      <c r="AB161" s="1147"/>
      <c r="AC161" s="1147"/>
      <c r="AD161" s="1147"/>
      <c r="AE161" s="1147"/>
      <c r="AF161" s="1148">
        <v>1</v>
      </c>
      <c r="AG161" s="1149" t="s">
        <v>1254</v>
      </c>
      <c r="AH161" s="1149" t="s">
        <v>1319</v>
      </c>
      <c r="AI161" s="1148">
        <v>5</v>
      </c>
      <c r="AJ161" s="1149" t="s">
        <v>1254</v>
      </c>
      <c r="AK161" s="1149" t="s">
        <v>1267</v>
      </c>
      <c r="AL161" s="845"/>
    </row>
    <row customHeight="1" ht="11.25">
      <c r="A162" s="3319" t="s">
        <v>1218</v>
      </c>
      <c r="E162" s="101"/>
      <c r="F162" s="1122"/>
      <c r="G162" s="1123"/>
      <c r="H162" s="233" t="s">
        <v>131</v>
      </c>
      <c r="I162" s="1144"/>
      <c r="J162" s="366"/>
      <c r="K162" s="422"/>
      <c r="L162" s="214"/>
      <c r="M162" s="208"/>
      <c r="N162" s="1126"/>
      <c r="O162" s="1143">
        <v>1</v>
      </c>
      <c r="P162" s="1128" t="s">
        <v>61</v>
      </c>
      <c r="Q162" s="2458" t="s">
        <v>1363</v>
      </c>
      <c r="R162" s="2459" t="s">
        <v>1306</v>
      </c>
      <c r="S162" s="2459" t="s">
        <v>152</v>
      </c>
      <c r="T162" s="2459" t="s">
        <v>152</v>
      </c>
      <c r="U162" s="2459" t="s">
        <v>153</v>
      </c>
      <c r="V162" s="2459" t="s">
        <v>1364</v>
      </c>
      <c r="W162" s="2459" t="s">
        <v>1365</v>
      </c>
      <c r="X162" s="2459" t="s">
        <v>1366</v>
      </c>
      <c r="Y162" s="2459" t="s">
        <v>1367</v>
      </c>
      <c r="Z162" s="1129"/>
      <c r="AA162" s="1130"/>
      <c r="AB162" s="1130"/>
      <c r="AC162" s="1131"/>
      <c r="AD162" s="1131"/>
      <c r="AE162" s="1150"/>
      <c r="AF162" s="1148"/>
      <c r="AG162" s="1149"/>
      <c r="AH162" s="1149"/>
      <c r="AI162" s="1148"/>
      <c r="AJ162" s="1149"/>
      <c r="AK162" s="1149"/>
      <c r="AL162" s="845"/>
    </row>
    <row customHeight="1" ht="11.25">
      <c r="A163" s="3319" t="s">
        <v>1218</v>
      </c>
      <c r="E163" s="101"/>
      <c r="F163" s="1122"/>
      <c r="G163" s="1123"/>
      <c r="H163" s="233" t="s">
        <v>131</v>
      </c>
      <c r="I163" s="1144"/>
      <c r="J163" s="366"/>
      <c r="K163" s="422"/>
      <c r="L163" s="214"/>
      <c r="M163" s="208"/>
      <c r="N163" s="1126"/>
      <c r="O163" s="1143"/>
      <c r="P163" s="1136"/>
      <c r="Q163" s="2458"/>
      <c r="R163" s="430"/>
      <c r="S163" s="1137"/>
      <c r="T163" s="430"/>
      <c r="U163" s="430"/>
      <c r="V163" s="430"/>
      <c r="W163" s="430"/>
      <c r="X163" s="430"/>
      <c r="Y163" s="430"/>
      <c r="AA163" s="1127">
        <v>1</v>
      </c>
      <c r="AB163" s="1138" t="s">
        <v>1303</v>
      </c>
      <c r="AC163" s="794">
        <v>3964.615</v>
      </c>
      <c r="AD163" s="1138" t="str">
        <f>AB163</f>
        <v>  Средства, полученные за счет платы за подключение (технологическое присоединение)</v>
      </c>
      <c r="AE163" s="794">
        <v>0</v>
      </c>
      <c r="AF163" s="1148"/>
      <c r="AG163" s="1149"/>
      <c r="AH163" s="1149"/>
      <c r="AI163" s="1148"/>
      <c r="AJ163" s="1149"/>
      <c r="AK163" s="1149"/>
      <c r="AL163" s="845"/>
    </row>
    <row customHeight="1" ht="11.25">
      <c r="A164" s="3319" t="s">
        <v>1218</v>
      </c>
      <c r="E164" s="101"/>
      <c r="F164" s="1123"/>
      <c r="G164" s="1123"/>
      <c r="H164" s="1123"/>
      <c r="I164" s="1123"/>
      <c r="J164" s="1123"/>
      <c r="K164" s="1123"/>
      <c r="L164" s="1123"/>
      <c r="M164" s="1123"/>
      <c r="N164" s="1123"/>
      <c r="O164" s="1123"/>
      <c r="P164" s="1123"/>
      <c r="Q164" s="2462"/>
      <c r="R164" s="1123"/>
      <c r="S164" s="1123"/>
      <c r="T164" s="1123"/>
      <c r="U164" s="1123"/>
      <c r="V164" s="1123"/>
      <c r="W164" s="1123"/>
      <c r="X164" s="1123"/>
      <c r="Y164" s="1123"/>
      <c r="Z164" s="821" t="s">
        <v>102</v>
      </c>
      <c r="AA164" s="1143" t="s">
        <v>101</v>
      </c>
      <c r="AB164" s="1138" t="s">
        <v>1285</v>
      </c>
      <c r="AC164" s="794">
        <v>1472.571</v>
      </c>
      <c r="AD164" s="1138" t="str">
        <f>AB164</f>
        <v>  Прочие собственные средства</v>
      </c>
      <c r="AE164" s="794">
        <v>0</v>
      </c>
      <c r="AF164" s="1125"/>
      <c r="AG164" s="1133"/>
      <c r="AH164" s="1133"/>
      <c r="AI164" s="1125"/>
      <c r="AJ164" s="1133"/>
      <c r="AK164" s="1134"/>
      <c r="AL164" s="845"/>
    </row>
    <row customHeight="1" ht="11.25">
      <c r="A165" s="3319" t="s">
        <v>1218</v>
      </c>
      <c r="E165" s="101"/>
      <c r="F165" s="1122"/>
      <c r="G165" s="1123"/>
      <c r="H165" s="233" t="s">
        <v>131</v>
      </c>
      <c r="I165" s="1144"/>
      <c r="J165" s="366"/>
      <c r="K165" s="422"/>
      <c r="L165" s="214"/>
      <c r="M165" s="208"/>
      <c r="N165" s="1126"/>
      <c r="O165" s="1143"/>
      <c r="P165" s="1140"/>
      <c r="Q165" s="2458"/>
      <c r="R165" s="430"/>
      <c r="S165" s="1137"/>
      <c r="T165" s="430"/>
      <c r="U165" s="430"/>
      <c r="V165" s="430"/>
      <c r="W165" s="430"/>
      <c r="X165" s="430"/>
      <c r="Y165" s="430"/>
      <c r="Z165" s="1129"/>
      <c r="AA165" s="1130"/>
      <c r="AB165" s="167" t="s">
        <v>1263</v>
      </c>
      <c r="AC165" s="1131"/>
      <c r="AD165" s="1131"/>
      <c r="AE165" s="1151"/>
      <c r="AF165" s="1148"/>
      <c r="AG165" s="1149"/>
      <c r="AH165" s="1149"/>
      <c r="AI165" s="1148"/>
      <c r="AJ165" s="1149"/>
      <c r="AK165" s="1149"/>
      <c r="AL165" s="845"/>
    </row>
    <row customHeight="1" ht="11.25">
      <c r="A166" s="3319" t="s">
        <v>1218</v>
      </c>
      <c r="E166" s="101"/>
      <c r="F166" s="1122"/>
      <c r="G166" s="1123"/>
      <c r="H166" s="233" t="s">
        <v>131</v>
      </c>
      <c r="I166" s="1144"/>
      <c r="J166" s="366"/>
      <c r="K166" s="422"/>
      <c r="L166" s="214"/>
      <c r="M166" s="208"/>
      <c r="N166" s="1129"/>
      <c r="O166" s="1130"/>
      <c r="P166" s="167" t="s">
        <v>1264</v>
      </c>
      <c r="Q166" s="1130"/>
      <c r="R166" s="1130"/>
      <c r="S166" s="1130"/>
      <c r="T166" s="1130"/>
      <c r="U166" s="1130"/>
      <c r="V166" s="1130"/>
      <c r="W166" s="1130"/>
      <c r="X166" s="1130"/>
      <c r="Y166" s="1130"/>
      <c r="Z166" s="1130"/>
      <c r="AA166" s="1130"/>
      <c r="AB166" s="1130"/>
      <c r="AC166" s="1130"/>
      <c r="AD166" s="1130"/>
      <c r="AE166" s="1152"/>
      <c r="AF166" s="1148"/>
      <c r="AG166" s="1149"/>
      <c r="AH166" s="1149"/>
      <c r="AI166" s="1148"/>
      <c r="AJ166" s="1149"/>
      <c r="AK166" s="1149"/>
      <c r="AL166" s="845"/>
    </row>
    <row customHeight="1" ht="11.25">
      <c r="A167" s="3319" t="s">
        <v>1218</v>
      </c>
      <c r="B167" s="3319" t="s">
        <v>1280</v>
      </c>
      <c r="E167" s="101"/>
      <c r="F167" s="1122"/>
      <c r="G167" s="821" t="s">
        <v>102</v>
      </c>
      <c r="H167" s="233" t="s">
        <v>124</v>
      </c>
      <c r="I167" s="1144" t="s">
        <v>1281</v>
      </c>
      <c r="J167" s="366" t="s">
        <v>1282</v>
      </c>
      <c r="K167" s="422" t="s">
        <v>1369</v>
      </c>
      <c r="L167" s="214" t="s">
        <v>19</v>
      </c>
      <c r="M167" s="208"/>
      <c r="N167" s="1145"/>
      <c r="O167" s="1146" t="s">
        <v>529</v>
      </c>
      <c r="P167" s="1147"/>
      <c r="Q167" s="1147"/>
      <c r="R167" s="1147"/>
      <c r="S167" s="1147"/>
      <c r="T167" s="1147"/>
      <c r="U167" s="1147"/>
      <c r="V167" s="1147"/>
      <c r="W167" s="1147"/>
      <c r="X167" s="1147"/>
      <c r="Y167" s="1147"/>
      <c r="Z167" s="1147"/>
      <c r="AA167" s="1147"/>
      <c r="AB167" s="1147"/>
      <c r="AC167" s="1147"/>
      <c r="AD167" s="1147"/>
      <c r="AE167" s="1147"/>
      <c r="AF167" s="1148">
        <v>1</v>
      </c>
      <c r="AG167" s="1149" t="s">
        <v>1254</v>
      </c>
      <c r="AH167" s="1149" t="s">
        <v>1319</v>
      </c>
      <c r="AI167" s="1148">
        <v>3</v>
      </c>
      <c r="AJ167" s="1149" t="s">
        <v>1370</v>
      </c>
      <c r="AK167" s="1149" t="s">
        <v>1360</v>
      </c>
      <c r="AL167" s="845"/>
    </row>
    <row customHeight="1" ht="11.25">
      <c r="A168" s="3319" t="s">
        <v>1218</v>
      </c>
      <c r="E168" s="101"/>
      <c r="F168" s="1122"/>
      <c r="G168" s="1123"/>
      <c r="H168" s="233" t="s">
        <v>121</v>
      </c>
      <c r="I168" s="1144"/>
      <c r="J168" s="366"/>
      <c r="K168" s="422"/>
      <c r="L168" s="214"/>
      <c r="M168" s="208"/>
      <c r="N168" s="1126"/>
      <c r="O168" s="1143">
        <v>1</v>
      </c>
      <c r="P168" s="1128" t="s">
        <v>61</v>
      </c>
      <c r="Q168" s="2458" t="s">
        <v>1363</v>
      </c>
      <c r="R168" s="2459" t="s">
        <v>1306</v>
      </c>
      <c r="S168" s="2459" t="s">
        <v>152</v>
      </c>
      <c r="T168" s="2459" t="s">
        <v>152</v>
      </c>
      <c r="U168" s="2459" t="s">
        <v>153</v>
      </c>
      <c r="V168" s="2459" t="s">
        <v>1364</v>
      </c>
      <c r="W168" s="2459" t="s">
        <v>1365</v>
      </c>
      <c r="X168" s="2459" t="s">
        <v>1366</v>
      </c>
      <c r="Y168" s="2459" t="s">
        <v>1367</v>
      </c>
      <c r="Z168" s="1129"/>
      <c r="AA168" s="1130"/>
      <c r="AB168" s="1130"/>
      <c r="AC168" s="1131"/>
      <c r="AD168" s="1131"/>
      <c r="AE168" s="1150"/>
      <c r="AF168" s="1148"/>
      <c r="AG168" s="1149"/>
      <c r="AH168" s="1149"/>
      <c r="AI168" s="1148"/>
      <c r="AJ168" s="1149"/>
      <c r="AK168" s="1149"/>
      <c r="AL168" s="845"/>
    </row>
    <row customHeight="1" ht="11.25">
      <c r="A169" s="3319" t="s">
        <v>1218</v>
      </c>
      <c r="E169" s="101"/>
      <c r="F169" s="1122"/>
      <c r="G169" s="1123"/>
      <c r="H169" s="233" t="s">
        <v>121</v>
      </c>
      <c r="I169" s="1144"/>
      <c r="J169" s="366"/>
      <c r="K169" s="422"/>
      <c r="L169" s="214"/>
      <c r="M169" s="208"/>
      <c r="N169" s="1126"/>
      <c r="O169" s="1143"/>
      <c r="P169" s="1136"/>
      <c r="Q169" s="2458"/>
      <c r="R169" s="430"/>
      <c r="S169" s="1137"/>
      <c r="T169" s="430"/>
      <c r="U169" s="430"/>
      <c r="V169" s="430"/>
      <c r="W169" s="430"/>
      <c r="X169" s="430"/>
      <c r="Y169" s="430"/>
      <c r="AA169" s="1127">
        <v>1</v>
      </c>
      <c r="AB169" s="1138" t="s">
        <v>1272</v>
      </c>
      <c r="AC169" s="794">
        <v>237.747</v>
      </c>
      <c r="AD169" s="1138" t="str">
        <f>AB169</f>
        <v>  Прибыль направляемая на инвестиции</v>
      </c>
      <c r="AE169" s="794">
        <v>0</v>
      </c>
      <c r="AF169" s="1148"/>
      <c r="AG169" s="1149"/>
      <c r="AH169" s="1149"/>
      <c r="AI169" s="1148"/>
      <c r="AJ169" s="1149"/>
      <c r="AK169" s="1149"/>
      <c r="AL169" s="845"/>
    </row>
    <row customHeight="1" ht="11.25">
      <c r="A170" s="3319" t="s">
        <v>1218</v>
      </c>
      <c r="E170" s="101"/>
      <c r="F170" s="1123"/>
      <c r="G170" s="1123"/>
      <c r="H170" s="1123"/>
      <c r="I170" s="1123"/>
      <c r="J170" s="1123"/>
      <c r="K170" s="1123"/>
      <c r="L170" s="1123"/>
      <c r="M170" s="1123"/>
      <c r="N170" s="1123"/>
      <c r="O170" s="1123"/>
      <c r="P170" s="1123"/>
      <c r="Q170" s="2462"/>
      <c r="R170" s="1123"/>
      <c r="S170" s="1123"/>
      <c r="T170" s="1123"/>
      <c r="U170" s="1123"/>
      <c r="V170" s="1123"/>
      <c r="W170" s="1123"/>
      <c r="X170" s="1123"/>
      <c r="Y170" s="1123"/>
      <c r="Z170" s="821" t="s">
        <v>102</v>
      </c>
      <c r="AA170" s="1143" t="s">
        <v>101</v>
      </c>
      <c r="AB170" s="1138" t="s">
        <v>1303</v>
      </c>
      <c r="AC170" s="794">
        <v>136.412</v>
      </c>
      <c r="AD170" s="1138" t="str">
        <f>AB170</f>
        <v>  Средства, полученные за счет платы за подключение (технологическое присоединение)</v>
      </c>
      <c r="AE170" s="794">
        <v>0</v>
      </c>
      <c r="AF170" s="1125"/>
      <c r="AG170" s="1133"/>
      <c r="AH170" s="1133"/>
      <c r="AI170" s="1125"/>
      <c r="AJ170" s="1133"/>
      <c r="AK170" s="1134"/>
      <c r="AL170" s="845"/>
    </row>
    <row customHeight="1" ht="11.25">
      <c r="A171" s="3319" t="s">
        <v>1218</v>
      </c>
      <c r="E171" s="101"/>
      <c r="F171" s="1122"/>
      <c r="G171" s="1123"/>
      <c r="H171" s="233" t="s">
        <v>121</v>
      </c>
      <c r="I171" s="1144"/>
      <c r="J171" s="366"/>
      <c r="K171" s="422"/>
      <c r="L171" s="214"/>
      <c r="M171" s="208"/>
      <c r="N171" s="1126"/>
      <c r="O171" s="1143"/>
      <c r="P171" s="1140"/>
      <c r="Q171" s="2458"/>
      <c r="R171" s="430"/>
      <c r="S171" s="1137"/>
      <c r="T171" s="430"/>
      <c r="U171" s="430"/>
      <c r="V171" s="430"/>
      <c r="W171" s="430"/>
      <c r="X171" s="430"/>
      <c r="Y171" s="430"/>
      <c r="Z171" s="1129"/>
      <c r="AA171" s="1130"/>
      <c r="AB171" s="167" t="s">
        <v>1263</v>
      </c>
      <c r="AC171" s="1131"/>
      <c r="AD171" s="1131"/>
      <c r="AE171" s="1151"/>
      <c r="AF171" s="1148"/>
      <c r="AG171" s="1149"/>
      <c r="AH171" s="1149"/>
      <c r="AI171" s="1148"/>
      <c r="AJ171" s="1149"/>
      <c r="AK171" s="1149"/>
      <c r="AL171" s="845"/>
    </row>
    <row customHeight="1" ht="11.25">
      <c r="A172" s="3319" t="s">
        <v>1218</v>
      </c>
      <c r="E172" s="101"/>
      <c r="F172" s="1122"/>
      <c r="G172" s="1123"/>
      <c r="H172" s="233" t="s">
        <v>121</v>
      </c>
      <c r="I172" s="1144"/>
      <c r="J172" s="366"/>
      <c r="K172" s="422"/>
      <c r="L172" s="214"/>
      <c r="M172" s="208"/>
      <c r="N172" s="1129"/>
      <c r="O172" s="1130"/>
      <c r="P172" s="167" t="s">
        <v>1264</v>
      </c>
      <c r="Q172" s="1130"/>
      <c r="R172" s="1130"/>
      <c r="S172" s="1130"/>
      <c r="T172" s="1130"/>
      <c r="U172" s="1130"/>
      <c r="V172" s="1130"/>
      <c r="W172" s="1130"/>
      <c r="X172" s="1130"/>
      <c r="Y172" s="1130"/>
      <c r="Z172" s="1130"/>
      <c r="AA172" s="1130"/>
      <c r="AB172" s="1130"/>
      <c r="AC172" s="1130"/>
      <c r="AD172" s="1130"/>
      <c r="AE172" s="1152"/>
      <c r="AF172" s="1148"/>
      <c r="AG172" s="1149"/>
      <c r="AH172" s="1149"/>
      <c r="AI172" s="1148"/>
      <c r="AJ172" s="1149"/>
      <c r="AK172" s="1149"/>
      <c r="AL172" s="845"/>
    </row>
    <row customHeight="1" ht="11.25">
      <c r="A173" s="3319" t="s">
        <v>1218</v>
      </c>
      <c r="B173" s="3319" t="s">
        <v>1250</v>
      </c>
      <c r="E173" s="101"/>
      <c r="F173" s="1122"/>
      <c r="G173" s="821" t="s">
        <v>102</v>
      </c>
      <c r="H173" s="233" t="s">
        <v>128</v>
      </c>
      <c r="I173" s="1144" t="s">
        <v>1251</v>
      </c>
      <c r="J173" s="366" t="s">
        <v>1265</v>
      </c>
      <c r="K173" s="422" t="s">
        <v>1371</v>
      </c>
      <c r="L173" s="214" t="s">
        <v>19</v>
      </c>
      <c r="M173" s="208"/>
      <c r="N173" s="1145"/>
      <c r="O173" s="1146" t="s">
        <v>529</v>
      </c>
      <c r="P173" s="1147"/>
      <c r="Q173" s="1147"/>
      <c r="R173" s="1147"/>
      <c r="S173" s="1147"/>
      <c r="T173" s="1147"/>
      <c r="U173" s="1147"/>
      <c r="V173" s="1147"/>
      <c r="W173" s="1147"/>
      <c r="X173" s="1147"/>
      <c r="Y173" s="1147"/>
      <c r="Z173" s="1147"/>
      <c r="AA173" s="1147"/>
      <c r="AB173" s="1147"/>
      <c r="AC173" s="1147"/>
      <c r="AD173" s="1147"/>
      <c r="AE173" s="1147"/>
      <c r="AF173" s="1148">
        <v>1</v>
      </c>
      <c r="AG173" s="1149" t="s">
        <v>1254</v>
      </c>
      <c r="AH173" s="1149" t="s">
        <v>1319</v>
      </c>
      <c r="AI173" s="1148">
        <v>3</v>
      </c>
      <c r="AJ173" s="1149" t="s">
        <v>1372</v>
      </c>
      <c r="AK173" s="1149" t="s">
        <v>1360</v>
      </c>
      <c r="AL173" s="845"/>
    </row>
    <row customHeight="1" ht="11.25">
      <c r="A174" s="3319" t="s">
        <v>1218</v>
      </c>
      <c r="E174" s="101"/>
      <c r="F174" s="1122"/>
      <c r="G174" s="1123"/>
      <c r="H174" s="233" t="s">
        <v>124</v>
      </c>
      <c r="I174" s="1144"/>
      <c r="J174" s="366"/>
      <c r="K174" s="422"/>
      <c r="L174" s="214"/>
      <c r="M174" s="208"/>
      <c r="N174" s="1126"/>
      <c r="O174" s="1143">
        <v>1</v>
      </c>
      <c r="P174" s="1128" t="s">
        <v>61</v>
      </c>
      <c r="Q174" s="2458" t="s">
        <v>1373</v>
      </c>
      <c r="R174" s="2459" t="s">
        <v>1269</v>
      </c>
      <c r="S174" s="2459" t="s">
        <v>152</v>
      </c>
      <c r="T174" s="2459" t="s">
        <v>152</v>
      </c>
      <c r="U174" s="2459" t="s">
        <v>153</v>
      </c>
      <c r="V174" s="2459" t="s">
        <v>1374</v>
      </c>
      <c r="W174" s="2459" t="s">
        <v>1375</v>
      </c>
      <c r="X174" s="2459" t="s">
        <v>1376</v>
      </c>
      <c r="Y174" s="2459" t="s">
        <v>1377</v>
      </c>
      <c r="Z174" s="1129"/>
      <c r="AA174" s="1130"/>
      <c r="AB174" s="1130"/>
      <c r="AC174" s="1131"/>
      <c r="AD174" s="1131"/>
      <c r="AE174" s="1150"/>
      <c r="AF174" s="1148"/>
      <c r="AG174" s="1149"/>
      <c r="AH174" s="1149"/>
      <c r="AI174" s="1148"/>
      <c r="AJ174" s="1149"/>
      <c r="AK174" s="1149"/>
      <c r="AL174" s="845"/>
    </row>
    <row customHeight="1" ht="11.25">
      <c r="A175" s="3319" t="s">
        <v>1218</v>
      </c>
      <c r="E175" s="101"/>
      <c r="F175" s="1122"/>
      <c r="G175" s="1123"/>
      <c r="H175" s="233" t="s">
        <v>124</v>
      </c>
      <c r="I175" s="1144"/>
      <c r="J175" s="366"/>
      <c r="K175" s="422"/>
      <c r="L175" s="214"/>
      <c r="M175" s="208"/>
      <c r="N175" s="1126"/>
      <c r="O175" s="1143"/>
      <c r="P175" s="1136"/>
      <c r="Q175" s="2458"/>
      <c r="R175" s="430"/>
      <c r="S175" s="1137"/>
      <c r="T175" s="430"/>
      <c r="U175" s="430"/>
      <c r="V175" s="430"/>
      <c r="W175" s="430"/>
      <c r="X175" s="430"/>
      <c r="Y175" s="430"/>
      <c r="AA175" s="1127">
        <v>1</v>
      </c>
      <c r="AB175" s="1138" t="s">
        <v>1272</v>
      </c>
      <c r="AC175" s="794">
        <v>4313.482</v>
      </c>
      <c r="AD175" s="1138" t="str">
        <f>AB175</f>
        <v>  Прибыль направляемая на инвестиции</v>
      </c>
      <c r="AE175" s="794">
        <v>0</v>
      </c>
      <c r="AF175" s="1148"/>
      <c r="AG175" s="1149"/>
      <c r="AH175" s="1149"/>
      <c r="AI175" s="1148"/>
      <c r="AJ175" s="1149"/>
      <c r="AK175" s="1149"/>
      <c r="AL175" s="845"/>
    </row>
    <row customHeight="1" ht="11.25">
      <c r="A176" s="3319" t="s">
        <v>1218</v>
      </c>
      <c r="E176" s="101"/>
      <c r="F176" s="1122"/>
      <c r="G176" s="1123"/>
      <c r="H176" s="233" t="s">
        <v>124</v>
      </c>
      <c r="I176" s="1144"/>
      <c r="J176" s="366"/>
      <c r="K176" s="422"/>
      <c r="L176" s="214"/>
      <c r="M176" s="208"/>
      <c r="N176" s="1126"/>
      <c r="O176" s="1143"/>
      <c r="P176" s="1140"/>
      <c r="Q176" s="2458"/>
      <c r="R176" s="430"/>
      <c r="S176" s="1137"/>
      <c r="T176" s="430"/>
      <c r="U176" s="430"/>
      <c r="V176" s="430"/>
      <c r="W176" s="430"/>
      <c r="X176" s="430"/>
      <c r="Y176" s="430"/>
      <c r="Z176" s="1129"/>
      <c r="AA176" s="1130"/>
      <c r="AB176" s="167" t="s">
        <v>1263</v>
      </c>
      <c r="AC176" s="1131"/>
      <c r="AD176" s="1131"/>
      <c r="AE176" s="1151"/>
      <c r="AF176" s="1148"/>
      <c r="AG176" s="1149"/>
      <c r="AH176" s="1149"/>
      <c r="AI176" s="1148"/>
      <c r="AJ176" s="1149"/>
      <c r="AK176" s="1149"/>
      <c r="AL176" s="845"/>
    </row>
    <row customHeight="1" ht="11.25">
      <c r="A177" s="3319" t="s">
        <v>1218</v>
      </c>
      <c r="E177" s="101"/>
      <c r="F177" s="1122"/>
      <c r="G177" s="1123"/>
      <c r="H177" s="233" t="s">
        <v>124</v>
      </c>
      <c r="I177" s="1144"/>
      <c r="J177" s="366"/>
      <c r="K177" s="422"/>
      <c r="L177" s="214"/>
      <c r="M177" s="208"/>
      <c r="N177" s="1129"/>
      <c r="O177" s="1130"/>
      <c r="P177" s="167" t="s">
        <v>1264</v>
      </c>
      <c r="Q177" s="1130"/>
      <c r="R177" s="1130"/>
      <c r="S177" s="1130"/>
      <c r="T177" s="1130"/>
      <c r="U177" s="1130"/>
      <c r="V177" s="1130"/>
      <c r="W177" s="1130"/>
      <c r="X177" s="1130"/>
      <c r="Y177" s="1130"/>
      <c r="Z177" s="1130"/>
      <c r="AA177" s="1130"/>
      <c r="AB177" s="1130"/>
      <c r="AC177" s="1130"/>
      <c r="AD177" s="1130"/>
      <c r="AE177" s="1152"/>
      <c r="AF177" s="1148"/>
      <c r="AG177" s="1149"/>
      <c r="AH177" s="1149"/>
      <c r="AI177" s="1148"/>
      <c r="AJ177" s="1149"/>
      <c r="AK177" s="1149"/>
      <c r="AL177" s="845"/>
    </row>
    <row customHeight="1" ht="11.25">
      <c r="A178" s="3319" t="s">
        <v>1218</v>
      </c>
      <c r="B178" s="3319" t="s">
        <v>22</v>
      </c>
      <c r="E178" s="101"/>
      <c r="F178" s="1122"/>
      <c r="G178" s="821" t="s">
        <v>102</v>
      </c>
      <c r="H178" s="233" t="s">
        <v>132</v>
      </c>
      <c r="I178" s="1144" t="s">
        <v>1317</v>
      </c>
      <c r="J178" s="2460" t="s">
        <v>22</v>
      </c>
      <c r="K178" s="422" t="s">
        <v>1378</v>
      </c>
      <c r="L178" s="214" t="s">
        <v>19</v>
      </c>
      <c r="M178" s="208"/>
      <c r="N178" s="1145"/>
      <c r="O178" s="1146" t="s">
        <v>529</v>
      </c>
      <c r="P178" s="1147"/>
      <c r="Q178" s="1147"/>
      <c r="R178" s="1147"/>
      <c r="S178" s="1147"/>
      <c r="T178" s="1147"/>
      <c r="U178" s="1147"/>
      <c r="V178" s="1147"/>
      <c r="W178" s="1147"/>
      <c r="X178" s="1147"/>
      <c r="Y178" s="1147"/>
      <c r="Z178" s="1147"/>
      <c r="AA178" s="1147"/>
      <c r="AB178" s="1147"/>
      <c r="AC178" s="1147"/>
      <c r="AD178" s="1147"/>
      <c r="AE178" s="1147"/>
      <c r="AF178" s="1148">
        <v>2</v>
      </c>
      <c r="AG178" s="1149" t="s">
        <v>1254</v>
      </c>
      <c r="AH178" s="1149" t="s">
        <v>1319</v>
      </c>
      <c r="AI178" s="1148">
        <v>3</v>
      </c>
      <c r="AJ178" s="1149" t="s">
        <v>1254</v>
      </c>
      <c r="AK178" s="1149" t="s">
        <v>1360</v>
      </c>
      <c r="AL178" s="845"/>
    </row>
    <row customHeight="1" ht="11.25">
      <c r="A179" s="3319" t="s">
        <v>1218</v>
      </c>
      <c r="E179" s="101"/>
      <c r="F179" s="1122"/>
      <c r="G179" s="1123"/>
      <c r="H179" s="233" t="s">
        <v>128</v>
      </c>
      <c r="I179" s="1144"/>
      <c r="J179" s="2460"/>
      <c r="K179" s="422"/>
      <c r="L179" s="214"/>
      <c r="M179" s="208"/>
      <c r="N179" s="1126"/>
      <c r="O179" s="1143">
        <v>1</v>
      </c>
      <c r="P179" s="1128" t="s">
        <v>19</v>
      </c>
      <c r="Q179" s="2466" t="s">
        <v>22</v>
      </c>
      <c r="R179" s="2466" t="s">
        <v>22</v>
      </c>
      <c r="S179" s="2466" t="s">
        <v>22</v>
      </c>
      <c r="T179" s="2466" t="s">
        <v>22</v>
      </c>
      <c r="U179" s="2466" t="s">
        <v>22</v>
      </c>
      <c r="V179" s="2466" t="s">
        <v>22</v>
      </c>
      <c r="W179" s="2466" t="s">
        <v>22</v>
      </c>
      <c r="X179" s="2466" t="s">
        <v>22</v>
      </c>
      <c r="Y179" s="2466" t="s">
        <v>22</v>
      </c>
      <c r="Z179" s="1129"/>
      <c r="AA179" s="1130"/>
      <c r="AB179" s="1130"/>
      <c r="AC179" s="1131"/>
      <c r="AD179" s="1131"/>
      <c r="AE179" s="1150"/>
      <c r="AF179" s="1148"/>
      <c r="AG179" s="1149"/>
      <c r="AH179" s="1149"/>
      <c r="AI179" s="1148"/>
      <c r="AJ179" s="1149"/>
      <c r="AK179" s="1149"/>
      <c r="AL179" s="845"/>
    </row>
    <row customHeight="1" ht="11.25">
      <c r="A180" s="3319" t="s">
        <v>1218</v>
      </c>
      <c r="E180" s="101"/>
      <c r="F180" s="1122"/>
      <c r="G180" s="1123"/>
      <c r="H180" s="233" t="s">
        <v>128</v>
      </c>
      <c r="I180" s="1144"/>
      <c r="J180" s="2460"/>
      <c r="K180" s="422"/>
      <c r="L180" s="214"/>
      <c r="M180" s="208"/>
      <c r="N180" s="1126"/>
      <c r="O180" s="1143"/>
      <c r="P180" s="1136"/>
      <c r="Q180" s="2458"/>
      <c r="R180" s="430"/>
      <c r="S180" s="1137"/>
      <c r="T180" s="430"/>
      <c r="U180" s="430"/>
      <c r="V180" s="430"/>
      <c r="W180" s="430"/>
      <c r="X180" s="430"/>
      <c r="Y180" s="430"/>
      <c r="AA180" s="1127">
        <v>1</v>
      </c>
      <c r="AB180" s="1138" t="s">
        <v>1272</v>
      </c>
      <c r="AC180" s="794">
        <v>15000</v>
      </c>
      <c r="AD180" s="1138" t="str">
        <f>AB180</f>
        <v>  Прибыль направляемая на инвестиции</v>
      </c>
      <c r="AE180" s="794">
        <v>0</v>
      </c>
      <c r="AF180" s="1148"/>
      <c r="AG180" s="1149"/>
      <c r="AH180" s="1149"/>
      <c r="AI180" s="1148"/>
      <c r="AJ180" s="1149"/>
      <c r="AK180" s="1149"/>
      <c r="AL180" s="845"/>
    </row>
    <row customHeight="1" ht="11.25">
      <c r="A181" s="3319" t="s">
        <v>1218</v>
      </c>
      <c r="E181" s="101"/>
      <c r="F181" s="1123"/>
      <c r="G181" s="1123"/>
      <c r="H181" s="1123"/>
      <c r="I181" s="1123"/>
      <c r="J181" s="1123"/>
      <c r="K181" s="1123"/>
      <c r="L181" s="1123"/>
      <c r="M181" s="1123"/>
      <c r="N181" s="1123"/>
      <c r="O181" s="1123"/>
      <c r="P181" s="1123"/>
      <c r="Q181" s="2462"/>
      <c r="R181" s="1123"/>
      <c r="S181" s="1123"/>
      <c r="T181" s="1123"/>
      <c r="U181" s="1123"/>
      <c r="V181" s="1123"/>
      <c r="W181" s="1123"/>
      <c r="X181" s="1123"/>
      <c r="Y181" s="1123"/>
      <c r="Z181" s="821" t="s">
        <v>102</v>
      </c>
      <c r="AA181" s="1143" t="s">
        <v>101</v>
      </c>
      <c r="AB181" s="1138" t="s">
        <v>1379</v>
      </c>
      <c r="AC181" s="794">
        <v>178333.333333333</v>
      </c>
      <c r="AD181" s="1138" t="str">
        <f>AB181</f>
        <v>  Федеральный бюджет</v>
      </c>
      <c r="AE181" s="794">
        <v>0</v>
      </c>
      <c r="AF181" s="1125"/>
      <c r="AG181" s="1133"/>
      <c r="AH181" s="1133"/>
      <c r="AI181" s="1125"/>
      <c r="AJ181" s="1133"/>
      <c r="AK181" s="1134"/>
      <c r="AL181" s="845"/>
    </row>
    <row customHeight="1" ht="11.25">
      <c r="A182" s="3319" t="s">
        <v>1218</v>
      </c>
      <c r="E182" s="101"/>
      <c r="F182" s="1122"/>
      <c r="G182" s="1123"/>
      <c r="H182" s="233" t="s">
        <v>128</v>
      </c>
      <c r="I182" s="1144"/>
      <c r="J182" s="2460"/>
      <c r="K182" s="422"/>
      <c r="L182" s="214"/>
      <c r="M182" s="208"/>
      <c r="N182" s="1126"/>
      <c r="O182" s="1143"/>
      <c r="P182" s="1140"/>
      <c r="Q182" s="2458"/>
      <c r="R182" s="430"/>
      <c r="S182" s="1137"/>
      <c r="T182" s="430"/>
      <c r="U182" s="430"/>
      <c r="V182" s="430"/>
      <c r="W182" s="430"/>
      <c r="X182" s="430"/>
      <c r="Y182" s="430"/>
      <c r="Z182" s="1129"/>
      <c r="AA182" s="1130"/>
      <c r="AB182" s="167" t="s">
        <v>1263</v>
      </c>
      <c r="AC182" s="1131"/>
      <c r="AD182" s="1131"/>
      <c r="AE182" s="1151"/>
      <c r="AF182" s="1148"/>
      <c r="AG182" s="1149"/>
      <c r="AH182" s="1149"/>
      <c r="AI182" s="1148"/>
      <c r="AJ182" s="1149"/>
      <c r="AK182" s="1149"/>
      <c r="AL182" s="845"/>
    </row>
    <row customHeight="1" ht="11.25">
      <c r="A183" s="3319" t="s">
        <v>1218</v>
      </c>
      <c r="E183" s="101"/>
      <c r="F183" s="1122"/>
      <c r="G183" s="1123"/>
      <c r="H183" s="233" t="s">
        <v>128</v>
      </c>
      <c r="I183" s="1144"/>
      <c r="J183" s="2460"/>
      <c r="K183" s="422"/>
      <c r="L183" s="214"/>
      <c r="M183" s="208"/>
      <c r="N183" s="1129"/>
      <c r="O183" s="1130"/>
      <c r="P183" s="167" t="s">
        <v>1264</v>
      </c>
      <c r="Q183" s="1130"/>
      <c r="R183" s="1130"/>
      <c r="S183" s="1130"/>
      <c r="T183" s="1130"/>
      <c r="U183" s="1130"/>
      <c r="V183" s="1130"/>
      <c r="W183" s="1130"/>
      <c r="X183" s="1130"/>
      <c r="Y183" s="1130"/>
      <c r="Z183" s="1130"/>
      <c r="AA183" s="1130"/>
      <c r="AB183" s="1130"/>
      <c r="AC183" s="1130"/>
      <c r="AD183" s="1130"/>
      <c r="AE183" s="1152"/>
      <c r="AF183" s="1148"/>
      <c r="AG183" s="1149"/>
      <c r="AH183" s="1149"/>
      <c r="AI183" s="1148"/>
      <c r="AJ183" s="1149"/>
      <c r="AK183" s="1149"/>
      <c r="AL183" s="845"/>
    </row>
    <row customHeight="1" ht="11.25">
      <c r="A184" s="3319" t="s">
        <v>1218</v>
      </c>
      <c r="B184" s="3319" t="s">
        <v>1250</v>
      </c>
      <c r="E184" s="101"/>
      <c r="F184" s="1122"/>
      <c r="G184" s="821" t="s">
        <v>102</v>
      </c>
      <c r="H184" s="233" t="s">
        <v>135</v>
      </c>
      <c r="I184" s="1144" t="s">
        <v>1251</v>
      </c>
      <c r="J184" s="366" t="s">
        <v>1265</v>
      </c>
      <c r="K184" s="422" t="s">
        <v>1380</v>
      </c>
      <c r="L184" s="214" t="s">
        <v>19</v>
      </c>
      <c r="M184" s="208"/>
      <c r="N184" s="1145"/>
      <c r="O184" s="1146" t="s">
        <v>529</v>
      </c>
      <c r="P184" s="1147"/>
      <c r="Q184" s="1147"/>
      <c r="R184" s="1147"/>
      <c r="S184" s="1147"/>
      <c r="T184" s="1147"/>
      <c r="U184" s="1147"/>
      <c r="V184" s="1147"/>
      <c r="W184" s="1147"/>
      <c r="X184" s="1147"/>
      <c r="Y184" s="1147"/>
      <c r="Z184" s="1147"/>
      <c r="AA184" s="1147"/>
      <c r="AB184" s="1147"/>
      <c r="AC184" s="1147"/>
      <c r="AD184" s="1147"/>
      <c r="AE184" s="1147"/>
      <c r="AF184" s="1148">
        <v>1</v>
      </c>
      <c r="AG184" s="1149" t="s">
        <v>1254</v>
      </c>
      <c r="AH184" s="1149" t="s">
        <v>1319</v>
      </c>
      <c r="AI184" s="1148">
        <v>5</v>
      </c>
      <c r="AJ184" s="1149" t="s">
        <v>1254</v>
      </c>
      <c r="AK184" s="1149" t="s">
        <v>1267</v>
      </c>
      <c r="AL184" s="845"/>
    </row>
    <row customHeight="1" ht="11.25">
      <c r="A185" s="3319" t="s">
        <v>1218</v>
      </c>
      <c r="E185" s="101"/>
      <c r="F185" s="1122"/>
      <c r="G185" s="1123"/>
      <c r="H185" s="233" t="s">
        <v>132</v>
      </c>
      <c r="I185" s="1144"/>
      <c r="J185" s="366"/>
      <c r="K185" s="422"/>
      <c r="L185" s="214"/>
      <c r="M185" s="208"/>
      <c r="N185" s="1126"/>
      <c r="O185" s="1143">
        <v>1</v>
      </c>
      <c r="P185" s="1128" t="s">
        <v>61</v>
      </c>
      <c r="Q185" s="2458" t="s">
        <v>1268</v>
      </c>
      <c r="R185" s="2459" t="s">
        <v>1269</v>
      </c>
      <c r="S185" s="2459" t="s">
        <v>125</v>
      </c>
      <c r="T185" s="2459" t="s">
        <v>125</v>
      </c>
      <c r="U185" s="2459" t="s">
        <v>126</v>
      </c>
      <c r="V185" s="2459" t="s">
        <v>1270</v>
      </c>
      <c r="W185" s="2459" t="s">
        <v>1271</v>
      </c>
      <c r="X185" s="2459" t="s">
        <v>1270</v>
      </c>
      <c r="Y185" s="2459" t="s">
        <v>1261</v>
      </c>
      <c r="Z185" s="1129"/>
      <c r="AA185" s="1130"/>
      <c r="AB185" s="1130"/>
      <c r="AC185" s="1131"/>
      <c r="AD185" s="1131"/>
      <c r="AE185" s="1150"/>
      <c r="AF185" s="1148"/>
      <c r="AG185" s="1149"/>
      <c r="AH185" s="1149"/>
      <c r="AI185" s="1148"/>
      <c r="AJ185" s="1149"/>
      <c r="AK185" s="1149"/>
      <c r="AL185" s="845"/>
    </row>
    <row customHeight="1" ht="11.25">
      <c r="A186" s="3319" t="s">
        <v>1218</v>
      </c>
      <c r="E186" s="101"/>
      <c r="F186" s="1122"/>
      <c r="G186" s="1123"/>
      <c r="H186" s="233" t="s">
        <v>132</v>
      </c>
      <c r="I186" s="1144"/>
      <c r="J186" s="366"/>
      <c r="K186" s="422"/>
      <c r="L186" s="214"/>
      <c r="M186" s="208"/>
      <c r="N186" s="1126"/>
      <c r="O186" s="1143"/>
      <c r="P186" s="1136"/>
      <c r="Q186" s="2458"/>
      <c r="R186" s="430"/>
      <c r="S186" s="1137"/>
      <c r="T186" s="430"/>
      <c r="U186" s="430"/>
      <c r="V186" s="430"/>
      <c r="W186" s="430"/>
      <c r="X186" s="430"/>
      <c r="Y186" s="430"/>
      <c r="AA186" s="1127">
        <v>1</v>
      </c>
      <c r="AB186" s="1138" t="s">
        <v>1285</v>
      </c>
      <c r="AC186" s="794">
        <v>428.75</v>
      </c>
      <c r="AD186" s="1138" t="str">
        <f>AB186</f>
        <v>  Прочие собственные средства</v>
      </c>
      <c r="AE186" s="794">
        <v>0</v>
      </c>
      <c r="AF186" s="1148"/>
      <c r="AG186" s="1149"/>
      <c r="AH186" s="1149"/>
      <c r="AI186" s="1148"/>
      <c r="AJ186" s="1149"/>
      <c r="AK186" s="1149"/>
      <c r="AL186" s="845"/>
    </row>
    <row customHeight="1" ht="11.25">
      <c r="A187" s="3319" t="s">
        <v>1218</v>
      </c>
      <c r="E187" s="101"/>
      <c r="F187" s="1122"/>
      <c r="G187" s="1123"/>
      <c r="H187" s="233" t="s">
        <v>132</v>
      </c>
      <c r="I187" s="1144"/>
      <c r="J187" s="366"/>
      <c r="K187" s="422"/>
      <c r="L187" s="214"/>
      <c r="M187" s="208"/>
      <c r="N187" s="1126"/>
      <c r="O187" s="1143"/>
      <c r="P187" s="1140"/>
      <c r="Q187" s="2458"/>
      <c r="R187" s="430"/>
      <c r="S187" s="1137"/>
      <c r="T187" s="430"/>
      <c r="U187" s="430"/>
      <c r="V187" s="430"/>
      <c r="W187" s="430"/>
      <c r="X187" s="430"/>
      <c r="Y187" s="430"/>
      <c r="Z187" s="1129"/>
      <c r="AA187" s="1130"/>
      <c r="AB187" s="167" t="s">
        <v>1263</v>
      </c>
      <c r="AC187" s="1131"/>
      <c r="AD187" s="1131"/>
      <c r="AE187" s="1151"/>
      <c r="AF187" s="1148"/>
      <c r="AG187" s="1149"/>
      <c r="AH187" s="1149"/>
      <c r="AI187" s="1148"/>
      <c r="AJ187" s="1149"/>
      <c r="AK187" s="1149"/>
      <c r="AL187" s="845"/>
    </row>
    <row customHeight="1" ht="11.25">
      <c r="A188" s="3319" t="s">
        <v>1218</v>
      </c>
      <c r="E188" s="101"/>
      <c r="F188" s="1122"/>
      <c r="G188" s="1123"/>
      <c r="H188" s="233" t="s">
        <v>132</v>
      </c>
      <c r="I188" s="1144"/>
      <c r="J188" s="366"/>
      <c r="K188" s="422"/>
      <c r="L188" s="214"/>
      <c r="M188" s="208"/>
      <c r="N188" s="1129"/>
      <c r="O188" s="1130"/>
      <c r="P188" s="167" t="s">
        <v>1264</v>
      </c>
      <c r="Q188" s="1130"/>
      <c r="R188" s="1130"/>
      <c r="S188" s="1130"/>
      <c r="T188" s="1130"/>
      <c r="U188" s="1130"/>
      <c r="V188" s="1130"/>
      <c r="W188" s="1130"/>
      <c r="X188" s="1130"/>
      <c r="Y188" s="1130"/>
      <c r="Z188" s="1130"/>
      <c r="AA188" s="1130"/>
      <c r="AB188" s="1130"/>
      <c r="AC188" s="1130"/>
      <c r="AD188" s="1130"/>
      <c r="AE188" s="1152"/>
      <c r="AF188" s="1148"/>
      <c r="AG188" s="1149"/>
      <c r="AH188" s="1149"/>
      <c r="AI188" s="1148"/>
      <c r="AJ188" s="1149"/>
      <c r="AK188" s="1149"/>
      <c r="AL188" s="845"/>
    </row>
    <row customHeight="1" ht="11.25">
      <c r="A189" s="3319" t="s">
        <v>1218</v>
      </c>
      <c r="B189" s="3319" t="s">
        <v>1250</v>
      </c>
      <c r="E189" s="101"/>
      <c r="F189" s="1122"/>
      <c r="G189" s="821" t="s">
        <v>102</v>
      </c>
      <c r="H189" s="233" t="s">
        <v>150</v>
      </c>
      <c r="I189" s="1144" t="s">
        <v>1251</v>
      </c>
      <c r="J189" s="366" t="s">
        <v>1265</v>
      </c>
      <c r="K189" s="422" t="s">
        <v>1381</v>
      </c>
      <c r="L189" s="214" t="s">
        <v>19</v>
      </c>
      <c r="M189" s="208"/>
      <c r="N189" s="1145"/>
      <c r="O189" s="1146" t="s">
        <v>529</v>
      </c>
      <c r="P189" s="1147"/>
      <c r="Q189" s="1147"/>
      <c r="R189" s="1147"/>
      <c r="S189" s="1147"/>
      <c r="T189" s="1147"/>
      <c r="U189" s="1147"/>
      <c r="V189" s="1147"/>
      <c r="W189" s="1147"/>
      <c r="X189" s="1147"/>
      <c r="Y189" s="1147"/>
      <c r="Z189" s="1147"/>
      <c r="AA189" s="1147"/>
      <c r="AB189" s="1147"/>
      <c r="AC189" s="1147"/>
      <c r="AD189" s="1147"/>
      <c r="AE189" s="1147"/>
      <c r="AF189" s="1148">
        <v>1</v>
      </c>
      <c r="AG189" s="1149" t="s">
        <v>1254</v>
      </c>
      <c r="AH189" s="1149" t="s">
        <v>1319</v>
      </c>
      <c r="AI189" s="1148">
        <v>5</v>
      </c>
      <c r="AJ189" s="1149" t="s">
        <v>1254</v>
      </c>
      <c r="AK189" s="1149" t="s">
        <v>1267</v>
      </c>
      <c r="AL189" s="845"/>
    </row>
    <row customHeight="1" ht="11.25">
      <c r="A190" s="3319" t="s">
        <v>1218</v>
      </c>
      <c r="E190" s="101"/>
      <c r="F190" s="1122"/>
      <c r="G190" s="1123"/>
      <c r="H190" s="233" t="s">
        <v>135</v>
      </c>
      <c r="I190" s="1144"/>
      <c r="J190" s="366"/>
      <c r="K190" s="422"/>
      <c r="L190" s="214"/>
      <c r="M190" s="208"/>
      <c r="N190" s="1126"/>
      <c r="O190" s="1143">
        <v>1</v>
      </c>
      <c r="P190" s="1128" t="s">
        <v>61</v>
      </c>
      <c r="Q190" s="2458" t="s">
        <v>1382</v>
      </c>
      <c r="R190" s="2459" t="s">
        <v>1269</v>
      </c>
      <c r="S190" s="2459" t="s">
        <v>178</v>
      </c>
      <c r="T190" s="2459" t="s">
        <v>178</v>
      </c>
      <c r="U190" s="2459" t="s">
        <v>179</v>
      </c>
      <c r="V190" s="2459" t="s">
        <v>1383</v>
      </c>
      <c r="W190" s="2459" t="s">
        <v>1384</v>
      </c>
      <c r="X190" s="2459" t="s">
        <v>1385</v>
      </c>
      <c r="Y190" s="2459" t="s">
        <v>1261</v>
      </c>
      <c r="Z190" s="1129"/>
      <c r="AA190" s="1130"/>
      <c r="AB190" s="1130"/>
      <c r="AC190" s="1131"/>
      <c r="AD190" s="1131"/>
      <c r="AE190" s="1150"/>
      <c r="AF190" s="1148"/>
      <c r="AG190" s="1149"/>
      <c r="AH190" s="1149"/>
      <c r="AI190" s="1148"/>
      <c r="AJ190" s="1149"/>
      <c r="AK190" s="1149"/>
      <c r="AL190" s="845"/>
    </row>
    <row customHeight="1" ht="11.25">
      <c r="A191" s="3319" t="s">
        <v>1218</v>
      </c>
      <c r="E191" s="101"/>
      <c r="F191" s="1122"/>
      <c r="G191" s="1123"/>
      <c r="H191" s="233" t="s">
        <v>135</v>
      </c>
      <c r="I191" s="1144"/>
      <c r="J191" s="366"/>
      <c r="K191" s="422"/>
      <c r="L191" s="214"/>
      <c r="M191" s="208"/>
      <c r="N191" s="1126"/>
      <c r="O191" s="1143"/>
      <c r="P191" s="1136"/>
      <c r="Q191" s="2458"/>
      <c r="R191" s="430"/>
      <c r="S191" s="1137"/>
      <c r="T191" s="430"/>
      <c r="U191" s="430"/>
      <c r="V191" s="430"/>
      <c r="W191" s="430"/>
      <c r="X191" s="430"/>
      <c r="Y191" s="430"/>
      <c r="AA191" s="1127">
        <v>1</v>
      </c>
      <c r="AB191" s="1138" t="s">
        <v>1272</v>
      </c>
      <c r="AC191" s="794">
        <v>847.808</v>
      </c>
      <c r="AD191" s="1138" t="str">
        <f>AB191</f>
        <v>  Прибыль направляемая на инвестиции</v>
      </c>
      <c r="AE191" s="794">
        <v>0</v>
      </c>
      <c r="AF191" s="1148"/>
      <c r="AG191" s="1149"/>
      <c r="AH191" s="1149"/>
      <c r="AI191" s="1148"/>
      <c r="AJ191" s="1149"/>
      <c r="AK191" s="1149"/>
      <c r="AL191" s="845"/>
    </row>
    <row customHeight="1" ht="11.25">
      <c r="A192" s="3319" t="s">
        <v>1218</v>
      </c>
      <c r="E192" s="101"/>
      <c r="F192" s="1122"/>
      <c r="G192" s="1123"/>
      <c r="H192" s="233" t="s">
        <v>135</v>
      </c>
      <c r="I192" s="1144"/>
      <c r="J192" s="366"/>
      <c r="K192" s="422"/>
      <c r="L192" s="214"/>
      <c r="M192" s="208"/>
      <c r="N192" s="1126"/>
      <c r="O192" s="1143"/>
      <c r="P192" s="1140"/>
      <c r="Q192" s="2458"/>
      <c r="R192" s="430"/>
      <c r="S192" s="1137"/>
      <c r="T192" s="430"/>
      <c r="U192" s="430"/>
      <c r="V192" s="430"/>
      <c r="W192" s="430"/>
      <c r="X192" s="430"/>
      <c r="Y192" s="430"/>
      <c r="Z192" s="1129"/>
      <c r="AA192" s="1130"/>
      <c r="AB192" s="167" t="s">
        <v>1263</v>
      </c>
      <c r="AC192" s="1131"/>
      <c r="AD192" s="1131"/>
      <c r="AE192" s="1151"/>
      <c r="AF192" s="1148"/>
      <c r="AG192" s="1149"/>
      <c r="AH192" s="1149"/>
      <c r="AI192" s="1148"/>
      <c r="AJ192" s="1149"/>
      <c r="AK192" s="1149"/>
      <c r="AL192" s="845"/>
    </row>
    <row customHeight="1" ht="11.25">
      <c r="A193" s="3319" t="s">
        <v>1218</v>
      </c>
      <c r="E193" s="101"/>
      <c r="F193" s="1122"/>
      <c r="G193" s="1123"/>
      <c r="H193" s="233" t="s">
        <v>135</v>
      </c>
      <c r="I193" s="1144"/>
      <c r="J193" s="366"/>
      <c r="K193" s="422"/>
      <c r="L193" s="214"/>
      <c r="M193" s="208"/>
      <c r="N193" s="1129"/>
      <c r="O193" s="1130"/>
      <c r="P193" s="167" t="s">
        <v>1264</v>
      </c>
      <c r="Q193" s="1130"/>
      <c r="R193" s="1130"/>
      <c r="S193" s="1130"/>
      <c r="T193" s="1130"/>
      <c r="U193" s="1130"/>
      <c r="V193" s="1130"/>
      <c r="W193" s="1130"/>
      <c r="X193" s="1130"/>
      <c r="Y193" s="1130"/>
      <c r="Z193" s="1130"/>
      <c r="AA193" s="1130"/>
      <c r="AB193" s="1130"/>
      <c r="AC193" s="1130"/>
      <c r="AD193" s="1130"/>
      <c r="AE193" s="1152"/>
      <c r="AF193" s="1148"/>
      <c r="AG193" s="1149"/>
      <c r="AH193" s="1149"/>
      <c r="AI193" s="1148"/>
      <c r="AJ193" s="1149"/>
      <c r="AK193" s="1149"/>
      <c r="AL193" s="845"/>
    </row>
    <row customHeight="1" ht="11.25">
      <c r="A194" s="3319" t="s">
        <v>1218</v>
      </c>
      <c r="B194" s="3319" t="s">
        <v>1250</v>
      </c>
      <c r="E194" s="101"/>
      <c r="F194" s="1122"/>
      <c r="G194" s="821" t="s">
        <v>102</v>
      </c>
      <c r="H194" s="233" t="s">
        <v>138</v>
      </c>
      <c r="I194" s="1144" t="s">
        <v>1251</v>
      </c>
      <c r="J194" s="366" t="s">
        <v>1265</v>
      </c>
      <c r="K194" s="422" t="s">
        <v>1386</v>
      </c>
      <c r="L194" s="214" t="s">
        <v>19</v>
      </c>
      <c r="M194" s="208"/>
      <c r="N194" s="1145"/>
      <c r="O194" s="1146" t="s">
        <v>529</v>
      </c>
      <c r="P194" s="1147"/>
      <c r="Q194" s="1147"/>
      <c r="R194" s="1147"/>
      <c r="S194" s="1147"/>
      <c r="T194" s="1147"/>
      <c r="U194" s="1147"/>
      <c r="V194" s="1147"/>
      <c r="W194" s="1147"/>
      <c r="X194" s="1147"/>
      <c r="Y194" s="1147"/>
      <c r="Z194" s="1147"/>
      <c r="AA194" s="1147"/>
      <c r="AB194" s="1147"/>
      <c r="AC194" s="1147"/>
      <c r="AD194" s="1147"/>
      <c r="AE194" s="1147"/>
      <c r="AF194" s="1148">
        <v>1</v>
      </c>
      <c r="AG194" s="1149" t="s">
        <v>1254</v>
      </c>
      <c r="AH194" s="1149" t="s">
        <v>1319</v>
      </c>
      <c r="AI194" s="1148">
        <v>5</v>
      </c>
      <c r="AJ194" s="1149" t="s">
        <v>1254</v>
      </c>
      <c r="AK194" s="1149" t="s">
        <v>1267</v>
      </c>
      <c r="AL194" s="845"/>
    </row>
    <row customHeight="1" ht="11.25">
      <c r="A195" s="3319" t="s">
        <v>1218</v>
      </c>
      <c r="E195" s="101"/>
      <c r="F195" s="1122"/>
      <c r="G195" s="1123"/>
      <c r="H195" s="233" t="s">
        <v>150</v>
      </c>
      <c r="I195" s="1144"/>
      <c r="J195" s="366"/>
      <c r="K195" s="422"/>
      <c r="L195" s="214"/>
      <c r="M195" s="208"/>
      <c r="N195" s="1126"/>
      <c r="O195" s="1143">
        <v>1</v>
      </c>
      <c r="P195" s="1128" t="s">
        <v>61</v>
      </c>
      <c r="Q195" s="2458" t="s">
        <v>1382</v>
      </c>
      <c r="R195" s="2459" t="s">
        <v>1269</v>
      </c>
      <c r="S195" s="2459" t="s">
        <v>178</v>
      </c>
      <c r="T195" s="2459" t="s">
        <v>178</v>
      </c>
      <c r="U195" s="2459" t="s">
        <v>179</v>
      </c>
      <c r="V195" s="2459" t="s">
        <v>1383</v>
      </c>
      <c r="W195" s="2459" t="s">
        <v>1384</v>
      </c>
      <c r="X195" s="2459" t="s">
        <v>1385</v>
      </c>
      <c r="Y195" s="2459" t="s">
        <v>1261</v>
      </c>
      <c r="Z195" s="1129"/>
      <c r="AA195" s="1130"/>
      <c r="AB195" s="1130"/>
      <c r="AC195" s="1131"/>
      <c r="AD195" s="1131"/>
      <c r="AE195" s="1150"/>
      <c r="AF195" s="1148"/>
      <c r="AG195" s="1149"/>
      <c r="AH195" s="1149"/>
      <c r="AI195" s="1148"/>
      <c r="AJ195" s="1149"/>
      <c r="AK195" s="1149"/>
      <c r="AL195" s="845"/>
    </row>
    <row customHeight="1" ht="11.25">
      <c r="A196" s="3319" t="s">
        <v>1218</v>
      </c>
      <c r="E196" s="101"/>
      <c r="F196" s="1122"/>
      <c r="G196" s="1123"/>
      <c r="H196" s="233" t="s">
        <v>150</v>
      </c>
      <c r="I196" s="1144"/>
      <c r="J196" s="366"/>
      <c r="K196" s="422"/>
      <c r="L196" s="214"/>
      <c r="M196" s="208"/>
      <c r="N196" s="1126"/>
      <c r="O196" s="1143"/>
      <c r="P196" s="1136"/>
      <c r="Q196" s="2458"/>
      <c r="R196" s="430"/>
      <c r="S196" s="1137"/>
      <c r="T196" s="430"/>
      <c r="U196" s="430"/>
      <c r="V196" s="430"/>
      <c r="W196" s="430"/>
      <c r="X196" s="430"/>
      <c r="Y196" s="430"/>
      <c r="AA196" s="1127">
        <v>1</v>
      </c>
      <c r="AB196" s="1138" t="s">
        <v>1272</v>
      </c>
      <c r="AC196" s="794">
        <v>847.808</v>
      </c>
      <c r="AD196" s="1138" t="str">
        <f>AB196</f>
        <v>  Прибыль направляемая на инвестиции</v>
      </c>
      <c r="AE196" s="794">
        <v>0</v>
      </c>
      <c r="AF196" s="1148"/>
      <c r="AG196" s="1149"/>
      <c r="AH196" s="1149"/>
      <c r="AI196" s="1148"/>
      <c r="AJ196" s="1149"/>
      <c r="AK196" s="1149"/>
      <c r="AL196" s="845"/>
    </row>
    <row customHeight="1" ht="11.25">
      <c r="A197" s="3319" t="s">
        <v>1218</v>
      </c>
      <c r="E197" s="101"/>
      <c r="F197" s="1122"/>
      <c r="G197" s="1123"/>
      <c r="H197" s="233" t="s">
        <v>150</v>
      </c>
      <c r="I197" s="1144"/>
      <c r="J197" s="366"/>
      <c r="K197" s="422"/>
      <c r="L197" s="214"/>
      <c r="M197" s="208"/>
      <c r="N197" s="1126"/>
      <c r="O197" s="1143"/>
      <c r="P197" s="1140"/>
      <c r="Q197" s="2458"/>
      <c r="R197" s="430"/>
      <c r="S197" s="1137"/>
      <c r="T197" s="430"/>
      <c r="U197" s="430"/>
      <c r="V197" s="430"/>
      <c r="W197" s="430"/>
      <c r="X197" s="430"/>
      <c r="Y197" s="430"/>
      <c r="Z197" s="1129"/>
      <c r="AA197" s="1130"/>
      <c r="AB197" s="167" t="s">
        <v>1263</v>
      </c>
      <c r="AC197" s="1131"/>
      <c r="AD197" s="1131"/>
      <c r="AE197" s="1151"/>
      <c r="AF197" s="1148"/>
      <c r="AG197" s="1149"/>
      <c r="AH197" s="1149"/>
      <c r="AI197" s="1148"/>
      <c r="AJ197" s="1149"/>
      <c r="AK197" s="1149"/>
      <c r="AL197" s="845"/>
    </row>
    <row customHeight="1" ht="11.25">
      <c r="A198" s="3319" t="s">
        <v>1218</v>
      </c>
      <c r="E198" s="101"/>
      <c r="F198" s="1122"/>
      <c r="G198" s="1123"/>
      <c r="H198" s="233" t="s">
        <v>150</v>
      </c>
      <c r="I198" s="1144"/>
      <c r="J198" s="366"/>
      <c r="K198" s="422"/>
      <c r="L198" s="214"/>
      <c r="M198" s="208"/>
      <c r="N198" s="1129"/>
      <c r="O198" s="1130"/>
      <c r="P198" s="167" t="s">
        <v>1264</v>
      </c>
      <c r="Q198" s="1130"/>
      <c r="R198" s="1130"/>
      <c r="S198" s="1130"/>
      <c r="T198" s="1130"/>
      <c r="U198" s="1130"/>
      <c r="V198" s="1130"/>
      <c r="W198" s="1130"/>
      <c r="X198" s="1130"/>
      <c r="Y198" s="1130"/>
      <c r="Z198" s="1130"/>
      <c r="AA198" s="1130"/>
      <c r="AB198" s="1130"/>
      <c r="AC198" s="1130"/>
      <c r="AD198" s="1130"/>
      <c r="AE198" s="1152"/>
      <c r="AF198" s="1148"/>
      <c r="AG198" s="1149"/>
      <c r="AH198" s="1149"/>
      <c r="AI198" s="1148"/>
      <c r="AJ198" s="1149"/>
      <c r="AK198" s="1149"/>
      <c r="AL198" s="845"/>
    </row>
    <row customHeight="1" ht="11.25">
      <c r="A199" s="3319" t="s">
        <v>1218</v>
      </c>
      <c r="B199" s="3319" t="s">
        <v>1250</v>
      </c>
      <c r="E199" s="101"/>
      <c r="F199" s="1122"/>
      <c r="G199" s="821" t="s">
        <v>102</v>
      </c>
      <c r="H199" s="233" t="s">
        <v>157</v>
      </c>
      <c r="I199" s="1144" t="s">
        <v>1251</v>
      </c>
      <c r="J199" s="366" t="s">
        <v>1265</v>
      </c>
      <c r="K199" s="422" t="s">
        <v>1387</v>
      </c>
      <c r="L199" s="214" t="s">
        <v>19</v>
      </c>
      <c r="M199" s="208"/>
      <c r="N199" s="1145"/>
      <c r="O199" s="1146" t="s">
        <v>529</v>
      </c>
      <c r="P199" s="1147"/>
      <c r="Q199" s="1147"/>
      <c r="R199" s="1147"/>
      <c r="S199" s="1147"/>
      <c r="T199" s="1147"/>
      <c r="U199" s="1147"/>
      <c r="V199" s="1147"/>
      <c r="W199" s="1147"/>
      <c r="X199" s="1147"/>
      <c r="Y199" s="1147"/>
      <c r="Z199" s="1147"/>
      <c r="AA199" s="1147"/>
      <c r="AB199" s="1147"/>
      <c r="AC199" s="1147"/>
      <c r="AD199" s="1147"/>
      <c r="AE199" s="1147"/>
      <c r="AF199" s="1148">
        <v>1</v>
      </c>
      <c r="AG199" s="1149" t="s">
        <v>1254</v>
      </c>
      <c r="AH199" s="1149" t="s">
        <v>1319</v>
      </c>
      <c r="AI199" s="1148">
        <v>5</v>
      </c>
      <c r="AJ199" s="1149" t="s">
        <v>1254</v>
      </c>
      <c r="AK199" s="1149" t="s">
        <v>1267</v>
      </c>
      <c r="AL199" s="845"/>
    </row>
    <row customHeight="1" ht="11.25">
      <c r="A200" s="3319" t="s">
        <v>1218</v>
      </c>
      <c r="E200" s="101"/>
      <c r="F200" s="1122"/>
      <c r="G200" s="1123"/>
      <c r="H200" s="233" t="s">
        <v>138</v>
      </c>
      <c r="I200" s="1144"/>
      <c r="J200" s="366"/>
      <c r="K200" s="422"/>
      <c r="L200" s="214"/>
      <c r="M200" s="208"/>
      <c r="N200" s="1126"/>
      <c r="O200" s="1143">
        <v>1</v>
      </c>
      <c r="P200" s="1128" t="s">
        <v>61</v>
      </c>
      <c r="Q200" s="2458" t="s">
        <v>1382</v>
      </c>
      <c r="R200" s="2459" t="s">
        <v>1269</v>
      </c>
      <c r="S200" s="2459" t="s">
        <v>178</v>
      </c>
      <c r="T200" s="2459" t="s">
        <v>178</v>
      </c>
      <c r="U200" s="2459" t="s">
        <v>179</v>
      </c>
      <c r="V200" s="2459" t="s">
        <v>1383</v>
      </c>
      <c r="W200" s="2459" t="s">
        <v>1384</v>
      </c>
      <c r="X200" s="2459" t="s">
        <v>1385</v>
      </c>
      <c r="Y200" s="2459" t="s">
        <v>1261</v>
      </c>
      <c r="Z200" s="1129"/>
      <c r="AA200" s="1130"/>
      <c r="AB200" s="1130"/>
      <c r="AC200" s="1131"/>
      <c r="AD200" s="1131"/>
      <c r="AE200" s="1150"/>
      <c r="AF200" s="1148"/>
      <c r="AG200" s="1149"/>
      <c r="AH200" s="1149"/>
      <c r="AI200" s="1148"/>
      <c r="AJ200" s="1149"/>
      <c r="AK200" s="1149"/>
      <c r="AL200" s="845"/>
    </row>
    <row customHeight="1" ht="11.25">
      <c r="A201" s="3319" t="s">
        <v>1218</v>
      </c>
      <c r="E201" s="101"/>
      <c r="F201" s="1122"/>
      <c r="G201" s="1123"/>
      <c r="H201" s="233" t="s">
        <v>138</v>
      </c>
      <c r="I201" s="1144"/>
      <c r="J201" s="366"/>
      <c r="K201" s="422"/>
      <c r="L201" s="214"/>
      <c r="M201" s="208"/>
      <c r="N201" s="1126"/>
      <c r="O201" s="1143"/>
      <c r="P201" s="1136"/>
      <c r="Q201" s="2458"/>
      <c r="R201" s="430"/>
      <c r="S201" s="1137"/>
      <c r="T201" s="430"/>
      <c r="U201" s="430"/>
      <c r="V201" s="430"/>
      <c r="W201" s="430"/>
      <c r="X201" s="430"/>
      <c r="Y201" s="430"/>
      <c r="AA201" s="1127">
        <v>1</v>
      </c>
      <c r="AB201" s="1138" t="s">
        <v>1272</v>
      </c>
      <c r="AC201" s="794">
        <v>847.808</v>
      </c>
      <c r="AD201" s="1138" t="str">
        <f>AB201</f>
        <v>  Прибыль направляемая на инвестиции</v>
      </c>
      <c r="AE201" s="794">
        <v>0</v>
      </c>
      <c r="AF201" s="1148"/>
      <c r="AG201" s="1149"/>
      <c r="AH201" s="1149"/>
      <c r="AI201" s="1148"/>
      <c r="AJ201" s="1149"/>
      <c r="AK201" s="1149"/>
      <c r="AL201" s="845"/>
    </row>
    <row customHeight="1" ht="11.25">
      <c r="A202" s="3319" t="s">
        <v>1218</v>
      </c>
      <c r="E202" s="101"/>
      <c r="F202" s="1122"/>
      <c r="G202" s="1123"/>
      <c r="H202" s="233" t="s">
        <v>138</v>
      </c>
      <c r="I202" s="1144"/>
      <c r="J202" s="366"/>
      <c r="K202" s="422"/>
      <c r="L202" s="214"/>
      <c r="M202" s="208"/>
      <c r="N202" s="1126"/>
      <c r="O202" s="1143"/>
      <c r="P202" s="1140"/>
      <c r="Q202" s="2458"/>
      <c r="R202" s="430"/>
      <c r="S202" s="1137"/>
      <c r="T202" s="430"/>
      <c r="U202" s="430"/>
      <c r="V202" s="430"/>
      <c r="W202" s="430"/>
      <c r="X202" s="430"/>
      <c r="Y202" s="430"/>
      <c r="Z202" s="1129"/>
      <c r="AA202" s="1130"/>
      <c r="AB202" s="167" t="s">
        <v>1263</v>
      </c>
      <c r="AC202" s="1131"/>
      <c r="AD202" s="1131"/>
      <c r="AE202" s="1151"/>
      <c r="AF202" s="1148"/>
      <c r="AG202" s="1149"/>
      <c r="AH202" s="1149"/>
      <c r="AI202" s="1148"/>
      <c r="AJ202" s="1149"/>
      <c r="AK202" s="1149"/>
      <c r="AL202" s="845"/>
    </row>
    <row customHeight="1" ht="11.25">
      <c r="A203" s="3319" t="s">
        <v>1218</v>
      </c>
      <c r="E203" s="101"/>
      <c r="F203" s="1122"/>
      <c r="G203" s="1123"/>
      <c r="H203" s="233" t="s">
        <v>138</v>
      </c>
      <c r="I203" s="1144"/>
      <c r="J203" s="366"/>
      <c r="K203" s="422"/>
      <c r="L203" s="214"/>
      <c r="M203" s="208"/>
      <c r="N203" s="1129"/>
      <c r="O203" s="1130"/>
      <c r="P203" s="167" t="s">
        <v>1264</v>
      </c>
      <c r="Q203" s="1130"/>
      <c r="R203" s="1130"/>
      <c r="S203" s="1130"/>
      <c r="T203" s="1130"/>
      <c r="U203" s="1130"/>
      <c r="V203" s="1130"/>
      <c r="W203" s="1130"/>
      <c r="X203" s="1130"/>
      <c r="Y203" s="1130"/>
      <c r="Z203" s="1130"/>
      <c r="AA203" s="1130"/>
      <c r="AB203" s="1130"/>
      <c r="AC203" s="1130"/>
      <c r="AD203" s="1130"/>
      <c r="AE203" s="1152"/>
      <c r="AF203" s="1148"/>
      <c r="AG203" s="1149"/>
      <c r="AH203" s="1149"/>
      <c r="AI203" s="1148"/>
      <c r="AJ203" s="1149"/>
      <c r="AK203" s="1149"/>
      <c r="AL203" s="845"/>
    </row>
    <row customHeight="1" ht="11.25">
      <c r="A204" s="3319" t="s">
        <v>1218</v>
      </c>
      <c r="B204" s="3319" t="s">
        <v>1250</v>
      </c>
      <c r="E204" s="101"/>
      <c r="F204" s="1122"/>
      <c r="G204" s="821" t="s">
        <v>102</v>
      </c>
      <c r="H204" s="233" t="s">
        <v>141</v>
      </c>
      <c r="I204" s="1144" t="s">
        <v>1251</v>
      </c>
      <c r="J204" s="366" t="s">
        <v>1265</v>
      </c>
      <c r="K204" s="422" t="s">
        <v>1388</v>
      </c>
      <c r="L204" s="214" t="s">
        <v>19</v>
      </c>
      <c r="M204" s="208"/>
      <c r="N204" s="1145"/>
      <c r="O204" s="1146" t="s">
        <v>529</v>
      </c>
      <c r="P204" s="1147"/>
      <c r="Q204" s="1147"/>
      <c r="R204" s="1147"/>
      <c r="S204" s="1147"/>
      <c r="T204" s="1147"/>
      <c r="U204" s="1147"/>
      <c r="V204" s="1147"/>
      <c r="W204" s="1147"/>
      <c r="X204" s="1147"/>
      <c r="Y204" s="1147"/>
      <c r="Z204" s="1147"/>
      <c r="AA204" s="1147"/>
      <c r="AB204" s="1147"/>
      <c r="AC204" s="1147"/>
      <c r="AD204" s="1147"/>
      <c r="AE204" s="1147"/>
      <c r="AF204" s="1148">
        <v>1</v>
      </c>
      <c r="AG204" s="1149" t="s">
        <v>1254</v>
      </c>
      <c r="AH204" s="1149" t="s">
        <v>1319</v>
      </c>
      <c r="AI204" s="1148">
        <v>5</v>
      </c>
      <c r="AJ204" s="1149" t="s">
        <v>1254</v>
      </c>
      <c r="AK204" s="1149" t="s">
        <v>1267</v>
      </c>
      <c r="AL204" s="845"/>
    </row>
    <row customHeight="1" ht="11.25">
      <c r="A205" s="3319" t="s">
        <v>1218</v>
      </c>
      <c r="E205" s="101"/>
      <c r="F205" s="1122"/>
      <c r="G205" s="1123"/>
      <c r="H205" s="233" t="s">
        <v>157</v>
      </c>
      <c r="I205" s="1144"/>
      <c r="J205" s="366"/>
      <c r="K205" s="422"/>
      <c r="L205" s="214"/>
      <c r="M205" s="208"/>
      <c r="N205" s="1126"/>
      <c r="O205" s="1143">
        <v>1</v>
      </c>
      <c r="P205" s="1128" t="s">
        <v>61</v>
      </c>
      <c r="Q205" s="2458" t="s">
        <v>1382</v>
      </c>
      <c r="R205" s="2459" t="s">
        <v>1269</v>
      </c>
      <c r="S205" s="2459" t="s">
        <v>178</v>
      </c>
      <c r="T205" s="2459" t="s">
        <v>178</v>
      </c>
      <c r="U205" s="2459" t="s">
        <v>179</v>
      </c>
      <c r="V205" s="2459" t="s">
        <v>1383</v>
      </c>
      <c r="W205" s="2459" t="s">
        <v>1384</v>
      </c>
      <c r="X205" s="2459" t="s">
        <v>1385</v>
      </c>
      <c r="Y205" s="2459" t="s">
        <v>1261</v>
      </c>
      <c r="Z205" s="1129"/>
      <c r="AA205" s="1130"/>
      <c r="AB205" s="1130"/>
      <c r="AC205" s="1131"/>
      <c r="AD205" s="1131"/>
      <c r="AE205" s="1150"/>
      <c r="AF205" s="1148"/>
      <c r="AG205" s="1149"/>
      <c r="AH205" s="1149"/>
      <c r="AI205" s="1148"/>
      <c r="AJ205" s="1149"/>
      <c r="AK205" s="1149"/>
      <c r="AL205" s="845"/>
    </row>
    <row customHeight="1" ht="11.25">
      <c r="A206" s="3319" t="s">
        <v>1218</v>
      </c>
      <c r="E206" s="101"/>
      <c r="F206" s="1122"/>
      <c r="G206" s="1123"/>
      <c r="H206" s="233" t="s">
        <v>157</v>
      </c>
      <c r="I206" s="1144"/>
      <c r="J206" s="366"/>
      <c r="K206" s="422"/>
      <c r="L206" s="214"/>
      <c r="M206" s="208"/>
      <c r="N206" s="1126"/>
      <c r="O206" s="1143"/>
      <c r="P206" s="1136"/>
      <c r="Q206" s="2458"/>
      <c r="R206" s="430"/>
      <c r="S206" s="1137"/>
      <c r="T206" s="430"/>
      <c r="U206" s="430"/>
      <c r="V206" s="430"/>
      <c r="W206" s="430"/>
      <c r="X206" s="430"/>
      <c r="Y206" s="430"/>
      <c r="AA206" s="1127">
        <v>1</v>
      </c>
      <c r="AB206" s="1138" t="s">
        <v>1272</v>
      </c>
      <c r="AC206" s="794">
        <v>847.808</v>
      </c>
      <c r="AD206" s="1138" t="str">
        <f>AB206</f>
        <v>  Прибыль направляемая на инвестиции</v>
      </c>
      <c r="AE206" s="794">
        <v>0</v>
      </c>
      <c r="AF206" s="1148"/>
      <c r="AG206" s="1149"/>
      <c r="AH206" s="1149"/>
      <c r="AI206" s="1148"/>
      <c r="AJ206" s="1149"/>
      <c r="AK206" s="1149"/>
      <c r="AL206" s="845"/>
    </row>
    <row customHeight="1" ht="11.25">
      <c r="A207" s="3319" t="s">
        <v>1218</v>
      </c>
      <c r="E207" s="101"/>
      <c r="F207" s="1122"/>
      <c r="G207" s="1123"/>
      <c r="H207" s="233" t="s">
        <v>157</v>
      </c>
      <c r="I207" s="1144"/>
      <c r="J207" s="366"/>
      <c r="K207" s="422"/>
      <c r="L207" s="214"/>
      <c r="M207" s="208"/>
      <c r="N207" s="1126"/>
      <c r="O207" s="1143"/>
      <c r="P207" s="1140"/>
      <c r="Q207" s="2458"/>
      <c r="R207" s="430"/>
      <c r="S207" s="1137"/>
      <c r="T207" s="430"/>
      <c r="U207" s="430"/>
      <c r="V207" s="430"/>
      <c r="W207" s="430"/>
      <c r="X207" s="430"/>
      <c r="Y207" s="430"/>
      <c r="Z207" s="1129"/>
      <c r="AA207" s="1130"/>
      <c r="AB207" s="167" t="s">
        <v>1263</v>
      </c>
      <c r="AC207" s="1131"/>
      <c r="AD207" s="1131"/>
      <c r="AE207" s="1151"/>
      <c r="AF207" s="1148"/>
      <c r="AG207" s="1149"/>
      <c r="AH207" s="1149"/>
      <c r="AI207" s="1148"/>
      <c r="AJ207" s="1149"/>
      <c r="AK207" s="1149"/>
      <c r="AL207" s="845"/>
    </row>
    <row customHeight="1" ht="11.25">
      <c r="A208" s="3319" t="s">
        <v>1218</v>
      </c>
      <c r="E208" s="101"/>
      <c r="F208" s="1122"/>
      <c r="G208" s="1123"/>
      <c r="H208" s="233" t="s">
        <v>157</v>
      </c>
      <c r="I208" s="1144"/>
      <c r="J208" s="366"/>
      <c r="K208" s="422"/>
      <c r="L208" s="214"/>
      <c r="M208" s="208"/>
      <c r="N208" s="1129"/>
      <c r="O208" s="1130"/>
      <c r="P208" s="167" t="s">
        <v>1264</v>
      </c>
      <c r="Q208" s="1130"/>
      <c r="R208" s="1130"/>
      <c r="S208" s="1130"/>
      <c r="T208" s="1130"/>
      <c r="U208" s="1130"/>
      <c r="V208" s="1130"/>
      <c r="W208" s="1130"/>
      <c r="X208" s="1130"/>
      <c r="Y208" s="1130"/>
      <c r="Z208" s="1130"/>
      <c r="AA208" s="1130"/>
      <c r="AB208" s="1130"/>
      <c r="AC208" s="1130"/>
      <c r="AD208" s="1130"/>
      <c r="AE208" s="1152"/>
      <c r="AF208" s="1148"/>
      <c r="AG208" s="1149"/>
      <c r="AH208" s="1149"/>
      <c r="AI208" s="1148"/>
      <c r="AJ208" s="1149"/>
      <c r="AK208" s="1149"/>
      <c r="AL208" s="845"/>
    </row>
    <row customHeight="1" ht="11.25">
      <c r="A209" s="3319" t="s">
        <v>1218</v>
      </c>
      <c r="B209" s="3319" t="s">
        <v>1250</v>
      </c>
      <c r="E209" s="101"/>
      <c r="F209" s="1122"/>
      <c r="G209" s="821" t="s">
        <v>102</v>
      </c>
      <c r="H209" s="233" t="s">
        <v>164</v>
      </c>
      <c r="I209" s="1144" t="s">
        <v>1251</v>
      </c>
      <c r="J209" s="366" t="s">
        <v>1265</v>
      </c>
      <c r="K209" s="422" t="s">
        <v>1389</v>
      </c>
      <c r="L209" s="214" t="s">
        <v>19</v>
      </c>
      <c r="M209" s="208"/>
      <c r="N209" s="1145"/>
      <c r="O209" s="1146" t="s">
        <v>529</v>
      </c>
      <c r="P209" s="1147"/>
      <c r="Q209" s="1147"/>
      <c r="R209" s="1147"/>
      <c r="S209" s="1147"/>
      <c r="T209" s="1147"/>
      <c r="U209" s="1147"/>
      <c r="V209" s="1147"/>
      <c r="W209" s="1147"/>
      <c r="X209" s="1147"/>
      <c r="Y209" s="1147"/>
      <c r="Z209" s="1147"/>
      <c r="AA209" s="1147"/>
      <c r="AB209" s="1147"/>
      <c r="AC209" s="1147"/>
      <c r="AD209" s="1147"/>
      <c r="AE209" s="1147"/>
      <c r="AF209" s="1148">
        <v>1</v>
      </c>
      <c r="AG209" s="1149" t="s">
        <v>1254</v>
      </c>
      <c r="AH209" s="1149" t="s">
        <v>1319</v>
      </c>
      <c r="AI209" s="1148">
        <v>5</v>
      </c>
      <c r="AJ209" s="1149" t="s">
        <v>1254</v>
      </c>
      <c r="AK209" s="1149" t="s">
        <v>1267</v>
      </c>
      <c r="AL209" s="845"/>
    </row>
    <row customHeight="1" ht="11.25">
      <c r="A210" s="3319" t="s">
        <v>1218</v>
      </c>
      <c r="E210" s="101"/>
      <c r="F210" s="1122"/>
      <c r="G210" s="1123"/>
      <c r="H210" s="233" t="s">
        <v>141</v>
      </c>
      <c r="I210" s="1144"/>
      <c r="J210" s="366"/>
      <c r="K210" s="422"/>
      <c r="L210" s="214"/>
      <c r="M210" s="208"/>
      <c r="N210" s="1126"/>
      <c r="O210" s="1143">
        <v>1</v>
      </c>
      <c r="P210" s="1128" t="s">
        <v>61</v>
      </c>
      <c r="Q210" s="2458" t="s">
        <v>1382</v>
      </c>
      <c r="R210" s="2459" t="s">
        <v>1269</v>
      </c>
      <c r="S210" s="2459" t="s">
        <v>178</v>
      </c>
      <c r="T210" s="2459" t="s">
        <v>178</v>
      </c>
      <c r="U210" s="2459" t="s">
        <v>179</v>
      </c>
      <c r="V210" s="2459" t="s">
        <v>1383</v>
      </c>
      <c r="W210" s="2459" t="s">
        <v>1384</v>
      </c>
      <c r="X210" s="2459" t="s">
        <v>1385</v>
      </c>
      <c r="Y210" s="2459" t="s">
        <v>1261</v>
      </c>
      <c r="Z210" s="1129"/>
      <c r="AA210" s="1130"/>
      <c r="AB210" s="1130"/>
      <c r="AC210" s="1131"/>
      <c r="AD210" s="1131"/>
      <c r="AE210" s="1150"/>
      <c r="AF210" s="1148"/>
      <c r="AG210" s="1149"/>
      <c r="AH210" s="1149"/>
      <c r="AI210" s="1148"/>
      <c r="AJ210" s="1149"/>
      <c r="AK210" s="1149"/>
      <c r="AL210" s="845"/>
    </row>
    <row customHeight="1" ht="11.25">
      <c r="A211" s="3319" t="s">
        <v>1218</v>
      </c>
      <c r="E211" s="101"/>
      <c r="F211" s="1122"/>
      <c r="G211" s="1123"/>
      <c r="H211" s="233" t="s">
        <v>141</v>
      </c>
      <c r="I211" s="1144"/>
      <c r="J211" s="366"/>
      <c r="K211" s="422"/>
      <c r="L211" s="214"/>
      <c r="M211" s="208"/>
      <c r="N211" s="1126"/>
      <c r="O211" s="1143"/>
      <c r="P211" s="1136"/>
      <c r="Q211" s="2458"/>
      <c r="R211" s="430"/>
      <c r="S211" s="1137"/>
      <c r="T211" s="430"/>
      <c r="U211" s="430"/>
      <c r="V211" s="430"/>
      <c r="W211" s="430"/>
      <c r="X211" s="430"/>
      <c r="Y211" s="430"/>
      <c r="AA211" s="1127">
        <v>1</v>
      </c>
      <c r="AB211" s="1138" t="s">
        <v>1272</v>
      </c>
      <c r="AC211" s="794">
        <v>847.81</v>
      </c>
      <c r="AD211" s="1138" t="str">
        <f>AB211</f>
        <v>  Прибыль направляемая на инвестиции</v>
      </c>
      <c r="AE211" s="794">
        <v>0</v>
      </c>
      <c r="AF211" s="1148"/>
      <c r="AG211" s="1149"/>
      <c r="AH211" s="1149"/>
      <c r="AI211" s="1148"/>
      <c r="AJ211" s="1149"/>
      <c r="AK211" s="1149"/>
      <c r="AL211" s="845"/>
    </row>
    <row customHeight="1" ht="11.25">
      <c r="A212" s="3319" t="s">
        <v>1218</v>
      </c>
      <c r="E212" s="101"/>
      <c r="F212" s="1122"/>
      <c r="G212" s="1123"/>
      <c r="H212" s="233" t="s">
        <v>141</v>
      </c>
      <c r="I212" s="1144"/>
      <c r="J212" s="366"/>
      <c r="K212" s="422"/>
      <c r="L212" s="214"/>
      <c r="M212" s="208"/>
      <c r="N212" s="1126"/>
      <c r="O212" s="1143"/>
      <c r="P212" s="1140"/>
      <c r="Q212" s="2458"/>
      <c r="R212" s="430"/>
      <c r="S212" s="1137"/>
      <c r="T212" s="430"/>
      <c r="U212" s="430"/>
      <c r="V212" s="430"/>
      <c r="W212" s="430"/>
      <c r="X212" s="430"/>
      <c r="Y212" s="430"/>
      <c r="Z212" s="1129"/>
      <c r="AA212" s="1130"/>
      <c r="AB212" s="167" t="s">
        <v>1263</v>
      </c>
      <c r="AC212" s="1131"/>
      <c r="AD212" s="1131"/>
      <c r="AE212" s="1151"/>
      <c r="AF212" s="1148"/>
      <c r="AG212" s="1149"/>
      <c r="AH212" s="1149"/>
      <c r="AI212" s="1148"/>
      <c r="AJ212" s="1149"/>
      <c r="AK212" s="1149"/>
      <c r="AL212" s="845"/>
    </row>
    <row customHeight="1" ht="11.25">
      <c r="A213" s="3319" t="s">
        <v>1218</v>
      </c>
      <c r="E213" s="101"/>
      <c r="F213" s="1122"/>
      <c r="G213" s="1123"/>
      <c r="H213" s="233" t="s">
        <v>141</v>
      </c>
      <c r="I213" s="1144"/>
      <c r="J213" s="366"/>
      <c r="K213" s="422"/>
      <c r="L213" s="214"/>
      <c r="M213" s="208"/>
      <c r="N213" s="1129"/>
      <c r="O213" s="1130"/>
      <c r="P213" s="167" t="s">
        <v>1264</v>
      </c>
      <c r="Q213" s="1130"/>
      <c r="R213" s="1130"/>
      <c r="S213" s="1130"/>
      <c r="T213" s="1130"/>
      <c r="U213" s="1130"/>
      <c r="V213" s="1130"/>
      <c r="W213" s="1130"/>
      <c r="X213" s="1130"/>
      <c r="Y213" s="1130"/>
      <c r="Z213" s="1130"/>
      <c r="AA213" s="1130"/>
      <c r="AB213" s="1130"/>
      <c r="AC213" s="1130"/>
      <c r="AD213" s="1130"/>
      <c r="AE213" s="1152"/>
      <c r="AF213" s="1148"/>
      <c r="AG213" s="1149"/>
      <c r="AH213" s="1149"/>
      <c r="AI213" s="1148"/>
      <c r="AJ213" s="1149"/>
      <c r="AK213" s="1149"/>
      <c r="AL213" s="845"/>
    </row>
    <row customHeight="1" ht="11.25">
      <c r="A214" s="3319" t="s">
        <v>1218</v>
      </c>
      <c r="B214" s="3319" t="s">
        <v>1250</v>
      </c>
      <c r="E214" s="101"/>
      <c r="F214" s="1122"/>
      <c r="G214" s="821" t="s">
        <v>102</v>
      </c>
      <c r="H214" s="233" t="s">
        <v>144</v>
      </c>
      <c r="I214" s="1144" t="s">
        <v>1251</v>
      </c>
      <c r="J214" s="366" t="s">
        <v>1265</v>
      </c>
      <c r="K214" s="422" t="s">
        <v>1390</v>
      </c>
      <c r="L214" s="214" t="s">
        <v>19</v>
      </c>
      <c r="M214" s="208"/>
      <c r="N214" s="1145"/>
      <c r="O214" s="1146" t="s">
        <v>529</v>
      </c>
      <c r="P214" s="1147"/>
      <c r="Q214" s="1147"/>
      <c r="R214" s="1147"/>
      <c r="S214" s="1147"/>
      <c r="T214" s="1147"/>
      <c r="U214" s="1147"/>
      <c r="V214" s="1147"/>
      <c r="W214" s="1147"/>
      <c r="X214" s="1147"/>
      <c r="Y214" s="1147"/>
      <c r="Z214" s="1147"/>
      <c r="AA214" s="1147"/>
      <c r="AB214" s="1147"/>
      <c r="AC214" s="1147"/>
      <c r="AD214" s="1147"/>
      <c r="AE214" s="1147"/>
      <c r="AF214" s="1148">
        <v>1</v>
      </c>
      <c r="AG214" s="1149" t="s">
        <v>1254</v>
      </c>
      <c r="AH214" s="1149" t="s">
        <v>1319</v>
      </c>
      <c r="AI214" s="1148">
        <v>5</v>
      </c>
      <c r="AJ214" s="1149" t="s">
        <v>1254</v>
      </c>
      <c r="AK214" s="1149" t="s">
        <v>1267</v>
      </c>
      <c r="AL214" s="845"/>
    </row>
    <row customHeight="1" ht="11.25">
      <c r="A215" s="3319" t="s">
        <v>1218</v>
      </c>
      <c r="E215" s="101"/>
      <c r="F215" s="1122"/>
      <c r="G215" s="1123"/>
      <c r="H215" s="233" t="s">
        <v>164</v>
      </c>
      <c r="I215" s="1144"/>
      <c r="J215" s="366"/>
      <c r="K215" s="422"/>
      <c r="L215" s="214"/>
      <c r="M215" s="208"/>
      <c r="N215" s="1126"/>
      <c r="O215" s="1143">
        <v>1</v>
      </c>
      <c r="P215" s="1128" t="s">
        <v>61</v>
      </c>
      <c r="Q215" s="2458" t="s">
        <v>1382</v>
      </c>
      <c r="R215" s="2459" t="s">
        <v>1269</v>
      </c>
      <c r="S215" s="2459" t="s">
        <v>178</v>
      </c>
      <c r="T215" s="2459" t="s">
        <v>178</v>
      </c>
      <c r="U215" s="2459" t="s">
        <v>179</v>
      </c>
      <c r="V215" s="2459" t="s">
        <v>1383</v>
      </c>
      <c r="W215" s="2459" t="s">
        <v>1384</v>
      </c>
      <c r="X215" s="2459" t="s">
        <v>1385</v>
      </c>
      <c r="Y215" s="2459" t="s">
        <v>1261</v>
      </c>
      <c r="Z215" s="1129"/>
      <c r="AA215" s="1130"/>
      <c r="AB215" s="1130"/>
      <c r="AC215" s="1131"/>
      <c r="AD215" s="1131"/>
      <c r="AE215" s="1150"/>
      <c r="AF215" s="1148"/>
      <c r="AG215" s="1149"/>
      <c r="AH215" s="1149"/>
      <c r="AI215" s="1148"/>
      <c r="AJ215" s="1149"/>
      <c r="AK215" s="1149"/>
      <c r="AL215" s="845"/>
    </row>
    <row customHeight="1" ht="11.25">
      <c r="A216" s="3319" t="s">
        <v>1218</v>
      </c>
      <c r="E216" s="101"/>
      <c r="F216" s="1122"/>
      <c r="G216" s="1123"/>
      <c r="H216" s="233" t="s">
        <v>164</v>
      </c>
      <c r="I216" s="1144"/>
      <c r="J216" s="366"/>
      <c r="K216" s="422"/>
      <c r="L216" s="214"/>
      <c r="M216" s="208"/>
      <c r="N216" s="1126"/>
      <c r="O216" s="1143"/>
      <c r="P216" s="1136"/>
      <c r="Q216" s="2458"/>
      <c r="R216" s="430"/>
      <c r="S216" s="1137"/>
      <c r="T216" s="430"/>
      <c r="U216" s="430"/>
      <c r="V216" s="430"/>
      <c r="W216" s="430"/>
      <c r="X216" s="430"/>
      <c r="Y216" s="430"/>
      <c r="AA216" s="1127">
        <v>1</v>
      </c>
      <c r="AB216" s="1138" t="s">
        <v>1272</v>
      </c>
      <c r="AC216" s="794">
        <v>847.81</v>
      </c>
      <c r="AD216" s="1138" t="str">
        <f>AB216</f>
        <v>  Прибыль направляемая на инвестиции</v>
      </c>
      <c r="AE216" s="794">
        <v>0</v>
      </c>
      <c r="AF216" s="1148"/>
      <c r="AG216" s="1149"/>
      <c r="AH216" s="1149"/>
      <c r="AI216" s="1148"/>
      <c r="AJ216" s="1149"/>
      <c r="AK216" s="1149"/>
      <c r="AL216" s="845"/>
    </row>
    <row customHeight="1" ht="11.25">
      <c r="A217" s="3319" t="s">
        <v>1218</v>
      </c>
      <c r="E217" s="101"/>
      <c r="F217" s="1122"/>
      <c r="G217" s="1123"/>
      <c r="H217" s="233" t="s">
        <v>164</v>
      </c>
      <c r="I217" s="1144"/>
      <c r="J217" s="366"/>
      <c r="K217" s="422"/>
      <c r="L217" s="214"/>
      <c r="M217" s="208"/>
      <c r="N217" s="1126"/>
      <c r="O217" s="1143"/>
      <c r="P217" s="1140"/>
      <c r="Q217" s="2458"/>
      <c r="R217" s="430"/>
      <c r="S217" s="1137"/>
      <c r="T217" s="430"/>
      <c r="U217" s="430"/>
      <c r="V217" s="430"/>
      <c r="W217" s="430"/>
      <c r="X217" s="430"/>
      <c r="Y217" s="430"/>
      <c r="Z217" s="1129"/>
      <c r="AA217" s="1130"/>
      <c r="AB217" s="167" t="s">
        <v>1263</v>
      </c>
      <c r="AC217" s="1131"/>
      <c r="AD217" s="1131"/>
      <c r="AE217" s="1151"/>
      <c r="AF217" s="1148"/>
      <c r="AG217" s="1149"/>
      <c r="AH217" s="1149"/>
      <c r="AI217" s="1148"/>
      <c r="AJ217" s="1149"/>
      <c r="AK217" s="1149"/>
      <c r="AL217" s="845"/>
    </row>
    <row customHeight="1" ht="11.25">
      <c r="A218" s="3319" t="s">
        <v>1218</v>
      </c>
      <c r="E218" s="101"/>
      <c r="F218" s="1122"/>
      <c r="G218" s="1123"/>
      <c r="H218" s="233" t="s">
        <v>164</v>
      </c>
      <c r="I218" s="1144"/>
      <c r="J218" s="366"/>
      <c r="K218" s="422"/>
      <c r="L218" s="214"/>
      <c r="M218" s="208"/>
      <c r="N218" s="1129"/>
      <c r="O218" s="1130"/>
      <c r="P218" s="167" t="s">
        <v>1264</v>
      </c>
      <c r="Q218" s="1130"/>
      <c r="R218" s="1130"/>
      <c r="S218" s="1130"/>
      <c r="T218" s="1130"/>
      <c r="U218" s="1130"/>
      <c r="V218" s="1130"/>
      <c r="W218" s="1130"/>
      <c r="X218" s="1130"/>
      <c r="Y218" s="1130"/>
      <c r="Z218" s="1130"/>
      <c r="AA218" s="1130"/>
      <c r="AB218" s="1130"/>
      <c r="AC218" s="1130"/>
      <c r="AD218" s="1130"/>
      <c r="AE218" s="1152"/>
      <c r="AF218" s="1148"/>
      <c r="AG218" s="1149"/>
      <c r="AH218" s="1149"/>
      <c r="AI218" s="1148"/>
      <c r="AJ218" s="1149"/>
      <c r="AK218" s="1149"/>
      <c r="AL218" s="845"/>
    </row>
    <row customHeight="1" ht="11.25">
      <c r="A219" s="3319" t="s">
        <v>1218</v>
      </c>
      <c r="B219" s="3319" t="s">
        <v>1250</v>
      </c>
      <c r="E219" s="101"/>
      <c r="F219" s="1122"/>
      <c r="G219" s="821" t="s">
        <v>102</v>
      </c>
      <c r="H219" s="233" t="s">
        <v>147</v>
      </c>
      <c r="I219" s="1144" t="s">
        <v>1251</v>
      </c>
      <c r="J219" s="366" t="s">
        <v>1265</v>
      </c>
      <c r="K219" s="422" t="s">
        <v>1391</v>
      </c>
      <c r="L219" s="214" t="s">
        <v>19</v>
      </c>
      <c r="M219" s="208"/>
      <c r="N219" s="1145"/>
      <c r="O219" s="1146" t="s">
        <v>529</v>
      </c>
      <c r="P219" s="1147"/>
      <c r="Q219" s="1147"/>
      <c r="R219" s="1147"/>
      <c r="S219" s="1147"/>
      <c r="T219" s="1147"/>
      <c r="U219" s="1147"/>
      <c r="V219" s="1147"/>
      <c r="W219" s="1147"/>
      <c r="X219" s="1147"/>
      <c r="Y219" s="1147"/>
      <c r="Z219" s="1147"/>
      <c r="AA219" s="1147"/>
      <c r="AB219" s="1147"/>
      <c r="AC219" s="1147"/>
      <c r="AD219" s="1147"/>
      <c r="AE219" s="1147"/>
      <c r="AF219" s="1148">
        <v>1</v>
      </c>
      <c r="AG219" s="1149" t="s">
        <v>1254</v>
      </c>
      <c r="AH219" s="1149" t="s">
        <v>1319</v>
      </c>
      <c r="AI219" s="1148">
        <v>5</v>
      </c>
      <c r="AJ219" s="1149" t="s">
        <v>1254</v>
      </c>
      <c r="AK219" s="1149" t="s">
        <v>1267</v>
      </c>
      <c r="AL219" s="845"/>
    </row>
    <row customHeight="1" ht="11.25">
      <c r="A220" s="3319" t="s">
        <v>1218</v>
      </c>
      <c r="E220" s="101"/>
      <c r="F220" s="1122"/>
      <c r="G220" s="1123"/>
      <c r="H220" s="233" t="s">
        <v>144</v>
      </c>
      <c r="I220" s="1144"/>
      <c r="J220" s="366"/>
      <c r="K220" s="422"/>
      <c r="L220" s="214"/>
      <c r="M220" s="208"/>
      <c r="N220" s="1126"/>
      <c r="O220" s="1143">
        <v>1</v>
      </c>
      <c r="P220" s="1128" t="s">
        <v>61</v>
      </c>
      <c r="Q220" s="2458" t="s">
        <v>1382</v>
      </c>
      <c r="R220" s="2459" t="s">
        <v>1269</v>
      </c>
      <c r="S220" s="2459" t="s">
        <v>178</v>
      </c>
      <c r="T220" s="2459" t="s">
        <v>178</v>
      </c>
      <c r="U220" s="2459" t="s">
        <v>179</v>
      </c>
      <c r="V220" s="2459" t="s">
        <v>1383</v>
      </c>
      <c r="W220" s="2459" t="s">
        <v>1384</v>
      </c>
      <c r="X220" s="2459" t="s">
        <v>1385</v>
      </c>
      <c r="Y220" s="2459" t="s">
        <v>1261</v>
      </c>
      <c r="Z220" s="1129"/>
      <c r="AA220" s="1130"/>
      <c r="AB220" s="1130"/>
      <c r="AC220" s="1131"/>
      <c r="AD220" s="1131"/>
      <c r="AE220" s="1150"/>
      <c r="AF220" s="1148"/>
      <c r="AG220" s="1149"/>
      <c r="AH220" s="1149"/>
      <c r="AI220" s="1148"/>
      <c r="AJ220" s="1149"/>
      <c r="AK220" s="1149"/>
      <c r="AL220" s="845"/>
    </row>
    <row customHeight="1" ht="11.25">
      <c r="A221" s="3319" t="s">
        <v>1218</v>
      </c>
      <c r="E221" s="101"/>
      <c r="F221" s="1122"/>
      <c r="G221" s="1123"/>
      <c r="H221" s="233" t="s">
        <v>144</v>
      </c>
      <c r="I221" s="1144"/>
      <c r="J221" s="366"/>
      <c r="K221" s="422"/>
      <c r="L221" s="214"/>
      <c r="M221" s="208"/>
      <c r="N221" s="1126"/>
      <c r="O221" s="1143"/>
      <c r="P221" s="1136"/>
      <c r="Q221" s="2458"/>
      <c r="R221" s="430"/>
      <c r="S221" s="1137"/>
      <c r="T221" s="430"/>
      <c r="U221" s="430"/>
      <c r="V221" s="430"/>
      <c r="W221" s="430"/>
      <c r="X221" s="430"/>
      <c r="Y221" s="430"/>
      <c r="AA221" s="1127">
        <v>1</v>
      </c>
      <c r="AB221" s="1138" t="s">
        <v>1272</v>
      </c>
      <c r="AC221" s="794">
        <v>847.81</v>
      </c>
      <c r="AD221" s="1138" t="str">
        <f>AB221</f>
        <v>  Прибыль направляемая на инвестиции</v>
      </c>
      <c r="AE221" s="794">
        <v>0</v>
      </c>
      <c r="AF221" s="1148"/>
      <c r="AG221" s="1149"/>
      <c r="AH221" s="1149"/>
      <c r="AI221" s="1148"/>
      <c r="AJ221" s="1149"/>
      <c r="AK221" s="1149"/>
      <c r="AL221" s="845"/>
    </row>
    <row customHeight="1" ht="11.25">
      <c r="A222" s="3319" t="s">
        <v>1218</v>
      </c>
      <c r="E222" s="101"/>
      <c r="F222" s="1122"/>
      <c r="G222" s="1123"/>
      <c r="H222" s="233" t="s">
        <v>144</v>
      </c>
      <c r="I222" s="1144"/>
      <c r="J222" s="366"/>
      <c r="K222" s="422"/>
      <c r="L222" s="214"/>
      <c r="M222" s="208"/>
      <c r="N222" s="1126"/>
      <c r="O222" s="1143"/>
      <c r="P222" s="1140"/>
      <c r="Q222" s="2458"/>
      <c r="R222" s="430"/>
      <c r="S222" s="1137"/>
      <c r="T222" s="430"/>
      <c r="U222" s="430"/>
      <c r="V222" s="430"/>
      <c r="W222" s="430"/>
      <c r="X222" s="430"/>
      <c r="Y222" s="430"/>
      <c r="Z222" s="1129"/>
      <c r="AA222" s="1130"/>
      <c r="AB222" s="167" t="s">
        <v>1263</v>
      </c>
      <c r="AC222" s="1131"/>
      <c r="AD222" s="1131"/>
      <c r="AE222" s="1151"/>
      <c r="AF222" s="1148"/>
      <c r="AG222" s="1149"/>
      <c r="AH222" s="1149"/>
      <c r="AI222" s="1148"/>
      <c r="AJ222" s="1149"/>
      <c r="AK222" s="1149"/>
      <c r="AL222" s="845"/>
    </row>
    <row customHeight="1" ht="11.25">
      <c r="A223" s="3319" t="s">
        <v>1218</v>
      </c>
      <c r="E223" s="101"/>
      <c r="F223" s="1122"/>
      <c r="G223" s="1123"/>
      <c r="H223" s="233" t="s">
        <v>144</v>
      </c>
      <c r="I223" s="1144"/>
      <c r="J223" s="366"/>
      <c r="K223" s="422"/>
      <c r="L223" s="214"/>
      <c r="M223" s="208"/>
      <c r="N223" s="1129"/>
      <c r="O223" s="1130"/>
      <c r="P223" s="167" t="s">
        <v>1264</v>
      </c>
      <c r="Q223" s="1130"/>
      <c r="R223" s="1130"/>
      <c r="S223" s="1130"/>
      <c r="T223" s="1130"/>
      <c r="U223" s="1130"/>
      <c r="V223" s="1130"/>
      <c r="W223" s="1130"/>
      <c r="X223" s="1130"/>
      <c r="Y223" s="1130"/>
      <c r="Z223" s="1130"/>
      <c r="AA223" s="1130"/>
      <c r="AB223" s="1130"/>
      <c r="AC223" s="1130"/>
      <c r="AD223" s="1130"/>
      <c r="AE223" s="1152"/>
      <c r="AF223" s="1148"/>
      <c r="AG223" s="1149"/>
      <c r="AH223" s="1149"/>
      <c r="AI223" s="1148"/>
      <c r="AJ223" s="1149"/>
      <c r="AK223" s="1149"/>
      <c r="AL223" s="845"/>
    </row>
    <row customHeight="1" ht="11.25">
      <c r="A224" s="3319" t="s">
        <v>1218</v>
      </c>
      <c r="B224" s="3319" t="s">
        <v>1280</v>
      </c>
      <c r="E224" s="101"/>
      <c r="F224" s="1122"/>
      <c r="G224" s="821" t="s">
        <v>102</v>
      </c>
      <c r="H224" s="233" t="s">
        <v>151</v>
      </c>
      <c r="I224" s="1144" t="s">
        <v>1281</v>
      </c>
      <c r="J224" s="366" t="s">
        <v>1313</v>
      </c>
      <c r="K224" s="422" t="s">
        <v>1392</v>
      </c>
      <c r="L224" s="214" t="s">
        <v>19</v>
      </c>
      <c r="M224" s="208"/>
      <c r="N224" s="1145"/>
      <c r="O224" s="1146" t="s">
        <v>529</v>
      </c>
      <c r="P224" s="1147"/>
      <c r="Q224" s="1147"/>
      <c r="R224" s="1147"/>
      <c r="S224" s="1147"/>
      <c r="T224" s="1147"/>
      <c r="U224" s="1147"/>
      <c r="V224" s="1147"/>
      <c r="W224" s="1147"/>
      <c r="X224" s="1147"/>
      <c r="Y224" s="1147"/>
      <c r="Z224" s="1147"/>
      <c r="AA224" s="1147"/>
      <c r="AB224" s="1147"/>
      <c r="AC224" s="1147"/>
      <c r="AD224" s="1147"/>
      <c r="AE224" s="1147"/>
      <c r="AF224" s="1148">
        <v>2</v>
      </c>
      <c r="AG224" s="1149" t="s">
        <v>1254</v>
      </c>
      <c r="AH224" s="1149" t="s">
        <v>1319</v>
      </c>
      <c r="AI224" s="1148">
        <v>3</v>
      </c>
      <c r="AJ224" s="1149" t="s">
        <v>1299</v>
      </c>
      <c r="AK224" s="1149" t="s">
        <v>1300</v>
      </c>
      <c r="AL224" s="845"/>
    </row>
    <row customHeight="1" ht="11.25">
      <c r="A225" s="3319" t="s">
        <v>1218</v>
      </c>
      <c r="E225" s="101"/>
      <c r="F225" s="1122"/>
      <c r="G225" s="1123"/>
      <c r="H225" s="233" t="s">
        <v>147</v>
      </c>
      <c r="I225" s="1144"/>
      <c r="J225" s="366"/>
      <c r="K225" s="422"/>
      <c r="L225" s="214"/>
      <c r="M225" s="208"/>
      <c r="N225" s="1126"/>
      <c r="O225" s="1143">
        <v>1</v>
      </c>
      <c r="P225" s="1128" t="s">
        <v>19</v>
      </c>
      <c r="Q225" s="2466" t="s">
        <v>22</v>
      </c>
      <c r="R225" s="2466" t="s">
        <v>22</v>
      </c>
      <c r="S225" s="2466" t="s">
        <v>22</v>
      </c>
      <c r="T225" s="2466" t="s">
        <v>22</v>
      </c>
      <c r="U225" s="2466" t="s">
        <v>22</v>
      </c>
      <c r="V225" s="2466" t="s">
        <v>22</v>
      </c>
      <c r="W225" s="2466" t="s">
        <v>22</v>
      </c>
      <c r="X225" s="2466" t="s">
        <v>22</v>
      </c>
      <c r="Y225" s="2466" t="s">
        <v>22</v>
      </c>
      <c r="Z225" s="1129"/>
      <c r="AA225" s="1130"/>
      <c r="AB225" s="1130"/>
      <c r="AC225" s="1131"/>
      <c r="AD225" s="1131"/>
      <c r="AE225" s="1150"/>
      <c r="AF225" s="1148"/>
      <c r="AG225" s="1149"/>
      <c r="AH225" s="1149"/>
      <c r="AI225" s="1148"/>
      <c r="AJ225" s="1149"/>
      <c r="AK225" s="1149"/>
      <c r="AL225" s="845"/>
    </row>
    <row customHeight="1" ht="11.25">
      <c r="A226" s="3319" t="s">
        <v>1218</v>
      </c>
      <c r="E226" s="101"/>
      <c r="F226" s="1122"/>
      <c r="G226" s="1123"/>
      <c r="H226" s="233" t="s">
        <v>147</v>
      </c>
      <c r="I226" s="1144"/>
      <c r="J226" s="366"/>
      <c r="K226" s="422"/>
      <c r="L226" s="214"/>
      <c r="M226" s="208"/>
      <c r="N226" s="1126"/>
      <c r="O226" s="1143"/>
      <c r="P226" s="1136"/>
      <c r="Q226" s="2458"/>
      <c r="R226" s="430"/>
      <c r="S226" s="1137"/>
      <c r="T226" s="430"/>
      <c r="U226" s="430"/>
      <c r="V226" s="430"/>
      <c r="W226" s="430"/>
      <c r="X226" s="430"/>
      <c r="Y226" s="430"/>
      <c r="AA226" s="1127">
        <v>1</v>
      </c>
      <c r="AB226" s="1138" t="s">
        <v>1272</v>
      </c>
      <c r="AC226" s="794">
        <v>4084.363</v>
      </c>
      <c r="AD226" s="1138" t="str">
        <f>AB226</f>
        <v>  Прибыль направляемая на инвестиции</v>
      </c>
      <c r="AE226" s="794">
        <v>0</v>
      </c>
      <c r="AF226" s="1148"/>
      <c r="AG226" s="1149"/>
      <c r="AH226" s="1149"/>
      <c r="AI226" s="1148"/>
      <c r="AJ226" s="1149"/>
      <c r="AK226" s="1149"/>
      <c r="AL226" s="845"/>
    </row>
    <row customHeight="1" ht="11.25">
      <c r="A227" s="3319" t="s">
        <v>1218</v>
      </c>
      <c r="E227" s="101"/>
      <c r="F227" s="1123"/>
      <c r="G227" s="1123"/>
      <c r="H227" s="1123"/>
      <c r="I227" s="1123"/>
      <c r="J227" s="1123"/>
      <c r="K227" s="1123"/>
      <c r="L227" s="1123"/>
      <c r="M227" s="1123"/>
      <c r="N227" s="1123"/>
      <c r="O227" s="1123"/>
      <c r="P227" s="1123"/>
      <c r="Q227" s="2462"/>
      <c r="R227" s="1123"/>
      <c r="S227" s="1123"/>
      <c r="T227" s="1123"/>
      <c r="U227" s="1123"/>
      <c r="V227" s="1123"/>
      <c r="W227" s="1123"/>
      <c r="X227" s="1123"/>
      <c r="Y227" s="1123"/>
      <c r="Z227" s="821" t="s">
        <v>102</v>
      </c>
      <c r="AA227" s="1143" t="s">
        <v>101</v>
      </c>
      <c r="AB227" s="1138" t="s">
        <v>1285</v>
      </c>
      <c r="AC227" s="794">
        <v>379.212</v>
      </c>
      <c r="AD227" s="1138" t="str">
        <f>AB227</f>
        <v>  Прочие собственные средства</v>
      </c>
      <c r="AE227" s="794">
        <v>0</v>
      </c>
      <c r="AF227" s="1125"/>
      <c r="AG227" s="1133"/>
      <c r="AH227" s="1133"/>
      <c r="AI227" s="1125"/>
      <c r="AJ227" s="1133"/>
      <c r="AK227" s="1134"/>
      <c r="AL227" s="845"/>
    </row>
    <row customHeight="1" ht="11.25">
      <c r="A228" s="3319" t="s">
        <v>1218</v>
      </c>
      <c r="E228" s="101"/>
      <c r="F228" s="1122"/>
      <c r="G228" s="1123"/>
      <c r="H228" s="233" t="s">
        <v>147</v>
      </c>
      <c r="I228" s="1144"/>
      <c r="J228" s="366"/>
      <c r="K228" s="422"/>
      <c r="L228" s="214"/>
      <c r="M228" s="208"/>
      <c r="N228" s="1126"/>
      <c r="O228" s="1143"/>
      <c r="P228" s="1140"/>
      <c r="Q228" s="2458"/>
      <c r="R228" s="430"/>
      <c r="S228" s="1137"/>
      <c r="T228" s="430"/>
      <c r="U228" s="430"/>
      <c r="V228" s="430"/>
      <c r="W228" s="430"/>
      <c r="X228" s="430"/>
      <c r="Y228" s="430"/>
      <c r="Z228" s="1129"/>
      <c r="AA228" s="1130"/>
      <c r="AB228" s="167" t="s">
        <v>1263</v>
      </c>
      <c r="AC228" s="1131"/>
      <c r="AD228" s="1131"/>
      <c r="AE228" s="1151"/>
      <c r="AF228" s="1148"/>
      <c r="AG228" s="1149"/>
      <c r="AH228" s="1149"/>
      <c r="AI228" s="1148"/>
      <c r="AJ228" s="1149"/>
      <c r="AK228" s="1149"/>
      <c r="AL228" s="845"/>
    </row>
    <row customHeight="1" ht="11.25">
      <c r="A229" s="3319" t="s">
        <v>1218</v>
      </c>
      <c r="E229" s="101"/>
      <c r="F229" s="1122"/>
      <c r="G229" s="1123"/>
      <c r="H229" s="233" t="s">
        <v>147</v>
      </c>
      <c r="I229" s="1144"/>
      <c r="J229" s="366"/>
      <c r="K229" s="422"/>
      <c r="L229" s="214"/>
      <c r="M229" s="208"/>
      <c r="N229" s="1129"/>
      <c r="O229" s="1130"/>
      <c r="P229" s="167" t="s">
        <v>1264</v>
      </c>
      <c r="Q229" s="1130"/>
      <c r="R229" s="1130"/>
      <c r="S229" s="1130"/>
      <c r="T229" s="1130"/>
      <c r="U229" s="1130"/>
      <c r="V229" s="1130"/>
      <c r="W229" s="1130"/>
      <c r="X229" s="1130"/>
      <c r="Y229" s="1130"/>
      <c r="Z229" s="1130"/>
      <c r="AA229" s="1130"/>
      <c r="AB229" s="1130"/>
      <c r="AC229" s="1130"/>
      <c r="AD229" s="1130"/>
      <c r="AE229" s="1152"/>
      <c r="AF229" s="1148"/>
      <c r="AG229" s="1149"/>
      <c r="AH229" s="1149"/>
      <c r="AI229" s="1148"/>
      <c r="AJ229" s="1149"/>
      <c r="AK229" s="1149"/>
      <c r="AL229" s="845"/>
    </row>
    <row customHeight="1" ht="11.25">
      <c r="A230" s="3319" t="s">
        <v>1218</v>
      </c>
      <c r="B230" s="3319" t="s">
        <v>22</v>
      </c>
      <c r="E230" s="101"/>
      <c r="F230" s="1122"/>
      <c r="G230" s="821" t="s">
        <v>102</v>
      </c>
      <c r="H230" s="233" t="s">
        <v>154</v>
      </c>
      <c r="I230" s="1144" t="s">
        <v>1393</v>
      </c>
      <c r="J230" s="2460" t="s">
        <v>22</v>
      </c>
      <c r="K230" s="422" t="s">
        <v>1394</v>
      </c>
      <c r="L230" s="214" t="s">
        <v>19</v>
      </c>
      <c r="M230" s="208"/>
      <c r="N230" s="1145"/>
      <c r="O230" s="1146" t="s">
        <v>529</v>
      </c>
      <c r="P230" s="1147"/>
      <c r="Q230" s="1147"/>
      <c r="R230" s="1147"/>
      <c r="S230" s="1147"/>
      <c r="T230" s="1147"/>
      <c r="U230" s="1147"/>
      <c r="V230" s="1147"/>
      <c r="W230" s="1147"/>
      <c r="X230" s="1147"/>
      <c r="Y230" s="1147"/>
      <c r="Z230" s="1147"/>
      <c r="AA230" s="1147"/>
      <c r="AB230" s="1147"/>
      <c r="AC230" s="1147"/>
      <c r="AD230" s="1147"/>
      <c r="AE230" s="1147"/>
      <c r="AF230" s="1148">
        <v>1</v>
      </c>
      <c r="AG230" s="1149" t="s">
        <v>1254</v>
      </c>
      <c r="AH230" s="1149" t="s">
        <v>1319</v>
      </c>
      <c r="AI230" s="1148">
        <v>4</v>
      </c>
      <c r="AJ230" s="1149" t="s">
        <v>1254</v>
      </c>
      <c r="AK230" s="1149" t="s">
        <v>1354</v>
      </c>
      <c r="AL230" s="845"/>
    </row>
    <row customHeight="1" ht="11.25">
      <c r="A231" s="3319" t="s">
        <v>1218</v>
      </c>
      <c r="E231" s="101"/>
      <c r="F231" s="1122"/>
      <c r="G231" s="1123"/>
      <c r="H231" s="233" t="s">
        <v>151</v>
      </c>
      <c r="I231" s="1144"/>
      <c r="J231" s="2460"/>
      <c r="K231" s="422"/>
      <c r="L231" s="214"/>
      <c r="M231" s="208"/>
      <c r="N231" s="1126"/>
      <c r="O231" s="1143">
        <v>1</v>
      </c>
      <c r="P231" s="1128" t="s">
        <v>19</v>
      </c>
      <c r="Q231" s="2466" t="s">
        <v>22</v>
      </c>
      <c r="R231" s="2466" t="s">
        <v>22</v>
      </c>
      <c r="S231" s="2466" t="s">
        <v>22</v>
      </c>
      <c r="T231" s="2466" t="s">
        <v>22</v>
      </c>
      <c r="U231" s="2466" t="s">
        <v>22</v>
      </c>
      <c r="V231" s="2466" t="s">
        <v>22</v>
      </c>
      <c r="W231" s="2466" t="s">
        <v>22</v>
      </c>
      <c r="X231" s="2466" t="s">
        <v>22</v>
      </c>
      <c r="Y231" s="2466" t="s">
        <v>22</v>
      </c>
      <c r="Z231" s="1129"/>
      <c r="AA231" s="1130"/>
      <c r="AB231" s="1130"/>
      <c r="AC231" s="1131"/>
      <c r="AD231" s="1131"/>
      <c r="AE231" s="1150"/>
      <c r="AF231" s="1148"/>
      <c r="AG231" s="1149"/>
      <c r="AH231" s="1149"/>
      <c r="AI231" s="1148"/>
      <c r="AJ231" s="1149"/>
      <c r="AK231" s="1149"/>
      <c r="AL231" s="845"/>
    </row>
    <row customHeight="1" ht="11.25">
      <c r="A232" s="3319" t="s">
        <v>1218</v>
      </c>
      <c r="E232" s="101"/>
      <c r="F232" s="1122"/>
      <c r="G232" s="1123"/>
      <c r="H232" s="233" t="s">
        <v>151</v>
      </c>
      <c r="I232" s="1144"/>
      <c r="J232" s="2460"/>
      <c r="K232" s="422"/>
      <c r="L232" s="214"/>
      <c r="M232" s="208"/>
      <c r="N232" s="1126"/>
      <c r="O232" s="1143"/>
      <c r="P232" s="1136"/>
      <c r="Q232" s="2458"/>
      <c r="R232" s="430"/>
      <c r="S232" s="1137"/>
      <c r="T232" s="430"/>
      <c r="U232" s="430"/>
      <c r="V232" s="430"/>
      <c r="W232" s="430"/>
      <c r="X232" s="430"/>
      <c r="Y232" s="430"/>
      <c r="AA232" s="1127">
        <v>1</v>
      </c>
      <c r="AB232" s="1138" t="s">
        <v>1262</v>
      </c>
      <c r="AC232" s="794">
        <v>10556.322</v>
      </c>
      <c r="AD232" s="1138" t="str">
        <f>AB232</f>
        <v>     Прочие амортизационные отчисления</v>
      </c>
      <c r="AE232" s="794">
        <v>470.154</v>
      </c>
      <c r="AF232" s="1148"/>
      <c r="AG232" s="1149"/>
      <c r="AH232" s="1149"/>
      <c r="AI232" s="1148"/>
      <c r="AJ232" s="1149"/>
      <c r="AK232" s="1149"/>
      <c r="AL232" s="845"/>
    </row>
    <row customHeight="1" ht="11.25">
      <c r="A233" s="3319" t="s">
        <v>1218</v>
      </c>
      <c r="E233" s="101"/>
      <c r="F233" s="1123"/>
      <c r="G233" s="1123"/>
      <c r="H233" s="1123"/>
      <c r="I233" s="1123"/>
      <c r="J233" s="1123"/>
      <c r="K233" s="1123"/>
      <c r="L233" s="1123"/>
      <c r="M233" s="1123"/>
      <c r="N233" s="1123"/>
      <c r="O233" s="1123"/>
      <c r="P233" s="1123"/>
      <c r="Q233" s="2462"/>
      <c r="R233" s="1123"/>
      <c r="S233" s="1123"/>
      <c r="T233" s="1123"/>
      <c r="U233" s="1123"/>
      <c r="V233" s="1123"/>
      <c r="W233" s="1123"/>
      <c r="X233" s="1123"/>
      <c r="Y233" s="1123"/>
      <c r="Z233" s="821" t="s">
        <v>102</v>
      </c>
      <c r="AA233" s="1143" t="s">
        <v>101</v>
      </c>
      <c r="AB233" s="1138" t="s">
        <v>1272</v>
      </c>
      <c r="AC233" s="794">
        <v>345.856</v>
      </c>
      <c r="AD233" s="1138" t="str">
        <f>AB233</f>
        <v>  Прибыль направляемая на инвестиции</v>
      </c>
      <c r="AE233" s="794">
        <v>0</v>
      </c>
      <c r="AF233" s="1125"/>
      <c r="AG233" s="1133"/>
      <c r="AH233" s="1133"/>
      <c r="AI233" s="1125"/>
      <c r="AJ233" s="1133"/>
      <c r="AK233" s="1134"/>
      <c r="AL233" s="845"/>
    </row>
    <row customHeight="1" ht="11.25">
      <c r="A234" s="3319" t="s">
        <v>1218</v>
      </c>
      <c r="E234" s="101"/>
      <c r="F234" s="1122"/>
      <c r="G234" s="1123"/>
      <c r="H234" s="233" t="s">
        <v>151</v>
      </c>
      <c r="I234" s="1144"/>
      <c r="J234" s="2460"/>
      <c r="K234" s="422"/>
      <c r="L234" s="214"/>
      <c r="M234" s="208"/>
      <c r="N234" s="1126"/>
      <c r="O234" s="1143"/>
      <c r="P234" s="1140"/>
      <c r="Q234" s="2458"/>
      <c r="R234" s="430"/>
      <c r="S234" s="1137"/>
      <c r="T234" s="430"/>
      <c r="U234" s="430"/>
      <c r="V234" s="430"/>
      <c r="W234" s="430"/>
      <c r="X234" s="430"/>
      <c r="Y234" s="430"/>
      <c r="Z234" s="1129"/>
      <c r="AA234" s="1130"/>
      <c r="AB234" s="167" t="s">
        <v>1263</v>
      </c>
      <c r="AC234" s="1131"/>
      <c r="AD234" s="1131"/>
      <c r="AE234" s="1151"/>
      <c r="AF234" s="1148"/>
      <c r="AG234" s="1149"/>
      <c r="AH234" s="1149"/>
      <c r="AI234" s="1148"/>
      <c r="AJ234" s="1149"/>
      <c r="AK234" s="1149"/>
      <c r="AL234" s="845"/>
    </row>
    <row customHeight="1" ht="11.25">
      <c r="A235" s="3319" t="s">
        <v>1218</v>
      </c>
      <c r="E235" s="101"/>
      <c r="F235" s="1122"/>
      <c r="G235" s="1123"/>
      <c r="H235" s="233" t="s">
        <v>151</v>
      </c>
      <c r="I235" s="1144"/>
      <c r="J235" s="2460"/>
      <c r="K235" s="422"/>
      <c r="L235" s="214"/>
      <c r="M235" s="208"/>
      <c r="N235" s="1129"/>
      <c r="O235" s="1130"/>
      <c r="P235" s="167" t="s">
        <v>1264</v>
      </c>
      <c r="Q235" s="1130"/>
      <c r="R235" s="1130"/>
      <c r="S235" s="1130"/>
      <c r="T235" s="1130"/>
      <c r="U235" s="1130"/>
      <c r="V235" s="1130"/>
      <c r="W235" s="1130"/>
      <c r="X235" s="1130"/>
      <c r="Y235" s="1130"/>
      <c r="Z235" s="1130"/>
      <c r="AA235" s="1130"/>
      <c r="AB235" s="1130"/>
      <c r="AC235" s="1130"/>
      <c r="AD235" s="1130"/>
      <c r="AE235" s="1152"/>
      <c r="AF235" s="1148"/>
      <c r="AG235" s="1149"/>
      <c r="AH235" s="1149"/>
      <c r="AI235" s="1148"/>
      <c r="AJ235" s="1149"/>
      <c r="AK235" s="1149"/>
      <c r="AL235" s="845"/>
    </row>
    <row customHeight="1" ht="11.25">
      <c r="A236" s="3319" t="s">
        <v>1218</v>
      </c>
      <c r="B236" s="3319" t="s">
        <v>1250</v>
      </c>
      <c r="E236" s="101"/>
      <c r="F236" s="1122"/>
      <c r="G236" s="821" t="s">
        <v>102</v>
      </c>
      <c r="H236" s="233" t="s">
        <v>158</v>
      </c>
      <c r="I236" s="1144" t="s">
        <v>1251</v>
      </c>
      <c r="J236" s="366" t="s">
        <v>1252</v>
      </c>
      <c r="K236" s="422" t="s">
        <v>1395</v>
      </c>
      <c r="L236" s="214" t="s">
        <v>19</v>
      </c>
      <c r="M236" s="208"/>
      <c r="N236" s="1145"/>
      <c r="O236" s="1146" t="s">
        <v>529</v>
      </c>
      <c r="P236" s="1147"/>
      <c r="Q236" s="1147"/>
      <c r="R236" s="1147"/>
      <c r="S236" s="1147"/>
      <c r="T236" s="1147"/>
      <c r="U236" s="1147"/>
      <c r="V236" s="1147"/>
      <c r="W236" s="1147"/>
      <c r="X236" s="1147"/>
      <c r="Y236" s="1147"/>
      <c r="Z236" s="1147"/>
      <c r="AA236" s="1147"/>
      <c r="AB236" s="1147"/>
      <c r="AC236" s="1147"/>
      <c r="AD236" s="1147"/>
      <c r="AE236" s="1147"/>
      <c r="AF236" s="1148">
        <v>1</v>
      </c>
      <c r="AG236" s="1149" t="s">
        <v>1254</v>
      </c>
      <c r="AH236" s="1149" t="s">
        <v>1319</v>
      </c>
      <c r="AI236" s="1148">
        <v>2</v>
      </c>
      <c r="AJ236" s="1149" t="s">
        <v>1254</v>
      </c>
      <c r="AK236" s="1149" t="s">
        <v>1300</v>
      </c>
      <c r="AL236" s="845"/>
    </row>
    <row customHeight="1" ht="11.25">
      <c r="A237" s="3319" t="s">
        <v>1218</v>
      </c>
      <c r="E237" s="101"/>
      <c r="F237" s="1122"/>
      <c r="G237" s="1123"/>
      <c r="H237" s="233" t="s">
        <v>154</v>
      </c>
      <c r="I237" s="1144"/>
      <c r="J237" s="366"/>
      <c r="K237" s="422"/>
      <c r="L237" s="214"/>
      <c r="M237" s="208"/>
      <c r="N237" s="1126"/>
      <c r="O237" s="1143">
        <v>1</v>
      </c>
      <c r="P237" s="1128" t="s">
        <v>61</v>
      </c>
      <c r="Q237" s="2458" t="s">
        <v>1276</v>
      </c>
      <c r="R237" s="2459" t="s">
        <v>1257</v>
      </c>
      <c r="S237" s="2459" t="s">
        <v>178</v>
      </c>
      <c r="T237" s="2459" t="s">
        <v>178</v>
      </c>
      <c r="U237" s="2459" t="s">
        <v>179</v>
      </c>
      <c r="V237" s="2459" t="s">
        <v>1396</v>
      </c>
      <c r="W237" s="2459" t="s">
        <v>1397</v>
      </c>
      <c r="X237" s="2459" t="s">
        <v>1396</v>
      </c>
      <c r="Y237" s="2459" t="s">
        <v>1261</v>
      </c>
      <c r="Z237" s="1129"/>
      <c r="AA237" s="1130"/>
      <c r="AB237" s="1130"/>
      <c r="AC237" s="1131"/>
      <c r="AD237" s="1131"/>
      <c r="AE237" s="1150"/>
      <c r="AF237" s="1148"/>
      <c r="AG237" s="1149"/>
      <c r="AH237" s="1149"/>
      <c r="AI237" s="1148"/>
      <c r="AJ237" s="1149"/>
      <c r="AK237" s="1149"/>
      <c r="AL237" s="845"/>
    </row>
    <row customHeight="1" ht="11.25">
      <c r="A238" s="3319" t="s">
        <v>1218</v>
      </c>
      <c r="E238" s="101"/>
      <c r="F238" s="1122"/>
      <c r="G238" s="1123"/>
      <c r="H238" s="233" t="s">
        <v>154</v>
      </c>
      <c r="I238" s="1144"/>
      <c r="J238" s="366"/>
      <c r="K238" s="422"/>
      <c r="L238" s="214"/>
      <c r="M238" s="208"/>
      <c r="N238" s="1126"/>
      <c r="O238" s="1143"/>
      <c r="P238" s="1136"/>
      <c r="Q238" s="2458"/>
      <c r="R238" s="430"/>
      <c r="S238" s="1137"/>
      <c r="T238" s="430"/>
      <c r="U238" s="430"/>
      <c r="V238" s="430"/>
      <c r="W238" s="430"/>
      <c r="X238" s="430"/>
      <c r="Y238" s="430"/>
      <c r="AA238" s="1127">
        <v>1</v>
      </c>
      <c r="AB238" s="1138" t="s">
        <v>1272</v>
      </c>
      <c r="AC238" s="794">
        <v>1721.702</v>
      </c>
      <c r="AD238" s="1138" t="str">
        <f>AB238</f>
        <v>  Прибыль направляемая на инвестиции</v>
      </c>
      <c r="AE238" s="794">
        <v>0</v>
      </c>
      <c r="AF238" s="1148"/>
      <c r="AG238" s="1149"/>
      <c r="AH238" s="1149"/>
      <c r="AI238" s="1148"/>
      <c r="AJ238" s="1149"/>
      <c r="AK238" s="1149"/>
      <c r="AL238" s="845"/>
    </row>
    <row customHeight="1" ht="11.25">
      <c r="A239" s="3319" t="s">
        <v>1218</v>
      </c>
      <c r="E239" s="101"/>
      <c r="F239" s="1122"/>
      <c r="G239" s="1123"/>
      <c r="H239" s="233" t="s">
        <v>154</v>
      </c>
      <c r="I239" s="1144"/>
      <c r="J239" s="366"/>
      <c r="K239" s="422"/>
      <c r="L239" s="214"/>
      <c r="M239" s="208"/>
      <c r="N239" s="1126"/>
      <c r="O239" s="1143"/>
      <c r="P239" s="1140"/>
      <c r="Q239" s="2458"/>
      <c r="R239" s="430"/>
      <c r="S239" s="1137"/>
      <c r="T239" s="430"/>
      <c r="U239" s="430"/>
      <c r="V239" s="430"/>
      <c r="W239" s="430"/>
      <c r="X239" s="430"/>
      <c r="Y239" s="430"/>
      <c r="Z239" s="1129"/>
      <c r="AA239" s="1130"/>
      <c r="AB239" s="167" t="s">
        <v>1263</v>
      </c>
      <c r="AC239" s="1131"/>
      <c r="AD239" s="1131"/>
      <c r="AE239" s="1151"/>
      <c r="AF239" s="1148"/>
      <c r="AG239" s="1149"/>
      <c r="AH239" s="1149"/>
      <c r="AI239" s="1148"/>
      <c r="AJ239" s="1149"/>
      <c r="AK239" s="1149"/>
      <c r="AL239" s="845"/>
    </row>
    <row customHeight="1" ht="11.25">
      <c r="A240" s="3319" t="s">
        <v>1218</v>
      </c>
      <c r="E240" s="101"/>
      <c r="F240" s="1122"/>
      <c r="G240" s="1123"/>
      <c r="H240" s="233" t="s">
        <v>154</v>
      </c>
      <c r="I240" s="1144"/>
      <c r="J240" s="366"/>
      <c r="K240" s="422"/>
      <c r="L240" s="214"/>
      <c r="M240" s="208"/>
      <c r="N240" s="1129"/>
      <c r="O240" s="1130"/>
      <c r="P240" s="167" t="s">
        <v>1264</v>
      </c>
      <c r="Q240" s="1130"/>
      <c r="R240" s="1130"/>
      <c r="S240" s="1130"/>
      <c r="T240" s="1130"/>
      <c r="U240" s="1130"/>
      <c r="V240" s="1130"/>
      <c r="W240" s="1130"/>
      <c r="X240" s="1130"/>
      <c r="Y240" s="1130"/>
      <c r="Z240" s="1130"/>
      <c r="AA240" s="1130"/>
      <c r="AB240" s="1130"/>
      <c r="AC240" s="1130"/>
      <c r="AD240" s="1130"/>
      <c r="AE240" s="1152"/>
      <c r="AF240" s="1148"/>
      <c r="AG240" s="1149"/>
      <c r="AH240" s="1149"/>
      <c r="AI240" s="1148"/>
      <c r="AJ240" s="1149"/>
      <c r="AK240" s="1149"/>
      <c r="AL240" s="845"/>
    </row>
    <row customHeight="1" ht="11.25">
      <c r="A241" s="3319" t="s">
        <v>1218</v>
      </c>
      <c r="B241" s="3319" t="s">
        <v>1250</v>
      </c>
      <c r="E241" s="101"/>
      <c r="F241" s="1122"/>
      <c r="G241" s="821" t="s">
        <v>102</v>
      </c>
      <c r="H241" s="233" t="s">
        <v>183</v>
      </c>
      <c r="I241" s="1144" t="s">
        <v>1251</v>
      </c>
      <c r="J241" s="366" t="s">
        <v>1265</v>
      </c>
      <c r="K241" s="422" t="s">
        <v>1398</v>
      </c>
      <c r="L241" s="214" t="s">
        <v>19</v>
      </c>
      <c r="M241" s="208"/>
      <c r="N241" s="1145"/>
      <c r="O241" s="1146" t="s">
        <v>529</v>
      </c>
      <c r="P241" s="1147"/>
      <c r="Q241" s="1147"/>
      <c r="R241" s="1147"/>
      <c r="S241" s="1147"/>
      <c r="T241" s="1147"/>
      <c r="U241" s="1147"/>
      <c r="V241" s="1147"/>
      <c r="W241" s="1147"/>
      <c r="X241" s="1147"/>
      <c r="Y241" s="1147"/>
      <c r="Z241" s="1147"/>
      <c r="AA241" s="1147"/>
      <c r="AB241" s="1147"/>
      <c r="AC241" s="1147"/>
      <c r="AD241" s="1147"/>
      <c r="AE241" s="1147"/>
      <c r="AF241" s="1148">
        <v>1</v>
      </c>
      <c r="AG241" s="1149" t="s">
        <v>1254</v>
      </c>
      <c r="AH241" s="1149" t="s">
        <v>1319</v>
      </c>
      <c r="AI241" s="1148">
        <v>1</v>
      </c>
      <c r="AJ241" s="1149" t="s">
        <v>1254</v>
      </c>
      <c r="AK241" s="1149" t="s">
        <v>1319</v>
      </c>
      <c r="AL241" s="845"/>
    </row>
    <row customHeight="1" ht="11.25">
      <c r="A242" s="3319" t="s">
        <v>1218</v>
      </c>
      <c r="E242" s="101"/>
      <c r="F242" s="1122"/>
      <c r="G242" s="1123"/>
      <c r="H242" s="233" t="s">
        <v>158</v>
      </c>
      <c r="I242" s="1144"/>
      <c r="J242" s="366"/>
      <c r="K242" s="422"/>
      <c r="L242" s="214"/>
      <c r="M242" s="208"/>
      <c r="N242" s="1126"/>
      <c r="O242" s="1143">
        <v>1</v>
      </c>
      <c r="P242" s="1128" t="s">
        <v>61</v>
      </c>
      <c r="Q242" s="2458" t="s">
        <v>1399</v>
      </c>
      <c r="R242" s="2459" t="s">
        <v>1269</v>
      </c>
      <c r="S242" s="2459" t="s">
        <v>178</v>
      </c>
      <c r="T242" s="2459" t="s">
        <v>178</v>
      </c>
      <c r="U242" s="2459" t="s">
        <v>179</v>
      </c>
      <c r="V242" s="2459" t="s">
        <v>1400</v>
      </c>
      <c r="W242" s="2459" t="s">
        <v>1401</v>
      </c>
      <c r="X242" s="2459" t="s">
        <v>1402</v>
      </c>
      <c r="Y242" s="2459" t="s">
        <v>1261</v>
      </c>
      <c r="Z242" s="1129"/>
      <c r="AA242" s="1130"/>
      <c r="AB242" s="1130"/>
      <c r="AC242" s="1131"/>
      <c r="AD242" s="1131"/>
      <c r="AE242" s="1150"/>
      <c r="AF242" s="1148"/>
      <c r="AG242" s="1149"/>
      <c r="AH242" s="1149"/>
      <c r="AI242" s="1148"/>
      <c r="AJ242" s="1149"/>
      <c r="AK242" s="1149"/>
      <c r="AL242" s="845"/>
    </row>
    <row customHeight="1" ht="11.25">
      <c r="A243" s="3319" t="s">
        <v>1218</v>
      </c>
      <c r="E243" s="101"/>
      <c r="F243" s="1122"/>
      <c r="G243" s="1123"/>
      <c r="H243" s="233" t="s">
        <v>158</v>
      </c>
      <c r="I243" s="1144"/>
      <c r="J243" s="366"/>
      <c r="K243" s="422"/>
      <c r="L243" s="214"/>
      <c r="M243" s="208"/>
      <c r="N243" s="1126"/>
      <c r="O243" s="1143"/>
      <c r="P243" s="1136"/>
      <c r="Q243" s="2458"/>
      <c r="R243" s="430"/>
      <c r="S243" s="1137"/>
      <c r="T243" s="430"/>
      <c r="U243" s="430"/>
      <c r="V243" s="430"/>
      <c r="W243" s="430"/>
      <c r="X243" s="430"/>
      <c r="Y243" s="430"/>
      <c r="AA243" s="1127">
        <v>1</v>
      </c>
      <c r="AB243" s="1138" t="s">
        <v>1272</v>
      </c>
      <c r="AC243" s="794">
        <v>4143.192</v>
      </c>
      <c r="AD243" s="1138" t="str">
        <f>AB243</f>
        <v>  Прибыль направляемая на инвестиции</v>
      </c>
      <c r="AE243" s="794">
        <v>0</v>
      </c>
      <c r="AF243" s="1148"/>
      <c r="AG243" s="1149"/>
      <c r="AH243" s="1149"/>
      <c r="AI243" s="1148"/>
      <c r="AJ243" s="1149"/>
      <c r="AK243" s="1149"/>
      <c r="AL243" s="845"/>
    </row>
    <row customHeight="1" ht="11.25">
      <c r="A244" s="3319" t="s">
        <v>1218</v>
      </c>
      <c r="E244" s="101"/>
      <c r="F244" s="1122"/>
      <c r="G244" s="1123"/>
      <c r="H244" s="233" t="s">
        <v>158</v>
      </c>
      <c r="I244" s="1144"/>
      <c r="J244" s="366"/>
      <c r="K244" s="422"/>
      <c r="L244" s="214"/>
      <c r="M244" s="208"/>
      <c r="N244" s="1126"/>
      <c r="O244" s="1143"/>
      <c r="P244" s="1140"/>
      <c r="Q244" s="2458"/>
      <c r="R244" s="430"/>
      <c r="S244" s="1137"/>
      <c r="T244" s="430"/>
      <c r="U244" s="430"/>
      <c r="V244" s="430"/>
      <c r="W244" s="430"/>
      <c r="X244" s="430"/>
      <c r="Y244" s="430"/>
      <c r="Z244" s="1129"/>
      <c r="AA244" s="1130"/>
      <c r="AB244" s="167" t="s">
        <v>1263</v>
      </c>
      <c r="AC244" s="1131"/>
      <c r="AD244" s="1131"/>
      <c r="AE244" s="1151"/>
      <c r="AF244" s="1148"/>
      <c r="AG244" s="1149"/>
      <c r="AH244" s="1149"/>
      <c r="AI244" s="1148"/>
      <c r="AJ244" s="1149"/>
      <c r="AK244" s="1149"/>
      <c r="AL244" s="845"/>
    </row>
    <row customHeight="1" ht="11.25">
      <c r="A245" s="3319" t="s">
        <v>1218</v>
      </c>
      <c r="E245" s="101"/>
      <c r="F245" s="1122"/>
      <c r="G245" s="1123"/>
      <c r="H245" s="233" t="s">
        <v>158</v>
      </c>
      <c r="I245" s="1144"/>
      <c r="J245" s="366"/>
      <c r="K245" s="422"/>
      <c r="L245" s="214"/>
      <c r="M245" s="208"/>
      <c r="N245" s="1129"/>
      <c r="O245" s="1130"/>
      <c r="P245" s="167" t="s">
        <v>1264</v>
      </c>
      <c r="Q245" s="1130"/>
      <c r="R245" s="1130"/>
      <c r="S245" s="1130"/>
      <c r="T245" s="1130"/>
      <c r="U245" s="1130"/>
      <c r="V245" s="1130"/>
      <c r="W245" s="1130"/>
      <c r="X245" s="1130"/>
      <c r="Y245" s="1130"/>
      <c r="Z245" s="1130"/>
      <c r="AA245" s="1130"/>
      <c r="AB245" s="1130"/>
      <c r="AC245" s="1130"/>
      <c r="AD245" s="1130"/>
      <c r="AE245" s="1152"/>
      <c r="AF245" s="1148"/>
      <c r="AG245" s="1149"/>
      <c r="AH245" s="1149"/>
      <c r="AI245" s="1148"/>
      <c r="AJ245" s="1149"/>
      <c r="AK245" s="1149"/>
      <c r="AL245" s="845"/>
    </row>
    <row customHeight="1" ht="11.25">
      <c r="A246" s="3319" t="s">
        <v>1218</v>
      </c>
      <c r="B246" s="3319" t="s">
        <v>1250</v>
      </c>
      <c r="E246" s="101"/>
      <c r="F246" s="1122"/>
      <c r="G246" s="821" t="s">
        <v>102</v>
      </c>
      <c r="H246" s="233" t="s">
        <v>161</v>
      </c>
      <c r="I246" s="1144" t="s">
        <v>1251</v>
      </c>
      <c r="J246" s="366" t="s">
        <v>1265</v>
      </c>
      <c r="K246" s="422" t="s">
        <v>1403</v>
      </c>
      <c r="L246" s="214" t="s">
        <v>19</v>
      </c>
      <c r="M246" s="208"/>
      <c r="N246" s="1145"/>
      <c r="O246" s="1146" t="s">
        <v>529</v>
      </c>
      <c r="P246" s="1147"/>
      <c r="Q246" s="1147"/>
      <c r="R246" s="1147"/>
      <c r="S246" s="1147"/>
      <c r="T246" s="1147"/>
      <c r="U246" s="1147"/>
      <c r="V246" s="1147"/>
      <c r="W246" s="1147"/>
      <c r="X246" s="1147"/>
      <c r="Y246" s="1147"/>
      <c r="Z246" s="1147"/>
      <c r="AA246" s="1147"/>
      <c r="AB246" s="1147"/>
      <c r="AC246" s="1147"/>
      <c r="AD246" s="1147"/>
      <c r="AE246" s="1147"/>
      <c r="AF246" s="1148">
        <v>1</v>
      </c>
      <c r="AG246" s="1149" t="s">
        <v>1254</v>
      </c>
      <c r="AH246" s="1149" t="s">
        <v>1319</v>
      </c>
      <c r="AI246" s="1148">
        <v>5</v>
      </c>
      <c r="AJ246" s="1149" t="s">
        <v>1254</v>
      </c>
      <c r="AK246" s="1149" t="s">
        <v>1267</v>
      </c>
      <c r="AL246" s="845"/>
    </row>
    <row customHeight="1" ht="11.25">
      <c r="A247" s="3319" t="s">
        <v>1218</v>
      </c>
      <c r="E247" s="101"/>
      <c r="F247" s="1122"/>
      <c r="G247" s="1123"/>
      <c r="H247" s="233" t="s">
        <v>183</v>
      </c>
      <c r="I247" s="1144"/>
      <c r="J247" s="366"/>
      <c r="K247" s="422"/>
      <c r="L247" s="214"/>
      <c r="M247" s="208"/>
      <c r="N247" s="1126"/>
      <c r="O247" s="1143">
        <v>1</v>
      </c>
      <c r="P247" s="1128" t="s">
        <v>61</v>
      </c>
      <c r="Q247" s="2458" t="s">
        <v>1404</v>
      </c>
      <c r="R247" s="2459" t="s">
        <v>1269</v>
      </c>
      <c r="S247" s="2459" t="s">
        <v>178</v>
      </c>
      <c r="T247" s="2459" t="s">
        <v>178</v>
      </c>
      <c r="U247" s="2459" t="s">
        <v>179</v>
      </c>
      <c r="V247" s="2459" t="s">
        <v>1400</v>
      </c>
      <c r="W247" s="2459" t="s">
        <v>1401</v>
      </c>
      <c r="X247" s="2459" t="s">
        <v>1405</v>
      </c>
      <c r="Y247" s="2459" t="s">
        <v>109</v>
      </c>
      <c r="Z247" s="1129"/>
      <c r="AA247" s="1130"/>
      <c r="AB247" s="1130"/>
      <c r="AC247" s="1131"/>
      <c r="AD247" s="1131"/>
      <c r="AE247" s="1150"/>
      <c r="AF247" s="1148"/>
      <c r="AG247" s="1149"/>
      <c r="AH247" s="1149"/>
      <c r="AI247" s="1148"/>
      <c r="AJ247" s="1149"/>
      <c r="AK247" s="1149"/>
      <c r="AL247" s="845"/>
    </row>
    <row customHeight="1" ht="11.25">
      <c r="A248" s="3319" t="s">
        <v>1218</v>
      </c>
      <c r="E248" s="101"/>
      <c r="F248" s="1122"/>
      <c r="G248" s="1123"/>
      <c r="H248" s="233" t="s">
        <v>183</v>
      </c>
      <c r="I248" s="1144"/>
      <c r="J248" s="366"/>
      <c r="K248" s="422"/>
      <c r="L248" s="214"/>
      <c r="M248" s="208"/>
      <c r="N248" s="1126"/>
      <c r="O248" s="1143"/>
      <c r="P248" s="1136"/>
      <c r="Q248" s="2458"/>
      <c r="R248" s="430"/>
      <c r="S248" s="1137"/>
      <c r="T248" s="430"/>
      <c r="U248" s="430"/>
      <c r="V248" s="430"/>
      <c r="W248" s="430"/>
      <c r="X248" s="430"/>
      <c r="Y248" s="430"/>
      <c r="AA248" s="1127">
        <v>1</v>
      </c>
      <c r="AB248" s="1138" t="s">
        <v>1272</v>
      </c>
      <c r="AC248" s="794">
        <v>3168.083</v>
      </c>
      <c r="AD248" s="1138" t="str">
        <f>AB248</f>
        <v>  Прибыль направляемая на инвестиции</v>
      </c>
      <c r="AE248" s="794">
        <v>0</v>
      </c>
      <c r="AF248" s="1148"/>
      <c r="AG248" s="1149"/>
      <c r="AH248" s="1149"/>
      <c r="AI248" s="1148"/>
      <c r="AJ248" s="1149"/>
      <c r="AK248" s="1149"/>
      <c r="AL248" s="845"/>
    </row>
    <row customHeight="1" ht="11.25">
      <c r="A249" s="3319" t="s">
        <v>1218</v>
      </c>
      <c r="E249" s="101"/>
      <c r="F249" s="1122"/>
      <c r="G249" s="1123"/>
      <c r="H249" s="233" t="s">
        <v>183</v>
      </c>
      <c r="I249" s="1144"/>
      <c r="J249" s="366"/>
      <c r="K249" s="422"/>
      <c r="L249" s="214"/>
      <c r="M249" s="208"/>
      <c r="N249" s="1126"/>
      <c r="O249" s="1143"/>
      <c r="P249" s="1140"/>
      <c r="Q249" s="2458"/>
      <c r="R249" s="430"/>
      <c r="S249" s="1137"/>
      <c r="T249" s="430"/>
      <c r="U249" s="430"/>
      <c r="V249" s="430"/>
      <c r="W249" s="430"/>
      <c r="X249" s="430"/>
      <c r="Y249" s="430"/>
      <c r="Z249" s="1129"/>
      <c r="AA249" s="1130"/>
      <c r="AB249" s="167" t="s">
        <v>1263</v>
      </c>
      <c r="AC249" s="1131"/>
      <c r="AD249" s="1131"/>
      <c r="AE249" s="1151"/>
      <c r="AF249" s="1148"/>
      <c r="AG249" s="1149"/>
      <c r="AH249" s="1149"/>
      <c r="AI249" s="1148"/>
      <c r="AJ249" s="1149"/>
      <c r="AK249" s="1149"/>
      <c r="AL249" s="845"/>
    </row>
    <row customHeight="1" ht="11.25">
      <c r="A250" s="3319" t="s">
        <v>1218</v>
      </c>
      <c r="E250" s="101"/>
      <c r="F250" s="1122"/>
      <c r="G250" s="1123"/>
      <c r="H250" s="233" t="s">
        <v>183</v>
      </c>
      <c r="I250" s="1144"/>
      <c r="J250" s="366"/>
      <c r="K250" s="422"/>
      <c r="L250" s="214"/>
      <c r="M250" s="208"/>
      <c r="N250" s="1129"/>
      <c r="O250" s="1130"/>
      <c r="P250" s="167" t="s">
        <v>1264</v>
      </c>
      <c r="Q250" s="1130"/>
      <c r="R250" s="1130"/>
      <c r="S250" s="1130"/>
      <c r="T250" s="1130"/>
      <c r="U250" s="1130"/>
      <c r="V250" s="1130"/>
      <c r="W250" s="1130"/>
      <c r="X250" s="1130"/>
      <c r="Y250" s="1130"/>
      <c r="Z250" s="1130"/>
      <c r="AA250" s="1130"/>
      <c r="AB250" s="1130"/>
      <c r="AC250" s="1130"/>
      <c r="AD250" s="1130"/>
      <c r="AE250" s="1152"/>
      <c r="AF250" s="1148"/>
      <c r="AG250" s="1149"/>
      <c r="AH250" s="1149"/>
      <c r="AI250" s="1148"/>
      <c r="AJ250" s="1149"/>
      <c r="AK250" s="1149"/>
      <c r="AL250" s="845"/>
    </row>
    <row customHeight="1" ht="11.25">
      <c r="A251" s="3319" t="s">
        <v>1218</v>
      </c>
      <c r="B251" s="3319" t="s">
        <v>1250</v>
      </c>
      <c r="E251" s="101"/>
      <c r="F251" s="1122"/>
      <c r="G251" s="821" t="s">
        <v>102</v>
      </c>
      <c r="H251" s="233" t="s">
        <v>190</v>
      </c>
      <c r="I251" s="1144" t="s">
        <v>1251</v>
      </c>
      <c r="J251" s="366" t="s">
        <v>1252</v>
      </c>
      <c r="K251" s="422" t="s">
        <v>1406</v>
      </c>
      <c r="L251" s="214" t="s">
        <v>19</v>
      </c>
      <c r="M251" s="208"/>
      <c r="N251" s="1145"/>
      <c r="O251" s="1146" t="s">
        <v>529</v>
      </c>
      <c r="P251" s="1147"/>
      <c r="Q251" s="1147"/>
      <c r="R251" s="1147"/>
      <c r="S251" s="1147"/>
      <c r="T251" s="1147"/>
      <c r="U251" s="1147"/>
      <c r="V251" s="1147"/>
      <c r="W251" s="1147"/>
      <c r="X251" s="1147"/>
      <c r="Y251" s="1147"/>
      <c r="Z251" s="1147"/>
      <c r="AA251" s="1147"/>
      <c r="AB251" s="1147"/>
      <c r="AC251" s="1147"/>
      <c r="AD251" s="1147"/>
      <c r="AE251" s="1147"/>
      <c r="AF251" s="1148">
        <v>1</v>
      </c>
      <c r="AG251" s="1149" t="s">
        <v>1254</v>
      </c>
      <c r="AH251" s="1149" t="s">
        <v>1319</v>
      </c>
      <c r="AI251" s="1148">
        <v>2</v>
      </c>
      <c r="AJ251" s="1149" t="s">
        <v>1407</v>
      </c>
      <c r="AK251" s="1149" t="s">
        <v>1300</v>
      </c>
      <c r="AL251" s="845"/>
    </row>
    <row customHeight="1" ht="11.25">
      <c r="A252" s="3319" t="s">
        <v>1218</v>
      </c>
      <c r="E252" s="101"/>
      <c r="F252" s="1122"/>
      <c r="G252" s="1123"/>
      <c r="H252" s="233" t="s">
        <v>161</v>
      </c>
      <c r="I252" s="1144"/>
      <c r="J252" s="366"/>
      <c r="K252" s="422"/>
      <c r="L252" s="214"/>
      <c r="M252" s="208"/>
      <c r="N252" s="1126"/>
      <c r="O252" s="1143">
        <v>1</v>
      </c>
      <c r="P252" s="1128" t="s">
        <v>61</v>
      </c>
      <c r="Q252" s="2458" t="s">
        <v>1408</v>
      </c>
      <c r="R252" s="2459" t="s">
        <v>1257</v>
      </c>
      <c r="S252" s="2459" t="s">
        <v>188</v>
      </c>
      <c r="T252" s="2459" t="s">
        <v>188</v>
      </c>
      <c r="U252" s="2459" t="s">
        <v>189</v>
      </c>
      <c r="V252" s="2459" t="s">
        <v>1258</v>
      </c>
      <c r="W252" s="2459" t="s">
        <v>1259</v>
      </c>
      <c r="X252" s="2459" t="s">
        <v>1260</v>
      </c>
      <c r="Y252" s="2459" t="s">
        <v>1261</v>
      </c>
      <c r="Z252" s="1129"/>
      <c r="AA252" s="1130"/>
      <c r="AB252" s="1130"/>
      <c r="AC252" s="1131"/>
      <c r="AD252" s="1131"/>
      <c r="AE252" s="1150"/>
      <c r="AF252" s="1148"/>
      <c r="AG252" s="1149"/>
      <c r="AH252" s="1149"/>
      <c r="AI252" s="1148"/>
      <c r="AJ252" s="1149"/>
      <c r="AK252" s="1149"/>
      <c r="AL252" s="845"/>
    </row>
    <row customHeight="1" ht="11.25">
      <c r="A253" s="3319" t="s">
        <v>1218</v>
      </c>
      <c r="E253" s="101"/>
      <c r="F253" s="1122"/>
      <c r="G253" s="1123"/>
      <c r="H253" s="233" t="s">
        <v>161</v>
      </c>
      <c r="I253" s="1144"/>
      <c r="J253" s="366"/>
      <c r="K253" s="422"/>
      <c r="L253" s="214"/>
      <c r="M253" s="208"/>
      <c r="N253" s="1126"/>
      <c r="O253" s="1143"/>
      <c r="P253" s="1136"/>
      <c r="Q253" s="2458"/>
      <c r="R253" s="430"/>
      <c r="S253" s="1137"/>
      <c r="T253" s="430"/>
      <c r="U253" s="430"/>
      <c r="V253" s="430"/>
      <c r="W253" s="430"/>
      <c r="X253" s="430"/>
      <c r="Y253" s="430"/>
      <c r="AA253" s="1127">
        <v>1</v>
      </c>
      <c r="AB253" s="1138" t="s">
        <v>1262</v>
      </c>
      <c r="AC253" s="794">
        <v>280.317</v>
      </c>
      <c r="AD253" s="1138" t="str">
        <f>AB253</f>
        <v>     Прочие амортизационные отчисления</v>
      </c>
      <c r="AE253" s="794">
        <v>0</v>
      </c>
      <c r="AF253" s="1148"/>
      <c r="AG253" s="1149"/>
      <c r="AH253" s="1149"/>
      <c r="AI253" s="1148"/>
      <c r="AJ253" s="1149"/>
      <c r="AK253" s="1149"/>
      <c r="AL253" s="845"/>
    </row>
    <row customHeight="1" ht="11.25">
      <c r="A254" s="3319" t="s">
        <v>1218</v>
      </c>
      <c r="E254" s="101"/>
      <c r="F254" s="1122"/>
      <c r="G254" s="1123"/>
      <c r="H254" s="233" t="s">
        <v>161</v>
      </c>
      <c r="I254" s="1144"/>
      <c r="J254" s="366"/>
      <c r="K254" s="422"/>
      <c r="L254" s="214"/>
      <c r="M254" s="208"/>
      <c r="N254" s="1126"/>
      <c r="O254" s="1143"/>
      <c r="P254" s="1140"/>
      <c r="Q254" s="2458"/>
      <c r="R254" s="430"/>
      <c r="S254" s="1137"/>
      <c r="T254" s="430"/>
      <c r="U254" s="430"/>
      <c r="V254" s="430"/>
      <c r="W254" s="430"/>
      <c r="X254" s="430"/>
      <c r="Y254" s="430"/>
      <c r="Z254" s="1129"/>
      <c r="AA254" s="1130"/>
      <c r="AB254" s="167" t="s">
        <v>1263</v>
      </c>
      <c r="AC254" s="1131"/>
      <c r="AD254" s="1131"/>
      <c r="AE254" s="1151"/>
      <c r="AF254" s="1148"/>
      <c r="AG254" s="1149"/>
      <c r="AH254" s="1149"/>
      <c r="AI254" s="1148"/>
      <c r="AJ254" s="1149"/>
      <c r="AK254" s="1149"/>
      <c r="AL254" s="845"/>
    </row>
    <row customHeight="1" ht="11.25">
      <c r="A255" s="3319" t="s">
        <v>1218</v>
      </c>
      <c r="E255" s="101"/>
      <c r="F255" s="1122"/>
      <c r="G255" s="1123"/>
      <c r="H255" s="233" t="s">
        <v>161</v>
      </c>
      <c r="I255" s="1144"/>
      <c r="J255" s="366"/>
      <c r="K255" s="422"/>
      <c r="L255" s="214"/>
      <c r="M255" s="208"/>
      <c r="N255" s="1129"/>
      <c r="O255" s="1130"/>
      <c r="P255" s="167" t="s">
        <v>1264</v>
      </c>
      <c r="Q255" s="1130"/>
      <c r="R255" s="1130"/>
      <c r="S255" s="1130"/>
      <c r="T255" s="1130"/>
      <c r="U255" s="1130"/>
      <c r="V255" s="1130"/>
      <c r="W255" s="1130"/>
      <c r="X255" s="1130"/>
      <c r="Y255" s="1130"/>
      <c r="Z255" s="1130"/>
      <c r="AA255" s="1130"/>
      <c r="AB255" s="1130"/>
      <c r="AC255" s="1130"/>
      <c r="AD255" s="1130"/>
      <c r="AE255" s="1152"/>
      <c r="AF255" s="1148"/>
      <c r="AG255" s="1149"/>
      <c r="AH255" s="1149"/>
      <c r="AI255" s="1148"/>
      <c r="AJ255" s="1149"/>
      <c r="AK255" s="1149"/>
      <c r="AL255" s="845"/>
    </row>
    <row customHeight="1" ht="11.25">
      <c r="A256" s="3319" t="s">
        <v>1218</v>
      </c>
      <c r="B256" s="3319" t="s">
        <v>22</v>
      </c>
      <c r="E256" s="101"/>
      <c r="F256" s="1122"/>
      <c r="G256" s="821" t="s">
        <v>102</v>
      </c>
      <c r="H256" s="233" t="s">
        <v>165</v>
      </c>
      <c r="I256" s="1144" t="s">
        <v>1273</v>
      </c>
      <c r="J256" s="2460" t="s">
        <v>22</v>
      </c>
      <c r="K256" s="422" t="s">
        <v>1409</v>
      </c>
      <c r="L256" s="214" t="s">
        <v>19</v>
      </c>
      <c r="M256" s="208"/>
      <c r="N256" s="1145"/>
      <c r="O256" s="1146" t="s">
        <v>529</v>
      </c>
      <c r="P256" s="1147"/>
      <c r="Q256" s="1147"/>
      <c r="R256" s="1147"/>
      <c r="S256" s="1147"/>
      <c r="T256" s="1147"/>
      <c r="U256" s="1147"/>
      <c r="V256" s="1147"/>
      <c r="W256" s="1147"/>
      <c r="X256" s="1147"/>
      <c r="Y256" s="1147"/>
      <c r="Z256" s="1147"/>
      <c r="AA256" s="1147"/>
      <c r="AB256" s="1147"/>
      <c r="AC256" s="1147"/>
      <c r="AD256" s="1147"/>
      <c r="AE256" s="1147"/>
      <c r="AF256" s="1148">
        <v>1</v>
      </c>
      <c r="AG256" s="1149" t="s">
        <v>1254</v>
      </c>
      <c r="AH256" s="1149" t="s">
        <v>1319</v>
      </c>
      <c r="AI256" s="1148">
        <v>2</v>
      </c>
      <c r="AJ256" s="1149" t="s">
        <v>1299</v>
      </c>
      <c r="AK256" s="1149" t="s">
        <v>1300</v>
      </c>
      <c r="AL256" s="845"/>
    </row>
    <row customHeight="1" ht="11.25">
      <c r="A257" s="3319" t="s">
        <v>1218</v>
      </c>
      <c r="E257" s="101"/>
      <c r="F257" s="1122"/>
      <c r="G257" s="1123"/>
      <c r="H257" s="233" t="s">
        <v>190</v>
      </c>
      <c r="I257" s="1144"/>
      <c r="J257" s="2460"/>
      <c r="K257" s="422"/>
      <c r="L257" s="214"/>
      <c r="M257" s="208"/>
      <c r="N257" s="1126"/>
      <c r="O257" s="1143">
        <v>1</v>
      </c>
      <c r="P257" s="1128" t="s">
        <v>19</v>
      </c>
      <c r="Q257" s="430" t="s">
        <v>22</v>
      </c>
      <c r="R257" s="430" t="s">
        <v>22</v>
      </c>
      <c r="S257" s="430" t="s">
        <v>22</v>
      </c>
      <c r="T257" s="430" t="s">
        <v>22</v>
      </c>
      <c r="U257" s="430" t="s">
        <v>22</v>
      </c>
      <c r="V257" s="430" t="s">
        <v>22</v>
      </c>
      <c r="W257" s="430" t="s">
        <v>22</v>
      </c>
      <c r="X257" s="430" t="s">
        <v>22</v>
      </c>
      <c r="Y257" s="430"/>
      <c r="Z257" s="1129"/>
      <c r="AA257" s="1130"/>
      <c r="AB257" s="1130"/>
      <c r="AC257" s="1131"/>
      <c r="AD257" s="1131"/>
      <c r="AE257" s="1150"/>
      <c r="AF257" s="1148"/>
      <c r="AG257" s="1149"/>
      <c r="AH257" s="1149"/>
      <c r="AI257" s="1148"/>
      <c r="AJ257" s="1149"/>
      <c r="AK257" s="1149"/>
      <c r="AL257" s="845"/>
    </row>
    <row customHeight="1" ht="11.25">
      <c r="A258" s="3319" t="s">
        <v>1218</v>
      </c>
      <c r="E258" s="101"/>
      <c r="F258" s="1122"/>
      <c r="G258" s="1123"/>
      <c r="H258" s="233" t="s">
        <v>190</v>
      </c>
      <c r="I258" s="1144"/>
      <c r="J258" s="2460"/>
      <c r="K258" s="422"/>
      <c r="L258" s="214"/>
      <c r="M258" s="208"/>
      <c r="N258" s="1126"/>
      <c r="O258" s="1143"/>
      <c r="P258" s="1136"/>
      <c r="Q258" s="430"/>
      <c r="R258" s="430"/>
      <c r="S258" s="1137"/>
      <c r="T258" s="430"/>
      <c r="U258" s="430"/>
      <c r="V258" s="430"/>
      <c r="W258" s="430"/>
      <c r="X258" s="430"/>
      <c r="Y258" s="430"/>
      <c r="AA258" s="1127">
        <v>1</v>
      </c>
      <c r="AB258" s="1138" t="s">
        <v>1272</v>
      </c>
      <c r="AC258" s="794">
        <v>30456.077</v>
      </c>
      <c r="AD258" s="1138" t="str">
        <f>AB258</f>
        <v>  Прибыль направляемая на инвестиции</v>
      </c>
      <c r="AE258" s="794">
        <v>0</v>
      </c>
      <c r="AF258" s="1148"/>
      <c r="AG258" s="1149"/>
      <c r="AH258" s="1149"/>
      <c r="AI258" s="1148"/>
      <c r="AJ258" s="1149"/>
      <c r="AK258" s="1149"/>
      <c r="AL258" s="845"/>
    </row>
    <row customHeight="1" ht="11.25">
      <c r="A259" s="3319" t="s">
        <v>1218</v>
      </c>
      <c r="E259" s="101"/>
      <c r="F259" s="1122"/>
      <c r="G259" s="1123"/>
      <c r="H259" s="233" t="s">
        <v>190</v>
      </c>
      <c r="I259" s="1144"/>
      <c r="J259" s="2460"/>
      <c r="K259" s="422"/>
      <c r="L259" s="214"/>
      <c r="M259" s="208"/>
      <c r="N259" s="1126"/>
      <c r="O259" s="1143"/>
      <c r="P259" s="1140"/>
      <c r="Q259" s="430"/>
      <c r="R259" s="430"/>
      <c r="S259" s="1137"/>
      <c r="T259" s="430"/>
      <c r="U259" s="430"/>
      <c r="V259" s="430"/>
      <c r="W259" s="430"/>
      <c r="X259" s="430"/>
      <c r="Y259" s="430"/>
      <c r="Z259" s="1129"/>
      <c r="AA259" s="1130"/>
      <c r="AB259" s="167" t="s">
        <v>1263</v>
      </c>
      <c r="AC259" s="1131"/>
      <c r="AD259" s="1131"/>
      <c r="AE259" s="1151"/>
      <c r="AF259" s="1148"/>
      <c r="AG259" s="1149"/>
      <c r="AH259" s="1149"/>
      <c r="AI259" s="1148"/>
      <c r="AJ259" s="1149"/>
      <c r="AK259" s="1149"/>
      <c r="AL259" s="845"/>
    </row>
    <row customHeight="1" ht="11.25">
      <c r="A260" s="3319" t="s">
        <v>1218</v>
      </c>
      <c r="E260" s="101"/>
      <c r="F260" s="1122"/>
      <c r="G260" s="1123"/>
      <c r="H260" s="233" t="s">
        <v>190</v>
      </c>
      <c r="I260" s="1144"/>
      <c r="J260" s="2460"/>
      <c r="K260" s="422"/>
      <c r="L260" s="214"/>
      <c r="M260" s="208"/>
      <c r="N260" s="1129"/>
      <c r="O260" s="1130"/>
      <c r="P260" s="167" t="s">
        <v>1264</v>
      </c>
      <c r="Q260" s="1130"/>
      <c r="R260" s="1130"/>
      <c r="S260" s="1130"/>
      <c r="T260" s="1130"/>
      <c r="U260" s="1130"/>
      <c r="V260" s="1130"/>
      <c r="W260" s="1130"/>
      <c r="X260" s="1130"/>
      <c r="Y260" s="1130"/>
      <c r="Z260" s="1130"/>
      <c r="AA260" s="1130"/>
      <c r="AB260" s="1130"/>
      <c r="AC260" s="1130"/>
      <c r="AD260" s="1130"/>
      <c r="AE260" s="1152"/>
      <c r="AF260" s="1148"/>
      <c r="AG260" s="1149"/>
      <c r="AH260" s="1149"/>
      <c r="AI260" s="1148"/>
      <c r="AJ260" s="1149"/>
      <c r="AK260" s="1149"/>
      <c r="AL260" s="845"/>
    </row>
    <row customHeight="1" ht="12">
      <c r="A261" s="0" t="s">
        <v>1218</v>
      </c>
      <c r="E261" s="101"/>
      <c r="F261" s="1117"/>
      <c r="G261" s="1118"/>
      <c r="H261" s="1118"/>
      <c r="I261" s="1119" t="s">
        <v>1316</v>
      </c>
      <c r="J261" s="1119"/>
      <c r="K261" s="1119"/>
      <c r="L261" s="1120"/>
      <c r="M261" s="1120"/>
      <c r="N261" s="1121"/>
      <c r="O261" s="1121"/>
      <c r="P261" s="1121"/>
      <c r="Q261" s="1121"/>
      <c r="R261" s="1121"/>
      <c r="S261" s="1121"/>
      <c r="T261" s="1121"/>
      <c r="U261" s="1121"/>
      <c r="V261" s="1121"/>
      <c r="W261" s="1121"/>
      <c r="X261" s="1121"/>
      <c r="Y261" s="1121"/>
      <c r="Z261" s="1121"/>
      <c r="AA261" s="1121"/>
      <c r="AB261" s="1121"/>
      <c r="AC261" s="1121"/>
      <c r="AD261" s="1121"/>
      <c r="AE261" s="1121"/>
      <c r="AF261" s="1121"/>
      <c r="AG261" s="1120"/>
      <c r="AH261" s="1120"/>
      <c r="AI261" s="1121"/>
      <c r="AJ261" s="1120"/>
      <c r="AK261" s="1121"/>
      <c r="AL261" s="845"/>
    </row>
    <row customHeight="1" ht="0.75">
      <c r="A262" s="0" t="s">
        <v>1218</v>
      </c>
      <c r="E262" s="101"/>
      <c r="F262" s="164">
        <v>2022</v>
      </c>
      <c r="G262" s="233"/>
      <c r="H262" s="1097" t="s">
        <v>529</v>
      </c>
      <c r="I262" s="1098"/>
      <c r="J262" s="155"/>
      <c r="K262" s="155"/>
      <c r="L262" s="1099"/>
      <c r="M262" s="495"/>
      <c r="N262" s="1100"/>
      <c r="O262" s="1101"/>
      <c r="P262" s="1100"/>
      <c r="Q262" s="1100"/>
      <c r="R262" s="1100"/>
      <c r="S262" s="1100"/>
      <c r="T262" s="1100"/>
      <c r="U262" s="1100"/>
      <c r="V262" s="1100"/>
      <c r="W262" s="1100"/>
      <c r="X262" s="1100"/>
      <c r="Y262" s="1100"/>
      <c r="Z262" s="1100"/>
      <c r="AA262" s="1100"/>
      <c r="AB262" s="1100"/>
      <c r="AC262" s="1100"/>
      <c r="AD262" s="1100"/>
      <c r="AE262" s="1100"/>
      <c r="AF262" s="1102"/>
      <c r="AG262" s="1099"/>
      <c r="AH262" s="1099"/>
      <c r="AI262" s="1102"/>
      <c r="AJ262" s="1099"/>
      <c r="AK262" s="1099"/>
      <c r="AL262" s="845"/>
    </row>
    <row customHeight="1" ht="0.75">
      <c r="A263" s="0" t="s">
        <v>1218</v>
      </c>
      <c r="E263" s="101"/>
      <c r="F263" s="164"/>
      <c r="G263" s="233"/>
      <c r="H263" s="1097"/>
      <c r="I263" s="1098"/>
      <c r="J263" s="155"/>
      <c r="K263" s="155"/>
      <c r="L263" s="1099"/>
      <c r="M263" s="495"/>
      <c r="N263" s="1103"/>
      <c r="O263" s="1104"/>
      <c r="P263" s="1105"/>
      <c r="Q263" s="155"/>
      <c r="R263" s="155"/>
      <c r="S263" s="155"/>
      <c r="T263" s="155"/>
      <c r="U263" s="155"/>
      <c r="V263" s="155"/>
      <c r="W263" s="155"/>
      <c r="X263" s="155"/>
      <c r="Y263" s="155"/>
      <c r="Z263" s="1106"/>
      <c r="AA263" s="1107"/>
      <c r="AB263" s="1107"/>
      <c r="AC263" s="1108"/>
      <c r="AD263" s="1108"/>
      <c r="AE263" s="1109"/>
      <c r="AF263" s="1102"/>
      <c r="AG263" s="1099"/>
      <c r="AH263" s="1099"/>
      <c r="AI263" s="1102"/>
      <c r="AJ263" s="1099"/>
      <c r="AK263" s="1099"/>
      <c r="AL263" s="845"/>
    </row>
    <row customHeight="1" ht="0.75">
      <c r="A264" s="0" t="s">
        <v>1218</v>
      </c>
      <c r="E264" s="101"/>
      <c r="F264" s="164"/>
      <c r="G264" s="233"/>
      <c r="H264" s="1097"/>
      <c r="I264" s="1098"/>
      <c r="J264" s="155"/>
      <c r="K264" s="155"/>
      <c r="L264" s="1099"/>
      <c r="M264" s="495"/>
      <c r="N264" s="1103"/>
      <c r="O264" s="1104"/>
      <c r="P264" s="1110"/>
      <c r="Q264" s="155"/>
      <c r="R264" s="155"/>
      <c r="S264" s="155"/>
      <c r="T264" s="155"/>
      <c r="U264" s="155"/>
      <c r="V264" s="155"/>
      <c r="W264" s="155"/>
      <c r="X264" s="155"/>
      <c r="Y264" s="155"/>
      <c r="AA264" s="1104"/>
      <c r="AB264" s="1111"/>
      <c r="AC264" s="1112"/>
      <c r="AD264" s="1111"/>
      <c r="AE264" s="1112"/>
      <c r="AF264" s="1102"/>
      <c r="AG264" s="1099"/>
      <c r="AH264" s="1099"/>
      <c r="AI264" s="1102"/>
      <c r="AJ264" s="1099"/>
      <c r="AK264" s="1099"/>
      <c r="AL264" s="845"/>
    </row>
    <row customHeight="1" ht="0.75">
      <c r="A265" s="0" t="s">
        <v>1218</v>
      </c>
      <c r="E265" s="101"/>
      <c r="F265" s="164"/>
      <c r="G265" s="233"/>
      <c r="H265" s="1097"/>
      <c r="I265" s="1098"/>
      <c r="J265" s="155"/>
      <c r="K265" s="155"/>
      <c r="L265" s="1099"/>
      <c r="M265" s="495"/>
      <c r="N265" s="1103"/>
      <c r="O265" s="1104"/>
      <c r="P265" s="1113"/>
      <c r="Q265" s="155"/>
      <c r="R265" s="155"/>
      <c r="S265" s="155"/>
      <c r="T265" s="155"/>
      <c r="U265" s="155"/>
      <c r="V265" s="155"/>
      <c r="W265" s="155"/>
      <c r="X265" s="155"/>
      <c r="Y265" s="155"/>
      <c r="Z265" s="1106"/>
      <c r="AA265" s="1107"/>
      <c r="AB265" s="1114"/>
      <c r="AC265" s="1108"/>
      <c r="AD265" s="1108"/>
      <c r="AE265" s="1115"/>
      <c r="AF265" s="1102"/>
      <c r="AG265" s="1099"/>
      <c r="AH265" s="1099"/>
      <c r="AI265" s="1102"/>
      <c r="AJ265" s="1099"/>
      <c r="AK265" s="1099"/>
      <c r="AL265" s="845"/>
    </row>
    <row customHeight="1" ht="0.75">
      <c r="A266" s="0" t="s">
        <v>1218</v>
      </c>
      <c r="E266" s="101"/>
      <c r="F266" s="164"/>
      <c r="G266" s="233"/>
      <c r="H266" s="1097"/>
      <c r="I266" s="1098"/>
      <c r="J266" s="155"/>
      <c r="K266" s="155"/>
      <c r="L266" s="1099"/>
      <c r="M266" s="495"/>
      <c r="N266" s="1107"/>
      <c r="O266" s="1107"/>
      <c r="P266" s="1114"/>
      <c r="Q266" s="1107"/>
      <c r="R266" s="1107"/>
      <c r="S266" s="1107"/>
      <c r="T266" s="1107"/>
      <c r="U266" s="1107"/>
      <c r="V266" s="1107"/>
      <c r="W266" s="1107"/>
      <c r="X266" s="1107"/>
      <c r="Y266" s="1107"/>
      <c r="Z266" s="1107"/>
      <c r="AA266" s="1107"/>
      <c r="AB266" s="1107"/>
      <c r="AC266" s="1107"/>
      <c r="AD266" s="1107"/>
      <c r="AE266" s="1116"/>
      <c r="AF266" s="1102"/>
      <c r="AG266" s="1099"/>
      <c r="AH266" s="1099"/>
      <c r="AI266" s="1102"/>
      <c r="AJ266" s="1099"/>
      <c r="AK266" s="1099"/>
      <c r="AL266" s="845"/>
    </row>
    <row customHeight="1" ht="11.25">
      <c r="A267" s="0" t="s">
        <v>1218</v>
      </c>
      <c r="B267" s="0" t="s">
        <v>1250</v>
      </c>
      <c r="E267" s="101"/>
      <c r="F267" s="1122"/>
      <c r="G267" s="821" t="s">
        <v>102</v>
      </c>
      <c r="H267" s="233" t="s">
        <v>98</v>
      </c>
      <c r="I267" s="1144" t="s">
        <v>1251</v>
      </c>
      <c r="J267" s="366" t="s">
        <v>1252</v>
      </c>
      <c r="K267" s="422" t="s">
        <v>1410</v>
      </c>
      <c r="L267" s="214" t="s">
        <v>19</v>
      </c>
      <c r="M267" s="208"/>
      <c r="N267" s="1145"/>
      <c r="O267" s="1146" t="s">
        <v>529</v>
      </c>
      <c r="P267" s="1147"/>
      <c r="Q267" s="1147"/>
      <c r="R267" s="1147"/>
      <c r="S267" s="1147"/>
      <c r="T267" s="1147"/>
      <c r="U267" s="1147"/>
      <c r="V267" s="1147"/>
      <c r="W267" s="1147"/>
      <c r="X267" s="1147"/>
      <c r="Y267" s="1147"/>
      <c r="Z267" s="1147"/>
      <c r="AA267" s="1147"/>
      <c r="AB267" s="1147"/>
      <c r="AC267" s="1147"/>
      <c r="AD267" s="1147"/>
      <c r="AE267" s="1147"/>
      <c r="AF267" s="1148">
        <v>2</v>
      </c>
      <c r="AG267" s="1149" t="s">
        <v>1254</v>
      </c>
      <c r="AH267" s="1149" t="s">
        <v>1300</v>
      </c>
      <c r="AI267" s="1148">
        <v>2</v>
      </c>
      <c r="AJ267" s="1149" t="s">
        <v>1254</v>
      </c>
      <c r="AK267" s="1149" t="s">
        <v>1300</v>
      </c>
      <c r="AL267" s="845"/>
    </row>
    <row customHeight="1" ht="11.25">
      <c r="A268" s="0" t="s">
        <v>1218</v>
      </c>
      <c r="E268" s="101"/>
      <c r="F268" s="1122"/>
      <c r="G268" s="1123"/>
      <c r="H268" s="233" t="s">
        <v>529</v>
      </c>
      <c r="I268" s="1144"/>
      <c r="J268" s="366"/>
      <c r="K268" s="422"/>
      <c r="L268" s="214"/>
      <c r="M268" s="208"/>
      <c r="N268" s="1126"/>
      <c r="O268" s="1143">
        <v>1</v>
      </c>
      <c r="P268" s="1128" t="s">
        <v>61</v>
      </c>
      <c r="Q268" s="2494" t="s">
        <v>1321</v>
      </c>
      <c r="R268" s="2495" t="s">
        <v>1257</v>
      </c>
      <c r="S268" s="2495" t="s">
        <v>103</v>
      </c>
      <c r="T268" s="2495" t="s">
        <v>103</v>
      </c>
      <c r="U268" s="2495" t="s">
        <v>104</v>
      </c>
      <c r="V268" s="2495" t="s">
        <v>1322</v>
      </c>
      <c r="W268" s="2495" t="s">
        <v>1323</v>
      </c>
      <c r="X268" s="2495" t="s">
        <v>1324</v>
      </c>
      <c r="Y268" s="2495" t="s">
        <v>1325</v>
      </c>
      <c r="Z268" s="1129"/>
      <c r="AA268" s="1130"/>
      <c r="AB268" s="1130"/>
      <c r="AC268" s="1131"/>
      <c r="AD268" s="1131"/>
      <c r="AE268" s="1150"/>
      <c r="AF268" s="1148"/>
      <c r="AG268" s="1149"/>
      <c r="AH268" s="1149"/>
      <c r="AI268" s="1148"/>
      <c r="AJ268" s="1149"/>
      <c r="AK268" s="1149"/>
      <c r="AL268" s="845"/>
    </row>
    <row customHeight="1" ht="11.25">
      <c r="A269" s="0" t="s">
        <v>1218</v>
      </c>
      <c r="E269" s="101"/>
      <c r="F269" s="1122"/>
      <c r="G269" s="1123"/>
      <c r="H269" s="233" t="s">
        <v>529</v>
      </c>
      <c r="I269" s="1144"/>
      <c r="J269" s="366"/>
      <c r="K269" s="422"/>
      <c r="L269" s="214"/>
      <c r="M269" s="208"/>
      <c r="N269" s="1126"/>
      <c r="O269" s="1143"/>
      <c r="P269" s="1136"/>
      <c r="Q269" s="2494"/>
      <c r="R269" s="430"/>
      <c r="S269" s="1137"/>
      <c r="T269" s="430"/>
      <c r="U269" s="430"/>
      <c r="V269" s="430"/>
      <c r="W269" s="430"/>
      <c r="X269" s="430"/>
      <c r="Y269" s="430"/>
      <c r="AA269" s="1127">
        <v>1</v>
      </c>
      <c r="AB269" s="1138" t="s">
        <v>1262</v>
      </c>
      <c r="AC269" s="794">
        <v>3982.35</v>
      </c>
      <c r="AD269" s="1138" t="str">
        <f>AB269</f>
        <v>     Прочие амортизационные отчисления</v>
      </c>
      <c r="AE269" s="794">
        <v>0</v>
      </c>
      <c r="AF269" s="1148"/>
      <c r="AG269" s="1149"/>
      <c r="AH269" s="1149"/>
      <c r="AI269" s="1148"/>
      <c r="AJ269" s="1149"/>
      <c r="AK269" s="1149"/>
      <c r="AL269" s="845"/>
    </row>
    <row customHeight="1" ht="11.25">
      <c r="A270" s="0" t="s">
        <v>1218</v>
      </c>
      <c r="E270" s="101"/>
      <c r="F270" s="1123"/>
      <c r="G270" s="1123"/>
      <c r="H270" s="1123"/>
      <c r="I270" s="1123"/>
      <c r="J270" s="1123"/>
      <c r="K270" s="1123"/>
      <c r="L270" s="1123"/>
      <c r="M270" s="1123"/>
      <c r="N270" s="1123"/>
      <c r="O270" s="1123"/>
      <c r="P270" s="1123"/>
      <c r="Q270" s="2496"/>
      <c r="R270" s="1123"/>
      <c r="S270" s="1123"/>
      <c r="T270" s="1123"/>
      <c r="U270" s="1123"/>
      <c r="V270" s="1123"/>
      <c r="W270" s="1123"/>
      <c r="X270" s="1123"/>
      <c r="Y270" s="1123"/>
      <c r="Z270" s="821" t="s">
        <v>102</v>
      </c>
      <c r="AA270" s="1143" t="s">
        <v>101</v>
      </c>
      <c r="AB270" s="1138" t="s">
        <v>1272</v>
      </c>
      <c r="AC270" s="794">
        <v>10241.83</v>
      </c>
      <c r="AD270" s="1138" t="str">
        <f>AB270</f>
        <v>  Прибыль направляемая на инвестиции</v>
      </c>
      <c r="AE270" s="794">
        <v>0</v>
      </c>
      <c r="AF270" s="1125"/>
      <c r="AG270" s="1133"/>
      <c r="AH270" s="1133"/>
      <c r="AI270" s="1125"/>
      <c r="AJ270" s="1133"/>
      <c r="AK270" s="1134"/>
      <c r="AL270" s="845"/>
    </row>
    <row customHeight="1" ht="11.25">
      <c r="A271" s="0" t="s">
        <v>1218</v>
      </c>
      <c r="E271" s="101"/>
      <c r="F271" s="1122"/>
      <c r="G271" s="1123"/>
      <c r="H271" s="233" t="s">
        <v>529</v>
      </c>
      <c r="I271" s="1144"/>
      <c r="J271" s="366"/>
      <c r="K271" s="422"/>
      <c r="L271" s="214"/>
      <c r="M271" s="208"/>
      <c r="N271" s="1126"/>
      <c r="O271" s="1143"/>
      <c r="P271" s="1140"/>
      <c r="Q271" s="2494"/>
      <c r="R271" s="430"/>
      <c r="S271" s="1137"/>
      <c r="T271" s="430"/>
      <c r="U271" s="430"/>
      <c r="V271" s="430"/>
      <c r="W271" s="430"/>
      <c r="X271" s="430"/>
      <c r="Y271" s="430"/>
      <c r="Z271" s="1129"/>
      <c r="AA271" s="1130"/>
      <c r="AB271" s="167" t="s">
        <v>1263</v>
      </c>
      <c r="AC271" s="1131"/>
      <c r="AD271" s="1131"/>
      <c r="AE271" s="1151"/>
      <c r="AF271" s="1148"/>
      <c r="AG271" s="1149"/>
      <c r="AH271" s="1149"/>
      <c r="AI271" s="1148"/>
      <c r="AJ271" s="1149"/>
      <c r="AK271" s="1149"/>
      <c r="AL271" s="845"/>
    </row>
    <row customHeight="1" ht="11.25">
      <c r="A272" s="0" t="s">
        <v>1218</v>
      </c>
      <c r="E272" s="101"/>
      <c r="F272" s="1122"/>
      <c r="G272" s="1123"/>
      <c r="H272" s="233" t="s">
        <v>529</v>
      </c>
      <c r="I272" s="1144"/>
      <c r="J272" s="366"/>
      <c r="K272" s="422"/>
      <c r="L272" s="214"/>
      <c r="M272" s="208"/>
      <c r="N272" s="1129"/>
      <c r="O272" s="1130"/>
      <c r="P272" s="167" t="s">
        <v>1264</v>
      </c>
      <c r="Q272" s="1130"/>
      <c r="R272" s="1130"/>
      <c r="S272" s="1130"/>
      <c r="T272" s="1130"/>
      <c r="U272" s="1130"/>
      <c r="V272" s="1130"/>
      <c r="W272" s="1130"/>
      <c r="X272" s="1130"/>
      <c r="Y272" s="1130"/>
      <c r="Z272" s="1130"/>
      <c r="AA272" s="1130"/>
      <c r="AB272" s="1130"/>
      <c r="AC272" s="1130"/>
      <c r="AD272" s="1130"/>
      <c r="AE272" s="1152"/>
      <c r="AF272" s="1148"/>
      <c r="AG272" s="1149"/>
      <c r="AH272" s="1149"/>
      <c r="AI272" s="1148"/>
      <c r="AJ272" s="1149"/>
      <c r="AK272" s="1149"/>
      <c r="AL272" s="845"/>
    </row>
    <row customHeight="1" ht="11.25">
      <c r="A273" s="0" t="s">
        <v>1218</v>
      </c>
      <c r="B273" s="0" t="s">
        <v>1250</v>
      </c>
      <c r="E273" s="101"/>
      <c r="F273" s="1122"/>
      <c r="G273" s="821" t="s">
        <v>102</v>
      </c>
      <c r="H273" s="233" t="s">
        <v>101</v>
      </c>
      <c r="I273" s="1144" t="s">
        <v>1251</v>
      </c>
      <c r="J273" s="366" t="s">
        <v>1252</v>
      </c>
      <c r="K273" s="422" t="s">
        <v>1411</v>
      </c>
      <c r="L273" s="214" t="s">
        <v>19</v>
      </c>
      <c r="M273" s="208"/>
      <c r="N273" s="1145"/>
      <c r="O273" s="1146" t="s">
        <v>529</v>
      </c>
      <c r="P273" s="1147"/>
      <c r="Q273" s="1147"/>
      <c r="R273" s="1147"/>
      <c r="S273" s="1147"/>
      <c r="T273" s="1147"/>
      <c r="U273" s="1147"/>
      <c r="V273" s="1147"/>
      <c r="W273" s="1147"/>
      <c r="X273" s="1147"/>
      <c r="Y273" s="1147"/>
      <c r="Z273" s="1147"/>
      <c r="AA273" s="1147"/>
      <c r="AB273" s="1147"/>
      <c r="AC273" s="1147"/>
      <c r="AD273" s="1147"/>
      <c r="AE273" s="1147"/>
      <c r="AF273" s="1148">
        <v>2</v>
      </c>
      <c r="AG273" s="1149" t="s">
        <v>1254</v>
      </c>
      <c r="AH273" s="1149" t="s">
        <v>1300</v>
      </c>
      <c r="AI273" s="1148">
        <v>4</v>
      </c>
      <c r="AJ273" s="1149" t="s">
        <v>1254</v>
      </c>
      <c r="AK273" s="1149" t="s">
        <v>1267</v>
      </c>
      <c r="AL273" s="845"/>
    </row>
    <row customHeight="1" ht="11.25">
      <c r="A274" s="0" t="s">
        <v>1218</v>
      </c>
      <c r="E274" s="101"/>
      <c r="F274" s="1122"/>
      <c r="G274" s="1123"/>
      <c r="H274" s="233" t="s">
        <v>98</v>
      </c>
      <c r="I274" s="1144"/>
      <c r="J274" s="366"/>
      <c r="K274" s="422"/>
      <c r="L274" s="214"/>
      <c r="M274" s="208"/>
      <c r="N274" s="1126"/>
      <c r="O274" s="1143">
        <v>1</v>
      </c>
      <c r="P274" s="1128" t="s">
        <v>61</v>
      </c>
      <c r="Q274" s="2494" t="s">
        <v>1321</v>
      </c>
      <c r="R274" s="2495" t="s">
        <v>1257</v>
      </c>
      <c r="S274" s="2495" t="s">
        <v>103</v>
      </c>
      <c r="T274" s="2495" t="s">
        <v>103</v>
      </c>
      <c r="U274" s="2495" t="s">
        <v>104</v>
      </c>
      <c r="V274" s="2495" t="s">
        <v>1322</v>
      </c>
      <c r="W274" s="2495" t="s">
        <v>1323</v>
      </c>
      <c r="X274" s="2495" t="s">
        <v>1324</v>
      </c>
      <c r="Y274" s="2495" t="s">
        <v>1325</v>
      </c>
      <c r="Z274" s="1129"/>
      <c r="AA274" s="1130"/>
      <c r="AB274" s="1130"/>
      <c r="AC274" s="1131"/>
      <c r="AD274" s="1131"/>
      <c r="AE274" s="1150"/>
      <c r="AF274" s="1148"/>
      <c r="AG274" s="1149"/>
      <c r="AH274" s="1149"/>
      <c r="AI274" s="1148"/>
      <c r="AJ274" s="1149"/>
      <c r="AK274" s="1149"/>
      <c r="AL274" s="845"/>
    </row>
    <row customHeight="1" ht="11.25">
      <c r="A275" s="0" t="s">
        <v>1218</v>
      </c>
      <c r="E275" s="101"/>
      <c r="F275" s="1122"/>
      <c r="G275" s="1123"/>
      <c r="H275" s="233" t="s">
        <v>98</v>
      </c>
      <c r="I275" s="1144"/>
      <c r="J275" s="366"/>
      <c r="K275" s="422"/>
      <c r="L275" s="214"/>
      <c r="M275" s="208"/>
      <c r="N275" s="1126"/>
      <c r="O275" s="1143"/>
      <c r="P275" s="1136"/>
      <c r="Q275" s="2494"/>
      <c r="R275" s="430"/>
      <c r="S275" s="1137"/>
      <c r="T275" s="430"/>
      <c r="U275" s="430"/>
      <c r="V275" s="430"/>
      <c r="W275" s="430"/>
      <c r="X275" s="430"/>
      <c r="Y275" s="430"/>
      <c r="AA275" s="1127">
        <v>1</v>
      </c>
      <c r="AB275" s="1138" t="s">
        <v>1285</v>
      </c>
      <c r="AC275" s="794">
        <v>5215.52</v>
      </c>
      <c r="AD275" s="1138" t="str">
        <f>AB275</f>
        <v>  Прочие собственные средства</v>
      </c>
      <c r="AE275" s="794">
        <v>0</v>
      </c>
      <c r="AF275" s="1148"/>
      <c r="AG275" s="1149"/>
      <c r="AH275" s="1149"/>
      <c r="AI275" s="1148"/>
      <c r="AJ275" s="1149"/>
      <c r="AK275" s="1149"/>
      <c r="AL275" s="845"/>
    </row>
    <row customHeight="1" ht="11.25">
      <c r="A276" s="0" t="s">
        <v>1218</v>
      </c>
      <c r="E276" s="101"/>
      <c r="F276" s="1122"/>
      <c r="G276" s="1123"/>
      <c r="H276" s="233" t="s">
        <v>98</v>
      </c>
      <c r="I276" s="1144"/>
      <c r="J276" s="366"/>
      <c r="K276" s="422"/>
      <c r="L276" s="214"/>
      <c r="M276" s="208"/>
      <c r="N276" s="1126"/>
      <c r="O276" s="1143"/>
      <c r="P276" s="1140"/>
      <c r="Q276" s="2494"/>
      <c r="R276" s="430"/>
      <c r="S276" s="1137"/>
      <c r="T276" s="430"/>
      <c r="U276" s="430"/>
      <c r="V276" s="430"/>
      <c r="W276" s="430"/>
      <c r="X276" s="430"/>
      <c r="Y276" s="430"/>
      <c r="Z276" s="1129"/>
      <c r="AA276" s="1130"/>
      <c r="AB276" s="167" t="s">
        <v>1263</v>
      </c>
      <c r="AC276" s="1131"/>
      <c r="AD276" s="1131"/>
      <c r="AE276" s="1151"/>
      <c r="AF276" s="1148"/>
      <c r="AG276" s="1149"/>
      <c r="AH276" s="1149"/>
      <c r="AI276" s="1148"/>
      <c r="AJ276" s="1149"/>
      <c r="AK276" s="1149"/>
      <c r="AL276" s="845"/>
    </row>
    <row customHeight="1" ht="11.25">
      <c r="A277" s="0" t="s">
        <v>1218</v>
      </c>
      <c r="E277" s="101"/>
      <c r="F277" s="1122"/>
      <c r="G277" s="1123"/>
      <c r="H277" s="233" t="s">
        <v>98</v>
      </c>
      <c r="I277" s="1144"/>
      <c r="J277" s="366"/>
      <c r="K277" s="422"/>
      <c r="L277" s="214"/>
      <c r="M277" s="208"/>
      <c r="N277" s="1129"/>
      <c r="O277" s="1130"/>
      <c r="P277" s="167" t="s">
        <v>1264</v>
      </c>
      <c r="Q277" s="1130"/>
      <c r="R277" s="1130"/>
      <c r="S277" s="1130"/>
      <c r="T277" s="1130"/>
      <c r="U277" s="1130"/>
      <c r="V277" s="1130"/>
      <c r="W277" s="1130"/>
      <c r="X277" s="1130"/>
      <c r="Y277" s="1130"/>
      <c r="Z277" s="1130"/>
      <c r="AA277" s="1130"/>
      <c r="AB277" s="1130"/>
      <c r="AC277" s="1130"/>
      <c r="AD277" s="1130"/>
      <c r="AE277" s="1152"/>
      <c r="AF277" s="1148"/>
      <c r="AG277" s="1149"/>
      <c r="AH277" s="1149"/>
      <c r="AI277" s="1148"/>
      <c r="AJ277" s="1149"/>
      <c r="AK277" s="1149"/>
      <c r="AL277" s="845"/>
    </row>
    <row customHeight="1" ht="11.25">
      <c r="A278" s="0" t="s">
        <v>1218</v>
      </c>
      <c r="B278" s="0" t="s">
        <v>22</v>
      </c>
      <c r="E278" s="101"/>
      <c r="F278" s="1122"/>
      <c r="G278" s="821" t="s">
        <v>102</v>
      </c>
      <c r="H278" s="233" t="s">
        <v>89</v>
      </c>
      <c r="I278" s="1144" t="s">
        <v>1393</v>
      </c>
      <c r="J278" s="2497" t="s">
        <v>22</v>
      </c>
      <c r="K278" s="422" t="s">
        <v>1412</v>
      </c>
      <c r="L278" s="214" t="s">
        <v>19</v>
      </c>
      <c r="M278" s="208"/>
      <c r="N278" s="1145"/>
      <c r="O278" s="1146" t="s">
        <v>529</v>
      </c>
      <c r="P278" s="1147"/>
      <c r="Q278" s="1147"/>
      <c r="R278" s="1147"/>
      <c r="S278" s="1147"/>
      <c r="T278" s="1147"/>
      <c r="U278" s="1147"/>
      <c r="V278" s="1147"/>
      <c r="W278" s="1147"/>
      <c r="X278" s="1147"/>
      <c r="Y278" s="1147"/>
      <c r="Z278" s="1147"/>
      <c r="AA278" s="1147"/>
      <c r="AB278" s="1147"/>
      <c r="AC278" s="1147"/>
      <c r="AD278" s="1147"/>
      <c r="AE278" s="1147"/>
      <c r="AF278" s="1148">
        <v>3</v>
      </c>
      <c r="AG278" s="1149" t="s">
        <v>1254</v>
      </c>
      <c r="AH278" s="1149" t="s">
        <v>1300</v>
      </c>
      <c r="AI278" s="1148">
        <v>4</v>
      </c>
      <c r="AJ278" s="1149" t="s">
        <v>1254</v>
      </c>
      <c r="AK278" s="1149" t="s">
        <v>1267</v>
      </c>
      <c r="AL278" s="845"/>
    </row>
    <row customHeight="1" ht="11.25">
      <c r="A279" s="0" t="s">
        <v>1218</v>
      </c>
      <c r="E279" s="101"/>
      <c r="F279" s="1122"/>
      <c r="G279" s="1123"/>
      <c r="H279" s="233" t="s">
        <v>101</v>
      </c>
      <c r="I279" s="1144"/>
      <c r="J279" s="2497"/>
      <c r="K279" s="422"/>
      <c r="L279" s="214"/>
      <c r="M279" s="208"/>
      <c r="N279" s="1126"/>
      <c r="O279" s="1143">
        <v>1</v>
      </c>
      <c r="P279" s="1128" t="s">
        <v>19</v>
      </c>
      <c r="Q279" s="430" t="s">
        <v>22</v>
      </c>
      <c r="R279" s="430" t="s">
        <v>22</v>
      </c>
      <c r="S279" s="430" t="s">
        <v>22</v>
      </c>
      <c r="T279" s="430" t="s">
        <v>22</v>
      </c>
      <c r="U279" s="430" t="s">
        <v>22</v>
      </c>
      <c r="V279" s="430" t="s">
        <v>22</v>
      </c>
      <c r="W279" s="430" t="s">
        <v>22</v>
      </c>
      <c r="X279" s="430" t="s">
        <v>22</v>
      </c>
      <c r="Y279" s="430"/>
      <c r="Z279" s="1129"/>
      <c r="AA279" s="1130"/>
      <c r="AB279" s="1130"/>
      <c r="AC279" s="1131"/>
      <c r="AD279" s="1131"/>
      <c r="AE279" s="1150"/>
      <c r="AF279" s="1148"/>
      <c r="AG279" s="1149"/>
      <c r="AH279" s="1149"/>
      <c r="AI279" s="1148"/>
      <c r="AJ279" s="1149"/>
      <c r="AK279" s="1149"/>
      <c r="AL279" s="845"/>
    </row>
    <row customHeight="1" ht="11.25">
      <c r="A280" s="0" t="s">
        <v>1218</v>
      </c>
      <c r="E280" s="101"/>
      <c r="F280" s="1122"/>
      <c r="G280" s="1123"/>
      <c r="H280" s="233" t="s">
        <v>101</v>
      </c>
      <c r="I280" s="1144"/>
      <c r="J280" s="2497"/>
      <c r="K280" s="422"/>
      <c r="L280" s="214"/>
      <c r="M280" s="208"/>
      <c r="N280" s="1126"/>
      <c r="O280" s="1143"/>
      <c r="P280" s="1136"/>
      <c r="Q280" s="430"/>
      <c r="R280" s="430"/>
      <c r="S280" s="1137"/>
      <c r="T280" s="430"/>
      <c r="U280" s="430"/>
      <c r="V280" s="430"/>
      <c r="W280" s="430"/>
      <c r="X280" s="430"/>
      <c r="Y280" s="430"/>
      <c r="AA280" s="1127">
        <v>1</v>
      </c>
      <c r="AB280" s="1138" t="s">
        <v>1262</v>
      </c>
      <c r="AC280" s="794">
        <v>271.3</v>
      </c>
      <c r="AD280" s="1138" t="str">
        <f>AB280</f>
        <v>     Прочие амортизационные отчисления</v>
      </c>
      <c r="AE280" s="794">
        <v>0</v>
      </c>
      <c r="AF280" s="1148"/>
      <c r="AG280" s="1149"/>
      <c r="AH280" s="1149"/>
      <c r="AI280" s="1148"/>
      <c r="AJ280" s="1149"/>
      <c r="AK280" s="1149"/>
      <c r="AL280" s="845"/>
    </row>
    <row customHeight="1" ht="11.25">
      <c r="A281" s="0" t="s">
        <v>1218</v>
      </c>
      <c r="E281" s="101"/>
      <c r="F281" s="1123"/>
      <c r="G281" s="1123"/>
      <c r="H281" s="1123"/>
      <c r="I281" s="1123"/>
      <c r="J281" s="1123"/>
      <c r="K281" s="1123"/>
      <c r="L281" s="1123"/>
      <c r="M281" s="1123"/>
      <c r="N281" s="1123"/>
      <c r="O281" s="1123"/>
      <c r="P281" s="1123"/>
      <c r="Q281" s="1123"/>
      <c r="R281" s="1123"/>
      <c r="S281" s="1123"/>
      <c r="T281" s="1123"/>
      <c r="U281" s="1123"/>
      <c r="V281" s="1123"/>
      <c r="W281" s="1123"/>
      <c r="X281" s="1123"/>
      <c r="Y281" s="1123"/>
      <c r="Z281" s="821" t="s">
        <v>102</v>
      </c>
      <c r="AA281" s="1143" t="s">
        <v>101</v>
      </c>
      <c r="AB281" s="1138" t="s">
        <v>1272</v>
      </c>
      <c r="AC281" s="794">
        <v>10473.62</v>
      </c>
      <c r="AD281" s="1138" t="str">
        <f>AB281</f>
        <v>  Прибыль направляемая на инвестиции</v>
      </c>
      <c r="AE281" s="794">
        <v>0</v>
      </c>
      <c r="AF281" s="1125"/>
      <c r="AG281" s="1133"/>
      <c r="AH281" s="1133"/>
      <c r="AI281" s="1125"/>
      <c r="AJ281" s="1133"/>
      <c r="AK281" s="1134"/>
      <c r="AL281" s="845"/>
    </row>
    <row customHeight="1" ht="11.25">
      <c r="A282" s="0" t="s">
        <v>1218</v>
      </c>
      <c r="E282" s="101"/>
      <c r="F282" s="1123"/>
      <c r="G282" s="1123"/>
      <c r="H282" s="1123"/>
      <c r="I282" s="1123"/>
      <c r="J282" s="1123"/>
      <c r="K282" s="1123"/>
      <c r="L282" s="1123"/>
      <c r="M282" s="1123"/>
      <c r="N282" s="1123"/>
      <c r="O282" s="1123"/>
      <c r="P282" s="1123"/>
      <c r="Q282" s="1123"/>
      <c r="R282" s="1123"/>
      <c r="S282" s="1123"/>
      <c r="T282" s="1123"/>
      <c r="U282" s="1123"/>
      <c r="V282" s="1123"/>
      <c r="W282" s="1123"/>
      <c r="X282" s="1123"/>
      <c r="Y282" s="1123"/>
      <c r="Z282" s="821" t="s">
        <v>102</v>
      </c>
      <c r="AA282" s="1143" t="s">
        <v>89</v>
      </c>
      <c r="AB282" s="1138" t="s">
        <v>1413</v>
      </c>
      <c r="AC282" s="794">
        <v>1932.51</v>
      </c>
      <c r="AD282" s="1138" t="str">
        <f>AB282</f>
        <v>  Бюджет субъекта РФ</v>
      </c>
      <c r="AE282" s="794">
        <v>0</v>
      </c>
      <c r="AF282" s="1125"/>
      <c r="AG282" s="1133"/>
      <c r="AH282" s="1133"/>
      <c r="AI282" s="1125"/>
      <c r="AJ282" s="1133"/>
      <c r="AK282" s="1134"/>
      <c r="AL282" s="845"/>
    </row>
    <row customHeight="1" ht="11.25">
      <c r="A283" s="0" t="s">
        <v>1218</v>
      </c>
      <c r="E283" s="101"/>
      <c r="F283" s="1122"/>
      <c r="G283" s="1123"/>
      <c r="H283" s="233" t="s">
        <v>101</v>
      </c>
      <c r="I283" s="1144"/>
      <c r="J283" s="2497"/>
      <c r="K283" s="422"/>
      <c r="L283" s="214"/>
      <c r="M283" s="208"/>
      <c r="N283" s="1126"/>
      <c r="O283" s="1143"/>
      <c r="P283" s="1140"/>
      <c r="Q283" s="430"/>
      <c r="R283" s="430"/>
      <c r="S283" s="1137"/>
      <c r="T283" s="430"/>
      <c r="U283" s="430"/>
      <c r="V283" s="430"/>
      <c r="W283" s="430"/>
      <c r="X283" s="430"/>
      <c r="Y283" s="430"/>
      <c r="Z283" s="1129"/>
      <c r="AA283" s="1130"/>
      <c r="AB283" s="167" t="s">
        <v>1263</v>
      </c>
      <c r="AC283" s="1131"/>
      <c r="AD283" s="1131"/>
      <c r="AE283" s="1151"/>
      <c r="AF283" s="1148"/>
      <c r="AG283" s="1149"/>
      <c r="AH283" s="1149"/>
      <c r="AI283" s="1148"/>
      <c r="AJ283" s="1149"/>
      <c r="AK283" s="1149"/>
      <c r="AL283" s="845"/>
    </row>
    <row customHeight="1" ht="11.25">
      <c r="A284" s="0" t="s">
        <v>1218</v>
      </c>
      <c r="E284" s="101"/>
      <c r="F284" s="1122"/>
      <c r="G284" s="1123"/>
      <c r="H284" s="233" t="s">
        <v>101</v>
      </c>
      <c r="I284" s="1144"/>
      <c r="J284" s="2497"/>
      <c r="K284" s="422"/>
      <c r="L284" s="214"/>
      <c r="M284" s="208"/>
      <c r="N284" s="1129"/>
      <c r="O284" s="1130"/>
      <c r="P284" s="167" t="s">
        <v>1264</v>
      </c>
      <c r="Q284" s="1130"/>
      <c r="R284" s="1130"/>
      <c r="S284" s="1130"/>
      <c r="T284" s="1130"/>
      <c r="U284" s="1130"/>
      <c r="V284" s="1130"/>
      <c r="W284" s="1130"/>
      <c r="X284" s="1130"/>
      <c r="Y284" s="1130"/>
      <c r="Z284" s="1130"/>
      <c r="AA284" s="1130"/>
      <c r="AB284" s="1130"/>
      <c r="AC284" s="1130"/>
      <c r="AD284" s="1130"/>
      <c r="AE284" s="1152"/>
      <c r="AF284" s="1148"/>
      <c r="AG284" s="1149"/>
      <c r="AH284" s="1149"/>
      <c r="AI284" s="1148"/>
      <c r="AJ284" s="1149"/>
      <c r="AK284" s="1149"/>
      <c r="AL284" s="845"/>
    </row>
    <row customHeight="1" ht="11.25">
      <c r="A285" s="0" t="s">
        <v>1218</v>
      </c>
      <c r="B285" s="0" t="s">
        <v>1250</v>
      </c>
      <c r="E285" s="101"/>
      <c r="F285" s="1122"/>
      <c r="G285" s="821" t="s">
        <v>102</v>
      </c>
      <c r="H285" s="233" t="s">
        <v>90</v>
      </c>
      <c r="I285" s="1144" t="s">
        <v>1251</v>
      </c>
      <c r="J285" s="366" t="s">
        <v>1265</v>
      </c>
      <c r="K285" s="422" t="s">
        <v>1414</v>
      </c>
      <c r="L285" s="214" t="s">
        <v>19</v>
      </c>
      <c r="M285" s="208"/>
      <c r="N285" s="1145"/>
      <c r="O285" s="1146" t="s">
        <v>529</v>
      </c>
      <c r="P285" s="1147"/>
      <c r="Q285" s="1147"/>
      <c r="R285" s="1147"/>
      <c r="S285" s="1147"/>
      <c r="T285" s="1147"/>
      <c r="U285" s="1147"/>
      <c r="V285" s="1147"/>
      <c r="W285" s="1147"/>
      <c r="X285" s="1147"/>
      <c r="Y285" s="1147"/>
      <c r="Z285" s="1147"/>
      <c r="AA285" s="1147"/>
      <c r="AB285" s="1147"/>
      <c r="AC285" s="1147"/>
      <c r="AD285" s="1147"/>
      <c r="AE285" s="1147"/>
      <c r="AF285" s="1148">
        <v>1</v>
      </c>
      <c r="AG285" s="1149" t="s">
        <v>1254</v>
      </c>
      <c r="AH285" s="1149" t="s">
        <v>1300</v>
      </c>
      <c r="AI285" s="1148">
        <v>4</v>
      </c>
      <c r="AJ285" s="1149" t="s">
        <v>1254</v>
      </c>
      <c r="AK285" s="1149" t="s">
        <v>1267</v>
      </c>
      <c r="AL285" s="845"/>
    </row>
    <row customHeight="1" ht="11.25">
      <c r="A286" s="0" t="s">
        <v>1218</v>
      </c>
      <c r="E286" s="101"/>
      <c r="F286" s="1122"/>
      <c r="G286" s="1123"/>
      <c r="H286" s="233" t="s">
        <v>89</v>
      </c>
      <c r="I286" s="1144"/>
      <c r="J286" s="366"/>
      <c r="K286" s="422"/>
      <c r="L286" s="214"/>
      <c r="M286" s="208"/>
      <c r="N286" s="1126"/>
      <c r="O286" s="1143">
        <v>1</v>
      </c>
      <c r="P286" s="1128" t="s">
        <v>61</v>
      </c>
      <c r="Q286" s="2494" t="s">
        <v>1415</v>
      </c>
      <c r="R286" s="2495" t="s">
        <v>1416</v>
      </c>
      <c r="S286" s="2495" t="s">
        <v>107</v>
      </c>
      <c r="T286" s="2495" t="s">
        <v>107</v>
      </c>
      <c r="U286" s="2495" t="s">
        <v>108</v>
      </c>
      <c r="V286" s="2495" t="s">
        <v>1417</v>
      </c>
      <c r="W286" s="2495" t="s">
        <v>1418</v>
      </c>
      <c r="X286" s="2495" t="s">
        <v>1417</v>
      </c>
      <c r="Y286" s="2495" t="s">
        <v>1261</v>
      </c>
      <c r="Z286" s="1129"/>
      <c r="AA286" s="1130"/>
      <c r="AB286" s="1130"/>
      <c r="AC286" s="1131"/>
      <c r="AD286" s="1131"/>
      <c r="AE286" s="1150"/>
      <c r="AF286" s="1148"/>
      <c r="AG286" s="1149"/>
      <c r="AH286" s="1149"/>
      <c r="AI286" s="1148"/>
      <c r="AJ286" s="1149"/>
      <c r="AK286" s="1149"/>
      <c r="AL286" s="845"/>
    </row>
    <row customHeight="1" ht="11.25">
      <c r="A287" s="0" t="s">
        <v>1218</v>
      </c>
      <c r="E287" s="101"/>
      <c r="F287" s="1122"/>
      <c r="G287" s="1123"/>
      <c r="H287" s="233" t="s">
        <v>89</v>
      </c>
      <c r="I287" s="1144"/>
      <c r="J287" s="366"/>
      <c r="K287" s="422"/>
      <c r="L287" s="214"/>
      <c r="M287" s="208"/>
      <c r="N287" s="1126"/>
      <c r="O287" s="1143"/>
      <c r="P287" s="1136"/>
      <c r="Q287" s="2494"/>
      <c r="R287" s="430"/>
      <c r="S287" s="1137"/>
      <c r="T287" s="430"/>
      <c r="U287" s="430"/>
      <c r="V287" s="430"/>
      <c r="W287" s="430"/>
      <c r="X287" s="430"/>
      <c r="Y287" s="430"/>
      <c r="AA287" s="1127">
        <v>1</v>
      </c>
      <c r="AB287" s="1138" t="s">
        <v>1272</v>
      </c>
      <c r="AC287" s="794">
        <v>1039.81</v>
      </c>
      <c r="AD287" s="1138" t="str">
        <f>AB287</f>
        <v>  Прибыль направляемая на инвестиции</v>
      </c>
      <c r="AE287" s="794">
        <v>0</v>
      </c>
      <c r="AF287" s="1148"/>
      <c r="AG287" s="1149"/>
      <c r="AH287" s="1149"/>
      <c r="AI287" s="1148"/>
      <c r="AJ287" s="1149"/>
      <c r="AK287" s="1149"/>
      <c r="AL287" s="845"/>
    </row>
    <row customHeight="1" ht="11.25">
      <c r="A288" s="0" t="s">
        <v>1218</v>
      </c>
      <c r="E288" s="101"/>
      <c r="F288" s="1122"/>
      <c r="G288" s="1123"/>
      <c r="H288" s="233" t="s">
        <v>89</v>
      </c>
      <c r="I288" s="1144"/>
      <c r="J288" s="366"/>
      <c r="K288" s="422"/>
      <c r="L288" s="214"/>
      <c r="M288" s="208"/>
      <c r="N288" s="1126"/>
      <c r="O288" s="1143"/>
      <c r="P288" s="1140"/>
      <c r="Q288" s="2494"/>
      <c r="R288" s="430"/>
      <c r="S288" s="1137"/>
      <c r="T288" s="430"/>
      <c r="U288" s="430"/>
      <c r="V288" s="430"/>
      <c r="W288" s="430"/>
      <c r="X288" s="430"/>
      <c r="Y288" s="430"/>
      <c r="Z288" s="1129"/>
      <c r="AA288" s="1130"/>
      <c r="AB288" s="167" t="s">
        <v>1263</v>
      </c>
      <c r="AC288" s="1131"/>
      <c r="AD288" s="1131"/>
      <c r="AE288" s="1151"/>
      <c r="AF288" s="1148"/>
      <c r="AG288" s="1149"/>
      <c r="AH288" s="1149"/>
      <c r="AI288" s="1148"/>
      <c r="AJ288" s="1149"/>
      <c r="AK288" s="1149"/>
      <c r="AL288" s="845"/>
    </row>
    <row customHeight="1" ht="11.25">
      <c r="A289" s="0" t="s">
        <v>1218</v>
      </c>
      <c r="E289" s="101"/>
      <c r="F289" s="1122"/>
      <c r="G289" s="1123"/>
      <c r="H289" s="233" t="s">
        <v>89</v>
      </c>
      <c r="I289" s="1144"/>
      <c r="J289" s="366"/>
      <c r="K289" s="422"/>
      <c r="L289" s="214"/>
      <c r="M289" s="208"/>
      <c r="N289" s="1129"/>
      <c r="O289" s="1130"/>
      <c r="P289" s="167" t="s">
        <v>1264</v>
      </c>
      <c r="Q289" s="1130"/>
      <c r="R289" s="1130"/>
      <c r="S289" s="1130"/>
      <c r="T289" s="1130"/>
      <c r="U289" s="1130"/>
      <c r="V289" s="1130"/>
      <c r="W289" s="1130"/>
      <c r="X289" s="1130"/>
      <c r="Y289" s="1130"/>
      <c r="Z289" s="1130"/>
      <c r="AA289" s="1130"/>
      <c r="AB289" s="1130"/>
      <c r="AC289" s="1130"/>
      <c r="AD289" s="1130"/>
      <c r="AE289" s="1152"/>
      <c r="AF289" s="1148"/>
      <c r="AG289" s="1149"/>
      <c r="AH289" s="1149"/>
      <c r="AI289" s="1148"/>
      <c r="AJ289" s="1149"/>
      <c r="AK289" s="1149"/>
      <c r="AL289" s="845"/>
    </row>
    <row customHeight="1" ht="11.25">
      <c r="A290" s="0" t="s">
        <v>1218</v>
      </c>
      <c r="B290" s="0" t="s">
        <v>1250</v>
      </c>
      <c r="E290" s="101"/>
      <c r="F290" s="1122"/>
      <c r="G290" s="821" t="s">
        <v>102</v>
      </c>
      <c r="H290" s="233" t="s">
        <v>109</v>
      </c>
      <c r="I290" s="1144" t="s">
        <v>1251</v>
      </c>
      <c r="J290" s="366" t="s">
        <v>1265</v>
      </c>
      <c r="K290" s="422" t="s">
        <v>1419</v>
      </c>
      <c r="L290" s="214" t="s">
        <v>19</v>
      </c>
      <c r="M290" s="208"/>
      <c r="N290" s="1145"/>
      <c r="O290" s="1146" t="s">
        <v>529</v>
      </c>
      <c r="P290" s="1147"/>
      <c r="Q290" s="1147"/>
      <c r="R290" s="1147"/>
      <c r="S290" s="1147"/>
      <c r="T290" s="1147"/>
      <c r="U290" s="1147"/>
      <c r="V290" s="1147"/>
      <c r="W290" s="1147"/>
      <c r="X290" s="1147"/>
      <c r="Y290" s="1147"/>
      <c r="Z290" s="1147"/>
      <c r="AA290" s="1147"/>
      <c r="AB290" s="1147"/>
      <c r="AC290" s="1147"/>
      <c r="AD290" s="1147"/>
      <c r="AE290" s="1147"/>
      <c r="AF290" s="1148">
        <v>1</v>
      </c>
      <c r="AG290" s="1149" t="s">
        <v>1254</v>
      </c>
      <c r="AH290" s="1149" t="s">
        <v>1300</v>
      </c>
      <c r="AI290" s="1148">
        <v>4</v>
      </c>
      <c r="AJ290" s="1149" t="s">
        <v>1254</v>
      </c>
      <c r="AK290" s="1149" t="s">
        <v>1267</v>
      </c>
      <c r="AL290" s="845"/>
    </row>
    <row customHeight="1" ht="11.25">
      <c r="A291" s="0" t="s">
        <v>1218</v>
      </c>
      <c r="E291" s="101"/>
      <c r="F291" s="1122"/>
      <c r="G291" s="1123"/>
      <c r="H291" s="233" t="s">
        <v>90</v>
      </c>
      <c r="I291" s="1144"/>
      <c r="J291" s="366"/>
      <c r="K291" s="422"/>
      <c r="L291" s="214"/>
      <c r="M291" s="208"/>
      <c r="N291" s="1126"/>
      <c r="O291" s="1143">
        <v>1</v>
      </c>
      <c r="P291" s="1128" t="s">
        <v>61</v>
      </c>
      <c r="Q291" s="2494" t="s">
        <v>1415</v>
      </c>
      <c r="R291" s="2495" t="s">
        <v>1416</v>
      </c>
      <c r="S291" s="2495" t="s">
        <v>107</v>
      </c>
      <c r="T291" s="2495" t="s">
        <v>107</v>
      </c>
      <c r="U291" s="2495" t="s">
        <v>108</v>
      </c>
      <c r="V291" s="2495" t="s">
        <v>1417</v>
      </c>
      <c r="W291" s="2495" t="s">
        <v>1418</v>
      </c>
      <c r="X291" s="2495" t="s">
        <v>1417</v>
      </c>
      <c r="Y291" s="2495" t="s">
        <v>1261</v>
      </c>
      <c r="Z291" s="1129"/>
      <c r="AA291" s="1130"/>
      <c r="AB291" s="1130"/>
      <c r="AC291" s="1131"/>
      <c r="AD291" s="1131"/>
      <c r="AE291" s="1150"/>
      <c r="AF291" s="1148"/>
      <c r="AG291" s="1149"/>
      <c r="AH291" s="1149"/>
      <c r="AI291" s="1148"/>
      <c r="AJ291" s="1149"/>
      <c r="AK291" s="1149"/>
      <c r="AL291" s="845"/>
    </row>
    <row customHeight="1" ht="11.25">
      <c r="A292" s="0" t="s">
        <v>1218</v>
      </c>
      <c r="E292" s="101"/>
      <c r="F292" s="1122"/>
      <c r="G292" s="1123"/>
      <c r="H292" s="233" t="s">
        <v>90</v>
      </c>
      <c r="I292" s="1144"/>
      <c r="J292" s="366"/>
      <c r="K292" s="422"/>
      <c r="L292" s="214"/>
      <c r="M292" s="208"/>
      <c r="N292" s="1126"/>
      <c r="O292" s="1143"/>
      <c r="P292" s="1136"/>
      <c r="Q292" s="2494"/>
      <c r="R292" s="430"/>
      <c r="S292" s="1137"/>
      <c r="T292" s="430"/>
      <c r="U292" s="430"/>
      <c r="V292" s="430"/>
      <c r="W292" s="430"/>
      <c r="X292" s="430"/>
      <c r="Y292" s="430"/>
      <c r="AA292" s="1127">
        <v>1</v>
      </c>
      <c r="AB292" s="1138" t="s">
        <v>1272</v>
      </c>
      <c r="AC292" s="794">
        <v>1795.4</v>
      </c>
      <c r="AD292" s="1138" t="str">
        <f>AB292</f>
        <v>  Прибыль направляемая на инвестиции</v>
      </c>
      <c r="AE292" s="794">
        <v>0</v>
      </c>
      <c r="AF292" s="1148"/>
      <c r="AG292" s="1149"/>
      <c r="AH292" s="1149"/>
      <c r="AI292" s="1148"/>
      <c r="AJ292" s="1149"/>
      <c r="AK292" s="1149"/>
      <c r="AL292" s="845"/>
    </row>
    <row customHeight="1" ht="11.25">
      <c r="A293" s="0" t="s">
        <v>1218</v>
      </c>
      <c r="E293" s="101"/>
      <c r="F293" s="1122"/>
      <c r="G293" s="1123"/>
      <c r="H293" s="233" t="s">
        <v>90</v>
      </c>
      <c r="I293" s="1144"/>
      <c r="J293" s="366"/>
      <c r="K293" s="422"/>
      <c r="L293" s="214"/>
      <c r="M293" s="208"/>
      <c r="N293" s="1126"/>
      <c r="O293" s="1143"/>
      <c r="P293" s="1140"/>
      <c r="Q293" s="2494"/>
      <c r="R293" s="430"/>
      <c r="S293" s="1137"/>
      <c r="T293" s="430"/>
      <c r="U293" s="430"/>
      <c r="V293" s="430"/>
      <c r="W293" s="430"/>
      <c r="X293" s="430"/>
      <c r="Y293" s="430"/>
      <c r="Z293" s="1129"/>
      <c r="AA293" s="1130"/>
      <c r="AB293" s="167" t="s">
        <v>1263</v>
      </c>
      <c r="AC293" s="1131"/>
      <c r="AD293" s="1131"/>
      <c r="AE293" s="1151"/>
      <c r="AF293" s="1148"/>
      <c r="AG293" s="1149"/>
      <c r="AH293" s="1149"/>
      <c r="AI293" s="1148"/>
      <c r="AJ293" s="1149"/>
      <c r="AK293" s="1149"/>
      <c r="AL293" s="845"/>
    </row>
    <row customHeight="1" ht="11.25">
      <c r="A294" s="0" t="s">
        <v>1218</v>
      </c>
      <c r="E294" s="101"/>
      <c r="F294" s="1122"/>
      <c r="G294" s="1123"/>
      <c r="H294" s="233" t="s">
        <v>90</v>
      </c>
      <c r="I294" s="1144"/>
      <c r="J294" s="366"/>
      <c r="K294" s="422"/>
      <c r="L294" s="214"/>
      <c r="M294" s="208"/>
      <c r="N294" s="1129"/>
      <c r="O294" s="1130"/>
      <c r="P294" s="167" t="s">
        <v>1264</v>
      </c>
      <c r="Q294" s="1130"/>
      <c r="R294" s="1130"/>
      <c r="S294" s="1130"/>
      <c r="T294" s="1130"/>
      <c r="U294" s="1130"/>
      <c r="V294" s="1130"/>
      <c r="W294" s="1130"/>
      <c r="X294" s="1130"/>
      <c r="Y294" s="1130"/>
      <c r="Z294" s="1130"/>
      <c r="AA294" s="1130"/>
      <c r="AB294" s="1130"/>
      <c r="AC294" s="1130"/>
      <c r="AD294" s="1130"/>
      <c r="AE294" s="1152"/>
      <c r="AF294" s="1148"/>
      <c r="AG294" s="1149"/>
      <c r="AH294" s="1149"/>
      <c r="AI294" s="1148"/>
      <c r="AJ294" s="1149"/>
      <c r="AK294" s="1149"/>
      <c r="AL294" s="845"/>
    </row>
    <row customHeight="1" ht="11.25">
      <c r="A295" s="0" t="s">
        <v>1218</v>
      </c>
      <c r="B295" s="0" t="s">
        <v>1280</v>
      </c>
      <c r="E295" s="101"/>
      <c r="F295" s="1122"/>
      <c r="G295" s="821" t="s">
        <v>102</v>
      </c>
      <c r="H295" s="233" t="s">
        <v>91</v>
      </c>
      <c r="I295" s="1144" t="s">
        <v>1281</v>
      </c>
      <c r="J295" s="366" t="s">
        <v>1282</v>
      </c>
      <c r="K295" s="422" t="s">
        <v>1420</v>
      </c>
      <c r="L295" s="214" t="s">
        <v>19</v>
      </c>
      <c r="M295" s="208"/>
      <c r="N295" s="1145"/>
      <c r="O295" s="1146" t="s">
        <v>529</v>
      </c>
      <c r="P295" s="1147"/>
      <c r="Q295" s="1147"/>
      <c r="R295" s="1147"/>
      <c r="S295" s="1147"/>
      <c r="T295" s="1147"/>
      <c r="U295" s="1147"/>
      <c r="V295" s="1147"/>
      <c r="W295" s="1147"/>
      <c r="X295" s="1147"/>
      <c r="Y295" s="1147"/>
      <c r="Z295" s="1147"/>
      <c r="AA295" s="1147"/>
      <c r="AB295" s="1147"/>
      <c r="AC295" s="1147"/>
      <c r="AD295" s="1147"/>
      <c r="AE295" s="1147"/>
      <c r="AF295" s="1148">
        <v>1</v>
      </c>
      <c r="AG295" s="1149" t="s">
        <v>1254</v>
      </c>
      <c r="AH295" s="1149" t="s">
        <v>1300</v>
      </c>
      <c r="AI295" s="1148">
        <v>4</v>
      </c>
      <c r="AJ295" s="1149" t="s">
        <v>1254</v>
      </c>
      <c r="AK295" s="1149" t="s">
        <v>1267</v>
      </c>
      <c r="AL295" s="845"/>
    </row>
    <row customHeight="1" ht="11.25">
      <c r="A296" s="0" t="s">
        <v>1218</v>
      </c>
      <c r="E296" s="101"/>
      <c r="F296" s="1122"/>
      <c r="G296" s="1123"/>
      <c r="H296" s="233" t="s">
        <v>109</v>
      </c>
      <c r="I296" s="1144"/>
      <c r="J296" s="366"/>
      <c r="K296" s="422"/>
      <c r="L296" s="214"/>
      <c r="M296" s="208"/>
      <c r="N296" s="1126"/>
      <c r="O296" s="1143">
        <v>1</v>
      </c>
      <c r="P296" s="1128" t="s">
        <v>61</v>
      </c>
      <c r="Q296" s="2494" t="s">
        <v>1421</v>
      </c>
      <c r="R296" s="2495" t="s">
        <v>1257</v>
      </c>
      <c r="S296" s="2495" t="s">
        <v>122</v>
      </c>
      <c r="T296" s="2495" t="s">
        <v>122</v>
      </c>
      <c r="U296" s="2495" t="s">
        <v>123</v>
      </c>
      <c r="V296" s="2495" t="s">
        <v>1422</v>
      </c>
      <c r="W296" s="2495" t="s">
        <v>1423</v>
      </c>
      <c r="X296" s="2495" t="s">
        <v>1424</v>
      </c>
      <c r="Y296" s="2495" t="s">
        <v>1261</v>
      </c>
      <c r="Z296" s="1129"/>
      <c r="AA296" s="1130"/>
      <c r="AB296" s="1130"/>
      <c r="AC296" s="1131"/>
      <c r="AD296" s="1131"/>
      <c r="AE296" s="1150"/>
      <c r="AF296" s="1148"/>
      <c r="AG296" s="1149"/>
      <c r="AH296" s="1149"/>
      <c r="AI296" s="1148"/>
      <c r="AJ296" s="1149"/>
      <c r="AK296" s="1149"/>
      <c r="AL296" s="845"/>
    </row>
    <row customHeight="1" ht="11.25">
      <c r="A297" s="0" t="s">
        <v>1218</v>
      </c>
      <c r="E297" s="101"/>
      <c r="F297" s="1122"/>
      <c r="G297" s="1123"/>
      <c r="H297" s="233" t="s">
        <v>109</v>
      </c>
      <c r="I297" s="1144"/>
      <c r="J297" s="366"/>
      <c r="K297" s="422"/>
      <c r="L297" s="214"/>
      <c r="M297" s="208"/>
      <c r="N297" s="1126"/>
      <c r="O297" s="1143"/>
      <c r="P297" s="1136"/>
      <c r="Q297" s="2494"/>
      <c r="R297" s="430"/>
      <c r="S297" s="1137"/>
      <c r="T297" s="430"/>
      <c r="U297" s="430"/>
      <c r="V297" s="430"/>
      <c r="W297" s="430"/>
      <c r="X297" s="430"/>
      <c r="Y297" s="430"/>
      <c r="AA297" s="1127">
        <v>1</v>
      </c>
      <c r="AB297" s="1138" t="s">
        <v>1303</v>
      </c>
      <c r="AC297" s="794">
        <v>6875.59</v>
      </c>
      <c r="AD297" s="1138" t="str">
        <f>AB297</f>
        <v>  Средства, полученные за счет платы за подключение (технологическое присоединение)</v>
      </c>
      <c r="AE297" s="794">
        <v>0</v>
      </c>
      <c r="AF297" s="1148"/>
      <c r="AG297" s="1149"/>
      <c r="AH297" s="1149"/>
      <c r="AI297" s="1148"/>
      <c r="AJ297" s="1149"/>
      <c r="AK297" s="1149"/>
      <c r="AL297" s="845"/>
    </row>
    <row customHeight="1" ht="11.25">
      <c r="A298" s="0" t="s">
        <v>1218</v>
      </c>
      <c r="E298" s="101"/>
      <c r="F298" s="1122"/>
      <c r="G298" s="1123"/>
      <c r="H298" s="233" t="s">
        <v>109</v>
      </c>
      <c r="I298" s="1144"/>
      <c r="J298" s="366"/>
      <c r="K298" s="422"/>
      <c r="L298" s="214"/>
      <c r="M298" s="208"/>
      <c r="N298" s="1126"/>
      <c r="O298" s="1143"/>
      <c r="P298" s="1140"/>
      <c r="Q298" s="2494"/>
      <c r="R298" s="430"/>
      <c r="S298" s="1137"/>
      <c r="T298" s="430"/>
      <c r="U298" s="430"/>
      <c r="V298" s="430"/>
      <c r="W298" s="430"/>
      <c r="X298" s="430"/>
      <c r="Y298" s="430"/>
      <c r="Z298" s="1129"/>
      <c r="AA298" s="1130"/>
      <c r="AB298" s="167" t="s">
        <v>1263</v>
      </c>
      <c r="AC298" s="1131"/>
      <c r="AD298" s="1131"/>
      <c r="AE298" s="1151"/>
      <c r="AF298" s="1148"/>
      <c r="AG298" s="1149"/>
      <c r="AH298" s="1149"/>
      <c r="AI298" s="1148"/>
      <c r="AJ298" s="1149"/>
      <c r="AK298" s="1149"/>
      <c r="AL298" s="845"/>
    </row>
    <row customHeight="1" ht="11.25">
      <c r="A299" s="0" t="s">
        <v>1218</v>
      </c>
      <c r="E299" s="101"/>
      <c r="F299" s="1122"/>
      <c r="G299" s="1123"/>
      <c r="H299" s="233" t="s">
        <v>109</v>
      </c>
      <c r="I299" s="1144"/>
      <c r="J299" s="366"/>
      <c r="K299" s="422"/>
      <c r="L299" s="214"/>
      <c r="M299" s="208"/>
      <c r="N299" s="1129"/>
      <c r="O299" s="1130"/>
      <c r="P299" s="167" t="s">
        <v>1264</v>
      </c>
      <c r="Q299" s="1130"/>
      <c r="R299" s="1130"/>
      <c r="S299" s="1130"/>
      <c r="T299" s="1130"/>
      <c r="U299" s="1130"/>
      <c r="V299" s="1130"/>
      <c r="W299" s="1130"/>
      <c r="X299" s="1130"/>
      <c r="Y299" s="1130"/>
      <c r="Z299" s="1130"/>
      <c r="AA299" s="1130"/>
      <c r="AB299" s="1130"/>
      <c r="AC299" s="1130"/>
      <c r="AD299" s="1130"/>
      <c r="AE299" s="1152"/>
      <c r="AF299" s="1148"/>
      <c r="AG299" s="1149"/>
      <c r="AH299" s="1149"/>
      <c r="AI299" s="1148"/>
      <c r="AJ299" s="1149"/>
      <c r="AK299" s="1149"/>
      <c r="AL299" s="845"/>
    </row>
    <row customHeight="1" ht="11.25">
      <c r="A300" s="0" t="s">
        <v>1218</v>
      </c>
      <c r="B300" s="0" t="s">
        <v>1280</v>
      </c>
      <c r="E300" s="101"/>
      <c r="F300" s="1122"/>
      <c r="G300" s="821" t="s">
        <v>102</v>
      </c>
      <c r="H300" s="233" t="s">
        <v>92</v>
      </c>
      <c r="I300" s="1144" t="s">
        <v>1281</v>
      </c>
      <c r="J300" s="366" t="s">
        <v>1282</v>
      </c>
      <c r="K300" s="422" t="s">
        <v>1425</v>
      </c>
      <c r="L300" s="214" t="s">
        <v>19</v>
      </c>
      <c r="M300" s="208"/>
      <c r="N300" s="1145"/>
      <c r="O300" s="1146" t="s">
        <v>529</v>
      </c>
      <c r="P300" s="1147"/>
      <c r="Q300" s="1147"/>
      <c r="R300" s="1147"/>
      <c r="S300" s="1147"/>
      <c r="T300" s="1147"/>
      <c r="U300" s="1147"/>
      <c r="V300" s="1147"/>
      <c r="W300" s="1147"/>
      <c r="X300" s="1147"/>
      <c r="Y300" s="1147"/>
      <c r="Z300" s="1147"/>
      <c r="AA300" s="1147"/>
      <c r="AB300" s="1147"/>
      <c r="AC300" s="1147"/>
      <c r="AD300" s="1147"/>
      <c r="AE300" s="1147"/>
      <c r="AF300" s="1148">
        <v>3</v>
      </c>
      <c r="AG300" s="1149" t="s">
        <v>1254</v>
      </c>
      <c r="AH300" s="1149" t="s">
        <v>1300</v>
      </c>
      <c r="AI300" s="1148">
        <v>4</v>
      </c>
      <c r="AJ300" s="1149" t="s">
        <v>1254</v>
      </c>
      <c r="AK300" s="1149" t="s">
        <v>1267</v>
      </c>
      <c r="AL300" s="845"/>
    </row>
    <row customHeight="1" ht="11.25">
      <c r="A301" s="0" t="s">
        <v>1218</v>
      </c>
      <c r="E301" s="101"/>
      <c r="F301" s="1122"/>
      <c r="G301" s="1123"/>
      <c r="H301" s="233" t="s">
        <v>91</v>
      </c>
      <c r="I301" s="1144"/>
      <c r="J301" s="366"/>
      <c r="K301" s="422"/>
      <c r="L301" s="214"/>
      <c r="M301" s="208"/>
      <c r="N301" s="1126"/>
      <c r="O301" s="1143">
        <v>1</v>
      </c>
      <c r="P301" s="1128" t="s">
        <v>61</v>
      </c>
      <c r="Q301" s="2494" t="s">
        <v>1426</v>
      </c>
      <c r="R301" s="2495" t="s">
        <v>1257</v>
      </c>
      <c r="S301" s="2495" t="s">
        <v>129</v>
      </c>
      <c r="T301" s="2495" t="s">
        <v>129</v>
      </c>
      <c r="U301" s="2495" t="s">
        <v>130</v>
      </c>
      <c r="V301" s="2495" t="s">
        <v>1289</v>
      </c>
      <c r="W301" s="2495" t="s">
        <v>1290</v>
      </c>
      <c r="X301" s="2495" t="s">
        <v>1291</v>
      </c>
      <c r="Y301" s="2495" t="s">
        <v>1292</v>
      </c>
      <c r="Z301" s="1129"/>
      <c r="AA301" s="1130"/>
      <c r="AB301" s="1130"/>
      <c r="AC301" s="1131"/>
      <c r="AD301" s="1131"/>
      <c r="AE301" s="1150"/>
      <c r="AF301" s="1148"/>
      <c r="AG301" s="1149"/>
      <c r="AH301" s="1149"/>
      <c r="AI301" s="1148"/>
      <c r="AJ301" s="1149"/>
      <c r="AK301" s="1149"/>
      <c r="AL301" s="845"/>
    </row>
    <row customHeight="1" ht="11.25">
      <c r="A302" s="0" t="s">
        <v>1218</v>
      </c>
      <c r="E302" s="101"/>
      <c r="F302" s="1122"/>
      <c r="G302" s="1123"/>
      <c r="H302" s="233" t="s">
        <v>91</v>
      </c>
      <c r="I302" s="1144"/>
      <c r="J302" s="366"/>
      <c r="K302" s="422"/>
      <c r="L302" s="214"/>
      <c r="M302" s="208"/>
      <c r="N302" s="1126"/>
      <c r="O302" s="1143"/>
      <c r="P302" s="1136"/>
      <c r="Q302" s="2494"/>
      <c r="R302" s="430"/>
      <c r="S302" s="1137"/>
      <c r="T302" s="430"/>
      <c r="U302" s="430"/>
      <c r="V302" s="430"/>
      <c r="W302" s="430"/>
      <c r="X302" s="430"/>
      <c r="Y302" s="430"/>
      <c r="AA302" s="1127">
        <v>1</v>
      </c>
      <c r="AB302" s="1138" t="s">
        <v>1285</v>
      </c>
      <c r="AC302" s="794">
        <v>19860.42</v>
      </c>
      <c r="AD302" s="1138" t="str">
        <f>AB302</f>
        <v>  Прочие собственные средства</v>
      </c>
      <c r="AE302" s="794">
        <v>0</v>
      </c>
      <c r="AF302" s="1148"/>
      <c r="AG302" s="1149"/>
      <c r="AH302" s="1149"/>
      <c r="AI302" s="1148"/>
      <c r="AJ302" s="1149"/>
      <c r="AK302" s="1149"/>
      <c r="AL302" s="845"/>
    </row>
    <row customHeight="1" ht="11.25">
      <c r="A303" s="0" t="s">
        <v>1218</v>
      </c>
      <c r="E303" s="101"/>
      <c r="F303" s="1122"/>
      <c r="G303" s="1123"/>
      <c r="H303" s="233" t="s">
        <v>91</v>
      </c>
      <c r="I303" s="1144"/>
      <c r="J303" s="366"/>
      <c r="K303" s="422"/>
      <c r="L303" s="214"/>
      <c r="M303" s="208"/>
      <c r="N303" s="1126"/>
      <c r="O303" s="1143"/>
      <c r="P303" s="1140"/>
      <c r="Q303" s="2494"/>
      <c r="R303" s="430"/>
      <c r="S303" s="1137"/>
      <c r="T303" s="430"/>
      <c r="U303" s="430"/>
      <c r="V303" s="430"/>
      <c r="W303" s="430"/>
      <c r="X303" s="430"/>
      <c r="Y303" s="430"/>
      <c r="Z303" s="1129"/>
      <c r="AA303" s="1130"/>
      <c r="AB303" s="167" t="s">
        <v>1263</v>
      </c>
      <c r="AC303" s="1131"/>
      <c r="AD303" s="1131"/>
      <c r="AE303" s="1151"/>
      <c r="AF303" s="1148"/>
      <c r="AG303" s="1149"/>
      <c r="AH303" s="1149"/>
      <c r="AI303" s="1148"/>
      <c r="AJ303" s="1149"/>
      <c r="AK303" s="1149"/>
      <c r="AL303" s="845"/>
    </row>
    <row customHeight="1" ht="11.25">
      <c r="A304" s="0" t="s">
        <v>1218</v>
      </c>
      <c r="E304" s="101"/>
      <c r="F304" s="1122"/>
      <c r="G304" s="1123"/>
      <c r="H304" s="233" t="s">
        <v>91</v>
      </c>
      <c r="I304" s="1144"/>
      <c r="J304" s="366"/>
      <c r="K304" s="422"/>
      <c r="L304" s="214"/>
      <c r="M304" s="208"/>
      <c r="N304" s="1129"/>
      <c r="O304" s="1130"/>
      <c r="P304" s="167" t="s">
        <v>1264</v>
      </c>
      <c r="Q304" s="1130"/>
      <c r="R304" s="1130"/>
      <c r="S304" s="1130"/>
      <c r="T304" s="1130"/>
      <c r="U304" s="1130"/>
      <c r="V304" s="1130"/>
      <c r="W304" s="1130"/>
      <c r="X304" s="1130"/>
      <c r="Y304" s="1130"/>
      <c r="Z304" s="1130"/>
      <c r="AA304" s="1130"/>
      <c r="AB304" s="1130"/>
      <c r="AC304" s="1130"/>
      <c r="AD304" s="1130"/>
      <c r="AE304" s="1152"/>
      <c r="AF304" s="1148"/>
      <c r="AG304" s="1149"/>
      <c r="AH304" s="1149"/>
      <c r="AI304" s="1148"/>
      <c r="AJ304" s="1149"/>
      <c r="AK304" s="1149"/>
      <c r="AL304" s="845"/>
    </row>
    <row customHeight="1" ht="11.25">
      <c r="A305" s="0" t="s">
        <v>1218</v>
      </c>
      <c r="B305" s="0" t="s">
        <v>1250</v>
      </c>
      <c r="E305" s="101"/>
      <c r="F305" s="1122"/>
      <c r="G305" s="821" t="s">
        <v>102</v>
      </c>
      <c r="H305" s="233" t="s">
        <v>117</v>
      </c>
      <c r="I305" s="1144" t="s">
        <v>1251</v>
      </c>
      <c r="J305" s="366" t="s">
        <v>1252</v>
      </c>
      <c r="K305" s="422" t="s">
        <v>1427</v>
      </c>
      <c r="L305" s="214" t="s">
        <v>19</v>
      </c>
      <c r="M305" s="208"/>
      <c r="N305" s="1145"/>
      <c r="O305" s="1146" t="s">
        <v>529</v>
      </c>
      <c r="P305" s="1147"/>
      <c r="Q305" s="1147"/>
      <c r="R305" s="1147"/>
      <c r="S305" s="1147"/>
      <c r="T305" s="1147"/>
      <c r="U305" s="1147"/>
      <c r="V305" s="1147"/>
      <c r="W305" s="1147"/>
      <c r="X305" s="1147"/>
      <c r="Y305" s="1147"/>
      <c r="Z305" s="1147"/>
      <c r="AA305" s="1147"/>
      <c r="AB305" s="1147"/>
      <c r="AC305" s="1147"/>
      <c r="AD305" s="1147"/>
      <c r="AE305" s="1147"/>
      <c r="AF305" s="1148">
        <v>1</v>
      </c>
      <c r="AG305" s="1149" t="s">
        <v>1254</v>
      </c>
      <c r="AH305" s="1149" t="s">
        <v>1300</v>
      </c>
      <c r="AI305" s="1148">
        <v>1</v>
      </c>
      <c r="AJ305" s="1149" t="s">
        <v>1299</v>
      </c>
      <c r="AK305" s="1149" t="s">
        <v>1300</v>
      </c>
      <c r="AL305" s="845"/>
    </row>
    <row customHeight="1" ht="11.25">
      <c r="A306" s="0" t="s">
        <v>1218</v>
      </c>
      <c r="E306" s="101"/>
      <c r="F306" s="1122"/>
      <c r="G306" s="1123"/>
      <c r="H306" s="233" t="s">
        <v>92</v>
      </c>
      <c r="I306" s="1144"/>
      <c r="J306" s="366"/>
      <c r="K306" s="422"/>
      <c r="L306" s="214"/>
      <c r="M306" s="208"/>
      <c r="N306" s="1126"/>
      <c r="O306" s="1143">
        <v>1</v>
      </c>
      <c r="P306" s="1128" t="s">
        <v>61</v>
      </c>
      <c r="Q306" s="2494" t="s">
        <v>1428</v>
      </c>
      <c r="R306" s="2495" t="s">
        <v>1429</v>
      </c>
      <c r="S306" s="2495" t="s">
        <v>148</v>
      </c>
      <c r="T306" s="2495" t="s">
        <v>148</v>
      </c>
      <c r="U306" s="2495" t="s">
        <v>149</v>
      </c>
      <c r="V306" s="2495" t="s">
        <v>1430</v>
      </c>
      <c r="W306" s="2495" t="s">
        <v>1431</v>
      </c>
      <c r="X306" s="2495" t="s">
        <v>1432</v>
      </c>
      <c r="Y306" s="2495" t="s">
        <v>1261</v>
      </c>
      <c r="Z306" s="1129"/>
      <c r="AA306" s="1130"/>
      <c r="AB306" s="1130"/>
      <c r="AC306" s="1131"/>
      <c r="AD306" s="1131"/>
      <c r="AE306" s="1150"/>
      <c r="AF306" s="1148"/>
      <c r="AG306" s="1149"/>
      <c r="AH306" s="1149"/>
      <c r="AI306" s="1148"/>
      <c r="AJ306" s="1149"/>
      <c r="AK306" s="1149"/>
      <c r="AL306" s="845"/>
    </row>
    <row customHeight="1" ht="11.25">
      <c r="A307" s="0" t="s">
        <v>1218</v>
      </c>
      <c r="E307" s="101"/>
      <c r="F307" s="1122"/>
      <c r="G307" s="1123"/>
      <c r="H307" s="233" t="s">
        <v>92</v>
      </c>
      <c r="I307" s="1144"/>
      <c r="J307" s="366"/>
      <c r="K307" s="422"/>
      <c r="L307" s="214"/>
      <c r="M307" s="208"/>
      <c r="N307" s="1126"/>
      <c r="O307" s="1143"/>
      <c r="P307" s="1136"/>
      <c r="Q307" s="2494"/>
      <c r="R307" s="430"/>
      <c r="S307" s="1137"/>
      <c r="T307" s="430"/>
      <c r="U307" s="430"/>
      <c r="V307" s="430"/>
      <c r="W307" s="430"/>
      <c r="X307" s="430"/>
      <c r="Y307" s="430"/>
      <c r="AA307" s="1127">
        <v>1</v>
      </c>
      <c r="AB307" s="1138" t="s">
        <v>1262</v>
      </c>
      <c r="AC307" s="794">
        <v>10516.93</v>
      </c>
      <c r="AD307" s="1138" t="str">
        <f>AB307</f>
        <v>     Прочие амортизационные отчисления</v>
      </c>
      <c r="AE307" s="794">
        <v>0</v>
      </c>
      <c r="AF307" s="1148"/>
      <c r="AG307" s="1149"/>
      <c r="AH307" s="1149"/>
      <c r="AI307" s="1148"/>
      <c r="AJ307" s="1149"/>
      <c r="AK307" s="1149"/>
      <c r="AL307" s="845"/>
    </row>
    <row customHeight="1" ht="11.25">
      <c r="A308" s="0" t="s">
        <v>1218</v>
      </c>
      <c r="E308" s="101"/>
      <c r="F308" s="1123"/>
      <c r="G308" s="1123"/>
      <c r="H308" s="1123"/>
      <c r="I308" s="1123"/>
      <c r="J308" s="1123"/>
      <c r="K308" s="1123"/>
      <c r="L308" s="1123"/>
      <c r="M308" s="1123"/>
      <c r="N308" s="1123"/>
      <c r="O308" s="1123"/>
      <c r="P308" s="1123"/>
      <c r="Q308" s="2496"/>
      <c r="R308" s="1123"/>
      <c r="S308" s="1123"/>
      <c r="T308" s="1123"/>
      <c r="U308" s="1123"/>
      <c r="V308" s="1123"/>
      <c r="W308" s="1123"/>
      <c r="X308" s="1123"/>
      <c r="Y308" s="1123"/>
      <c r="Z308" s="821" t="s">
        <v>102</v>
      </c>
      <c r="AA308" s="1143" t="s">
        <v>101</v>
      </c>
      <c r="AB308" s="1138" t="s">
        <v>1272</v>
      </c>
      <c r="AC308" s="794">
        <v>1997.22</v>
      </c>
      <c r="AD308" s="1138" t="str">
        <f>AB308</f>
        <v>  Прибыль направляемая на инвестиции</v>
      </c>
      <c r="AE308" s="794">
        <v>0</v>
      </c>
      <c r="AF308" s="1125"/>
      <c r="AG308" s="1133"/>
      <c r="AH308" s="1133"/>
      <c r="AI308" s="1125"/>
      <c r="AJ308" s="1133"/>
      <c r="AK308" s="1134"/>
      <c r="AL308" s="845"/>
    </row>
    <row customHeight="1" ht="11.25">
      <c r="A309" s="0" t="s">
        <v>1218</v>
      </c>
      <c r="E309" s="101"/>
      <c r="F309" s="1122"/>
      <c r="G309" s="1123"/>
      <c r="H309" s="233" t="s">
        <v>92</v>
      </c>
      <c r="I309" s="1144"/>
      <c r="J309" s="366"/>
      <c r="K309" s="422"/>
      <c r="L309" s="214"/>
      <c r="M309" s="208"/>
      <c r="N309" s="1126"/>
      <c r="O309" s="1143"/>
      <c r="P309" s="1140"/>
      <c r="Q309" s="2494"/>
      <c r="R309" s="430"/>
      <c r="S309" s="1137"/>
      <c r="T309" s="430"/>
      <c r="U309" s="430"/>
      <c r="V309" s="430"/>
      <c r="W309" s="430"/>
      <c r="X309" s="430"/>
      <c r="Y309" s="430"/>
      <c r="Z309" s="1129"/>
      <c r="AA309" s="1130"/>
      <c r="AB309" s="167" t="s">
        <v>1263</v>
      </c>
      <c r="AC309" s="1131"/>
      <c r="AD309" s="1131"/>
      <c r="AE309" s="1151"/>
      <c r="AF309" s="1148"/>
      <c r="AG309" s="1149"/>
      <c r="AH309" s="1149"/>
      <c r="AI309" s="1148"/>
      <c r="AJ309" s="1149"/>
      <c r="AK309" s="1149"/>
      <c r="AL309" s="845"/>
    </row>
    <row customHeight="1" ht="11.25">
      <c r="A310" s="0" t="s">
        <v>1218</v>
      </c>
      <c r="E310" s="101"/>
      <c r="F310" s="1122"/>
      <c r="G310" s="1123"/>
      <c r="H310" s="233" t="s">
        <v>92</v>
      </c>
      <c r="I310" s="1144"/>
      <c r="J310" s="366"/>
      <c r="K310" s="422"/>
      <c r="L310" s="214"/>
      <c r="M310" s="208"/>
      <c r="N310" s="1129"/>
      <c r="O310" s="1130"/>
      <c r="P310" s="167" t="s">
        <v>1264</v>
      </c>
      <c r="Q310" s="1130"/>
      <c r="R310" s="1130"/>
      <c r="S310" s="1130"/>
      <c r="T310" s="1130"/>
      <c r="U310" s="1130"/>
      <c r="V310" s="1130"/>
      <c r="W310" s="1130"/>
      <c r="X310" s="1130"/>
      <c r="Y310" s="1130"/>
      <c r="Z310" s="1130"/>
      <c r="AA310" s="1130"/>
      <c r="AB310" s="1130"/>
      <c r="AC310" s="1130"/>
      <c r="AD310" s="1130"/>
      <c r="AE310" s="1152"/>
      <c r="AF310" s="1148"/>
      <c r="AG310" s="1149"/>
      <c r="AH310" s="1149"/>
      <c r="AI310" s="1148"/>
      <c r="AJ310" s="1149"/>
      <c r="AK310" s="1149"/>
      <c r="AL310" s="845"/>
    </row>
    <row customHeight="1" ht="11.25">
      <c r="A311" s="0" t="s">
        <v>1218</v>
      </c>
      <c r="B311" s="0" t="s">
        <v>22</v>
      </c>
      <c r="E311" s="101"/>
      <c r="F311" s="1122"/>
      <c r="G311" s="821" t="s">
        <v>102</v>
      </c>
      <c r="H311" s="233" t="s">
        <v>114</v>
      </c>
      <c r="I311" s="1144" t="s">
        <v>1317</v>
      </c>
      <c r="J311" s="2497" t="s">
        <v>22</v>
      </c>
      <c r="K311" s="422" t="s">
        <v>1433</v>
      </c>
      <c r="L311" s="214" t="s">
        <v>19</v>
      </c>
      <c r="M311" s="208"/>
      <c r="N311" s="1145"/>
      <c r="O311" s="1146" t="s">
        <v>529</v>
      </c>
      <c r="P311" s="1147"/>
      <c r="Q311" s="1147"/>
      <c r="R311" s="1147"/>
      <c r="S311" s="1147"/>
      <c r="T311" s="1147"/>
      <c r="U311" s="1147"/>
      <c r="V311" s="1147"/>
      <c r="W311" s="1147"/>
      <c r="X311" s="1147"/>
      <c r="Y311" s="1147"/>
      <c r="Z311" s="1147"/>
      <c r="AA311" s="1147"/>
      <c r="AB311" s="1147"/>
      <c r="AC311" s="1147"/>
      <c r="AD311" s="1147"/>
      <c r="AE311" s="1147"/>
      <c r="AF311" s="1148">
        <v>2</v>
      </c>
      <c r="AG311" s="1149" t="s">
        <v>1254</v>
      </c>
      <c r="AH311" s="1149" t="s">
        <v>1300</v>
      </c>
      <c r="AI311" s="1148">
        <v>3</v>
      </c>
      <c r="AJ311" s="1149" t="s">
        <v>1434</v>
      </c>
      <c r="AK311" s="1149" t="s">
        <v>1360</v>
      </c>
      <c r="AL311" s="845"/>
    </row>
    <row customHeight="1" ht="11.25">
      <c r="A312" s="0" t="s">
        <v>1218</v>
      </c>
      <c r="E312" s="101"/>
      <c r="F312" s="1122"/>
      <c r="G312" s="1123"/>
      <c r="H312" s="233" t="s">
        <v>117</v>
      </c>
      <c r="I312" s="1144"/>
      <c r="J312" s="2497"/>
      <c r="K312" s="422"/>
      <c r="L312" s="214"/>
      <c r="M312" s="208"/>
      <c r="N312" s="1126"/>
      <c r="O312" s="1143">
        <v>1</v>
      </c>
      <c r="P312" s="1128" t="s">
        <v>19</v>
      </c>
      <c r="Q312" s="430" t="s">
        <v>22</v>
      </c>
      <c r="R312" s="430" t="s">
        <v>22</v>
      </c>
      <c r="S312" s="430" t="s">
        <v>22</v>
      </c>
      <c r="T312" s="430" t="s">
        <v>22</v>
      </c>
      <c r="U312" s="430" t="s">
        <v>22</v>
      </c>
      <c r="V312" s="430" t="s">
        <v>22</v>
      </c>
      <c r="W312" s="430" t="s">
        <v>22</v>
      </c>
      <c r="X312" s="430" t="s">
        <v>22</v>
      </c>
      <c r="Y312" s="430"/>
      <c r="Z312" s="1129"/>
      <c r="AA312" s="1130"/>
      <c r="AB312" s="1130"/>
      <c r="AC312" s="1131"/>
      <c r="AD312" s="1131"/>
      <c r="AE312" s="1150"/>
      <c r="AF312" s="1148"/>
      <c r="AG312" s="1149"/>
      <c r="AH312" s="1149"/>
      <c r="AI312" s="1148"/>
      <c r="AJ312" s="1149"/>
      <c r="AK312" s="1149"/>
      <c r="AL312" s="845"/>
    </row>
    <row customHeight="1" ht="11.25">
      <c r="A313" s="0" t="s">
        <v>1218</v>
      </c>
      <c r="E313" s="101"/>
      <c r="F313" s="1122"/>
      <c r="G313" s="1123"/>
      <c r="H313" s="233" t="s">
        <v>117</v>
      </c>
      <c r="I313" s="1144"/>
      <c r="J313" s="2497"/>
      <c r="K313" s="422"/>
      <c r="L313" s="214"/>
      <c r="M313" s="208"/>
      <c r="N313" s="1126"/>
      <c r="O313" s="1143"/>
      <c r="P313" s="1136"/>
      <c r="Q313" s="430"/>
      <c r="R313" s="430"/>
      <c r="S313" s="1137"/>
      <c r="T313" s="430"/>
      <c r="U313" s="430"/>
      <c r="V313" s="430"/>
      <c r="W313" s="430"/>
      <c r="X313" s="430"/>
      <c r="Y313" s="430"/>
      <c r="AA313" s="1127">
        <v>1</v>
      </c>
      <c r="AB313" s="1138" t="s">
        <v>1262</v>
      </c>
      <c r="AC313" s="794">
        <v>38.17</v>
      </c>
      <c r="AD313" s="1138" t="str">
        <f>AB313</f>
        <v>     Прочие амортизационные отчисления</v>
      </c>
      <c r="AE313" s="794">
        <v>0</v>
      </c>
      <c r="AF313" s="1148"/>
      <c r="AG313" s="1149"/>
      <c r="AH313" s="1149"/>
      <c r="AI313" s="1148"/>
      <c r="AJ313" s="1149"/>
      <c r="AK313" s="1149"/>
      <c r="AL313" s="845"/>
    </row>
    <row customHeight="1" ht="11.25">
      <c r="A314" s="0" t="s">
        <v>1218</v>
      </c>
      <c r="E314" s="101"/>
      <c r="F314" s="1123"/>
      <c r="G314" s="1123"/>
      <c r="H314" s="1123"/>
      <c r="I314" s="1123"/>
      <c r="J314" s="1123"/>
      <c r="K314" s="1123"/>
      <c r="L314" s="1123"/>
      <c r="M314" s="1123"/>
      <c r="N314" s="1123"/>
      <c r="O314" s="1123"/>
      <c r="P314" s="1123"/>
      <c r="Q314" s="1123"/>
      <c r="R314" s="1123"/>
      <c r="S314" s="1123"/>
      <c r="T314" s="1123"/>
      <c r="U314" s="1123"/>
      <c r="V314" s="1123"/>
      <c r="W314" s="1123"/>
      <c r="X314" s="1123"/>
      <c r="Y314" s="1123"/>
      <c r="Z314" s="821" t="s">
        <v>102</v>
      </c>
      <c r="AA314" s="1143" t="s">
        <v>101</v>
      </c>
      <c r="AB314" s="1138" t="s">
        <v>1272</v>
      </c>
      <c r="AC314" s="794">
        <v>343.52</v>
      </c>
      <c r="AD314" s="1138" t="str">
        <f>AB314</f>
        <v>  Прибыль направляемая на инвестиции</v>
      </c>
      <c r="AE314" s="794">
        <v>0</v>
      </c>
      <c r="AF314" s="1125"/>
      <c r="AG314" s="1133"/>
      <c r="AH314" s="1133"/>
      <c r="AI314" s="1125"/>
      <c r="AJ314" s="1133"/>
      <c r="AK314" s="1134"/>
      <c r="AL314" s="845"/>
    </row>
    <row customHeight="1" ht="11.25">
      <c r="A315" s="0" t="s">
        <v>1218</v>
      </c>
      <c r="E315" s="101"/>
      <c r="F315" s="1122"/>
      <c r="G315" s="1123"/>
      <c r="H315" s="233" t="s">
        <v>117</v>
      </c>
      <c r="I315" s="1144"/>
      <c r="J315" s="2497"/>
      <c r="K315" s="422"/>
      <c r="L315" s="214"/>
      <c r="M315" s="208"/>
      <c r="N315" s="1126"/>
      <c r="O315" s="1143"/>
      <c r="P315" s="1140"/>
      <c r="Q315" s="430"/>
      <c r="R315" s="430"/>
      <c r="S315" s="1137"/>
      <c r="T315" s="430"/>
      <c r="U315" s="430"/>
      <c r="V315" s="430"/>
      <c r="W315" s="430"/>
      <c r="X315" s="430"/>
      <c r="Y315" s="430"/>
      <c r="Z315" s="1129"/>
      <c r="AA315" s="1130"/>
      <c r="AB315" s="167" t="s">
        <v>1263</v>
      </c>
      <c r="AC315" s="1131"/>
      <c r="AD315" s="1131"/>
      <c r="AE315" s="1151"/>
      <c r="AF315" s="1148"/>
      <c r="AG315" s="1149"/>
      <c r="AH315" s="1149"/>
      <c r="AI315" s="1148"/>
      <c r="AJ315" s="1149"/>
      <c r="AK315" s="1149"/>
      <c r="AL315" s="845"/>
    </row>
    <row customHeight="1" ht="11.25">
      <c r="A316" s="0" t="s">
        <v>1218</v>
      </c>
      <c r="E316" s="101"/>
      <c r="F316" s="1122"/>
      <c r="G316" s="1123"/>
      <c r="H316" s="233" t="s">
        <v>117</v>
      </c>
      <c r="I316" s="1144"/>
      <c r="J316" s="2497"/>
      <c r="K316" s="422"/>
      <c r="L316" s="214"/>
      <c r="M316" s="208"/>
      <c r="N316" s="1129"/>
      <c r="O316" s="1130"/>
      <c r="P316" s="167" t="s">
        <v>1264</v>
      </c>
      <c r="Q316" s="1130"/>
      <c r="R316" s="1130"/>
      <c r="S316" s="1130"/>
      <c r="T316" s="1130"/>
      <c r="U316" s="1130"/>
      <c r="V316" s="1130"/>
      <c r="W316" s="1130"/>
      <c r="X316" s="1130"/>
      <c r="Y316" s="1130"/>
      <c r="Z316" s="1130"/>
      <c r="AA316" s="1130"/>
      <c r="AB316" s="1130"/>
      <c r="AC316" s="1130"/>
      <c r="AD316" s="1130"/>
      <c r="AE316" s="1152"/>
      <c r="AF316" s="1148"/>
      <c r="AG316" s="1149"/>
      <c r="AH316" s="1149"/>
      <c r="AI316" s="1148"/>
      <c r="AJ316" s="1149"/>
      <c r="AK316" s="1149"/>
      <c r="AL316" s="845"/>
    </row>
    <row customHeight="1" ht="11.25">
      <c r="A317" s="0" t="s">
        <v>1218</v>
      </c>
      <c r="B317" s="0" t="s">
        <v>1250</v>
      </c>
      <c r="E317" s="101"/>
      <c r="F317" s="1122"/>
      <c r="G317" s="821" t="s">
        <v>102</v>
      </c>
      <c r="H317" s="233" t="s">
        <v>118</v>
      </c>
      <c r="I317" s="1144" t="s">
        <v>1251</v>
      </c>
      <c r="J317" s="366" t="s">
        <v>1252</v>
      </c>
      <c r="K317" s="422" t="s">
        <v>1435</v>
      </c>
      <c r="L317" s="214" t="s">
        <v>19</v>
      </c>
      <c r="M317" s="208"/>
      <c r="N317" s="1145"/>
      <c r="O317" s="1146" t="s">
        <v>529</v>
      </c>
      <c r="P317" s="1147"/>
      <c r="Q317" s="1147"/>
      <c r="R317" s="1147"/>
      <c r="S317" s="1147"/>
      <c r="T317" s="1147"/>
      <c r="U317" s="1147"/>
      <c r="V317" s="1147"/>
      <c r="W317" s="1147"/>
      <c r="X317" s="1147"/>
      <c r="Y317" s="1147"/>
      <c r="Z317" s="1147"/>
      <c r="AA317" s="1147"/>
      <c r="AB317" s="1147"/>
      <c r="AC317" s="1147"/>
      <c r="AD317" s="1147"/>
      <c r="AE317" s="1147"/>
      <c r="AF317" s="1148">
        <v>1</v>
      </c>
      <c r="AG317" s="1149" t="s">
        <v>1254</v>
      </c>
      <c r="AH317" s="1149" t="s">
        <v>1300</v>
      </c>
      <c r="AI317" s="1148">
        <v>2</v>
      </c>
      <c r="AJ317" s="1149" t="s">
        <v>1254</v>
      </c>
      <c r="AK317" s="1149" t="s">
        <v>1360</v>
      </c>
      <c r="AL317" s="845"/>
    </row>
    <row customHeight="1" ht="11.25">
      <c r="A318" s="0" t="s">
        <v>1218</v>
      </c>
      <c r="E318" s="101"/>
      <c r="F318" s="1122"/>
      <c r="G318" s="1123"/>
      <c r="H318" s="233" t="s">
        <v>114</v>
      </c>
      <c r="I318" s="1144"/>
      <c r="J318" s="366"/>
      <c r="K318" s="422"/>
      <c r="L318" s="214"/>
      <c r="M318" s="208"/>
      <c r="N318" s="1126"/>
      <c r="O318" s="1143">
        <v>1</v>
      </c>
      <c r="P318" s="1128" t="s">
        <v>61</v>
      </c>
      <c r="Q318" s="2494" t="s">
        <v>1428</v>
      </c>
      <c r="R318" s="2495" t="s">
        <v>1429</v>
      </c>
      <c r="S318" s="2495" t="s">
        <v>148</v>
      </c>
      <c r="T318" s="2495" t="s">
        <v>148</v>
      </c>
      <c r="U318" s="2495" t="s">
        <v>149</v>
      </c>
      <c r="V318" s="2495" t="s">
        <v>1430</v>
      </c>
      <c r="W318" s="2495" t="s">
        <v>1431</v>
      </c>
      <c r="X318" s="2495" t="s">
        <v>1432</v>
      </c>
      <c r="Y318" s="2495" t="s">
        <v>1261</v>
      </c>
      <c r="Z318" s="1129"/>
      <c r="AA318" s="1130"/>
      <c r="AB318" s="1130"/>
      <c r="AC318" s="1131"/>
      <c r="AD318" s="1131"/>
      <c r="AE318" s="1150"/>
      <c r="AF318" s="1148"/>
      <c r="AG318" s="1149"/>
      <c r="AH318" s="1149"/>
      <c r="AI318" s="1148"/>
      <c r="AJ318" s="1149"/>
      <c r="AK318" s="1149"/>
      <c r="AL318" s="845"/>
    </row>
    <row customHeight="1" ht="11.25">
      <c r="A319" s="0" t="s">
        <v>1218</v>
      </c>
      <c r="E319" s="101"/>
      <c r="F319" s="1122"/>
      <c r="G319" s="1123"/>
      <c r="H319" s="233" t="s">
        <v>114</v>
      </c>
      <c r="I319" s="1144"/>
      <c r="J319" s="366"/>
      <c r="K319" s="422"/>
      <c r="L319" s="214"/>
      <c r="M319" s="208"/>
      <c r="N319" s="1126"/>
      <c r="O319" s="1143"/>
      <c r="P319" s="1136"/>
      <c r="Q319" s="2494"/>
      <c r="R319" s="430"/>
      <c r="S319" s="1137"/>
      <c r="T319" s="430"/>
      <c r="U319" s="430"/>
      <c r="V319" s="430"/>
      <c r="W319" s="430"/>
      <c r="X319" s="430"/>
      <c r="Y319" s="430"/>
      <c r="AA319" s="1127">
        <v>1</v>
      </c>
      <c r="AB319" s="1138" t="s">
        <v>1262</v>
      </c>
      <c r="AC319" s="794">
        <v>4204.78</v>
      </c>
      <c r="AD319" s="1138" t="str">
        <f>AB319</f>
        <v>     Прочие амортизационные отчисления</v>
      </c>
      <c r="AE319" s="794">
        <v>0</v>
      </c>
      <c r="AF319" s="1148"/>
      <c r="AG319" s="1149"/>
      <c r="AH319" s="1149"/>
      <c r="AI319" s="1148"/>
      <c r="AJ319" s="1149"/>
      <c r="AK319" s="1149"/>
      <c r="AL319" s="845"/>
    </row>
    <row customHeight="1" ht="11.25">
      <c r="A320" s="0" t="s">
        <v>1218</v>
      </c>
      <c r="E320" s="101"/>
      <c r="F320" s="1123"/>
      <c r="G320" s="1123"/>
      <c r="H320" s="1123"/>
      <c r="I320" s="1123"/>
      <c r="J320" s="1123"/>
      <c r="K320" s="1123"/>
      <c r="L320" s="1123"/>
      <c r="M320" s="1123"/>
      <c r="N320" s="1123"/>
      <c r="O320" s="1123"/>
      <c r="P320" s="1123"/>
      <c r="Q320" s="2496"/>
      <c r="R320" s="1123"/>
      <c r="S320" s="1123"/>
      <c r="T320" s="1123"/>
      <c r="U320" s="1123"/>
      <c r="V320" s="1123"/>
      <c r="W320" s="1123"/>
      <c r="X320" s="1123"/>
      <c r="Y320" s="1123"/>
      <c r="Z320" s="821" t="s">
        <v>102</v>
      </c>
      <c r="AA320" s="1143" t="s">
        <v>101</v>
      </c>
      <c r="AB320" s="1138" t="s">
        <v>1272</v>
      </c>
      <c r="AC320" s="794">
        <v>2122.9</v>
      </c>
      <c r="AD320" s="1138" t="str">
        <f>AB320</f>
        <v>  Прибыль направляемая на инвестиции</v>
      </c>
      <c r="AE320" s="794">
        <v>0</v>
      </c>
      <c r="AF320" s="1125"/>
      <c r="AG320" s="1133"/>
      <c r="AH320" s="1133"/>
      <c r="AI320" s="1125"/>
      <c r="AJ320" s="1133"/>
      <c r="AK320" s="1134"/>
      <c r="AL320" s="845"/>
    </row>
    <row customHeight="1" ht="11.25">
      <c r="A321" s="0" t="s">
        <v>1218</v>
      </c>
      <c r="E321" s="101"/>
      <c r="F321" s="1122"/>
      <c r="G321" s="1123"/>
      <c r="H321" s="233" t="s">
        <v>114</v>
      </c>
      <c r="I321" s="1144"/>
      <c r="J321" s="366"/>
      <c r="K321" s="422"/>
      <c r="L321" s="214"/>
      <c r="M321" s="208"/>
      <c r="N321" s="1126"/>
      <c r="O321" s="1143"/>
      <c r="P321" s="1140"/>
      <c r="Q321" s="2494"/>
      <c r="R321" s="430"/>
      <c r="S321" s="1137"/>
      <c r="T321" s="430"/>
      <c r="U321" s="430"/>
      <c r="V321" s="430"/>
      <c r="W321" s="430"/>
      <c r="X321" s="430"/>
      <c r="Y321" s="430"/>
      <c r="Z321" s="1129"/>
      <c r="AA321" s="1130"/>
      <c r="AB321" s="167" t="s">
        <v>1263</v>
      </c>
      <c r="AC321" s="1131"/>
      <c r="AD321" s="1131"/>
      <c r="AE321" s="1151"/>
      <c r="AF321" s="1148"/>
      <c r="AG321" s="1149"/>
      <c r="AH321" s="1149"/>
      <c r="AI321" s="1148"/>
      <c r="AJ321" s="1149"/>
      <c r="AK321" s="1149"/>
      <c r="AL321" s="845"/>
    </row>
    <row customHeight="1" ht="11.25">
      <c r="A322" s="0" t="s">
        <v>1218</v>
      </c>
      <c r="E322" s="101"/>
      <c r="F322" s="1122"/>
      <c r="G322" s="1123"/>
      <c r="H322" s="233" t="s">
        <v>114</v>
      </c>
      <c r="I322" s="1144"/>
      <c r="J322" s="366"/>
      <c r="K322" s="422"/>
      <c r="L322" s="214"/>
      <c r="M322" s="208"/>
      <c r="N322" s="1129"/>
      <c r="O322" s="1130"/>
      <c r="P322" s="167" t="s">
        <v>1264</v>
      </c>
      <c r="Q322" s="1130"/>
      <c r="R322" s="1130"/>
      <c r="S322" s="1130"/>
      <c r="T322" s="1130"/>
      <c r="U322" s="1130"/>
      <c r="V322" s="1130"/>
      <c r="W322" s="1130"/>
      <c r="X322" s="1130"/>
      <c r="Y322" s="1130"/>
      <c r="Z322" s="1130"/>
      <c r="AA322" s="1130"/>
      <c r="AB322" s="1130"/>
      <c r="AC322" s="1130"/>
      <c r="AD322" s="1130"/>
      <c r="AE322" s="1152"/>
      <c r="AF322" s="1148"/>
      <c r="AG322" s="1149"/>
      <c r="AH322" s="1149"/>
      <c r="AI322" s="1148"/>
      <c r="AJ322" s="1149"/>
      <c r="AK322" s="1149"/>
      <c r="AL322" s="845"/>
    </row>
    <row customHeight="1" ht="11.25">
      <c r="A323" s="0" t="s">
        <v>1218</v>
      </c>
      <c r="B323" s="0" t="s">
        <v>1250</v>
      </c>
      <c r="E323" s="101"/>
      <c r="F323" s="1122"/>
      <c r="G323" s="821" t="s">
        <v>102</v>
      </c>
      <c r="H323" s="233" t="s">
        <v>127</v>
      </c>
      <c r="I323" s="1144" t="s">
        <v>1251</v>
      </c>
      <c r="J323" s="366" t="s">
        <v>1252</v>
      </c>
      <c r="K323" s="422" t="s">
        <v>1436</v>
      </c>
      <c r="L323" s="214" t="s">
        <v>19</v>
      </c>
      <c r="M323" s="208"/>
      <c r="N323" s="1145"/>
      <c r="O323" s="1146" t="s">
        <v>529</v>
      </c>
      <c r="P323" s="1147"/>
      <c r="Q323" s="1147"/>
      <c r="R323" s="1147"/>
      <c r="S323" s="1147"/>
      <c r="T323" s="1147"/>
      <c r="U323" s="1147"/>
      <c r="V323" s="1147"/>
      <c r="W323" s="1147"/>
      <c r="X323" s="1147"/>
      <c r="Y323" s="1147"/>
      <c r="Z323" s="1147"/>
      <c r="AA323" s="1147"/>
      <c r="AB323" s="1147"/>
      <c r="AC323" s="1147"/>
      <c r="AD323" s="1147"/>
      <c r="AE323" s="1147"/>
      <c r="AF323" s="1148">
        <v>1</v>
      </c>
      <c r="AG323" s="1149" t="s">
        <v>1254</v>
      </c>
      <c r="AH323" s="1149" t="s">
        <v>1300</v>
      </c>
      <c r="AI323" s="1148">
        <v>3</v>
      </c>
      <c r="AJ323" s="1149" t="s">
        <v>1254</v>
      </c>
      <c r="AK323" s="1149" t="s">
        <v>1354</v>
      </c>
      <c r="AL323" s="845"/>
    </row>
    <row customHeight="1" ht="11.25">
      <c r="A324" s="0" t="s">
        <v>1218</v>
      </c>
      <c r="E324" s="101"/>
      <c r="F324" s="1122"/>
      <c r="G324" s="1123"/>
      <c r="H324" s="233" t="s">
        <v>118</v>
      </c>
      <c r="I324" s="1144"/>
      <c r="J324" s="366"/>
      <c r="K324" s="422"/>
      <c r="L324" s="214"/>
      <c r="M324" s="208"/>
      <c r="N324" s="1126"/>
      <c r="O324" s="1143">
        <v>1</v>
      </c>
      <c r="P324" s="1128" t="s">
        <v>61</v>
      </c>
      <c r="Q324" s="2494" t="s">
        <v>1437</v>
      </c>
      <c r="R324" s="2495" t="s">
        <v>1257</v>
      </c>
      <c r="S324" s="2495" t="s">
        <v>148</v>
      </c>
      <c r="T324" s="2495" t="s">
        <v>148</v>
      </c>
      <c r="U324" s="2495" t="s">
        <v>149</v>
      </c>
      <c r="V324" s="2495" t="s">
        <v>1438</v>
      </c>
      <c r="W324" s="2495" t="s">
        <v>1439</v>
      </c>
      <c r="X324" s="2495" t="s">
        <v>1440</v>
      </c>
      <c r="Y324" s="2495" t="s">
        <v>1261</v>
      </c>
      <c r="Z324" s="1129"/>
      <c r="AA324" s="1130"/>
      <c r="AB324" s="1130"/>
      <c r="AC324" s="1131"/>
      <c r="AD324" s="1131"/>
      <c r="AE324" s="1150"/>
      <c r="AF324" s="1148"/>
      <c r="AG324" s="1149"/>
      <c r="AH324" s="1149"/>
      <c r="AI324" s="1148"/>
      <c r="AJ324" s="1149"/>
      <c r="AK324" s="1149"/>
      <c r="AL324" s="845"/>
    </row>
    <row customHeight="1" ht="11.25">
      <c r="A325" s="0" t="s">
        <v>1218</v>
      </c>
      <c r="E325" s="101"/>
      <c r="F325" s="1122"/>
      <c r="G325" s="1123"/>
      <c r="H325" s="233" t="s">
        <v>118</v>
      </c>
      <c r="I325" s="1144"/>
      <c r="J325" s="366"/>
      <c r="K325" s="422"/>
      <c r="L325" s="214"/>
      <c r="M325" s="208"/>
      <c r="N325" s="1126"/>
      <c r="O325" s="1143"/>
      <c r="P325" s="1136"/>
      <c r="Q325" s="2494"/>
      <c r="R325" s="430"/>
      <c r="S325" s="1137"/>
      <c r="T325" s="430"/>
      <c r="U325" s="430"/>
      <c r="V325" s="430"/>
      <c r="W325" s="430"/>
      <c r="X325" s="430"/>
      <c r="Y325" s="430"/>
      <c r="AA325" s="1127">
        <v>1</v>
      </c>
      <c r="AB325" s="1138" t="s">
        <v>1272</v>
      </c>
      <c r="AC325" s="794">
        <v>8999.46</v>
      </c>
      <c r="AD325" s="1138" t="str">
        <f>AB325</f>
        <v>  Прибыль направляемая на инвестиции</v>
      </c>
      <c r="AE325" s="794">
        <v>1685.788</v>
      </c>
      <c r="AF325" s="1148"/>
      <c r="AG325" s="1149"/>
      <c r="AH325" s="1149"/>
      <c r="AI325" s="1148"/>
      <c r="AJ325" s="1149"/>
      <c r="AK325" s="1149"/>
      <c r="AL325" s="845"/>
    </row>
    <row customHeight="1" ht="11.25">
      <c r="A326" s="0" t="s">
        <v>1218</v>
      </c>
      <c r="E326" s="101"/>
      <c r="F326" s="1122"/>
      <c r="G326" s="1123"/>
      <c r="H326" s="233" t="s">
        <v>118</v>
      </c>
      <c r="I326" s="1144"/>
      <c r="J326" s="366"/>
      <c r="K326" s="422"/>
      <c r="L326" s="214"/>
      <c r="M326" s="208"/>
      <c r="N326" s="1126"/>
      <c r="O326" s="1143"/>
      <c r="P326" s="1140"/>
      <c r="Q326" s="2494"/>
      <c r="R326" s="430"/>
      <c r="S326" s="1137"/>
      <c r="T326" s="430"/>
      <c r="U326" s="430"/>
      <c r="V326" s="430"/>
      <c r="W326" s="430"/>
      <c r="X326" s="430"/>
      <c r="Y326" s="430"/>
      <c r="Z326" s="1129"/>
      <c r="AA326" s="1130"/>
      <c r="AB326" s="167" t="s">
        <v>1263</v>
      </c>
      <c r="AC326" s="1131"/>
      <c r="AD326" s="1131"/>
      <c r="AE326" s="1151"/>
      <c r="AF326" s="1148"/>
      <c r="AG326" s="1149"/>
      <c r="AH326" s="1149"/>
      <c r="AI326" s="1148"/>
      <c r="AJ326" s="1149"/>
      <c r="AK326" s="1149"/>
      <c r="AL326" s="845"/>
    </row>
    <row customHeight="1" ht="11.25">
      <c r="A327" s="0" t="s">
        <v>1218</v>
      </c>
      <c r="E327" s="101"/>
      <c r="F327" s="1122"/>
      <c r="G327" s="1123"/>
      <c r="H327" s="233" t="s">
        <v>118</v>
      </c>
      <c r="I327" s="1144"/>
      <c r="J327" s="366"/>
      <c r="K327" s="422"/>
      <c r="L327" s="214"/>
      <c r="M327" s="208"/>
      <c r="N327" s="1129"/>
      <c r="O327" s="1130"/>
      <c r="P327" s="167" t="s">
        <v>1264</v>
      </c>
      <c r="Q327" s="1130"/>
      <c r="R327" s="1130"/>
      <c r="S327" s="1130"/>
      <c r="T327" s="1130"/>
      <c r="U327" s="1130"/>
      <c r="V327" s="1130"/>
      <c r="W327" s="1130"/>
      <c r="X327" s="1130"/>
      <c r="Y327" s="1130"/>
      <c r="Z327" s="1130"/>
      <c r="AA327" s="1130"/>
      <c r="AB327" s="1130"/>
      <c r="AC327" s="1130"/>
      <c r="AD327" s="1130"/>
      <c r="AE327" s="1152"/>
      <c r="AF327" s="1148"/>
      <c r="AG327" s="1149"/>
      <c r="AH327" s="1149"/>
      <c r="AI327" s="1148"/>
      <c r="AJ327" s="1149"/>
      <c r="AK327" s="1149"/>
      <c r="AL327" s="845"/>
    </row>
    <row customHeight="1" ht="11.25">
      <c r="A328" s="0" t="s">
        <v>1218</v>
      </c>
      <c r="B328" s="0" t="s">
        <v>1250</v>
      </c>
      <c r="E328" s="101"/>
      <c r="F328" s="1122"/>
      <c r="G328" s="821" t="s">
        <v>102</v>
      </c>
      <c r="H328" s="233" t="s">
        <v>131</v>
      </c>
      <c r="I328" s="1144" t="s">
        <v>1251</v>
      </c>
      <c r="J328" s="366" t="s">
        <v>1252</v>
      </c>
      <c r="K328" s="422" t="s">
        <v>1441</v>
      </c>
      <c r="L328" s="214" t="s">
        <v>19</v>
      </c>
      <c r="M328" s="208"/>
      <c r="N328" s="1145"/>
      <c r="O328" s="1146" t="s">
        <v>529</v>
      </c>
      <c r="P328" s="1147"/>
      <c r="Q328" s="1147"/>
      <c r="R328" s="1147"/>
      <c r="S328" s="1147"/>
      <c r="T328" s="1147"/>
      <c r="U328" s="1147"/>
      <c r="V328" s="1147"/>
      <c r="W328" s="1147"/>
      <c r="X328" s="1147"/>
      <c r="Y328" s="1147"/>
      <c r="Z328" s="1147"/>
      <c r="AA328" s="1147"/>
      <c r="AB328" s="1147"/>
      <c r="AC328" s="1147"/>
      <c r="AD328" s="1147"/>
      <c r="AE328" s="1147"/>
      <c r="AF328" s="1148">
        <v>1</v>
      </c>
      <c r="AG328" s="1149" t="s">
        <v>1254</v>
      </c>
      <c r="AH328" s="1149" t="s">
        <v>1300</v>
      </c>
      <c r="AI328" s="1148">
        <v>1</v>
      </c>
      <c r="AJ328" s="1149" t="s">
        <v>1299</v>
      </c>
      <c r="AK328" s="1149" t="s">
        <v>1300</v>
      </c>
      <c r="AL328" s="845"/>
    </row>
    <row customHeight="1" ht="11.25">
      <c r="A329" s="0" t="s">
        <v>1218</v>
      </c>
      <c r="E329" s="101"/>
      <c r="F329" s="1122"/>
      <c r="G329" s="1123"/>
      <c r="H329" s="233" t="s">
        <v>127</v>
      </c>
      <c r="I329" s="1144"/>
      <c r="J329" s="366"/>
      <c r="K329" s="422"/>
      <c r="L329" s="214"/>
      <c r="M329" s="208"/>
      <c r="N329" s="1126"/>
      <c r="O329" s="1143">
        <v>1</v>
      </c>
      <c r="P329" s="1128" t="s">
        <v>61</v>
      </c>
      <c r="Q329" s="2494" t="s">
        <v>1442</v>
      </c>
      <c r="R329" s="2495" t="s">
        <v>1429</v>
      </c>
      <c r="S329" s="2495" t="s">
        <v>148</v>
      </c>
      <c r="T329" s="2495" t="s">
        <v>148</v>
      </c>
      <c r="U329" s="2495" t="s">
        <v>149</v>
      </c>
      <c r="V329" s="2495" t="s">
        <v>1356</v>
      </c>
      <c r="W329" s="2495" t="s">
        <v>1357</v>
      </c>
      <c r="X329" s="2495" t="s">
        <v>1443</v>
      </c>
      <c r="Y329" s="2495" t="s">
        <v>1261</v>
      </c>
      <c r="Z329" s="1129"/>
      <c r="AA329" s="1130"/>
      <c r="AB329" s="1130"/>
      <c r="AC329" s="1131"/>
      <c r="AD329" s="1131"/>
      <c r="AE329" s="1150"/>
      <c r="AF329" s="1148"/>
      <c r="AG329" s="1149"/>
      <c r="AH329" s="1149"/>
      <c r="AI329" s="1148"/>
      <c r="AJ329" s="1149"/>
      <c r="AK329" s="1149"/>
      <c r="AL329" s="845"/>
    </row>
    <row customHeight="1" ht="11.25">
      <c r="A330" s="0" t="s">
        <v>1218</v>
      </c>
      <c r="E330" s="101"/>
      <c r="F330" s="1122"/>
      <c r="G330" s="1123"/>
      <c r="H330" s="233" t="s">
        <v>127</v>
      </c>
      <c r="I330" s="1144"/>
      <c r="J330" s="366"/>
      <c r="K330" s="422"/>
      <c r="L330" s="214"/>
      <c r="M330" s="208"/>
      <c r="N330" s="1126"/>
      <c r="O330" s="1143"/>
      <c r="P330" s="1136"/>
      <c r="Q330" s="2494"/>
      <c r="R330" s="430"/>
      <c r="S330" s="1137"/>
      <c r="T330" s="430"/>
      <c r="U330" s="430"/>
      <c r="V330" s="430"/>
      <c r="W330" s="430"/>
      <c r="X330" s="430"/>
      <c r="Y330" s="430"/>
      <c r="AA330" s="1127">
        <v>1</v>
      </c>
      <c r="AB330" s="1138" t="s">
        <v>1272</v>
      </c>
      <c r="AC330" s="794">
        <v>16858.94</v>
      </c>
      <c r="AD330" s="1138" t="str">
        <f>AB330</f>
        <v>  Прибыль направляемая на инвестиции</v>
      </c>
      <c r="AE330" s="794">
        <v>0</v>
      </c>
      <c r="AF330" s="1148"/>
      <c r="AG330" s="1149"/>
      <c r="AH330" s="1149"/>
      <c r="AI330" s="1148"/>
      <c r="AJ330" s="1149"/>
      <c r="AK330" s="1149"/>
      <c r="AL330" s="845"/>
    </row>
    <row customHeight="1" ht="11.25">
      <c r="A331" s="0" t="s">
        <v>1218</v>
      </c>
      <c r="E331" s="101"/>
      <c r="F331" s="1123"/>
      <c r="G331" s="1123"/>
      <c r="H331" s="1123"/>
      <c r="I331" s="1123"/>
      <c r="J331" s="1123"/>
      <c r="K331" s="1123"/>
      <c r="L331" s="1123"/>
      <c r="M331" s="1123"/>
      <c r="N331" s="1123"/>
      <c r="O331" s="1123"/>
      <c r="P331" s="1123"/>
      <c r="Q331" s="2496"/>
      <c r="R331" s="1123"/>
      <c r="S331" s="1123"/>
      <c r="T331" s="1123"/>
      <c r="U331" s="1123"/>
      <c r="V331" s="1123"/>
      <c r="W331" s="1123"/>
      <c r="X331" s="1123"/>
      <c r="Y331" s="1123"/>
      <c r="Z331" s="821" t="s">
        <v>102</v>
      </c>
      <c r="AA331" s="1143" t="s">
        <v>101</v>
      </c>
      <c r="AB331" s="1138" t="s">
        <v>1285</v>
      </c>
      <c r="AC331" s="794">
        <v>6181</v>
      </c>
      <c r="AD331" s="1138" t="str">
        <f>AB331</f>
        <v>  Прочие собственные средства</v>
      </c>
      <c r="AE331" s="794">
        <v>0</v>
      </c>
      <c r="AF331" s="1125"/>
      <c r="AG331" s="1133"/>
      <c r="AH331" s="1133"/>
      <c r="AI331" s="1125"/>
      <c r="AJ331" s="1133"/>
      <c r="AK331" s="1134"/>
      <c r="AL331" s="845"/>
    </row>
    <row customHeight="1" ht="11.25">
      <c r="A332" s="0" t="s">
        <v>1218</v>
      </c>
      <c r="E332" s="101"/>
      <c r="F332" s="1122"/>
      <c r="G332" s="1123"/>
      <c r="H332" s="233" t="s">
        <v>127</v>
      </c>
      <c r="I332" s="1144"/>
      <c r="J332" s="366"/>
      <c r="K332" s="422"/>
      <c r="L332" s="214"/>
      <c r="M332" s="208"/>
      <c r="N332" s="1126"/>
      <c r="O332" s="1143"/>
      <c r="P332" s="1140"/>
      <c r="Q332" s="2494"/>
      <c r="R332" s="430"/>
      <c r="S332" s="1137"/>
      <c r="T332" s="430"/>
      <c r="U332" s="430"/>
      <c r="V332" s="430"/>
      <c r="W332" s="430"/>
      <c r="X332" s="430"/>
      <c r="Y332" s="430"/>
      <c r="Z332" s="1129"/>
      <c r="AA332" s="1130"/>
      <c r="AB332" s="167" t="s">
        <v>1263</v>
      </c>
      <c r="AC332" s="1131"/>
      <c r="AD332" s="1131"/>
      <c r="AE332" s="1151"/>
      <c r="AF332" s="1148"/>
      <c r="AG332" s="1149"/>
      <c r="AH332" s="1149"/>
      <c r="AI332" s="1148"/>
      <c r="AJ332" s="1149"/>
      <c r="AK332" s="1149"/>
      <c r="AL332" s="845"/>
    </row>
    <row customHeight="1" ht="11.25">
      <c r="A333" s="0" t="s">
        <v>1218</v>
      </c>
      <c r="E333" s="101"/>
      <c r="F333" s="1122"/>
      <c r="G333" s="1123"/>
      <c r="H333" s="233" t="s">
        <v>127</v>
      </c>
      <c r="I333" s="1144"/>
      <c r="J333" s="366"/>
      <c r="K333" s="422"/>
      <c r="L333" s="214"/>
      <c r="M333" s="208"/>
      <c r="N333" s="1129"/>
      <c r="O333" s="1130"/>
      <c r="P333" s="167" t="s">
        <v>1264</v>
      </c>
      <c r="Q333" s="1130"/>
      <c r="R333" s="1130"/>
      <c r="S333" s="1130"/>
      <c r="T333" s="1130"/>
      <c r="U333" s="1130"/>
      <c r="V333" s="1130"/>
      <c r="W333" s="1130"/>
      <c r="X333" s="1130"/>
      <c r="Y333" s="1130"/>
      <c r="Z333" s="1130"/>
      <c r="AA333" s="1130"/>
      <c r="AB333" s="1130"/>
      <c r="AC333" s="1130"/>
      <c r="AD333" s="1130"/>
      <c r="AE333" s="1152"/>
      <c r="AF333" s="1148"/>
      <c r="AG333" s="1149"/>
      <c r="AH333" s="1149"/>
      <c r="AI333" s="1148"/>
      <c r="AJ333" s="1149"/>
      <c r="AK333" s="1149"/>
      <c r="AL333" s="845"/>
    </row>
    <row customHeight="1" ht="11.25">
      <c r="A334" s="0" t="s">
        <v>1218</v>
      </c>
      <c r="B334" s="0" t="s">
        <v>1250</v>
      </c>
      <c r="E334" s="101"/>
      <c r="F334" s="1122"/>
      <c r="G334" s="821" t="s">
        <v>102</v>
      </c>
      <c r="H334" s="233" t="s">
        <v>121</v>
      </c>
      <c r="I334" s="1144" t="s">
        <v>1251</v>
      </c>
      <c r="J334" s="366" t="s">
        <v>1252</v>
      </c>
      <c r="K334" s="422" t="s">
        <v>1444</v>
      </c>
      <c r="L334" s="214" t="s">
        <v>19</v>
      </c>
      <c r="M334" s="208"/>
      <c r="N334" s="1145"/>
      <c r="O334" s="1146" t="s">
        <v>529</v>
      </c>
      <c r="P334" s="1147"/>
      <c r="Q334" s="1147"/>
      <c r="R334" s="1147"/>
      <c r="S334" s="1147"/>
      <c r="T334" s="1147"/>
      <c r="U334" s="1147"/>
      <c r="V334" s="1147"/>
      <c r="W334" s="1147"/>
      <c r="X334" s="1147"/>
      <c r="Y334" s="1147"/>
      <c r="Z334" s="1147"/>
      <c r="AA334" s="1147"/>
      <c r="AB334" s="1147"/>
      <c r="AC334" s="1147"/>
      <c r="AD334" s="1147"/>
      <c r="AE334" s="1147"/>
      <c r="AF334" s="1148">
        <v>1</v>
      </c>
      <c r="AG334" s="1149" t="s">
        <v>1254</v>
      </c>
      <c r="AH334" s="1149" t="s">
        <v>1300</v>
      </c>
      <c r="AI334" s="1148">
        <v>3</v>
      </c>
      <c r="AJ334" s="1149" t="s">
        <v>1254</v>
      </c>
      <c r="AK334" s="1149" t="s">
        <v>1354</v>
      </c>
      <c r="AL334" s="845"/>
    </row>
    <row customHeight="1" ht="11.25">
      <c r="A335" s="0" t="s">
        <v>1218</v>
      </c>
      <c r="E335" s="101"/>
      <c r="F335" s="1122"/>
      <c r="G335" s="1123"/>
      <c r="H335" s="233" t="s">
        <v>131</v>
      </c>
      <c r="I335" s="1144"/>
      <c r="J335" s="366"/>
      <c r="K335" s="422"/>
      <c r="L335" s="214"/>
      <c r="M335" s="208"/>
      <c r="N335" s="1126"/>
      <c r="O335" s="1143">
        <v>1</v>
      </c>
      <c r="P335" s="1128" t="s">
        <v>61</v>
      </c>
      <c r="Q335" s="2494" t="s">
        <v>1445</v>
      </c>
      <c r="R335" s="2495" t="s">
        <v>1257</v>
      </c>
      <c r="S335" s="2495" t="s">
        <v>148</v>
      </c>
      <c r="T335" s="2495" t="s">
        <v>148</v>
      </c>
      <c r="U335" s="2495" t="s">
        <v>149</v>
      </c>
      <c r="V335" s="2495" t="s">
        <v>1446</v>
      </c>
      <c r="W335" s="2495" t="s">
        <v>1447</v>
      </c>
      <c r="X335" s="2495" t="s">
        <v>1448</v>
      </c>
      <c r="Y335" s="2495" t="s">
        <v>1261</v>
      </c>
      <c r="Z335" s="1129"/>
      <c r="AA335" s="1130"/>
      <c r="AB335" s="1130"/>
      <c r="AC335" s="1131"/>
      <c r="AD335" s="1131"/>
      <c r="AE335" s="1150"/>
      <c r="AF335" s="1148"/>
      <c r="AG335" s="1149"/>
      <c r="AH335" s="1149"/>
      <c r="AI335" s="1148"/>
      <c r="AJ335" s="1149"/>
      <c r="AK335" s="1149"/>
      <c r="AL335" s="845"/>
    </row>
    <row customHeight="1" ht="11.25">
      <c r="A336" s="0" t="s">
        <v>1218</v>
      </c>
      <c r="E336" s="101"/>
      <c r="F336" s="1122"/>
      <c r="G336" s="1123"/>
      <c r="H336" s="233" t="s">
        <v>131</v>
      </c>
      <c r="I336" s="1144"/>
      <c r="J336" s="366"/>
      <c r="K336" s="422"/>
      <c r="L336" s="214"/>
      <c r="M336" s="208"/>
      <c r="N336" s="1126"/>
      <c r="O336" s="1143"/>
      <c r="P336" s="1136"/>
      <c r="Q336" s="2494"/>
      <c r="R336" s="430"/>
      <c r="S336" s="1137"/>
      <c r="T336" s="430"/>
      <c r="U336" s="430"/>
      <c r="V336" s="430"/>
      <c r="W336" s="430"/>
      <c r="X336" s="430"/>
      <c r="Y336" s="430"/>
      <c r="AA336" s="1127">
        <v>1</v>
      </c>
      <c r="AB336" s="1138" t="s">
        <v>1272</v>
      </c>
      <c r="AC336" s="794">
        <v>395.5</v>
      </c>
      <c r="AD336" s="1138" t="str">
        <f>AB336</f>
        <v>  Прибыль направляемая на инвестиции</v>
      </c>
      <c r="AE336" s="794">
        <v>72.583</v>
      </c>
      <c r="AF336" s="1148"/>
      <c r="AG336" s="1149"/>
      <c r="AH336" s="1149"/>
      <c r="AI336" s="1148"/>
      <c r="AJ336" s="1149"/>
      <c r="AK336" s="1149"/>
      <c r="AL336" s="845"/>
    </row>
    <row customHeight="1" ht="11.25">
      <c r="A337" s="0" t="s">
        <v>1218</v>
      </c>
      <c r="E337" s="101"/>
      <c r="F337" s="1122"/>
      <c r="G337" s="1123"/>
      <c r="H337" s="233" t="s">
        <v>131</v>
      </c>
      <c r="I337" s="1144"/>
      <c r="J337" s="366"/>
      <c r="K337" s="422"/>
      <c r="L337" s="214"/>
      <c r="M337" s="208"/>
      <c r="N337" s="1126"/>
      <c r="O337" s="1143"/>
      <c r="P337" s="1140"/>
      <c r="Q337" s="2494"/>
      <c r="R337" s="430"/>
      <c r="S337" s="1137"/>
      <c r="T337" s="430"/>
      <c r="U337" s="430"/>
      <c r="V337" s="430"/>
      <c r="W337" s="430"/>
      <c r="X337" s="430"/>
      <c r="Y337" s="430"/>
      <c r="Z337" s="1129"/>
      <c r="AA337" s="1130"/>
      <c r="AB337" s="167" t="s">
        <v>1263</v>
      </c>
      <c r="AC337" s="1131"/>
      <c r="AD337" s="1131"/>
      <c r="AE337" s="1151"/>
      <c r="AF337" s="1148"/>
      <c r="AG337" s="1149"/>
      <c r="AH337" s="1149"/>
      <c r="AI337" s="1148"/>
      <c r="AJ337" s="1149"/>
      <c r="AK337" s="1149"/>
      <c r="AL337" s="845"/>
    </row>
    <row customHeight="1" ht="11.25">
      <c r="A338" s="0" t="s">
        <v>1218</v>
      </c>
      <c r="E338" s="101"/>
      <c r="F338" s="1122"/>
      <c r="G338" s="1123"/>
      <c r="H338" s="233" t="s">
        <v>131</v>
      </c>
      <c r="I338" s="1144"/>
      <c r="J338" s="366"/>
      <c r="K338" s="422"/>
      <c r="L338" s="214"/>
      <c r="M338" s="208"/>
      <c r="N338" s="1129"/>
      <c r="O338" s="1130"/>
      <c r="P338" s="167" t="s">
        <v>1264</v>
      </c>
      <c r="Q338" s="1130"/>
      <c r="R338" s="1130"/>
      <c r="S338" s="1130"/>
      <c r="T338" s="1130"/>
      <c r="U338" s="1130"/>
      <c r="V338" s="1130"/>
      <c r="W338" s="1130"/>
      <c r="X338" s="1130"/>
      <c r="Y338" s="1130"/>
      <c r="Z338" s="1130"/>
      <c r="AA338" s="1130"/>
      <c r="AB338" s="1130"/>
      <c r="AC338" s="1130"/>
      <c r="AD338" s="1130"/>
      <c r="AE338" s="1152"/>
      <c r="AF338" s="1148"/>
      <c r="AG338" s="1149"/>
      <c r="AH338" s="1149"/>
      <c r="AI338" s="1148"/>
      <c r="AJ338" s="1149"/>
      <c r="AK338" s="1149"/>
      <c r="AL338" s="845"/>
    </row>
    <row customHeight="1" ht="11.25">
      <c r="A339" s="0" t="s">
        <v>1218</v>
      </c>
      <c r="B339" s="0" t="s">
        <v>1250</v>
      </c>
      <c r="E339" s="101"/>
      <c r="F339" s="1122"/>
      <c r="G339" s="821" t="s">
        <v>102</v>
      </c>
      <c r="H339" s="233" t="s">
        <v>124</v>
      </c>
      <c r="I339" s="1144" t="s">
        <v>1251</v>
      </c>
      <c r="J339" s="366" t="s">
        <v>1252</v>
      </c>
      <c r="K339" s="422" t="s">
        <v>1449</v>
      </c>
      <c r="L339" s="214" t="s">
        <v>19</v>
      </c>
      <c r="M339" s="208"/>
      <c r="N339" s="1145"/>
      <c r="O339" s="1146" t="s">
        <v>529</v>
      </c>
      <c r="P339" s="1147"/>
      <c r="Q339" s="1147"/>
      <c r="R339" s="1147"/>
      <c r="S339" s="1147"/>
      <c r="T339" s="1147"/>
      <c r="U339" s="1147"/>
      <c r="V339" s="1147"/>
      <c r="W339" s="1147"/>
      <c r="X339" s="1147"/>
      <c r="Y339" s="1147"/>
      <c r="Z339" s="1147"/>
      <c r="AA339" s="1147"/>
      <c r="AB339" s="1147"/>
      <c r="AC339" s="1147"/>
      <c r="AD339" s="1147"/>
      <c r="AE339" s="1147"/>
      <c r="AF339" s="1148">
        <v>2</v>
      </c>
      <c r="AG339" s="1149" t="s">
        <v>1254</v>
      </c>
      <c r="AH339" s="1149" t="s">
        <v>1300</v>
      </c>
      <c r="AI339" s="1148">
        <v>5</v>
      </c>
      <c r="AJ339" s="1149" t="s">
        <v>1254</v>
      </c>
      <c r="AK339" s="1149" t="s">
        <v>1267</v>
      </c>
      <c r="AL339" s="845"/>
    </row>
    <row customHeight="1" ht="11.25">
      <c r="A340" s="0" t="s">
        <v>1218</v>
      </c>
      <c r="E340" s="101"/>
      <c r="F340" s="1122"/>
      <c r="G340" s="1123"/>
      <c r="H340" s="233" t="s">
        <v>121</v>
      </c>
      <c r="I340" s="1144"/>
      <c r="J340" s="366"/>
      <c r="K340" s="422"/>
      <c r="L340" s="214"/>
      <c r="M340" s="208"/>
      <c r="N340" s="1126"/>
      <c r="O340" s="1143">
        <v>1</v>
      </c>
      <c r="P340" s="1128" t="s">
        <v>61</v>
      </c>
      <c r="Q340" s="2494" t="s">
        <v>1437</v>
      </c>
      <c r="R340" s="2495" t="s">
        <v>1257</v>
      </c>
      <c r="S340" s="2495" t="s">
        <v>148</v>
      </c>
      <c r="T340" s="2495" t="s">
        <v>148</v>
      </c>
      <c r="U340" s="2495" t="s">
        <v>149</v>
      </c>
      <c r="V340" s="2495" t="s">
        <v>1438</v>
      </c>
      <c r="W340" s="2495" t="s">
        <v>1439</v>
      </c>
      <c r="X340" s="2495" t="s">
        <v>1440</v>
      </c>
      <c r="Y340" s="2495" t="s">
        <v>1261</v>
      </c>
      <c r="Z340" s="1129"/>
      <c r="AA340" s="1130"/>
      <c r="AB340" s="1130"/>
      <c r="AC340" s="1131"/>
      <c r="AD340" s="1131"/>
      <c r="AE340" s="1150"/>
      <c r="AF340" s="1148"/>
      <c r="AG340" s="1149"/>
      <c r="AH340" s="1149"/>
      <c r="AI340" s="1148"/>
      <c r="AJ340" s="1149"/>
      <c r="AK340" s="1149"/>
      <c r="AL340" s="845"/>
    </row>
    <row customHeight="1" ht="11.25">
      <c r="A341" s="0" t="s">
        <v>1218</v>
      </c>
      <c r="E341" s="101"/>
      <c r="F341" s="1122"/>
      <c r="G341" s="1123"/>
      <c r="H341" s="233" t="s">
        <v>121</v>
      </c>
      <c r="I341" s="1144"/>
      <c r="J341" s="366"/>
      <c r="K341" s="422"/>
      <c r="L341" s="214"/>
      <c r="M341" s="208"/>
      <c r="N341" s="1126"/>
      <c r="O341" s="1143"/>
      <c r="P341" s="1136"/>
      <c r="Q341" s="2494"/>
      <c r="R341" s="430"/>
      <c r="S341" s="1137"/>
      <c r="T341" s="430"/>
      <c r="U341" s="430"/>
      <c r="V341" s="430"/>
      <c r="W341" s="430"/>
      <c r="X341" s="430"/>
      <c r="Y341" s="430"/>
      <c r="AA341" s="1127">
        <v>1</v>
      </c>
      <c r="AB341" s="1138" t="s">
        <v>1413</v>
      </c>
      <c r="AC341" s="794">
        <v>1220.04</v>
      </c>
      <c r="AD341" s="1138" t="str">
        <f>AB341</f>
        <v>  Бюджет субъекта РФ</v>
      </c>
      <c r="AE341" s="794">
        <v>0</v>
      </c>
      <c r="AF341" s="1148"/>
      <c r="AG341" s="1149"/>
      <c r="AH341" s="1149"/>
      <c r="AI341" s="1148"/>
      <c r="AJ341" s="1149"/>
      <c r="AK341" s="1149"/>
      <c r="AL341" s="845"/>
    </row>
    <row customHeight="1" ht="11.25">
      <c r="A342" s="0" t="s">
        <v>1218</v>
      </c>
      <c r="E342" s="101"/>
      <c r="F342" s="1122"/>
      <c r="G342" s="1123"/>
      <c r="H342" s="233" t="s">
        <v>121</v>
      </c>
      <c r="I342" s="1144"/>
      <c r="J342" s="366"/>
      <c r="K342" s="422"/>
      <c r="L342" s="214"/>
      <c r="M342" s="208"/>
      <c r="N342" s="1126"/>
      <c r="O342" s="1143"/>
      <c r="P342" s="1140"/>
      <c r="Q342" s="2494"/>
      <c r="R342" s="430"/>
      <c r="S342" s="1137"/>
      <c r="T342" s="430"/>
      <c r="U342" s="430"/>
      <c r="V342" s="430"/>
      <c r="W342" s="430"/>
      <c r="X342" s="430"/>
      <c r="Y342" s="430"/>
      <c r="Z342" s="1129"/>
      <c r="AA342" s="1130"/>
      <c r="AB342" s="167" t="s">
        <v>1263</v>
      </c>
      <c r="AC342" s="1131"/>
      <c r="AD342" s="1131"/>
      <c r="AE342" s="1151"/>
      <c r="AF342" s="1148"/>
      <c r="AG342" s="1149"/>
      <c r="AH342" s="1149"/>
      <c r="AI342" s="1148"/>
      <c r="AJ342" s="1149"/>
      <c r="AK342" s="1149"/>
      <c r="AL342" s="845"/>
    </row>
    <row customHeight="1" ht="11.25">
      <c r="A343" s="0" t="s">
        <v>1218</v>
      </c>
      <c r="E343" s="101"/>
      <c r="F343" s="1122"/>
      <c r="G343" s="1123"/>
      <c r="H343" s="233" t="s">
        <v>121</v>
      </c>
      <c r="I343" s="1144"/>
      <c r="J343" s="366"/>
      <c r="K343" s="422"/>
      <c r="L343" s="214"/>
      <c r="M343" s="208"/>
      <c r="N343" s="1129"/>
      <c r="O343" s="1130"/>
      <c r="P343" s="167" t="s">
        <v>1264</v>
      </c>
      <c r="Q343" s="1130"/>
      <c r="R343" s="1130"/>
      <c r="S343" s="1130"/>
      <c r="T343" s="1130"/>
      <c r="U343" s="1130"/>
      <c r="V343" s="1130"/>
      <c r="W343" s="1130"/>
      <c r="X343" s="1130"/>
      <c r="Y343" s="1130"/>
      <c r="Z343" s="1130"/>
      <c r="AA343" s="1130"/>
      <c r="AB343" s="1130"/>
      <c r="AC343" s="1130"/>
      <c r="AD343" s="1130"/>
      <c r="AE343" s="1152"/>
      <c r="AF343" s="1148"/>
      <c r="AG343" s="1149"/>
      <c r="AH343" s="1149"/>
      <c r="AI343" s="1148"/>
      <c r="AJ343" s="1149"/>
      <c r="AK343" s="1149"/>
      <c r="AL343" s="845"/>
    </row>
    <row customHeight="1" ht="11.25">
      <c r="A344" s="0" t="s">
        <v>1218</v>
      </c>
      <c r="B344" s="0" t="s">
        <v>1250</v>
      </c>
      <c r="E344" s="101"/>
      <c r="F344" s="1122"/>
      <c r="G344" s="821" t="s">
        <v>102</v>
      </c>
      <c r="H344" s="233" t="s">
        <v>128</v>
      </c>
      <c r="I344" s="1144" t="s">
        <v>1251</v>
      </c>
      <c r="J344" s="366" t="s">
        <v>1252</v>
      </c>
      <c r="K344" s="422" t="s">
        <v>1450</v>
      </c>
      <c r="L344" s="214" t="s">
        <v>19</v>
      </c>
      <c r="M344" s="208"/>
      <c r="N344" s="1145"/>
      <c r="O344" s="1146" t="s">
        <v>529</v>
      </c>
      <c r="P344" s="1147"/>
      <c r="Q344" s="1147"/>
      <c r="R344" s="1147"/>
      <c r="S344" s="1147"/>
      <c r="T344" s="1147"/>
      <c r="U344" s="1147"/>
      <c r="V344" s="1147"/>
      <c r="W344" s="1147"/>
      <c r="X344" s="1147"/>
      <c r="Y344" s="1147"/>
      <c r="Z344" s="1147"/>
      <c r="AA344" s="1147"/>
      <c r="AB344" s="1147"/>
      <c r="AC344" s="1147"/>
      <c r="AD344" s="1147"/>
      <c r="AE344" s="1147"/>
      <c r="AF344" s="1148">
        <v>2</v>
      </c>
      <c r="AG344" s="1149" t="s">
        <v>1254</v>
      </c>
      <c r="AH344" s="1149" t="s">
        <v>1300</v>
      </c>
      <c r="AI344" s="1148">
        <v>5</v>
      </c>
      <c r="AJ344" s="1149" t="s">
        <v>1254</v>
      </c>
      <c r="AK344" s="1149" t="s">
        <v>1267</v>
      </c>
      <c r="AL344" s="845"/>
    </row>
    <row customHeight="1" ht="11.25">
      <c r="A345" s="0" t="s">
        <v>1218</v>
      </c>
      <c r="E345" s="101"/>
      <c r="F345" s="1122"/>
      <c r="G345" s="1123"/>
      <c r="H345" s="233" t="s">
        <v>124</v>
      </c>
      <c r="I345" s="1144"/>
      <c r="J345" s="366"/>
      <c r="K345" s="422"/>
      <c r="L345" s="214"/>
      <c r="M345" s="208"/>
      <c r="N345" s="1126"/>
      <c r="O345" s="1143">
        <v>1</v>
      </c>
      <c r="P345" s="1128" t="s">
        <v>61</v>
      </c>
      <c r="Q345" s="2494" t="s">
        <v>1437</v>
      </c>
      <c r="R345" s="2495" t="s">
        <v>1257</v>
      </c>
      <c r="S345" s="2495" t="s">
        <v>148</v>
      </c>
      <c r="T345" s="2495" t="s">
        <v>148</v>
      </c>
      <c r="U345" s="2495" t="s">
        <v>149</v>
      </c>
      <c r="V345" s="2495" t="s">
        <v>1438</v>
      </c>
      <c r="W345" s="2495" t="s">
        <v>1439</v>
      </c>
      <c r="X345" s="2495" t="s">
        <v>1440</v>
      </c>
      <c r="Y345" s="2495" t="s">
        <v>1261</v>
      </c>
      <c r="Z345" s="1129"/>
      <c r="AA345" s="1130"/>
      <c r="AB345" s="1130"/>
      <c r="AC345" s="1131"/>
      <c r="AD345" s="1131"/>
      <c r="AE345" s="1150"/>
      <c r="AF345" s="1148"/>
      <c r="AG345" s="1149"/>
      <c r="AH345" s="1149"/>
      <c r="AI345" s="1148"/>
      <c r="AJ345" s="1149"/>
      <c r="AK345" s="1149"/>
      <c r="AL345" s="845"/>
    </row>
    <row customHeight="1" ht="11.25">
      <c r="A346" s="0" t="s">
        <v>1218</v>
      </c>
      <c r="E346" s="101"/>
      <c r="F346" s="1122"/>
      <c r="G346" s="1123"/>
      <c r="H346" s="233" t="s">
        <v>124</v>
      </c>
      <c r="I346" s="1144"/>
      <c r="J346" s="366"/>
      <c r="K346" s="422"/>
      <c r="L346" s="214"/>
      <c r="M346" s="208"/>
      <c r="N346" s="1126"/>
      <c r="O346" s="1143"/>
      <c r="P346" s="1136"/>
      <c r="Q346" s="2494"/>
      <c r="R346" s="430"/>
      <c r="S346" s="1137"/>
      <c r="T346" s="430"/>
      <c r="U346" s="430"/>
      <c r="V346" s="430"/>
      <c r="W346" s="430"/>
      <c r="X346" s="430"/>
      <c r="Y346" s="430"/>
      <c r="AA346" s="1127">
        <v>1</v>
      </c>
      <c r="AB346" s="1138" t="s">
        <v>1413</v>
      </c>
      <c r="AC346" s="794">
        <v>1844.95</v>
      </c>
      <c r="AD346" s="1138" t="str">
        <f>AB346</f>
        <v>  Бюджет субъекта РФ</v>
      </c>
      <c r="AE346" s="794">
        <v>0</v>
      </c>
      <c r="AF346" s="1148"/>
      <c r="AG346" s="1149"/>
      <c r="AH346" s="1149"/>
      <c r="AI346" s="1148"/>
      <c r="AJ346" s="1149"/>
      <c r="AK346" s="1149"/>
      <c r="AL346" s="845"/>
    </row>
    <row customHeight="1" ht="11.25">
      <c r="A347" s="0" t="s">
        <v>1218</v>
      </c>
      <c r="E347" s="101"/>
      <c r="F347" s="1122"/>
      <c r="G347" s="1123"/>
      <c r="H347" s="233" t="s">
        <v>124</v>
      </c>
      <c r="I347" s="1144"/>
      <c r="J347" s="366"/>
      <c r="K347" s="422"/>
      <c r="L347" s="214"/>
      <c r="M347" s="208"/>
      <c r="N347" s="1126"/>
      <c r="O347" s="1143"/>
      <c r="P347" s="1140"/>
      <c r="Q347" s="2494"/>
      <c r="R347" s="430"/>
      <c r="S347" s="1137"/>
      <c r="T347" s="430"/>
      <c r="U347" s="430"/>
      <c r="V347" s="430"/>
      <c r="W347" s="430"/>
      <c r="X347" s="430"/>
      <c r="Y347" s="430"/>
      <c r="Z347" s="1129"/>
      <c r="AA347" s="1130"/>
      <c r="AB347" s="167" t="s">
        <v>1263</v>
      </c>
      <c r="AC347" s="1131"/>
      <c r="AD347" s="1131"/>
      <c r="AE347" s="1151"/>
      <c r="AF347" s="1148"/>
      <c r="AG347" s="1149"/>
      <c r="AH347" s="1149"/>
      <c r="AI347" s="1148"/>
      <c r="AJ347" s="1149"/>
      <c r="AK347" s="1149"/>
      <c r="AL347" s="845"/>
    </row>
    <row customHeight="1" ht="11.25">
      <c r="A348" s="0" t="s">
        <v>1218</v>
      </c>
      <c r="E348" s="101"/>
      <c r="F348" s="1122"/>
      <c r="G348" s="1123"/>
      <c r="H348" s="233" t="s">
        <v>124</v>
      </c>
      <c r="I348" s="1144"/>
      <c r="J348" s="366"/>
      <c r="K348" s="422"/>
      <c r="L348" s="214"/>
      <c r="M348" s="208"/>
      <c r="N348" s="1129"/>
      <c r="O348" s="1130"/>
      <c r="P348" s="167" t="s">
        <v>1264</v>
      </c>
      <c r="Q348" s="1130"/>
      <c r="R348" s="1130"/>
      <c r="S348" s="1130"/>
      <c r="T348" s="1130"/>
      <c r="U348" s="1130"/>
      <c r="V348" s="1130"/>
      <c r="W348" s="1130"/>
      <c r="X348" s="1130"/>
      <c r="Y348" s="1130"/>
      <c r="Z348" s="1130"/>
      <c r="AA348" s="1130"/>
      <c r="AB348" s="1130"/>
      <c r="AC348" s="1130"/>
      <c r="AD348" s="1130"/>
      <c r="AE348" s="1152"/>
      <c r="AF348" s="1148"/>
      <c r="AG348" s="1149"/>
      <c r="AH348" s="1149"/>
      <c r="AI348" s="1148"/>
      <c r="AJ348" s="1149"/>
      <c r="AK348" s="1149"/>
      <c r="AL348" s="845"/>
    </row>
    <row customHeight="1" ht="11.25">
      <c r="A349" s="0" t="s">
        <v>1218</v>
      </c>
      <c r="B349" s="0" t="s">
        <v>1250</v>
      </c>
      <c r="E349" s="101"/>
      <c r="F349" s="1122"/>
      <c r="G349" s="821" t="s">
        <v>102</v>
      </c>
      <c r="H349" s="233" t="s">
        <v>132</v>
      </c>
      <c r="I349" s="1144" t="s">
        <v>1251</v>
      </c>
      <c r="J349" s="366" t="s">
        <v>1252</v>
      </c>
      <c r="K349" s="422" t="s">
        <v>1451</v>
      </c>
      <c r="L349" s="214" t="s">
        <v>19</v>
      </c>
      <c r="M349" s="208"/>
      <c r="N349" s="1145"/>
      <c r="O349" s="1146" t="s">
        <v>529</v>
      </c>
      <c r="P349" s="1147"/>
      <c r="Q349" s="1147"/>
      <c r="R349" s="1147"/>
      <c r="S349" s="1147"/>
      <c r="T349" s="1147"/>
      <c r="U349" s="1147"/>
      <c r="V349" s="1147"/>
      <c r="W349" s="1147"/>
      <c r="X349" s="1147"/>
      <c r="Y349" s="1147"/>
      <c r="Z349" s="1147"/>
      <c r="AA349" s="1147"/>
      <c r="AB349" s="1147"/>
      <c r="AC349" s="1147"/>
      <c r="AD349" s="1147"/>
      <c r="AE349" s="1147"/>
      <c r="AF349" s="1148">
        <v>2</v>
      </c>
      <c r="AG349" s="1149" t="s">
        <v>1254</v>
      </c>
      <c r="AH349" s="1149" t="s">
        <v>1300</v>
      </c>
      <c r="AI349" s="1148">
        <v>4</v>
      </c>
      <c r="AJ349" s="1149" t="s">
        <v>1254</v>
      </c>
      <c r="AK349" s="1149" t="s">
        <v>1354</v>
      </c>
      <c r="AL349" s="845"/>
    </row>
    <row customHeight="1" ht="11.25">
      <c r="A350" s="0" t="s">
        <v>1218</v>
      </c>
      <c r="E350" s="101"/>
      <c r="F350" s="1122"/>
      <c r="G350" s="1123"/>
      <c r="H350" s="233" t="s">
        <v>128</v>
      </c>
      <c r="I350" s="1144"/>
      <c r="J350" s="366"/>
      <c r="K350" s="422"/>
      <c r="L350" s="214"/>
      <c r="M350" s="208"/>
      <c r="N350" s="1126"/>
      <c r="O350" s="1143">
        <v>1</v>
      </c>
      <c r="P350" s="1128" t="s">
        <v>61</v>
      </c>
      <c r="Q350" s="2494" t="s">
        <v>1437</v>
      </c>
      <c r="R350" s="2495" t="s">
        <v>1257</v>
      </c>
      <c r="S350" s="2495" t="s">
        <v>148</v>
      </c>
      <c r="T350" s="2495" t="s">
        <v>148</v>
      </c>
      <c r="U350" s="2495" t="s">
        <v>149</v>
      </c>
      <c r="V350" s="2495" t="s">
        <v>1438</v>
      </c>
      <c r="W350" s="2495" t="s">
        <v>1439</v>
      </c>
      <c r="X350" s="2495" t="s">
        <v>1440</v>
      </c>
      <c r="Y350" s="2495" t="s">
        <v>1261</v>
      </c>
      <c r="Z350" s="1129"/>
      <c r="AA350" s="1130"/>
      <c r="AB350" s="1130"/>
      <c r="AC350" s="1131"/>
      <c r="AD350" s="1131"/>
      <c r="AE350" s="1150"/>
      <c r="AF350" s="1148"/>
      <c r="AG350" s="1149"/>
      <c r="AH350" s="1149"/>
      <c r="AI350" s="1148"/>
      <c r="AJ350" s="1149"/>
      <c r="AK350" s="1149"/>
      <c r="AL350" s="845"/>
    </row>
    <row customHeight="1" ht="11.25">
      <c r="A351" s="0" t="s">
        <v>1218</v>
      </c>
      <c r="E351" s="101"/>
      <c r="F351" s="1122"/>
      <c r="G351" s="1123"/>
      <c r="H351" s="233" t="s">
        <v>128</v>
      </c>
      <c r="I351" s="1144"/>
      <c r="J351" s="366"/>
      <c r="K351" s="422"/>
      <c r="L351" s="214"/>
      <c r="M351" s="208"/>
      <c r="N351" s="1126"/>
      <c r="O351" s="1143"/>
      <c r="P351" s="1136"/>
      <c r="Q351" s="2494"/>
      <c r="R351" s="430"/>
      <c r="S351" s="1137"/>
      <c r="T351" s="430"/>
      <c r="U351" s="430"/>
      <c r="V351" s="430"/>
      <c r="W351" s="430"/>
      <c r="X351" s="430"/>
      <c r="Y351" s="430"/>
      <c r="AA351" s="1127">
        <v>1</v>
      </c>
      <c r="AB351" s="1138" t="s">
        <v>1272</v>
      </c>
      <c r="AC351" s="794">
        <v>2135.7</v>
      </c>
      <c r="AD351" s="1138" t="str">
        <f>AB351</f>
        <v>  Прибыль направляемая на инвестиции</v>
      </c>
      <c r="AE351" s="794">
        <v>98.96</v>
      </c>
      <c r="AF351" s="1148"/>
      <c r="AG351" s="1149"/>
      <c r="AH351" s="1149"/>
      <c r="AI351" s="1148"/>
      <c r="AJ351" s="1149"/>
      <c r="AK351" s="1149"/>
      <c r="AL351" s="845"/>
    </row>
    <row customHeight="1" ht="11.25">
      <c r="A352" s="0" t="s">
        <v>1218</v>
      </c>
      <c r="E352" s="101"/>
      <c r="F352" s="1122"/>
      <c r="G352" s="1123"/>
      <c r="H352" s="233" t="s">
        <v>128</v>
      </c>
      <c r="I352" s="1144"/>
      <c r="J352" s="366"/>
      <c r="K352" s="422"/>
      <c r="L352" s="214"/>
      <c r="M352" s="208"/>
      <c r="N352" s="1126"/>
      <c r="O352" s="1143"/>
      <c r="P352" s="1140"/>
      <c r="Q352" s="2494"/>
      <c r="R352" s="430"/>
      <c r="S352" s="1137"/>
      <c r="T352" s="430"/>
      <c r="U352" s="430"/>
      <c r="V352" s="430"/>
      <c r="W352" s="430"/>
      <c r="X352" s="430"/>
      <c r="Y352" s="430"/>
      <c r="Z352" s="1129"/>
      <c r="AA352" s="1130"/>
      <c r="AB352" s="167" t="s">
        <v>1263</v>
      </c>
      <c r="AC352" s="1131"/>
      <c r="AD352" s="1131"/>
      <c r="AE352" s="1151"/>
      <c r="AF352" s="1148"/>
      <c r="AG352" s="1149"/>
      <c r="AH352" s="1149"/>
      <c r="AI352" s="1148"/>
      <c r="AJ352" s="1149"/>
      <c r="AK352" s="1149"/>
      <c r="AL352" s="845"/>
    </row>
    <row customHeight="1" ht="11.25">
      <c r="A353" s="0" t="s">
        <v>1218</v>
      </c>
      <c r="E353" s="101"/>
      <c r="F353" s="1122"/>
      <c r="G353" s="1123"/>
      <c r="H353" s="233" t="s">
        <v>128</v>
      </c>
      <c r="I353" s="1144"/>
      <c r="J353" s="366"/>
      <c r="K353" s="422"/>
      <c r="L353" s="214"/>
      <c r="M353" s="208"/>
      <c r="N353" s="1129"/>
      <c r="O353" s="1130"/>
      <c r="P353" s="167" t="s">
        <v>1264</v>
      </c>
      <c r="Q353" s="1130"/>
      <c r="R353" s="1130"/>
      <c r="S353" s="1130"/>
      <c r="T353" s="1130"/>
      <c r="U353" s="1130"/>
      <c r="V353" s="1130"/>
      <c r="W353" s="1130"/>
      <c r="X353" s="1130"/>
      <c r="Y353" s="1130"/>
      <c r="Z353" s="1130"/>
      <c r="AA353" s="1130"/>
      <c r="AB353" s="1130"/>
      <c r="AC353" s="1130"/>
      <c r="AD353" s="1130"/>
      <c r="AE353" s="1152"/>
      <c r="AF353" s="1148"/>
      <c r="AG353" s="1149"/>
      <c r="AH353" s="1149"/>
      <c r="AI353" s="1148"/>
      <c r="AJ353" s="1149"/>
      <c r="AK353" s="1149"/>
      <c r="AL353" s="845"/>
    </row>
    <row customHeight="1" ht="11.25">
      <c r="A354" s="0" t="s">
        <v>1218</v>
      </c>
      <c r="B354" s="0" t="s">
        <v>1250</v>
      </c>
      <c r="E354" s="101"/>
      <c r="F354" s="1122"/>
      <c r="G354" s="821" t="s">
        <v>102</v>
      </c>
      <c r="H354" s="233" t="s">
        <v>135</v>
      </c>
      <c r="I354" s="1144" t="s">
        <v>1251</v>
      </c>
      <c r="J354" s="366" t="s">
        <v>1252</v>
      </c>
      <c r="K354" s="422" t="s">
        <v>1452</v>
      </c>
      <c r="L354" s="214" t="s">
        <v>19</v>
      </c>
      <c r="M354" s="208"/>
      <c r="N354" s="1145"/>
      <c r="O354" s="1146" t="s">
        <v>529</v>
      </c>
      <c r="P354" s="1147"/>
      <c r="Q354" s="1147"/>
      <c r="R354" s="1147"/>
      <c r="S354" s="1147"/>
      <c r="T354" s="1147"/>
      <c r="U354" s="1147"/>
      <c r="V354" s="1147"/>
      <c r="W354" s="1147"/>
      <c r="X354" s="1147"/>
      <c r="Y354" s="1147"/>
      <c r="Z354" s="1147"/>
      <c r="AA354" s="1147"/>
      <c r="AB354" s="1147"/>
      <c r="AC354" s="1147"/>
      <c r="AD354" s="1147"/>
      <c r="AE354" s="1147"/>
      <c r="AF354" s="1148">
        <v>2</v>
      </c>
      <c r="AG354" s="1149" t="s">
        <v>1254</v>
      </c>
      <c r="AH354" s="1149" t="s">
        <v>1300</v>
      </c>
      <c r="AI354" s="1148">
        <v>4</v>
      </c>
      <c r="AJ354" s="1149" t="s">
        <v>1254</v>
      </c>
      <c r="AK354" s="1149" t="s">
        <v>1354</v>
      </c>
      <c r="AL354" s="845"/>
    </row>
    <row customHeight="1" ht="11.25">
      <c r="A355" s="0" t="s">
        <v>1218</v>
      </c>
      <c r="E355" s="101"/>
      <c r="F355" s="1122"/>
      <c r="G355" s="1123"/>
      <c r="H355" s="233" t="s">
        <v>132</v>
      </c>
      <c r="I355" s="1144"/>
      <c r="J355" s="366"/>
      <c r="K355" s="422"/>
      <c r="L355" s="214"/>
      <c r="M355" s="208"/>
      <c r="N355" s="1126"/>
      <c r="O355" s="1143">
        <v>1</v>
      </c>
      <c r="P355" s="1128" t="s">
        <v>61</v>
      </c>
      <c r="Q355" s="2494" t="s">
        <v>1437</v>
      </c>
      <c r="R355" s="2495" t="s">
        <v>1257</v>
      </c>
      <c r="S355" s="2495" t="s">
        <v>148</v>
      </c>
      <c r="T355" s="2495" t="s">
        <v>148</v>
      </c>
      <c r="U355" s="2495" t="s">
        <v>149</v>
      </c>
      <c r="V355" s="2495" t="s">
        <v>1438</v>
      </c>
      <c r="W355" s="2495" t="s">
        <v>1439</v>
      </c>
      <c r="X355" s="2495" t="s">
        <v>1440</v>
      </c>
      <c r="Y355" s="2495" t="s">
        <v>1261</v>
      </c>
      <c r="Z355" s="1129"/>
      <c r="AA355" s="1130"/>
      <c r="AB355" s="1130"/>
      <c r="AC355" s="1131"/>
      <c r="AD355" s="1131"/>
      <c r="AE355" s="1150"/>
      <c r="AF355" s="1148"/>
      <c r="AG355" s="1149"/>
      <c r="AH355" s="1149"/>
      <c r="AI355" s="1148"/>
      <c r="AJ355" s="1149"/>
      <c r="AK355" s="1149"/>
      <c r="AL355" s="845"/>
    </row>
    <row customHeight="1" ht="11.25">
      <c r="A356" s="0" t="s">
        <v>1218</v>
      </c>
      <c r="E356" s="101"/>
      <c r="F356" s="1122"/>
      <c r="G356" s="1123"/>
      <c r="H356" s="233" t="s">
        <v>132</v>
      </c>
      <c r="I356" s="1144"/>
      <c r="J356" s="366"/>
      <c r="K356" s="422"/>
      <c r="L356" s="214"/>
      <c r="M356" s="208"/>
      <c r="N356" s="1126"/>
      <c r="O356" s="1143"/>
      <c r="P356" s="1136"/>
      <c r="Q356" s="2494"/>
      <c r="R356" s="430"/>
      <c r="S356" s="1137"/>
      <c r="T356" s="430"/>
      <c r="U356" s="430"/>
      <c r="V356" s="430"/>
      <c r="W356" s="430"/>
      <c r="X356" s="430"/>
      <c r="Y356" s="430"/>
      <c r="AA356" s="1127">
        <v>1</v>
      </c>
      <c r="AB356" s="1138" t="s">
        <v>1272</v>
      </c>
      <c r="AC356" s="794">
        <v>1110.63</v>
      </c>
      <c r="AD356" s="1138" t="str">
        <f>AB356</f>
        <v>  Прибыль направляемая на инвестиции</v>
      </c>
      <c r="AE356" s="794">
        <v>21.323</v>
      </c>
      <c r="AF356" s="1148"/>
      <c r="AG356" s="1149"/>
      <c r="AH356" s="1149"/>
      <c r="AI356" s="1148"/>
      <c r="AJ356" s="1149"/>
      <c r="AK356" s="1149"/>
      <c r="AL356" s="845"/>
    </row>
    <row customHeight="1" ht="11.25">
      <c r="A357" s="0" t="s">
        <v>1218</v>
      </c>
      <c r="E357" s="101"/>
      <c r="F357" s="1122"/>
      <c r="G357" s="1123"/>
      <c r="H357" s="233" t="s">
        <v>132</v>
      </c>
      <c r="I357" s="1144"/>
      <c r="J357" s="366"/>
      <c r="K357" s="422"/>
      <c r="L357" s="214"/>
      <c r="M357" s="208"/>
      <c r="N357" s="1126"/>
      <c r="O357" s="1143"/>
      <c r="P357" s="1140"/>
      <c r="Q357" s="2494"/>
      <c r="R357" s="430"/>
      <c r="S357" s="1137"/>
      <c r="T357" s="430"/>
      <c r="U357" s="430"/>
      <c r="V357" s="430"/>
      <c r="W357" s="430"/>
      <c r="X357" s="430"/>
      <c r="Y357" s="430"/>
      <c r="Z357" s="1129"/>
      <c r="AA357" s="1130"/>
      <c r="AB357" s="167" t="s">
        <v>1263</v>
      </c>
      <c r="AC357" s="1131"/>
      <c r="AD357" s="1131"/>
      <c r="AE357" s="1151"/>
      <c r="AF357" s="1148"/>
      <c r="AG357" s="1149"/>
      <c r="AH357" s="1149"/>
      <c r="AI357" s="1148"/>
      <c r="AJ357" s="1149"/>
      <c r="AK357" s="1149"/>
      <c r="AL357" s="845"/>
    </row>
    <row customHeight="1" ht="11.25">
      <c r="A358" s="0" t="s">
        <v>1218</v>
      </c>
      <c r="E358" s="101"/>
      <c r="F358" s="1122"/>
      <c r="G358" s="1123"/>
      <c r="H358" s="233" t="s">
        <v>132</v>
      </c>
      <c r="I358" s="1144"/>
      <c r="J358" s="366"/>
      <c r="K358" s="422"/>
      <c r="L358" s="214"/>
      <c r="M358" s="208"/>
      <c r="N358" s="1129"/>
      <c r="O358" s="1130"/>
      <c r="P358" s="167" t="s">
        <v>1264</v>
      </c>
      <c r="Q358" s="1130"/>
      <c r="R358" s="1130"/>
      <c r="S358" s="1130"/>
      <c r="T358" s="1130"/>
      <c r="U358" s="1130"/>
      <c r="V358" s="1130"/>
      <c r="W358" s="1130"/>
      <c r="X358" s="1130"/>
      <c r="Y358" s="1130"/>
      <c r="Z358" s="1130"/>
      <c r="AA358" s="1130"/>
      <c r="AB358" s="1130"/>
      <c r="AC358" s="1130"/>
      <c r="AD358" s="1130"/>
      <c r="AE358" s="1152"/>
      <c r="AF358" s="1148"/>
      <c r="AG358" s="1149"/>
      <c r="AH358" s="1149"/>
      <c r="AI358" s="1148"/>
      <c r="AJ358" s="1149"/>
      <c r="AK358" s="1149"/>
      <c r="AL358" s="845"/>
    </row>
    <row customHeight="1" ht="11.25">
      <c r="A359" s="0" t="s">
        <v>1218</v>
      </c>
      <c r="B359" s="0" t="s">
        <v>1250</v>
      </c>
      <c r="E359" s="101"/>
      <c r="F359" s="1122"/>
      <c r="G359" s="821" t="s">
        <v>102</v>
      </c>
      <c r="H359" s="233" t="s">
        <v>150</v>
      </c>
      <c r="I359" s="1144" t="s">
        <v>1251</v>
      </c>
      <c r="J359" s="366" t="s">
        <v>1252</v>
      </c>
      <c r="K359" s="422" t="s">
        <v>1453</v>
      </c>
      <c r="L359" s="214" t="s">
        <v>19</v>
      </c>
      <c r="M359" s="208"/>
      <c r="N359" s="1145"/>
      <c r="O359" s="1146" t="s">
        <v>529</v>
      </c>
      <c r="P359" s="1147"/>
      <c r="Q359" s="1147"/>
      <c r="R359" s="1147"/>
      <c r="S359" s="1147"/>
      <c r="T359" s="1147"/>
      <c r="U359" s="1147"/>
      <c r="V359" s="1147"/>
      <c r="W359" s="1147"/>
      <c r="X359" s="1147"/>
      <c r="Y359" s="1147"/>
      <c r="Z359" s="1147"/>
      <c r="AA359" s="1147"/>
      <c r="AB359" s="1147"/>
      <c r="AC359" s="1147"/>
      <c r="AD359" s="1147"/>
      <c r="AE359" s="1147"/>
      <c r="AF359" s="1148">
        <v>2</v>
      </c>
      <c r="AG359" s="1149" t="s">
        <v>1254</v>
      </c>
      <c r="AH359" s="1149" t="s">
        <v>1300</v>
      </c>
      <c r="AI359" s="1148">
        <v>2</v>
      </c>
      <c r="AJ359" s="1149" t="s">
        <v>1254</v>
      </c>
      <c r="AK359" s="1149" t="s">
        <v>1300</v>
      </c>
      <c r="AL359" s="845"/>
    </row>
    <row customHeight="1" ht="11.25">
      <c r="A360" s="0" t="s">
        <v>1218</v>
      </c>
      <c r="E360" s="101"/>
      <c r="F360" s="1122"/>
      <c r="G360" s="1123"/>
      <c r="H360" s="233" t="s">
        <v>135</v>
      </c>
      <c r="I360" s="1144"/>
      <c r="J360" s="366"/>
      <c r="K360" s="422"/>
      <c r="L360" s="214"/>
      <c r="M360" s="208"/>
      <c r="N360" s="1126"/>
      <c r="O360" s="1143">
        <v>1</v>
      </c>
      <c r="P360" s="1128" t="s">
        <v>61</v>
      </c>
      <c r="Q360" s="2494" t="s">
        <v>1454</v>
      </c>
      <c r="R360" s="2495" t="s">
        <v>1257</v>
      </c>
      <c r="S360" s="2495" t="s">
        <v>148</v>
      </c>
      <c r="T360" s="2495" t="s">
        <v>148</v>
      </c>
      <c r="U360" s="2495" t="s">
        <v>149</v>
      </c>
      <c r="V360" s="2495" t="s">
        <v>1455</v>
      </c>
      <c r="W360" s="2495" t="s">
        <v>1456</v>
      </c>
      <c r="X360" s="2495" t="s">
        <v>1457</v>
      </c>
      <c r="Y360" s="2495" t="s">
        <v>1261</v>
      </c>
      <c r="Z360" s="1129"/>
      <c r="AA360" s="1130"/>
      <c r="AB360" s="1130"/>
      <c r="AC360" s="1131"/>
      <c r="AD360" s="1131"/>
      <c r="AE360" s="1150"/>
      <c r="AF360" s="1148"/>
      <c r="AG360" s="1149"/>
      <c r="AH360" s="1149"/>
      <c r="AI360" s="1148"/>
      <c r="AJ360" s="1149"/>
      <c r="AK360" s="1149"/>
      <c r="AL360" s="845"/>
    </row>
    <row customHeight="1" ht="11.25">
      <c r="A361" s="0" t="s">
        <v>1218</v>
      </c>
      <c r="E361" s="101"/>
      <c r="F361" s="1122"/>
      <c r="G361" s="1123"/>
      <c r="H361" s="233" t="s">
        <v>135</v>
      </c>
      <c r="I361" s="1144"/>
      <c r="J361" s="366"/>
      <c r="K361" s="422"/>
      <c r="L361" s="214"/>
      <c r="M361" s="208"/>
      <c r="N361" s="1126"/>
      <c r="O361" s="1143"/>
      <c r="P361" s="1136"/>
      <c r="Q361" s="2494"/>
      <c r="R361" s="430"/>
      <c r="S361" s="1137"/>
      <c r="T361" s="430"/>
      <c r="U361" s="430"/>
      <c r="V361" s="430"/>
      <c r="W361" s="430"/>
      <c r="X361" s="430"/>
      <c r="Y361" s="430"/>
      <c r="AA361" s="1127">
        <v>1</v>
      </c>
      <c r="AB361" s="1138" t="s">
        <v>1272</v>
      </c>
      <c r="AC361" s="794">
        <v>5569.58</v>
      </c>
      <c r="AD361" s="1138" t="str">
        <f>AB361</f>
        <v>  Прибыль направляемая на инвестиции</v>
      </c>
      <c r="AE361" s="794">
        <v>0</v>
      </c>
      <c r="AF361" s="1148"/>
      <c r="AG361" s="1149"/>
      <c r="AH361" s="1149"/>
      <c r="AI361" s="1148"/>
      <c r="AJ361" s="1149"/>
      <c r="AK361" s="1149"/>
      <c r="AL361" s="845"/>
    </row>
    <row customHeight="1" ht="11.25">
      <c r="A362" s="0" t="s">
        <v>1218</v>
      </c>
      <c r="E362" s="101"/>
      <c r="F362" s="1122"/>
      <c r="G362" s="1123"/>
      <c r="H362" s="233" t="s">
        <v>135</v>
      </c>
      <c r="I362" s="1144"/>
      <c r="J362" s="366"/>
      <c r="K362" s="422"/>
      <c r="L362" s="214"/>
      <c r="M362" s="208"/>
      <c r="N362" s="1126"/>
      <c r="O362" s="1143"/>
      <c r="P362" s="1140"/>
      <c r="Q362" s="2494"/>
      <c r="R362" s="430"/>
      <c r="S362" s="1137"/>
      <c r="T362" s="430"/>
      <c r="U362" s="430"/>
      <c r="V362" s="430"/>
      <c r="W362" s="430"/>
      <c r="X362" s="430"/>
      <c r="Y362" s="430"/>
      <c r="Z362" s="1129"/>
      <c r="AA362" s="1130"/>
      <c r="AB362" s="167" t="s">
        <v>1263</v>
      </c>
      <c r="AC362" s="1131"/>
      <c r="AD362" s="1131"/>
      <c r="AE362" s="1151"/>
      <c r="AF362" s="1148"/>
      <c r="AG362" s="1149"/>
      <c r="AH362" s="1149"/>
      <c r="AI362" s="1148"/>
      <c r="AJ362" s="1149"/>
      <c r="AK362" s="1149"/>
      <c r="AL362" s="845"/>
    </row>
    <row customHeight="1" ht="11.25">
      <c r="A363" s="0" t="s">
        <v>1218</v>
      </c>
      <c r="E363" s="101"/>
      <c r="F363" s="1122"/>
      <c r="G363" s="1123"/>
      <c r="H363" s="233" t="s">
        <v>135</v>
      </c>
      <c r="I363" s="1144"/>
      <c r="J363" s="366"/>
      <c r="K363" s="422"/>
      <c r="L363" s="214"/>
      <c r="M363" s="208"/>
      <c r="N363" s="1129"/>
      <c r="O363" s="1130"/>
      <c r="P363" s="167" t="s">
        <v>1264</v>
      </c>
      <c r="Q363" s="1130"/>
      <c r="R363" s="1130"/>
      <c r="S363" s="1130"/>
      <c r="T363" s="1130"/>
      <c r="U363" s="1130"/>
      <c r="V363" s="1130"/>
      <c r="W363" s="1130"/>
      <c r="X363" s="1130"/>
      <c r="Y363" s="1130"/>
      <c r="Z363" s="1130"/>
      <c r="AA363" s="1130"/>
      <c r="AB363" s="1130"/>
      <c r="AC363" s="1130"/>
      <c r="AD363" s="1130"/>
      <c r="AE363" s="1152"/>
      <c r="AF363" s="1148"/>
      <c r="AG363" s="1149"/>
      <c r="AH363" s="1149"/>
      <c r="AI363" s="1148"/>
      <c r="AJ363" s="1149"/>
      <c r="AK363" s="1149"/>
      <c r="AL363" s="845"/>
    </row>
    <row customHeight="1" ht="11.25">
      <c r="A364" s="0" t="s">
        <v>1218</v>
      </c>
      <c r="B364" s="0" t="s">
        <v>22</v>
      </c>
      <c r="E364" s="101"/>
      <c r="F364" s="1122"/>
      <c r="G364" s="821" t="s">
        <v>102</v>
      </c>
      <c r="H364" s="233" t="s">
        <v>138</v>
      </c>
      <c r="I364" s="1144" t="s">
        <v>1317</v>
      </c>
      <c r="J364" s="2497" t="s">
        <v>22</v>
      </c>
      <c r="K364" s="422" t="s">
        <v>1458</v>
      </c>
      <c r="L364" s="214" t="s">
        <v>19</v>
      </c>
      <c r="M364" s="208"/>
      <c r="N364" s="1145"/>
      <c r="O364" s="1146" t="s">
        <v>529</v>
      </c>
      <c r="P364" s="1147"/>
      <c r="Q364" s="1147"/>
      <c r="R364" s="1147"/>
      <c r="S364" s="1147"/>
      <c r="T364" s="1147"/>
      <c r="U364" s="1147"/>
      <c r="V364" s="1147"/>
      <c r="W364" s="1147"/>
      <c r="X364" s="1147"/>
      <c r="Y364" s="1147"/>
      <c r="Z364" s="1147"/>
      <c r="AA364" s="1147"/>
      <c r="AB364" s="1147"/>
      <c r="AC364" s="1147"/>
      <c r="AD364" s="1147"/>
      <c r="AE364" s="1147"/>
      <c r="AF364" s="1148">
        <v>2</v>
      </c>
      <c r="AG364" s="1149" t="s">
        <v>1254</v>
      </c>
      <c r="AH364" s="1149" t="s">
        <v>1300</v>
      </c>
      <c r="AI364" s="1148">
        <v>4</v>
      </c>
      <c r="AJ364" s="1149" t="s">
        <v>1254</v>
      </c>
      <c r="AK364" s="1149" t="s">
        <v>1354</v>
      </c>
      <c r="AL364" s="845"/>
    </row>
    <row customHeight="1" ht="11.25">
      <c r="A365" s="0" t="s">
        <v>1218</v>
      </c>
      <c r="E365" s="101"/>
      <c r="F365" s="1122"/>
      <c r="G365" s="1123"/>
      <c r="H365" s="233" t="s">
        <v>150</v>
      </c>
      <c r="I365" s="1144"/>
      <c r="J365" s="2497"/>
      <c r="K365" s="422"/>
      <c r="L365" s="214"/>
      <c r="M365" s="208"/>
      <c r="N365" s="1126"/>
      <c r="O365" s="1143">
        <v>1</v>
      </c>
      <c r="P365" s="1128" t="s">
        <v>19</v>
      </c>
      <c r="Q365" s="430" t="s">
        <v>22</v>
      </c>
      <c r="R365" s="430" t="s">
        <v>22</v>
      </c>
      <c r="S365" s="430" t="s">
        <v>22</v>
      </c>
      <c r="T365" s="430" t="s">
        <v>22</v>
      </c>
      <c r="U365" s="430" t="s">
        <v>22</v>
      </c>
      <c r="V365" s="430" t="s">
        <v>22</v>
      </c>
      <c r="W365" s="430" t="s">
        <v>22</v>
      </c>
      <c r="X365" s="430" t="s">
        <v>22</v>
      </c>
      <c r="Y365" s="430"/>
      <c r="Z365" s="1129"/>
      <c r="AA365" s="1130"/>
      <c r="AB365" s="1130"/>
      <c r="AC365" s="1131"/>
      <c r="AD365" s="1131"/>
      <c r="AE365" s="1150"/>
      <c r="AF365" s="1148"/>
      <c r="AG365" s="1149"/>
      <c r="AH365" s="1149"/>
      <c r="AI365" s="1148"/>
      <c r="AJ365" s="1149"/>
      <c r="AK365" s="1149"/>
      <c r="AL365" s="845"/>
    </row>
    <row customHeight="1" ht="11.25">
      <c r="A366" s="0" t="s">
        <v>1218</v>
      </c>
      <c r="E366" s="101"/>
      <c r="F366" s="1122"/>
      <c r="G366" s="1123"/>
      <c r="H366" s="233" t="s">
        <v>150</v>
      </c>
      <c r="I366" s="1144"/>
      <c r="J366" s="2497"/>
      <c r="K366" s="422"/>
      <c r="L366" s="214"/>
      <c r="M366" s="208"/>
      <c r="N366" s="1126"/>
      <c r="O366" s="1143"/>
      <c r="P366" s="1136"/>
      <c r="Q366" s="430"/>
      <c r="R366" s="430"/>
      <c r="S366" s="1137"/>
      <c r="T366" s="430"/>
      <c r="U366" s="430"/>
      <c r="V366" s="430"/>
      <c r="W366" s="430"/>
      <c r="X366" s="430"/>
      <c r="Y366" s="430"/>
      <c r="AA366" s="1127">
        <v>1</v>
      </c>
      <c r="AB366" s="1138" t="s">
        <v>1272</v>
      </c>
      <c r="AC366" s="794">
        <v>4052.04</v>
      </c>
      <c r="AD366" s="1138" t="str">
        <f>AB366</f>
        <v>  Прибыль направляемая на инвестиции</v>
      </c>
      <c r="AE366" s="794">
        <v>879.01</v>
      </c>
      <c r="AF366" s="1148"/>
      <c r="AG366" s="1149"/>
      <c r="AH366" s="1149"/>
      <c r="AI366" s="1148"/>
      <c r="AJ366" s="1149"/>
      <c r="AK366" s="1149"/>
      <c r="AL366" s="845"/>
    </row>
    <row customHeight="1" ht="11.25">
      <c r="A367" s="0" t="s">
        <v>1218</v>
      </c>
      <c r="E367" s="101"/>
      <c r="F367" s="1123"/>
      <c r="G367" s="1123"/>
      <c r="H367" s="1123"/>
      <c r="I367" s="1123"/>
      <c r="J367" s="1123"/>
      <c r="K367" s="1123"/>
      <c r="L367" s="1123"/>
      <c r="M367" s="1123"/>
      <c r="N367" s="1123"/>
      <c r="O367" s="1123"/>
      <c r="P367" s="1123"/>
      <c r="Q367" s="1123"/>
      <c r="R367" s="1123"/>
      <c r="S367" s="1123"/>
      <c r="T367" s="1123"/>
      <c r="U367" s="1123"/>
      <c r="V367" s="1123"/>
      <c r="W367" s="1123"/>
      <c r="X367" s="1123"/>
      <c r="Y367" s="1123"/>
      <c r="Z367" s="821" t="s">
        <v>102</v>
      </c>
      <c r="AA367" s="1143" t="s">
        <v>101</v>
      </c>
      <c r="AB367" s="1138" t="s">
        <v>1285</v>
      </c>
      <c r="AC367" s="794">
        <v>450.23</v>
      </c>
      <c r="AD367" s="1138" t="str">
        <f>AB367</f>
        <v>  Прочие собственные средства</v>
      </c>
      <c r="AE367" s="794">
        <v>0</v>
      </c>
      <c r="AF367" s="1125"/>
      <c r="AG367" s="1133"/>
      <c r="AH367" s="1133"/>
      <c r="AI367" s="1125"/>
      <c r="AJ367" s="1133"/>
      <c r="AK367" s="1134"/>
      <c r="AL367" s="845"/>
    </row>
    <row customHeight="1" ht="11.25">
      <c r="A368" s="0" t="s">
        <v>1218</v>
      </c>
      <c r="E368" s="101"/>
      <c r="F368" s="1122"/>
      <c r="G368" s="1123"/>
      <c r="H368" s="233" t="s">
        <v>150</v>
      </c>
      <c r="I368" s="1144"/>
      <c r="J368" s="2497"/>
      <c r="K368" s="422"/>
      <c r="L368" s="214"/>
      <c r="M368" s="208"/>
      <c r="N368" s="1126"/>
      <c r="O368" s="1143"/>
      <c r="P368" s="1140"/>
      <c r="Q368" s="430"/>
      <c r="R368" s="430"/>
      <c r="S368" s="1137"/>
      <c r="T368" s="430"/>
      <c r="U368" s="430"/>
      <c r="V368" s="430"/>
      <c r="W368" s="430"/>
      <c r="X368" s="430"/>
      <c r="Y368" s="430"/>
      <c r="Z368" s="1129"/>
      <c r="AA368" s="1130"/>
      <c r="AB368" s="167" t="s">
        <v>1263</v>
      </c>
      <c r="AC368" s="1131"/>
      <c r="AD368" s="1131"/>
      <c r="AE368" s="1151"/>
      <c r="AF368" s="1148"/>
      <c r="AG368" s="1149"/>
      <c r="AH368" s="1149"/>
      <c r="AI368" s="1148"/>
      <c r="AJ368" s="1149"/>
      <c r="AK368" s="1149"/>
      <c r="AL368" s="845"/>
    </row>
    <row customHeight="1" ht="11.25">
      <c r="A369" s="0" t="s">
        <v>1218</v>
      </c>
      <c r="E369" s="101"/>
      <c r="F369" s="1122"/>
      <c r="G369" s="1123"/>
      <c r="H369" s="233" t="s">
        <v>150</v>
      </c>
      <c r="I369" s="1144"/>
      <c r="J369" s="2497"/>
      <c r="K369" s="422"/>
      <c r="L369" s="214"/>
      <c r="M369" s="208"/>
      <c r="N369" s="1129"/>
      <c r="O369" s="1130"/>
      <c r="P369" s="167" t="s">
        <v>1264</v>
      </c>
      <c r="Q369" s="1130"/>
      <c r="R369" s="1130"/>
      <c r="S369" s="1130"/>
      <c r="T369" s="1130"/>
      <c r="U369" s="1130"/>
      <c r="V369" s="1130"/>
      <c r="W369" s="1130"/>
      <c r="X369" s="1130"/>
      <c r="Y369" s="1130"/>
      <c r="Z369" s="1130"/>
      <c r="AA369" s="1130"/>
      <c r="AB369" s="1130"/>
      <c r="AC369" s="1130"/>
      <c r="AD369" s="1130"/>
      <c r="AE369" s="1152"/>
      <c r="AF369" s="1148"/>
      <c r="AG369" s="1149"/>
      <c r="AH369" s="1149"/>
      <c r="AI369" s="1148"/>
      <c r="AJ369" s="1149"/>
      <c r="AK369" s="1149"/>
      <c r="AL369" s="845"/>
    </row>
    <row customHeight="1" ht="11.25">
      <c r="A370" s="0" t="s">
        <v>1218</v>
      </c>
      <c r="B370" s="0" t="s">
        <v>1250</v>
      </c>
      <c r="E370" s="101"/>
      <c r="F370" s="1122"/>
      <c r="G370" s="821" t="s">
        <v>102</v>
      </c>
      <c r="H370" s="233" t="s">
        <v>157</v>
      </c>
      <c r="I370" s="1144" t="s">
        <v>1251</v>
      </c>
      <c r="J370" s="366" t="s">
        <v>1265</v>
      </c>
      <c r="K370" s="422" t="s">
        <v>1459</v>
      </c>
      <c r="L370" s="214" t="s">
        <v>19</v>
      </c>
      <c r="M370" s="208"/>
      <c r="N370" s="1145"/>
      <c r="O370" s="1146" t="s">
        <v>529</v>
      </c>
      <c r="P370" s="1147"/>
      <c r="Q370" s="1147"/>
      <c r="R370" s="1147"/>
      <c r="S370" s="1147"/>
      <c r="T370" s="1147"/>
      <c r="U370" s="1147"/>
      <c r="V370" s="1147"/>
      <c r="W370" s="1147"/>
      <c r="X370" s="1147"/>
      <c r="Y370" s="1147"/>
      <c r="Z370" s="1147"/>
      <c r="AA370" s="1147"/>
      <c r="AB370" s="1147"/>
      <c r="AC370" s="1147"/>
      <c r="AD370" s="1147"/>
      <c r="AE370" s="1147"/>
      <c r="AF370" s="1148">
        <v>1</v>
      </c>
      <c r="AG370" s="1149" t="s">
        <v>1254</v>
      </c>
      <c r="AH370" s="1149" t="s">
        <v>1300</v>
      </c>
      <c r="AI370" s="1148">
        <v>2</v>
      </c>
      <c r="AJ370" s="1149" t="s">
        <v>1460</v>
      </c>
      <c r="AK370" s="1149" t="s">
        <v>1360</v>
      </c>
      <c r="AL370" s="845"/>
    </row>
    <row customHeight="1" ht="11.25">
      <c r="A371" s="0" t="s">
        <v>1218</v>
      </c>
      <c r="E371" s="101"/>
      <c r="F371" s="1122"/>
      <c r="G371" s="1123"/>
      <c r="H371" s="233" t="s">
        <v>138</v>
      </c>
      <c r="I371" s="1144"/>
      <c r="J371" s="366"/>
      <c r="K371" s="422"/>
      <c r="L371" s="214"/>
      <c r="M371" s="208"/>
      <c r="N371" s="1126"/>
      <c r="O371" s="1143">
        <v>1</v>
      </c>
      <c r="P371" s="1128" t="s">
        <v>61</v>
      </c>
      <c r="Q371" s="2494" t="s">
        <v>1461</v>
      </c>
      <c r="R371" s="2495" t="s">
        <v>1269</v>
      </c>
      <c r="S371" s="2495" t="s">
        <v>152</v>
      </c>
      <c r="T371" s="2495" t="s">
        <v>152</v>
      </c>
      <c r="U371" s="2495" t="s">
        <v>153</v>
      </c>
      <c r="V371" s="2495" t="s">
        <v>1374</v>
      </c>
      <c r="W371" s="2495" t="s">
        <v>1375</v>
      </c>
      <c r="X371" s="2495" t="s">
        <v>1462</v>
      </c>
      <c r="Y371" s="2495" t="s">
        <v>1463</v>
      </c>
      <c r="Z371" s="1129"/>
      <c r="AA371" s="1130"/>
      <c r="AB371" s="1130"/>
      <c r="AC371" s="1131"/>
      <c r="AD371" s="1131"/>
      <c r="AE371" s="1150"/>
      <c r="AF371" s="1148"/>
      <c r="AG371" s="1149"/>
      <c r="AH371" s="1149"/>
      <c r="AI371" s="1148"/>
      <c r="AJ371" s="1149"/>
      <c r="AK371" s="1149"/>
      <c r="AL371" s="845"/>
    </row>
    <row customHeight="1" ht="11.25">
      <c r="A372" s="0" t="s">
        <v>1218</v>
      </c>
      <c r="E372" s="101"/>
      <c r="F372" s="1122"/>
      <c r="G372" s="1123"/>
      <c r="H372" s="233" t="s">
        <v>138</v>
      </c>
      <c r="I372" s="1144"/>
      <c r="J372" s="366"/>
      <c r="K372" s="422"/>
      <c r="L372" s="214"/>
      <c r="M372" s="208"/>
      <c r="N372" s="1126"/>
      <c r="O372" s="1143"/>
      <c r="P372" s="1136"/>
      <c r="Q372" s="2494"/>
      <c r="R372" s="430"/>
      <c r="S372" s="1137"/>
      <c r="T372" s="430"/>
      <c r="U372" s="430"/>
      <c r="V372" s="430"/>
      <c r="W372" s="430"/>
      <c r="X372" s="430"/>
      <c r="Y372" s="430"/>
      <c r="AA372" s="1127">
        <v>1</v>
      </c>
      <c r="AB372" s="1138" t="s">
        <v>1272</v>
      </c>
      <c r="AC372" s="794">
        <v>4887.69</v>
      </c>
      <c r="AD372" s="1138" t="str">
        <f>AB372</f>
        <v>  Прибыль направляемая на инвестиции</v>
      </c>
      <c r="AE372" s="794">
        <v>0</v>
      </c>
      <c r="AF372" s="1148"/>
      <c r="AG372" s="1149"/>
      <c r="AH372" s="1149"/>
      <c r="AI372" s="1148"/>
      <c r="AJ372" s="1149"/>
      <c r="AK372" s="1149"/>
      <c r="AL372" s="845"/>
    </row>
    <row customHeight="1" ht="11.25">
      <c r="A373" s="0" t="s">
        <v>1218</v>
      </c>
      <c r="E373" s="101"/>
      <c r="F373" s="1122"/>
      <c r="G373" s="1123"/>
      <c r="H373" s="233" t="s">
        <v>138</v>
      </c>
      <c r="I373" s="1144"/>
      <c r="J373" s="366"/>
      <c r="K373" s="422"/>
      <c r="L373" s="214"/>
      <c r="M373" s="208"/>
      <c r="N373" s="1126"/>
      <c r="O373" s="1143"/>
      <c r="P373" s="1140"/>
      <c r="Q373" s="2494"/>
      <c r="R373" s="430"/>
      <c r="S373" s="1137"/>
      <c r="T373" s="430"/>
      <c r="U373" s="430"/>
      <c r="V373" s="430"/>
      <c r="W373" s="430"/>
      <c r="X373" s="430"/>
      <c r="Y373" s="430"/>
      <c r="Z373" s="1129"/>
      <c r="AA373" s="1130"/>
      <c r="AB373" s="167" t="s">
        <v>1263</v>
      </c>
      <c r="AC373" s="1131"/>
      <c r="AD373" s="1131"/>
      <c r="AE373" s="1151"/>
      <c r="AF373" s="1148"/>
      <c r="AG373" s="1149"/>
      <c r="AH373" s="1149"/>
      <c r="AI373" s="1148"/>
      <c r="AJ373" s="1149"/>
      <c r="AK373" s="1149"/>
      <c r="AL373" s="845"/>
    </row>
    <row customHeight="1" ht="11.25">
      <c r="A374" s="0" t="s">
        <v>1218</v>
      </c>
      <c r="E374" s="101"/>
      <c r="F374" s="1122"/>
      <c r="G374" s="1123"/>
      <c r="H374" s="233" t="s">
        <v>138</v>
      </c>
      <c r="I374" s="1144"/>
      <c r="J374" s="366"/>
      <c r="K374" s="422"/>
      <c r="L374" s="214"/>
      <c r="M374" s="208"/>
      <c r="N374" s="1129"/>
      <c r="O374" s="1130"/>
      <c r="P374" s="167" t="s">
        <v>1264</v>
      </c>
      <c r="Q374" s="1130"/>
      <c r="R374" s="1130"/>
      <c r="S374" s="1130"/>
      <c r="T374" s="1130"/>
      <c r="U374" s="1130"/>
      <c r="V374" s="1130"/>
      <c r="W374" s="1130"/>
      <c r="X374" s="1130"/>
      <c r="Y374" s="1130"/>
      <c r="Z374" s="1130"/>
      <c r="AA374" s="1130"/>
      <c r="AB374" s="1130"/>
      <c r="AC374" s="1130"/>
      <c r="AD374" s="1130"/>
      <c r="AE374" s="1152"/>
      <c r="AF374" s="1148"/>
      <c r="AG374" s="1149"/>
      <c r="AH374" s="1149"/>
      <c r="AI374" s="1148"/>
      <c r="AJ374" s="1149"/>
      <c r="AK374" s="1149"/>
      <c r="AL374" s="845"/>
    </row>
    <row customHeight="1" ht="11.25">
      <c r="A375" s="0" t="s">
        <v>1218</v>
      </c>
      <c r="B375" s="0" t="s">
        <v>1250</v>
      </c>
      <c r="E375" s="101"/>
      <c r="F375" s="1122"/>
      <c r="G375" s="821" t="s">
        <v>102</v>
      </c>
      <c r="H375" s="233" t="s">
        <v>141</v>
      </c>
      <c r="I375" s="1144" t="s">
        <v>1251</v>
      </c>
      <c r="J375" s="366" t="s">
        <v>1265</v>
      </c>
      <c r="K375" s="422" t="s">
        <v>1464</v>
      </c>
      <c r="L375" s="214" t="s">
        <v>19</v>
      </c>
      <c r="M375" s="208"/>
      <c r="N375" s="1145"/>
      <c r="O375" s="1146" t="s">
        <v>529</v>
      </c>
      <c r="P375" s="1147"/>
      <c r="Q375" s="1147"/>
      <c r="R375" s="1147"/>
      <c r="S375" s="1147"/>
      <c r="T375" s="1147"/>
      <c r="U375" s="1147"/>
      <c r="V375" s="1147"/>
      <c r="W375" s="1147"/>
      <c r="X375" s="1147"/>
      <c r="Y375" s="1147"/>
      <c r="Z375" s="1147"/>
      <c r="AA375" s="1147"/>
      <c r="AB375" s="1147"/>
      <c r="AC375" s="1147"/>
      <c r="AD375" s="1147"/>
      <c r="AE375" s="1147"/>
      <c r="AF375" s="1148">
        <v>1</v>
      </c>
      <c r="AG375" s="1149" t="s">
        <v>1254</v>
      </c>
      <c r="AH375" s="1149" t="s">
        <v>1300</v>
      </c>
      <c r="AI375" s="1148">
        <v>1</v>
      </c>
      <c r="AJ375" s="1149" t="s">
        <v>1254</v>
      </c>
      <c r="AK375" s="1149" t="s">
        <v>1300</v>
      </c>
      <c r="AL375" s="845"/>
    </row>
    <row customHeight="1" ht="11.25">
      <c r="A376" s="0" t="s">
        <v>1218</v>
      </c>
      <c r="E376" s="101"/>
      <c r="F376" s="1122"/>
      <c r="G376" s="1123"/>
      <c r="H376" s="233" t="s">
        <v>157</v>
      </c>
      <c r="I376" s="1144"/>
      <c r="J376" s="366"/>
      <c r="K376" s="422"/>
      <c r="L376" s="214"/>
      <c r="M376" s="208"/>
      <c r="N376" s="1126"/>
      <c r="O376" s="1143">
        <v>1</v>
      </c>
      <c r="P376" s="1128" t="s">
        <v>61</v>
      </c>
      <c r="Q376" s="2494" t="s">
        <v>1465</v>
      </c>
      <c r="R376" s="2495" t="s">
        <v>1269</v>
      </c>
      <c r="S376" s="2495" t="s">
        <v>155</v>
      </c>
      <c r="T376" s="2495" t="s">
        <v>155</v>
      </c>
      <c r="U376" s="2495" t="s">
        <v>156</v>
      </c>
      <c r="V376" s="2495" t="s">
        <v>1466</v>
      </c>
      <c r="W376" s="2495" t="s">
        <v>1467</v>
      </c>
      <c r="X376" s="2495" t="s">
        <v>1468</v>
      </c>
      <c r="Y376" s="2495" t="s">
        <v>1261</v>
      </c>
      <c r="Z376" s="1129"/>
      <c r="AA376" s="1130"/>
      <c r="AB376" s="1130"/>
      <c r="AC376" s="1131"/>
      <c r="AD376" s="1131"/>
      <c r="AE376" s="1150"/>
      <c r="AF376" s="1148"/>
      <c r="AG376" s="1149"/>
      <c r="AH376" s="1149"/>
      <c r="AI376" s="1148"/>
      <c r="AJ376" s="1149"/>
      <c r="AK376" s="1149"/>
      <c r="AL376" s="845"/>
    </row>
    <row customHeight="1" ht="11.25">
      <c r="A377" s="0" t="s">
        <v>1218</v>
      </c>
      <c r="E377" s="101"/>
      <c r="F377" s="1122"/>
      <c r="G377" s="1123"/>
      <c r="H377" s="233" t="s">
        <v>157</v>
      </c>
      <c r="I377" s="1144"/>
      <c r="J377" s="366"/>
      <c r="K377" s="422"/>
      <c r="L377" s="214"/>
      <c r="M377" s="208"/>
      <c r="N377" s="1126"/>
      <c r="O377" s="1143"/>
      <c r="P377" s="1136"/>
      <c r="Q377" s="2494"/>
      <c r="R377" s="430"/>
      <c r="S377" s="1137"/>
      <c r="T377" s="430"/>
      <c r="U377" s="430"/>
      <c r="V377" s="430"/>
      <c r="W377" s="430"/>
      <c r="X377" s="430"/>
      <c r="Y377" s="430"/>
      <c r="AA377" s="1127">
        <v>1</v>
      </c>
      <c r="AB377" s="1138" t="s">
        <v>1262</v>
      </c>
      <c r="AC377" s="794">
        <v>2618.38</v>
      </c>
      <c r="AD377" s="1138" t="str">
        <f>AB377</f>
        <v>     Прочие амортизационные отчисления</v>
      </c>
      <c r="AE377" s="794">
        <v>0</v>
      </c>
      <c r="AF377" s="1148"/>
      <c r="AG377" s="1149"/>
      <c r="AH377" s="1149"/>
      <c r="AI377" s="1148"/>
      <c r="AJ377" s="1149"/>
      <c r="AK377" s="1149"/>
      <c r="AL377" s="845"/>
    </row>
    <row customHeight="1" ht="11.25">
      <c r="A378" s="0" t="s">
        <v>1218</v>
      </c>
      <c r="E378" s="101"/>
      <c r="F378" s="1123"/>
      <c r="G378" s="1123"/>
      <c r="H378" s="1123"/>
      <c r="I378" s="1123"/>
      <c r="J378" s="1123"/>
      <c r="K378" s="1123"/>
      <c r="L378" s="1123"/>
      <c r="M378" s="1123"/>
      <c r="N378" s="1123"/>
      <c r="O378" s="1123"/>
      <c r="P378" s="1123"/>
      <c r="Q378" s="2496"/>
      <c r="R378" s="1123"/>
      <c r="S378" s="1123"/>
      <c r="T378" s="1123"/>
      <c r="U378" s="1123"/>
      <c r="V378" s="1123"/>
      <c r="W378" s="1123"/>
      <c r="X378" s="1123"/>
      <c r="Y378" s="1123"/>
      <c r="Z378" s="821" t="s">
        <v>102</v>
      </c>
      <c r="AA378" s="1143" t="s">
        <v>101</v>
      </c>
      <c r="AB378" s="1138" t="s">
        <v>1272</v>
      </c>
      <c r="AC378" s="794">
        <v>827.01</v>
      </c>
      <c r="AD378" s="1138" t="str">
        <f>AB378</f>
        <v>  Прибыль направляемая на инвестиции</v>
      </c>
      <c r="AE378" s="794">
        <v>0</v>
      </c>
      <c r="AF378" s="1125"/>
      <c r="AG378" s="1133"/>
      <c r="AH378" s="1133"/>
      <c r="AI378" s="1125"/>
      <c r="AJ378" s="1133"/>
      <c r="AK378" s="1134"/>
      <c r="AL378" s="845"/>
    </row>
    <row customHeight="1" ht="11.25">
      <c r="A379" s="0" t="s">
        <v>1218</v>
      </c>
      <c r="E379" s="101"/>
      <c r="F379" s="1122"/>
      <c r="G379" s="1123"/>
      <c r="H379" s="233" t="s">
        <v>157</v>
      </c>
      <c r="I379" s="1144"/>
      <c r="J379" s="366"/>
      <c r="K379" s="422"/>
      <c r="L379" s="214"/>
      <c r="M379" s="208"/>
      <c r="N379" s="1126"/>
      <c r="O379" s="1143"/>
      <c r="P379" s="1140"/>
      <c r="Q379" s="2494"/>
      <c r="R379" s="430"/>
      <c r="S379" s="1137"/>
      <c r="T379" s="430"/>
      <c r="U379" s="430"/>
      <c r="V379" s="430"/>
      <c r="W379" s="430"/>
      <c r="X379" s="430"/>
      <c r="Y379" s="430"/>
      <c r="Z379" s="1129"/>
      <c r="AA379" s="1130"/>
      <c r="AB379" s="167" t="s">
        <v>1263</v>
      </c>
      <c r="AC379" s="1131"/>
      <c r="AD379" s="1131"/>
      <c r="AE379" s="1151"/>
      <c r="AF379" s="1148"/>
      <c r="AG379" s="1149"/>
      <c r="AH379" s="1149"/>
      <c r="AI379" s="1148"/>
      <c r="AJ379" s="1149"/>
      <c r="AK379" s="1149"/>
      <c r="AL379" s="845"/>
    </row>
    <row customHeight="1" ht="11.25">
      <c r="A380" s="0" t="s">
        <v>1218</v>
      </c>
      <c r="E380" s="101"/>
      <c r="F380" s="1122"/>
      <c r="G380" s="1123"/>
      <c r="H380" s="233" t="s">
        <v>157</v>
      </c>
      <c r="I380" s="1144"/>
      <c r="J380" s="366"/>
      <c r="K380" s="422"/>
      <c r="L380" s="214"/>
      <c r="M380" s="208"/>
      <c r="N380" s="1129"/>
      <c r="O380" s="1130"/>
      <c r="P380" s="167" t="s">
        <v>1264</v>
      </c>
      <c r="Q380" s="1130"/>
      <c r="R380" s="1130"/>
      <c r="S380" s="1130"/>
      <c r="T380" s="1130"/>
      <c r="U380" s="1130"/>
      <c r="V380" s="1130"/>
      <c r="W380" s="1130"/>
      <c r="X380" s="1130"/>
      <c r="Y380" s="1130"/>
      <c r="Z380" s="1130"/>
      <c r="AA380" s="1130"/>
      <c r="AB380" s="1130"/>
      <c r="AC380" s="1130"/>
      <c r="AD380" s="1130"/>
      <c r="AE380" s="1152"/>
      <c r="AF380" s="1148"/>
      <c r="AG380" s="1149"/>
      <c r="AH380" s="1149"/>
      <c r="AI380" s="1148"/>
      <c r="AJ380" s="1149"/>
      <c r="AK380" s="1149"/>
      <c r="AL380" s="845"/>
    </row>
    <row customHeight="1" ht="11.25">
      <c r="A381" s="0" t="s">
        <v>1218</v>
      </c>
      <c r="B381" s="0" t="s">
        <v>1250</v>
      </c>
      <c r="E381" s="101"/>
      <c r="F381" s="1122"/>
      <c r="G381" s="821" t="s">
        <v>102</v>
      </c>
      <c r="H381" s="233" t="s">
        <v>164</v>
      </c>
      <c r="I381" s="1144" t="s">
        <v>1251</v>
      </c>
      <c r="J381" s="366" t="s">
        <v>1252</v>
      </c>
      <c r="K381" s="422" t="s">
        <v>1469</v>
      </c>
      <c r="L381" s="214" t="s">
        <v>19</v>
      </c>
      <c r="M381" s="208"/>
      <c r="N381" s="1145"/>
      <c r="O381" s="1146" t="s">
        <v>529</v>
      </c>
      <c r="P381" s="1147"/>
      <c r="Q381" s="1147"/>
      <c r="R381" s="1147"/>
      <c r="S381" s="1147"/>
      <c r="T381" s="1147"/>
      <c r="U381" s="1147"/>
      <c r="V381" s="1147"/>
      <c r="W381" s="1147"/>
      <c r="X381" s="1147"/>
      <c r="Y381" s="1147"/>
      <c r="Z381" s="1147"/>
      <c r="AA381" s="1147"/>
      <c r="AB381" s="1147"/>
      <c r="AC381" s="1147"/>
      <c r="AD381" s="1147"/>
      <c r="AE381" s="1147"/>
      <c r="AF381" s="1148">
        <v>2</v>
      </c>
      <c r="AG381" s="1149" t="s">
        <v>1254</v>
      </c>
      <c r="AH381" s="1149" t="s">
        <v>1300</v>
      </c>
      <c r="AI381" s="1148">
        <v>2</v>
      </c>
      <c r="AJ381" s="1149" t="s">
        <v>1470</v>
      </c>
      <c r="AK381" s="1149" t="s">
        <v>1300</v>
      </c>
      <c r="AL381" s="845"/>
    </row>
    <row customHeight="1" ht="11.25">
      <c r="A382" s="0" t="s">
        <v>1218</v>
      </c>
      <c r="E382" s="101"/>
      <c r="F382" s="1122"/>
      <c r="G382" s="1123"/>
      <c r="H382" s="233" t="s">
        <v>141</v>
      </c>
      <c r="I382" s="1144"/>
      <c r="J382" s="366"/>
      <c r="K382" s="422"/>
      <c r="L382" s="214"/>
      <c r="M382" s="208"/>
      <c r="N382" s="1126"/>
      <c r="O382" s="1143">
        <v>1</v>
      </c>
      <c r="P382" s="1128" t="s">
        <v>61</v>
      </c>
      <c r="Q382" s="2494" t="s">
        <v>1471</v>
      </c>
      <c r="R382" s="2495" t="s">
        <v>1306</v>
      </c>
      <c r="S382" s="2495" t="s">
        <v>1472</v>
      </c>
      <c r="T382" s="2495" t="s">
        <v>1472</v>
      </c>
      <c r="U382" s="2495" t="s">
        <v>1473</v>
      </c>
      <c r="V382" s="2495" t="s">
        <v>1474</v>
      </c>
      <c r="W382" s="2495" t="s">
        <v>1475</v>
      </c>
      <c r="X382" s="2495" t="s">
        <v>1474</v>
      </c>
      <c r="Y382" s="2495" t="s">
        <v>1474</v>
      </c>
      <c r="Z382" s="1129"/>
      <c r="AA382" s="1130"/>
      <c r="AB382" s="1130"/>
      <c r="AC382" s="1131"/>
      <c r="AD382" s="1131"/>
      <c r="AE382" s="1150"/>
      <c r="AF382" s="1148"/>
      <c r="AG382" s="1149"/>
      <c r="AH382" s="1149"/>
      <c r="AI382" s="1148"/>
      <c r="AJ382" s="1149"/>
      <c r="AK382" s="1149"/>
      <c r="AL382" s="845"/>
    </row>
    <row customHeight="1" ht="11.25">
      <c r="A383" s="0" t="s">
        <v>1218</v>
      </c>
      <c r="E383" s="101"/>
      <c r="F383" s="1122"/>
      <c r="G383" s="1123"/>
      <c r="H383" s="233" t="s">
        <v>141</v>
      </c>
      <c r="I383" s="1144"/>
      <c r="J383" s="366"/>
      <c r="K383" s="422"/>
      <c r="L383" s="214"/>
      <c r="M383" s="208"/>
      <c r="N383" s="1126"/>
      <c r="O383" s="1143"/>
      <c r="P383" s="1136"/>
      <c r="Q383" s="2494"/>
      <c r="R383" s="430"/>
      <c r="S383" s="1137"/>
      <c r="T383" s="430"/>
      <c r="U383" s="430"/>
      <c r="V383" s="430"/>
      <c r="W383" s="430"/>
      <c r="X383" s="430"/>
      <c r="Y383" s="430"/>
      <c r="AA383" s="1127">
        <v>1</v>
      </c>
      <c r="AB383" s="1138" t="s">
        <v>1272</v>
      </c>
      <c r="AC383" s="794">
        <v>18954.74</v>
      </c>
      <c r="AD383" s="1138" t="str">
        <f>AB383</f>
        <v>  Прибыль направляемая на инвестиции</v>
      </c>
      <c r="AE383" s="794">
        <v>0</v>
      </c>
      <c r="AF383" s="1148"/>
      <c r="AG383" s="1149"/>
      <c r="AH383" s="1149"/>
      <c r="AI383" s="1148"/>
      <c r="AJ383" s="1149"/>
      <c r="AK383" s="1149"/>
      <c r="AL383" s="845"/>
    </row>
    <row customHeight="1" ht="11.25">
      <c r="A384" s="0" t="s">
        <v>1218</v>
      </c>
      <c r="E384" s="101"/>
      <c r="F384" s="1122"/>
      <c r="G384" s="1123"/>
      <c r="H384" s="233" t="s">
        <v>141</v>
      </c>
      <c r="I384" s="1144"/>
      <c r="J384" s="366"/>
      <c r="K384" s="422"/>
      <c r="L384" s="214"/>
      <c r="M384" s="208"/>
      <c r="N384" s="1126"/>
      <c r="O384" s="1143"/>
      <c r="P384" s="1140"/>
      <c r="Q384" s="2494"/>
      <c r="R384" s="430"/>
      <c r="S384" s="1137"/>
      <c r="T384" s="430"/>
      <c r="U384" s="430"/>
      <c r="V384" s="430"/>
      <c r="W384" s="430"/>
      <c r="X384" s="430"/>
      <c r="Y384" s="430"/>
      <c r="Z384" s="1129"/>
      <c r="AA384" s="1130"/>
      <c r="AB384" s="167" t="s">
        <v>1263</v>
      </c>
      <c r="AC384" s="1131"/>
      <c r="AD384" s="1131"/>
      <c r="AE384" s="1151"/>
      <c r="AF384" s="1148"/>
      <c r="AG384" s="1149"/>
      <c r="AH384" s="1149"/>
      <c r="AI384" s="1148"/>
      <c r="AJ384" s="1149"/>
      <c r="AK384" s="1149"/>
      <c r="AL384" s="845"/>
    </row>
    <row customHeight="1" ht="11.25">
      <c r="A385" s="0" t="s">
        <v>1218</v>
      </c>
      <c r="E385" s="101"/>
      <c r="F385" s="1122"/>
      <c r="G385" s="1123"/>
      <c r="H385" s="233" t="s">
        <v>141</v>
      </c>
      <c r="I385" s="1144"/>
      <c r="J385" s="366"/>
      <c r="K385" s="422"/>
      <c r="L385" s="214"/>
      <c r="M385" s="208"/>
      <c r="N385" s="1129"/>
      <c r="O385" s="1130"/>
      <c r="P385" s="167" t="s">
        <v>1264</v>
      </c>
      <c r="Q385" s="1130"/>
      <c r="R385" s="1130"/>
      <c r="S385" s="1130"/>
      <c r="T385" s="1130"/>
      <c r="U385" s="1130"/>
      <c r="V385" s="1130"/>
      <c r="W385" s="1130"/>
      <c r="X385" s="1130"/>
      <c r="Y385" s="1130"/>
      <c r="Z385" s="1130"/>
      <c r="AA385" s="1130"/>
      <c r="AB385" s="1130"/>
      <c r="AC385" s="1130"/>
      <c r="AD385" s="1130"/>
      <c r="AE385" s="1152"/>
      <c r="AF385" s="1148"/>
      <c r="AG385" s="1149"/>
      <c r="AH385" s="1149"/>
      <c r="AI385" s="1148"/>
      <c r="AJ385" s="1149"/>
      <c r="AK385" s="1149"/>
      <c r="AL385" s="845"/>
    </row>
    <row customHeight="1" ht="11.25">
      <c r="A386" s="0" t="s">
        <v>1218</v>
      </c>
      <c r="B386" s="0" t="s">
        <v>1250</v>
      </c>
      <c r="E386" s="101"/>
      <c r="F386" s="1122"/>
      <c r="G386" s="821" t="s">
        <v>102</v>
      </c>
      <c r="H386" s="233" t="s">
        <v>144</v>
      </c>
      <c r="I386" s="1144" t="s">
        <v>1251</v>
      </c>
      <c r="J386" s="366" t="s">
        <v>1265</v>
      </c>
      <c r="K386" s="422" t="s">
        <v>1476</v>
      </c>
      <c r="L386" s="214" t="s">
        <v>19</v>
      </c>
      <c r="M386" s="208"/>
      <c r="N386" s="1145"/>
      <c r="O386" s="1146" t="s">
        <v>529</v>
      </c>
      <c r="P386" s="1147"/>
      <c r="Q386" s="1147"/>
      <c r="R386" s="1147"/>
      <c r="S386" s="1147"/>
      <c r="T386" s="1147"/>
      <c r="U386" s="1147"/>
      <c r="V386" s="1147"/>
      <c r="W386" s="1147"/>
      <c r="X386" s="1147"/>
      <c r="Y386" s="1147"/>
      <c r="Z386" s="1147"/>
      <c r="AA386" s="1147"/>
      <c r="AB386" s="1147"/>
      <c r="AC386" s="1147"/>
      <c r="AD386" s="1147"/>
      <c r="AE386" s="1147"/>
      <c r="AF386" s="1148">
        <v>2</v>
      </c>
      <c r="AG386" s="1149" t="s">
        <v>1254</v>
      </c>
      <c r="AH386" s="1149" t="s">
        <v>1300</v>
      </c>
      <c r="AI386" s="1148">
        <v>3</v>
      </c>
      <c r="AJ386" s="1149" t="s">
        <v>1254</v>
      </c>
      <c r="AK386" s="1149" t="s">
        <v>1360</v>
      </c>
      <c r="AL386" s="845"/>
    </row>
    <row customHeight="1" ht="11.25">
      <c r="A387" s="0" t="s">
        <v>1218</v>
      </c>
      <c r="E387" s="101"/>
      <c r="F387" s="1122"/>
      <c r="G387" s="1123"/>
      <c r="H387" s="233" t="s">
        <v>164</v>
      </c>
      <c r="I387" s="1144"/>
      <c r="J387" s="366"/>
      <c r="K387" s="422"/>
      <c r="L387" s="214"/>
      <c r="M387" s="208"/>
      <c r="N387" s="1126"/>
      <c r="O387" s="1143">
        <v>1</v>
      </c>
      <c r="P387" s="1128" t="s">
        <v>61</v>
      </c>
      <c r="Q387" s="2494" t="s">
        <v>1477</v>
      </c>
      <c r="R387" s="2495" t="s">
        <v>1306</v>
      </c>
      <c r="S387" s="2495" t="s">
        <v>1472</v>
      </c>
      <c r="T387" s="2495" t="s">
        <v>1472</v>
      </c>
      <c r="U387" s="2495" t="s">
        <v>1473</v>
      </c>
      <c r="V387" s="2495" t="s">
        <v>1478</v>
      </c>
      <c r="W387" s="2495" t="s">
        <v>1479</v>
      </c>
      <c r="X387" s="2495" t="s">
        <v>1480</v>
      </c>
      <c r="Y387" s="2495" t="s">
        <v>1480</v>
      </c>
      <c r="Z387" s="1129"/>
      <c r="AA387" s="1130"/>
      <c r="AB387" s="1130"/>
      <c r="AC387" s="1131"/>
      <c r="AD387" s="1131"/>
      <c r="AE387" s="1150"/>
      <c r="AF387" s="1148"/>
      <c r="AG387" s="1149"/>
      <c r="AH387" s="1149"/>
      <c r="AI387" s="1148"/>
      <c r="AJ387" s="1149"/>
      <c r="AK387" s="1149"/>
      <c r="AL387" s="845"/>
    </row>
    <row customHeight="1" ht="11.25">
      <c r="A388" s="0" t="s">
        <v>1218</v>
      </c>
      <c r="E388" s="101"/>
      <c r="F388" s="1122"/>
      <c r="G388" s="1123"/>
      <c r="H388" s="233" t="s">
        <v>164</v>
      </c>
      <c r="I388" s="1144"/>
      <c r="J388" s="366"/>
      <c r="K388" s="422"/>
      <c r="L388" s="214"/>
      <c r="M388" s="208"/>
      <c r="N388" s="1126"/>
      <c r="O388" s="1143"/>
      <c r="P388" s="1136"/>
      <c r="Q388" s="2494"/>
      <c r="R388" s="430"/>
      <c r="S388" s="1137"/>
      <c r="T388" s="430"/>
      <c r="U388" s="430"/>
      <c r="V388" s="430"/>
      <c r="W388" s="430"/>
      <c r="X388" s="430"/>
      <c r="Y388" s="430"/>
      <c r="AA388" s="1127">
        <v>1</v>
      </c>
      <c r="AB388" s="1138" t="s">
        <v>1272</v>
      </c>
      <c r="AC388" s="794">
        <v>5266.96</v>
      </c>
      <c r="AD388" s="1138" t="str">
        <f>AB388</f>
        <v>  Прибыль направляемая на инвестиции</v>
      </c>
      <c r="AE388" s="794">
        <v>0</v>
      </c>
      <c r="AF388" s="1148"/>
      <c r="AG388" s="1149"/>
      <c r="AH388" s="1149"/>
      <c r="AI388" s="1148"/>
      <c r="AJ388" s="1149"/>
      <c r="AK388" s="1149"/>
      <c r="AL388" s="845"/>
    </row>
    <row customHeight="1" ht="11.25">
      <c r="A389" s="0" t="s">
        <v>1218</v>
      </c>
      <c r="E389" s="101"/>
      <c r="F389" s="1122"/>
      <c r="G389" s="1123"/>
      <c r="H389" s="233" t="s">
        <v>164</v>
      </c>
      <c r="I389" s="1144"/>
      <c r="J389" s="366"/>
      <c r="K389" s="422"/>
      <c r="L389" s="214"/>
      <c r="M389" s="208"/>
      <c r="N389" s="1126"/>
      <c r="O389" s="1143"/>
      <c r="P389" s="1140"/>
      <c r="Q389" s="2494"/>
      <c r="R389" s="430"/>
      <c r="S389" s="1137"/>
      <c r="T389" s="430"/>
      <c r="U389" s="430"/>
      <c r="V389" s="430"/>
      <c r="W389" s="430"/>
      <c r="X389" s="430"/>
      <c r="Y389" s="430"/>
      <c r="Z389" s="1129"/>
      <c r="AA389" s="1130"/>
      <c r="AB389" s="167" t="s">
        <v>1263</v>
      </c>
      <c r="AC389" s="1131"/>
      <c r="AD389" s="1131"/>
      <c r="AE389" s="1151"/>
      <c r="AF389" s="1148"/>
      <c r="AG389" s="1149"/>
      <c r="AH389" s="1149"/>
      <c r="AI389" s="1148"/>
      <c r="AJ389" s="1149"/>
      <c r="AK389" s="1149"/>
      <c r="AL389" s="845"/>
    </row>
    <row customHeight="1" ht="11.25">
      <c r="A390" s="0" t="s">
        <v>1218</v>
      </c>
      <c r="E390" s="101"/>
      <c r="F390" s="1122"/>
      <c r="G390" s="1123"/>
      <c r="H390" s="233" t="s">
        <v>164</v>
      </c>
      <c r="I390" s="1144"/>
      <c r="J390" s="366"/>
      <c r="K390" s="422"/>
      <c r="L390" s="214"/>
      <c r="M390" s="208"/>
      <c r="N390" s="1129"/>
      <c r="O390" s="1130"/>
      <c r="P390" s="167" t="s">
        <v>1264</v>
      </c>
      <c r="Q390" s="1130"/>
      <c r="R390" s="1130"/>
      <c r="S390" s="1130"/>
      <c r="T390" s="1130"/>
      <c r="U390" s="1130"/>
      <c r="V390" s="1130"/>
      <c r="W390" s="1130"/>
      <c r="X390" s="1130"/>
      <c r="Y390" s="1130"/>
      <c r="Z390" s="1130"/>
      <c r="AA390" s="1130"/>
      <c r="AB390" s="1130"/>
      <c r="AC390" s="1130"/>
      <c r="AD390" s="1130"/>
      <c r="AE390" s="1152"/>
      <c r="AF390" s="1148"/>
      <c r="AG390" s="1149"/>
      <c r="AH390" s="1149"/>
      <c r="AI390" s="1148"/>
      <c r="AJ390" s="1149"/>
      <c r="AK390" s="1149"/>
      <c r="AL390" s="845"/>
    </row>
    <row customHeight="1" ht="11.25">
      <c r="A391" s="0" t="s">
        <v>1218</v>
      </c>
      <c r="B391" s="0" t="s">
        <v>1250</v>
      </c>
      <c r="E391" s="101"/>
      <c r="F391" s="1122"/>
      <c r="G391" s="821" t="s">
        <v>102</v>
      </c>
      <c r="H391" s="233" t="s">
        <v>147</v>
      </c>
      <c r="I391" s="1144" t="s">
        <v>1251</v>
      </c>
      <c r="J391" s="366" t="s">
        <v>1265</v>
      </c>
      <c r="K391" s="422" t="s">
        <v>1481</v>
      </c>
      <c r="L391" s="214" t="s">
        <v>19</v>
      </c>
      <c r="M391" s="208"/>
      <c r="N391" s="1145"/>
      <c r="O391" s="1146" t="s">
        <v>529</v>
      </c>
      <c r="P391" s="1147"/>
      <c r="Q391" s="1147"/>
      <c r="R391" s="1147"/>
      <c r="S391" s="1147"/>
      <c r="T391" s="1147"/>
      <c r="U391" s="1147"/>
      <c r="V391" s="1147"/>
      <c r="W391" s="1147"/>
      <c r="X391" s="1147"/>
      <c r="Y391" s="1147"/>
      <c r="Z391" s="1147"/>
      <c r="AA391" s="1147"/>
      <c r="AB391" s="1147"/>
      <c r="AC391" s="1147"/>
      <c r="AD391" s="1147"/>
      <c r="AE391" s="1147"/>
      <c r="AF391" s="1148">
        <v>2</v>
      </c>
      <c r="AG391" s="1149" t="s">
        <v>1254</v>
      </c>
      <c r="AH391" s="1149" t="s">
        <v>1300</v>
      </c>
      <c r="AI391" s="1148">
        <v>4</v>
      </c>
      <c r="AJ391" s="1149" t="s">
        <v>1254</v>
      </c>
      <c r="AK391" s="1149" t="s">
        <v>1354</v>
      </c>
      <c r="AL391" s="845"/>
    </row>
    <row customHeight="1" ht="11.25">
      <c r="A392" s="0" t="s">
        <v>1218</v>
      </c>
      <c r="E392" s="101"/>
      <c r="F392" s="1122"/>
      <c r="G392" s="1123"/>
      <c r="H392" s="233" t="s">
        <v>144</v>
      </c>
      <c r="I392" s="1144"/>
      <c r="J392" s="366"/>
      <c r="K392" s="422"/>
      <c r="L392" s="214"/>
      <c r="M392" s="208"/>
      <c r="N392" s="1126"/>
      <c r="O392" s="1143">
        <v>1</v>
      </c>
      <c r="P392" s="1128" t="s">
        <v>61</v>
      </c>
      <c r="Q392" s="2494" t="s">
        <v>1482</v>
      </c>
      <c r="R392" s="2495" t="s">
        <v>1306</v>
      </c>
      <c r="S392" s="2495" t="s">
        <v>1472</v>
      </c>
      <c r="T392" s="2495" t="s">
        <v>1472</v>
      </c>
      <c r="U392" s="2495" t="s">
        <v>1473</v>
      </c>
      <c r="V392" s="2495" t="s">
        <v>1483</v>
      </c>
      <c r="W392" s="2495" t="s">
        <v>1484</v>
      </c>
      <c r="X392" s="2495" t="s">
        <v>1485</v>
      </c>
      <c r="Y392" s="2495" t="s">
        <v>1485</v>
      </c>
      <c r="Z392" s="1129"/>
      <c r="AA392" s="1130"/>
      <c r="AB392" s="1130"/>
      <c r="AC392" s="1131"/>
      <c r="AD392" s="1131"/>
      <c r="AE392" s="1150"/>
      <c r="AF392" s="1148"/>
      <c r="AG392" s="1149"/>
      <c r="AH392" s="1149"/>
      <c r="AI392" s="1148"/>
      <c r="AJ392" s="1149"/>
      <c r="AK392" s="1149"/>
      <c r="AL392" s="845"/>
    </row>
    <row customHeight="1" ht="11.25">
      <c r="A393" s="0" t="s">
        <v>1218</v>
      </c>
      <c r="E393" s="101"/>
      <c r="F393" s="1122"/>
      <c r="G393" s="1123"/>
      <c r="H393" s="233" t="s">
        <v>144</v>
      </c>
      <c r="I393" s="1144"/>
      <c r="J393" s="366"/>
      <c r="K393" s="422"/>
      <c r="L393" s="214"/>
      <c r="M393" s="208"/>
      <c r="N393" s="1126"/>
      <c r="O393" s="1143"/>
      <c r="P393" s="1136"/>
      <c r="Q393" s="2494"/>
      <c r="R393" s="430"/>
      <c r="S393" s="1137"/>
      <c r="T393" s="430"/>
      <c r="U393" s="430"/>
      <c r="V393" s="430"/>
      <c r="W393" s="430"/>
      <c r="X393" s="430"/>
      <c r="Y393" s="430"/>
      <c r="AA393" s="1127">
        <v>1</v>
      </c>
      <c r="AB393" s="1138" t="s">
        <v>1272</v>
      </c>
      <c r="AC393" s="794">
        <v>6179.16</v>
      </c>
      <c r="AD393" s="1138" t="str">
        <f>AB393</f>
        <v>  Прибыль направляемая на инвестиции</v>
      </c>
      <c r="AE393" s="794">
        <v>3206.931</v>
      </c>
      <c r="AF393" s="1148"/>
      <c r="AG393" s="1149"/>
      <c r="AH393" s="1149"/>
      <c r="AI393" s="1148"/>
      <c r="AJ393" s="1149"/>
      <c r="AK393" s="1149"/>
      <c r="AL393" s="845"/>
    </row>
    <row customHeight="1" ht="11.25">
      <c r="A394" s="0" t="s">
        <v>1218</v>
      </c>
      <c r="E394" s="101"/>
      <c r="F394" s="1122"/>
      <c r="G394" s="1123"/>
      <c r="H394" s="233" t="s">
        <v>144</v>
      </c>
      <c r="I394" s="1144"/>
      <c r="J394" s="366"/>
      <c r="K394" s="422"/>
      <c r="L394" s="214"/>
      <c r="M394" s="208"/>
      <c r="N394" s="1126"/>
      <c r="O394" s="1143"/>
      <c r="P394" s="1140"/>
      <c r="Q394" s="2494"/>
      <c r="R394" s="430"/>
      <c r="S394" s="1137"/>
      <c r="T394" s="430"/>
      <c r="U394" s="430"/>
      <c r="V394" s="430"/>
      <c r="W394" s="430"/>
      <c r="X394" s="430"/>
      <c r="Y394" s="430"/>
      <c r="Z394" s="1129"/>
      <c r="AA394" s="1130"/>
      <c r="AB394" s="167" t="s">
        <v>1263</v>
      </c>
      <c r="AC394" s="1131"/>
      <c r="AD394" s="1131"/>
      <c r="AE394" s="1151"/>
      <c r="AF394" s="1148"/>
      <c r="AG394" s="1149"/>
      <c r="AH394" s="1149"/>
      <c r="AI394" s="1148"/>
      <c r="AJ394" s="1149"/>
      <c r="AK394" s="1149"/>
      <c r="AL394" s="845"/>
    </row>
    <row customHeight="1" ht="11.25">
      <c r="A395" s="0" t="s">
        <v>1218</v>
      </c>
      <c r="E395" s="101"/>
      <c r="F395" s="1122"/>
      <c r="G395" s="1123"/>
      <c r="H395" s="233" t="s">
        <v>144</v>
      </c>
      <c r="I395" s="1144"/>
      <c r="J395" s="366"/>
      <c r="K395" s="422"/>
      <c r="L395" s="214"/>
      <c r="M395" s="208"/>
      <c r="N395" s="1129"/>
      <c r="O395" s="1130"/>
      <c r="P395" s="167" t="s">
        <v>1264</v>
      </c>
      <c r="Q395" s="1130"/>
      <c r="R395" s="1130"/>
      <c r="S395" s="1130"/>
      <c r="T395" s="1130"/>
      <c r="U395" s="1130"/>
      <c r="V395" s="1130"/>
      <c r="W395" s="1130"/>
      <c r="X395" s="1130"/>
      <c r="Y395" s="1130"/>
      <c r="Z395" s="1130"/>
      <c r="AA395" s="1130"/>
      <c r="AB395" s="1130"/>
      <c r="AC395" s="1130"/>
      <c r="AD395" s="1130"/>
      <c r="AE395" s="1152"/>
      <c r="AF395" s="1148"/>
      <c r="AG395" s="1149"/>
      <c r="AH395" s="1149"/>
      <c r="AI395" s="1148"/>
      <c r="AJ395" s="1149"/>
      <c r="AK395" s="1149"/>
      <c r="AL395" s="845"/>
    </row>
    <row customHeight="1" ht="11.25">
      <c r="A396" s="0" t="s">
        <v>1218</v>
      </c>
      <c r="B396" s="0" t="s">
        <v>1250</v>
      </c>
      <c r="E396" s="101"/>
      <c r="F396" s="1122"/>
      <c r="G396" s="821" t="s">
        <v>102</v>
      </c>
      <c r="H396" s="233" t="s">
        <v>151</v>
      </c>
      <c r="I396" s="1144" t="s">
        <v>1251</v>
      </c>
      <c r="J396" s="366" t="s">
        <v>1265</v>
      </c>
      <c r="K396" s="422" t="s">
        <v>1486</v>
      </c>
      <c r="L396" s="214" t="s">
        <v>19</v>
      </c>
      <c r="M396" s="208"/>
      <c r="N396" s="1145"/>
      <c r="O396" s="1146" t="s">
        <v>529</v>
      </c>
      <c r="P396" s="1147"/>
      <c r="Q396" s="1147"/>
      <c r="R396" s="1147"/>
      <c r="S396" s="1147"/>
      <c r="T396" s="1147"/>
      <c r="U396" s="1147"/>
      <c r="V396" s="1147"/>
      <c r="W396" s="1147"/>
      <c r="X396" s="1147"/>
      <c r="Y396" s="1147"/>
      <c r="Z396" s="1147"/>
      <c r="AA396" s="1147"/>
      <c r="AB396" s="1147"/>
      <c r="AC396" s="1147"/>
      <c r="AD396" s="1147"/>
      <c r="AE396" s="1147"/>
      <c r="AF396" s="1148">
        <v>2</v>
      </c>
      <c r="AG396" s="1149" t="s">
        <v>1254</v>
      </c>
      <c r="AH396" s="1149" t="s">
        <v>1300</v>
      </c>
      <c r="AI396" s="1148">
        <v>4</v>
      </c>
      <c r="AJ396" s="1149" t="s">
        <v>1254</v>
      </c>
      <c r="AK396" s="1149" t="s">
        <v>1354</v>
      </c>
      <c r="AL396" s="845"/>
    </row>
    <row customHeight="1" ht="11.25">
      <c r="A397" s="0" t="s">
        <v>1218</v>
      </c>
      <c r="E397" s="101"/>
      <c r="F397" s="1122"/>
      <c r="G397" s="1123"/>
      <c r="H397" s="233" t="s">
        <v>147</v>
      </c>
      <c r="I397" s="1144"/>
      <c r="J397" s="366"/>
      <c r="K397" s="422"/>
      <c r="L397" s="214"/>
      <c r="M397" s="208"/>
      <c r="N397" s="1126"/>
      <c r="O397" s="1143">
        <v>1</v>
      </c>
      <c r="P397" s="1128" t="s">
        <v>61</v>
      </c>
      <c r="Q397" s="2494" t="s">
        <v>1487</v>
      </c>
      <c r="R397" s="2495" t="s">
        <v>1306</v>
      </c>
      <c r="S397" s="2495" t="s">
        <v>1472</v>
      </c>
      <c r="T397" s="2495" t="s">
        <v>1472</v>
      </c>
      <c r="U397" s="2495" t="s">
        <v>1473</v>
      </c>
      <c r="V397" s="2495" t="s">
        <v>1488</v>
      </c>
      <c r="W397" s="2495" t="s">
        <v>1489</v>
      </c>
      <c r="X397" s="2495" t="s">
        <v>1490</v>
      </c>
      <c r="Y397" s="2495" t="s">
        <v>1490</v>
      </c>
      <c r="Z397" s="1129"/>
      <c r="AA397" s="1130"/>
      <c r="AB397" s="1130"/>
      <c r="AC397" s="1131"/>
      <c r="AD397" s="1131"/>
      <c r="AE397" s="1150"/>
      <c r="AF397" s="1148"/>
      <c r="AG397" s="1149"/>
      <c r="AH397" s="1149"/>
      <c r="AI397" s="1148"/>
      <c r="AJ397" s="1149"/>
      <c r="AK397" s="1149"/>
      <c r="AL397" s="845"/>
    </row>
    <row customHeight="1" ht="11.25">
      <c r="A398" s="0" t="s">
        <v>1218</v>
      </c>
      <c r="E398" s="101"/>
      <c r="F398" s="1122"/>
      <c r="G398" s="1123"/>
      <c r="H398" s="233" t="s">
        <v>147</v>
      </c>
      <c r="I398" s="1144"/>
      <c r="J398" s="366"/>
      <c r="K398" s="422"/>
      <c r="L398" s="214"/>
      <c r="M398" s="208"/>
      <c r="N398" s="1126"/>
      <c r="O398" s="1143"/>
      <c r="P398" s="1136"/>
      <c r="Q398" s="2494"/>
      <c r="R398" s="430"/>
      <c r="S398" s="1137"/>
      <c r="T398" s="430"/>
      <c r="U398" s="430"/>
      <c r="V398" s="430"/>
      <c r="W398" s="430"/>
      <c r="X398" s="430"/>
      <c r="Y398" s="430"/>
      <c r="AA398" s="1127">
        <v>1</v>
      </c>
      <c r="AB398" s="1138" t="s">
        <v>1272</v>
      </c>
      <c r="AC398" s="794">
        <v>6337.33</v>
      </c>
      <c r="AD398" s="1138" t="str">
        <f>AB398</f>
        <v>  Прибыль направляемая на инвестиции</v>
      </c>
      <c r="AE398" s="794">
        <v>5404.982</v>
      </c>
      <c r="AF398" s="1148"/>
      <c r="AG398" s="1149"/>
      <c r="AH398" s="1149"/>
      <c r="AI398" s="1148"/>
      <c r="AJ398" s="1149"/>
      <c r="AK398" s="1149"/>
      <c r="AL398" s="845"/>
    </row>
    <row customHeight="1" ht="11.25">
      <c r="A399" s="0" t="s">
        <v>1218</v>
      </c>
      <c r="E399" s="101"/>
      <c r="F399" s="1122"/>
      <c r="G399" s="1123"/>
      <c r="H399" s="233" t="s">
        <v>147</v>
      </c>
      <c r="I399" s="1144"/>
      <c r="J399" s="366"/>
      <c r="K399" s="422"/>
      <c r="L399" s="214"/>
      <c r="M399" s="208"/>
      <c r="N399" s="1126"/>
      <c r="O399" s="1143"/>
      <c r="P399" s="1140"/>
      <c r="Q399" s="2494"/>
      <c r="R399" s="430"/>
      <c r="S399" s="1137"/>
      <c r="T399" s="430"/>
      <c r="U399" s="430"/>
      <c r="V399" s="430"/>
      <c r="W399" s="430"/>
      <c r="X399" s="430"/>
      <c r="Y399" s="430"/>
      <c r="Z399" s="1129"/>
      <c r="AA399" s="1130"/>
      <c r="AB399" s="167" t="s">
        <v>1263</v>
      </c>
      <c r="AC399" s="1131"/>
      <c r="AD399" s="1131"/>
      <c r="AE399" s="1151"/>
      <c r="AF399" s="1148"/>
      <c r="AG399" s="1149"/>
      <c r="AH399" s="1149"/>
      <c r="AI399" s="1148"/>
      <c r="AJ399" s="1149"/>
      <c r="AK399" s="1149"/>
      <c r="AL399" s="845"/>
    </row>
    <row customHeight="1" ht="11.25">
      <c r="A400" s="0" t="s">
        <v>1218</v>
      </c>
      <c r="E400" s="101"/>
      <c r="F400" s="1122"/>
      <c r="G400" s="1123"/>
      <c r="H400" s="233" t="s">
        <v>147</v>
      </c>
      <c r="I400" s="1144"/>
      <c r="J400" s="366"/>
      <c r="K400" s="422"/>
      <c r="L400" s="214"/>
      <c r="M400" s="208"/>
      <c r="N400" s="1129"/>
      <c r="O400" s="1130"/>
      <c r="P400" s="167" t="s">
        <v>1264</v>
      </c>
      <c r="Q400" s="1130"/>
      <c r="R400" s="1130"/>
      <c r="S400" s="1130"/>
      <c r="T400" s="1130"/>
      <c r="U400" s="1130"/>
      <c r="V400" s="1130"/>
      <c r="W400" s="1130"/>
      <c r="X400" s="1130"/>
      <c r="Y400" s="1130"/>
      <c r="Z400" s="1130"/>
      <c r="AA400" s="1130"/>
      <c r="AB400" s="1130"/>
      <c r="AC400" s="1130"/>
      <c r="AD400" s="1130"/>
      <c r="AE400" s="1152"/>
      <c r="AF400" s="1148"/>
      <c r="AG400" s="1149"/>
      <c r="AH400" s="1149"/>
      <c r="AI400" s="1148"/>
      <c r="AJ400" s="1149"/>
      <c r="AK400" s="1149"/>
      <c r="AL400" s="845"/>
    </row>
    <row customHeight="1" ht="11.25">
      <c r="A401" s="0" t="s">
        <v>1218</v>
      </c>
      <c r="B401" s="0" t="s">
        <v>22</v>
      </c>
      <c r="E401" s="101"/>
      <c r="F401" s="1122"/>
      <c r="G401" s="821" t="s">
        <v>102</v>
      </c>
      <c r="H401" s="233" t="s">
        <v>154</v>
      </c>
      <c r="I401" s="1144" t="s">
        <v>1317</v>
      </c>
      <c r="J401" s="2497" t="s">
        <v>22</v>
      </c>
      <c r="K401" s="422" t="s">
        <v>1491</v>
      </c>
      <c r="L401" s="214" t="s">
        <v>19</v>
      </c>
      <c r="M401" s="208"/>
      <c r="N401" s="1145"/>
      <c r="O401" s="1146" t="s">
        <v>529</v>
      </c>
      <c r="P401" s="1147"/>
      <c r="Q401" s="1147"/>
      <c r="R401" s="1147"/>
      <c r="S401" s="1147"/>
      <c r="T401" s="1147"/>
      <c r="U401" s="1147"/>
      <c r="V401" s="1147"/>
      <c r="W401" s="1147"/>
      <c r="X401" s="1147"/>
      <c r="Y401" s="1147"/>
      <c r="Z401" s="1147"/>
      <c r="AA401" s="1147"/>
      <c r="AB401" s="1147"/>
      <c r="AC401" s="1147"/>
      <c r="AD401" s="1147"/>
      <c r="AE401" s="1147"/>
      <c r="AF401" s="1148">
        <v>2</v>
      </c>
      <c r="AG401" s="1149" t="s">
        <v>1254</v>
      </c>
      <c r="AH401" s="1149" t="s">
        <v>1300</v>
      </c>
      <c r="AI401" s="1148">
        <v>4</v>
      </c>
      <c r="AJ401" s="1149" t="s">
        <v>1254</v>
      </c>
      <c r="AK401" s="1149" t="s">
        <v>1267</v>
      </c>
      <c r="AL401" s="845"/>
    </row>
    <row customHeight="1" ht="11.25">
      <c r="A402" s="0" t="s">
        <v>1218</v>
      </c>
      <c r="E402" s="101"/>
      <c r="F402" s="1122"/>
      <c r="G402" s="1123"/>
      <c r="H402" s="233" t="s">
        <v>151</v>
      </c>
      <c r="I402" s="1144"/>
      <c r="J402" s="2497"/>
      <c r="K402" s="422"/>
      <c r="L402" s="214"/>
      <c r="M402" s="208"/>
      <c r="N402" s="1126"/>
      <c r="O402" s="1143">
        <v>1</v>
      </c>
      <c r="P402" s="1128" t="s">
        <v>19</v>
      </c>
      <c r="Q402" s="430" t="s">
        <v>22</v>
      </c>
      <c r="R402" s="430" t="s">
        <v>22</v>
      </c>
      <c r="S402" s="430" t="s">
        <v>22</v>
      </c>
      <c r="T402" s="430" t="s">
        <v>22</v>
      </c>
      <c r="U402" s="430" t="s">
        <v>22</v>
      </c>
      <c r="V402" s="430" t="s">
        <v>22</v>
      </c>
      <c r="W402" s="430" t="s">
        <v>22</v>
      </c>
      <c r="X402" s="430" t="s">
        <v>22</v>
      </c>
      <c r="Y402" s="430"/>
      <c r="Z402" s="1129"/>
      <c r="AA402" s="1130"/>
      <c r="AB402" s="1130"/>
      <c r="AC402" s="1131"/>
      <c r="AD402" s="1131"/>
      <c r="AE402" s="1150"/>
      <c r="AF402" s="1148"/>
      <c r="AG402" s="1149"/>
      <c r="AH402" s="1149"/>
      <c r="AI402" s="1148"/>
      <c r="AJ402" s="1149"/>
      <c r="AK402" s="1149"/>
      <c r="AL402" s="845"/>
    </row>
    <row customHeight="1" ht="11.25">
      <c r="A403" s="0" t="s">
        <v>1218</v>
      </c>
      <c r="E403" s="101"/>
      <c r="F403" s="1122"/>
      <c r="G403" s="1123"/>
      <c r="H403" s="233" t="s">
        <v>151</v>
      </c>
      <c r="I403" s="1144"/>
      <c r="J403" s="2497"/>
      <c r="K403" s="422"/>
      <c r="L403" s="214"/>
      <c r="M403" s="208"/>
      <c r="N403" s="1126"/>
      <c r="O403" s="1143"/>
      <c r="P403" s="1136"/>
      <c r="Q403" s="430"/>
      <c r="R403" s="430"/>
      <c r="S403" s="1137"/>
      <c r="T403" s="430"/>
      <c r="U403" s="430"/>
      <c r="V403" s="430"/>
      <c r="W403" s="430"/>
      <c r="X403" s="430"/>
      <c r="Y403" s="430"/>
      <c r="AA403" s="1127">
        <v>1</v>
      </c>
      <c r="AB403" s="1138" t="s">
        <v>1272</v>
      </c>
      <c r="AC403" s="794">
        <v>72307.47</v>
      </c>
      <c r="AD403" s="1138" t="str">
        <f>AB403</f>
        <v>  Прибыль направляемая на инвестиции</v>
      </c>
      <c r="AE403" s="794">
        <v>0</v>
      </c>
      <c r="AF403" s="1148"/>
      <c r="AG403" s="1149"/>
      <c r="AH403" s="1149"/>
      <c r="AI403" s="1148"/>
      <c r="AJ403" s="1149"/>
      <c r="AK403" s="1149"/>
      <c r="AL403" s="845"/>
    </row>
    <row customHeight="1" ht="11.25">
      <c r="A404" s="0" t="s">
        <v>1218</v>
      </c>
      <c r="E404" s="101"/>
      <c r="F404" s="1122"/>
      <c r="G404" s="1123"/>
      <c r="H404" s="233" t="s">
        <v>151</v>
      </c>
      <c r="I404" s="1144"/>
      <c r="J404" s="2497"/>
      <c r="K404" s="422"/>
      <c r="L404" s="214"/>
      <c r="M404" s="208"/>
      <c r="N404" s="1126"/>
      <c r="O404" s="1143"/>
      <c r="P404" s="1140"/>
      <c r="Q404" s="430"/>
      <c r="R404" s="430"/>
      <c r="S404" s="1137"/>
      <c r="T404" s="430"/>
      <c r="U404" s="430"/>
      <c r="V404" s="430"/>
      <c r="W404" s="430"/>
      <c r="X404" s="430"/>
      <c r="Y404" s="430"/>
      <c r="Z404" s="1129"/>
      <c r="AA404" s="1130"/>
      <c r="AB404" s="167" t="s">
        <v>1263</v>
      </c>
      <c r="AC404" s="1131"/>
      <c r="AD404" s="1131"/>
      <c r="AE404" s="1151"/>
      <c r="AF404" s="1148"/>
      <c r="AG404" s="1149"/>
      <c r="AH404" s="1149"/>
      <c r="AI404" s="1148"/>
      <c r="AJ404" s="1149"/>
      <c r="AK404" s="1149"/>
      <c r="AL404" s="845"/>
    </row>
    <row customHeight="1" ht="11.25">
      <c r="A405" s="0" t="s">
        <v>1218</v>
      </c>
      <c r="E405" s="101"/>
      <c r="F405" s="1122"/>
      <c r="G405" s="1123"/>
      <c r="H405" s="233" t="s">
        <v>151</v>
      </c>
      <c r="I405" s="1144"/>
      <c r="J405" s="2497"/>
      <c r="K405" s="422"/>
      <c r="L405" s="214"/>
      <c r="M405" s="208"/>
      <c r="N405" s="1129"/>
      <c r="O405" s="1130"/>
      <c r="P405" s="167" t="s">
        <v>1264</v>
      </c>
      <c r="Q405" s="1130"/>
      <c r="R405" s="1130"/>
      <c r="S405" s="1130"/>
      <c r="T405" s="1130"/>
      <c r="U405" s="1130"/>
      <c r="V405" s="1130"/>
      <c r="W405" s="1130"/>
      <c r="X405" s="1130"/>
      <c r="Y405" s="1130"/>
      <c r="Z405" s="1130"/>
      <c r="AA405" s="1130"/>
      <c r="AB405" s="1130"/>
      <c r="AC405" s="1130"/>
      <c r="AD405" s="1130"/>
      <c r="AE405" s="1152"/>
      <c r="AF405" s="1148"/>
      <c r="AG405" s="1149"/>
      <c r="AH405" s="1149"/>
      <c r="AI405" s="1148"/>
      <c r="AJ405" s="1149"/>
      <c r="AK405" s="1149"/>
      <c r="AL405" s="845"/>
    </row>
    <row customHeight="1" ht="11.25">
      <c r="A406" s="0" t="s">
        <v>1218</v>
      </c>
      <c r="B406" s="0" t="s">
        <v>22</v>
      </c>
      <c r="E406" s="101"/>
      <c r="F406" s="1122"/>
      <c r="G406" s="821" t="s">
        <v>102</v>
      </c>
      <c r="H406" s="233" t="s">
        <v>158</v>
      </c>
      <c r="I406" s="1144" t="s">
        <v>1317</v>
      </c>
      <c r="J406" s="2497" t="s">
        <v>22</v>
      </c>
      <c r="K406" s="422" t="s">
        <v>1492</v>
      </c>
      <c r="L406" s="214" t="s">
        <v>19</v>
      </c>
      <c r="M406" s="208"/>
      <c r="N406" s="1145"/>
      <c r="O406" s="1146" t="s">
        <v>529</v>
      </c>
      <c r="P406" s="1147"/>
      <c r="Q406" s="1147"/>
      <c r="R406" s="1147"/>
      <c r="S406" s="1147"/>
      <c r="T406" s="1147"/>
      <c r="U406" s="1147"/>
      <c r="V406" s="1147"/>
      <c r="W406" s="1147"/>
      <c r="X406" s="1147"/>
      <c r="Y406" s="1147"/>
      <c r="Z406" s="1147"/>
      <c r="AA406" s="1147"/>
      <c r="AB406" s="1147"/>
      <c r="AC406" s="1147"/>
      <c r="AD406" s="1147"/>
      <c r="AE406" s="1147"/>
      <c r="AF406" s="1148">
        <v>1</v>
      </c>
      <c r="AG406" s="1149" t="s">
        <v>1254</v>
      </c>
      <c r="AH406" s="1149" t="s">
        <v>1300</v>
      </c>
      <c r="AI406" s="1148">
        <v>4</v>
      </c>
      <c r="AJ406" s="1149" t="s">
        <v>1254</v>
      </c>
      <c r="AK406" s="1149" t="s">
        <v>1267</v>
      </c>
      <c r="AL406" s="845"/>
    </row>
    <row customHeight="1" ht="11.25">
      <c r="A407" s="0" t="s">
        <v>1218</v>
      </c>
      <c r="E407" s="101"/>
      <c r="F407" s="1122"/>
      <c r="G407" s="1123"/>
      <c r="H407" s="233" t="s">
        <v>154</v>
      </c>
      <c r="I407" s="1144"/>
      <c r="J407" s="2497"/>
      <c r="K407" s="422"/>
      <c r="L407" s="214"/>
      <c r="M407" s="208"/>
      <c r="N407" s="1126"/>
      <c r="O407" s="1143">
        <v>1</v>
      </c>
      <c r="P407" s="1128" t="s">
        <v>19</v>
      </c>
      <c r="Q407" s="430" t="s">
        <v>22</v>
      </c>
      <c r="R407" s="430" t="s">
        <v>22</v>
      </c>
      <c r="S407" s="430" t="s">
        <v>22</v>
      </c>
      <c r="T407" s="430" t="s">
        <v>22</v>
      </c>
      <c r="U407" s="430" t="s">
        <v>22</v>
      </c>
      <c r="V407" s="430" t="s">
        <v>22</v>
      </c>
      <c r="W407" s="430" t="s">
        <v>22</v>
      </c>
      <c r="X407" s="430" t="s">
        <v>22</v>
      </c>
      <c r="Y407" s="430"/>
      <c r="Z407" s="1129"/>
      <c r="AA407" s="1130"/>
      <c r="AB407" s="1130"/>
      <c r="AC407" s="1131"/>
      <c r="AD407" s="1131"/>
      <c r="AE407" s="1150"/>
      <c r="AF407" s="1148"/>
      <c r="AG407" s="1149"/>
      <c r="AH407" s="1149"/>
      <c r="AI407" s="1148"/>
      <c r="AJ407" s="1149"/>
      <c r="AK407" s="1149"/>
      <c r="AL407" s="845"/>
    </row>
    <row customHeight="1" ht="11.25">
      <c r="A408" s="0" t="s">
        <v>1218</v>
      </c>
      <c r="E408" s="101"/>
      <c r="F408" s="1122"/>
      <c r="G408" s="1123"/>
      <c r="H408" s="233" t="s">
        <v>154</v>
      </c>
      <c r="I408" s="1144"/>
      <c r="J408" s="2497"/>
      <c r="K408" s="422"/>
      <c r="L408" s="214"/>
      <c r="M408" s="208"/>
      <c r="N408" s="1126"/>
      <c r="O408" s="1143"/>
      <c r="P408" s="1136"/>
      <c r="Q408" s="430"/>
      <c r="R408" s="430"/>
      <c r="S408" s="1137"/>
      <c r="T408" s="430"/>
      <c r="U408" s="430"/>
      <c r="V408" s="430"/>
      <c r="W408" s="430"/>
      <c r="X408" s="430"/>
      <c r="Y408" s="430"/>
      <c r="AA408" s="1127">
        <v>1</v>
      </c>
      <c r="AB408" s="1138" t="s">
        <v>1413</v>
      </c>
      <c r="AC408" s="794">
        <v>1269.24</v>
      </c>
      <c r="AD408" s="1138" t="str">
        <f>AB408</f>
        <v>  Бюджет субъекта РФ</v>
      </c>
      <c r="AE408" s="794">
        <v>0</v>
      </c>
      <c r="AF408" s="1148"/>
      <c r="AG408" s="1149"/>
      <c r="AH408" s="1149"/>
      <c r="AI408" s="1148"/>
      <c r="AJ408" s="1149"/>
      <c r="AK408" s="1149"/>
      <c r="AL408" s="845"/>
    </row>
    <row customHeight="1" ht="11.25">
      <c r="A409" s="0" t="s">
        <v>1218</v>
      </c>
      <c r="E409" s="101"/>
      <c r="F409" s="1122"/>
      <c r="G409" s="1123"/>
      <c r="H409" s="233" t="s">
        <v>154</v>
      </c>
      <c r="I409" s="1144"/>
      <c r="J409" s="2497"/>
      <c r="K409" s="422"/>
      <c r="L409" s="214"/>
      <c r="M409" s="208"/>
      <c r="N409" s="1126"/>
      <c r="O409" s="1143"/>
      <c r="P409" s="1140"/>
      <c r="Q409" s="430"/>
      <c r="R409" s="430"/>
      <c r="S409" s="1137"/>
      <c r="T409" s="430"/>
      <c r="U409" s="430"/>
      <c r="V409" s="430"/>
      <c r="W409" s="430"/>
      <c r="X409" s="430"/>
      <c r="Y409" s="430"/>
      <c r="Z409" s="1129"/>
      <c r="AA409" s="1130"/>
      <c r="AB409" s="167" t="s">
        <v>1263</v>
      </c>
      <c r="AC409" s="1131"/>
      <c r="AD409" s="1131"/>
      <c r="AE409" s="1151"/>
      <c r="AF409" s="1148"/>
      <c r="AG409" s="1149"/>
      <c r="AH409" s="1149"/>
      <c r="AI409" s="1148"/>
      <c r="AJ409" s="1149"/>
      <c r="AK409" s="1149"/>
      <c r="AL409" s="845"/>
    </row>
    <row customHeight="1" ht="11.25">
      <c r="A410" s="0" t="s">
        <v>1218</v>
      </c>
      <c r="E410" s="101"/>
      <c r="F410" s="1122"/>
      <c r="G410" s="1123"/>
      <c r="H410" s="233" t="s">
        <v>154</v>
      </c>
      <c r="I410" s="1144"/>
      <c r="J410" s="2497"/>
      <c r="K410" s="422"/>
      <c r="L410" s="214"/>
      <c r="M410" s="208"/>
      <c r="N410" s="1129"/>
      <c r="O410" s="1130"/>
      <c r="P410" s="167" t="s">
        <v>1264</v>
      </c>
      <c r="Q410" s="1130"/>
      <c r="R410" s="1130"/>
      <c r="S410" s="1130"/>
      <c r="T410" s="1130"/>
      <c r="U410" s="1130"/>
      <c r="V410" s="1130"/>
      <c r="W410" s="1130"/>
      <c r="X410" s="1130"/>
      <c r="Y410" s="1130"/>
      <c r="Z410" s="1130"/>
      <c r="AA410" s="1130"/>
      <c r="AB410" s="1130"/>
      <c r="AC410" s="1130"/>
      <c r="AD410" s="1130"/>
      <c r="AE410" s="1152"/>
      <c r="AF410" s="1148"/>
      <c r="AG410" s="1149"/>
      <c r="AH410" s="1149"/>
      <c r="AI410" s="1148"/>
      <c r="AJ410" s="1149"/>
      <c r="AK410" s="1149"/>
      <c r="AL410" s="845"/>
    </row>
    <row customHeight="1" ht="11.25">
      <c r="A411" s="0" t="s">
        <v>1218</v>
      </c>
      <c r="B411" s="0" t="s">
        <v>1280</v>
      </c>
      <c r="E411" s="101"/>
      <c r="F411" s="1122"/>
      <c r="G411" s="821" t="s">
        <v>102</v>
      </c>
      <c r="H411" s="233" t="s">
        <v>183</v>
      </c>
      <c r="I411" s="1144" t="s">
        <v>1281</v>
      </c>
      <c r="J411" s="366" t="s">
        <v>1313</v>
      </c>
      <c r="K411" s="422" t="s">
        <v>1493</v>
      </c>
      <c r="L411" s="214" t="s">
        <v>19</v>
      </c>
      <c r="M411" s="208"/>
      <c r="N411" s="1145"/>
      <c r="O411" s="1146" t="s">
        <v>529</v>
      </c>
      <c r="P411" s="1147"/>
      <c r="Q411" s="1147"/>
      <c r="R411" s="1147"/>
      <c r="S411" s="1147"/>
      <c r="T411" s="1147"/>
      <c r="U411" s="1147"/>
      <c r="V411" s="1147"/>
      <c r="W411" s="1147"/>
      <c r="X411" s="1147"/>
      <c r="Y411" s="1147"/>
      <c r="Z411" s="1147"/>
      <c r="AA411" s="1147"/>
      <c r="AB411" s="1147"/>
      <c r="AC411" s="1147"/>
      <c r="AD411" s="1147"/>
      <c r="AE411" s="1147"/>
      <c r="AF411" s="1148">
        <v>2</v>
      </c>
      <c r="AG411" s="1149" t="s">
        <v>1254</v>
      </c>
      <c r="AH411" s="1149" t="s">
        <v>1300</v>
      </c>
      <c r="AI411" s="1148">
        <v>4</v>
      </c>
      <c r="AJ411" s="1149" t="s">
        <v>1254</v>
      </c>
      <c r="AK411" s="1149" t="s">
        <v>1267</v>
      </c>
      <c r="AL411" s="845"/>
    </row>
    <row customHeight="1" ht="11.25">
      <c r="A412" s="0" t="s">
        <v>1218</v>
      </c>
      <c r="E412" s="101"/>
      <c r="F412" s="1122"/>
      <c r="G412" s="1123"/>
      <c r="H412" s="233" t="s">
        <v>158</v>
      </c>
      <c r="I412" s="1144"/>
      <c r="J412" s="366"/>
      <c r="K412" s="422"/>
      <c r="L412" s="214"/>
      <c r="M412" s="208"/>
      <c r="N412" s="1126"/>
      <c r="O412" s="1143">
        <v>1</v>
      </c>
      <c r="P412" s="1128" t="s">
        <v>19</v>
      </c>
      <c r="Q412" s="430" t="s">
        <v>22</v>
      </c>
      <c r="R412" s="430" t="s">
        <v>22</v>
      </c>
      <c r="S412" s="430" t="s">
        <v>22</v>
      </c>
      <c r="T412" s="430" t="s">
        <v>22</v>
      </c>
      <c r="U412" s="430" t="s">
        <v>22</v>
      </c>
      <c r="V412" s="430" t="s">
        <v>22</v>
      </c>
      <c r="W412" s="430" t="s">
        <v>22</v>
      </c>
      <c r="X412" s="430" t="s">
        <v>22</v>
      </c>
      <c r="Y412" s="430"/>
      <c r="Z412" s="1129"/>
      <c r="AA412" s="1130"/>
      <c r="AB412" s="1130"/>
      <c r="AC412" s="1131"/>
      <c r="AD412" s="1131"/>
      <c r="AE412" s="1150"/>
      <c r="AF412" s="1148"/>
      <c r="AG412" s="1149"/>
      <c r="AH412" s="1149"/>
      <c r="AI412" s="1148"/>
      <c r="AJ412" s="1149"/>
      <c r="AK412" s="1149"/>
      <c r="AL412" s="845"/>
    </row>
    <row customHeight="1" ht="20.25">
      <c r="A413" s="0" t="s">
        <v>1218</v>
      </c>
      <c r="E413" s="101"/>
      <c r="F413" s="1122"/>
      <c r="G413" s="1123"/>
      <c r="H413" s="233" t="s">
        <v>158</v>
      </c>
      <c r="I413" s="1144"/>
      <c r="J413" s="366"/>
      <c r="K413" s="422"/>
      <c r="L413" s="214"/>
      <c r="M413" s="208"/>
      <c r="N413" s="1126"/>
      <c r="O413" s="1143"/>
      <c r="P413" s="1136"/>
      <c r="Q413" s="430"/>
      <c r="R413" s="430"/>
      <c r="S413" s="1137"/>
      <c r="T413" s="430"/>
      <c r="U413" s="430"/>
      <c r="V413" s="430"/>
      <c r="W413" s="430"/>
      <c r="X413" s="430"/>
      <c r="Y413" s="430"/>
      <c r="AA413" s="1127">
        <v>1</v>
      </c>
      <c r="AB413" s="1138" t="s">
        <v>1303</v>
      </c>
      <c r="AC413" s="794">
        <v>2297.65</v>
      </c>
      <c r="AD413" s="1138" t="str">
        <f>AB413</f>
        <v>  Средства, полученные за счет платы за подключение (технологическое присоединение)</v>
      </c>
      <c r="AE413" s="794">
        <v>0</v>
      </c>
      <c r="AF413" s="1148"/>
      <c r="AG413" s="1149"/>
      <c r="AH413" s="1149"/>
      <c r="AI413" s="1148"/>
      <c r="AJ413" s="1149"/>
      <c r="AK413" s="1149"/>
      <c r="AL413" s="845"/>
    </row>
    <row customHeight="1" ht="11.25">
      <c r="A414" s="0" t="s">
        <v>1218</v>
      </c>
      <c r="E414" s="101"/>
      <c r="F414" s="1123"/>
      <c r="G414" s="1123"/>
      <c r="H414" s="1123"/>
      <c r="I414" s="1123"/>
      <c r="J414" s="1123"/>
      <c r="K414" s="1123"/>
      <c r="L414" s="1123"/>
      <c r="M414" s="1123"/>
      <c r="N414" s="1123"/>
      <c r="O414" s="1123"/>
      <c r="P414" s="1123"/>
      <c r="Q414" s="1123"/>
      <c r="R414" s="1123"/>
      <c r="S414" s="1123"/>
      <c r="T414" s="1123"/>
      <c r="U414" s="1123"/>
      <c r="V414" s="1123"/>
      <c r="W414" s="1123"/>
      <c r="X414" s="1123"/>
      <c r="Y414" s="1123"/>
      <c r="Z414" s="821" t="s">
        <v>102</v>
      </c>
      <c r="AA414" s="1143" t="s">
        <v>101</v>
      </c>
      <c r="AB414" s="1138" t="s">
        <v>1285</v>
      </c>
      <c r="AC414" s="794">
        <v>2036.18</v>
      </c>
      <c r="AD414" s="1138" t="str">
        <f>AB414</f>
        <v>  Прочие собственные средства</v>
      </c>
      <c r="AE414" s="794">
        <v>0</v>
      </c>
      <c r="AF414" s="1125"/>
      <c r="AG414" s="1133"/>
      <c r="AH414" s="1133"/>
      <c r="AI414" s="1125"/>
      <c r="AJ414" s="1133"/>
      <c r="AK414" s="1134"/>
      <c r="AL414" s="845"/>
    </row>
    <row customHeight="1" ht="11.25">
      <c r="A415" s="0" t="s">
        <v>1218</v>
      </c>
      <c r="E415" s="101"/>
      <c r="F415" s="1122"/>
      <c r="G415" s="1123"/>
      <c r="H415" s="233" t="s">
        <v>158</v>
      </c>
      <c r="I415" s="1144"/>
      <c r="J415" s="366"/>
      <c r="K415" s="422"/>
      <c r="L415" s="214"/>
      <c r="M415" s="208"/>
      <c r="N415" s="1126"/>
      <c r="O415" s="1143"/>
      <c r="P415" s="1140"/>
      <c r="Q415" s="430"/>
      <c r="R415" s="430"/>
      <c r="S415" s="1137"/>
      <c r="T415" s="430"/>
      <c r="U415" s="430"/>
      <c r="V415" s="430"/>
      <c r="W415" s="430"/>
      <c r="X415" s="430"/>
      <c r="Y415" s="430"/>
      <c r="Z415" s="1129"/>
      <c r="AA415" s="1130"/>
      <c r="AB415" s="167" t="s">
        <v>1263</v>
      </c>
      <c r="AC415" s="1131"/>
      <c r="AD415" s="1131"/>
      <c r="AE415" s="1151"/>
      <c r="AF415" s="1148"/>
      <c r="AG415" s="1149"/>
      <c r="AH415" s="1149"/>
      <c r="AI415" s="1148"/>
      <c r="AJ415" s="1149"/>
      <c r="AK415" s="1149"/>
      <c r="AL415" s="845"/>
    </row>
    <row customHeight="1" ht="11.25">
      <c r="A416" s="0" t="s">
        <v>1218</v>
      </c>
      <c r="E416" s="101"/>
      <c r="F416" s="1122"/>
      <c r="G416" s="1123"/>
      <c r="H416" s="233" t="s">
        <v>158</v>
      </c>
      <c r="I416" s="1144"/>
      <c r="J416" s="366"/>
      <c r="K416" s="422"/>
      <c r="L416" s="214"/>
      <c r="M416" s="208"/>
      <c r="N416" s="1129"/>
      <c r="O416" s="1130"/>
      <c r="P416" s="167" t="s">
        <v>1264</v>
      </c>
      <c r="Q416" s="1130"/>
      <c r="R416" s="1130"/>
      <c r="S416" s="1130"/>
      <c r="T416" s="1130"/>
      <c r="U416" s="1130"/>
      <c r="V416" s="1130"/>
      <c r="W416" s="1130"/>
      <c r="X416" s="1130"/>
      <c r="Y416" s="1130"/>
      <c r="Z416" s="1130"/>
      <c r="AA416" s="1130"/>
      <c r="AB416" s="1130"/>
      <c r="AC416" s="1130"/>
      <c r="AD416" s="1130"/>
      <c r="AE416" s="1152"/>
      <c r="AF416" s="1148"/>
      <c r="AG416" s="1149"/>
      <c r="AH416" s="1149"/>
      <c r="AI416" s="1148"/>
      <c r="AJ416" s="1149"/>
      <c r="AK416" s="1149"/>
      <c r="AL416" s="845"/>
    </row>
    <row customHeight="1" ht="11.25">
      <c r="A417" s="0" t="s">
        <v>1218</v>
      </c>
      <c r="B417" s="0" t="s">
        <v>1280</v>
      </c>
      <c r="E417" s="101"/>
      <c r="F417" s="1122"/>
      <c r="G417" s="821" t="s">
        <v>102</v>
      </c>
      <c r="H417" s="233" t="s">
        <v>161</v>
      </c>
      <c r="I417" s="1144" t="s">
        <v>1281</v>
      </c>
      <c r="J417" s="366" t="s">
        <v>1494</v>
      </c>
      <c r="K417" s="422" t="s">
        <v>1495</v>
      </c>
      <c r="L417" s="214" t="s">
        <v>19</v>
      </c>
      <c r="M417" s="208"/>
      <c r="N417" s="1145"/>
      <c r="O417" s="1146" t="s">
        <v>529</v>
      </c>
      <c r="P417" s="1147"/>
      <c r="Q417" s="1147"/>
      <c r="R417" s="1147"/>
      <c r="S417" s="1147"/>
      <c r="T417" s="1147"/>
      <c r="U417" s="1147"/>
      <c r="V417" s="1147"/>
      <c r="W417" s="1147"/>
      <c r="X417" s="1147"/>
      <c r="Y417" s="1147"/>
      <c r="Z417" s="1147"/>
      <c r="AA417" s="1147"/>
      <c r="AB417" s="1147"/>
      <c r="AC417" s="1147"/>
      <c r="AD417" s="1147"/>
      <c r="AE417" s="1147"/>
      <c r="AF417" s="1148">
        <v>2</v>
      </c>
      <c r="AG417" s="1149" t="s">
        <v>1254</v>
      </c>
      <c r="AH417" s="1149" t="s">
        <v>1300</v>
      </c>
      <c r="AI417" s="1148">
        <v>4</v>
      </c>
      <c r="AJ417" s="1149" t="s">
        <v>1254</v>
      </c>
      <c r="AK417" s="1149" t="s">
        <v>1267</v>
      </c>
      <c r="AL417" s="845"/>
    </row>
    <row customHeight="1" ht="11.25">
      <c r="A418" s="0" t="s">
        <v>1218</v>
      </c>
      <c r="E418" s="101"/>
      <c r="F418" s="1122"/>
      <c r="G418" s="1123"/>
      <c r="H418" s="233" t="s">
        <v>183</v>
      </c>
      <c r="I418" s="1144"/>
      <c r="J418" s="366"/>
      <c r="K418" s="422"/>
      <c r="L418" s="214"/>
      <c r="M418" s="208"/>
      <c r="N418" s="1126"/>
      <c r="O418" s="1143">
        <v>1</v>
      </c>
      <c r="P418" s="1128" t="s">
        <v>19</v>
      </c>
      <c r="Q418" s="430" t="s">
        <v>22</v>
      </c>
      <c r="R418" s="430" t="s">
        <v>22</v>
      </c>
      <c r="S418" s="430" t="s">
        <v>22</v>
      </c>
      <c r="T418" s="430" t="s">
        <v>22</v>
      </c>
      <c r="U418" s="430" t="s">
        <v>22</v>
      </c>
      <c r="V418" s="430" t="s">
        <v>22</v>
      </c>
      <c r="W418" s="430" t="s">
        <v>22</v>
      </c>
      <c r="X418" s="430" t="s">
        <v>22</v>
      </c>
      <c r="Y418" s="430"/>
      <c r="Z418" s="1129"/>
      <c r="AA418" s="1130"/>
      <c r="AB418" s="1130"/>
      <c r="AC418" s="1131"/>
      <c r="AD418" s="1131"/>
      <c r="AE418" s="1150"/>
      <c r="AF418" s="1148"/>
      <c r="AG418" s="1149"/>
      <c r="AH418" s="1149"/>
      <c r="AI418" s="1148"/>
      <c r="AJ418" s="1149"/>
      <c r="AK418" s="1149"/>
      <c r="AL418" s="845"/>
    </row>
    <row customHeight="1" ht="18.75">
      <c r="A419" s="0" t="s">
        <v>1218</v>
      </c>
      <c r="E419" s="101"/>
      <c r="F419" s="1122"/>
      <c r="G419" s="1123"/>
      <c r="H419" s="233" t="s">
        <v>183</v>
      </c>
      <c r="I419" s="1144"/>
      <c r="J419" s="366"/>
      <c r="K419" s="422"/>
      <c r="L419" s="214"/>
      <c r="M419" s="208"/>
      <c r="N419" s="1126"/>
      <c r="O419" s="1143"/>
      <c r="P419" s="1136"/>
      <c r="Q419" s="430"/>
      <c r="R419" s="430"/>
      <c r="S419" s="1137"/>
      <c r="T419" s="430"/>
      <c r="U419" s="430"/>
      <c r="V419" s="430"/>
      <c r="W419" s="430"/>
      <c r="X419" s="430"/>
      <c r="Y419" s="430"/>
      <c r="AA419" s="1127">
        <v>1</v>
      </c>
      <c r="AB419" s="1138" t="s">
        <v>1303</v>
      </c>
      <c r="AC419" s="794">
        <v>2357.18</v>
      </c>
      <c r="AD419" s="1138" t="str">
        <f>AB419</f>
        <v>  Средства, полученные за счет платы за подключение (технологическое присоединение)</v>
      </c>
      <c r="AE419" s="794">
        <v>0</v>
      </c>
      <c r="AF419" s="1148"/>
      <c r="AG419" s="1149"/>
      <c r="AH419" s="1149"/>
      <c r="AI419" s="1148"/>
      <c r="AJ419" s="1149"/>
      <c r="AK419" s="1149"/>
      <c r="AL419" s="845"/>
    </row>
    <row customHeight="1" ht="24">
      <c r="A420" s="0" t="s">
        <v>1218</v>
      </c>
      <c r="E420" s="101"/>
      <c r="F420" s="1123"/>
      <c r="G420" s="1123"/>
      <c r="H420" s="1123"/>
      <c r="I420" s="1123"/>
      <c r="J420" s="1123"/>
      <c r="K420" s="1123"/>
      <c r="L420" s="1123"/>
      <c r="M420" s="1123"/>
      <c r="N420" s="1123"/>
      <c r="O420" s="1123"/>
      <c r="P420" s="1123"/>
      <c r="Q420" s="1123"/>
      <c r="R420" s="1123"/>
      <c r="S420" s="1123"/>
      <c r="T420" s="1123"/>
      <c r="U420" s="1123"/>
      <c r="V420" s="1123"/>
      <c r="W420" s="1123"/>
      <c r="X420" s="1123"/>
      <c r="Y420" s="1123"/>
      <c r="Z420" s="821" t="s">
        <v>102</v>
      </c>
      <c r="AA420" s="1143" t="s">
        <v>101</v>
      </c>
      <c r="AB420" s="1138" t="s">
        <v>1285</v>
      </c>
      <c r="AC420" s="794">
        <v>2088.99</v>
      </c>
      <c r="AD420" s="1138" t="str">
        <f>AB420</f>
        <v>  Прочие собственные средства</v>
      </c>
      <c r="AE420" s="794">
        <v>0</v>
      </c>
      <c r="AF420" s="1125"/>
      <c r="AG420" s="1133"/>
      <c r="AH420" s="1133"/>
      <c r="AI420" s="1125"/>
      <c r="AJ420" s="1133"/>
      <c r="AK420" s="1134"/>
      <c r="AL420" s="845"/>
    </row>
    <row customHeight="1" ht="11.25">
      <c r="A421" s="0" t="s">
        <v>1218</v>
      </c>
      <c r="E421" s="101"/>
      <c r="F421" s="1122"/>
      <c r="G421" s="1123"/>
      <c r="H421" s="233" t="s">
        <v>183</v>
      </c>
      <c r="I421" s="1144"/>
      <c r="J421" s="366"/>
      <c r="K421" s="422"/>
      <c r="L421" s="214"/>
      <c r="M421" s="208"/>
      <c r="N421" s="1126"/>
      <c r="O421" s="1143"/>
      <c r="P421" s="1140"/>
      <c r="Q421" s="430"/>
      <c r="R421" s="430"/>
      <c r="S421" s="1137"/>
      <c r="T421" s="430"/>
      <c r="U421" s="430"/>
      <c r="V421" s="430"/>
      <c r="W421" s="430"/>
      <c r="X421" s="430"/>
      <c r="Y421" s="430"/>
      <c r="Z421" s="1129"/>
      <c r="AA421" s="1130"/>
      <c r="AB421" s="167" t="s">
        <v>1263</v>
      </c>
      <c r="AC421" s="1131"/>
      <c r="AD421" s="1131"/>
      <c r="AE421" s="1151"/>
      <c r="AF421" s="1148"/>
      <c r="AG421" s="1149"/>
      <c r="AH421" s="1149"/>
      <c r="AI421" s="1148"/>
      <c r="AJ421" s="1149"/>
      <c r="AK421" s="1149"/>
      <c r="AL421" s="845"/>
    </row>
    <row customHeight="1" ht="11.25">
      <c r="A422" s="0" t="s">
        <v>1218</v>
      </c>
      <c r="E422" s="101"/>
      <c r="F422" s="1122"/>
      <c r="G422" s="1123"/>
      <c r="H422" s="233" t="s">
        <v>183</v>
      </c>
      <c r="I422" s="1144"/>
      <c r="J422" s="366"/>
      <c r="K422" s="422"/>
      <c r="L422" s="214"/>
      <c r="M422" s="208"/>
      <c r="N422" s="1129"/>
      <c r="O422" s="1130"/>
      <c r="P422" s="167" t="s">
        <v>1264</v>
      </c>
      <c r="Q422" s="1130"/>
      <c r="R422" s="1130"/>
      <c r="S422" s="1130"/>
      <c r="T422" s="1130"/>
      <c r="U422" s="1130"/>
      <c r="V422" s="1130"/>
      <c r="W422" s="1130"/>
      <c r="X422" s="1130"/>
      <c r="Y422" s="1130"/>
      <c r="Z422" s="1130"/>
      <c r="AA422" s="1130"/>
      <c r="AB422" s="1130"/>
      <c r="AC422" s="1130"/>
      <c r="AD422" s="1130"/>
      <c r="AE422" s="1152"/>
      <c r="AF422" s="1148"/>
      <c r="AG422" s="1149"/>
      <c r="AH422" s="1149"/>
      <c r="AI422" s="1148"/>
      <c r="AJ422" s="1149"/>
      <c r="AK422" s="1149"/>
      <c r="AL422" s="845"/>
    </row>
    <row customHeight="1" ht="11.25">
      <c r="A423" s="0" t="s">
        <v>1218</v>
      </c>
      <c r="B423" s="0" t="s">
        <v>1280</v>
      </c>
      <c r="E423" s="101"/>
      <c r="F423" s="1122"/>
      <c r="G423" s="821" t="s">
        <v>102</v>
      </c>
      <c r="H423" s="233" t="s">
        <v>190</v>
      </c>
      <c r="I423" s="1144" t="s">
        <v>1281</v>
      </c>
      <c r="J423" s="366" t="s">
        <v>1313</v>
      </c>
      <c r="K423" s="422" t="s">
        <v>1496</v>
      </c>
      <c r="L423" s="214" t="s">
        <v>19</v>
      </c>
      <c r="M423" s="208"/>
      <c r="N423" s="1145"/>
      <c r="O423" s="1146" t="s">
        <v>529</v>
      </c>
      <c r="P423" s="1147"/>
      <c r="Q423" s="1147"/>
      <c r="R423" s="1147"/>
      <c r="S423" s="1147"/>
      <c r="T423" s="1147"/>
      <c r="U423" s="1147"/>
      <c r="V423" s="1147"/>
      <c r="W423" s="1147"/>
      <c r="X423" s="1147"/>
      <c r="Y423" s="1147"/>
      <c r="Z423" s="1147"/>
      <c r="AA423" s="1147"/>
      <c r="AB423" s="1147"/>
      <c r="AC423" s="1147"/>
      <c r="AD423" s="1147"/>
      <c r="AE423" s="1147"/>
      <c r="AF423" s="1148">
        <v>2</v>
      </c>
      <c r="AG423" s="1149" t="s">
        <v>1254</v>
      </c>
      <c r="AH423" s="1149" t="s">
        <v>1300</v>
      </c>
      <c r="AI423" s="1148">
        <v>4</v>
      </c>
      <c r="AJ423" s="1149" t="s">
        <v>1254</v>
      </c>
      <c r="AK423" s="1149" t="s">
        <v>1267</v>
      </c>
      <c r="AL423" s="845"/>
    </row>
    <row customHeight="1" ht="11.25">
      <c r="A424" s="0" t="s">
        <v>1218</v>
      </c>
      <c r="E424" s="101"/>
      <c r="F424" s="1122"/>
      <c r="G424" s="1123"/>
      <c r="H424" s="233" t="s">
        <v>161</v>
      </c>
      <c r="I424" s="1144"/>
      <c r="J424" s="366"/>
      <c r="K424" s="422"/>
      <c r="L424" s="214"/>
      <c r="M424" s="208"/>
      <c r="N424" s="1126"/>
      <c r="O424" s="1143">
        <v>1</v>
      </c>
      <c r="P424" s="1128" t="s">
        <v>19</v>
      </c>
      <c r="Q424" s="430" t="s">
        <v>22</v>
      </c>
      <c r="R424" s="430" t="s">
        <v>22</v>
      </c>
      <c r="S424" s="430" t="s">
        <v>22</v>
      </c>
      <c r="T424" s="430" t="s">
        <v>22</v>
      </c>
      <c r="U424" s="430" t="s">
        <v>22</v>
      </c>
      <c r="V424" s="430" t="s">
        <v>22</v>
      </c>
      <c r="W424" s="430" t="s">
        <v>22</v>
      </c>
      <c r="X424" s="430" t="s">
        <v>22</v>
      </c>
      <c r="Y424" s="430"/>
      <c r="Z424" s="1129"/>
      <c r="AA424" s="1130"/>
      <c r="AB424" s="1130"/>
      <c r="AC424" s="1131"/>
      <c r="AD424" s="1131"/>
      <c r="AE424" s="1150"/>
      <c r="AF424" s="1148"/>
      <c r="AG424" s="1149"/>
      <c r="AH424" s="1149"/>
      <c r="AI424" s="1148"/>
      <c r="AJ424" s="1149"/>
      <c r="AK424" s="1149"/>
      <c r="AL424" s="845"/>
    </row>
    <row customHeight="1" ht="25.5">
      <c r="A425" s="0" t="s">
        <v>1218</v>
      </c>
      <c r="E425" s="101"/>
      <c r="F425" s="1122"/>
      <c r="G425" s="1123"/>
      <c r="H425" s="233" t="s">
        <v>161</v>
      </c>
      <c r="I425" s="1144"/>
      <c r="J425" s="366"/>
      <c r="K425" s="422"/>
      <c r="L425" s="214"/>
      <c r="M425" s="208"/>
      <c r="N425" s="1126"/>
      <c r="O425" s="1143"/>
      <c r="P425" s="1136"/>
      <c r="Q425" s="430"/>
      <c r="R425" s="430"/>
      <c r="S425" s="1137"/>
      <c r="T425" s="430"/>
      <c r="U425" s="430"/>
      <c r="V425" s="430"/>
      <c r="W425" s="430"/>
      <c r="X425" s="430"/>
      <c r="Y425" s="430"/>
      <c r="AA425" s="1127">
        <v>1</v>
      </c>
      <c r="AB425" s="1138" t="s">
        <v>1303</v>
      </c>
      <c r="AC425" s="794">
        <v>325488.29</v>
      </c>
      <c r="AD425" s="1138" t="str">
        <f>AB425</f>
        <v>  Средства, полученные за счет платы за подключение (технологическое присоединение)</v>
      </c>
      <c r="AE425" s="794">
        <v>0</v>
      </c>
      <c r="AF425" s="1148"/>
      <c r="AG425" s="1149"/>
      <c r="AH425" s="1149"/>
      <c r="AI425" s="1148"/>
      <c r="AJ425" s="1149"/>
      <c r="AK425" s="1149"/>
      <c r="AL425" s="845"/>
    </row>
    <row customHeight="1" ht="11.25">
      <c r="A426" s="0" t="s">
        <v>1218</v>
      </c>
      <c r="E426" s="101"/>
      <c r="F426" s="1122"/>
      <c r="G426" s="1123"/>
      <c r="H426" s="233" t="s">
        <v>161</v>
      </c>
      <c r="I426" s="1144"/>
      <c r="J426" s="366"/>
      <c r="K426" s="422"/>
      <c r="L426" s="214"/>
      <c r="M426" s="208"/>
      <c r="N426" s="1126"/>
      <c r="O426" s="1143"/>
      <c r="P426" s="1140"/>
      <c r="Q426" s="430"/>
      <c r="R426" s="430"/>
      <c r="S426" s="1137"/>
      <c r="T426" s="430"/>
      <c r="U426" s="430"/>
      <c r="V426" s="430"/>
      <c r="W426" s="430"/>
      <c r="X426" s="430"/>
      <c r="Y426" s="430"/>
      <c r="Z426" s="1129"/>
      <c r="AA426" s="1130"/>
      <c r="AB426" s="167" t="s">
        <v>1263</v>
      </c>
      <c r="AC426" s="1131"/>
      <c r="AD426" s="1131"/>
      <c r="AE426" s="1151"/>
      <c r="AF426" s="1148"/>
      <c r="AG426" s="1149"/>
      <c r="AH426" s="1149"/>
      <c r="AI426" s="1148"/>
      <c r="AJ426" s="1149"/>
      <c r="AK426" s="1149"/>
      <c r="AL426" s="845"/>
    </row>
    <row customHeight="1" ht="11.25">
      <c r="A427" s="0" t="s">
        <v>1218</v>
      </c>
      <c r="E427" s="101"/>
      <c r="F427" s="1122"/>
      <c r="G427" s="1123"/>
      <c r="H427" s="233" t="s">
        <v>161</v>
      </c>
      <c r="I427" s="1144"/>
      <c r="J427" s="366"/>
      <c r="K427" s="422"/>
      <c r="L427" s="214"/>
      <c r="M427" s="208"/>
      <c r="N427" s="1129"/>
      <c r="O427" s="1130"/>
      <c r="P427" s="167" t="s">
        <v>1264</v>
      </c>
      <c r="Q427" s="1130"/>
      <c r="R427" s="1130"/>
      <c r="S427" s="1130"/>
      <c r="T427" s="1130"/>
      <c r="U427" s="1130"/>
      <c r="V427" s="1130"/>
      <c r="W427" s="1130"/>
      <c r="X427" s="1130"/>
      <c r="Y427" s="1130"/>
      <c r="Z427" s="1130"/>
      <c r="AA427" s="1130"/>
      <c r="AB427" s="1130"/>
      <c r="AC427" s="1130"/>
      <c r="AD427" s="1130"/>
      <c r="AE427" s="1152"/>
      <c r="AF427" s="1148"/>
      <c r="AG427" s="1149"/>
      <c r="AH427" s="1149"/>
      <c r="AI427" s="1148"/>
      <c r="AJ427" s="1149"/>
      <c r="AK427" s="1149"/>
      <c r="AL427" s="845"/>
    </row>
    <row customHeight="1" ht="11.25">
      <c r="A428" s="0" t="s">
        <v>1218</v>
      </c>
      <c r="B428" s="0" t="s">
        <v>22</v>
      </c>
      <c r="E428" s="101"/>
      <c r="F428" s="1122"/>
      <c r="G428" s="821" t="s">
        <v>102</v>
      </c>
      <c r="H428" s="233" t="s">
        <v>165</v>
      </c>
      <c r="I428" s="1144" t="s">
        <v>1393</v>
      </c>
      <c r="J428" s="2497" t="s">
        <v>22</v>
      </c>
      <c r="K428" s="422" t="s">
        <v>1497</v>
      </c>
      <c r="L428" s="214" t="s">
        <v>19</v>
      </c>
      <c r="M428" s="208"/>
      <c r="N428" s="1145"/>
      <c r="O428" s="1146" t="s">
        <v>529</v>
      </c>
      <c r="P428" s="1147"/>
      <c r="Q428" s="1147"/>
      <c r="R428" s="1147"/>
      <c r="S428" s="1147"/>
      <c r="T428" s="1147"/>
      <c r="U428" s="1147"/>
      <c r="V428" s="1147"/>
      <c r="W428" s="1147"/>
      <c r="X428" s="1147"/>
      <c r="Y428" s="1147"/>
      <c r="Z428" s="1147"/>
      <c r="AA428" s="1147"/>
      <c r="AB428" s="1147"/>
      <c r="AC428" s="1147"/>
      <c r="AD428" s="1147"/>
      <c r="AE428" s="1147"/>
      <c r="AF428" s="1148">
        <v>1</v>
      </c>
      <c r="AG428" s="1149" t="s">
        <v>1254</v>
      </c>
      <c r="AH428" s="1149" t="s">
        <v>1300</v>
      </c>
      <c r="AI428" s="1148">
        <v>2</v>
      </c>
      <c r="AJ428" s="1149" t="s">
        <v>1254</v>
      </c>
      <c r="AK428" s="1149" t="s">
        <v>1360</v>
      </c>
      <c r="AL428" s="845"/>
    </row>
    <row customHeight="1" ht="11.25">
      <c r="A429" s="0" t="s">
        <v>1218</v>
      </c>
      <c r="E429" s="101"/>
      <c r="F429" s="1122"/>
      <c r="G429" s="1123"/>
      <c r="H429" s="233" t="s">
        <v>190</v>
      </c>
      <c r="I429" s="1144"/>
      <c r="J429" s="2497"/>
      <c r="K429" s="422"/>
      <c r="L429" s="214"/>
      <c r="M429" s="208"/>
      <c r="N429" s="1126"/>
      <c r="O429" s="1143">
        <v>1</v>
      </c>
      <c r="P429" s="1128" t="s">
        <v>19</v>
      </c>
      <c r="Q429" s="430" t="s">
        <v>22</v>
      </c>
      <c r="R429" s="430" t="s">
        <v>22</v>
      </c>
      <c r="S429" s="430" t="s">
        <v>22</v>
      </c>
      <c r="T429" s="430" t="s">
        <v>22</v>
      </c>
      <c r="U429" s="430" t="s">
        <v>22</v>
      </c>
      <c r="V429" s="430" t="s">
        <v>22</v>
      </c>
      <c r="W429" s="430" t="s">
        <v>22</v>
      </c>
      <c r="X429" s="430" t="s">
        <v>22</v>
      </c>
      <c r="Y429" s="430"/>
      <c r="Z429" s="1129"/>
      <c r="AA429" s="1130"/>
      <c r="AB429" s="1130"/>
      <c r="AC429" s="1131"/>
      <c r="AD429" s="1131"/>
      <c r="AE429" s="1150"/>
      <c r="AF429" s="1148"/>
      <c r="AG429" s="1149"/>
      <c r="AH429" s="1149"/>
      <c r="AI429" s="1148"/>
      <c r="AJ429" s="1149"/>
      <c r="AK429" s="1149"/>
      <c r="AL429" s="845"/>
    </row>
    <row customHeight="1" ht="11.25">
      <c r="A430" s="0" t="s">
        <v>1218</v>
      </c>
      <c r="E430" s="101"/>
      <c r="F430" s="1122"/>
      <c r="G430" s="1123"/>
      <c r="H430" s="233" t="s">
        <v>190</v>
      </c>
      <c r="I430" s="1144"/>
      <c r="J430" s="2497"/>
      <c r="K430" s="422"/>
      <c r="L430" s="214"/>
      <c r="M430" s="208"/>
      <c r="N430" s="1126"/>
      <c r="O430" s="1143"/>
      <c r="P430" s="1136"/>
      <c r="Q430" s="430"/>
      <c r="R430" s="430"/>
      <c r="S430" s="1137"/>
      <c r="T430" s="430"/>
      <c r="U430" s="430"/>
      <c r="V430" s="430"/>
      <c r="W430" s="430"/>
      <c r="X430" s="430"/>
      <c r="Y430" s="430"/>
      <c r="AA430" s="1127">
        <v>1</v>
      </c>
      <c r="AB430" s="1138" t="s">
        <v>1272</v>
      </c>
      <c r="AC430" s="794">
        <v>2177.06</v>
      </c>
      <c r="AD430" s="1138" t="str">
        <f>AB430</f>
        <v>  Прибыль направляемая на инвестиции</v>
      </c>
      <c r="AE430" s="794">
        <v>0</v>
      </c>
      <c r="AF430" s="1148"/>
      <c r="AG430" s="1149"/>
      <c r="AH430" s="1149"/>
      <c r="AI430" s="1148"/>
      <c r="AJ430" s="1149"/>
      <c r="AK430" s="1149"/>
      <c r="AL430" s="845"/>
    </row>
    <row customHeight="1" ht="11.25">
      <c r="A431" s="0" t="s">
        <v>1218</v>
      </c>
      <c r="E431" s="101"/>
      <c r="F431" s="1122"/>
      <c r="G431" s="1123"/>
      <c r="H431" s="233" t="s">
        <v>190</v>
      </c>
      <c r="I431" s="1144"/>
      <c r="J431" s="2497"/>
      <c r="K431" s="422"/>
      <c r="L431" s="214"/>
      <c r="M431" s="208"/>
      <c r="N431" s="1126"/>
      <c r="O431" s="1143"/>
      <c r="P431" s="1140"/>
      <c r="Q431" s="430"/>
      <c r="R431" s="430"/>
      <c r="S431" s="1137"/>
      <c r="T431" s="430"/>
      <c r="U431" s="430"/>
      <c r="V431" s="430"/>
      <c r="W431" s="430"/>
      <c r="X431" s="430"/>
      <c r="Y431" s="430"/>
      <c r="Z431" s="1129"/>
      <c r="AA431" s="1130"/>
      <c r="AB431" s="167" t="s">
        <v>1263</v>
      </c>
      <c r="AC431" s="1131"/>
      <c r="AD431" s="1131"/>
      <c r="AE431" s="1151"/>
      <c r="AF431" s="1148"/>
      <c r="AG431" s="1149"/>
      <c r="AH431" s="1149"/>
      <c r="AI431" s="1148"/>
      <c r="AJ431" s="1149"/>
      <c r="AK431" s="1149"/>
      <c r="AL431" s="845"/>
    </row>
    <row customHeight="1" ht="11.25">
      <c r="A432" s="0" t="s">
        <v>1218</v>
      </c>
      <c r="E432" s="101"/>
      <c r="F432" s="1122"/>
      <c r="G432" s="1123"/>
      <c r="H432" s="233" t="s">
        <v>190</v>
      </c>
      <c r="I432" s="1144"/>
      <c r="J432" s="2497"/>
      <c r="K432" s="422"/>
      <c r="L432" s="214"/>
      <c r="M432" s="208"/>
      <c r="N432" s="1129"/>
      <c r="O432" s="1130"/>
      <c r="P432" s="167" t="s">
        <v>1264</v>
      </c>
      <c r="Q432" s="1130"/>
      <c r="R432" s="1130"/>
      <c r="S432" s="1130"/>
      <c r="T432" s="1130"/>
      <c r="U432" s="1130"/>
      <c r="V432" s="1130"/>
      <c r="W432" s="1130"/>
      <c r="X432" s="1130"/>
      <c r="Y432" s="1130"/>
      <c r="Z432" s="1130"/>
      <c r="AA432" s="1130"/>
      <c r="AB432" s="1130"/>
      <c r="AC432" s="1130"/>
      <c r="AD432" s="1130"/>
      <c r="AE432" s="1152"/>
      <c r="AF432" s="1148"/>
      <c r="AG432" s="1149"/>
      <c r="AH432" s="1149"/>
      <c r="AI432" s="1148"/>
      <c r="AJ432" s="1149"/>
      <c r="AK432" s="1149"/>
      <c r="AL432" s="845"/>
    </row>
    <row customHeight="1" ht="11.25">
      <c r="A433" s="0" t="s">
        <v>1218</v>
      </c>
      <c r="B433" s="0" t="s">
        <v>1280</v>
      </c>
      <c r="E433" s="101"/>
      <c r="F433" s="1122"/>
      <c r="G433" s="821" t="s">
        <v>102</v>
      </c>
      <c r="H433" s="233" t="s">
        <v>1498</v>
      </c>
      <c r="I433" s="1144" t="s">
        <v>1281</v>
      </c>
      <c r="J433" s="366" t="s">
        <v>1282</v>
      </c>
      <c r="K433" s="422" t="s">
        <v>1499</v>
      </c>
      <c r="L433" s="214" t="s">
        <v>19</v>
      </c>
      <c r="M433" s="208"/>
      <c r="N433" s="1145"/>
      <c r="O433" s="1146" t="s">
        <v>529</v>
      </c>
      <c r="P433" s="1147"/>
      <c r="Q433" s="1147"/>
      <c r="R433" s="1147"/>
      <c r="S433" s="1147"/>
      <c r="T433" s="1147"/>
      <c r="U433" s="1147"/>
      <c r="V433" s="1147"/>
      <c r="W433" s="1147"/>
      <c r="X433" s="1147"/>
      <c r="Y433" s="1147"/>
      <c r="Z433" s="1147"/>
      <c r="AA433" s="1147"/>
      <c r="AB433" s="1147"/>
      <c r="AC433" s="1147"/>
      <c r="AD433" s="1147"/>
      <c r="AE433" s="1147"/>
      <c r="AF433" s="1148">
        <v>3</v>
      </c>
      <c r="AG433" s="1149" t="s">
        <v>1254</v>
      </c>
      <c r="AH433" s="1149" t="s">
        <v>1300</v>
      </c>
      <c r="AI433" s="1148">
        <v>3</v>
      </c>
      <c r="AJ433" s="1149" t="s">
        <v>1254</v>
      </c>
      <c r="AK433" s="1149" t="s">
        <v>1300</v>
      </c>
      <c r="AL433" s="845"/>
    </row>
    <row customHeight="1" ht="11.25">
      <c r="A434" s="0" t="s">
        <v>1218</v>
      </c>
      <c r="E434" s="101"/>
      <c r="F434" s="1122"/>
      <c r="G434" s="1123"/>
      <c r="H434" s="233" t="s">
        <v>165</v>
      </c>
      <c r="I434" s="1144"/>
      <c r="J434" s="366"/>
      <c r="K434" s="422"/>
      <c r="L434" s="214"/>
      <c r="M434" s="208"/>
      <c r="N434" s="1126"/>
      <c r="O434" s="1143">
        <v>1</v>
      </c>
      <c r="P434" s="1128" t="s">
        <v>61</v>
      </c>
      <c r="Q434" s="2494" t="s">
        <v>1500</v>
      </c>
      <c r="R434" s="2495" t="s">
        <v>1257</v>
      </c>
      <c r="S434" s="2495" t="s">
        <v>1501</v>
      </c>
      <c r="T434" s="2495" t="s">
        <v>1501</v>
      </c>
      <c r="U434" s="2495" t="s">
        <v>1502</v>
      </c>
      <c r="V434" s="2495" t="s">
        <v>1503</v>
      </c>
      <c r="W434" s="2495" t="s">
        <v>1504</v>
      </c>
      <c r="X434" s="2495" t="s">
        <v>1503</v>
      </c>
      <c r="Y434" s="2495" t="s">
        <v>1261</v>
      </c>
      <c r="Z434" s="1129"/>
      <c r="AA434" s="1130"/>
      <c r="AB434" s="1130"/>
      <c r="AC434" s="1131"/>
      <c r="AD434" s="1131"/>
      <c r="AE434" s="1150"/>
      <c r="AF434" s="1148"/>
      <c r="AG434" s="1149"/>
      <c r="AH434" s="1149"/>
      <c r="AI434" s="1148"/>
      <c r="AJ434" s="1149"/>
      <c r="AK434" s="1149"/>
      <c r="AL434" s="845"/>
    </row>
    <row customHeight="1" ht="36">
      <c r="A435" s="0" t="s">
        <v>1218</v>
      </c>
      <c r="E435" s="101"/>
      <c r="F435" s="1122"/>
      <c r="G435" s="1123"/>
      <c r="H435" s="233" t="s">
        <v>165</v>
      </c>
      <c r="I435" s="1144"/>
      <c r="J435" s="366"/>
      <c r="K435" s="422"/>
      <c r="L435" s="214"/>
      <c r="M435" s="208"/>
      <c r="N435" s="1126"/>
      <c r="O435" s="1143"/>
      <c r="P435" s="1136"/>
      <c r="Q435" s="2494"/>
      <c r="R435" s="430"/>
      <c r="S435" s="1137"/>
      <c r="T435" s="430"/>
      <c r="U435" s="430"/>
      <c r="V435" s="430"/>
      <c r="W435" s="430"/>
      <c r="X435" s="430"/>
      <c r="Y435" s="430"/>
      <c r="AA435" s="1127">
        <v>1</v>
      </c>
      <c r="AB435" s="1138" t="s">
        <v>1303</v>
      </c>
      <c r="AC435" s="794">
        <v>1415.86</v>
      </c>
      <c r="AD435" s="1138" t="str">
        <f>AB435</f>
        <v>  Средства, полученные за счет платы за подключение (технологическое присоединение)</v>
      </c>
      <c r="AE435" s="794">
        <v>0</v>
      </c>
      <c r="AF435" s="1148"/>
      <c r="AG435" s="1149"/>
      <c r="AH435" s="1149"/>
      <c r="AI435" s="1148"/>
      <c r="AJ435" s="1149"/>
      <c r="AK435" s="1149"/>
      <c r="AL435" s="845"/>
    </row>
    <row customHeight="1" ht="11.25">
      <c r="A436" s="0" t="s">
        <v>1218</v>
      </c>
      <c r="E436" s="101"/>
      <c r="F436" s="1122"/>
      <c r="G436" s="1123"/>
      <c r="H436" s="233" t="s">
        <v>165</v>
      </c>
      <c r="I436" s="1144"/>
      <c r="J436" s="366"/>
      <c r="K436" s="422"/>
      <c r="L436" s="214"/>
      <c r="M436" s="208"/>
      <c r="N436" s="1126"/>
      <c r="O436" s="1143"/>
      <c r="P436" s="1140"/>
      <c r="Q436" s="2494"/>
      <c r="R436" s="430"/>
      <c r="S436" s="1137"/>
      <c r="T436" s="430"/>
      <c r="U436" s="430"/>
      <c r="V436" s="430"/>
      <c r="W436" s="430"/>
      <c r="X436" s="430"/>
      <c r="Y436" s="430"/>
      <c r="Z436" s="1129"/>
      <c r="AA436" s="1130"/>
      <c r="AB436" s="167" t="s">
        <v>1263</v>
      </c>
      <c r="AC436" s="1131"/>
      <c r="AD436" s="1131"/>
      <c r="AE436" s="1151"/>
      <c r="AF436" s="1148"/>
      <c r="AG436" s="1149"/>
      <c r="AH436" s="1149"/>
      <c r="AI436" s="1148"/>
      <c r="AJ436" s="1149"/>
      <c r="AK436" s="1149"/>
      <c r="AL436" s="845"/>
    </row>
    <row customHeight="1" ht="11.25">
      <c r="A437" s="0" t="s">
        <v>1218</v>
      </c>
      <c r="E437" s="101"/>
      <c r="F437" s="1122"/>
      <c r="G437" s="1123"/>
      <c r="H437" s="233" t="s">
        <v>165</v>
      </c>
      <c r="I437" s="1144"/>
      <c r="J437" s="366"/>
      <c r="K437" s="422"/>
      <c r="L437" s="214"/>
      <c r="M437" s="208"/>
      <c r="N437" s="1129"/>
      <c r="O437" s="1130"/>
      <c r="P437" s="167" t="s">
        <v>1264</v>
      </c>
      <c r="Q437" s="1130"/>
      <c r="R437" s="1130"/>
      <c r="S437" s="1130"/>
      <c r="T437" s="1130"/>
      <c r="U437" s="1130"/>
      <c r="V437" s="1130"/>
      <c r="W437" s="1130"/>
      <c r="X437" s="1130"/>
      <c r="Y437" s="1130"/>
      <c r="Z437" s="1130"/>
      <c r="AA437" s="1130"/>
      <c r="AB437" s="1130"/>
      <c r="AC437" s="1130"/>
      <c r="AD437" s="1130"/>
      <c r="AE437" s="1152"/>
      <c r="AF437" s="1148"/>
      <c r="AG437" s="1149"/>
      <c r="AH437" s="1149"/>
      <c r="AI437" s="1148"/>
      <c r="AJ437" s="1149"/>
      <c r="AK437" s="1149"/>
      <c r="AL437" s="845"/>
    </row>
    <row customHeight="1" ht="12">
      <c r="A438" s="0" t="s">
        <v>1218</v>
      </c>
      <c r="E438" s="101"/>
      <c r="F438" s="1117"/>
      <c r="G438" s="1118"/>
      <c r="H438" s="1118"/>
      <c r="I438" s="1119" t="s">
        <v>1316</v>
      </c>
      <c r="J438" s="1119"/>
      <c r="K438" s="1119"/>
      <c r="L438" s="1120"/>
      <c r="M438" s="1120"/>
      <c r="N438" s="1121"/>
      <c r="O438" s="1121"/>
      <c r="P438" s="1121"/>
      <c r="Q438" s="1121"/>
      <c r="R438" s="1121"/>
      <c r="S438" s="1121"/>
      <c r="T438" s="1121"/>
      <c r="U438" s="1121"/>
      <c r="V438" s="1121"/>
      <c r="W438" s="1121"/>
      <c r="X438" s="1121"/>
      <c r="Y438" s="1121"/>
      <c r="Z438" s="1121"/>
      <c r="AA438" s="1121"/>
      <c r="AB438" s="1121"/>
      <c r="AC438" s="1121"/>
      <c r="AD438" s="1121"/>
      <c r="AE438" s="1121"/>
      <c r="AF438" s="1121"/>
      <c r="AG438" s="1120"/>
      <c r="AH438" s="1120"/>
      <c r="AI438" s="1121"/>
      <c r="AJ438" s="1120"/>
      <c r="AK438" s="1121"/>
      <c r="AL438" s="845"/>
    </row>
    <row customHeight="1" ht="0.75">
      <c r="A439" s="0" t="s">
        <v>1218</v>
      </c>
      <c r="E439" s="101"/>
      <c r="F439" s="164">
        <v>2023</v>
      </c>
      <c r="G439" s="233"/>
      <c r="H439" s="1097" t="s">
        <v>529</v>
      </c>
      <c r="I439" s="1098"/>
      <c r="J439" s="155"/>
      <c r="K439" s="155"/>
      <c r="L439" s="1099"/>
      <c r="M439" s="495"/>
      <c r="N439" s="1100"/>
      <c r="O439" s="1101"/>
      <c r="P439" s="1100"/>
      <c r="Q439" s="1100"/>
      <c r="R439" s="1100"/>
      <c r="S439" s="1100"/>
      <c r="T439" s="1100"/>
      <c r="U439" s="1100"/>
      <c r="V439" s="1100"/>
      <c r="W439" s="1100"/>
      <c r="X439" s="1100"/>
      <c r="Y439" s="1100"/>
      <c r="Z439" s="1100"/>
      <c r="AA439" s="1100"/>
      <c r="AB439" s="1100"/>
      <c r="AC439" s="1100"/>
      <c r="AD439" s="1100"/>
      <c r="AE439" s="1100"/>
      <c r="AF439" s="1102"/>
      <c r="AG439" s="1099"/>
      <c r="AH439" s="1099"/>
      <c r="AI439" s="1102"/>
      <c r="AJ439" s="1099"/>
      <c r="AK439" s="1099"/>
      <c r="AL439" s="845"/>
    </row>
    <row customHeight="1" ht="0.75">
      <c r="A440" s="0" t="s">
        <v>1218</v>
      </c>
      <c r="E440" s="101"/>
      <c r="F440" s="164"/>
      <c r="G440" s="233"/>
      <c r="H440" s="1097"/>
      <c r="I440" s="1098"/>
      <c r="J440" s="155"/>
      <c r="K440" s="155"/>
      <c r="L440" s="1099"/>
      <c r="M440" s="495"/>
      <c r="N440" s="1103"/>
      <c r="O440" s="1104"/>
      <c r="P440" s="1105"/>
      <c r="Q440" s="155"/>
      <c r="R440" s="155"/>
      <c r="S440" s="155"/>
      <c r="T440" s="155"/>
      <c r="U440" s="155"/>
      <c r="V440" s="155"/>
      <c r="W440" s="155"/>
      <c r="X440" s="155"/>
      <c r="Y440" s="155"/>
      <c r="Z440" s="1106"/>
      <c r="AA440" s="1107"/>
      <c r="AB440" s="1107"/>
      <c r="AC440" s="1108"/>
      <c r="AD440" s="1108"/>
      <c r="AE440" s="1109"/>
      <c r="AF440" s="1102"/>
      <c r="AG440" s="1099"/>
      <c r="AH440" s="1099"/>
      <c r="AI440" s="1102"/>
      <c r="AJ440" s="1099"/>
      <c r="AK440" s="1099"/>
      <c r="AL440" s="845"/>
    </row>
    <row customHeight="1" ht="0.75">
      <c r="A441" s="0" t="s">
        <v>1218</v>
      </c>
      <c r="E441" s="101"/>
      <c r="F441" s="164"/>
      <c r="G441" s="233"/>
      <c r="H441" s="1097"/>
      <c r="I441" s="1098"/>
      <c r="J441" s="155"/>
      <c r="K441" s="155"/>
      <c r="L441" s="1099"/>
      <c r="M441" s="495"/>
      <c r="N441" s="1103"/>
      <c r="O441" s="1104"/>
      <c r="P441" s="1110"/>
      <c r="Q441" s="155"/>
      <c r="R441" s="155"/>
      <c r="S441" s="155"/>
      <c r="T441" s="155"/>
      <c r="U441" s="155"/>
      <c r="V441" s="155"/>
      <c r="W441" s="155"/>
      <c r="X441" s="155"/>
      <c r="Y441" s="155"/>
      <c r="AA441" s="1104"/>
      <c r="AB441" s="1111"/>
      <c r="AC441" s="1112"/>
      <c r="AD441" s="1111"/>
      <c r="AE441" s="1112"/>
      <c r="AF441" s="1102"/>
      <c r="AG441" s="1099"/>
      <c r="AH441" s="1099"/>
      <c r="AI441" s="1102"/>
      <c r="AJ441" s="1099"/>
      <c r="AK441" s="1099"/>
      <c r="AL441" s="845"/>
    </row>
    <row customHeight="1" ht="0.75">
      <c r="A442" s="0" t="s">
        <v>1218</v>
      </c>
      <c r="E442" s="101"/>
      <c r="F442" s="164"/>
      <c r="G442" s="233"/>
      <c r="H442" s="1097"/>
      <c r="I442" s="1098"/>
      <c r="J442" s="155"/>
      <c r="K442" s="155"/>
      <c r="L442" s="1099"/>
      <c r="M442" s="495"/>
      <c r="N442" s="1103"/>
      <c r="O442" s="1104"/>
      <c r="P442" s="1113"/>
      <c r="Q442" s="155"/>
      <c r="R442" s="155"/>
      <c r="S442" s="155"/>
      <c r="T442" s="155"/>
      <c r="U442" s="155"/>
      <c r="V442" s="155"/>
      <c r="W442" s="155"/>
      <c r="X442" s="155"/>
      <c r="Y442" s="155"/>
      <c r="Z442" s="1106"/>
      <c r="AA442" s="1107"/>
      <c r="AB442" s="1114"/>
      <c r="AC442" s="1108"/>
      <c r="AD442" s="1108"/>
      <c r="AE442" s="1115"/>
      <c r="AF442" s="1102"/>
      <c r="AG442" s="1099"/>
      <c r="AH442" s="1099"/>
      <c r="AI442" s="1102"/>
      <c r="AJ442" s="1099"/>
      <c r="AK442" s="1099"/>
      <c r="AL442" s="845"/>
    </row>
    <row customHeight="1" ht="0.75">
      <c r="A443" s="0" t="s">
        <v>1218</v>
      </c>
      <c r="E443" s="101"/>
      <c r="F443" s="164"/>
      <c r="G443" s="233"/>
      <c r="H443" s="1097"/>
      <c r="I443" s="1098"/>
      <c r="J443" s="155"/>
      <c r="K443" s="155"/>
      <c r="L443" s="1099"/>
      <c r="M443" s="495"/>
      <c r="N443" s="1107"/>
      <c r="O443" s="1107"/>
      <c r="P443" s="1114"/>
      <c r="Q443" s="1107"/>
      <c r="R443" s="1107"/>
      <c r="S443" s="1107"/>
      <c r="T443" s="1107"/>
      <c r="U443" s="1107"/>
      <c r="V443" s="1107"/>
      <c r="W443" s="1107"/>
      <c r="X443" s="1107"/>
      <c r="Y443" s="1107"/>
      <c r="Z443" s="1107"/>
      <c r="AA443" s="1107"/>
      <c r="AB443" s="1107"/>
      <c r="AC443" s="1107"/>
      <c r="AD443" s="1107"/>
      <c r="AE443" s="1116"/>
      <c r="AF443" s="1102"/>
      <c r="AG443" s="1099"/>
      <c r="AH443" s="1099"/>
      <c r="AI443" s="1102"/>
      <c r="AJ443" s="1099"/>
      <c r="AK443" s="1099"/>
      <c r="AL443" s="845"/>
    </row>
    <row customHeight="1" ht="11.25">
      <c r="A444" s="0" t="s">
        <v>1218</v>
      </c>
      <c r="B444" s="0" t="s">
        <v>22</v>
      </c>
      <c r="E444" s="101"/>
      <c r="F444" s="1122"/>
      <c r="G444" s="821" t="s">
        <v>102</v>
      </c>
      <c r="H444" s="233" t="s">
        <v>98</v>
      </c>
      <c r="I444" s="1144" t="s">
        <v>1317</v>
      </c>
      <c r="J444" s="2497" t="s">
        <v>22</v>
      </c>
      <c r="K444" s="422" t="s">
        <v>1505</v>
      </c>
      <c r="L444" s="214" t="s">
        <v>19</v>
      </c>
      <c r="M444" s="208"/>
      <c r="N444" s="1145"/>
      <c r="O444" s="1146" t="s">
        <v>529</v>
      </c>
      <c r="P444" s="1147"/>
      <c r="Q444" s="1147"/>
      <c r="R444" s="1147"/>
      <c r="S444" s="1147"/>
      <c r="T444" s="1147"/>
      <c r="U444" s="1147"/>
      <c r="V444" s="1147"/>
      <c r="W444" s="1147"/>
      <c r="X444" s="1147"/>
      <c r="Y444" s="1147"/>
      <c r="Z444" s="1147"/>
      <c r="AA444" s="1147"/>
      <c r="AB444" s="1147"/>
      <c r="AC444" s="1147"/>
      <c r="AD444" s="1147"/>
      <c r="AE444" s="1147"/>
      <c r="AF444" s="1148">
        <v>3</v>
      </c>
      <c r="AG444" s="1149" t="s">
        <v>1254</v>
      </c>
      <c r="AH444" s="1149" t="s">
        <v>1360</v>
      </c>
      <c r="AI444" s="1148">
        <v>5</v>
      </c>
      <c r="AJ444" s="1149" t="s">
        <v>1254</v>
      </c>
      <c r="AK444" s="1149" t="s">
        <v>1267</v>
      </c>
      <c r="AL444" s="845"/>
    </row>
    <row customHeight="1" ht="11.25">
      <c r="A445" s="0" t="s">
        <v>1218</v>
      </c>
      <c r="E445" s="101"/>
      <c r="F445" s="1122"/>
      <c r="G445" s="1123"/>
      <c r="H445" s="233" t="s">
        <v>529</v>
      </c>
      <c r="I445" s="1144"/>
      <c r="J445" s="2497"/>
      <c r="K445" s="422"/>
      <c r="L445" s="214"/>
      <c r="M445" s="208"/>
      <c r="N445" s="1126"/>
      <c r="O445" s="1143">
        <v>1</v>
      </c>
      <c r="P445" s="1128" t="s">
        <v>19</v>
      </c>
      <c r="Q445" s="430" t="s">
        <v>22</v>
      </c>
      <c r="R445" s="430" t="s">
        <v>22</v>
      </c>
      <c r="S445" s="430" t="s">
        <v>22</v>
      </c>
      <c r="T445" s="430" t="s">
        <v>22</v>
      </c>
      <c r="U445" s="430" t="s">
        <v>22</v>
      </c>
      <c r="V445" s="430" t="s">
        <v>22</v>
      </c>
      <c r="W445" s="430" t="s">
        <v>22</v>
      </c>
      <c r="X445" s="430" t="s">
        <v>22</v>
      </c>
      <c r="Y445" s="430"/>
      <c r="Z445" s="1129"/>
      <c r="AA445" s="1130"/>
      <c r="AB445" s="1130"/>
      <c r="AC445" s="1131"/>
      <c r="AD445" s="1131"/>
      <c r="AE445" s="1150"/>
      <c r="AF445" s="1148"/>
      <c r="AG445" s="1149"/>
      <c r="AH445" s="1149"/>
      <c r="AI445" s="1148"/>
      <c r="AJ445" s="1149"/>
      <c r="AK445" s="1149"/>
      <c r="AL445" s="845"/>
    </row>
    <row customHeight="1" ht="11.25">
      <c r="A446" s="0" t="s">
        <v>1218</v>
      </c>
      <c r="E446" s="101"/>
      <c r="F446" s="1122"/>
      <c r="G446" s="1123"/>
      <c r="H446" s="233" t="s">
        <v>529</v>
      </c>
      <c r="I446" s="1144"/>
      <c r="J446" s="2497"/>
      <c r="K446" s="422"/>
      <c r="L446" s="214"/>
      <c r="M446" s="208"/>
      <c r="N446" s="1126"/>
      <c r="O446" s="1143"/>
      <c r="P446" s="1136"/>
      <c r="Q446" s="430"/>
      <c r="R446" s="430"/>
      <c r="S446" s="1137"/>
      <c r="T446" s="430"/>
      <c r="U446" s="430"/>
      <c r="V446" s="430"/>
      <c r="W446" s="430"/>
      <c r="X446" s="430"/>
      <c r="Y446" s="430"/>
      <c r="AA446" s="1127">
        <v>1</v>
      </c>
      <c r="AB446" s="1138" t="s">
        <v>1272</v>
      </c>
      <c r="AC446" s="794">
        <v>59291.02</v>
      </c>
      <c r="AD446" s="1138" t="str">
        <f>AB446</f>
        <v>  Прибыль направляемая на инвестиции</v>
      </c>
      <c r="AE446" s="794">
        <v>6501.53</v>
      </c>
      <c r="AF446" s="1148"/>
      <c r="AG446" s="1149"/>
      <c r="AH446" s="1149"/>
      <c r="AI446" s="1148"/>
      <c r="AJ446" s="1149"/>
      <c r="AK446" s="1149"/>
      <c r="AL446" s="845"/>
    </row>
    <row customHeight="1" ht="11.25">
      <c r="A447" s="0" t="s">
        <v>1218</v>
      </c>
      <c r="E447" s="101"/>
      <c r="F447" s="1123"/>
      <c r="G447" s="1123"/>
      <c r="H447" s="1123"/>
      <c r="I447" s="1123"/>
      <c r="J447" s="1123"/>
      <c r="K447" s="1123"/>
      <c r="L447" s="1123"/>
      <c r="M447" s="1123"/>
      <c r="N447" s="1123"/>
      <c r="O447" s="1123"/>
      <c r="P447" s="1123"/>
      <c r="Q447" s="1123"/>
      <c r="R447" s="1123"/>
      <c r="S447" s="1123"/>
      <c r="T447" s="1123"/>
      <c r="U447" s="1123"/>
      <c r="V447" s="1123"/>
      <c r="W447" s="1123"/>
      <c r="X447" s="1123"/>
      <c r="Y447" s="1123"/>
      <c r="Z447" s="821" t="s">
        <v>102</v>
      </c>
      <c r="AA447" s="1143" t="s">
        <v>101</v>
      </c>
      <c r="AB447" s="1138" t="s">
        <v>1262</v>
      </c>
      <c r="AC447" s="794">
        <v>4544.21</v>
      </c>
      <c r="AD447" s="1138" t="str">
        <f>AB447</f>
        <v>     Прочие амортизационные отчисления</v>
      </c>
      <c r="AE447" s="794">
        <v>0</v>
      </c>
      <c r="AF447" s="1125"/>
      <c r="AG447" s="1133"/>
      <c r="AH447" s="1133"/>
      <c r="AI447" s="1125"/>
      <c r="AJ447" s="1133"/>
      <c r="AK447" s="1134"/>
      <c r="AL447" s="845"/>
    </row>
    <row customHeight="1" ht="11.25">
      <c r="A448" s="0" t="s">
        <v>1218</v>
      </c>
      <c r="E448" s="101"/>
      <c r="F448" s="1122"/>
      <c r="G448" s="1123"/>
      <c r="H448" s="233" t="s">
        <v>529</v>
      </c>
      <c r="I448" s="1144"/>
      <c r="J448" s="2497"/>
      <c r="K448" s="422"/>
      <c r="L448" s="214"/>
      <c r="M448" s="208"/>
      <c r="N448" s="1126"/>
      <c r="O448" s="1143"/>
      <c r="P448" s="1140"/>
      <c r="Q448" s="430"/>
      <c r="R448" s="430"/>
      <c r="S448" s="1137"/>
      <c r="T448" s="430"/>
      <c r="U448" s="430"/>
      <c r="V448" s="430"/>
      <c r="W448" s="430"/>
      <c r="X448" s="430"/>
      <c r="Y448" s="430"/>
      <c r="Z448" s="1129"/>
      <c r="AA448" s="1130"/>
      <c r="AB448" s="167" t="s">
        <v>1263</v>
      </c>
      <c r="AC448" s="1131"/>
      <c r="AD448" s="1131"/>
      <c r="AE448" s="1151"/>
      <c r="AF448" s="1148"/>
      <c r="AG448" s="1149"/>
      <c r="AH448" s="1149"/>
      <c r="AI448" s="1148"/>
      <c r="AJ448" s="1149"/>
      <c r="AK448" s="1149"/>
      <c r="AL448" s="845"/>
    </row>
    <row customHeight="1" ht="11.25">
      <c r="A449" s="0" t="s">
        <v>1218</v>
      </c>
      <c r="E449" s="101"/>
      <c r="F449" s="1122"/>
      <c r="G449" s="1123"/>
      <c r="H449" s="233" t="s">
        <v>529</v>
      </c>
      <c r="I449" s="1144"/>
      <c r="J449" s="2497"/>
      <c r="K449" s="422"/>
      <c r="L449" s="214"/>
      <c r="M449" s="208"/>
      <c r="N449" s="1129"/>
      <c r="O449" s="1130"/>
      <c r="P449" s="167" t="s">
        <v>1264</v>
      </c>
      <c r="Q449" s="1130"/>
      <c r="R449" s="1130"/>
      <c r="S449" s="1130"/>
      <c r="T449" s="1130"/>
      <c r="U449" s="1130"/>
      <c r="V449" s="1130"/>
      <c r="W449" s="1130"/>
      <c r="X449" s="1130"/>
      <c r="Y449" s="1130"/>
      <c r="Z449" s="1130"/>
      <c r="AA449" s="1130"/>
      <c r="AB449" s="1130"/>
      <c r="AC449" s="1130"/>
      <c r="AD449" s="1130"/>
      <c r="AE449" s="1152"/>
      <c r="AF449" s="1148"/>
      <c r="AG449" s="1149"/>
      <c r="AH449" s="1149"/>
      <c r="AI449" s="1148"/>
      <c r="AJ449" s="1149"/>
      <c r="AK449" s="1149"/>
      <c r="AL449" s="845"/>
    </row>
    <row customHeight="1" ht="11.25">
      <c r="A450" s="0" t="s">
        <v>1218</v>
      </c>
      <c r="B450" s="0" t="s">
        <v>1250</v>
      </c>
      <c r="E450" s="101"/>
      <c r="F450" s="1122"/>
      <c r="G450" s="821" t="s">
        <v>102</v>
      </c>
      <c r="H450" s="233" t="s">
        <v>101</v>
      </c>
      <c r="I450" s="1144" t="s">
        <v>1251</v>
      </c>
      <c r="J450" s="366" t="s">
        <v>1252</v>
      </c>
      <c r="K450" s="422" t="s">
        <v>1506</v>
      </c>
      <c r="L450" s="214" t="s">
        <v>19</v>
      </c>
      <c r="M450" s="208"/>
      <c r="N450" s="1145"/>
      <c r="O450" s="1146" t="s">
        <v>529</v>
      </c>
      <c r="P450" s="1147"/>
      <c r="Q450" s="1147"/>
      <c r="R450" s="1147"/>
      <c r="S450" s="1147"/>
      <c r="T450" s="1147"/>
      <c r="U450" s="1147"/>
      <c r="V450" s="1147"/>
      <c r="W450" s="1147"/>
      <c r="X450" s="1147"/>
      <c r="Y450" s="1147"/>
      <c r="Z450" s="1147"/>
      <c r="AA450" s="1147"/>
      <c r="AB450" s="1147"/>
      <c r="AC450" s="1147"/>
      <c r="AD450" s="1147"/>
      <c r="AE450" s="1147"/>
      <c r="AF450" s="1148">
        <v>2</v>
      </c>
      <c r="AG450" s="1149" t="s">
        <v>1254</v>
      </c>
      <c r="AH450" s="1149" t="s">
        <v>1360</v>
      </c>
      <c r="AI450" s="1148">
        <v>4</v>
      </c>
      <c r="AJ450" s="1149" t="s">
        <v>1254</v>
      </c>
      <c r="AK450" s="1149" t="s">
        <v>1267</v>
      </c>
      <c r="AL450" s="845"/>
    </row>
    <row customHeight="1" ht="11.25">
      <c r="A451" s="0" t="s">
        <v>1218</v>
      </c>
      <c r="E451" s="101"/>
      <c r="F451" s="1122"/>
      <c r="G451" s="1123"/>
      <c r="H451" s="233" t="s">
        <v>98</v>
      </c>
      <c r="I451" s="1144"/>
      <c r="J451" s="366"/>
      <c r="K451" s="422"/>
      <c r="L451" s="214"/>
      <c r="M451" s="208"/>
      <c r="N451" s="1126"/>
      <c r="O451" s="1143">
        <v>1</v>
      </c>
      <c r="P451" s="1128" t="s">
        <v>61</v>
      </c>
      <c r="Q451" s="2494" t="s">
        <v>1321</v>
      </c>
      <c r="R451" s="2495" t="s">
        <v>1257</v>
      </c>
      <c r="S451" s="2495" t="s">
        <v>103</v>
      </c>
      <c r="T451" s="2495" t="s">
        <v>103</v>
      </c>
      <c r="U451" s="2495" t="s">
        <v>104</v>
      </c>
      <c r="V451" s="2495" t="s">
        <v>1322</v>
      </c>
      <c r="W451" s="2495" t="s">
        <v>1323</v>
      </c>
      <c r="X451" s="2495" t="s">
        <v>1324</v>
      </c>
      <c r="Y451" s="2495" t="s">
        <v>1325</v>
      </c>
      <c r="Z451" s="1129"/>
      <c r="AA451" s="1130"/>
      <c r="AB451" s="1130"/>
      <c r="AC451" s="1131"/>
      <c r="AD451" s="1131"/>
      <c r="AE451" s="1150"/>
      <c r="AF451" s="1148"/>
      <c r="AG451" s="1149"/>
      <c r="AH451" s="1149"/>
      <c r="AI451" s="1148"/>
      <c r="AJ451" s="1149"/>
      <c r="AK451" s="1149"/>
      <c r="AL451" s="845"/>
    </row>
    <row customHeight="1" ht="11.25">
      <c r="A452" s="0" t="s">
        <v>1218</v>
      </c>
      <c r="E452" s="101"/>
      <c r="F452" s="1122"/>
      <c r="G452" s="1123"/>
      <c r="H452" s="233" t="s">
        <v>98</v>
      </c>
      <c r="I452" s="1144"/>
      <c r="J452" s="366"/>
      <c r="K452" s="422"/>
      <c r="L452" s="214"/>
      <c r="M452" s="208"/>
      <c r="N452" s="1126"/>
      <c r="O452" s="1143"/>
      <c r="P452" s="1136"/>
      <c r="Q452" s="2494"/>
      <c r="R452" s="430"/>
      <c r="S452" s="1137"/>
      <c r="T452" s="430"/>
      <c r="U452" s="430"/>
      <c r="V452" s="430"/>
      <c r="W452" s="430"/>
      <c r="X452" s="430"/>
      <c r="Y452" s="430"/>
      <c r="AA452" s="1127">
        <v>1</v>
      </c>
      <c r="AB452" s="1138" t="s">
        <v>1272</v>
      </c>
      <c r="AC452" s="794">
        <v>912.72</v>
      </c>
      <c r="AD452" s="1138" t="str">
        <f>AB452</f>
        <v>  Прибыль направляемая на инвестиции</v>
      </c>
      <c r="AE452" s="794">
        <v>0</v>
      </c>
      <c r="AF452" s="1148"/>
      <c r="AG452" s="1149"/>
      <c r="AH452" s="1149"/>
      <c r="AI452" s="1148"/>
      <c r="AJ452" s="1149"/>
      <c r="AK452" s="1149"/>
      <c r="AL452" s="845"/>
    </row>
    <row customHeight="1" ht="11.25">
      <c r="A453" s="0" t="s">
        <v>1218</v>
      </c>
      <c r="E453" s="101"/>
      <c r="F453" s="1123"/>
      <c r="G453" s="1123"/>
      <c r="H453" s="1123"/>
      <c r="I453" s="1123"/>
      <c r="J453" s="1123"/>
      <c r="K453" s="1123"/>
      <c r="L453" s="1123"/>
      <c r="M453" s="1123"/>
      <c r="N453" s="1123"/>
      <c r="O453" s="1123"/>
      <c r="P453" s="1123"/>
      <c r="Q453" s="2496"/>
      <c r="R453" s="1123"/>
      <c r="S453" s="1123"/>
      <c r="T453" s="1123"/>
      <c r="U453" s="1123"/>
      <c r="V453" s="1123"/>
      <c r="W453" s="1123"/>
      <c r="X453" s="1123"/>
      <c r="Y453" s="1123"/>
      <c r="Z453" s="821" t="s">
        <v>102</v>
      </c>
      <c r="AA453" s="1143" t="s">
        <v>101</v>
      </c>
      <c r="AB453" s="1138" t="s">
        <v>1285</v>
      </c>
      <c r="AC453" s="794">
        <v>4250.37</v>
      </c>
      <c r="AD453" s="1138" t="str">
        <f>AB453</f>
        <v>  Прочие собственные средства</v>
      </c>
      <c r="AE453" s="794">
        <v>0</v>
      </c>
      <c r="AF453" s="1125"/>
      <c r="AG453" s="1133"/>
      <c r="AH453" s="1133"/>
      <c r="AI453" s="1125"/>
      <c r="AJ453" s="1133"/>
      <c r="AK453" s="1134"/>
      <c r="AL453" s="845"/>
    </row>
    <row customHeight="1" ht="11.25">
      <c r="A454" s="0" t="s">
        <v>1218</v>
      </c>
      <c r="E454" s="101"/>
      <c r="F454" s="1122"/>
      <c r="G454" s="1123"/>
      <c r="H454" s="233" t="s">
        <v>98</v>
      </c>
      <c r="I454" s="1144"/>
      <c r="J454" s="366"/>
      <c r="K454" s="422"/>
      <c r="L454" s="214"/>
      <c r="M454" s="208"/>
      <c r="N454" s="1126"/>
      <c r="O454" s="1143"/>
      <c r="P454" s="1140"/>
      <c r="Q454" s="2494"/>
      <c r="R454" s="430"/>
      <c r="S454" s="1137"/>
      <c r="T454" s="430"/>
      <c r="U454" s="430"/>
      <c r="V454" s="430"/>
      <c r="W454" s="430"/>
      <c r="X454" s="430"/>
      <c r="Y454" s="430"/>
      <c r="Z454" s="1129"/>
      <c r="AA454" s="1130"/>
      <c r="AB454" s="167" t="s">
        <v>1263</v>
      </c>
      <c r="AC454" s="1131"/>
      <c r="AD454" s="1131"/>
      <c r="AE454" s="1151"/>
      <c r="AF454" s="1148"/>
      <c r="AG454" s="1149"/>
      <c r="AH454" s="1149"/>
      <c r="AI454" s="1148"/>
      <c r="AJ454" s="1149"/>
      <c r="AK454" s="1149"/>
      <c r="AL454" s="845"/>
    </row>
    <row customHeight="1" ht="11.25">
      <c r="A455" s="0" t="s">
        <v>1218</v>
      </c>
      <c r="E455" s="101"/>
      <c r="F455" s="1122"/>
      <c r="G455" s="1123"/>
      <c r="H455" s="233" t="s">
        <v>98</v>
      </c>
      <c r="I455" s="1144"/>
      <c r="J455" s="366"/>
      <c r="K455" s="422"/>
      <c r="L455" s="214"/>
      <c r="M455" s="208"/>
      <c r="N455" s="1129"/>
      <c r="O455" s="1130"/>
      <c r="P455" s="167" t="s">
        <v>1264</v>
      </c>
      <c r="Q455" s="1130"/>
      <c r="R455" s="1130"/>
      <c r="S455" s="1130"/>
      <c r="T455" s="1130"/>
      <c r="U455" s="1130"/>
      <c r="V455" s="1130"/>
      <c r="W455" s="1130"/>
      <c r="X455" s="1130"/>
      <c r="Y455" s="1130"/>
      <c r="Z455" s="1130"/>
      <c r="AA455" s="1130"/>
      <c r="AB455" s="1130"/>
      <c r="AC455" s="1130"/>
      <c r="AD455" s="1130"/>
      <c r="AE455" s="1152"/>
      <c r="AF455" s="1148"/>
      <c r="AG455" s="1149"/>
      <c r="AH455" s="1149"/>
      <c r="AI455" s="1148"/>
      <c r="AJ455" s="1149"/>
      <c r="AK455" s="1149"/>
      <c r="AL455" s="845"/>
    </row>
    <row customHeight="1" ht="11.25">
      <c r="A456" s="0" t="s">
        <v>1218</v>
      </c>
      <c r="B456" s="0" t="s">
        <v>1250</v>
      </c>
      <c r="E456" s="101"/>
      <c r="F456" s="1122"/>
      <c r="G456" s="821" t="s">
        <v>102</v>
      </c>
      <c r="H456" s="233" t="s">
        <v>89</v>
      </c>
      <c r="I456" s="1144" t="s">
        <v>1251</v>
      </c>
      <c r="J456" s="366" t="s">
        <v>1252</v>
      </c>
      <c r="K456" s="422" t="s">
        <v>1507</v>
      </c>
      <c r="L456" s="214" t="s">
        <v>19</v>
      </c>
      <c r="M456" s="208"/>
      <c r="N456" s="1145"/>
      <c r="O456" s="1146" t="s">
        <v>529</v>
      </c>
      <c r="P456" s="1147"/>
      <c r="Q456" s="1147"/>
      <c r="R456" s="1147"/>
      <c r="S456" s="1147"/>
      <c r="T456" s="1147"/>
      <c r="U456" s="1147"/>
      <c r="V456" s="1147"/>
      <c r="W456" s="1147"/>
      <c r="X456" s="1147"/>
      <c r="Y456" s="1147"/>
      <c r="Z456" s="1147"/>
      <c r="AA456" s="1147"/>
      <c r="AB456" s="1147"/>
      <c r="AC456" s="1147"/>
      <c r="AD456" s="1147"/>
      <c r="AE456" s="1147"/>
      <c r="AF456" s="1148">
        <v>2</v>
      </c>
      <c r="AG456" s="1149" t="s">
        <v>1254</v>
      </c>
      <c r="AH456" s="1149" t="s">
        <v>1360</v>
      </c>
      <c r="AI456" s="1148">
        <v>4</v>
      </c>
      <c r="AJ456" s="1149" t="s">
        <v>1254</v>
      </c>
      <c r="AK456" s="1149" t="s">
        <v>1267</v>
      </c>
      <c r="AL456" s="845"/>
    </row>
    <row customHeight="1" ht="11.25">
      <c r="A457" s="0" t="s">
        <v>1218</v>
      </c>
      <c r="E457" s="101"/>
      <c r="F457" s="1122"/>
      <c r="G457" s="1123"/>
      <c r="H457" s="233" t="s">
        <v>101</v>
      </c>
      <c r="I457" s="1144"/>
      <c r="J457" s="366"/>
      <c r="K457" s="422"/>
      <c r="L457" s="214"/>
      <c r="M457" s="208"/>
      <c r="N457" s="1126"/>
      <c r="O457" s="1143">
        <v>1</v>
      </c>
      <c r="P457" s="1128" t="s">
        <v>61</v>
      </c>
      <c r="Q457" s="2494" t="s">
        <v>1508</v>
      </c>
      <c r="R457" s="2495" t="s">
        <v>1269</v>
      </c>
      <c r="S457" s="2495" t="s">
        <v>103</v>
      </c>
      <c r="T457" s="2495" t="s">
        <v>103</v>
      </c>
      <c r="U457" s="2495" t="s">
        <v>104</v>
      </c>
      <c r="V457" s="2495" t="s">
        <v>1509</v>
      </c>
      <c r="W457" s="2495" t="s">
        <v>1510</v>
      </c>
      <c r="X457" s="2495" t="s">
        <v>1511</v>
      </c>
      <c r="Y457" s="2495" t="s">
        <v>1261</v>
      </c>
      <c r="Z457" s="1129"/>
      <c r="AA457" s="1130"/>
      <c r="AB457" s="1130"/>
      <c r="AC457" s="1131"/>
      <c r="AD457" s="1131"/>
      <c r="AE457" s="1150"/>
      <c r="AF457" s="1148"/>
      <c r="AG457" s="1149"/>
      <c r="AH457" s="1149"/>
      <c r="AI457" s="1148"/>
      <c r="AJ457" s="1149"/>
      <c r="AK457" s="1149"/>
      <c r="AL457" s="845"/>
    </row>
    <row customHeight="1" ht="11.25">
      <c r="A458" s="0" t="s">
        <v>1218</v>
      </c>
      <c r="E458" s="101"/>
      <c r="F458" s="1122"/>
      <c r="G458" s="1123"/>
      <c r="H458" s="233" t="s">
        <v>101</v>
      </c>
      <c r="I458" s="1144"/>
      <c r="J458" s="366"/>
      <c r="K458" s="422"/>
      <c r="L458" s="214"/>
      <c r="M458" s="208"/>
      <c r="N458" s="1126"/>
      <c r="O458" s="1143"/>
      <c r="P458" s="1136"/>
      <c r="Q458" s="2494"/>
      <c r="R458" s="430"/>
      <c r="S458" s="1137"/>
      <c r="T458" s="430"/>
      <c r="U458" s="430"/>
      <c r="V458" s="430"/>
      <c r="W458" s="430"/>
      <c r="X458" s="430"/>
      <c r="Y458" s="430"/>
      <c r="AA458" s="1127">
        <v>1</v>
      </c>
      <c r="AB458" s="1138" t="s">
        <v>1272</v>
      </c>
      <c r="AC458" s="794">
        <v>8074.58</v>
      </c>
      <c r="AD458" s="1138" t="str">
        <f>AB458</f>
        <v>  Прибыль направляемая на инвестиции</v>
      </c>
      <c r="AE458" s="794">
        <v>0</v>
      </c>
      <c r="AF458" s="1148"/>
      <c r="AG458" s="1149"/>
      <c r="AH458" s="1149"/>
      <c r="AI458" s="1148"/>
      <c r="AJ458" s="1149"/>
      <c r="AK458" s="1149"/>
      <c r="AL458" s="845"/>
    </row>
    <row customHeight="1" ht="11.25">
      <c r="A459" s="0" t="s">
        <v>1218</v>
      </c>
      <c r="E459" s="101"/>
      <c r="F459" s="1122"/>
      <c r="G459" s="1123"/>
      <c r="H459" s="233" t="s">
        <v>101</v>
      </c>
      <c r="I459" s="1144"/>
      <c r="J459" s="366"/>
      <c r="K459" s="422"/>
      <c r="L459" s="214"/>
      <c r="M459" s="208"/>
      <c r="N459" s="1126"/>
      <c r="O459" s="1143"/>
      <c r="P459" s="1140"/>
      <c r="Q459" s="2494"/>
      <c r="R459" s="430"/>
      <c r="S459" s="1137"/>
      <c r="T459" s="430"/>
      <c r="U459" s="430"/>
      <c r="V459" s="430"/>
      <c r="W459" s="430"/>
      <c r="X459" s="430"/>
      <c r="Y459" s="430"/>
      <c r="Z459" s="1129"/>
      <c r="AA459" s="1130"/>
      <c r="AB459" s="167" t="s">
        <v>1263</v>
      </c>
      <c r="AC459" s="1131"/>
      <c r="AD459" s="1131"/>
      <c r="AE459" s="1151"/>
      <c r="AF459" s="1148"/>
      <c r="AG459" s="1149"/>
      <c r="AH459" s="1149"/>
      <c r="AI459" s="1148"/>
      <c r="AJ459" s="1149"/>
      <c r="AK459" s="1149"/>
      <c r="AL459" s="845"/>
    </row>
    <row customHeight="1" ht="11.25">
      <c r="A460" s="0" t="s">
        <v>1218</v>
      </c>
      <c r="E460" s="101"/>
      <c r="F460" s="1122"/>
      <c r="G460" s="1123"/>
      <c r="H460" s="233" t="s">
        <v>101</v>
      </c>
      <c r="I460" s="1144"/>
      <c r="J460" s="366"/>
      <c r="K460" s="422"/>
      <c r="L460" s="214"/>
      <c r="M460" s="208"/>
      <c r="N460" s="1129"/>
      <c r="O460" s="1130"/>
      <c r="P460" s="167" t="s">
        <v>1264</v>
      </c>
      <c r="Q460" s="1130"/>
      <c r="R460" s="1130"/>
      <c r="S460" s="1130"/>
      <c r="T460" s="1130"/>
      <c r="U460" s="1130"/>
      <c r="V460" s="1130"/>
      <c r="W460" s="1130"/>
      <c r="X460" s="1130"/>
      <c r="Y460" s="1130"/>
      <c r="Z460" s="1130"/>
      <c r="AA460" s="1130"/>
      <c r="AB460" s="1130"/>
      <c r="AC460" s="1130"/>
      <c r="AD460" s="1130"/>
      <c r="AE460" s="1152"/>
      <c r="AF460" s="1148"/>
      <c r="AG460" s="1149"/>
      <c r="AH460" s="1149"/>
      <c r="AI460" s="1148"/>
      <c r="AJ460" s="1149"/>
      <c r="AK460" s="1149"/>
      <c r="AL460" s="845"/>
    </row>
    <row customHeight="1" ht="11.25">
      <c r="A461" s="0" t="s">
        <v>1218</v>
      </c>
      <c r="B461" s="0" t="s">
        <v>1250</v>
      </c>
      <c r="E461" s="101"/>
      <c r="F461" s="1122"/>
      <c r="G461" s="821" t="s">
        <v>102</v>
      </c>
      <c r="H461" s="233" t="s">
        <v>90</v>
      </c>
      <c r="I461" s="1144" t="s">
        <v>1251</v>
      </c>
      <c r="J461" s="366" t="s">
        <v>1252</v>
      </c>
      <c r="K461" s="422" t="s">
        <v>1512</v>
      </c>
      <c r="L461" s="214" t="s">
        <v>19</v>
      </c>
      <c r="M461" s="208"/>
      <c r="N461" s="1145"/>
      <c r="O461" s="1146" t="s">
        <v>529</v>
      </c>
      <c r="P461" s="1147"/>
      <c r="Q461" s="1147"/>
      <c r="R461" s="1147"/>
      <c r="S461" s="1147"/>
      <c r="T461" s="1147"/>
      <c r="U461" s="1147"/>
      <c r="V461" s="1147"/>
      <c r="W461" s="1147"/>
      <c r="X461" s="1147"/>
      <c r="Y461" s="1147"/>
      <c r="Z461" s="1147"/>
      <c r="AA461" s="1147"/>
      <c r="AB461" s="1147"/>
      <c r="AC461" s="1147"/>
      <c r="AD461" s="1147"/>
      <c r="AE461" s="1147"/>
      <c r="AF461" s="1148">
        <v>2</v>
      </c>
      <c r="AG461" s="1149" t="s">
        <v>1254</v>
      </c>
      <c r="AH461" s="1149" t="s">
        <v>1360</v>
      </c>
      <c r="AI461" s="1148">
        <v>3</v>
      </c>
      <c r="AJ461" s="1149" t="s">
        <v>1254</v>
      </c>
      <c r="AK461" s="1149" t="s">
        <v>1354</v>
      </c>
      <c r="AL461" s="845"/>
    </row>
    <row customHeight="1" ht="11.25">
      <c r="A462" s="0" t="s">
        <v>1218</v>
      </c>
      <c r="E462" s="101"/>
      <c r="F462" s="1122"/>
      <c r="G462" s="1123"/>
      <c r="H462" s="233" t="s">
        <v>89</v>
      </c>
      <c r="I462" s="1144"/>
      <c r="J462" s="366"/>
      <c r="K462" s="422"/>
      <c r="L462" s="214"/>
      <c r="M462" s="208"/>
      <c r="N462" s="1126"/>
      <c r="O462" s="1143">
        <v>1</v>
      </c>
      <c r="P462" s="1128" t="s">
        <v>61</v>
      </c>
      <c r="Q462" s="2494" t="s">
        <v>1513</v>
      </c>
      <c r="R462" s="2495" t="s">
        <v>1257</v>
      </c>
      <c r="S462" s="2495" t="s">
        <v>148</v>
      </c>
      <c r="T462" s="2495" t="s">
        <v>148</v>
      </c>
      <c r="U462" s="2495" t="s">
        <v>149</v>
      </c>
      <c r="V462" s="2495" t="s">
        <v>1446</v>
      </c>
      <c r="W462" s="2495" t="s">
        <v>1447</v>
      </c>
      <c r="X462" s="2495" t="s">
        <v>1448</v>
      </c>
      <c r="Y462" s="2495" t="s">
        <v>1261</v>
      </c>
      <c r="Z462" s="1129"/>
      <c r="AA462" s="1130"/>
      <c r="AB462" s="1130"/>
      <c r="AC462" s="1131"/>
      <c r="AD462" s="1131"/>
      <c r="AE462" s="1150"/>
      <c r="AF462" s="1148"/>
      <c r="AG462" s="1149"/>
      <c r="AH462" s="1149"/>
      <c r="AI462" s="1148"/>
      <c r="AJ462" s="1149"/>
      <c r="AK462" s="1149"/>
      <c r="AL462" s="845"/>
    </row>
    <row customHeight="1" ht="11.25">
      <c r="A463" s="0" t="s">
        <v>1218</v>
      </c>
      <c r="E463" s="101"/>
      <c r="F463" s="1122"/>
      <c r="G463" s="1123"/>
      <c r="H463" s="233" t="s">
        <v>89</v>
      </c>
      <c r="I463" s="1144"/>
      <c r="J463" s="366"/>
      <c r="K463" s="422"/>
      <c r="L463" s="214"/>
      <c r="M463" s="208"/>
      <c r="N463" s="1126"/>
      <c r="O463" s="1143"/>
      <c r="P463" s="1136"/>
      <c r="Q463" s="2494"/>
      <c r="R463" s="430"/>
      <c r="S463" s="1137"/>
      <c r="T463" s="430"/>
      <c r="U463" s="430"/>
      <c r="V463" s="430"/>
      <c r="W463" s="430"/>
      <c r="X463" s="430"/>
      <c r="Y463" s="430"/>
      <c r="AA463" s="1127">
        <v>1</v>
      </c>
      <c r="AB463" s="1138" t="s">
        <v>1272</v>
      </c>
      <c r="AC463" s="794">
        <v>1265.6</v>
      </c>
      <c r="AD463" s="1138" t="str">
        <f>AB463</f>
        <v>  Прибыль направляемая на инвестиции</v>
      </c>
      <c r="AE463" s="794">
        <v>133.25</v>
      </c>
      <c r="AF463" s="1148"/>
      <c r="AG463" s="1149"/>
      <c r="AH463" s="1149"/>
      <c r="AI463" s="1148"/>
      <c r="AJ463" s="1149"/>
      <c r="AK463" s="1149"/>
      <c r="AL463" s="845"/>
    </row>
    <row customHeight="1" ht="11.25">
      <c r="A464" s="0" t="s">
        <v>1218</v>
      </c>
      <c r="E464" s="101"/>
      <c r="F464" s="1122"/>
      <c r="G464" s="1123"/>
      <c r="H464" s="233" t="s">
        <v>89</v>
      </c>
      <c r="I464" s="1144"/>
      <c r="J464" s="366"/>
      <c r="K464" s="422"/>
      <c r="L464" s="214"/>
      <c r="M464" s="208"/>
      <c r="N464" s="1126"/>
      <c r="O464" s="1143"/>
      <c r="P464" s="1140"/>
      <c r="Q464" s="2494"/>
      <c r="R464" s="430"/>
      <c r="S464" s="1137"/>
      <c r="T464" s="430"/>
      <c r="U464" s="430"/>
      <c r="V464" s="430"/>
      <c r="W464" s="430"/>
      <c r="X464" s="430"/>
      <c r="Y464" s="430"/>
      <c r="Z464" s="1129"/>
      <c r="AA464" s="1130"/>
      <c r="AB464" s="167" t="s">
        <v>1263</v>
      </c>
      <c r="AC464" s="1131"/>
      <c r="AD464" s="1131"/>
      <c r="AE464" s="1151"/>
      <c r="AF464" s="1148"/>
      <c r="AG464" s="1149"/>
      <c r="AH464" s="1149"/>
      <c r="AI464" s="1148"/>
      <c r="AJ464" s="1149"/>
      <c r="AK464" s="1149"/>
      <c r="AL464" s="845"/>
    </row>
    <row customHeight="1" ht="11.25">
      <c r="A465" s="0" t="s">
        <v>1218</v>
      </c>
      <c r="E465" s="101"/>
      <c r="F465" s="1122"/>
      <c r="G465" s="1123"/>
      <c r="H465" s="233" t="s">
        <v>89</v>
      </c>
      <c r="I465" s="1144"/>
      <c r="J465" s="366"/>
      <c r="K465" s="422"/>
      <c r="L465" s="214"/>
      <c r="M465" s="208"/>
      <c r="N465" s="1129"/>
      <c r="O465" s="1130"/>
      <c r="P465" s="167" t="s">
        <v>1264</v>
      </c>
      <c r="Q465" s="1130"/>
      <c r="R465" s="1130"/>
      <c r="S465" s="1130"/>
      <c r="T465" s="1130"/>
      <c r="U465" s="1130"/>
      <c r="V465" s="1130"/>
      <c r="W465" s="1130"/>
      <c r="X465" s="1130"/>
      <c r="Y465" s="1130"/>
      <c r="Z465" s="1130"/>
      <c r="AA465" s="1130"/>
      <c r="AB465" s="1130"/>
      <c r="AC465" s="1130"/>
      <c r="AD465" s="1130"/>
      <c r="AE465" s="1152"/>
      <c r="AF465" s="1148"/>
      <c r="AG465" s="1149"/>
      <c r="AH465" s="1149"/>
      <c r="AI465" s="1148"/>
      <c r="AJ465" s="1149"/>
      <c r="AK465" s="1149"/>
      <c r="AL465" s="845"/>
    </row>
    <row customHeight="1" ht="11.25">
      <c r="A466" s="0" t="s">
        <v>1218</v>
      </c>
      <c r="B466" s="0" t="s">
        <v>1250</v>
      </c>
      <c r="E466" s="101"/>
      <c r="F466" s="1122"/>
      <c r="G466" s="821" t="s">
        <v>102</v>
      </c>
      <c r="H466" s="233" t="s">
        <v>109</v>
      </c>
      <c r="I466" s="1144" t="s">
        <v>1251</v>
      </c>
      <c r="J466" s="366" t="s">
        <v>1252</v>
      </c>
      <c r="K466" s="422" t="s">
        <v>1514</v>
      </c>
      <c r="L466" s="214" t="s">
        <v>19</v>
      </c>
      <c r="M466" s="208"/>
      <c r="N466" s="1145"/>
      <c r="O466" s="1146" t="s">
        <v>529</v>
      </c>
      <c r="P466" s="1147"/>
      <c r="Q466" s="1147"/>
      <c r="R466" s="1147"/>
      <c r="S466" s="1147"/>
      <c r="T466" s="1147"/>
      <c r="U466" s="1147"/>
      <c r="V466" s="1147"/>
      <c r="W466" s="1147"/>
      <c r="X466" s="1147"/>
      <c r="Y466" s="1147"/>
      <c r="Z466" s="1147"/>
      <c r="AA466" s="1147"/>
      <c r="AB466" s="1147"/>
      <c r="AC466" s="1147"/>
      <c r="AD466" s="1147"/>
      <c r="AE466" s="1147"/>
      <c r="AF466" s="1148">
        <v>2</v>
      </c>
      <c r="AG466" s="1149" t="s">
        <v>1254</v>
      </c>
      <c r="AH466" s="1149" t="s">
        <v>1360</v>
      </c>
      <c r="AI466" s="1148">
        <v>3</v>
      </c>
      <c r="AJ466" s="1149" t="s">
        <v>1254</v>
      </c>
      <c r="AK466" s="1149" t="s">
        <v>1354</v>
      </c>
      <c r="AL466" s="845"/>
    </row>
    <row customHeight="1" ht="11.25">
      <c r="A467" s="0" t="s">
        <v>1218</v>
      </c>
      <c r="E467" s="101"/>
      <c r="F467" s="1122"/>
      <c r="G467" s="1123"/>
      <c r="H467" s="233" t="s">
        <v>90</v>
      </c>
      <c r="I467" s="1144"/>
      <c r="J467" s="366"/>
      <c r="K467" s="422"/>
      <c r="L467" s="214"/>
      <c r="M467" s="208"/>
      <c r="N467" s="1126"/>
      <c r="O467" s="1143">
        <v>1</v>
      </c>
      <c r="P467" s="1128" t="s">
        <v>61</v>
      </c>
      <c r="Q467" s="2494" t="s">
        <v>1454</v>
      </c>
      <c r="R467" s="2495" t="s">
        <v>1257</v>
      </c>
      <c r="S467" s="2495" t="s">
        <v>148</v>
      </c>
      <c r="T467" s="2495" t="s">
        <v>148</v>
      </c>
      <c r="U467" s="2495" t="s">
        <v>149</v>
      </c>
      <c r="V467" s="2495" t="s">
        <v>1455</v>
      </c>
      <c r="W467" s="2495" t="s">
        <v>1456</v>
      </c>
      <c r="X467" s="2495" t="s">
        <v>1457</v>
      </c>
      <c r="Y467" s="2495" t="s">
        <v>1261</v>
      </c>
      <c r="Z467" s="1129"/>
      <c r="AA467" s="1130"/>
      <c r="AB467" s="1130"/>
      <c r="AC467" s="1131"/>
      <c r="AD467" s="1131"/>
      <c r="AE467" s="1150"/>
      <c r="AF467" s="1148"/>
      <c r="AG467" s="1149"/>
      <c r="AH467" s="1149"/>
      <c r="AI467" s="1148"/>
      <c r="AJ467" s="1149"/>
      <c r="AK467" s="1149"/>
      <c r="AL467" s="845"/>
    </row>
    <row customHeight="1" ht="11.25">
      <c r="A468" s="0" t="s">
        <v>1218</v>
      </c>
      <c r="E468" s="101"/>
      <c r="F468" s="1122"/>
      <c r="G468" s="1123"/>
      <c r="H468" s="233" t="s">
        <v>90</v>
      </c>
      <c r="I468" s="1144"/>
      <c r="J468" s="366"/>
      <c r="K468" s="422"/>
      <c r="L468" s="214"/>
      <c r="M468" s="208"/>
      <c r="N468" s="1126"/>
      <c r="O468" s="1143"/>
      <c r="P468" s="1136"/>
      <c r="Q468" s="2494"/>
      <c r="R468" s="430"/>
      <c r="S468" s="1137"/>
      <c r="T468" s="430"/>
      <c r="U468" s="430"/>
      <c r="V468" s="430"/>
      <c r="W468" s="430"/>
      <c r="X468" s="430"/>
      <c r="Y468" s="430"/>
      <c r="AA468" s="1127">
        <v>1</v>
      </c>
      <c r="AB468" s="1138" t="s">
        <v>1272</v>
      </c>
      <c r="AC468" s="794">
        <v>1186.5</v>
      </c>
      <c r="AD468" s="1138" t="str">
        <f>AB468</f>
        <v>  Прибыль направляемая на инвестиции</v>
      </c>
      <c r="AE468" s="794">
        <v>131.748</v>
      </c>
      <c r="AF468" s="1148"/>
      <c r="AG468" s="1149"/>
      <c r="AH468" s="1149"/>
      <c r="AI468" s="1148"/>
      <c r="AJ468" s="1149"/>
      <c r="AK468" s="1149"/>
      <c r="AL468" s="845"/>
    </row>
    <row customHeight="1" ht="11.25">
      <c r="A469" s="0" t="s">
        <v>1218</v>
      </c>
      <c r="E469" s="101"/>
      <c r="F469" s="1122"/>
      <c r="G469" s="1123"/>
      <c r="H469" s="233" t="s">
        <v>90</v>
      </c>
      <c r="I469" s="1144"/>
      <c r="J469" s="366"/>
      <c r="K469" s="422"/>
      <c r="L469" s="214"/>
      <c r="M469" s="208"/>
      <c r="N469" s="1126"/>
      <c r="O469" s="1143"/>
      <c r="P469" s="1140"/>
      <c r="Q469" s="2494"/>
      <c r="R469" s="430"/>
      <c r="S469" s="1137"/>
      <c r="T469" s="430"/>
      <c r="U469" s="430"/>
      <c r="V469" s="430"/>
      <c r="W469" s="430"/>
      <c r="X469" s="430"/>
      <c r="Y469" s="430"/>
      <c r="Z469" s="1129"/>
      <c r="AA469" s="1130"/>
      <c r="AB469" s="167" t="s">
        <v>1263</v>
      </c>
      <c r="AC469" s="1131"/>
      <c r="AD469" s="1131"/>
      <c r="AE469" s="1151"/>
      <c r="AF469" s="1148"/>
      <c r="AG469" s="1149"/>
      <c r="AH469" s="1149"/>
      <c r="AI469" s="1148"/>
      <c r="AJ469" s="1149"/>
      <c r="AK469" s="1149"/>
      <c r="AL469" s="845"/>
    </row>
    <row customHeight="1" ht="11.25">
      <c r="A470" s="0" t="s">
        <v>1218</v>
      </c>
      <c r="E470" s="101"/>
      <c r="F470" s="1122"/>
      <c r="G470" s="1123"/>
      <c r="H470" s="233" t="s">
        <v>90</v>
      </c>
      <c r="I470" s="1144"/>
      <c r="J470" s="366"/>
      <c r="K470" s="422"/>
      <c r="L470" s="214"/>
      <c r="M470" s="208"/>
      <c r="N470" s="1129"/>
      <c r="O470" s="1130"/>
      <c r="P470" s="167" t="s">
        <v>1264</v>
      </c>
      <c r="Q470" s="1130"/>
      <c r="R470" s="1130"/>
      <c r="S470" s="1130"/>
      <c r="T470" s="1130"/>
      <c r="U470" s="1130"/>
      <c r="V470" s="1130"/>
      <c r="W470" s="1130"/>
      <c r="X470" s="1130"/>
      <c r="Y470" s="1130"/>
      <c r="Z470" s="1130"/>
      <c r="AA470" s="1130"/>
      <c r="AB470" s="1130"/>
      <c r="AC470" s="1130"/>
      <c r="AD470" s="1130"/>
      <c r="AE470" s="1152"/>
      <c r="AF470" s="1148"/>
      <c r="AG470" s="1149"/>
      <c r="AH470" s="1149"/>
      <c r="AI470" s="1148"/>
      <c r="AJ470" s="1149"/>
      <c r="AK470" s="1149"/>
      <c r="AL470" s="845"/>
    </row>
    <row customHeight="1" ht="11.25">
      <c r="A471" s="0" t="s">
        <v>1218</v>
      </c>
      <c r="B471" s="0" t="s">
        <v>1250</v>
      </c>
      <c r="E471" s="101"/>
      <c r="F471" s="1122"/>
      <c r="G471" s="821" t="s">
        <v>102</v>
      </c>
      <c r="H471" s="233" t="s">
        <v>91</v>
      </c>
      <c r="I471" s="1144" t="s">
        <v>1251</v>
      </c>
      <c r="J471" s="366" t="s">
        <v>1252</v>
      </c>
      <c r="K471" s="422" t="s">
        <v>1515</v>
      </c>
      <c r="L471" s="214" t="s">
        <v>19</v>
      </c>
      <c r="M471" s="208"/>
      <c r="N471" s="1145"/>
      <c r="O471" s="1146" t="s">
        <v>529</v>
      </c>
      <c r="P471" s="1147"/>
      <c r="Q471" s="1147"/>
      <c r="R471" s="1147"/>
      <c r="S471" s="1147"/>
      <c r="T471" s="1147"/>
      <c r="U471" s="1147"/>
      <c r="V471" s="1147"/>
      <c r="W471" s="1147"/>
      <c r="X471" s="1147"/>
      <c r="Y471" s="1147"/>
      <c r="Z471" s="1147"/>
      <c r="AA471" s="1147"/>
      <c r="AB471" s="1147"/>
      <c r="AC471" s="1147"/>
      <c r="AD471" s="1147"/>
      <c r="AE471" s="1147"/>
      <c r="AF471" s="1148">
        <v>2</v>
      </c>
      <c r="AG471" s="1149" t="s">
        <v>1254</v>
      </c>
      <c r="AH471" s="1149" t="s">
        <v>1360</v>
      </c>
      <c r="AI471" s="1148">
        <v>3</v>
      </c>
      <c r="AJ471" s="1149" t="s">
        <v>1254</v>
      </c>
      <c r="AK471" s="1149" t="s">
        <v>1354</v>
      </c>
      <c r="AL471" s="845"/>
    </row>
    <row customHeight="1" ht="11.25">
      <c r="A472" s="0" t="s">
        <v>1218</v>
      </c>
      <c r="E472" s="101"/>
      <c r="F472" s="1122"/>
      <c r="G472" s="1123"/>
      <c r="H472" s="233" t="s">
        <v>109</v>
      </c>
      <c r="I472" s="1144"/>
      <c r="J472" s="366"/>
      <c r="K472" s="422"/>
      <c r="L472" s="214"/>
      <c r="M472" s="208"/>
      <c r="N472" s="1126"/>
      <c r="O472" s="1143">
        <v>1</v>
      </c>
      <c r="P472" s="1128" t="s">
        <v>61</v>
      </c>
      <c r="Q472" s="2494" t="s">
        <v>1454</v>
      </c>
      <c r="R472" s="2495" t="s">
        <v>1257</v>
      </c>
      <c r="S472" s="2495" t="s">
        <v>148</v>
      </c>
      <c r="T472" s="2495" t="s">
        <v>148</v>
      </c>
      <c r="U472" s="2495" t="s">
        <v>149</v>
      </c>
      <c r="V472" s="2495" t="s">
        <v>1455</v>
      </c>
      <c r="W472" s="2495" t="s">
        <v>1456</v>
      </c>
      <c r="X472" s="2495" t="s">
        <v>1457</v>
      </c>
      <c r="Y472" s="2495" t="s">
        <v>1261</v>
      </c>
      <c r="Z472" s="1129"/>
      <c r="AA472" s="1130"/>
      <c r="AB472" s="1130"/>
      <c r="AC472" s="1131"/>
      <c r="AD472" s="1131"/>
      <c r="AE472" s="1150"/>
      <c r="AF472" s="1148"/>
      <c r="AG472" s="1149"/>
      <c r="AH472" s="1149"/>
      <c r="AI472" s="1148"/>
      <c r="AJ472" s="1149"/>
      <c r="AK472" s="1149"/>
      <c r="AL472" s="845"/>
    </row>
    <row customHeight="1" ht="11.25">
      <c r="A473" s="0" t="s">
        <v>1218</v>
      </c>
      <c r="E473" s="101"/>
      <c r="F473" s="1122"/>
      <c r="G473" s="1123"/>
      <c r="H473" s="233" t="s">
        <v>109</v>
      </c>
      <c r="I473" s="1144"/>
      <c r="J473" s="366"/>
      <c r="K473" s="422"/>
      <c r="L473" s="214"/>
      <c r="M473" s="208"/>
      <c r="N473" s="1126"/>
      <c r="O473" s="1143"/>
      <c r="P473" s="1136"/>
      <c r="Q473" s="2494"/>
      <c r="R473" s="430"/>
      <c r="S473" s="1137"/>
      <c r="T473" s="430"/>
      <c r="U473" s="430"/>
      <c r="V473" s="430"/>
      <c r="W473" s="430"/>
      <c r="X473" s="430"/>
      <c r="Y473" s="430"/>
      <c r="AA473" s="1127">
        <v>1</v>
      </c>
      <c r="AB473" s="1138" t="s">
        <v>1272</v>
      </c>
      <c r="AC473" s="794">
        <v>1955.35</v>
      </c>
      <c r="AD473" s="1138" t="str">
        <f>AB473</f>
        <v>  Прибыль направляемая на инвестиции</v>
      </c>
      <c r="AE473" s="794">
        <v>341.137</v>
      </c>
      <c r="AF473" s="1148"/>
      <c r="AG473" s="1149"/>
      <c r="AH473" s="1149"/>
      <c r="AI473" s="1148"/>
      <c r="AJ473" s="1149"/>
      <c r="AK473" s="1149"/>
      <c r="AL473" s="845"/>
    </row>
    <row customHeight="1" ht="11.25">
      <c r="A474" s="0" t="s">
        <v>1218</v>
      </c>
      <c r="E474" s="101"/>
      <c r="F474" s="1122"/>
      <c r="G474" s="1123"/>
      <c r="H474" s="233" t="s">
        <v>109</v>
      </c>
      <c r="I474" s="1144"/>
      <c r="J474" s="366"/>
      <c r="K474" s="422"/>
      <c r="L474" s="214"/>
      <c r="M474" s="208"/>
      <c r="N474" s="1126"/>
      <c r="O474" s="1143"/>
      <c r="P474" s="1140"/>
      <c r="Q474" s="2494"/>
      <c r="R474" s="430"/>
      <c r="S474" s="1137"/>
      <c r="T474" s="430"/>
      <c r="U474" s="430"/>
      <c r="V474" s="430"/>
      <c r="W474" s="430"/>
      <c r="X474" s="430"/>
      <c r="Y474" s="430"/>
      <c r="Z474" s="1129"/>
      <c r="AA474" s="1130"/>
      <c r="AB474" s="167" t="s">
        <v>1263</v>
      </c>
      <c r="AC474" s="1131"/>
      <c r="AD474" s="1131"/>
      <c r="AE474" s="1151"/>
      <c r="AF474" s="1148"/>
      <c r="AG474" s="1149"/>
      <c r="AH474" s="1149"/>
      <c r="AI474" s="1148"/>
      <c r="AJ474" s="1149"/>
      <c r="AK474" s="1149"/>
      <c r="AL474" s="845"/>
    </row>
    <row customHeight="1" ht="11.25">
      <c r="A475" s="0" t="s">
        <v>1218</v>
      </c>
      <c r="E475" s="101"/>
      <c r="F475" s="1122"/>
      <c r="G475" s="1123"/>
      <c r="H475" s="233" t="s">
        <v>109</v>
      </c>
      <c r="I475" s="1144"/>
      <c r="J475" s="366"/>
      <c r="K475" s="422"/>
      <c r="L475" s="214"/>
      <c r="M475" s="208"/>
      <c r="N475" s="1129"/>
      <c r="O475" s="1130"/>
      <c r="P475" s="167" t="s">
        <v>1264</v>
      </c>
      <c r="Q475" s="1130"/>
      <c r="R475" s="1130"/>
      <c r="S475" s="1130"/>
      <c r="T475" s="1130"/>
      <c r="U475" s="1130"/>
      <c r="V475" s="1130"/>
      <c r="W475" s="1130"/>
      <c r="X475" s="1130"/>
      <c r="Y475" s="1130"/>
      <c r="Z475" s="1130"/>
      <c r="AA475" s="1130"/>
      <c r="AB475" s="1130"/>
      <c r="AC475" s="1130"/>
      <c r="AD475" s="1130"/>
      <c r="AE475" s="1152"/>
      <c r="AF475" s="1148"/>
      <c r="AG475" s="1149"/>
      <c r="AH475" s="1149"/>
      <c r="AI475" s="1148"/>
      <c r="AJ475" s="1149"/>
      <c r="AK475" s="1149"/>
      <c r="AL475" s="845"/>
    </row>
    <row customHeight="1" ht="11.25">
      <c r="A476" s="0" t="s">
        <v>1218</v>
      </c>
      <c r="B476" s="0" t="s">
        <v>1250</v>
      </c>
      <c r="E476" s="101"/>
      <c r="F476" s="1122"/>
      <c r="G476" s="821" t="s">
        <v>102</v>
      </c>
      <c r="H476" s="233" t="s">
        <v>92</v>
      </c>
      <c r="I476" s="1144" t="s">
        <v>1251</v>
      </c>
      <c r="J476" s="366" t="s">
        <v>1252</v>
      </c>
      <c r="K476" s="422" t="s">
        <v>1516</v>
      </c>
      <c r="L476" s="214" t="s">
        <v>19</v>
      </c>
      <c r="M476" s="208"/>
      <c r="N476" s="1145"/>
      <c r="O476" s="1146" t="s">
        <v>529</v>
      </c>
      <c r="P476" s="1147"/>
      <c r="Q476" s="1147"/>
      <c r="R476" s="1147"/>
      <c r="S476" s="1147"/>
      <c r="T476" s="1147"/>
      <c r="U476" s="1147"/>
      <c r="V476" s="1147"/>
      <c r="W476" s="1147"/>
      <c r="X476" s="1147"/>
      <c r="Y476" s="1147"/>
      <c r="Z476" s="1147"/>
      <c r="AA476" s="1147"/>
      <c r="AB476" s="1147"/>
      <c r="AC476" s="1147"/>
      <c r="AD476" s="1147"/>
      <c r="AE476" s="1147"/>
      <c r="AF476" s="1148">
        <v>2</v>
      </c>
      <c r="AG476" s="1149" t="s">
        <v>1254</v>
      </c>
      <c r="AH476" s="1149" t="s">
        <v>1360</v>
      </c>
      <c r="AI476" s="1148">
        <v>3</v>
      </c>
      <c r="AJ476" s="1149" t="s">
        <v>1254</v>
      </c>
      <c r="AK476" s="1149" t="s">
        <v>1354</v>
      </c>
      <c r="AL476" s="845"/>
    </row>
    <row customHeight="1" ht="11.25">
      <c r="A477" s="0" t="s">
        <v>1218</v>
      </c>
      <c r="E477" s="101"/>
      <c r="F477" s="1122"/>
      <c r="G477" s="1123"/>
      <c r="H477" s="233" t="s">
        <v>91</v>
      </c>
      <c r="I477" s="1144"/>
      <c r="J477" s="366"/>
      <c r="K477" s="422"/>
      <c r="L477" s="214"/>
      <c r="M477" s="208"/>
      <c r="N477" s="1126"/>
      <c r="O477" s="1143">
        <v>1</v>
      </c>
      <c r="P477" s="1128" t="s">
        <v>61</v>
      </c>
      <c r="Q477" s="2494" t="s">
        <v>1517</v>
      </c>
      <c r="R477" s="2495" t="s">
        <v>1257</v>
      </c>
      <c r="S477" s="2495" t="s">
        <v>148</v>
      </c>
      <c r="T477" s="2495" t="s">
        <v>148</v>
      </c>
      <c r="U477" s="2495" t="s">
        <v>149</v>
      </c>
      <c r="V477" s="2495" t="s">
        <v>1518</v>
      </c>
      <c r="W477" s="2495" t="s">
        <v>1519</v>
      </c>
      <c r="X477" s="2495" t="s">
        <v>1520</v>
      </c>
      <c r="Y477" s="2495" t="s">
        <v>1521</v>
      </c>
      <c r="Z477" s="1129"/>
      <c r="AA477" s="1130"/>
      <c r="AB477" s="1130"/>
      <c r="AC477" s="1131"/>
      <c r="AD477" s="1131"/>
      <c r="AE477" s="1150"/>
      <c r="AF477" s="1148"/>
      <c r="AG477" s="1149"/>
      <c r="AH477" s="1149"/>
      <c r="AI477" s="1148"/>
      <c r="AJ477" s="1149"/>
      <c r="AK477" s="1149"/>
      <c r="AL477" s="845"/>
    </row>
    <row customHeight="1" ht="11.25">
      <c r="A478" s="0" t="s">
        <v>1218</v>
      </c>
      <c r="E478" s="101"/>
      <c r="F478" s="1122"/>
      <c r="G478" s="1123"/>
      <c r="H478" s="233" t="s">
        <v>91</v>
      </c>
      <c r="I478" s="1144"/>
      <c r="J478" s="366"/>
      <c r="K478" s="422"/>
      <c r="L478" s="214"/>
      <c r="M478" s="208"/>
      <c r="N478" s="1126"/>
      <c r="O478" s="1143"/>
      <c r="P478" s="1136"/>
      <c r="Q478" s="2494"/>
      <c r="R478" s="430"/>
      <c r="S478" s="1137"/>
      <c r="T478" s="430"/>
      <c r="U478" s="430"/>
      <c r="V478" s="430"/>
      <c r="W478" s="430"/>
      <c r="X478" s="430"/>
      <c r="Y478" s="430"/>
      <c r="AA478" s="1127">
        <v>1</v>
      </c>
      <c r="AB478" s="1138" t="s">
        <v>1272</v>
      </c>
      <c r="AC478" s="794">
        <v>492.83</v>
      </c>
      <c r="AD478" s="1138" t="str">
        <f>AB478</f>
        <v>  Прибыль направляемая на инвестиции</v>
      </c>
      <c r="AE478" s="794">
        <v>218.376</v>
      </c>
      <c r="AF478" s="1148"/>
      <c r="AG478" s="1149"/>
      <c r="AH478" s="1149"/>
      <c r="AI478" s="1148"/>
      <c r="AJ478" s="1149"/>
      <c r="AK478" s="1149"/>
      <c r="AL478" s="845"/>
    </row>
    <row customHeight="1" ht="11.25">
      <c r="A479" s="0" t="s">
        <v>1218</v>
      </c>
      <c r="E479" s="101"/>
      <c r="F479" s="1122"/>
      <c r="G479" s="1123"/>
      <c r="H479" s="233" t="s">
        <v>91</v>
      </c>
      <c r="I479" s="1144"/>
      <c r="J479" s="366"/>
      <c r="K479" s="422"/>
      <c r="L479" s="214"/>
      <c r="M479" s="208"/>
      <c r="N479" s="1126"/>
      <c r="O479" s="1143"/>
      <c r="P479" s="1140"/>
      <c r="Q479" s="2494"/>
      <c r="R479" s="430"/>
      <c r="S479" s="1137"/>
      <c r="T479" s="430"/>
      <c r="U479" s="430"/>
      <c r="V479" s="430"/>
      <c r="W479" s="430"/>
      <c r="X479" s="430"/>
      <c r="Y479" s="430"/>
      <c r="Z479" s="1129"/>
      <c r="AA479" s="1130"/>
      <c r="AB479" s="167" t="s">
        <v>1263</v>
      </c>
      <c r="AC479" s="1131"/>
      <c r="AD479" s="1131"/>
      <c r="AE479" s="1151"/>
      <c r="AF479" s="1148"/>
      <c r="AG479" s="1149"/>
      <c r="AH479" s="1149"/>
      <c r="AI479" s="1148"/>
      <c r="AJ479" s="1149"/>
      <c r="AK479" s="1149"/>
      <c r="AL479" s="845"/>
    </row>
    <row customHeight="1" ht="11.25">
      <c r="A480" s="0" t="s">
        <v>1218</v>
      </c>
      <c r="E480" s="101"/>
      <c r="F480" s="1122"/>
      <c r="G480" s="1123"/>
      <c r="H480" s="233" t="s">
        <v>91</v>
      </c>
      <c r="I480" s="1144"/>
      <c r="J480" s="366"/>
      <c r="K480" s="422"/>
      <c r="L480" s="214"/>
      <c r="M480" s="208"/>
      <c r="N480" s="1129"/>
      <c r="O480" s="1130"/>
      <c r="P480" s="167" t="s">
        <v>1264</v>
      </c>
      <c r="Q480" s="1130"/>
      <c r="R480" s="1130"/>
      <c r="S480" s="1130"/>
      <c r="T480" s="1130"/>
      <c r="U480" s="1130"/>
      <c r="V480" s="1130"/>
      <c r="W480" s="1130"/>
      <c r="X480" s="1130"/>
      <c r="Y480" s="1130"/>
      <c r="Z480" s="1130"/>
      <c r="AA480" s="1130"/>
      <c r="AB480" s="1130"/>
      <c r="AC480" s="1130"/>
      <c r="AD480" s="1130"/>
      <c r="AE480" s="1152"/>
      <c r="AF480" s="1148"/>
      <c r="AG480" s="1149"/>
      <c r="AH480" s="1149"/>
      <c r="AI480" s="1148"/>
      <c r="AJ480" s="1149"/>
      <c r="AK480" s="1149"/>
      <c r="AL480" s="845"/>
    </row>
    <row customHeight="1" ht="11.25">
      <c r="A481" s="0" t="s">
        <v>1218</v>
      </c>
      <c r="B481" s="0" t="s">
        <v>1250</v>
      </c>
      <c r="E481" s="101"/>
      <c r="F481" s="1122"/>
      <c r="G481" s="821" t="s">
        <v>102</v>
      </c>
      <c r="H481" s="233" t="s">
        <v>117</v>
      </c>
      <c r="I481" s="1144" t="s">
        <v>1251</v>
      </c>
      <c r="J481" s="366" t="s">
        <v>1252</v>
      </c>
      <c r="K481" s="422" t="s">
        <v>1522</v>
      </c>
      <c r="L481" s="214" t="s">
        <v>19</v>
      </c>
      <c r="M481" s="208"/>
      <c r="N481" s="1145"/>
      <c r="O481" s="1146" t="s">
        <v>529</v>
      </c>
      <c r="P481" s="1147"/>
      <c r="Q481" s="1147"/>
      <c r="R481" s="1147"/>
      <c r="S481" s="1147"/>
      <c r="T481" s="1147"/>
      <c r="U481" s="1147"/>
      <c r="V481" s="1147"/>
      <c r="W481" s="1147"/>
      <c r="X481" s="1147"/>
      <c r="Y481" s="1147"/>
      <c r="Z481" s="1147"/>
      <c r="AA481" s="1147"/>
      <c r="AB481" s="1147"/>
      <c r="AC481" s="1147"/>
      <c r="AD481" s="1147"/>
      <c r="AE481" s="1147"/>
      <c r="AF481" s="1148">
        <v>2</v>
      </c>
      <c r="AG481" s="1149" t="s">
        <v>1254</v>
      </c>
      <c r="AH481" s="1149" t="s">
        <v>1360</v>
      </c>
      <c r="AI481" s="1148">
        <v>2</v>
      </c>
      <c r="AJ481" s="1149" t="s">
        <v>1254</v>
      </c>
      <c r="AK481" s="1149" t="s">
        <v>1360</v>
      </c>
      <c r="AL481" s="845"/>
    </row>
    <row customHeight="1" ht="11.25">
      <c r="A482" s="0" t="s">
        <v>1218</v>
      </c>
      <c r="E482" s="101"/>
      <c r="F482" s="1122"/>
      <c r="G482" s="1123"/>
      <c r="H482" s="233" t="s">
        <v>92</v>
      </c>
      <c r="I482" s="1144"/>
      <c r="J482" s="366"/>
      <c r="K482" s="422"/>
      <c r="L482" s="214"/>
      <c r="M482" s="208"/>
      <c r="N482" s="1126"/>
      <c r="O482" s="1143">
        <v>1</v>
      </c>
      <c r="P482" s="1128" t="s">
        <v>61</v>
      </c>
      <c r="Q482" s="2494" t="s">
        <v>1355</v>
      </c>
      <c r="R482" s="2495" t="s">
        <v>1257</v>
      </c>
      <c r="S482" s="2495" t="s">
        <v>148</v>
      </c>
      <c r="T482" s="2495" t="s">
        <v>148</v>
      </c>
      <c r="U482" s="2495" t="s">
        <v>149</v>
      </c>
      <c r="V482" s="2495" t="s">
        <v>1356</v>
      </c>
      <c r="W482" s="2495" t="s">
        <v>1357</v>
      </c>
      <c r="X482" s="2495" t="s">
        <v>1358</v>
      </c>
      <c r="Y482" s="2495" t="s">
        <v>1261</v>
      </c>
      <c r="Z482" s="1129"/>
      <c r="AA482" s="1130"/>
      <c r="AB482" s="1130"/>
      <c r="AC482" s="1131"/>
      <c r="AD482" s="1131"/>
      <c r="AE482" s="1150"/>
      <c r="AF482" s="1148"/>
      <c r="AG482" s="1149"/>
      <c r="AH482" s="1149"/>
      <c r="AI482" s="1148"/>
      <c r="AJ482" s="1149"/>
      <c r="AK482" s="1149"/>
      <c r="AL482" s="845"/>
    </row>
    <row customHeight="1" ht="11.25">
      <c r="A483" s="0" t="s">
        <v>1218</v>
      </c>
      <c r="E483" s="101"/>
      <c r="F483" s="1122"/>
      <c r="G483" s="1123"/>
      <c r="H483" s="233" t="s">
        <v>92</v>
      </c>
      <c r="I483" s="1144"/>
      <c r="J483" s="366"/>
      <c r="K483" s="422"/>
      <c r="L483" s="214"/>
      <c r="M483" s="208"/>
      <c r="N483" s="1126"/>
      <c r="O483" s="1143"/>
      <c r="P483" s="1136"/>
      <c r="Q483" s="2494"/>
      <c r="R483" s="430"/>
      <c r="S483" s="1137"/>
      <c r="T483" s="430"/>
      <c r="U483" s="430"/>
      <c r="V483" s="430"/>
      <c r="W483" s="430"/>
      <c r="X483" s="430"/>
      <c r="Y483" s="430"/>
      <c r="AA483" s="1127">
        <v>1</v>
      </c>
      <c r="AB483" s="1138" t="s">
        <v>1272</v>
      </c>
      <c r="AC483" s="794">
        <v>1173.2</v>
      </c>
      <c r="AD483" s="1138" t="str">
        <f>AB483</f>
        <v>  Прибыль направляемая на инвестиции</v>
      </c>
      <c r="AE483" s="794">
        <v>0</v>
      </c>
      <c r="AF483" s="1148"/>
      <c r="AG483" s="1149"/>
      <c r="AH483" s="1149"/>
      <c r="AI483" s="1148"/>
      <c r="AJ483" s="1149"/>
      <c r="AK483" s="1149"/>
      <c r="AL483" s="845"/>
    </row>
    <row customHeight="1" ht="11.25">
      <c r="A484" s="0" t="s">
        <v>1218</v>
      </c>
      <c r="E484" s="101"/>
      <c r="F484" s="1122"/>
      <c r="G484" s="1123"/>
      <c r="H484" s="233" t="s">
        <v>92</v>
      </c>
      <c r="I484" s="1144"/>
      <c r="J484" s="366"/>
      <c r="K484" s="422"/>
      <c r="L484" s="214"/>
      <c r="M484" s="208"/>
      <c r="N484" s="1126"/>
      <c r="O484" s="1143"/>
      <c r="P484" s="1140"/>
      <c r="Q484" s="2494"/>
      <c r="R484" s="430"/>
      <c r="S484" s="1137"/>
      <c r="T484" s="430"/>
      <c r="U484" s="430"/>
      <c r="V484" s="430"/>
      <c r="W484" s="430"/>
      <c r="X484" s="430"/>
      <c r="Y484" s="430"/>
      <c r="Z484" s="1129"/>
      <c r="AA484" s="1130"/>
      <c r="AB484" s="167" t="s">
        <v>1263</v>
      </c>
      <c r="AC484" s="1131"/>
      <c r="AD484" s="1131"/>
      <c r="AE484" s="1151"/>
      <c r="AF484" s="1148"/>
      <c r="AG484" s="1149"/>
      <c r="AH484" s="1149"/>
      <c r="AI484" s="1148"/>
      <c r="AJ484" s="1149"/>
      <c r="AK484" s="1149"/>
      <c r="AL484" s="845"/>
    </row>
    <row customHeight="1" ht="11.25">
      <c r="A485" s="0" t="s">
        <v>1218</v>
      </c>
      <c r="E485" s="101"/>
      <c r="F485" s="1122"/>
      <c r="G485" s="1123"/>
      <c r="H485" s="233" t="s">
        <v>92</v>
      </c>
      <c r="I485" s="1144"/>
      <c r="J485" s="366"/>
      <c r="K485" s="422"/>
      <c r="L485" s="214"/>
      <c r="M485" s="208"/>
      <c r="N485" s="1129"/>
      <c r="O485" s="1130"/>
      <c r="P485" s="167" t="s">
        <v>1264</v>
      </c>
      <c r="Q485" s="1130"/>
      <c r="R485" s="1130"/>
      <c r="S485" s="1130"/>
      <c r="T485" s="1130"/>
      <c r="U485" s="1130"/>
      <c r="V485" s="1130"/>
      <c r="W485" s="1130"/>
      <c r="X485" s="1130"/>
      <c r="Y485" s="1130"/>
      <c r="Z485" s="1130"/>
      <c r="AA485" s="1130"/>
      <c r="AB485" s="1130"/>
      <c r="AC485" s="1130"/>
      <c r="AD485" s="1130"/>
      <c r="AE485" s="1152"/>
      <c r="AF485" s="1148"/>
      <c r="AG485" s="1149"/>
      <c r="AH485" s="1149"/>
      <c r="AI485" s="1148"/>
      <c r="AJ485" s="1149"/>
      <c r="AK485" s="1149"/>
      <c r="AL485" s="845"/>
    </row>
    <row customHeight="1" ht="11.25">
      <c r="A486" s="0" t="s">
        <v>1218</v>
      </c>
      <c r="B486" s="0" t="s">
        <v>22</v>
      </c>
      <c r="E486" s="101"/>
      <c r="F486" s="1122"/>
      <c r="G486" s="821" t="s">
        <v>102</v>
      </c>
      <c r="H486" s="233" t="s">
        <v>114</v>
      </c>
      <c r="I486" s="1144" t="s">
        <v>1393</v>
      </c>
      <c r="J486" s="2497" t="s">
        <v>22</v>
      </c>
      <c r="K486" s="422" t="s">
        <v>1523</v>
      </c>
      <c r="L486" s="214" t="s">
        <v>19</v>
      </c>
      <c r="M486" s="208"/>
      <c r="N486" s="1145"/>
      <c r="O486" s="1146" t="s">
        <v>529</v>
      </c>
      <c r="P486" s="1147"/>
      <c r="Q486" s="1147"/>
      <c r="R486" s="1147"/>
      <c r="S486" s="1147"/>
      <c r="T486" s="1147"/>
      <c r="U486" s="1147"/>
      <c r="V486" s="1147"/>
      <c r="W486" s="1147"/>
      <c r="X486" s="1147"/>
      <c r="Y486" s="1147"/>
      <c r="Z486" s="1147"/>
      <c r="AA486" s="1147"/>
      <c r="AB486" s="1147"/>
      <c r="AC486" s="1147"/>
      <c r="AD486" s="1147"/>
      <c r="AE486" s="1147"/>
      <c r="AF486" s="1148">
        <v>1</v>
      </c>
      <c r="AG486" s="1149" t="s">
        <v>1254</v>
      </c>
      <c r="AH486" s="1149" t="s">
        <v>1360</v>
      </c>
      <c r="AI486" s="1148">
        <v>3</v>
      </c>
      <c r="AJ486" s="1149" t="s">
        <v>1254</v>
      </c>
      <c r="AK486" s="1149" t="s">
        <v>1267</v>
      </c>
      <c r="AL486" s="845"/>
    </row>
    <row customHeight="1" ht="11.25">
      <c r="A487" s="0" t="s">
        <v>1218</v>
      </c>
      <c r="E487" s="101"/>
      <c r="F487" s="1122"/>
      <c r="G487" s="1123"/>
      <c r="H487" s="233" t="s">
        <v>117</v>
      </c>
      <c r="I487" s="1144"/>
      <c r="J487" s="2497"/>
      <c r="K487" s="422"/>
      <c r="L487" s="214"/>
      <c r="M487" s="208"/>
      <c r="N487" s="1126"/>
      <c r="O487" s="1143">
        <v>1</v>
      </c>
      <c r="P487" s="1128" t="s">
        <v>19</v>
      </c>
      <c r="Q487" s="430" t="s">
        <v>22</v>
      </c>
      <c r="R487" s="430" t="s">
        <v>22</v>
      </c>
      <c r="S487" s="430" t="s">
        <v>22</v>
      </c>
      <c r="T487" s="430" t="s">
        <v>22</v>
      </c>
      <c r="U487" s="430" t="s">
        <v>22</v>
      </c>
      <c r="V487" s="430" t="s">
        <v>22</v>
      </c>
      <c r="W487" s="430" t="s">
        <v>22</v>
      </c>
      <c r="X487" s="430" t="s">
        <v>22</v>
      </c>
      <c r="Y487" s="430"/>
      <c r="Z487" s="1129"/>
      <c r="AA487" s="1130"/>
      <c r="AB487" s="1130"/>
      <c r="AC487" s="1131"/>
      <c r="AD487" s="1131"/>
      <c r="AE487" s="1150"/>
      <c r="AF487" s="1148"/>
      <c r="AG487" s="1149"/>
      <c r="AH487" s="1149"/>
      <c r="AI487" s="1148"/>
      <c r="AJ487" s="1149"/>
      <c r="AK487" s="1149"/>
      <c r="AL487" s="845"/>
    </row>
    <row customHeight="1" ht="11.25">
      <c r="A488" s="0" t="s">
        <v>1218</v>
      </c>
      <c r="E488" s="101"/>
      <c r="F488" s="1122"/>
      <c r="G488" s="1123"/>
      <c r="H488" s="233" t="s">
        <v>117</v>
      </c>
      <c r="I488" s="1144"/>
      <c r="J488" s="2497"/>
      <c r="K488" s="422"/>
      <c r="L488" s="214"/>
      <c r="M488" s="208"/>
      <c r="N488" s="1126"/>
      <c r="O488" s="1143"/>
      <c r="P488" s="1136"/>
      <c r="Q488" s="430"/>
      <c r="R488" s="430"/>
      <c r="S488" s="1137"/>
      <c r="T488" s="430"/>
      <c r="U488" s="430"/>
      <c r="V488" s="430"/>
      <c r="W488" s="430"/>
      <c r="X488" s="430"/>
      <c r="Y488" s="430"/>
      <c r="AA488" s="1127">
        <v>1</v>
      </c>
      <c r="AB488" s="1138" t="s">
        <v>1285</v>
      </c>
      <c r="AC488" s="794">
        <v>2368.6</v>
      </c>
      <c r="AD488" s="1138" t="str">
        <f>AB488</f>
        <v>  Прочие собственные средства</v>
      </c>
      <c r="AE488" s="794">
        <v>0</v>
      </c>
      <c r="AF488" s="1148"/>
      <c r="AG488" s="1149"/>
      <c r="AH488" s="1149"/>
      <c r="AI488" s="1148"/>
      <c r="AJ488" s="1149"/>
      <c r="AK488" s="1149"/>
      <c r="AL488" s="845"/>
    </row>
    <row customHeight="1" ht="11.25">
      <c r="A489" s="0" t="s">
        <v>1218</v>
      </c>
      <c r="E489" s="101"/>
      <c r="F489" s="1122"/>
      <c r="G489" s="1123"/>
      <c r="H489" s="233" t="s">
        <v>117</v>
      </c>
      <c r="I489" s="1144"/>
      <c r="J489" s="2497"/>
      <c r="K489" s="422"/>
      <c r="L489" s="214"/>
      <c r="M489" s="208"/>
      <c r="N489" s="1126"/>
      <c r="O489" s="1143"/>
      <c r="P489" s="1140"/>
      <c r="Q489" s="430"/>
      <c r="R489" s="430"/>
      <c r="S489" s="1137"/>
      <c r="T489" s="430"/>
      <c r="U489" s="430"/>
      <c r="V489" s="430"/>
      <c r="W489" s="430"/>
      <c r="X489" s="430"/>
      <c r="Y489" s="430"/>
      <c r="Z489" s="1129"/>
      <c r="AA489" s="1130"/>
      <c r="AB489" s="167" t="s">
        <v>1263</v>
      </c>
      <c r="AC489" s="1131"/>
      <c r="AD489" s="1131"/>
      <c r="AE489" s="1151"/>
      <c r="AF489" s="1148"/>
      <c r="AG489" s="1149"/>
      <c r="AH489" s="1149"/>
      <c r="AI489" s="1148"/>
      <c r="AJ489" s="1149"/>
      <c r="AK489" s="1149"/>
      <c r="AL489" s="845"/>
    </row>
    <row customHeight="1" ht="11.25">
      <c r="A490" s="0" t="s">
        <v>1218</v>
      </c>
      <c r="E490" s="101"/>
      <c r="F490" s="1122"/>
      <c r="G490" s="1123"/>
      <c r="H490" s="233" t="s">
        <v>117</v>
      </c>
      <c r="I490" s="1144"/>
      <c r="J490" s="2497"/>
      <c r="K490" s="422"/>
      <c r="L490" s="214"/>
      <c r="M490" s="208"/>
      <c r="N490" s="1129"/>
      <c r="O490" s="1130"/>
      <c r="P490" s="167" t="s">
        <v>1264</v>
      </c>
      <c r="Q490" s="1130"/>
      <c r="R490" s="1130"/>
      <c r="S490" s="1130"/>
      <c r="T490" s="1130"/>
      <c r="U490" s="1130"/>
      <c r="V490" s="1130"/>
      <c r="W490" s="1130"/>
      <c r="X490" s="1130"/>
      <c r="Y490" s="1130"/>
      <c r="Z490" s="1130"/>
      <c r="AA490" s="1130"/>
      <c r="AB490" s="1130"/>
      <c r="AC490" s="1130"/>
      <c r="AD490" s="1130"/>
      <c r="AE490" s="1152"/>
      <c r="AF490" s="1148"/>
      <c r="AG490" s="1149"/>
      <c r="AH490" s="1149"/>
      <c r="AI490" s="1148"/>
      <c r="AJ490" s="1149"/>
      <c r="AK490" s="1149"/>
      <c r="AL490" s="845"/>
    </row>
    <row customHeight="1" ht="11.25">
      <c r="A491" s="0" t="s">
        <v>1218</v>
      </c>
      <c r="B491" s="0" t="s">
        <v>22</v>
      </c>
      <c r="E491" s="101"/>
      <c r="F491" s="1122"/>
      <c r="G491" s="821" t="s">
        <v>102</v>
      </c>
      <c r="H491" s="233" t="s">
        <v>118</v>
      </c>
      <c r="I491" s="1144" t="s">
        <v>1393</v>
      </c>
      <c r="J491" s="2497" t="s">
        <v>22</v>
      </c>
      <c r="K491" s="422" t="s">
        <v>1524</v>
      </c>
      <c r="L491" s="214" t="s">
        <v>19</v>
      </c>
      <c r="M491" s="208"/>
      <c r="N491" s="1145"/>
      <c r="O491" s="1146" t="s">
        <v>529</v>
      </c>
      <c r="P491" s="1147"/>
      <c r="Q491" s="1147"/>
      <c r="R491" s="1147"/>
      <c r="S491" s="1147"/>
      <c r="T491" s="1147"/>
      <c r="U491" s="1147"/>
      <c r="V491" s="1147"/>
      <c r="W491" s="1147"/>
      <c r="X491" s="1147"/>
      <c r="Y491" s="1147"/>
      <c r="Z491" s="1147"/>
      <c r="AA491" s="1147"/>
      <c r="AB491" s="1147"/>
      <c r="AC491" s="1147"/>
      <c r="AD491" s="1147"/>
      <c r="AE491" s="1147"/>
      <c r="AF491" s="1148">
        <v>2</v>
      </c>
      <c r="AG491" s="1149" t="s">
        <v>1254</v>
      </c>
      <c r="AH491" s="1149" t="s">
        <v>1360</v>
      </c>
      <c r="AI491" s="1148">
        <v>4</v>
      </c>
      <c r="AJ491" s="1149" t="s">
        <v>1254</v>
      </c>
      <c r="AK491" s="1149" t="s">
        <v>1267</v>
      </c>
      <c r="AL491" s="845"/>
    </row>
    <row customHeight="1" ht="11.25">
      <c r="A492" s="0" t="s">
        <v>1218</v>
      </c>
      <c r="E492" s="101"/>
      <c r="F492" s="1122"/>
      <c r="G492" s="1123"/>
      <c r="H492" s="233" t="s">
        <v>114</v>
      </c>
      <c r="I492" s="1144"/>
      <c r="J492" s="2497"/>
      <c r="K492" s="422"/>
      <c r="L492" s="214"/>
      <c r="M492" s="208"/>
      <c r="N492" s="1126"/>
      <c r="O492" s="1143">
        <v>1</v>
      </c>
      <c r="P492" s="1128" t="s">
        <v>19</v>
      </c>
      <c r="Q492" s="430" t="s">
        <v>22</v>
      </c>
      <c r="R492" s="430" t="s">
        <v>22</v>
      </c>
      <c r="S492" s="430" t="s">
        <v>22</v>
      </c>
      <c r="T492" s="430" t="s">
        <v>22</v>
      </c>
      <c r="U492" s="430" t="s">
        <v>22</v>
      </c>
      <c r="V492" s="430" t="s">
        <v>22</v>
      </c>
      <c r="W492" s="430" t="s">
        <v>22</v>
      </c>
      <c r="X492" s="430" t="s">
        <v>22</v>
      </c>
      <c r="Y492" s="430"/>
      <c r="Z492" s="1129"/>
      <c r="AA492" s="1130"/>
      <c r="AB492" s="1130"/>
      <c r="AC492" s="1131"/>
      <c r="AD492" s="1131"/>
      <c r="AE492" s="1150"/>
      <c r="AF492" s="1148"/>
      <c r="AG492" s="1149"/>
      <c r="AH492" s="1149"/>
      <c r="AI492" s="1148"/>
      <c r="AJ492" s="1149"/>
      <c r="AK492" s="1149"/>
      <c r="AL492" s="845"/>
    </row>
    <row customHeight="1" ht="11.25">
      <c r="A493" s="0" t="s">
        <v>1218</v>
      </c>
      <c r="E493" s="101"/>
      <c r="F493" s="1122"/>
      <c r="G493" s="1123"/>
      <c r="H493" s="233" t="s">
        <v>114</v>
      </c>
      <c r="I493" s="1144"/>
      <c r="J493" s="2497"/>
      <c r="K493" s="422"/>
      <c r="L493" s="214"/>
      <c r="M493" s="208"/>
      <c r="N493" s="1126"/>
      <c r="O493" s="1143"/>
      <c r="P493" s="1136"/>
      <c r="Q493" s="430"/>
      <c r="R493" s="430"/>
      <c r="S493" s="1137"/>
      <c r="T493" s="430"/>
      <c r="U493" s="430"/>
      <c r="V493" s="430"/>
      <c r="W493" s="430"/>
      <c r="X493" s="430"/>
      <c r="Y493" s="430"/>
      <c r="AA493" s="1127">
        <v>1</v>
      </c>
      <c r="AB493" s="1138" t="s">
        <v>1272</v>
      </c>
      <c r="AC493" s="794">
        <v>7842.6</v>
      </c>
      <c r="AD493" s="1138" t="str">
        <f>AB493</f>
        <v>  Прибыль направляемая на инвестиции</v>
      </c>
      <c r="AE493" s="794">
        <v>0</v>
      </c>
      <c r="AF493" s="1148"/>
      <c r="AG493" s="1149"/>
      <c r="AH493" s="1149"/>
      <c r="AI493" s="1148"/>
      <c r="AJ493" s="1149"/>
      <c r="AK493" s="1149"/>
      <c r="AL493" s="845"/>
    </row>
    <row customHeight="1" ht="11.25">
      <c r="A494" s="0" t="s">
        <v>1218</v>
      </c>
      <c r="E494" s="101"/>
      <c r="F494" s="1122"/>
      <c r="G494" s="1123"/>
      <c r="H494" s="233" t="s">
        <v>114</v>
      </c>
      <c r="I494" s="1144"/>
      <c r="J494" s="2497"/>
      <c r="K494" s="422"/>
      <c r="L494" s="214"/>
      <c r="M494" s="208"/>
      <c r="N494" s="1126"/>
      <c r="O494" s="1143"/>
      <c r="P494" s="1140"/>
      <c r="Q494" s="430"/>
      <c r="R494" s="430"/>
      <c r="S494" s="1137"/>
      <c r="T494" s="430"/>
      <c r="U494" s="430"/>
      <c r="V494" s="430"/>
      <c r="W494" s="430"/>
      <c r="X494" s="430"/>
      <c r="Y494" s="430"/>
      <c r="Z494" s="1129"/>
      <c r="AA494" s="1130"/>
      <c r="AB494" s="167" t="s">
        <v>1263</v>
      </c>
      <c r="AC494" s="1131"/>
      <c r="AD494" s="1131"/>
      <c r="AE494" s="1151"/>
      <c r="AF494" s="1148"/>
      <c r="AG494" s="1149"/>
      <c r="AH494" s="1149"/>
      <c r="AI494" s="1148"/>
      <c r="AJ494" s="1149"/>
      <c r="AK494" s="1149"/>
      <c r="AL494" s="845"/>
    </row>
    <row customHeight="1" ht="11.25">
      <c r="A495" s="0" t="s">
        <v>1218</v>
      </c>
      <c r="E495" s="101"/>
      <c r="F495" s="1122"/>
      <c r="G495" s="1123"/>
      <c r="H495" s="233" t="s">
        <v>114</v>
      </c>
      <c r="I495" s="1144"/>
      <c r="J495" s="2497"/>
      <c r="K495" s="422"/>
      <c r="L495" s="214"/>
      <c r="M495" s="208"/>
      <c r="N495" s="1129"/>
      <c r="O495" s="1130"/>
      <c r="P495" s="167" t="s">
        <v>1264</v>
      </c>
      <c r="Q495" s="1130"/>
      <c r="R495" s="1130"/>
      <c r="S495" s="1130"/>
      <c r="T495" s="1130"/>
      <c r="U495" s="1130"/>
      <c r="V495" s="1130"/>
      <c r="W495" s="1130"/>
      <c r="X495" s="1130"/>
      <c r="Y495" s="1130"/>
      <c r="Z495" s="1130"/>
      <c r="AA495" s="1130"/>
      <c r="AB495" s="1130"/>
      <c r="AC495" s="1130"/>
      <c r="AD495" s="1130"/>
      <c r="AE495" s="1152"/>
      <c r="AF495" s="1148"/>
      <c r="AG495" s="1149"/>
      <c r="AH495" s="1149"/>
      <c r="AI495" s="1148"/>
      <c r="AJ495" s="1149"/>
      <c r="AK495" s="1149"/>
      <c r="AL495" s="845"/>
    </row>
    <row customHeight="1" ht="11.25">
      <c r="A496" s="0" t="s">
        <v>1218</v>
      </c>
      <c r="B496" s="0" t="s">
        <v>22</v>
      </c>
      <c r="E496" s="101"/>
      <c r="F496" s="1122"/>
      <c r="G496" s="821" t="s">
        <v>102</v>
      </c>
      <c r="H496" s="233" t="s">
        <v>127</v>
      </c>
      <c r="I496" s="1144" t="s">
        <v>1317</v>
      </c>
      <c r="J496" s="2497" t="s">
        <v>22</v>
      </c>
      <c r="K496" s="422" t="s">
        <v>1525</v>
      </c>
      <c r="L496" s="214" t="s">
        <v>19</v>
      </c>
      <c r="M496" s="208"/>
      <c r="N496" s="1145"/>
      <c r="O496" s="1146" t="s">
        <v>529</v>
      </c>
      <c r="P496" s="1147"/>
      <c r="Q496" s="1147"/>
      <c r="R496" s="1147"/>
      <c r="S496" s="1147"/>
      <c r="T496" s="1147"/>
      <c r="U496" s="1147"/>
      <c r="V496" s="1147"/>
      <c r="W496" s="1147"/>
      <c r="X496" s="1147"/>
      <c r="Y496" s="1147"/>
      <c r="Z496" s="1147"/>
      <c r="AA496" s="1147"/>
      <c r="AB496" s="1147"/>
      <c r="AC496" s="1147"/>
      <c r="AD496" s="1147"/>
      <c r="AE496" s="1147"/>
      <c r="AF496" s="1148">
        <v>1</v>
      </c>
      <c r="AG496" s="1149" t="s">
        <v>1254</v>
      </c>
      <c r="AH496" s="1149" t="s">
        <v>1360</v>
      </c>
      <c r="AI496" s="1148">
        <v>2</v>
      </c>
      <c r="AJ496" s="1149" t="s">
        <v>1254</v>
      </c>
      <c r="AK496" s="1149" t="s">
        <v>1354</v>
      </c>
      <c r="AL496" s="845"/>
    </row>
    <row customHeight="1" ht="11.25">
      <c r="A497" s="0" t="s">
        <v>1218</v>
      </c>
      <c r="E497" s="101"/>
      <c r="F497" s="1122"/>
      <c r="G497" s="1123"/>
      <c r="H497" s="233" t="s">
        <v>118</v>
      </c>
      <c r="I497" s="1144"/>
      <c r="J497" s="2497"/>
      <c r="K497" s="422"/>
      <c r="L497" s="214"/>
      <c r="M497" s="208"/>
      <c r="N497" s="1126"/>
      <c r="O497" s="1143">
        <v>1</v>
      </c>
      <c r="P497" s="1128" t="s">
        <v>19</v>
      </c>
      <c r="Q497" s="430" t="s">
        <v>22</v>
      </c>
      <c r="R497" s="430" t="s">
        <v>22</v>
      </c>
      <c r="S497" s="430" t="s">
        <v>22</v>
      </c>
      <c r="T497" s="430" t="s">
        <v>22</v>
      </c>
      <c r="U497" s="430" t="s">
        <v>22</v>
      </c>
      <c r="V497" s="430" t="s">
        <v>22</v>
      </c>
      <c r="W497" s="430" t="s">
        <v>22</v>
      </c>
      <c r="X497" s="430" t="s">
        <v>22</v>
      </c>
      <c r="Y497" s="430"/>
      <c r="Z497" s="1129"/>
      <c r="AA497" s="1130"/>
      <c r="AB497" s="1130"/>
      <c r="AC497" s="1131"/>
      <c r="AD497" s="1131"/>
      <c r="AE497" s="1150"/>
      <c r="AF497" s="1148"/>
      <c r="AG497" s="1149"/>
      <c r="AH497" s="1149"/>
      <c r="AI497" s="1148"/>
      <c r="AJ497" s="1149"/>
      <c r="AK497" s="1149"/>
      <c r="AL497" s="845"/>
    </row>
    <row customHeight="1" ht="11.25">
      <c r="A498" s="0" t="s">
        <v>1218</v>
      </c>
      <c r="E498" s="101"/>
      <c r="F498" s="1122"/>
      <c r="G498" s="1123"/>
      <c r="H498" s="233" t="s">
        <v>118</v>
      </c>
      <c r="I498" s="1144"/>
      <c r="J498" s="2497"/>
      <c r="K498" s="422"/>
      <c r="L498" s="214"/>
      <c r="M498" s="208"/>
      <c r="N498" s="1126"/>
      <c r="O498" s="1143"/>
      <c r="P498" s="1136"/>
      <c r="Q498" s="430"/>
      <c r="R498" s="430"/>
      <c r="S498" s="1137"/>
      <c r="T498" s="430"/>
      <c r="U498" s="430"/>
      <c r="V498" s="430"/>
      <c r="W498" s="430"/>
      <c r="X498" s="430"/>
      <c r="Y498" s="430"/>
      <c r="AA498" s="1127">
        <v>1</v>
      </c>
      <c r="AB498" s="1138" t="s">
        <v>1272</v>
      </c>
      <c r="AC498" s="794">
        <v>14331.77</v>
      </c>
      <c r="AD498" s="1138" t="str">
        <f>AB498</f>
        <v>  Прибыль направляемая на инвестиции</v>
      </c>
      <c r="AE498" s="794">
        <v>0</v>
      </c>
      <c r="AF498" s="1148"/>
      <c r="AG498" s="1149"/>
      <c r="AH498" s="1149"/>
      <c r="AI498" s="1148"/>
      <c r="AJ498" s="1149"/>
      <c r="AK498" s="1149"/>
      <c r="AL498" s="845"/>
    </row>
    <row customHeight="1" ht="11.25">
      <c r="A499" s="0" t="s">
        <v>1218</v>
      </c>
      <c r="E499" s="101"/>
      <c r="F499" s="1122"/>
      <c r="G499" s="1123"/>
      <c r="H499" s="233" t="s">
        <v>118</v>
      </c>
      <c r="I499" s="1144"/>
      <c r="J499" s="2497"/>
      <c r="K499" s="422"/>
      <c r="L499" s="214"/>
      <c r="M499" s="208"/>
      <c r="N499" s="1126"/>
      <c r="O499" s="1143"/>
      <c r="P499" s="1140"/>
      <c r="Q499" s="430"/>
      <c r="R499" s="430"/>
      <c r="S499" s="1137"/>
      <c r="T499" s="430"/>
      <c r="U499" s="430"/>
      <c r="V499" s="430"/>
      <c r="W499" s="430"/>
      <c r="X499" s="430"/>
      <c r="Y499" s="430"/>
      <c r="Z499" s="1129"/>
      <c r="AA499" s="1130"/>
      <c r="AB499" s="167" t="s">
        <v>1263</v>
      </c>
      <c r="AC499" s="1131"/>
      <c r="AD499" s="1131"/>
      <c r="AE499" s="1151"/>
      <c r="AF499" s="1148"/>
      <c r="AG499" s="1149"/>
      <c r="AH499" s="1149"/>
      <c r="AI499" s="1148"/>
      <c r="AJ499" s="1149"/>
      <c r="AK499" s="1149"/>
      <c r="AL499" s="845"/>
    </row>
    <row customHeight="1" ht="11.25">
      <c r="A500" s="0" t="s">
        <v>1218</v>
      </c>
      <c r="E500" s="101"/>
      <c r="F500" s="1122"/>
      <c r="G500" s="1123"/>
      <c r="H500" s="233" t="s">
        <v>118</v>
      </c>
      <c r="I500" s="1144"/>
      <c r="J500" s="2497"/>
      <c r="K500" s="422"/>
      <c r="L500" s="214"/>
      <c r="M500" s="208"/>
      <c r="N500" s="1129"/>
      <c r="O500" s="1130"/>
      <c r="P500" s="167" t="s">
        <v>1264</v>
      </c>
      <c r="Q500" s="1130"/>
      <c r="R500" s="1130"/>
      <c r="S500" s="1130"/>
      <c r="T500" s="1130"/>
      <c r="U500" s="1130"/>
      <c r="V500" s="1130"/>
      <c r="W500" s="1130"/>
      <c r="X500" s="1130"/>
      <c r="Y500" s="1130"/>
      <c r="Z500" s="1130"/>
      <c r="AA500" s="1130"/>
      <c r="AB500" s="1130"/>
      <c r="AC500" s="1130"/>
      <c r="AD500" s="1130"/>
      <c r="AE500" s="1152"/>
      <c r="AF500" s="1148"/>
      <c r="AG500" s="1149"/>
      <c r="AH500" s="1149"/>
      <c r="AI500" s="1148"/>
      <c r="AJ500" s="1149"/>
      <c r="AK500" s="1149"/>
      <c r="AL500" s="845"/>
    </row>
    <row customHeight="1" ht="11.25">
      <c r="A501" s="0" t="s">
        <v>1218</v>
      </c>
      <c r="B501" s="0" t="s">
        <v>22</v>
      </c>
      <c r="E501" s="101"/>
      <c r="F501" s="1122"/>
      <c r="G501" s="821" t="s">
        <v>102</v>
      </c>
      <c r="H501" s="233" t="s">
        <v>131</v>
      </c>
      <c r="I501" s="1144" t="s">
        <v>1317</v>
      </c>
      <c r="J501" s="2497" t="s">
        <v>22</v>
      </c>
      <c r="K501" s="422" t="s">
        <v>1526</v>
      </c>
      <c r="L501" s="214" t="s">
        <v>19</v>
      </c>
      <c r="M501" s="208"/>
      <c r="N501" s="1145"/>
      <c r="O501" s="1146" t="s">
        <v>529</v>
      </c>
      <c r="P501" s="1147"/>
      <c r="Q501" s="1147"/>
      <c r="R501" s="1147"/>
      <c r="S501" s="1147"/>
      <c r="T501" s="1147"/>
      <c r="U501" s="1147"/>
      <c r="V501" s="1147"/>
      <c r="W501" s="1147"/>
      <c r="X501" s="1147"/>
      <c r="Y501" s="1147"/>
      <c r="Z501" s="1147"/>
      <c r="AA501" s="1147"/>
      <c r="AB501" s="1147"/>
      <c r="AC501" s="1147"/>
      <c r="AD501" s="1147"/>
      <c r="AE501" s="1147"/>
      <c r="AF501" s="1148">
        <v>1</v>
      </c>
      <c r="AG501" s="1149" t="s">
        <v>1254</v>
      </c>
      <c r="AH501" s="1149" t="s">
        <v>1360</v>
      </c>
      <c r="AI501" s="1148">
        <v>3</v>
      </c>
      <c r="AJ501" s="1149" t="s">
        <v>1254</v>
      </c>
      <c r="AK501" s="1149" t="s">
        <v>1267</v>
      </c>
      <c r="AL501" s="845"/>
    </row>
    <row customHeight="1" ht="11.25">
      <c r="A502" s="0" t="s">
        <v>1218</v>
      </c>
      <c r="E502" s="101"/>
      <c r="F502" s="1122"/>
      <c r="G502" s="1123"/>
      <c r="H502" s="233" t="s">
        <v>127</v>
      </c>
      <c r="I502" s="1144"/>
      <c r="J502" s="2497"/>
      <c r="K502" s="422"/>
      <c r="L502" s="214"/>
      <c r="M502" s="208"/>
      <c r="N502" s="1126"/>
      <c r="O502" s="1143">
        <v>1</v>
      </c>
      <c r="P502" s="1128" t="s">
        <v>19</v>
      </c>
      <c r="Q502" s="430" t="s">
        <v>22</v>
      </c>
      <c r="R502" s="430" t="s">
        <v>22</v>
      </c>
      <c r="S502" s="430" t="s">
        <v>22</v>
      </c>
      <c r="T502" s="430" t="s">
        <v>22</v>
      </c>
      <c r="U502" s="430" t="s">
        <v>22</v>
      </c>
      <c r="V502" s="430" t="s">
        <v>22</v>
      </c>
      <c r="W502" s="430" t="s">
        <v>22</v>
      </c>
      <c r="X502" s="430" t="s">
        <v>22</v>
      </c>
      <c r="Y502" s="430"/>
      <c r="Z502" s="1129"/>
      <c r="AA502" s="1130"/>
      <c r="AB502" s="1130"/>
      <c r="AC502" s="1131"/>
      <c r="AD502" s="1131"/>
      <c r="AE502" s="1150"/>
      <c r="AF502" s="1148"/>
      <c r="AG502" s="1149"/>
      <c r="AH502" s="1149"/>
      <c r="AI502" s="1148"/>
      <c r="AJ502" s="1149"/>
      <c r="AK502" s="1149"/>
      <c r="AL502" s="845"/>
    </row>
    <row customHeight="1" ht="11.25">
      <c r="A503" s="0" t="s">
        <v>1218</v>
      </c>
      <c r="E503" s="101"/>
      <c r="F503" s="1122"/>
      <c r="G503" s="1123"/>
      <c r="H503" s="233" t="s">
        <v>127</v>
      </c>
      <c r="I503" s="1144"/>
      <c r="J503" s="2497"/>
      <c r="K503" s="422"/>
      <c r="L503" s="214"/>
      <c r="M503" s="208"/>
      <c r="N503" s="1126"/>
      <c r="O503" s="1143"/>
      <c r="P503" s="1136"/>
      <c r="Q503" s="430"/>
      <c r="R503" s="430"/>
      <c r="S503" s="1137"/>
      <c r="T503" s="430"/>
      <c r="U503" s="430"/>
      <c r="V503" s="430"/>
      <c r="W503" s="430"/>
      <c r="X503" s="430"/>
      <c r="Y503" s="430"/>
      <c r="AA503" s="1127">
        <v>1</v>
      </c>
      <c r="AB503" s="1138" t="s">
        <v>1272</v>
      </c>
      <c r="AC503" s="794">
        <v>4942.22</v>
      </c>
      <c r="AD503" s="1138" t="str">
        <f>AB503</f>
        <v>  Прибыль направляемая на инвестиции</v>
      </c>
      <c r="AE503" s="794">
        <v>0</v>
      </c>
      <c r="AF503" s="1148"/>
      <c r="AG503" s="1149"/>
      <c r="AH503" s="1149"/>
      <c r="AI503" s="1148"/>
      <c r="AJ503" s="1149"/>
      <c r="AK503" s="1149"/>
      <c r="AL503" s="845"/>
    </row>
    <row customHeight="1" ht="11.25">
      <c r="A504" s="0" t="s">
        <v>1218</v>
      </c>
      <c r="E504" s="101"/>
      <c r="F504" s="1122"/>
      <c r="G504" s="1123"/>
      <c r="H504" s="233" t="s">
        <v>127</v>
      </c>
      <c r="I504" s="1144"/>
      <c r="J504" s="2497"/>
      <c r="K504" s="422"/>
      <c r="L504" s="214"/>
      <c r="M504" s="208"/>
      <c r="N504" s="1126"/>
      <c r="O504" s="1143"/>
      <c r="P504" s="1140"/>
      <c r="Q504" s="430"/>
      <c r="R504" s="430"/>
      <c r="S504" s="1137"/>
      <c r="T504" s="430"/>
      <c r="U504" s="430"/>
      <c r="V504" s="430"/>
      <c r="W504" s="430"/>
      <c r="X504" s="430"/>
      <c r="Y504" s="430"/>
      <c r="Z504" s="1129"/>
      <c r="AA504" s="1130"/>
      <c r="AB504" s="167" t="s">
        <v>1263</v>
      </c>
      <c r="AC504" s="1131"/>
      <c r="AD504" s="1131"/>
      <c r="AE504" s="1151"/>
      <c r="AF504" s="1148"/>
      <c r="AG504" s="1149"/>
      <c r="AH504" s="1149"/>
      <c r="AI504" s="1148"/>
      <c r="AJ504" s="1149"/>
      <c r="AK504" s="1149"/>
      <c r="AL504" s="845"/>
    </row>
    <row customHeight="1" ht="11.25">
      <c r="A505" s="0" t="s">
        <v>1218</v>
      </c>
      <c r="E505" s="101"/>
      <c r="F505" s="1122"/>
      <c r="G505" s="1123"/>
      <c r="H505" s="233" t="s">
        <v>127</v>
      </c>
      <c r="I505" s="1144"/>
      <c r="J505" s="2497"/>
      <c r="K505" s="422"/>
      <c r="L505" s="214"/>
      <c r="M505" s="208"/>
      <c r="N505" s="1129"/>
      <c r="O505" s="1130"/>
      <c r="P505" s="167" t="s">
        <v>1264</v>
      </c>
      <c r="Q505" s="1130"/>
      <c r="R505" s="1130"/>
      <c r="S505" s="1130"/>
      <c r="T505" s="1130"/>
      <c r="U505" s="1130"/>
      <c r="V505" s="1130"/>
      <c r="W505" s="1130"/>
      <c r="X505" s="1130"/>
      <c r="Y505" s="1130"/>
      <c r="Z505" s="1130"/>
      <c r="AA505" s="1130"/>
      <c r="AB505" s="1130"/>
      <c r="AC505" s="1130"/>
      <c r="AD505" s="1130"/>
      <c r="AE505" s="1152"/>
      <c r="AF505" s="1148"/>
      <c r="AG505" s="1149"/>
      <c r="AH505" s="1149"/>
      <c r="AI505" s="1148"/>
      <c r="AJ505" s="1149"/>
      <c r="AK505" s="1149"/>
      <c r="AL505" s="845"/>
    </row>
    <row customHeight="1" ht="11.25">
      <c r="A506" s="0" t="s">
        <v>1218</v>
      </c>
      <c r="B506" s="0" t="s">
        <v>1280</v>
      </c>
      <c r="E506" s="101"/>
      <c r="F506" s="1122"/>
      <c r="G506" s="821" t="s">
        <v>102</v>
      </c>
      <c r="H506" s="233" t="s">
        <v>121</v>
      </c>
      <c r="I506" s="1144" t="s">
        <v>1281</v>
      </c>
      <c r="J506" s="366" t="s">
        <v>1282</v>
      </c>
      <c r="K506" s="422" t="s">
        <v>1527</v>
      </c>
      <c r="L506" s="214" t="s">
        <v>19</v>
      </c>
      <c r="M506" s="208"/>
      <c r="N506" s="1145"/>
      <c r="O506" s="1146" t="s">
        <v>529</v>
      </c>
      <c r="P506" s="1147"/>
      <c r="Q506" s="1147"/>
      <c r="R506" s="1147"/>
      <c r="S506" s="1147"/>
      <c r="T506" s="1147"/>
      <c r="U506" s="1147"/>
      <c r="V506" s="1147"/>
      <c r="W506" s="1147"/>
      <c r="X506" s="1147"/>
      <c r="Y506" s="1147"/>
      <c r="Z506" s="1147"/>
      <c r="AA506" s="1147"/>
      <c r="AB506" s="1147"/>
      <c r="AC506" s="1147"/>
      <c r="AD506" s="1147"/>
      <c r="AE506" s="1147"/>
      <c r="AF506" s="1148">
        <v>2</v>
      </c>
      <c r="AG506" s="1149" t="s">
        <v>1254</v>
      </c>
      <c r="AH506" s="1149" t="s">
        <v>1360</v>
      </c>
      <c r="AI506" s="1148">
        <v>3</v>
      </c>
      <c r="AJ506" s="1149" t="s">
        <v>1254</v>
      </c>
      <c r="AK506" s="1149" t="s">
        <v>1267</v>
      </c>
      <c r="AL506" s="845"/>
    </row>
    <row customHeight="1" ht="11.25">
      <c r="A507" s="0" t="s">
        <v>1218</v>
      </c>
      <c r="E507" s="101"/>
      <c r="F507" s="1122"/>
      <c r="G507" s="1123"/>
      <c r="H507" s="233" t="s">
        <v>131</v>
      </c>
      <c r="I507" s="1144"/>
      <c r="J507" s="366"/>
      <c r="K507" s="422"/>
      <c r="L507" s="214"/>
      <c r="M507" s="208"/>
      <c r="N507" s="1126"/>
      <c r="O507" s="1143">
        <v>1</v>
      </c>
      <c r="P507" s="1128" t="s">
        <v>19</v>
      </c>
      <c r="Q507" s="430" t="s">
        <v>22</v>
      </c>
      <c r="R507" s="430" t="s">
        <v>22</v>
      </c>
      <c r="S507" s="430" t="s">
        <v>22</v>
      </c>
      <c r="T507" s="430" t="s">
        <v>22</v>
      </c>
      <c r="U507" s="430" t="s">
        <v>22</v>
      </c>
      <c r="V507" s="430" t="s">
        <v>22</v>
      </c>
      <c r="W507" s="430" t="s">
        <v>22</v>
      </c>
      <c r="X507" s="430" t="s">
        <v>22</v>
      </c>
      <c r="Y507" s="430"/>
      <c r="Z507" s="1129"/>
      <c r="AA507" s="1130"/>
      <c r="AB507" s="1130"/>
      <c r="AC507" s="1131"/>
      <c r="AD507" s="1131"/>
      <c r="AE507" s="1150"/>
      <c r="AF507" s="1148"/>
      <c r="AG507" s="1149"/>
      <c r="AH507" s="1149"/>
      <c r="AI507" s="1148"/>
      <c r="AJ507" s="1149"/>
      <c r="AK507" s="1149"/>
      <c r="AL507" s="845"/>
    </row>
    <row customHeight="1" ht="11.25">
      <c r="A508" s="0" t="s">
        <v>1218</v>
      </c>
      <c r="E508" s="101"/>
      <c r="F508" s="1122"/>
      <c r="G508" s="1123"/>
      <c r="H508" s="233" t="s">
        <v>131</v>
      </c>
      <c r="I508" s="1144"/>
      <c r="J508" s="366"/>
      <c r="K508" s="422"/>
      <c r="L508" s="214"/>
      <c r="M508" s="208"/>
      <c r="N508" s="1126"/>
      <c r="O508" s="1143"/>
      <c r="P508" s="1136"/>
      <c r="Q508" s="430"/>
      <c r="R508" s="430"/>
      <c r="S508" s="1137"/>
      <c r="T508" s="430"/>
      <c r="U508" s="430"/>
      <c r="V508" s="430"/>
      <c r="W508" s="430"/>
      <c r="X508" s="430"/>
      <c r="Y508" s="430"/>
      <c r="AA508" s="1127">
        <v>1</v>
      </c>
      <c r="AB508" s="1138" t="s">
        <v>1272</v>
      </c>
      <c r="AC508" s="794">
        <v>5793.23</v>
      </c>
      <c r="AD508" s="1138" t="str">
        <f>AB508</f>
        <v>  Прибыль направляемая на инвестиции</v>
      </c>
      <c r="AE508" s="794">
        <v>0</v>
      </c>
      <c r="AF508" s="1148"/>
      <c r="AG508" s="1149"/>
      <c r="AH508" s="1149"/>
      <c r="AI508" s="1148"/>
      <c r="AJ508" s="1149"/>
      <c r="AK508" s="1149"/>
      <c r="AL508" s="845"/>
    </row>
    <row customHeight="1" ht="11.25">
      <c r="A509" s="0" t="s">
        <v>1218</v>
      </c>
      <c r="E509" s="101"/>
      <c r="F509" s="1122"/>
      <c r="G509" s="1123"/>
      <c r="H509" s="233" t="s">
        <v>131</v>
      </c>
      <c r="I509" s="1144"/>
      <c r="J509" s="366"/>
      <c r="K509" s="422"/>
      <c r="L509" s="214"/>
      <c r="M509" s="208"/>
      <c r="N509" s="1126"/>
      <c r="O509" s="1143"/>
      <c r="P509" s="1140"/>
      <c r="Q509" s="430"/>
      <c r="R509" s="430"/>
      <c r="S509" s="1137"/>
      <c r="T509" s="430"/>
      <c r="U509" s="430"/>
      <c r="V509" s="430"/>
      <c r="W509" s="430"/>
      <c r="X509" s="430"/>
      <c r="Y509" s="430"/>
      <c r="Z509" s="1129"/>
      <c r="AA509" s="1130"/>
      <c r="AB509" s="167" t="s">
        <v>1263</v>
      </c>
      <c r="AC509" s="1131"/>
      <c r="AD509" s="1131"/>
      <c r="AE509" s="1151"/>
      <c r="AF509" s="1148"/>
      <c r="AG509" s="1149"/>
      <c r="AH509" s="1149"/>
      <c r="AI509" s="1148"/>
      <c r="AJ509" s="1149"/>
      <c r="AK509" s="1149"/>
      <c r="AL509" s="845"/>
    </row>
    <row customHeight="1" ht="11.25">
      <c r="A510" s="0" t="s">
        <v>1218</v>
      </c>
      <c r="E510" s="101"/>
      <c r="F510" s="1122"/>
      <c r="G510" s="1123"/>
      <c r="H510" s="233" t="s">
        <v>131</v>
      </c>
      <c r="I510" s="1144"/>
      <c r="J510" s="366"/>
      <c r="K510" s="422"/>
      <c r="L510" s="214"/>
      <c r="M510" s="208"/>
      <c r="N510" s="1129"/>
      <c r="O510" s="1130"/>
      <c r="P510" s="167" t="s">
        <v>1264</v>
      </c>
      <c r="Q510" s="1130"/>
      <c r="R510" s="1130"/>
      <c r="S510" s="1130"/>
      <c r="T510" s="1130"/>
      <c r="U510" s="1130"/>
      <c r="V510" s="1130"/>
      <c r="W510" s="1130"/>
      <c r="X510" s="1130"/>
      <c r="Y510" s="1130"/>
      <c r="Z510" s="1130"/>
      <c r="AA510" s="1130"/>
      <c r="AB510" s="1130"/>
      <c r="AC510" s="1130"/>
      <c r="AD510" s="1130"/>
      <c r="AE510" s="1152"/>
      <c r="AF510" s="1148"/>
      <c r="AG510" s="1149"/>
      <c r="AH510" s="1149"/>
      <c r="AI510" s="1148"/>
      <c r="AJ510" s="1149"/>
      <c r="AK510" s="1149"/>
      <c r="AL510" s="845"/>
    </row>
    <row customHeight="1" ht="11.25">
      <c r="A511" s="0" t="s">
        <v>1218</v>
      </c>
      <c r="B511" s="0" t="s">
        <v>22</v>
      </c>
      <c r="E511" s="101"/>
      <c r="F511" s="1122"/>
      <c r="G511" s="821" t="s">
        <v>102</v>
      </c>
      <c r="H511" s="233" t="s">
        <v>124</v>
      </c>
      <c r="I511" s="1144" t="s">
        <v>1393</v>
      </c>
      <c r="J511" s="2497" t="s">
        <v>22</v>
      </c>
      <c r="K511" s="422" t="s">
        <v>1528</v>
      </c>
      <c r="L511" s="214" t="s">
        <v>19</v>
      </c>
      <c r="M511" s="208"/>
      <c r="N511" s="1145"/>
      <c r="O511" s="1146" t="s">
        <v>529</v>
      </c>
      <c r="P511" s="1147"/>
      <c r="Q511" s="1147"/>
      <c r="R511" s="1147"/>
      <c r="S511" s="1147"/>
      <c r="T511" s="1147"/>
      <c r="U511" s="1147"/>
      <c r="V511" s="1147"/>
      <c r="W511" s="1147"/>
      <c r="X511" s="1147"/>
      <c r="Y511" s="1147"/>
      <c r="Z511" s="1147"/>
      <c r="AA511" s="1147"/>
      <c r="AB511" s="1147"/>
      <c r="AC511" s="1147"/>
      <c r="AD511" s="1147"/>
      <c r="AE511" s="1147"/>
      <c r="AF511" s="1148">
        <v>2</v>
      </c>
      <c r="AG511" s="1149" t="s">
        <v>1254</v>
      </c>
      <c r="AH511" s="1149" t="s">
        <v>1360</v>
      </c>
      <c r="AI511" s="1148">
        <v>3</v>
      </c>
      <c r="AJ511" s="1149" t="s">
        <v>1254</v>
      </c>
      <c r="AK511" s="1149" t="s">
        <v>1267</v>
      </c>
      <c r="AL511" s="845"/>
    </row>
    <row customHeight="1" ht="11.25">
      <c r="A512" s="0" t="s">
        <v>1218</v>
      </c>
      <c r="E512" s="101"/>
      <c r="F512" s="1122"/>
      <c r="G512" s="1123"/>
      <c r="H512" s="233" t="s">
        <v>121</v>
      </c>
      <c r="I512" s="1144"/>
      <c r="J512" s="2497"/>
      <c r="K512" s="422"/>
      <c r="L512" s="214"/>
      <c r="M512" s="208"/>
      <c r="N512" s="1126"/>
      <c r="O512" s="1143">
        <v>1</v>
      </c>
      <c r="P512" s="1128" t="s">
        <v>19</v>
      </c>
      <c r="Q512" s="430" t="s">
        <v>22</v>
      </c>
      <c r="R512" s="430" t="s">
        <v>22</v>
      </c>
      <c r="S512" s="430" t="s">
        <v>22</v>
      </c>
      <c r="T512" s="430" t="s">
        <v>22</v>
      </c>
      <c r="U512" s="430" t="s">
        <v>22</v>
      </c>
      <c r="V512" s="430" t="s">
        <v>22</v>
      </c>
      <c r="W512" s="430" t="s">
        <v>22</v>
      </c>
      <c r="X512" s="430" t="s">
        <v>22</v>
      </c>
      <c r="Y512" s="430"/>
      <c r="Z512" s="1129"/>
      <c r="AA512" s="1130"/>
      <c r="AB512" s="1130"/>
      <c r="AC512" s="1131"/>
      <c r="AD512" s="1131"/>
      <c r="AE512" s="1150"/>
      <c r="AF512" s="1148"/>
      <c r="AG512" s="1149"/>
      <c r="AH512" s="1149"/>
      <c r="AI512" s="1148"/>
      <c r="AJ512" s="1149"/>
      <c r="AK512" s="1149"/>
      <c r="AL512" s="845"/>
    </row>
    <row customHeight="1" ht="11.25">
      <c r="A513" s="0" t="s">
        <v>1218</v>
      </c>
      <c r="E513" s="101"/>
      <c r="F513" s="1122"/>
      <c r="G513" s="1123"/>
      <c r="H513" s="233" t="s">
        <v>121</v>
      </c>
      <c r="I513" s="1144"/>
      <c r="J513" s="2497"/>
      <c r="K513" s="422"/>
      <c r="L513" s="214"/>
      <c r="M513" s="208"/>
      <c r="N513" s="1126"/>
      <c r="O513" s="1143"/>
      <c r="P513" s="1136"/>
      <c r="Q513" s="430"/>
      <c r="R513" s="430"/>
      <c r="S513" s="1137"/>
      <c r="T513" s="430"/>
      <c r="U513" s="430"/>
      <c r="V513" s="430"/>
      <c r="W513" s="430"/>
      <c r="X513" s="430"/>
      <c r="Y513" s="430"/>
      <c r="AA513" s="1127">
        <v>1</v>
      </c>
      <c r="AB513" s="1138" t="s">
        <v>1272</v>
      </c>
      <c r="AC513" s="794">
        <v>3467.04</v>
      </c>
      <c r="AD513" s="1138" t="str">
        <f>AB513</f>
        <v>  Прибыль направляемая на инвестиции</v>
      </c>
      <c r="AE513" s="794">
        <v>0</v>
      </c>
      <c r="AF513" s="1148"/>
      <c r="AG513" s="1149"/>
      <c r="AH513" s="1149"/>
      <c r="AI513" s="1148"/>
      <c r="AJ513" s="1149"/>
      <c r="AK513" s="1149"/>
      <c r="AL513" s="845"/>
    </row>
    <row customHeight="1" ht="11.25">
      <c r="A514" s="0" t="s">
        <v>1218</v>
      </c>
      <c r="E514" s="101"/>
      <c r="F514" s="1122"/>
      <c r="G514" s="1123"/>
      <c r="H514" s="233" t="s">
        <v>121</v>
      </c>
      <c r="I514" s="1144"/>
      <c r="J514" s="2497"/>
      <c r="K514" s="422"/>
      <c r="L514" s="214"/>
      <c r="M514" s="208"/>
      <c r="N514" s="1126"/>
      <c r="O514" s="1143"/>
      <c r="P514" s="1140"/>
      <c r="Q514" s="430"/>
      <c r="R514" s="430"/>
      <c r="S514" s="1137"/>
      <c r="T514" s="430"/>
      <c r="U514" s="430"/>
      <c r="V514" s="430"/>
      <c r="W514" s="430"/>
      <c r="X514" s="430"/>
      <c r="Y514" s="430"/>
      <c r="Z514" s="1129"/>
      <c r="AA514" s="1130"/>
      <c r="AB514" s="167" t="s">
        <v>1263</v>
      </c>
      <c r="AC514" s="1131"/>
      <c r="AD514" s="1131"/>
      <c r="AE514" s="1151"/>
      <c r="AF514" s="1148"/>
      <c r="AG514" s="1149"/>
      <c r="AH514" s="1149"/>
      <c r="AI514" s="1148"/>
      <c r="AJ514" s="1149"/>
      <c r="AK514" s="1149"/>
      <c r="AL514" s="845"/>
    </row>
    <row customHeight="1" ht="11.25">
      <c r="A515" s="0" t="s">
        <v>1218</v>
      </c>
      <c r="E515" s="101"/>
      <c r="F515" s="1122"/>
      <c r="G515" s="1123"/>
      <c r="H515" s="233" t="s">
        <v>121</v>
      </c>
      <c r="I515" s="1144"/>
      <c r="J515" s="2497"/>
      <c r="K515" s="422"/>
      <c r="L515" s="214"/>
      <c r="M515" s="208"/>
      <c r="N515" s="1129"/>
      <c r="O515" s="1130"/>
      <c r="P515" s="167" t="s">
        <v>1264</v>
      </c>
      <c r="Q515" s="1130"/>
      <c r="R515" s="1130"/>
      <c r="S515" s="1130"/>
      <c r="T515" s="1130"/>
      <c r="U515" s="1130"/>
      <c r="V515" s="1130"/>
      <c r="W515" s="1130"/>
      <c r="X515" s="1130"/>
      <c r="Y515" s="1130"/>
      <c r="Z515" s="1130"/>
      <c r="AA515" s="1130"/>
      <c r="AB515" s="1130"/>
      <c r="AC515" s="1130"/>
      <c r="AD515" s="1130"/>
      <c r="AE515" s="1152"/>
      <c r="AF515" s="1148"/>
      <c r="AG515" s="1149"/>
      <c r="AH515" s="1149"/>
      <c r="AI515" s="1148"/>
      <c r="AJ515" s="1149"/>
      <c r="AK515" s="1149"/>
      <c r="AL515" s="845"/>
    </row>
    <row customHeight="1" ht="11.25">
      <c r="A516" s="0" t="s">
        <v>1218</v>
      </c>
      <c r="B516" s="0" t="s">
        <v>1250</v>
      </c>
      <c r="E516" s="101"/>
      <c r="F516" s="1122"/>
      <c r="G516" s="821" t="s">
        <v>102</v>
      </c>
      <c r="H516" s="233" t="s">
        <v>128</v>
      </c>
      <c r="I516" s="1144" t="s">
        <v>1251</v>
      </c>
      <c r="J516" s="366" t="s">
        <v>1252</v>
      </c>
      <c r="K516" s="422" t="s">
        <v>1529</v>
      </c>
      <c r="L516" s="214" t="s">
        <v>19</v>
      </c>
      <c r="M516" s="208"/>
      <c r="N516" s="1145"/>
      <c r="O516" s="1146" t="s">
        <v>529</v>
      </c>
      <c r="P516" s="1147"/>
      <c r="Q516" s="1147"/>
      <c r="R516" s="1147"/>
      <c r="S516" s="1147"/>
      <c r="T516" s="1147"/>
      <c r="U516" s="1147"/>
      <c r="V516" s="1147"/>
      <c r="W516" s="1147"/>
      <c r="X516" s="1147"/>
      <c r="Y516" s="1147"/>
      <c r="Z516" s="1147"/>
      <c r="AA516" s="1147"/>
      <c r="AB516" s="1147"/>
      <c r="AC516" s="1147"/>
      <c r="AD516" s="1147"/>
      <c r="AE516" s="1147"/>
      <c r="AF516" s="1148">
        <v>2</v>
      </c>
      <c r="AG516" s="1149" t="s">
        <v>1254</v>
      </c>
      <c r="AH516" s="1149" t="s">
        <v>1360</v>
      </c>
      <c r="AI516" s="1148">
        <v>2</v>
      </c>
      <c r="AJ516" s="1149" t="s">
        <v>1254</v>
      </c>
      <c r="AK516" s="1149" t="s">
        <v>1360</v>
      </c>
      <c r="AL516" s="845"/>
    </row>
    <row customHeight="1" ht="11.25">
      <c r="A517" s="0" t="s">
        <v>1218</v>
      </c>
      <c r="E517" s="101"/>
      <c r="F517" s="1122"/>
      <c r="G517" s="1123"/>
      <c r="H517" s="233" t="s">
        <v>124</v>
      </c>
      <c r="I517" s="1144"/>
      <c r="J517" s="366"/>
      <c r="K517" s="422"/>
      <c r="L517" s="214"/>
      <c r="M517" s="208"/>
      <c r="N517" s="1126"/>
      <c r="O517" s="1143">
        <v>1</v>
      </c>
      <c r="P517" s="1128" t="s">
        <v>61</v>
      </c>
      <c r="Q517" s="2494" t="s">
        <v>1471</v>
      </c>
      <c r="R517" s="2495" t="s">
        <v>1306</v>
      </c>
      <c r="S517" s="2495" t="s">
        <v>1472</v>
      </c>
      <c r="T517" s="2495" t="s">
        <v>1472</v>
      </c>
      <c r="U517" s="2495" t="s">
        <v>1473</v>
      </c>
      <c r="V517" s="2495" t="s">
        <v>1474</v>
      </c>
      <c r="W517" s="2495" t="s">
        <v>1475</v>
      </c>
      <c r="X517" s="2495" t="s">
        <v>1474</v>
      </c>
      <c r="Y517" s="2495" t="s">
        <v>1474</v>
      </c>
      <c r="Z517" s="1129"/>
      <c r="AA517" s="1130"/>
      <c r="AB517" s="1130"/>
      <c r="AC517" s="1131"/>
      <c r="AD517" s="1131"/>
      <c r="AE517" s="1150"/>
      <c r="AF517" s="1148"/>
      <c r="AG517" s="1149"/>
      <c r="AH517" s="1149"/>
      <c r="AI517" s="1148"/>
      <c r="AJ517" s="1149"/>
      <c r="AK517" s="1149"/>
      <c r="AL517" s="845"/>
    </row>
    <row customHeight="1" ht="11.25">
      <c r="A518" s="0" t="s">
        <v>1218</v>
      </c>
      <c r="E518" s="101"/>
      <c r="F518" s="1122"/>
      <c r="G518" s="1123"/>
      <c r="H518" s="233" t="s">
        <v>124</v>
      </c>
      <c r="I518" s="1144"/>
      <c r="J518" s="366"/>
      <c r="K518" s="422"/>
      <c r="L518" s="214"/>
      <c r="M518" s="208"/>
      <c r="N518" s="1126"/>
      <c r="O518" s="1143"/>
      <c r="P518" s="1136"/>
      <c r="Q518" s="2494"/>
      <c r="R518" s="430"/>
      <c r="S518" s="1137"/>
      <c r="T518" s="430"/>
      <c r="U518" s="430"/>
      <c r="V518" s="430"/>
      <c r="W518" s="430"/>
      <c r="X518" s="430"/>
      <c r="Y518" s="430"/>
      <c r="AA518" s="1127">
        <v>1</v>
      </c>
      <c r="AB518" s="1138" t="s">
        <v>1262</v>
      </c>
      <c r="AC518" s="794">
        <v>1922.57</v>
      </c>
      <c r="AD518" s="1138" t="str">
        <f>AB518</f>
        <v>     Прочие амортизационные отчисления</v>
      </c>
      <c r="AE518" s="794">
        <v>0</v>
      </c>
      <c r="AF518" s="1148"/>
      <c r="AG518" s="1149"/>
      <c r="AH518" s="1149"/>
      <c r="AI518" s="1148"/>
      <c r="AJ518" s="1149"/>
      <c r="AK518" s="1149"/>
      <c r="AL518" s="845"/>
    </row>
    <row customHeight="1" ht="11.25">
      <c r="A519" s="0" t="s">
        <v>1218</v>
      </c>
      <c r="E519" s="101"/>
      <c r="F519" s="1123"/>
      <c r="G519" s="1123"/>
      <c r="H519" s="1123"/>
      <c r="I519" s="1123"/>
      <c r="J519" s="1123"/>
      <c r="K519" s="1123"/>
      <c r="L519" s="1123"/>
      <c r="M519" s="1123"/>
      <c r="N519" s="1123"/>
      <c r="O519" s="1123"/>
      <c r="P519" s="1123"/>
      <c r="Q519" s="2496"/>
      <c r="R519" s="1123"/>
      <c r="S519" s="1123"/>
      <c r="T519" s="1123"/>
      <c r="U519" s="1123"/>
      <c r="V519" s="1123"/>
      <c r="W519" s="1123"/>
      <c r="X519" s="1123"/>
      <c r="Y519" s="1123"/>
      <c r="Z519" s="821" t="s">
        <v>102</v>
      </c>
      <c r="AA519" s="1143" t="s">
        <v>101</v>
      </c>
      <c r="AB519" s="1138" t="s">
        <v>1272</v>
      </c>
      <c r="AC519" s="794">
        <v>508.48</v>
      </c>
      <c r="AD519" s="1138" t="str">
        <f>AB519</f>
        <v>  Прибыль направляемая на инвестиции</v>
      </c>
      <c r="AE519" s="794">
        <v>0</v>
      </c>
      <c r="AF519" s="1125"/>
      <c r="AG519" s="1133"/>
      <c r="AH519" s="1133"/>
      <c r="AI519" s="1125"/>
      <c r="AJ519" s="1133"/>
      <c r="AK519" s="1134"/>
      <c r="AL519" s="845"/>
    </row>
    <row customHeight="1" ht="11.25">
      <c r="A520" s="0" t="s">
        <v>1218</v>
      </c>
      <c r="E520" s="101"/>
      <c r="F520" s="1122"/>
      <c r="G520" s="1123"/>
      <c r="H520" s="233" t="s">
        <v>124</v>
      </c>
      <c r="I520" s="1144"/>
      <c r="J520" s="366"/>
      <c r="K520" s="422"/>
      <c r="L520" s="214"/>
      <c r="M520" s="208"/>
      <c r="N520" s="1126"/>
      <c r="O520" s="1143"/>
      <c r="P520" s="1140"/>
      <c r="Q520" s="2494"/>
      <c r="R520" s="430"/>
      <c r="S520" s="1137"/>
      <c r="T520" s="430"/>
      <c r="U520" s="430"/>
      <c r="V520" s="430"/>
      <c r="W520" s="430"/>
      <c r="X520" s="430"/>
      <c r="Y520" s="430"/>
      <c r="Z520" s="1129"/>
      <c r="AA520" s="1130"/>
      <c r="AB520" s="167" t="s">
        <v>1263</v>
      </c>
      <c r="AC520" s="1131"/>
      <c r="AD520" s="1131"/>
      <c r="AE520" s="1151"/>
      <c r="AF520" s="1148"/>
      <c r="AG520" s="1149"/>
      <c r="AH520" s="1149"/>
      <c r="AI520" s="1148"/>
      <c r="AJ520" s="1149"/>
      <c r="AK520" s="1149"/>
      <c r="AL520" s="845"/>
    </row>
    <row customHeight="1" ht="11.25">
      <c r="A521" s="0" t="s">
        <v>1218</v>
      </c>
      <c r="E521" s="101"/>
      <c r="F521" s="1122"/>
      <c r="G521" s="1123"/>
      <c r="H521" s="233" t="s">
        <v>124</v>
      </c>
      <c r="I521" s="1144"/>
      <c r="J521" s="366"/>
      <c r="K521" s="422"/>
      <c r="L521" s="214"/>
      <c r="M521" s="208"/>
      <c r="N521" s="1129"/>
      <c r="O521" s="1130"/>
      <c r="P521" s="167" t="s">
        <v>1264</v>
      </c>
      <c r="Q521" s="1130"/>
      <c r="R521" s="1130"/>
      <c r="S521" s="1130"/>
      <c r="T521" s="1130"/>
      <c r="U521" s="1130"/>
      <c r="V521" s="1130"/>
      <c r="W521" s="1130"/>
      <c r="X521" s="1130"/>
      <c r="Y521" s="1130"/>
      <c r="Z521" s="1130"/>
      <c r="AA521" s="1130"/>
      <c r="AB521" s="1130"/>
      <c r="AC521" s="1130"/>
      <c r="AD521" s="1130"/>
      <c r="AE521" s="1152"/>
      <c r="AF521" s="1148"/>
      <c r="AG521" s="1149"/>
      <c r="AH521" s="1149"/>
      <c r="AI521" s="1148"/>
      <c r="AJ521" s="1149"/>
      <c r="AK521" s="1149"/>
      <c r="AL521" s="845"/>
    </row>
    <row customHeight="1" ht="11.25">
      <c r="A522" s="0" t="s">
        <v>1218</v>
      </c>
      <c r="B522" s="0" t="s">
        <v>22</v>
      </c>
      <c r="E522" s="101"/>
      <c r="F522" s="1122"/>
      <c r="G522" s="821" t="s">
        <v>102</v>
      </c>
      <c r="H522" s="233" t="s">
        <v>132</v>
      </c>
      <c r="I522" s="1144" t="s">
        <v>1393</v>
      </c>
      <c r="J522" s="2497" t="s">
        <v>22</v>
      </c>
      <c r="K522" s="422" t="s">
        <v>1530</v>
      </c>
      <c r="L522" s="214" t="s">
        <v>19</v>
      </c>
      <c r="M522" s="208"/>
      <c r="N522" s="1145"/>
      <c r="O522" s="1146" t="s">
        <v>529</v>
      </c>
      <c r="P522" s="1147"/>
      <c r="Q522" s="1147"/>
      <c r="R522" s="1147"/>
      <c r="S522" s="1147"/>
      <c r="T522" s="1147"/>
      <c r="U522" s="1147"/>
      <c r="V522" s="1147"/>
      <c r="W522" s="1147"/>
      <c r="X522" s="1147"/>
      <c r="Y522" s="1147"/>
      <c r="Z522" s="1147"/>
      <c r="AA522" s="1147"/>
      <c r="AB522" s="1147"/>
      <c r="AC522" s="1147"/>
      <c r="AD522" s="1147"/>
      <c r="AE522" s="1147"/>
      <c r="AF522" s="1148">
        <v>4</v>
      </c>
      <c r="AG522" s="1149" t="s">
        <v>1254</v>
      </c>
      <c r="AH522" s="1149" t="s">
        <v>1360</v>
      </c>
      <c r="AI522" s="1148">
        <v>6</v>
      </c>
      <c r="AJ522" s="1149" t="s">
        <v>1254</v>
      </c>
      <c r="AK522" s="1149" t="s">
        <v>1267</v>
      </c>
      <c r="AL522" s="845"/>
    </row>
    <row customHeight="1" ht="11.25">
      <c r="A523" s="0" t="s">
        <v>1218</v>
      </c>
      <c r="E523" s="101"/>
      <c r="F523" s="1122"/>
      <c r="G523" s="1123"/>
      <c r="H523" s="233" t="s">
        <v>128</v>
      </c>
      <c r="I523" s="1144"/>
      <c r="J523" s="2497"/>
      <c r="K523" s="422"/>
      <c r="L523" s="214"/>
      <c r="M523" s="208"/>
      <c r="N523" s="1126"/>
      <c r="O523" s="1143">
        <v>1</v>
      </c>
      <c r="P523" s="1128" t="s">
        <v>19</v>
      </c>
      <c r="Q523" s="430" t="s">
        <v>22</v>
      </c>
      <c r="R523" s="430" t="s">
        <v>22</v>
      </c>
      <c r="S523" s="430" t="s">
        <v>22</v>
      </c>
      <c r="T523" s="430" t="s">
        <v>22</v>
      </c>
      <c r="U523" s="430" t="s">
        <v>22</v>
      </c>
      <c r="V523" s="430" t="s">
        <v>22</v>
      </c>
      <c r="W523" s="430" t="s">
        <v>22</v>
      </c>
      <c r="X523" s="430" t="s">
        <v>22</v>
      </c>
      <c r="Y523" s="430"/>
      <c r="Z523" s="1129"/>
      <c r="AA523" s="1130"/>
      <c r="AB523" s="1130"/>
      <c r="AC523" s="1131"/>
      <c r="AD523" s="1131"/>
      <c r="AE523" s="1150"/>
      <c r="AF523" s="1148"/>
      <c r="AG523" s="1149"/>
      <c r="AH523" s="1149"/>
      <c r="AI523" s="1148"/>
      <c r="AJ523" s="1149"/>
      <c r="AK523" s="1149"/>
      <c r="AL523" s="845"/>
    </row>
    <row customHeight="1" ht="11.25">
      <c r="A524" s="0" t="s">
        <v>1218</v>
      </c>
      <c r="E524" s="101"/>
      <c r="F524" s="1122"/>
      <c r="G524" s="1123"/>
      <c r="H524" s="233" t="s">
        <v>128</v>
      </c>
      <c r="I524" s="1144"/>
      <c r="J524" s="2497"/>
      <c r="K524" s="422"/>
      <c r="L524" s="214"/>
      <c r="M524" s="208"/>
      <c r="N524" s="1126"/>
      <c r="O524" s="1143"/>
      <c r="P524" s="1136"/>
      <c r="Q524" s="430"/>
      <c r="R524" s="430"/>
      <c r="S524" s="1137"/>
      <c r="T524" s="430"/>
      <c r="U524" s="430"/>
      <c r="V524" s="430"/>
      <c r="W524" s="430"/>
      <c r="X524" s="430"/>
      <c r="Y524" s="430"/>
      <c r="AA524" s="1127">
        <v>1</v>
      </c>
      <c r="AB524" s="1138" t="s">
        <v>1262</v>
      </c>
      <c r="AC524" s="794">
        <v>34602.42</v>
      </c>
      <c r="AD524" s="1138" t="str">
        <f>AB524</f>
        <v>     Прочие амортизационные отчисления</v>
      </c>
      <c r="AE524" s="794">
        <v>1398.554</v>
      </c>
      <c r="AF524" s="1148"/>
      <c r="AG524" s="1149"/>
      <c r="AH524" s="1149"/>
      <c r="AI524" s="1148"/>
      <c r="AJ524" s="1149"/>
      <c r="AK524" s="1149"/>
      <c r="AL524" s="845"/>
    </row>
    <row customHeight="1" ht="11.25">
      <c r="A525" s="0" t="s">
        <v>1218</v>
      </c>
      <c r="E525" s="101"/>
      <c r="F525" s="1123"/>
      <c r="G525" s="1123"/>
      <c r="H525" s="1123"/>
      <c r="I525" s="1123"/>
      <c r="J525" s="1123"/>
      <c r="K525" s="1123"/>
      <c r="L525" s="1123"/>
      <c r="M525" s="1123"/>
      <c r="N525" s="1123"/>
      <c r="O525" s="1123"/>
      <c r="P525" s="1123"/>
      <c r="Q525" s="1123"/>
      <c r="R525" s="1123"/>
      <c r="S525" s="1123"/>
      <c r="T525" s="1123"/>
      <c r="U525" s="1123"/>
      <c r="V525" s="1123"/>
      <c r="W525" s="1123"/>
      <c r="X525" s="1123"/>
      <c r="Y525" s="1123"/>
      <c r="Z525" s="821" t="s">
        <v>102</v>
      </c>
      <c r="AA525" s="1143" t="s">
        <v>101</v>
      </c>
      <c r="AB525" s="1138" t="s">
        <v>1285</v>
      </c>
      <c r="AC525" s="794">
        <v>384.79</v>
      </c>
      <c r="AD525" s="1138" t="str">
        <f>AB525</f>
        <v>  Прочие собственные средства</v>
      </c>
      <c r="AE525" s="794">
        <v>0</v>
      </c>
      <c r="AF525" s="1125"/>
      <c r="AG525" s="1133"/>
      <c r="AH525" s="1133"/>
      <c r="AI525" s="1125"/>
      <c r="AJ525" s="1133"/>
      <c r="AK525" s="1134"/>
      <c r="AL525" s="845"/>
    </row>
    <row customHeight="1" ht="11.25">
      <c r="A526" s="0" t="s">
        <v>1218</v>
      </c>
      <c r="E526" s="101"/>
      <c r="F526" s="1122"/>
      <c r="G526" s="1123"/>
      <c r="H526" s="233" t="s">
        <v>128</v>
      </c>
      <c r="I526" s="1144"/>
      <c r="J526" s="2497"/>
      <c r="K526" s="422"/>
      <c r="L526" s="214"/>
      <c r="M526" s="208"/>
      <c r="N526" s="1126"/>
      <c r="O526" s="1143"/>
      <c r="P526" s="1140"/>
      <c r="Q526" s="430"/>
      <c r="R526" s="430"/>
      <c r="S526" s="1137"/>
      <c r="T526" s="430"/>
      <c r="U526" s="430"/>
      <c r="V526" s="430"/>
      <c r="W526" s="430"/>
      <c r="X526" s="430"/>
      <c r="Y526" s="430"/>
      <c r="Z526" s="1129"/>
      <c r="AA526" s="1130"/>
      <c r="AB526" s="167" t="s">
        <v>1263</v>
      </c>
      <c r="AC526" s="1131"/>
      <c r="AD526" s="1131"/>
      <c r="AE526" s="1151"/>
      <c r="AF526" s="1148"/>
      <c r="AG526" s="1149"/>
      <c r="AH526" s="1149"/>
      <c r="AI526" s="1148"/>
      <c r="AJ526" s="1149"/>
      <c r="AK526" s="1149"/>
      <c r="AL526" s="845"/>
    </row>
    <row customHeight="1" ht="11.25">
      <c r="A527" s="0" t="s">
        <v>1218</v>
      </c>
      <c r="E527" s="101"/>
      <c r="F527" s="1122"/>
      <c r="G527" s="1123"/>
      <c r="H527" s="233" t="s">
        <v>128</v>
      </c>
      <c r="I527" s="1144"/>
      <c r="J527" s="2497"/>
      <c r="K527" s="422"/>
      <c r="L527" s="214"/>
      <c r="M527" s="208"/>
      <c r="N527" s="1129"/>
      <c r="O527" s="1130"/>
      <c r="P527" s="167" t="s">
        <v>1264</v>
      </c>
      <c r="Q527" s="1130"/>
      <c r="R527" s="1130"/>
      <c r="S527" s="1130"/>
      <c r="T527" s="1130"/>
      <c r="U527" s="1130"/>
      <c r="V527" s="1130"/>
      <c r="W527" s="1130"/>
      <c r="X527" s="1130"/>
      <c r="Y527" s="1130"/>
      <c r="Z527" s="1130"/>
      <c r="AA527" s="1130"/>
      <c r="AB527" s="1130"/>
      <c r="AC527" s="1130"/>
      <c r="AD527" s="1130"/>
      <c r="AE527" s="1152"/>
      <c r="AF527" s="1148"/>
      <c r="AG527" s="1149"/>
      <c r="AH527" s="1149"/>
      <c r="AI527" s="1148"/>
      <c r="AJ527" s="1149"/>
      <c r="AK527" s="1149"/>
      <c r="AL527" s="845"/>
    </row>
    <row customHeight="1" ht="11.25">
      <c r="A528" s="0" t="s">
        <v>1218</v>
      </c>
      <c r="B528" s="0" t="s">
        <v>22</v>
      </c>
      <c r="E528" s="101"/>
      <c r="F528" s="1122"/>
      <c r="G528" s="821" t="s">
        <v>102</v>
      </c>
      <c r="H528" s="233" t="s">
        <v>135</v>
      </c>
      <c r="I528" s="1144" t="s">
        <v>1393</v>
      </c>
      <c r="J528" s="2497" t="s">
        <v>22</v>
      </c>
      <c r="K528" s="422" t="s">
        <v>1531</v>
      </c>
      <c r="L528" s="214" t="s">
        <v>19</v>
      </c>
      <c r="M528" s="208"/>
      <c r="N528" s="1145"/>
      <c r="O528" s="1146" t="s">
        <v>529</v>
      </c>
      <c r="P528" s="1147"/>
      <c r="Q528" s="1147"/>
      <c r="R528" s="1147"/>
      <c r="S528" s="1147"/>
      <c r="T528" s="1147"/>
      <c r="U528" s="1147"/>
      <c r="V528" s="1147"/>
      <c r="W528" s="1147"/>
      <c r="X528" s="1147"/>
      <c r="Y528" s="1147"/>
      <c r="Z528" s="1147"/>
      <c r="AA528" s="1147"/>
      <c r="AB528" s="1147"/>
      <c r="AC528" s="1147"/>
      <c r="AD528" s="1147"/>
      <c r="AE528" s="1147"/>
      <c r="AF528" s="1148">
        <v>4</v>
      </c>
      <c r="AG528" s="1149" t="s">
        <v>1254</v>
      </c>
      <c r="AH528" s="1149" t="s">
        <v>1360</v>
      </c>
      <c r="AI528" s="1148">
        <v>6</v>
      </c>
      <c r="AJ528" s="1149" t="s">
        <v>1254</v>
      </c>
      <c r="AK528" s="1149" t="s">
        <v>1267</v>
      </c>
      <c r="AL528" s="845"/>
    </row>
    <row customHeight="1" ht="11.25">
      <c r="A529" s="0" t="s">
        <v>1218</v>
      </c>
      <c r="E529" s="101"/>
      <c r="F529" s="1122"/>
      <c r="G529" s="1123"/>
      <c r="H529" s="233" t="s">
        <v>132</v>
      </c>
      <c r="I529" s="1144"/>
      <c r="J529" s="2497"/>
      <c r="K529" s="422"/>
      <c r="L529" s="214"/>
      <c r="M529" s="208"/>
      <c r="N529" s="1126"/>
      <c r="O529" s="1143">
        <v>1</v>
      </c>
      <c r="P529" s="1128" t="s">
        <v>19</v>
      </c>
      <c r="Q529" s="430" t="s">
        <v>22</v>
      </c>
      <c r="R529" s="430" t="s">
        <v>22</v>
      </c>
      <c r="S529" s="430" t="s">
        <v>22</v>
      </c>
      <c r="T529" s="430" t="s">
        <v>22</v>
      </c>
      <c r="U529" s="430" t="s">
        <v>22</v>
      </c>
      <c r="V529" s="430" t="s">
        <v>22</v>
      </c>
      <c r="W529" s="430" t="s">
        <v>22</v>
      </c>
      <c r="X529" s="430" t="s">
        <v>22</v>
      </c>
      <c r="Y529" s="430"/>
      <c r="Z529" s="1129"/>
      <c r="AA529" s="1130"/>
      <c r="AB529" s="1130"/>
      <c r="AC529" s="1131"/>
      <c r="AD529" s="1131"/>
      <c r="AE529" s="1150"/>
      <c r="AF529" s="1148"/>
      <c r="AG529" s="1149"/>
      <c r="AH529" s="1149"/>
      <c r="AI529" s="1148"/>
      <c r="AJ529" s="1149"/>
      <c r="AK529" s="1149"/>
      <c r="AL529" s="845"/>
    </row>
    <row customHeight="1" ht="11.25">
      <c r="A530" s="0" t="s">
        <v>1218</v>
      </c>
      <c r="E530" s="101"/>
      <c r="F530" s="1122"/>
      <c r="G530" s="1123"/>
      <c r="H530" s="233" t="s">
        <v>132</v>
      </c>
      <c r="I530" s="1144"/>
      <c r="J530" s="2497"/>
      <c r="K530" s="422"/>
      <c r="L530" s="214"/>
      <c r="M530" s="208"/>
      <c r="N530" s="1126"/>
      <c r="O530" s="1143"/>
      <c r="P530" s="1136"/>
      <c r="Q530" s="430"/>
      <c r="R530" s="430"/>
      <c r="S530" s="1137"/>
      <c r="T530" s="430"/>
      <c r="U530" s="430"/>
      <c r="V530" s="430"/>
      <c r="W530" s="430"/>
      <c r="X530" s="430"/>
      <c r="Y530" s="430"/>
      <c r="AA530" s="1127">
        <v>1</v>
      </c>
      <c r="AB530" s="1138" t="s">
        <v>1262</v>
      </c>
      <c r="AC530" s="794">
        <v>6943.62</v>
      </c>
      <c r="AD530" s="1138" t="str">
        <f>AB530</f>
        <v>     Прочие амортизационные отчисления</v>
      </c>
      <c r="AE530" s="794">
        <v>0</v>
      </c>
      <c r="AF530" s="1148"/>
      <c r="AG530" s="1149"/>
      <c r="AH530" s="1149"/>
      <c r="AI530" s="1148"/>
      <c r="AJ530" s="1149"/>
      <c r="AK530" s="1149"/>
      <c r="AL530" s="845"/>
    </row>
    <row customHeight="1" ht="11.25">
      <c r="A531" s="0" t="s">
        <v>1218</v>
      </c>
      <c r="E531" s="101"/>
      <c r="F531" s="1123"/>
      <c r="G531" s="1123"/>
      <c r="H531" s="1123"/>
      <c r="I531" s="1123"/>
      <c r="J531" s="1123"/>
      <c r="K531" s="1123"/>
      <c r="L531" s="1123"/>
      <c r="M531" s="1123"/>
      <c r="N531" s="1123"/>
      <c r="O531" s="1123"/>
      <c r="P531" s="1123"/>
      <c r="Q531" s="1123"/>
      <c r="R531" s="1123"/>
      <c r="S531" s="1123"/>
      <c r="T531" s="1123"/>
      <c r="U531" s="1123"/>
      <c r="V531" s="1123"/>
      <c r="W531" s="1123"/>
      <c r="X531" s="1123"/>
      <c r="Y531" s="1123"/>
      <c r="Z531" s="821" t="s">
        <v>102</v>
      </c>
      <c r="AA531" s="1143" t="s">
        <v>101</v>
      </c>
      <c r="AB531" s="1138" t="s">
        <v>1285</v>
      </c>
      <c r="AC531" s="794">
        <v>4691.68</v>
      </c>
      <c r="AD531" s="1138" t="str">
        <f>AB531</f>
        <v>  Прочие собственные средства</v>
      </c>
      <c r="AE531" s="794">
        <v>0</v>
      </c>
      <c r="AF531" s="1125"/>
      <c r="AG531" s="1133"/>
      <c r="AH531" s="1133"/>
      <c r="AI531" s="1125"/>
      <c r="AJ531" s="1133"/>
      <c r="AK531" s="1134"/>
      <c r="AL531" s="845"/>
    </row>
    <row customHeight="1" ht="11.25">
      <c r="A532" s="0" t="s">
        <v>1218</v>
      </c>
      <c r="E532" s="101"/>
      <c r="F532" s="1123"/>
      <c r="G532" s="1123"/>
      <c r="H532" s="1123"/>
      <c r="I532" s="1123"/>
      <c r="J532" s="1123"/>
      <c r="K532" s="1123"/>
      <c r="L532" s="1123"/>
      <c r="M532" s="1123"/>
      <c r="N532" s="1123"/>
      <c r="O532" s="1123"/>
      <c r="P532" s="1123"/>
      <c r="Q532" s="1123"/>
      <c r="R532" s="1123"/>
      <c r="S532" s="1123"/>
      <c r="T532" s="1123"/>
      <c r="U532" s="1123"/>
      <c r="V532" s="1123"/>
      <c r="W532" s="1123"/>
      <c r="X532" s="1123"/>
      <c r="Y532" s="1123"/>
      <c r="Z532" s="821" t="s">
        <v>102</v>
      </c>
      <c r="AA532" s="1143" t="s">
        <v>89</v>
      </c>
      <c r="AB532" s="1138" t="s">
        <v>1272</v>
      </c>
      <c r="AC532" s="794">
        <v>5649.26</v>
      </c>
      <c r="AD532" s="1138" t="str">
        <f>AB532</f>
        <v>  Прибыль направляемая на инвестиции</v>
      </c>
      <c r="AE532" s="794">
        <v>564.886</v>
      </c>
      <c r="AF532" s="1125"/>
      <c r="AG532" s="1133"/>
      <c r="AH532" s="1133"/>
      <c r="AI532" s="1125"/>
      <c r="AJ532" s="1133"/>
      <c r="AK532" s="1134"/>
      <c r="AL532" s="845"/>
    </row>
    <row customHeight="1" ht="11.25">
      <c r="A533" s="0" t="s">
        <v>1218</v>
      </c>
      <c r="E533" s="101"/>
      <c r="F533" s="1122"/>
      <c r="G533" s="1123"/>
      <c r="H533" s="233" t="s">
        <v>132</v>
      </c>
      <c r="I533" s="1144"/>
      <c r="J533" s="2497"/>
      <c r="K533" s="422"/>
      <c r="L533" s="214"/>
      <c r="M533" s="208"/>
      <c r="N533" s="1126"/>
      <c r="O533" s="1143"/>
      <c r="P533" s="1140"/>
      <c r="Q533" s="430"/>
      <c r="R533" s="430"/>
      <c r="S533" s="1137"/>
      <c r="T533" s="430"/>
      <c r="U533" s="430"/>
      <c r="V533" s="430"/>
      <c r="W533" s="430"/>
      <c r="X533" s="430"/>
      <c r="Y533" s="430"/>
      <c r="Z533" s="1129"/>
      <c r="AA533" s="1130"/>
      <c r="AB533" s="167" t="s">
        <v>1263</v>
      </c>
      <c r="AC533" s="1131"/>
      <c r="AD533" s="1131"/>
      <c r="AE533" s="1151"/>
      <c r="AF533" s="1148"/>
      <c r="AG533" s="1149"/>
      <c r="AH533" s="1149"/>
      <c r="AI533" s="1148"/>
      <c r="AJ533" s="1149"/>
      <c r="AK533" s="1149"/>
      <c r="AL533" s="845"/>
    </row>
    <row customHeight="1" ht="11.25">
      <c r="A534" s="0" t="s">
        <v>1218</v>
      </c>
      <c r="E534" s="101"/>
      <c r="F534" s="1122"/>
      <c r="G534" s="1123"/>
      <c r="H534" s="233" t="s">
        <v>132</v>
      </c>
      <c r="I534" s="1144"/>
      <c r="J534" s="2497"/>
      <c r="K534" s="422"/>
      <c r="L534" s="214"/>
      <c r="M534" s="208"/>
      <c r="N534" s="1129"/>
      <c r="O534" s="1130"/>
      <c r="P534" s="167" t="s">
        <v>1264</v>
      </c>
      <c r="Q534" s="1130"/>
      <c r="R534" s="1130"/>
      <c r="S534" s="1130"/>
      <c r="T534" s="1130"/>
      <c r="U534" s="1130"/>
      <c r="V534" s="1130"/>
      <c r="W534" s="1130"/>
      <c r="X534" s="1130"/>
      <c r="Y534" s="1130"/>
      <c r="Z534" s="1130"/>
      <c r="AA534" s="1130"/>
      <c r="AB534" s="1130"/>
      <c r="AC534" s="1130"/>
      <c r="AD534" s="1130"/>
      <c r="AE534" s="1152"/>
      <c r="AF534" s="1148"/>
      <c r="AG534" s="1149"/>
      <c r="AH534" s="1149"/>
      <c r="AI534" s="1148"/>
      <c r="AJ534" s="1149"/>
      <c r="AK534" s="1149"/>
      <c r="AL534" s="845"/>
    </row>
    <row customHeight="1" ht="11.25">
      <c r="A535" s="0" t="s">
        <v>1218</v>
      </c>
      <c r="B535" s="0" t="s">
        <v>22</v>
      </c>
      <c r="E535" s="101"/>
      <c r="F535" s="1122"/>
      <c r="G535" s="821" t="s">
        <v>102</v>
      </c>
      <c r="H535" s="233" t="s">
        <v>150</v>
      </c>
      <c r="I535" s="1144" t="s">
        <v>1317</v>
      </c>
      <c r="J535" s="2497" t="s">
        <v>22</v>
      </c>
      <c r="K535" s="422" t="s">
        <v>1532</v>
      </c>
      <c r="L535" s="214" t="s">
        <v>19</v>
      </c>
      <c r="M535" s="208"/>
      <c r="N535" s="1145"/>
      <c r="O535" s="1146" t="s">
        <v>529</v>
      </c>
      <c r="P535" s="1147"/>
      <c r="Q535" s="1147"/>
      <c r="R535" s="1147"/>
      <c r="S535" s="1147"/>
      <c r="T535" s="1147"/>
      <c r="U535" s="1147"/>
      <c r="V535" s="1147"/>
      <c r="W535" s="1147"/>
      <c r="X535" s="1147"/>
      <c r="Y535" s="1147"/>
      <c r="Z535" s="1147"/>
      <c r="AA535" s="1147"/>
      <c r="AB535" s="1147"/>
      <c r="AC535" s="1147"/>
      <c r="AD535" s="1147"/>
      <c r="AE535" s="1147"/>
      <c r="AF535" s="1148">
        <v>1</v>
      </c>
      <c r="AG535" s="1149" t="s">
        <v>1254</v>
      </c>
      <c r="AH535" s="1149" t="s">
        <v>1360</v>
      </c>
      <c r="AI535" s="1148">
        <v>2</v>
      </c>
      <c r="AJ535" s="1149" t="s">
        <v>1254</v>
      </c>
      <c r="AK535" s="1149" t="s">
        <v>1354</v>
      </c>
      <c r="AL535" s="845"/>
    </row>
    <row customHeight="1" ht="11.25">
      <c r="A536" s="0" t="s">
        <v>1218</v>
      </c>
      <c r="E536" s="101"/>
      <c r="F536" s="1122"/>
      <c r="G536" s="1123"/>
      <c r="H536" s="233" t="s">
        <v>135</v>
      </c>
      <c r="I536" s="1144"/>
      <c r="J536" s="2497"/>
      <c r="K536" s="422"/>
      <c r="L536" s="214"/>
      <c r="M536" s="208"/>
      <c r="N536" s="1126"/>
      <c r="O536" s="1143">
        <v>1</v>
      </c>
      <c r="P536" s="1128" t="s">
        <v>19</v>
      </c>
      <c r="Q536" s="430" t="s">
        <v>22</v>
      </c>
      <c r="R536" s="430" t="s">
        <v>22</v>
      </c>
      <c r="S536" s="430" t="s">
        <v>22</v>
      </c>
      <c r="T536" s="430" t="s">
        <v>22</v>
      </c>
      <c r="U536" s="430" t="s">
        <v>22</v>
      </c>
      <c r="V536" s="430" t="s">
        <v>22</v>
      </c>
      <c r="W536" s="430" t="s">
        <v>22</v>
      </c>
      <c r="X536" s="430" t="s">
        <v>22</v>
      </c>
      <c r="Y536" s="430"/>
      <c r="Z536" s="1129"/>
      <c r="AA536" s="1130"/>
      <c r="AB536" s="1130"/>
      <c r="AC536" s="1131"/>
      <c r="AD536" s="1131"/>
      <c r="AE536" s="1150"/>
      <c r="AF536" s="1148"/>
      <c r="AG536" s="1149"/>
      <c r="AH536" s="1149"/>
      <c r="AI536" s="1148"/>
      <c r="AJ536" s="1149"/>
      <c r="AK536" s="1149"/>
      <c r="AL536" s="845"/>
    </row>
    <row customHeight="1" ht="11.25">
      <c r="A537" s="0" t="s">
        <v>1218</v>
      </c>
      <c r="E537" s="101"/>
      <c r="F537" s="1122"/>
      <c r="G537" s="1123"/>
      <c r="H537" s="233" t="s">
        <v>135</v>
      </c>
      <c r="I537" s="1144"/>
      <c r="J537" s="2497"/>
      <c r="K537" s="422"/>
      <c r="L537" s="214"/>
      <c r="M537" s="208"/>
      <c r="N537" s="1126"/>
      <c r="O537" s="1143"/>
      <c r="P537" s="1136"/>
      <c r="Q537" s="430"/>
      <c r="R537" s="430"/>
      <c r="S537" s="1137"/>
      <c r="T537" s="430"/>
      <c r="U537" s="430"/>
      <c r="V537" s="430"/>
      <c r="W537" s="430"/>
      <c r="X537" s="430"/>
      <c r="Y537" s="430"/>
      <c r="AA537" s="1127">
        <v>1</v>
      </c>
      <c r="AB537" s="1138" t="s">
        <v>1272</v>
      </c>
      <c r="AC537" s="794">
        <v>2333.33</v>
      </c>
      <c r="AD537" s="1138" t="str">
        <f>AB537</f>
        <v>  Прибыль направляемая на инвестиции</v>
      </c>
      <c r="AE537" s="794">
        <v>2900.492</v>
      </c>
      <c r="AF537" s="1148"/>
      <c r="AG537" s="1149"/>
      <c r="AH537" s="1149"/>
      <c r="AI537" s="1148"/>
      <c r="AJ537" s="1149"/>
      <c r="AK537" s="1149"/>
      <c r="AL537" s="845"/>
    </row>
    <row customHeight="1" ht="11.25">
      <c r="A538" s="0" t="s">
        <v>1218</v>
      </c>
      <c r="E538" s="101"/>
      <c r="F538" s="1122"/>
      <c r="G538" s="1123"/>
      <c r="H538" s="233" t="s">
        <v>135</v>
      </c>
      <c r="I538" s="1144"/>
      <c r="J538" s="2497"/>
      <c r="K538" s="422"/>
      <c r="L538" s="214"/>
      <c r="M538" s="208"/>
      <c r="N538" s="1126"/>
      <c r="O538" s="1143"/>
      <c r="P538" s="1140"/>
      <c r="Q538" s="430"/>
      <c r="R538" s="430"/>
      <c r="S538" s="1137"/>
      <c r="T538" s="430"/>
      <c r="U538" s="430"/>
      <c r="V538" s="430"/>
      <c r="W538" s="430"/>
      <c r="X538" s="430"/>
      <c r="Y538" s="430"/>
      <c r="Z538" s="1129"/>
      <c r="AA538" s="1130"/>
      <c r="AB538" s="167" t="s">
        <v>1263</v>
      </c>
      <c r="AC538" s="1131"/>
      <c r="AD538" s="1131"/>
      <c r="AE538" s="1151"/>
      <c r="AF538" s="1148"/>
      <c r="AG538" s="1149"/>
      <c r="AH538" s="1149"/>
      <c r="AI538" s="1148"/>
      <c r="AJ538" s="1149"/>
      <c r="AK538" s="1149"/>
      <c r="AL538" s="845"/>
    </row>
    <row customHeight="1" ht="11.25">
      <c r="A539" s="0" t="s">
        <v>1218</v>
      </c>
      <c r="E539" s="101"/>
      <c r="F539" s="1122"/>
      <c r="G539" s="1123"/>
      <c r="H539" s="233" t="s">
        <v>135</v>
      </c>
      <c r="I539" s="1144"/>
      <c r="J539" s="2497"/>
      <c r="K539" s="422"/>
      <c r="L539" s="214"/>
      <c r="M539" s="208"/>
      <c r="N539" s="1129"/>
      <c r="O539" s="1130"/>
      <c r="P539" s="167" t="s">
        <v>1264</v>
      </c>
      <c r="Q539" s="1130"/>
      <c r="R539" s="1130"/>
      <c r="S539" s="1130"/>
      <c r="T539" s="1130"/>
      <c r="U539" s="1130"/>
      <c r="V539" s="1130"/>
      <c r="W539" s="1130"/>
      <c r="X539" s="1130"/>
      <c r="Y539" s="1130"/>
      <c r="Z539" s="1130"/>
      <c r="AA539" s="1130"/>
      <c r="AB539" s="1130"/>
      <c r="AC539" s="1130"/>
      <c r="AD539" s="1130"/>
      <c r="AE539" s="1152"/>
      <c r="AF539" s="1148"/>
      <c r="AG539" s="1149"/>
      <c r="AH539" s="1149"/>
      <c r="AI539" s="1148"/>
      <c r="AJ539" s="1149"/>
      <c r="AK539" s="1149"/>
      <c r="AL539" s="845"/>
    </row>
    <row customHeight="1" ht="11.25">
      <c r="A540" s="0" t="s">
        <v>1218</v>
      </c>
      <c r="B540" s="0" t="s">
        <v>1250</v>
      </c>
      <c r="E540" s="101"/>
      <c r="F540" s="1122"/>
      <c r="G540" s="821" t="s">
        <v>102</v>
      </c>
      <c r="H540" s="233" t="s">
        <v>138</v>
      </c>
      <c r="I540" s="1144" t="s">
        <v>1251</v>
      </c>
      <c r="J540" s="366" t="s">
        <v>1252</v>
      </c>
      <c r="K540" s="422" t="s">
        <v>1533</v>
      </c>
      <c r="L540" s="214" t="s">
        <v>19</v>
      </c>
      <c r="M540" s="208"/>
      <c r="N540" s="1145"/>
      <c r="O540" s="1146" t="s">
        <v>529</v>
      </c>
      <c r="P540" s="1147"/>
      <c r="Q540" s="1147"/>
      <c r="R540" s="1147"/>
      <c r="S540" s="1147"/>
      <c r="T540" s="1147"/>
      <c r="U540" s="1147"/>
      <c r="V540" s="1147"/>
      <c r="W540" s="1147"/>
      <c r="X540" s="1147"/>
      <c r="Y540" s="1147"/>
      <c r="Z540" s="1147"/>
      <c r="AA540" s="1147"/>
      <c r="AB540" s="1147"/>
      <c r="AC540" s="1147"/>
      <c r="AD540" s="1147"/>
      <c r="AE540" s="1147"/>
      <c r="AF540" s="1148">
        <v>2</v>
      </c>
      <c r="AG540" s="1149" t="s">
        <v>1254</v>
      </c>
      <c r="AH540" s="1149" t="s">
        <v>1360</v>
      </c>
      <c r="AI540" s="1148">
        <v>1</v>
      </c>
      <c r="AJ540" s="1149" t="s">
        <v>1254</v>
      </c>
      <c r="AK540" s="1149" t="s">
        <v>1300</v>
      </c>
      <c r="AL540" s="845"/>
    </row>
    <row customHeight="1" ht="11.25">
      <c r="A541" s="0" t="s">
        <v>1218</v>
      </c>
      <c r="E541" s="101"/>
      <c r="F541" s="1122"/>
      <c r="G541" s="1123"/>
      <c r="H541" s="233" t="s">
        <v>150</v>
      </c>
      <c r="I541" s="1144"/>
      <c r="J541" s="366"/>
      <c r="K541" s="422"/>
      <c r="L541" s="214"/>
      <c r="M541" s="208"/>
      <c r="N541" s="1126"/>
      <c r="O541" s="1143">
        <v>1</v>
      </c>
      <c r="P541" s="1128" t="s">
        <v>61</v>
      </c>
      <c r="Q541" s="2494" t="s">
        <v>1408</v>
      </c>
      <c r="R541" s="2495" t="s">
        <v>1257</v>
      </c>
      <c r="S541" s="2495" t="s">
        <v>188</v>
      </c>
      <c r="T541" s="2495" t="s">
        <v>188</v>
      </c>
      <c r="U541" s="2495" t="s">
        <v>189</v>
      </c>
      <c r="V541" s="2495" t="s">
        <v>1258</v>
      </c>
      <c r="W541" s="2495" t="s">
        <v>1259</v>
      </c>
      <c r="X541" s="2495" t="s">
        <v>1260</v>
      </c>
      <c r="Y541" s="2495" t="s">
        <v>1261</v>
      </c>
      <c r="Z541" s="1129"/>
      <c r="AA541" s="1130"/>
      <c r="AB541" s="1130"/>
      <c r="AC541" s="1131"/>
      <c r="AD541" s="1131"/>
      <c r="AE541" s="1150"/>
      <c r="AF541" s="1148"/>
      <c r="AG541" s="1149"/>
      <c r="AH541" s="1149"/>
      <c r="AI541" s="1148"/>
      <c r="AJ541" s="1149"/>
      <c r="AK541" s="1149"/>
      <c r="AL541" s="845"/>
    </row>
    <row customHeight="1" ht="11.25">
      <c r="A542" s="0" t="s">
        <v>1218</v>
      </c>
      <c r="E542" s="101"/>
      <c r="F542" s="1122"/>
      <c r="G542" s="1123"/>
      <c r="H542" s="233" t="s">
        <v>150</v>
      </c>
      <c r="I542" s="1144"/>
      <c r="J542" s="366"/>
      <c r="K542" s="422"/>
      <c r="L542" s="214"/>
      <c r="M542" s="208"/>
      <c r="N542" s="1126"/>
      <c r="O542" s="1143"/>
      <c r="P542" s="1136"/>
      <c r="Q542" s="2494"/>
      <c r="R542" s="430"/>
      <c r="S542" s="1137"/>
      <c r="T542" s="430"/>
      <c r="U542" s="430"/>
      <c r="V542" s="430"/>
      <c r="W542" s="430"/>
      <c r="X542" s="430"/>
      <c r="Y542" s="430"/>
      <c r="AA542" s="1127">
        <v>1</v>
      </c>
      <c r="AB542" s="1138" t="s">
        <v>1262</v>
      </c>
      <c r="AC542" s="794">
        <v>392.45</v>
      </c>
      <c r="AD542" s="1138" t="str">
        <f>AB542</f>
        <v>     Прочие амортизационные отчисления</v>
      </c>
      <c r="AE542" s="794">
        <v>0</v>
      </c>
      <c r="AF542" s="1148"/>
      <c r="AG542" s="1149"/>
      <c r="AH542" s="1149"/>
      <c r="AI542" s="1148"/>
      <c r="AJ542" s="1149"/>
      <c r="AK542" s="1149"/>
      <c r="AL542" s="845"/>
    </row>
    <row customHeight="1" ht="11.25">
      <c r="A543" s="0" t="s">
        <v>1218</v>
      </c>
      <c r="E543" s="101"/>
      <c r="F543" s="1123"/>
      <c r="G543" s="1123"/>
      <c r="H543" s="1123"/>
      <c r="I543" s="1123"/>
      <c r="J543" s="1123"/>
      <c r="K543" s="1123"/>
      <c r="L543" s="1123"/>
      <c r="M543" s="1123"/>
      <c r="N543" s="1123"/>
      <c r="O543" s="1123"/>
      <c r="P543" s="1123"/>
      <c r="Q543" s="2496"/>
      <c r="R543" s="1123"/>
      <c r="S543" s="1123"/>
      <c r="T543" s="1123"/>
      <c r="U543" s="1123"/>
      <c r="V543" s="1123"/>
      <c r="W543" s="1123"/>
      <c r="X543" s="1123"/>
      <c r="Y543" s="1123"/>
      <c r="Z543" s="821" t="s">
        <v>102</v>
      </c>
      <c r="AA543" s="1143" t="s">
        <v>101</v>
      </c>
      <c r="AB543" s="1138" t="s">
        <v>1272</v>
      </c>
      <c r="AC543" s="794">
        <v>361.21</v>
      </c>
      <c r="AD543" s="1138" t="str">
        <f>AB543</f>
        <v>  Прибыль направляемая на инвестиции</v>
      </c>
      <c r="AE543" s="794">
        <v>0</v>
      </c>
      <c r="AF543" s="1125"/>
      <c r="AG543" s="1133"/>
      <c r="AH543" s="1133"/>
      <c r="AI543" s="1125"/>
      <c r="AJ543" s="1133"/>
      <c r="AK543" s="1134"/>
      <c r="AL543" s="845"/>
    </row>
    <row customHeight="1" ht="11.25">
      <c r="A544" s="0" t="s">
        <v>1218</v>
      </c>
      <c r="E544" s="101"/>
      <c r="F544" s="1122"/>
      <c r="G544" s="1123"/>
      <c r="H544" s="233" t="s">
        <v>150</v>
      </c>
      <c r="I544" s="1144"/>
      <c r="J544" s="366"/>
      <c r="K544" s="422"/>
      <c r="L544" s="214"/>
      <c r="M544" s="208"/>
      <c r="N544" s="1126"/>
      <c r="O544" s="1143"/>
      <c r="P544" s="1140"/>
      <c r="Q544" s="2494"/>
      <c r="R544" s="430"/>
      <c r="S544" s="1137"/>
      <c r="T544" s="430"/>
      <c r="U544" s="430"/>
      <c r="V544" s="430"/>
      <c r="W544" s="430"/>
      <c r="X544" s="430"/>
      <c r="Y544" s="430"/>
      <c r="Z544" s="1129"/>
      <c r="AA544" s="1130"/>
      <c r="AB544" s="167" t="s">
        <v>1263</v>
      </c>
      <c r="AC544" s="1131"/>
      <c r="AD544" s="1131"/>
      <c r="AE544" s="1151"/>
      <c r="AF544" s="1148"/>
      <c r="AG544" s="1149"/>
      <c r="AH544" s="1149"/>
      <c r="AI544" s="1148"/>
      <c r="AJ544" s="1149"/>
      <c r="AK544" s="1149"/>
      <c r="AL544" s="845"/>
    </row>
    <row customHeight="1" ht="11.25">
      <c r="A545" s="0" t="s">
        <v>1218</v>
      </c>
      <c r="E545" s="101"/>
      <c r="F545" s="1122"/>
      <c r="G545" s="1123"/>
      <c r="H545" s="233" t="s">
        <v>150</v>
      </c>
      <c r="I545" s="1144"/>
      <c r="J545" s="366"/>
      <c r="K545" s="422"/>
      <c r="L545" s="214"/>
      <c r="M545" s="208"/>
      <c r="N545" s="1129"/>
      <c r="O545" s="1130"/>
      <c r="P545" s="167" t="s">
        <v>1264</v>
      </c>
      <c r="Q545" s="1130"/>
      <c r="R545" s="1130"/>
      <c r="S545" s="1130"/>
      <c r="T545" s="1130"/>
      <c r="U545" s="1130"/>
      <c r="V545" s="1130"/>
      <c r="W545" s="1130"/>
      <c r="X545" s="1130"/>
      <c r="Y545" s="1130"/>
      <c r="Z545" s="1130"/>
      <c r="AA545" s="1130"/>
      <c r="AB545" s="1130"/>
      <c r="AC545" s="1130"/>
      <c r="AD545" s="1130"/>
      <c r="AE545" s="1152"/>
      <c r="AF545" s="1148"/>
      <c r="AG545" s="1149"/>
      <c r="AH545" s="1149"/>
      <c r="AI545" s="1148"/>
      <c r="AJ545" s="1149"/>
      <c r="AK545" s="1149"/>
      <c r="AL545" s="845"/>
    </row>
    <row customHeight="1" ht="11.25">
      <c r="A546" s="0" t="s">
        <v>1218</v>
      </c>
      <c r="B546" s="0" t="s">
        <v>1250</v>
      </c>
      <c r="E546" s="101"/>
      <c r="F546" s="1122"/>
      <c r="G546" s="821" t="s">
        <v>102</v>
      </c>
      <c r="H546" s="233" t="s">
        <v>157</v>
      </c>
      <c r="I546" s="1144" t="s">
        <v>1251</v>
      </c>
      <c r="J546" s="366" t="s">
        <v>1252</v>
      </c>
      <c r="K546" s="422" t="s">
        <v>1534</v>
      </c>
      <c r="L546" s="214" t="s">
        <v>19</v>
      </c>
      <c r="M546" s="208"/>
      <c r="N546" s="1145"/>
      <c r="O546" s="1146" t="s">
        <v>529</v>
      </c>
      <c r="P546" s="1147"/>
      <c r="Q546" s="1147"/>
      <c r="R546" s="1147"/>
      <c r="S546" s="1147"/>
      <c r="T546" s="1147"/>
      <c r="U546" s="1147"/>
      <c r="V546" s="1147"/>
      <c r="W546" s="1147"/>
      <c r="X546" s="1147"/>
      <c r="Y546" s="1147"/>
      <c r="Z546" s="1147"/>
      <c r="AA546" s="1147"/>
      <c r="AB546" s="1147"/>
      <c r="AC546" s="1147"/>
      <c r="AD546" s="1147"/>
      <c r="AE546" s="1147"/>
      <c r="AF546" s="1148">
        <v>2</v>
      </c>
      <c r="AG546" s="1149" t="s">
        <v>1254</v>
      </c>
      <c r="AH546" s="1149" t="s">
        <v>1360</v>
      </c>
      <c r="AI546" s="1148">
        <v>1</v>
      </c>
      <c r="AJ546" s="1149" t="s">
        <v>1254</v>
      </c>
      <c r="AK546" s="1149" t="s">
        <v>1300</v>
      </c>
      <c r="AL546" s="845"/>
    </row>
    <row customHeight="1" ht="11.25">
      <c r="A547" s="0" t="s">
        <v>1218</v>
      </c>
      <c r="E547" s="101"/>
      <c r="F547" s="1122"/>
      <c r="G547" s="1123"/>
      <c r="H547" s="233" t="s">
        <v>138</v>
      </c>
      <c r="I547" s="1144"/>
      <c r="J547" s="366"/>
      <c r="K547" s="422"/>
      <c r="L547" s="214"/>
      <c r="M547" s="208"/>
      <c r="N547" s="1126"/>
      <c r="O547" s="1143">
        <v>1</v>
      </c>
      <c r="P547" s="1128" t="s">
        <v>61</v>
      </c>
      <c r="Q547" s="2494" t="s">
        <v>1408</v>
      </c>
      <c r="R547" s="2495" t="s">
        <v>1257</v>
      </c>
      <c r="S547" s="2495" t="s">
        <v>188</v>
      </c>
      <c r="T547" s="2495" t="s">
        <v>188</v>
      </c>
      <c r="U547" s="2495" t="s">
        <v>189</v>
      </c>
      <c r="V547" s="2495" t="s">
        <v>1258</v>
      </c>
      <c r="W547" s="2495" t="s">
        <v>1259</v>
      </c>
      <c r="X547" s="2495" t="s">
        <v>1260</v>
      </c>
      <c r="Y547" s="2495" t="s">
        <v>1261</v>
      </c>
      <c r="Z547" s="1129"/>
      <c r="AA547" s="1130"/>
      <c r="AB547" s="1130"/>
      <c r="AC547" s="1131"/>
      <c r="AD547" s="1131"/>
      <c r="AE547" s="1150"/>
      <c r="AF547" s="1148"/>
      <c r="AG547" s="1149"/>
      <c r="AH547" s="1149"/>
      <c r="AI547" s="1148"/>
      <c r="AJ547" s="1149"/>
      <c r="AK547" s="1149"/>
      <c r="AL547" s="845"/>
    </row>
    <row customHeight="1" ht="11.25">
      <c r="A548" s="0" t="s">
        <v>1218</v>
      </c>
      <c r="E548" s="101"/>
      <c r="F548" s="1122"/>
      <c r="G548" s="1123"/>
      <c r="H548" s="233" t="s">
        <v>138</v>
      </c>
      <c r="I548" s="1144"/>
      <c r="J548" s="366"/>
      <c r="K548" s="422"/>
      <c r="L548" s="214"/>
      <c r="M548" s="208"/>
      <c r="N548" s="1126"/>
      <c r="O548" s="1143"/>
      <c r="P548" s="1136"/>
      <c r="Q548" s="2494"/>
      <c r="R548" s="430"/>
      <c r="S548" s="1137"/>
      <c r="T548" s="430"/>
      <c r="U548" s="430"/>
      <c r="V548" s="430"/>
      <c r="W548" s="430"/>
      <c r="X548" s="430"/>
      <c r="Y548" s="430"/>
      <c r="AA548" s="1127">
        <v>1</v>
      </c>
      <c r="AB548" s="1138" t="s">
        <v>1272</v>
      </c>
      <c r="AC548" s="794">
        <v>560.63</v>
      </c>
      <c r="AD548" s="1138" t="str">
        <f>AB548</f>
        <v>  Прибыль направляемая на инвестиции</v>
      </c>
      <c r="AE548" s="794">
        <v>0</v>
      </c>
      <c r="AF548" s="1148"/>
      <c r="AG548" s="1149"/>
      <c r="AH548" s="1149"/>
      <c r="AI548" s="1148"/>
      <c r="AJ548" s="1149"/>
      <c r="AK548" s="1149"/>
      <c r="AL548" s="845"/>
    </row>
    <row customHeight="1" ht="11.25">
      <c r="A549" s="0" t="s">
        <v>1218</v>
      </c>
      <c r="E549" s="101"/>
      <c r="F549" s="1122"/>
      <c r="G549" s="1123"/>
      <c r="H549" s="233" t="s">
        <v>138</v>
      </c>
      <c r="I549" s="1144"/>
      <c r="J549" s="366"/>
      <c r="K549" s="422"/>
      <c r="L549" s="214"/>
      <c r="M549" s="208"/>
      <c r="N549" s="1126"/>
      <c r="O549" s="1143"/>
      <c r="P549" s="1140"/>
      <c r="Q549" s="2494"/>
      <c r="R549" s="430"/>
      <c r="S549" s="1137"/>
      <c r="T549" s="430"/>
      <c r="U549" s="430"/>
      <c r="V549" s="430"/>
      <c r="W549" s="430"/>
      <c r="X549" s="430"/>
      <c r="Y549" s="430"/>
      <c r="Z549" s="1129"/>
      <c r="AA549" s="1130"/>
      <c r="AB549" s="167" t="s">
        <v>1263</v>
      </c>
      <c r="AC549" s="1131"/>
      <c r="AD549" s="1131"/>
      <c r="AE549" s="1151"/>
      <c r="AF549" s="1148"/>
      <c r="AG549" s="1149"/>
      <c r="AH549" s="1149"/>
      <c r="AI549" s="1148"/>
      <c r="AJ549" s="1149"/>
      <c r="AK549" s="1149"/>
      <c r="AL549" s="845"/>
    </row>
    <row customHeight="1" ht="11.25">
      <c r="A550" s="0" t="s">
        <v>1218</v>
      </c>
      <c r="E550" s="101"/>
      <c r="F550" s="1122"/>
      <c r="G550" s="1123"/>
      <c r="H550" s="233" t="s">
        <v>138</v>
      </c>
      <c r="I550" s="1144"/>
      <c r="J550" s="366"/>
      <c r="K550" s="422"/>
      <c r="L550" s="214"/>
      <c r="M550" s="208"/>
      <c r="N550" s="1129"/>
      <c r="O550" s="1130"/>
      <c r="P550" s="167" t="s">
        <v>1264</v>
      </c>
      <c r="Q550" s="1130"/>
      <c r="R550" s="1130"/>
      <c r="S550" s="1130"/>
      <c r="T550" s="1130"/>
      <c r="U550" s="1130"/>
      <c r="V550" s="1130"/>
      <c r="W550" s="1130"/>
      <c r="X550" s="1130"/>
      <c r="Y550" s="1130"/>
      <c r="Z550" s="1130"/>
      <c r="AA550" s="1130"/>
      <c r="AB550" s="1130"/>
      <c r="AC550" s="1130"/>
      <c r="AD550" s="1130"/>
      <c r="AE550" s="1152"/>
      <c r="AF550" s="1148"/>
      <c r="AG550" s="1149"/>
      <c r="AH550" s="1149"/>
      <c r="AI550" s="1148"/>
      <c r="AJ550" s="1149"/>
      <c r="AK550" s="1149"/>
      <c r="AL550" s="845"/>
    </row>
    <row customHeight="1" ht="11.25">
      <c r="A551" s="0" t="s">
        <v>1218</v>
      </c>
      <c r="B551" s="0" t="s">
        <v>1250</v>
      </c>
      <c r="E551" s="101"/>
      <c r="F551" s="1122"/>
      <c r="G551" s="821" t="s">
        <v>102</v>
      </c>
      <c r="H551" s="233" t="s">
        <v>141</v>
      </c>
      <c r="I551" s="1144" t="s">
        <v>1251</v>
      </c>
      <c r="J551" s="366" t="s">
        <v>1252</v>
      </c>
      <c r="K551" s="422" t="s">
        <v>1535</v>
      </c>
      <c r="L551" s="214" t="s">
        <v>19</v>
      </c>
      <c r="M551" s="208"/>
      <c r="N551" s="1145"/>
      <c r="O551" s="1146" t="s">
        <v>529</v>
      </c>
      <c r="P551" s="1147"/>
      <c r="Q551" s="1147"/>
      <c r="R551" s="1147"/>
      <c r="S551" s="1147"/>
      <c r="T551" s="1147"/>
      <c r="U551" s="1147"/>
      <c r="V551" s="1147"/>
      <c r="W551" s="1147"/>
      <c r="X551" s="1147"/>
      <c r="Y551" s="1147"/>
      <c r="Z551" s="1147"/>
      <c r="AA551" s="1147"/>
      <c r="AB551" s="1147"/>
      <c r="AC551" s="1147"/>
      <c r="AD551" s="1147"/>
      <c r="AE551" s="1147"/>
      <c r="AF551" s="1148">
        <v>1</v>
      </c>
      <c r="AG551" s="1149" t="s">
        <v>1254</v>
      </c>
      <c r="AH551" s="1149" t="s">
        <v>1360</v>
      </c>
      <c r="AI551" s="1148">
        <v>1</v>
      </c>
      <c r="AJ551" s="1149" t="s">
        <v>1536</v>
      </c>
      <c r="AK551" s="1149" t="s">
        <v>1360</v>
      </c>
      <c r="AL551" s="845"/>
    </row>
    <row customHeight="1" ht="11.25">
      <c r="A552" s="0" t="s">
        <v>1218</v>
      </c>
      <c r="E552" s="101"/>
      <c r="F552" s="1122"/>
      <c r="G552" s="1123"/>
      <c r="H552" s="233" t="s">
        <v>157</v>
      </c>
      <c r="I552" s="1144"/>
      <c r="J552" s="366"/>
      <c r="K552" s="422"/>
      <c r="L552" s="214"/>
      <c r="M552" s="208"/>
      <c r="N552" s="1126"/>
      <c r="O552" s="1143">
        <v>1</v>
      </c>
      <c r="P552" s="1128" t="s">
        <v>61</v>
      </c>
      <c r="Q552" s="2494" t="s">
        <v>1408</v>
      </c>
      <c r="R552" s="2495" t="s">
        <v>1257</v>
      </c>
      <c r="S552" s="2495" t="s">
        <v>188</v>
      </c>
      <c r="T552" s="2495" t="s">
        <v>188</v>
      </c>
      <c r="U552" s="2495" t="s">
        <v>189</v>
      </c>
      <c r="V552" s="2495" t="s">
        <v>1258</v>
      </c>
      <c r="W552" s="2495" t="s">
        <v>1259</v>
      </c>
      <c r="X552" s="2495" t="s">
        <v>1260</v>
      </c>
      <c r="Y552" s="2495" t="s">
        <v>1261</v>
      </c>
      <c r="Z552" s="1129"/>
      <c r="AA552" s="1130"/>
      <c r="AB552" s="1130"/>
      <c r="AC552" s="1131"/>
      <c r="AD552" s="1131"/>
      <c r="AE552" s="1150"/>
      <c r="AF552" s="1148"/>
      <c r="AG552" s="1149"/>
      <c r="AH552" s="1149"/>
      <c r="AI552" s="1148"/>
      <c r="AJ552" s="1149"/>
      <c r="AK552" s="1149"/>
      <c r="AL552" s="845"/>
    </row>
    <row customHeight="1" ht="11.25">
      <c r="A553" s="0" t="s">
        <v>1218</v>
      </c>
      <c r="E553" s="101"/>
      <c r="F553" s="1122"/>
      <c r="G553" s="1123"/>
      <c r="H553" s="233" t="s">
        <v>157</v>
      </c>
      <c r="I553" s="1144"/>
      <c r="J553" s="366"/>
      <c r="K553" s="422"/>
      <c r="L553" s="214"/>
      <c r="M553" s="208"/>
      <c r="N553" s="1126"/>
      <c r="O553" s="1143"/>
      <c r="P553" s="1136"/>
      <c r="Q553" s="2494"/>
      <c r="R553" s="430"/>
      <c r="S553" s="1137"/>
      <c r="T553" s="430"/>
      <c r="U553" s="430"/>
      <c r="V553" s="430"/>
      <c r="W553" s="430"/>
      <c r="X553" s="430"/>
      <c r="Y553" s="430"/>
      <c r="AA553" s="1127">
        <v>1</v>
      </c>
      <c r="AB553" s="1138" t="s">
        <v>1272</v>
      </c>
      <c r="AC553" s="794">
        <v>448.51</v>
      </c>
      <c r="AD553" s="1138" t="str">
        <f>AB553</f>
        <v>  Прибыль направляемая на инвестиции</v>
      </c>
      <c r="AE553" s="794">
        <v>0</v>
      </c>
      <c r="AF553" s="1148"/>
      <c r="AG553" s="1149"/>
      <c r="AH553" s="1149"/>
      <c r="AI553" s="1148"/>
      <c r="AJ553" s="1149"/>
      <c r="AK553" s="1149"/>
      <c r="AL553" s="845"/>
    </row>
    <row customHeight="1" ht="11.25">
      <c r="A554" s="0" t="s">
        <v>1218</v>
      </c>
      <c r="E554" s="101"/>
      <c r="F554" s="1122"/>
      <c r="G554" s="1123"/>
      <c r="H554" s="233" t="s">
        <v>157</v>
      </c>
      <c r="I554" s="1144"/>
      <c r="J554" s="366"/>
      <c r="K554" s="422"/>
      <c r="L554" s="214"/>
      <c r="M554" s="208"/>
      <c r="N554" s="1126"/>
      <c r="O554" s="1143"/>
      <c r="P554" s="1140"/>
      <c r="Q554" s="2494"/>
      <c r="R554" s="430"/>
      <c r="S554" s="1137"/>
      <c r="T554" s="430"/>
      <c r="U554" s="430"/>
      <c r="V554" s="430"/>
      <c r="W554" s="430"/>
      <c r="X554" s="430"/>
      <c r="Y554" s="430"/>
      <c r="Z554" s="1129"/>
      <c r="AA554" s="1130"/>
      <c r="AB554" s="167" t="s">
        <v>1263</v>
      </c>
      <c r="AC554" s="1131"/>
      <c r="AD554" s="1131"/>
      <c r="AE554" s="1151"/>
      <c r="AF554" s="1148"/>
      <c r="AG554" s="1149"/>
      <c r="AH554" s="1149"/>
      <c r="AI554" s="1148"/>
      <c r="AJ554" s="1149"/>
      <c r="AK554" s="1149"/>
      <c r="AL554" s="845"/>
    </row>
    <row customHeight="1" ht="11.25">
      <c r="A555" s="0" t="s">
        <v>1218</v>
      </c>
      <c r="E555" s="101"/>
      <c r="F555" s="1122"/>
      <c r="G555" s="1123"/>
      <c r="H555" s="233" t="s">
        <v>157</v>
      </c>
      <c r="I555" s="1144"/>
      <c r="J555" s="366"/>
      <c r="K555" s="422"/>
      <c r="L555" s="214"/>
      <c r="M555" s="208"/>
      <c r="N555" s="1129"/>
      <c r="O555" s="1130"/>
      <c r="P555" s="167" t="s">
        <v>1264</v>
      </c>
      <c r="Q555" s="1130"/>
      <c r="R555" s="1130"/>
      <c r="S555" s="1130"/>
      <c r="T555" s="1130"/>
      <c r="U555" s="1130"/>
      <c r="V555" s="1130"/>
      <c r="W555" s="1130"/>
      <c r="X555" s="1130"/>
      <c r="Y555" s="1130"/>
      <c r="Z555" s="1130"/>
      <c r="AA555" s="1130"/>
      <c r="AB555" s="1130"/>
      <c r="AC555" s="1130"/>
      <c r="AD555" s="1130"/>
      <c r="AE555" s="1152"/>
      <c r="AF555" s="1148"/>
      <c r="AG555" s="1149"/>
      <c r="AH555" s="1149"/>
      <c r="AI555" s="1148"/>
      <c r="AJ555" s="1149"/>
      <c r="AK555" s="1149"/>
      <c r="AL555" s="845"/>
    </row>
    <row customHeight="1" ht="11.25">
      <c r="A556" s="0" t="s">
        <v>1218</v>
      </c>
      <c r="B556" s="0" t="s">
        <v>1280</v>
      </c>
      <c r="E556" s="101"/>
      <c r="F556" s="1122"/>
      <c r="G556" s="821" t="s">
        <v>102</v>
      </c>
      <c r="H556" s="233" t="s">
        <v>164</v>
      </c>
      <c r="I556" s="1144" t="s">
        <v>1281</v>
      </c>
      <c r="J556" s="366" t="s">
        <v>1313</v>
      </c>
      <c r="K556" s="422" t="s">
        <v>1537</v>
      </c>
      <c r="L556" s="214" t="s">
        <v>19</v>
      </c>
      <c r="M556" s="208"/>
      <c r="N556" s="1145"/>
      <c r="O556" s="1146" t="s">
        <v>529</v>
      </c>
      <c r="P556" s="1147"/>
      <c r="Q556" s="1147"/>
      <c r="R556" s="1147"/>
      <c r="S556" s="1147"/>
      <c r="T556" s="1147"/>
      <c r="U556" s="1147"/>
      <c r="V556" s="1147"/>
      <c r="W556" s="1147"/>
      <c r="X556" s="1147"/>
      <c r="Y556" s="1147"/>
      <c r="Z556" s="1147"/>
      <c r="AA556" s="1147"/>
      <c r="AB556" s="1147"/>
      <c r="AC556" s="1147"/>
      <c r="AD556" s="1147"/>
      <c r="AE556" s="1147"/>
      <c r="AF556" s="1148">
        <v>4</v>
      </c>
      <c r="AG556" s="1149" t="s">
        <v>1254</v>
      </c>
      <c r="AH556" s="1149" t="s">
        <v>1360</v>
      </c>
      <c r="AI556" s="1148">
        <v>4</v>
      </c>
      <c r="AJ556" s="1149" t="s">
        <v>1536</v>
      </c>
      <c r="AK556" s="1149" t="s">
        <v>1360</v>
      </c>
      <c r="AL556" s="845"/>
    </row>
    <row customHeight="1" ht="11.25">
      <c r="A557" s="0" t="s">
        <v>1218</v>
      </c>
      <c r="E557" s="101"/>
      <c r="F557" s="1122"/>
      <c r="G557" s="1123"/>
      <c r="H557" s="233" t="s">
        <v>141</v>
      </c>
      <c r="I557" s="1144"/>
      <c r="J557" s="366"/>
      <c r="K557" s="422"/>
      <c r="L557" s="214"/>
      <c r="M557" s="208"/>
      <c r="N557" s="1126"/>
      <c r="O557" s="1143">
        <v>1</v>
      </c>
      <c r="P557" s="1128" t="s">
        <v>19</v>
      </c>
      <c r="Q557" s="430" t="s">
        <v>22</v>
      </c>
      <c r="R557" s="430" t="s">
        <v>22</v>
      </c>
      <c r="S557" s="430" t="s">
        <v>22</v>
      </c>
      <c r="T557" s="430" t="s">
        <v>22</v>
      </c>
      <c r="U557" s="430" t="s">
        <v>22</v>
      </c>
      <c r="V557" s="430" t="s">
        <v>22</v>
      </c>
      <c r="W557" s="430" t="s">
        <v>22</v>
      </c>
      <c r="X557" s="430" t="s">
        <v>22</v>
      </c>
      <c r="Y557" s="430"/>
      <c r="Z557" s="1129"/>
      <c r="AA557" s="1130"/>
      <c r="AB557" s="1130"/>
      <c r="AC557" s="1131"/>
      <c r="AD557" s="1131"/>
      <c r="AE557" s="1150"/>
      <c r="AF557" s="1148"/>
      <c r="AG557" s="1149"/>
      <c r="AH557" s="1149"/>
      <c r="AI557" s="1148"/>
      <c r="AJ557" s="1149"/>
      <c r="AK557" s="1149"/>
      <c r="AL557" s="845"/>
    </row>
    <row customHeight="1" ht="11.25">
      <c r="A558" s="0" t="s">
        <v>1218</v>
      </c>
      <c r="E558" s="101"/>
      <c r="F558" s="1122"/>
      <c r="G558" s="1123"/>
      <c r="H558" s="233" t="s">
        <v>141</v>
      </c>
      <c r="I558" s="1144"/>
      <c r="J558" s="366"/>
      <c r="K558" s="422"/>
      <c r="L558" s="214"/>
      <c r="M558" s="208"/>
      <c r="N558" s="1126"/>
      <c r="O558" s="1143"/>
      <c r="P558" s="1136"/>
      <c r="Q558" s="430"/>
      <c r="R558" s="430"/>
      <c r="S558" s="1137"/>
      <c r="T558" s="430"/>
      <c r="U558" s="430"/>
      <c r="V558" s="430"/>
      <c r="W558" s="430"/>
      <c r="X558" s="430"/>
      <c r="Y558" s="430"/>
      <c r="AA558" s="1127">
        <v>1</v>
      </c>
      <c r="AB558" s="1138" t="s">
        <v>1285</v>
      </c>
      <c r="AC558" s="794">
        <v>23449.98</v>
      </c>
      <c r="AD558" s="1138" t="str">
        <f>AB558</f>
        <v>  Прочие собственные средства</v>
      </c>
      <c r="AE558" s="794">
        <v>0</v>
      </c>
      <c r="AF558" s="1148"/>
      <c r="AG558" s="1149"/>
      <c r="AH558" s="1149"/>
      <c r="AI558" s="1148"/>
      <c r="AJ558" s="1149"/>
      <c r="AK558" s="1149"/>
      <c r="AL558" s="845"/>
    </row>
    <row customHeight="1" ht="11.25">
      <c r="A559" s="0" t="s">
        <v>1218</v>
      </c>
      <c r="E559" s="101"/>
      <c r="F559" s="1123"/>
      <c r="G559" s="1123"/>
      <c r="H559" s="1123"/>
      <c r="I559" s="1123"/>
      <c r="J559" s="1123"/>
      <c r="K559" s="1123"/>
      <c r="L559" s="1123"/>
      <c r="M559" s="1123"/>
      <c r="N559" s="1123"/>
      <c r="O559" s="1123"/>
      <c r="P559" s="1123"/>
      <c r="Q559" s="1123"/>
      <c r="R559" s="1123"/>
      <c r="S559" s="1123"/>
      <c r="T559" s="1123"/>
      <c r="U559" s="1123"/>
      <c r="V559" s="1123"/>
      <c r="W559" s="1123"/>
      <c r="X559" s="1123"/>
      <c r="Y559" s="1123"/>
      <c r="Z559" s="821" t="s">
        <v>102</v>
      </c>
      <c r="AA559" s="1143" t="s">
        <v>101</v>
      </c>
      <c r="AB559" s="1138" t="s">
        <v>1272</v>
      </c>
      <c r="AC559" s="794">
        <v>32337.44</v>
      </c>
      <c r="AD559" s="1138" t="str">
        <f>AB559</f>
        <v>  Прибыль направляемая на инвестиции</v>
      </c>
      <c r="AE559" s="794">
        <v>0</v>
      </c>
      <c r="AF559" s="1125"/>
      <c r="AG559" s="1133"/>
      <c r="AH559" s="1133"/>
      <c r="AI559" s="1125"/>
      <c r="AJ559" s="1133"/>
      <c r="AK559" s="1134"/>
      <c r="AL559" s="845"/>
    </row>
    <row customHeight="1" ht="11.25">
      <c r="A560" s="0" t="s">
        <v>1218</v>
      </c>
      <c r="E560" s="101"/>
      <c r="F560" s="1123"/>
      <c r="G560" s="1123"/>
      <c r="H560" s="1123"/>
      <c r="I560" s="1123"/>
      <c r="J560" s="1123"/>
      <c r="K560" s="1123"/>
      <c r="L560" s="1123"/>
      <c r="M560" s="1123"/>
      <c r="N560" s="1123"/>
      <c r="O560" s="1123"/>
      <c r="P560" s="1123"/>
      <c r="Q560" s="1123"/>
      <c r="R560" s="1123"/>
      <c r="S560" s="1123"/>
      <c r="T560" s="1123"/>
      <c r="U560" s="1123"/>
      <c r="V560" s="1123"/>
      <c r="W560" s="1123"/>
      <c r="X560" s="1123"/>
      <c r="Y560" s="1123"/>
      <c r="Z560" s="821" t="s">
        <v>102</v>
      </c>
      <c r="AA560" s="1143" t="s">
        <v>89</v>
      </c>
      <c r="AB560" s="1138" t="s">
        <v>1303</v>
      </c>
      <c r="AC560" s="794">
        <v>797.87</v>
      </c>
      <c r="AD560" s="1138" t="str">
        <f>AB560</f>
        <v>  Средства, полученные за счет платы за подключение (технологическое присоединение)</v>
      </c>
      <c r="AE560" s="794">
        <v>0</v>
      </c>
      <c r="AF560" s="1125"/>
      <c r="AG560" s="1133"/>
      <c r="AH560" s="1133"/>
      <c r="AI560" s="1125"/>
      <c r="AJ560" s="1133"/>
      <c r="AK560" s="1134"/>
      <c r="AL560" s="845"/>
    </row>
    <row customHeight="1" ht="11.25">
      <c r="A561" s="0" t="s">
        <v>1218</v>
      </c>
      <c r="E561" s="101"/>
      <c r="F561" s="1122"/>
      <c r="G561" s="1123"/>
      <c r="H561" s="233" t="s">
        <v>141</v>
      </c>
      <c r="I561" s="1144"/>
      <c r="J561" s="366"/>
      <c r="K561" s="422"/>
      <c r="L561" s="214"/>
      <c r="M561" s="208"/>
      <c r="N561" s="1126"/>
      <c r="O561" s="1143"/>
      <c r="P561" s="1140"/>
      <c r="Q561" s="430"/>
      <c r="R561" s="430"/>
      <c r="S561" s="1137"/>
      <c r="T561" s="430"/>
      <c r="U561" s="430"/>
      <c r="V561" s="430"/>
      <c r="W561" s="430"/>
      <c r="X561" s="430"/>
      <c r="Y561" s="430"/>
      <c r="Z561" s="1129"/>
      <c r="AA561" s="1130"/>
      <c r="AB561" s="167" t="s">
        <v>1263</v>
      </c>
      <c r="AC561" s="1131"/>
      <c r="AD561" s="1131"/>
      <c r="AE561" s="1151"/>
      <c r="AF561" s="1148"/>
      <c r="AG561" s="1149"/>
      <c r="AH561" s="1149"/>
      <c r="AI561" s="1148"/>
      <c r="AJ561" s="1149"/>
      <c r="AK561" s="1149"/>
      <c r="AL561" s="845"/>
    </row>
    <row customHeight="1" ht="11.25">
      <c r="A562" s="0" t="s">
        <v>1218</v>
      </c>
      <c r="E562" s="101"/>
      <c r="F562" s="1122"/>
      <c r="G562" s="1123"/>
      <c r="H562" s="233" t="s">
        <v>141</v>
      </c>
      <c r="I562" s="1144"/>
      <c r="J562" s="366"/>
      <c r="K562" s="422"/>
      <c r="L562" s="214"/>
      <c r="M562" s="208"/>
      <c r="N562" s="1129"/>
      <c r="O562" s="1130"/>
      <c r="P562" s="167" t="s">
        <v>1264</v>
      </c>
      <c r="Q562" s="1130"/>
      <c r="R562" s="1130"/>
      <c r="S562" s="1130"/>
      <c r="T562" s="1130"/>
      <c r="U562" s="1130"/>
      <c r="V562" s="1130"/>
      <c r="W562" s="1130"/>
      <c r="X562" s="1130"/>
      <c r="Y562" s="1130"/>
      <c r="Z562" s="1130"/>
      <c r="AA562" s="1130"/>
      <c r="AB562" s="1130"/>
      <c r="AC562" s="1130"/>
      <c r="AD562" s="1130"/>
      <c r="AE562" s="1152"/>
      <c r="AF562" s="1148"/>
      <c r="AG562" s="1149"/>
      <c r="AH562" s="1149"/>
      <c r="AI562" s="1148"/>
      <c r="AJ562" s="1149"/>
      <c r="AK562" s="1149"/>
      <c r="AL562" s="845"/>
    </row>
    <row customHeight="1" ht="11.25">
      <c r="A563" s="0" t="s">
        <v>1218</v>
      </c>
      <c r="B563" s="0" t="s">
        <v>1280</v>
      </c>
      <c r="E563" s="101"/>
      <c r="F563" s="1122"/>
      <c r="G563" s="821" t="s">
        <v>102</v>
      </c>
      <c r="H563" s="233" t="s">
        <v>144</v>
      </c>
      <c r="I563" s="1144" t="s">
        <v>1281</v>
      </c>
      <c r="J563" s="366" t="s">
        <v>1313</v>
      </c>
      <c r="K563" s="422" t="s">
        <v>1538</v>
      </c>
      <c r="L563" s="214" t="s">
        <v>19</v>
      </c>
      <c r="M563" s="208"/>
      <c r="N563" s="1145"/>
      <c r="O563" s="1146" t="s">
        <v>529</v>
      </c>
      <c r="P563" s="1147"/>
      <c r="Q563" s="1147"/>
      <c r="R563" s="1147"/>
      <c r="S563" s="1147"/>
      <c r="T563" s="1147"/>
      <c r="U563" s="1147"/>
      <c r="V563" s="1147"/>
      <c r="W563" s="1147"/>
      <c r="X563" s="1147"/>
      <c r="Y563" s="1147"/>
      <c r="Z563" s="1147"/>
      <c r="AA563" s="1147"/>
      <c r="AB563" s="1147"/>
      <c r="AC563" s="1147"/>
      <c r="AD563" s="1147"/>
      <c r="AE563" s="1147"/>
      <c r="AF563" s="1148">
        <v>4</v>
      </c>
      <c r="AG563" s="1149" t="s">
        <v>1254</v>
      </c>
      <c r="AH563" s="1149" t="s">
        <v>1360</v>
      </c>
      <c r="AI563" s="1148">
        <v>4</v>
      </c>
      <c r="AJ563" s="1149" t="s">
        <v>1254</v>
      </c>
      <c r="AK563" s="1149" t="s">
        <v>1360</v>
      </c>
      <c r="AL563" s="845"/>
    </row>
    <row customHeight="1" ht="11.25">
      <c r="A564" s="0" t="s">
        <v>1218</v>
      </c>
      <c r="E564" s="101"/>
      <c r="F564" s="1122"/>
      <c r="G564" s="1123"/>
      <c r="H564" s="233" t="s">
        <v>164</v>
      </c>
      <c r="I564" s="1144"/>
      <c r="J564" s="366"/>
      <c r="K564" s="422"/>
      <c r="L564" s="214"/>
      <c r="M564" s="208"/>
      <c r="N564" s="1126"/>
      <c r="O564" s="1143">
        <v>1</v>
      </c>
      <c r="P564" s="1128" t="s">
        <v>19</v>
      </c>
      <c r="Q564" s="430" t="s">
        <v>22</v>
      </c>
      <c r="R564" s="430" t="s">
        <v>22</v>
      </c>
      <c r="S564" s="430" t="s">
        <v>22</v>
      </c>
      <c r="T564" s="430" t="s">
        <v>22</v>
      </c>
      <c r="U564" s="430" t="s">
        <v>22</v>
      </c>
      <c r="V564" s="430" t="s">
        <v>22</v>
      </c>
      <c r="W564" s="430" t="s">
        <v>22</v>
      </c>
      <c r="X564" s="430" t="s">
        <v>22</v>
      </c>
      <c r="Y564" s="430"/>
      <c r="Z564" s="1129"/>
      <c r="AA564" s="1130"/>
      <c r="AB564" s="1130"/>
      <c r="AC564" s="1131"/>
      <c r="AD564" s="1131"/>
      <c r="AE564" s="1150"/>
      <c r="AF564" s="1148"/>
      <c r="AG564" s="1149"/>
      <c r="AH564" s="1149"/>
      <c r="AI564" s="1148"/>
      <c r="AJ564" s="1149"/>
      <c r="AK564" s="1149"/>
      <c r="AL564" s="845"/>
    </row>
    <row customHeight="1" ht="11.25">
      <c r="A565" s="0" t="s">
        <v>1218</v>
      </c>
      <c r="E565" s="101"/>
      <c r="F565" s="1122"/>
      <c r="G565" s="1123"/>
      <c r="H565" s="233" t="s">
        <v>164</v>
      </c>
      <c r="I565" s="1144"/>
      <c r="J565" s="366"/>
      <c r="K565" s="422"/>
      <c r="L565" s="214"/>
      <c r="M565" s="208"/>
      <c r="N565" s="1126"/>
      <c r="O565" s="1143"/>
      <c r="P565" s="1136"/>
      <c r="Q565" s="430"/>
      <c r="R565" s="430"/>
      <c r="S565" s="1137"/>
      <c r="T565" s="430"/>
      <c r="U565" s="430"/>
      <c r="V565" s="430"/>
      <c r="W565" s="430"/>
      <c r="X565" s="430"/>
      <c r="Y565" s="430"/>
      <c r="AA565" s="1127">
        <v>1</v>
      </c>
      <c r="AB565" s="1138" t="s">
        <v>1285</v>
      </c>
      <c r="AC565" s="794">
        <v>1758.61</v>
      </c>
      <c r="AD565" s="1138" t="str">
        <f>AB565</f>
        <v>  Прочие собственные средства</v>
      </c>
      <c r="AE565" s="794">
        <v>0</v>
      </c>
      <c r="AF565" s="1148"/>
      <c r="AG565" s="1149"/>
      <c r="AH565" s="1149"/>
      <c r="AI565" s="1148"/>
      <c r="AJ565" s="1149"/>
      <c r="AK565" s="1149"/>
      <c r="AL565" s="845"/>
    </row>
    <row customHeight="1" ht="11.25">
      <c r="A566" s="0" t="s">
        <v>1218</v>
      </c>
      <c r="E566" s="101"/>
      <c r="F566" s="1123"/>
      <c r="G566" s="1123"/>
      <c r="H566" s="1123"/>
      <c r="I566" s="1123"/>
      <c r="J566" s="1123"/>
      <c r="K566" s="1123"/>
      <c r="L566" s="1123"/>
      <c r="M566" s="1123"/>
      <c r="N566" s="1123"/>
      <c r="O566" s="1123"/>
      <c r="P566" s="1123"/>
      <c r="Q566" s="1123"/>
      <c r="R566" s="1123"/>
      <c r="S566" s="1123"/>
      <c r="T566" s="1123"/>
      <c r="U566" s="1123"/>
      <c r="V566" s="1123"/>
      <c r="W566" s="1123"/>
      <c r="X566" s="1123"/>
      <c r="Y566" s="1123"/>
      <c r="Z566" s="821" t="s">
        <v>102</v>
      </c>
      <c r="AA566" s="1143" t="s">
        <v>101</v>
      </c>
      <c r="AB566" s="1138" t="s">
        <v>1272</v>
      </c>
      <c r="AC566" s="794">
        <v>1916.31</v>
      </c>
      <c r="AD566" s="1138" t="str">
        <f>AB566</f>
        <v>  Прибыль направляемая на инвестиции</v>
      </c>
      <c r="AE566" s="794">
        <v>0</v>
      </c>
      <c r="AF566" s="1125"/>
      <c r="AG566" s="1133"/>
      <c r="AH566" s="1133"/>
      <c r="AI566" s="1125"/>
      <c r="AJ566" s="1133"/>
      <c r="AK566" s="1134"/>
      <c r="AL566" s="845"/>
    </row>
    <row customHeight="1" ht="11.25">
      <c r="A567" s="0" t="s">
        <v>1218</v>
      </c>
      <c r="E567" s="101"/>
      <c r="F567" s="1123"/>
      <c r="G567" s="1123"/>
      <c r="H567" s="1123"/>
      <c r="I567" s="1123"/>
      <c r="J567" s="1123"/>
      <c r="K567" s="1123"/>
      <c r="L567" s="1123"/>
      <c r="M567" s="1123"/>
      <c r="N567" s="1123"/>
      <c r="O567" s="1123"/>
      <c r="P567" s="1123"/>
      <c r="Q567" s="1123"/>
      <c r="R567" s="1123"/>
      <c r="S567" s="1123"/>
      <c r="T567" s="1123"/>
      <c r="U567" s="1123"/>
      <c r="V567" s="1123"/>
      <c r="W567" s="1123"/>
      <c r="X567" s="1123"/>
      <c r="Y567" s="1123"/>
      <c r="Z567" s="821" t="s">
        <v>102</v>
      </c>
      <c r="AA567" s="1143" t="s">
        <v>89</v>
      </c>
      <c r="AB567" s="1138" t="s">
        <v>1303</v>
      </c>
      <c r="AC567" s="794">
        <v>89.79</v>
      </c>
      <c r="AD567" s="1138" t="str">
        <f>AB567</f>
        <v>  Средства, полученные за счет платы за подключение (технологическое присоединение)</v>
      </c>
      <c r="AE567" s="794">
        <v>0</v>
      </c>
      <c r="AF567" s="1125"/>
      <c r="AG567" s="1133"/>
      <c r="AH567" s="1133"/>
      <c r="AI567" s="1125"/>
      <c r="AJ567" s="1133"/>
      <c r="AK567" s="1134"/>
      <c r="AL567" s="845"/>
    </row>
    <row customHeight="1" ht="11.25">
      <c r="A568" s="0" t="s">
        <v>1218</v>
      </c>
      <c r="E568" s="101"/>
      <c r="F568" s="1122"/>
      <c r="G568" s="1123"/>
      <c r="H568" s="233" t="s">
        <v>164</v>
      </c>
      <c r="I568" s="1144"/>
      <c r="J568" s="366"/>
      <c r="K568" s="422"/>
      <c r="L568" s="214"/>
      <c r="M568" s="208"/>
      <c r="N568" s="1126"/>
      <c r="O568" s="1143"/>
      <c r="P568" s="1140"/>
      <c r="Q568" s="430"/>
      <c r="R568" s="430"/>
      <c r="S568" s="1137"/>
      <c r="T568" s="430"/>
      <c r="U568" s="430"/>
      <c r="V568" s="430"/>
      <c r="W568" s="430"/>
      <c r="X568" s="430"/>
      <c r="Y568" s="430"/>
      <c r="Z568" s="1129"/>
      <c r="AA568" s="1130"/>
      <c r="AB568" s="167" t="s">
        <v>1263</v>
      </c>
      <c r="AC568" s="1131"/>
      <c r="AD568" s="1131"/>
      <c r="AE568" s="1151"/>
      <c r="AF568" s="1148"/>
      <c r="AG568" s="1149"/>
      <c r="AH568" s="1149"/>
      <c r="AI568" s="1148"/>
      <c r="AJ568" s="1149"/>
      <c r="AK568" s="1149"/>
      <c r="AL568" s="845"/>
    </row>
    <row customHeight="1" ht="11.25">
      <c r="A569" s="0" t="s">
        <v>1218</v>
      </c>
      <c r="E569" s="101"/>
      <c r="F569" s="1122"/>
      <c r="G569" s="1123"/>
      <c r="H569" s="233" t="s">
        <v>164</v>
      </c>
      <c r="I569" s="1144"/>
      <c r="J569" s="366"/>
      <c r="K569" s="422"/>
      <c r="L569" s="214"/>
      <c r="M569" s="208"/>
      <c r="N569" s="1129"/>
      <c r="O569" s="1130"/>
      <c r="P569" s="167" t="s">
        <v>1264</v>
      </c>
      <c r="Q569" s="1130"/>
      <c r="R569" s="1130"/>
      <c r="S569" s="1130"/>
      <c r="T569" s="1130"/>
      <c r="U569" s="1130"/>
      <c r="V569" s="1130"/>
      <c r="W569" s="1130"/>
      <c r="X569" s="1130"/>
      <c r="Y569" s="1130"/>
      <c r="Z569" s="1130"/>
      <c r="AA569" s="1130"/>
      <c r="AB569" s="1130"/>
      <c r="AC569" s="1130"/>
      <c r="AD569" s="1130"/>
      <c r="AE569" s="1152"/>
      <c r="AF569" s="1148"/>
      <c r="AG569" s="1149"/>
      <c r="AH569" s="1149"/>
      <c r="AI569" s="1148"/>
      <c r="AJ569" s="1149"/>
      <c r="AK569" s="1149"/>
      <c r="AL569" s="845"/>
    </row>
    <row customHeight="1" ht="11.25">
      <c r="A570" s="0" t="s">
        <v>1218</v>
      </c>
      <c r="B570" s="0" t="s">
        <v>1250</v>
      </c>
      <c r="E570" s="101"/>
      <c r="F570" s="1122"/>
      <c r="G570" s="821" t="s">
        <v>102</v>
      </c>
      <c r="H570" s="233" t="s">
        <v>147</v>
      </c>
      <c r="I570" s="1144" t="s">
        <v>1251</v>
      </c>
      <c r="J570" s="366" t="s">
        <v>1252</v>
      </c>
      <c r="K570" s="422" t="s">
        <v>1539</v>
      </c>
      <c r="L570" s="214" t="s">
        <v>19</v>
      </c>
      <c r="M570" s="208"/>
      <c r="N570" s="1145"/>
      <c r="O570" s="1146" t="s">
        <v>529</v>
      </c>
      <c r="P570" s="1147"/>
      <c r="Q570" s="1147"/>
      <c r="R570" s="1147"/>
      <c r="S570" s="1147"/>
      <c r="T570" s="1147"/>
      <c r="U570" s="1147"/>
      <c r="V570" s="1147"/>
      <c r="W570" s="1147"/>
      <c r="X570" s="1147"/>
      <c r="Y570" s="1147"/>
      <c r="Z570" s="1147"/>
      <c r="AA570" s="1147"/>
      <c r="AB570" s="1147"/>
      <c r="AC570" s="1147"/>
      <c r="AD570" s="1147"/>
      <c r="AE570" s="1147"/>
      <c r="AF570" s="1148">
        <v>4</v>
      </c>
      <c r="AG570" s="1149" t="s">
        <v>1254</v>
      </c>
      <c r="AH570" s="1149" t="s">
        <v>1360</v>
      </c>
      <c r="AI570" s="1148">
        <v>6</v>
      </c>
      <c r="AJ570" s="1149" t="s">
        <v>1254</v>
      </c>
      <c r="AK570" s="1149" t="s">
        <v>1267</v>
      </c>
      <c r="AL570" s="845"/>
    </row>
    <row customHeight="1" ht="11.25">
      <c r="A571" s="0" t="s">
        <v>1218</v>
      </c>
      <c r="E571" s="101"/>
      <c r="F571" s="1122"/>
      <c r="G571" s="1123"/>
      <c r="H571" s="233" t="s">
        <v>144</v>
      </c>
      <c r="I571" s="1144"/>
      <c r="J571" s="366"/>
      <c r="K571" s="422"/>
      <c r="L571" s="214"/>
      <c r="M571" s="208"/>
      <c r="N571" s="1126"/>
      <c r="O571" s="1143">
        <v>1</v>
      </c>
      <c r="P571" s="1128" t="s">
        <v>61</v>
      </c>
      <c r="Q571" s="2494" t="s">
        <v>1540</v>
      </c>
      <c r="R571" s="2495" t="s">
        <v>1257</v>
      </c>
      <c r="S571" s="2495" t="s">
        <v>195</v>
      </c>
      <c r="T571" s="2495" t="s">
        <v>195</v>
      </c>
      <c r="U571" s="2495" t="s">
        <v>196</v>
      </c>
      <c r="V571" s="2495" t="s">
        <v>1541</v>
      </c>
      <c r="W571" s="2495" t="s">
        <v>1542</v>
      </c>
      <c r="X571" s="2495" t="s">
        <v>1543</v>
      </c>
      <c r="Y571" s="2495" t="s">
        <v>1261</v>
      </c>
      <c r="Z571" s="1129"/>
      <c r="AA571" s="1130"/>
      <c r="AB571" s="1130"/>
      <c r="AC571" s="1131"/>
      <c r="AD571" s="1131"/>
      <c r="AE571" s="1150"/>
      <c r="AF571" s="1148"/>
      <c r="AG571" s="1149"/>
      <c r="AH571" s="1149"/>
      <c r="AI571" s="1148"/>
      <c r="AJ571" s="1149"/>
      <c r="AK571" s="1149"/>
      <c r="AL571" s="845"/>
    </row>
    <row customHeight="1" ht="11.25">
      <c r="A572" s="0" t="s">
        <v>1218</v>
      </c>
      <c r="E572" s="101"/>
      <c r="F572" s="1122"/>
      <c r="G572" s="1123"/>
      <c r="H572" s="233" t="s">
        <v>144</v>
      </c>
      <c r="I572" s="1144"/>
      <c r="J572" s="366"/>
      <c r="K572" s="422"/>
      <c r="L572" s="214"/>
      <c r="M572" s="208"/>
      <c r="N572" s="1126"/>
      <c r="O572" s="1143"/>
      <c r="P572" s="1136"/>
      <c r="Q572" s="2494"/>
      <c r="R572" s="430"/>
      <c r="S572" s="1137"/>
      <c r="T572" s="430"/>
      <c r="U572" s="430"/>
      <c r="V572" s="430"/>
      <c r="W572" s="430"/>
      <c r="X572" s="430"/>
      <c r="Y572" s="430"/>
      <c r="AA572" s="1127">
        <v>1</v>
      </c>
      <c r="AB572" s="1138" t="s">
        <v>1285</v>
      </c>
      <c r="AC572" s="794">
        <v>14798.2</v>
      </c>
      <c r="AD572" s="1138" t="str">
        <f>AB572</f>
        <v>  Прочие собственные средства</v>
      </c>
      <c r="AE572" s="794">
        <v>0</v>
      </c>
      <c r="AF572" s="1148"/>
      <c r="AG572" s="1149"/>
      <c r="AH572" s="1149"/>
      <c r="AI572" s="1148"/>
      <c r="AJ572" s="1149"/>
      <c r="AK572" s="1149"/>
      <c r="AL572" s="845"/>
    </row>
    <row customHeight="1" ht="11.25">
      <c r="A573" s="0" t="s">
        <v>1218</v>
      </c>
      <c r="E573" s="101"/>
      <c r="F573" s="1123"/>
      <c r="G573" s="1123"/>
      <c r="H573" s="1123"/>
      <c r="I573" s="1123"/>
      <c r="J573" s="1123"/>
      <c r="K573" s="1123"/>
      <c r="L573" s="1123"/>
      <c r="M573" s="1123"/>
      <c r="N573" s="1123"/>
      <c r="O573" s="1123"/>
      <c r="P573" s="1123"/>
      <c r="Q573" s="2496"/>
      <c r="R573" s="1123"/>
      <c r="S573" s="1123"/>
      <c r="T573" s="1123"/>
      <c r="U573" s="1123"/>
      <c r="V573" s="1123"/>
      <c r="W573" s="1123"/>
      <c r="X573" s="1123"/>
      <c r="Y573" s="1123"/>
      <c r="Z573" s="821" t="s">
        <v>102</v>
      </c>
      <c r="AA573" s="1143" t="s">
        <v>101</v>
      </c>
      <c r="AB573" s="1138" t="s">
        <v>1272</v>
      </c>
      <c r="AC573" s="794">
        <v>9278.63</v>
      </c>
      <c r="AD573" s="1138" t="str">
        <f>AB573</f>
        <v>  Прибыль направляемая на инвестиции</v>
      </c>
      <c r="AE573" s="794">
        <v>0</v>
      </c>
      <c r="AF573" s="1125"/>
      <c r="AG573" s="1133"/>
      <c r="AH573" s="1133"/>
      <c r="AI573" s="1125"/>
      <c r="AJ573" s="1133"/>
      <c r="AK573" s="1134"/>
      <c r="AL573" s="845"/>
    </row>
    <row customHeight="1" ht="11.25">
      <c r="A574" s="0" t="s">
        <v>1218</v>
      </c>
      <c r="E574" s="101"/>
      <c r="F574" s="1122"/>
      <c r="G574" s="1123"/>
      <c r="H574" s="233" t="s">
        <v>144</v>
      </c>
      <c r="I574" s="1144"/>
      <c r="J574" s="366"/>
      <c r="K574" s="422"/>
      <c r="L574" s="214"/>
      <c r="M574" s="208"/>
      <c r="N574" s="1126"/>
      <c r="O574" s="1143"/>
      <c r="P574" s="1140"/>
      <c r="Q574" s="2494"/>
      <c r="R574" s="430"/>
      <c r="S574" s="1137"/>
      <c r="T574" s="430"/>
      <c r="U574" s="430"/>
      <c r="V574" s="430"/>
      <c r="W574" s="430"/>
      <c r="X574" s="430"/>
      <c r="Y574" s="430"/>
      <c r="Z574" s="1129"/>
      <c r="AA574" s="1130"/>
      <c r="AB574" s="167" t="s">
        <v>1263</v>
      </c>
      <c r="AC574" s="1131"/>
      <c r="AD574" s="1131"/>
      <c r="AE574" s="1151"/>
      <c r="AF574" s="1148"/>
      <c r="AG574" s="1149"/>
      <c r="AH574" s="1149"/>
      <c r="AI574" s="1148"/>
      <c r="AJ574" s="1149"/>
      <c r="AK574" s="1149"/>
      <c r="AL574" s="845"/>
    </row>
    <row customHeight="1" ht="11.25">
      <c r="A575" s="0" t="s">
        <v>1218</v>
      </c>
      <c r="E575" s="101"/>
      <c r="F575" s="1122"/>
      <c r="G575" s="1123"/>
      <c r="H575" s="233" t="s">
        <v>144</v>
      </c>
      <c r="I575" s="1144"/>
      <c r="J575" s="366"/>
      <c r="K575" s="422"/>
      <c r="L575" s="214"/>
      <c r="M575" s="208"/>
      <c r="N575" s="1129"/>
      <c r="O575" s="1130"/>
      <c r="P575" s="167" t="s">
        <v>1264</v>
      </c>
      <c r="Q575" s="1130"/>
      <c r="R575" s="1130"/>
      <c r="S575" s="1130"/>
      <c r="T575" s="1130"/>
      <c r="U575" s="1130"/>
      <c r="V575" s="1130"/>
      <c r="W575" s="1130"/>
      <c r="X575" s="1130"/>
      <c r="Y575" s="1130"/>
      <c r="Z575" s="1130"/>
      <c r="AA575" s="1130"/>
      <c r="AB575" s="1130"/>
      <c r="AC575" s="1130"/>
      <c r="AD575" s="1130"/>
      <c r="AE575" s="1152"/>
      <c r="AF575" s="1148"/>
      <c r="AG575" s="1149"/>
      <c r="AH575" s="1149"/>
      <c r="AI575" s="1148"/>
      <c r="AJ575" s="1149"/>
      <c r="AK575" s="1149"/>
      <c r="AL575" s="845"/>
    </row>
    <row customHeight="1" ht="11.25">
      <c r="A576" s="0" t="s">
        <v>1218</v>
      </c>
      <c r="B576" s="0" t="s">
        <v>22</v>
      </c>
      <c r="E576" s="101"/>
      <c r="F576" s="1122"/>
      <c r="G576" s="821" t="s">
        <v>102</v>
      </c>
      <c r="H576" s="233" t="s">
        <v>151</v>
      </c>
      <c r="I576" s="1144" t="s">
        <v>1273</v>
      </c>
      <c r="J576" s="2497" t="s">
        <v>22</v>
      </c>
      <c r="K576" s="422" t="s">
        <v>1544</v>
      </c>
      <c r="L576" s="214" t="s">
        <v>19</v>
      </c>
      <c r="M576" s="208"/>
      <c r="N576" s="1145"/>
      <c r="O576" s="1146" t="s">
        <v>529</v>
      </c>
      <c r="P576" s="1147"/>
      <c r="Q576" s="1147"/>
      <c r="R576" s="1147"/>
      <c r="S576" s="1147"/>
      <c r="T576" s="1147"/>
      <c r="U576" s="1147"/>
      <c r="V576" s="1147"/>
      <c r="W576" s="1147"/>
      <c r="X576" s="1147"/>
      <c r="Y576" s="1147"/>
      <c r="Z576" s="1147"/>
      <c r="AA576" s="1147"/>
      <c r="AB576" s="1147"/>
      <c r="AC576" s="1147"/>
      <c r="AD576" s="1147"/>
      <c r="AE576" s="1147"/>
      <c r="AF576" s="1148">
        <v>2</v>
      </c>
      <c r="AG576" s="1149" t="s">
        <v>1254</v>
      </c>
      <c r="AH576" s="1149" t="s">
        <v>1360</v>
      </c>
      <c r="AI576" s="1148">
        <v>3</v>
      </c>
      <c r="AJ576" s="1149" t="s">
        <v>1254</v>
      </c>
      <c r="AK576" s="1149" t="s">
        <v>1354</v>
      </c>
      <c r="AL576" s="845"/>
    </row>
    <row customHeight="1" ht="11.25">
      <c r="A577" s="0" t="s">
        <v>1218</v>
      </c>
      <c r="E577" s="101"/>
      <c r="F577" s="1122"/>
      <c r="G577" s="1123"/>
      <c r="H577" s="233" t="s">
        <v>147</v>
      </c>
      <c r="I577" s="1144"/>
      <c r="J577" s="2497"/>
      <c r="K577" s="422"/>
      <c r="L577" s="214"/>
      <c r="M577" s="208"/>
      <c r="N577" s="1126"/>
      <c r="O577" s="1143">
        <v>1</v>
      </c>
      <c r="P577" s="1128" t="s">
        <v>19</v>
      </c>
      <c r="Q577" s="430" t="s">
        <v>22</v>
      </c>
      <c r="R577" s="430" t="s">
        <v>22</v>
      </c>
      <c r="S577" s="430" t="s">
        <v>22</v>
      </c>
      <c r="T577" s="430" t="s">
        <v>22</v>
      </c>
      <c r="U577" s="430" t="s">
        <v>22</v>
      </c>
      <c r="V577" s="430" t="s">
        <v>22</v>
      </c>
      <c r="W577" s="430" t="s">
        <v>22</v>
      </c>
      <c r="X577" s="430" t="s">
        <v>22</v>
      </c>
      <c r="Y577" s="430"/>
      <c r="Z577" s="1129"/>
      <c r="AA577" s="1130"/>
      <c r="AB577" s="1130"/>
      <c r="AC577" s="1131"/>
      <c r="AD577" s="1131"/>
      <c r="AE577" s="1150"/>
      <c r="AF577" s="1148"/>
      <c r="AG577" s="1149"/>
      <c r="AH577" s="1149"/>
      <c r="AI577" s="1148"/>
      <c r="AJ577" s="1149"/>
      <c r="AK577" s="1149"/>
      <c r="AL577" s="845"/>
    </row>
    <row customHeight="1" ht="11.25">
      <c r="A578" s="0" t="s">
        <v>1218</v>
      </c>
      <c r="E578" s="101"/>
      <c r="F578" s="1122"/>
      <c r="G578" s="1123"/>
      <c r="H578" s="233" t="s">
        <v>147</v>
      </c>
      <c r="I578" s="1144"/>
      <c r="J578" s="2497"/>
      <c r="K578" s="422"/>
      <c r="L578" s="214"/>
      <c r="M578" s="208"/>
      <c r="N578" s="1126"/>
      <c r="O578" s="1143"/>
      <c r="P578" s="1136"/>
      <c r="Q578" s="430"/>
      <c r="R578" s="430"/>
      <c r="S578" s="1137"/>
      <c r="T578" s="430"/>
      <c r="U578" s="430"/>
      <c r="V578" s="430"/>
      <c r="W578" s="430"/>
      <c r="X578" s="430"/>
      <c r="Y578" s="430"/>
      <c r="AA578" s="1127">
        <v>1</v>
      </c>
      <c r="AB578" s="1138" t="s">
        <v>1272</v>
      </c>
      <c r="AC578" s="794">
        <v>2230.42</v>
      </c>
      <c r="AD578" s="1138" t="str">
        <f>AB578</f>
        <v>  Прибыль направляемая на инвестиции</v>
      </c>
      <c r="AE578" s="794">
        <v>624.802</v>
      </c>
      <c r="AF578" s="1148"/>
      <c r="AG578" s="1149"/>
      <c r="AH578" s="1149"/>
      <c r="AI578" s="1148"/>
      <c r="AJ578" s="1149"/>
      <c r="AK578" s="1149"/>
      <c r="AL578" s="845"/>
    </row>
    <row customHeight="1" ht="11.25">
      <c r="A579" s="0" t="s">
        <v>1218</v>
      </c>
      <c r="E579" s="101"/>
      <c r="F579" s="1122"/>
      <c r="G579" s="1123"/>
      <c r="H579" s="233" t="s">
        <v>147</v>
      </c>
      <c r="I579" s="1144"/>
      <c r="J579" s="2497"/>
      <c r="K579" s="422"/>
      <c r="L579" s="214"/>
      <c r="M579" s="208"/>
      <c r="N579" s="1126"/>
      <c r="O579" s="1143"/>
      <c r="P579" s="1140"/>
      <c r="Q579" s="430"/>
      <c r="R579" s="430"/>
      <c r="S579" s="1137"/>
      <c r="T579" s="430"/>
      <c r="U579" s="430"/>
      <c r="V579" s="430"/>
      <c r="W579" s="430"/>
      <c r="X579" s="430"/>
      <c r="Y579" s="430"/>
      <c r="Z579" s="1129"/>
      <c r="AA579" s="1130"/>
      <c r="AB579" s="167" t="s">
        <v>1263</v>
      </c>
      <c r="AC579" s="1131"/>
      <c r="AD579" s="1131"/>
      <c r="AE579" s="1151"/>
      <c r="AF579" s="1148"/>
      <c r="AG579" s="1149"/>
      <c r="AH579" s="1149"/>
      <c r="AI579" s="1148"/>
      <c r="AJ579" s="1149"/>
      <c r="AK579" s="1149"/>
      <c r="AL579" s="845"/>
    </row>
    <row customHeight="1" ht="11.25">
      <c r="A580" s="0" t="s">
        <v>1218</v>
      </c>
      <c r="E580" s="101"/>
      <c r="F580" s="1122"/>
      <c r="G580" s="1123"/>
      <c r="H580" s="233" t="s">
        <v>147</v>
      </c>
      <c r="I580" s="1144"/>
      <c r="J580" s="2497"/>
      <c r="K580" s="422"/>
      <c r="L580" s="214"/>
      <c r="M580" s="208"/>
      <c r="N580" s="1129"/>
      <c r="O580" s="1130"/>
      <c r="P580" s="167" t="s">
        <v>1264</v>
      </c>
      <c r="Q580" s="1130"/>
      <c r="R580" s="1130"/>
      <c r="S580" s="1130"/>
      <c r="T580" s="1130"/>
      <c r="U580" s="1130"/>
      <c r="V580" s="1130"/>
      <c r="W580" s="1130"/>
      <c r="X580" s="1130"/>
      <c r="Y580" s="1130"/>
      <c r="Z580" s="1130"/>
      <c r="AA580" s="1130"/>
      <c r="AB580" s="1130"/>
      <c r="AC580" s="1130"/>
      <c r="AD580" s="1130"/>
      <c r="AE580" s="1152"/>
      <c r="AF580" s="1148"/>
      <c r="AG580" s="1149"/>
      <c r="AH580" s="1149"/>
      <c r="AI580" s="1148"/>
      <c r="AJ580" s="1149"/>
      <c r="AK580" s="1149"/>
      <c r="AL580" s="845"/>
    </row>
    <row customHeight="1" ht="11.25">
      <c r="A581" s="0" t="s">
        <v>1218</v>
      </c>
      <c r="B581" s="0" t="s">
        <v>1250</v>
      </c>
      <c r="E581" s="101"/>
      <c r="F581" s="1122"/>
      <c r="G581" s="821" t="s">
        <v>102</v>
      </c>
      <c r="H581" s="233" t="s">
        <v>154</v>
      </c>
      <c r="I581" s="1144" t="s">
        <v>1251</v>
      </c>
      <c r="J581" s="366" t="s">
        <v>1252</v>
      </c>
      <c r="K581" s="422" t="s">
        <v>1545</v>
      </c>
      <c r="L581" s="214" t="s">
        <v>19</v>
      </c>
      <c r="M581" s="208"/>
      <c r="N581" s="1145"/>
      <c r="O581" s="1146" t="s">
        <v>529</v>
      </c>
      <c r="P581" s="1147"/>
      <c r="Q581" s="1147"/>
      <c r="R581" s="1147"/>
      <c r="S581" s="1147"/>
      <c r="T581" s="1147"/>
      <c r="U581" s="1147"/>
      <c r="V581" s="1147"/>
      <c r="W581" s="1147"/>
      <c r="X581" s="1147"/>
      <c r="Y581" s="1147"/>
      <c r="Z581" s="1147"/>
      <c r="AA581" s="1147"/>
      <c r="AB581" s="1147"/>
      <c r="AC581" s="1147"/>
      <c r="AD581" s="1147"/>
      <c r="AE581" s="1147"/>
      <c r="AF581" s="1148">
        <v>1</v>
      </c>
      <c r="AG581" s="1149" t="s">
        <v>1254</v>
      </c>
      <c r="AH581" s="1149" t="s">
        <v>1360</v>
      </c>
      <c r="AI581" s="1148">
        <v>3</v>
      </c>
      <c r="AJ581" s="1149" t="s">
        <v>1254</v>
      </c>
      <c r="AK581" s="1149" t="s">
        <v>1267</v>
      </c>
      <c r="AL581" s="845"/>
    </row>
    <row customHeight="1" ht="11.25">
      <c r="A582" s="0" t="s">
        <v>1218</v>
      </c>
      <c r="E582" s="101"/>
      <c r="F582" s="1122"/>
      <c r="G582" s="1123"/>
      <c r="H582" s="233" t="s">
        <v>151</v>
      </c>
      <c r="I582" s="1144"/>
      <c r="J582" s="366"/>
      <c r="K582" s="422"/>
      <c r="L582" s="214"/>
      <c r="M582" s="208"/>
      <c r="N582" s="1126"/>
      <c r="O582" s="1143">
        <v>1</v>
      </c>
      <c r="P582" s="1128" t="s">
        <v>19</v>
      </c>
      <c r="Q582" s="430" t="s">
        <v>22</v>
      </c>
      <c r="R582" s="430" t="s">
        <v>22</v>
      </c>
      <c r="S582" s="430" t="s">
        <v>22</v>
      </c>
      <c r="T582" s="430" t="s">
        <v>22</v>
      </c>
      <c r="U582" s="430" t="s">
        <v>22</v>
      </c>
      <c r="V582" s="430" t="s">
        <v>22</v>
      </c>
      <c r="W582" s="430" t="s">
        <v>22</v>
      </c>
      <c r="X582" s="430" t="s">
        <v>22</v>
      </c>
      <c r="Y582" s="430"/>
      <c r="Z582" s="1129"/>
      <c r="AA582" s="1130"/>
      <c r="AB582" s="1130"/>
      <c r="AC582" s="1131"/>
      <c r="AD582" s="1131"/>
      <c r="AE582" s="1150"/>
      <c r="AF582" s="1148"/>
      <c r="AG582" s="1149"/>
      <c r="AH582" s="1149"/>
      <c r="AI582" s="1148"/>
      <c r="AJ582" s="1149"/>
      <c r="AK582" s="1149"/>
      <c r="AL582" s="845"/>
    </row>
    <row customHeight="1" ht="11.25">
      <c r="A583" s="0" t="s">
        <v>1218</v>
      </c>
      <c r="E583" s="101"/>
      <c r="F583" s="1122"/>
      <c r="G583" s="1123"/>
      <c r="H583" s="233" t="s">
        <v>151</v>
      </c>
      <c r="I583" s="1144"/>
      <c r="J583" s="366"/>
      <c r="K583" s="422"/>
      <c r="L583" s="214"/>
      <c r="M583" s="208"/>
      <c r="N583" s="1126"/>
      <c r="O583" s="1143"/>
      <c r="P583" s="1136"/>
      <c r="Q583" s="430"/>
      <c r="R583" s="430"/>
      <c r="S583" s="1137"/>
      <c r="T583" s="430"/>
      <c r="U583" s="430"/>
      <c r="V583" s="430"/>
      <c r="W583" s="430"/>
      <c r="X583" s="430"/>
      <c r="Y583" s="430"/>
      <c r="AA583" s="1127">
        <v>1</v>
      </c>
      <c r="AB583" s="1138" t="s">
        <v>1272</v>
      </c>
      <c r="AC583" s="794">
        <v>7296.2</v>
      </c>
      <c r="AD583" s="1138" t="str">
        <f>AB583</f>
        <v>  Прибыль направляемая на инвестиции</v>
      </c>
      <c r="AE583" s="794">
        <v>0</v>
      </c>
      <c r="AF583" s="1148"/>
      <c r="AG583" s="1149"/>
      <c r="AH583" s="1149"/>
      <c r="AI583" s="1148"/>
      <c r="AJ583" s="1149"/>
      <c r="AK583" s="1149"/>
      <c r="AL583" s="845"/>
    </row>
    <row customHeight="1" ht="11.25">
      <c r="A584" s="0" t="s">
        <v>1218</v>
      </c>
      <c r="E584" s="101"/>
      <c r="F584" s="1122"/>
      <c r="G584" s="1123"/>
      <c r="H584" s="233" t="s">
        <v>151</v>
      </c>
      <c r="I584" s="1144"/>
      <c r="J584" s="366"/>
      <c r="K584" s="422"/>
      <c r="L584" s="214"/>
      <c r="M584" s="208"/>
      <c r="N584" s="1126"/>
      <c r="O584" s="1143"/>
      <c r="P584" s="1140"/>
      <c r="Q584" s="430"/>
      <c r="R584" s="430"/>
      <c r="S584" s="1137"/>
      <c r="T584" s="430"/>
      <c r="U584" s="430"/>
      <c r="V584" s="430"/>
      <c r="W584" s="430"/>
      <c r="X584" s="430"/>
      <c r="Y584" s="430"/>
      <c r="Z584" s="1129"/>
      <c r="AA584" s="1130"/>
      <c r="AB584" s="167" t="s">
        <v>1263</v>
      </c>
      <c r="AC584" s="1131"/>
      <c r="AD584" s="1131"/>
      <c r="AE584" s="1151"/>
      <c r="AF584" s="1148"/>
      <c r="AG584" s="1149"/>
      <c r="AH584" s="1149"/>
      <c r="AI584" s="1148"/>
      <c r="AJ584" s="1149"/>
      <c r="AK584" s="1149"/>
      <c r="AL584" s="845"/>
    </row>
    <row customHeight="1" ht="11.25">
      <c r="A585" s="0" t="s">
        <v>1218</v>
      </c>
      <c r="E585" s="101"/>
      <c r="F585" s="1122"/>
      <c r="G585" s="1123"/>
      <c r="H585" s="233" t="s">
        <v>151</v>
      </c>
      <c r="I585" s="1144"/>
      <c r="J585" s="366"/>
      <c r="K585" s="422"/>
      <c r="L585" s="214"/>
      <c r="M585" s="208"/>
      <c r="N585" s="1129"/>
      <c r="O585" s="1130"/>
      <c r="P585" s="167" t="s">
        <v>1264</v>
      </c>
      <c r="Q585" s="1130"/>
      <c r="R585" s="1130"/>
      <c r="S585" s="1130"/>
      <c r="T585" s="1130"/>
      <c r="U585" s="1130"/>
      <c r="V585" s="1130"/>
      <c r="W585" s="1130"/>
      <c r="X585" s="1130"/>
      <c r="Y585" s="1130"/>
      <c r="Z585" s="1130"/>
      <c r="AA585" s="1130"/>
      <c r="AB585" s="1130"/>
      <c r="AC585" s="1130"/>
      <c r="AD585" s="1130"/>
      <c r="AE585" s="1152"/>
      <c r="AF585" s="1148"/>
      <c r="AG585" s="1149"/>
      <c r="AH585" s="1149"/>
      <c r="AI585" s="1148"/>
      <c r="AJ585" s="1149"/>
      <c r="AK585" s="1149"/>
      <c r="AL585" s="845"/>
    </row>
    <row customHeight="1" ht="11.25">
      <c r="A586" s="0" t="s">
        <v>1218</v>
      </c>
      <c r="B586" s="0" t="s">
        <v>1250</v>
      </c>
      <c r="E586" s="101"/>
      <c r="F586" s="1122"/>
      <c r="G586" s="821" t="s">
        <v>102</v>
      </c>
      <c r="H586" s="233" t="s">
        <v>158</v>
      </c>
      <c r="I586" s="1144" t="s">
        <v>1251</v>
      </c>
      <c r="J586" s="366" t="s">
        <v>1252</v>
      </c>
      <c r="K586" s="422" t="s">
        <v>1546</v>
      </c>
      <c r="L586" s="214" t="s">
        <v>19</v>
      </c>
      <c r="M586" s="208"/>
      <c r="N586" s="1145"/>
      <c r="O586" s="1146" t="s">
        <v>529</v>
      </c>
      <c r="P586" s="1147"/>
      <c r="Q586" s="1147"/>
      <c r="R586" s="1147"/>
      <c r="S586" s="1147"/>
      <c r="T586" s="1147"/>
      <c r="U586" s="1147"/>
      <c r="V586" s="1147"/>
      <c r="W586" s="1147"/>
      <c r="X586" s="1147"/>
      <c r="Y586" s="1147"/>
      <c r="Z586" s="1147"/>
      <c r="AA586" s="1147"/>
      <c r="AB586" s="1147"/>
      <c r="AC586" s="1147"/>
      <c r="AD586" s="1147"/>
      <c r="AE586" s="1147"/>
      <c r="AF586" s="1148">
        <v>1</v>
      </c>
      <c r="AG586" s="1149" t="s">
        <v>1254</v>
      </c>
      <c r="AH586" s="1149" t="s">
        <v>1360</v>
      </c>
      <c r="AI586" s="1148">
        <v>3</v>
      </c>
      <c r="AJ586" s="1149" t="s">
        <v>1254</v>
      </c>
      <c r="AK586" s="1149" t="s">
        <v>1267</v>
      </c>
      <c r="AL586" s="845"/>
    </row>
    <row customHeight="1" ht="11.25">
      <c r="A587" s="0" t="s">
        <v>1218</v>
      </c>
      <c r="E587" s="101"/>
      <c r="F587" s="1122"/>
      <c r="G587" s="1123"/>
      <c r="H587" s="233" t="s">
        <v>154</v>
      </c>
      <c r="I587" s="1144"/>
      <c r="J587" s="366"/>
      <c r="K587" s="422"/>
      <c r="L587" s="214"/>
      <c r="M587" s="208"/>
      <c r="N587" s="1126"/>
      <c r="O587" s="1143">
        <v>1</v>
      </c>
      <c r="P587" s="1128" t="s">
        <v>61</v>
      </c>
      <c r="Q587" s="2494" t="s">
        <v>1547</v>
      </c>
      <c r="R587" s="2495" t="s">
        <v>1306</v>
      </c>
      <c r="S587" s="2495" t="s">
        <v>1548</v>
      </c>
      <c r="T587" s="2495" t="s">
        <v>1548</v>
      </c>
      <c r="U587" s="2495" t="s">
        <v>1549</v>
      </c>
      <c r="V587" s="2495" t="s">
        <v>1550</v>
      </c>
      <c r="W587" s="2495" t="s">
        <v>1551</v>
      </c>
      <c r="X587" s="2495" t="s">
        <v>1552</v>
      </c>
      <c r="Y587" s="2495" t="s">
        <v>1261</v>
      </c>
      <c r="Z587" s="1129"/>
      <c r="AA587" s="1130"/>
      <c r="AB587" s="1130"/>
      <c r="AC587" s="1131"/>
      <c r="AD587" s="1131"/>
      <c r="AE587" s="1150"/>
      <c r="AF587" s="1148"/>
      <c r="AG587" s="1149"/>
      <c r="AH587" s="1149"/>
      <c r="AI587" s="1148"/>
      <c r="AJ587" s="1149"/>
      <c r="AK587" s="1149"/>
      <c r="AL587" s="845"/>
    </row>
    <row customHeight="1" ht="11.25">
      <c r="A588" s="0" t="s">
        <v>1218</v>
      </c>
      <c r="E588" s="101"/>
      <c r="F588" s="1122"/>
      <c r="G588" s="1123"/>
      <c r="H588" s="233" t="s">
        <v>154</v>
      </c>
      <c r="I588" s="1144"/>
      <c r="J588" s="366"/>
      <c r="K588" s="422"/>
      <c r="L588" s="214"/>
      <c r="M588" s="208"/>
      <c r="N588" s="1126"/>
      <c r="O588" s="1143"/>
      <c r="P588" s="1136"/>
      <c r="Q588" s="2494"/>
      <c r="R588" s="430"/>
      <c r="S588" s="1137"/>
      <c r="T588" s="430"/>
      <c r="U588" s="430"/>
      <c r="V588" s="430"/>
      <c r="W588" s="430"/>
      <c r="X588" s="430"/>
      <c r="Y588" s="430"/>
      <c r="AA588" s="1127">
        <v>1</v>
      </c>
      <c r="AB588" s="1138" t="s">
        <v>1262</v>
      </c>
      <c r="AC588" s="794">
        <v>9481.19</v>
      </c>
      <c r="AD588" s="1138" t="str">
        <f>AB588</f>
        <v>     Прочие амортизационные отчисления</v>
      </c>
      <c r="AE588" s="794">
        <v>412.035</v>
      </c>
      <c r="AF588" s="1148"/>
      <c r="AG588" s="1149"/>
      <c r="AH588" s="1149"/>
      <c r="AI588" s="1148"/>
      <c r="AJ588" s="1149"/>
      <c r="AK588" s="1149"/>
      <c r="AL588" s="845"/>
    </row>
    <row customHeight="1" ht="11.25">
      <c r="A589" s="0" t="s">
        <v>1218</v>
      </c>
      <c r="E589" s="101"/>
      <c r="F589" s="1123"/>
      <c r="G589" s="1123"/>
      <c r="H589" s="1123"/>
      <c r="I589" s="1123"/>
      <c r="J589" s="1123"/>
      <c r="K589" s="1123"/>
      <c r="L589" s="1123"/>
      <c r="M589" s="1123"/>
      <c r="N589" s="1123"/>
      <c r="O589" s="1123"/>
      <c r="P589" s="1123"/>
      <c r="Q589" s="2496"/>
      <c r="R589" s="1123"/>
      <c r="S589" s="1123"/>
      <c r="T589" s="1123"/>
      <c r="U589" s="1123"/>
      <c r="V589" s="1123"/>
      <c r="W589" s="1123"/>
      <c r="X589" s="1123"/>
      <c r="Y589" s="1123"/>
      <c r="Z589" s="821" t="s">
        <v>102</v>
      </c>
      <c r="AA589" s="1143" t="s">
        <v>101</v>
      </c>
      <c r="AB589" s="1138" t="s">
        <v>1272</v>
      </c>
      <c r="AC589" s="794">
        <v>8249.66</v>
      </c>
      <c r="AD589" s="1138" t="str">
        <f>AB589</f>
        <v>  Прибыль направляемая на инвестиции</v>
      </c>
      <c r="AE589" s="794">
        <v>0</v>
      </c>
      <c r="AF589" s="1125"/>
      <c r="AG589" s="1133"/>
      <c r="AH589" s="1133"/>
      <c r="AI589" s="1125"/>
      <c r="AJ589" s="1133"/>
      <c r="AK589" s="1134"/>
      <c r="AL589" s="845"/>
    </row>
    <row customHeight="1" ht="11.25">
      <c r="A590" s="0" t="s">
        <v>1218</v>
      </c>
      <c r="E590" s="101"/>
      <c r="F590" s="1122"/>
      <c r="G590" s="1123"/>
      <c r="H590" s="233" t="s">
        <v>154</v>
      </c>
      <c r="I590" s="1144"/>
      <c r="J590" s="366"/>
      <c r="K590" s="422"/>
      <c r="L590" s="214"/>
      <c r="M590" s="208"/>
      <c r="N590" s="1126"/>
      <c r="O590" s="1143"/>
      <c r="P590" s="1140"/>
      <c r="Q590" s="2494"/>
      <c r="R590" s="430"/>
      <c r="S590" s="1137"/>
      <c r="T590" s="430"/>
      <c r="U590" s="430"/>
      <c r="V590" s="430"/>
      <c r="W590" s="430"/>
      <c r="X590" s="430"/>
      <c r="Y590" s="430"/>
      <c r="Z590" s="1129"/>
      <c r="AA590" s="1130"/>
      <c r="AB590" s="167" t="s">
        <v>1263</v>
      </c>
      <c r="AC590" s="1131"/>
      <c r="AD590" s="1131"/>
      <c r="AE590" s="1151"/>
      <c r="AF590" s="1148"/>
      <c r="AG590" s="1149"/>
      <c r="AH590" s="1149"/>
      <c r="AI590" s="1148"/>
      <c r="AJ590" s="1149"/>
      <c r="AK590" s="1149"/>
      <c r="AL590" s="845"/>
    </row>
    <row customHeight="1" ht="11.25">
      <c r="A591" s="0" t="s">
        <v>1218</v>
      </c>
      <c r="E591" s="101"/>
      <c r="F591" s="1122"/>
      <c r="G591" s="1123"/>
      <c r="H591" s="233" t="s">
        <v>154</v>
      </c>
      <c r="I591" s="1144"/>
      <c r="J591" s="366"/>
      <c r="K591" s="422"/>
      <c r="L591" s="214"/>
      <c r="M591" s="208"/>
      <c r="N591" s="1129"/>
      <c r="O591" s="1130"/>
      <c r="P591" s="167" t="s">
        <v>1264</v>
      </c>
      <c r="Q591" s="1130"/>
      <c r="R591" s="1130"/>
      <c r="S591" s="1130"/>
      <c r="T591" s="1130"/>
      <c r="U591" s="1130"/>
      <c r="V591" s="1130"/>
      <c r="W591" s="1130"/>
      <c r="X591" s="1130"/>
      <c r="Y591" s="1130"/>
      <c r="Z591" s="1130"/>
      <c r="AA591" s="1130"/>
      <c r="AB591" s="1130"/>
      <c r="AC591" s="1130"/>
      <c r="AD591" s="1130"/>
      <c r="AE591" s="1152"/>
      <c r="AF591" s="1148"/>
      <c r="AG591" s="1149"/>
      <c r="AH591" s="1149"/>
      <c r="AI591" s="1148"/>
      <c r="AJ591" s="1149"/>
      <c r="AK591" s="1149"/>
      <c r="AL591" s="845"/>
    </row>
    <row customHeight="1" ht="11.25">
      <c r="A592" s="0" t="s">
        <v>1218</v>
      </c>
      <c r="B592" s="0" t="s">
        <v>1250</v>
      </c>
      <c r="E592" s="101"/>
      <c r="F592" s="1122"/>
      <c r="G592" s="821" t="s">
        <v>102</v>
      </c>
      <c r="H592" s="233" t="s">
        <v>183</v>
      </c>
      <c r="I592" s="1144" t="s">
        <v>1251</v>
      </c>
      <c r="J592" s="366" t="s">
        <v>1252</v>
      </c>
      <c r="K592" s="422" t="s">
        <v>1553</v>
      </c>
      <c r="L592" s="214" t="s">
        <v>19</v>
      </c>
      <c r="M592" s="208"/>
      <c r="N592" s="1145"/>
      <c r="O592" s="1146" t="s">
        <v>529</v>
      </c>
      <c r="P592" s="1147"/>
      <c r="Q592" s="1147"/>
      <c r="R592" s="1147"/>
      <c r="S592" s="1147"/>
      <c r="T592" s="1147"/>
      <c r="U592" s="1147"/>
      <c r="V592" s="1147"/>
      <c r="W592" s="1147"/>
      <c r="X592" s="1147"/>
      <c r="Y592" s="1147"/>
      <c r="Z592" s="1147"/>
      <c r="AA592" s="1147"/>
      <c r="AB592" s="1147"/>
      <c r="AC592" s="1147"/>
      <c r="AD592" s="1147"/>
      <c r="AE592" s="1147"/>
      <c r="AF592" s="1148">
        <v>1</v>
      </c>
      <c r="AG592" s="1149" t="s">
        <v>1254</v>
      </c>
      <c r="AH592" s="1149" t="s">
        <v>1360</v>
      </c>
      <c r="AI592" s="1148">
        <v>1</v>
      </c>
      <c r="AJ592" s="1149" t="s">
        <v>1254</v>
      </c>
      <c r="AK592" s="1149" t="s">
        <v>1360</v>
      </c>
      <c r="AL592" s="845"/>
    </row>
    <row customHeight="1" ht="11.25">
      <c r="A593" s="0" t="s">
        <v>1218</v>
      </c>
      <c r="E593" s="101"/>
      <c r="F593" s="1122"/>
      <c r="G593" s="1123"/>
      <c r="H593" s="233" t="s">
        <v>158</v>
      </c>
      <c r="I593" s="1144"/>
      <c r="J593" s="366"/>
      <c r="K593" s="422"/>
      <c r="L593" s="214"/>
      <c r="M593" s="208"/>
      <c r="N593" s="1126"/>
      <c r="O593" s="1143">
        <v>1</v>
      </c>
      <c r="P593" s="1128" t="s">
        <v>61</v>
      </c>
      <c r="Q593" s="2494" t="s">
        <v>1333</v>
      </c>
      <c r="R593" s="2495" t="s">
        <v>1257</v>
      </c>
      <c r="S593" s="2495" t="s">
        <v>112</v>
      </c>
      <c r="T593" s="2495" t="s">
        <v>112</v>
      </c>
      <c r="U593" s="2495" t="s">
        <v>113</v>
      </c>
      <c r="V593" s="2495" t="s">
        <v>1334</v>
      </c>
      <c r="W593" s="2495" t="s">
        <v>1335</v>
      </c>
      <c r="X593" s="2495" t="s">
        <v>1261</v>
      </c>
      <c r="Y593" s="2495" t="s">
        <v>1261</v>
      </c>
      <c r="Z593" s="1129"/>
      <c r="AA593" s="1130"/>
      <c r="AB593" s="1130"/>
      <c r="AC593" s="1131"/>
      <c r="AD593" s="1131"/>
      <c r="AE593" s="1150"/>
      <c r="AF593" s="1148"/>
      <c r="AG593" s="1149"/>
      <c r="AH593" s="1149"/>
      <c r="AI593" s="1148"/>
      <c r="AJ593" s="1149"/>
      <c r="AK593" s="1149"/>
      <c r="AL593" s="845"/>
    </row>
    <row customHeight="1" ht="11.25">
      <c r="A594" s="0" t="s">
        <v>1218</v>
      </c>
      <c r="E594" s="101"/>
      <c r="F594" s="1122"/>
      <c r="G594" s="1123"/>
      <c r="H594" s="233" t="s">
        <v>158</v>
      </c>
      <c r="I594" s="1144"/>
      <c r="J594" s="366"/>
      <c r="K594" s="422"/>
      <c r="L594" s="214"/>
      <c r="M594" s="208"/>
      <c r="N594" s="1126"/>
      <c r="O594" s="1143"/>
      <c r="P594" s="1136"/>
      <c r="Q594" s="2494"/>
      <c r="R594" s="430"/>
      <c r="S594" s="1137"/>
      <c r="T594" s="430"/>
      <c r="U594" s="430"/>
      <c r="V594" s="430"/>
      <c r="W594" s="430"/>
      <c r="X594" s="430"/>
      <c r="Y594" s="430"/>
      <c r="AA594" s="1127">
        <v>1</v>
      </c>
      <c r="AB594" s="1138" t="s">
        <v>1262</v>
      </c>
      <c r="AC594" s="794">
        <v>416.67</v>
      </c>
      <c r="AD594" s="1138" t="str">
        <f>AB594</f>
        <v>     Прочие амортизационные отчисления</v>
      </c>
      <c r="AE594" s="794">
        <v>0</v>
      </c>
      <c r="AF594" s="1148"/>
      <c r="AG594" s="1149"/>
      <c r="AH594" s="1149"/>
      <c r="AI594" s="1148"/>
      <c r="AJ594" s="1149"/>
      <c r="AK594" s="1149"/>
      <c r="AL594" s="845"/>
    </row>
    <row customHeight="1" ht="11.25">
      <c r="A595" s="0" t="s">
        <v>1218</v>
      </c>
      <c r="E595" s="101"/>
      <c r="F595" s="1123"/>
      <c r="G595" s="1123"/>
      <c r="H595" s="1123"/>
      <c r="I595" s="1123"/>
      <c r="J595" s="1123"/>
      <c r="K595" s="1123"/>
      <c r="L595" s="1123"/>
      <c r="M595" s="1123"/>
      <c r="N595" s="1123"/>
      <c r="O595" s="1123"/>
      <c r="P595" s="1123"/>
      <c r="Q595" s="2496"/>
      <c r="R595" s="1123"/>
      <c r="S595" s="1123"/>
      <c r="T595" s="1123"/>
      <c r="U595" s="1123"/>
      <c r="V595" s="1123"/>
      <c r="W595" s="1123"/>
      <c r="X595" s="1123"/>
      <c r="Y595" s="1123"/>
      <c r="Z595" s="821" t="s">
        <v>102</v>
      </c>
      <c r="AA595" s="1143" t="s">
        <v>101</v>
      </c>
      <c r="AB595" s="1138" t="s">
        <v>1272</v>
      </c>
      <c r="AC595" s="794">
        <v>623.48</v>
      </c>
      <c r="AD595" s="1138" t="str">
        <f>AB595</f>
        <v>  Прибыль направляемая на инвестиции</v>
      </c>
      <c r="AE595" s="794">
        <v>0</v>
      </c>
      <c r="AF595" s="1125"/>
      <c r="AG595" s="1133"/>
      <c r="AH595" s="1133"/>
      <c r="AI595" s="1125"/>
      <c r="AJ595" s="1133"/>
      <c r="AK595" s="1134"/>
      <c r="AL595" s="845"/>
    </row>
    <row customHeight="1" ht="11.25">
      <c r="A596" s="0" t="s">
        <v>1218</v>
      </c>
      <c r="E596" s="101"/>
      <c r="F596" s="1122"/>
      <c r="G596" s="1123"/>
      <c r="H596" s="233" t="s">
        <v>158</v>
      </c>
      <c r="I596" s="1144"/>
      <c r="J596" s="366"/>
      <c r="K596" s="422"/>
      <c r="L596" s="214"/>
      <c r="M596" s="208"/>
      <c r="N596" s="1126"/>
      <c r="O596" s="1143"/>
      <c r="P596" s="1140"/>
      <c r="Q596" s="2494"/>
      <c r="R596" s="430"/>
      <c r="S596" s="1137"/>
      <c r="T596" s="430"/>
      <c r="U596" s="430"/>
      <c r="V596" s="430"/>
      <c r="W596" s="430"/>
      <c r="X596" s="430"/>
      <c r="Y596" s="430"/>
      <c r="Z596" s="1129"/>
      <c r="AA596" s="1130"/>
      <c r="AB596" s="167" t="s">
        <v>1263</v>
      </c>
      <c r="AC596" s="1131"/>
      <c r="AD596" s="1131"/>
      <c r="AE596" s="1151"/>
      <c r="AF596" s="1148"/>
      <c r="AG596" s="1149"/>
      <c r="AH596" s="1149"/>
      <c r="AI596" s="1148"/>
      <c r="AJ596" s="1149"/>
      <c r="AK596" s="1149"/>
      <c r="AL596" s="845"/>
    </row>
    <row customHeight="1" ht="11.25">
      <c r="A597" s="0" t="s">
        <v>1218</v>
      </c>
      <c r="E597" s="101"/>
      <c r="F597" s="1122"/>
      <c r="G597" s="1123"/>
      <c r="H597" s="233" t="s">
        <v>158</v>
      </c>
      <c r="I597" s="1144"/>
      <c r="J597" s="366"/>
      <c r="K597" s="422"/>
      <c r="L597" s="214"/>
      <c r="M597" s="208"/>
      <c r="N597" s="1129"/>
      <c r="O597" s="1130"/>
      <c r="P597" s="167" t="s">
        <v>1264</v>
      </c>
      <c r="Q597" s="1130"/>
      <c r="R597" s="1130"/>
      <c r="S597" s="1130"/>
      <c r="T597" s="1130"/>
      <c r="U597" s="1130"/>
      <c r="V597" s="1130"/>
      <c r="W597" s="1130"/>
      <c r="X597" s="1130"/>
      <c r="Y597" s="1130"/>
      <c r="Z597" s="1130"/>
      <c r="AA597" s="1130"/>
      <c r="AB597" s="1130"/>
      <c r="AC597" s="1130"/>
      <c r="AD597" s="1130"/>
      <c r="AE597" s="1152"/>
      <c r="AF597" s="1148"/>
      <c r="AG597" s="1149"/>
      <c r="AH597" s="1149"/>
      <c r="AI597" s="1148"/>
      <c r="AJ597" s="1149"/>
      <c r="AK597" s="1149"/>
      <c r="AL597" s="845"/>
    </row>
    <row customHeight="1" ht="11.25">
      <c r="A598" s="0" t="s">
        <v>1218</v>
      </c>
      <c r="B598" s="0" t="s">
        <v>1250</v>
      </c>
      <c r="E598" s="101"/>
      <c r="F598" s="1122"/>
      <c r="G598" s="821" t="s">
        <v>102</v>
      </c>
      <c r="H598" s="233" t="s">
        <v>161</v>
      </c>
      <c r="I598" s="1144" t="s">
        <v>1251</v>
      </c>
      <c r="J598" s="366" t="s">
        <v>1252</v>
      </c>
      <c r="K598" s="422" t="s">
        <v>1554</v>
      </c>
      <c r="L598" s="214" t="s">
        <v>19</v>
      </c>
      <c r="M598" s="208"/>
      <c r="N598" s="1145"/>
      <c r="O598" s="1146" t="s">
        <v>529</v>
      </c>
      <c r="P598" s="1147"/>
      <c r="Q598" s="1147"/>
      <c r="R598" s="1147"/>
      <c r="S598" s="1147"/>
      <c r="T598" s="1147"/>
      <c r="U598" s="1147"/>
      <c r="V598" s="1147"/>
      <c r="W598" s="1147"/>
      <c r="X598" s="1147"/>
      <c r="Y598" s="1147"/>
      <c r="Z598" s="1147"/>
      <c r="AA598" s="1147"/>
      <c r="AB598" s="1147"/>
      <c r="AC598" s="1147"/>
      <c r="AD598" s="1147"/>
      <c r="AE598" s="1147"/>
      <c r="AF598" s="1148">
        <v>1</v>
      </c>
      <c r="AG598" s="1149" t="s">
        <v>1254</v>
      </c>
      <c r="AH598" s="1149" t="s">
        <v>1360</v>
      </c>
      <c r="AI598" s="1148">
        <v>1</v>
      </c>
      <c r="AJ598" s="1149" t="s">
        <v>1254</v>
      </c>
      <c r="AK598" s="1149" t="s">
        <v>1360</v>
      </c>
      <c r="AL598" s="845"/>
    </row>
    <row customHeight="1" ht="11.25">
      <c r="A599" s="0" t="s">
        <v>1218</v>
      </c>
      <c r="E599" s="101"/>
      <c r="F599" s="1122"/>
      <c r="G599" s="1123"/>
      <c r="H599" s="233" t="s">
        <v>183</v>
      </c>
      <c r="I599" s="1144"/>
      <c r="J599" s="366"/>
      <c r="K599" s="422"/>
      <c r="L599" s="214"/>
      <c r="M599" s="208"/>
      <c r="N599" s="1126"/>
      <c r="O599" s="1143">
        <v>1</v>
      </c>
      <c r="P599" s="1128" t="s">
        <v>61</v>
      </c>
      <c r="Q599" s="2494" t="s">
        <v>1333</v>
      </c>
      <c r="R599" s="2495" t="s">
        <v>1257</v>
      </c>
      <c r="S599" s="2495" t="s">
        <v>112</v>
      </c>
      <c r="T599" s="2495" t="s">
        <v>112</v>
      </c>
      <c r="U599" s="2495" t="s">
        <v>113</v>
      </c>
      <c r="V599" s="2495" t="s">
        <v>1334</v>
      </c>
      <c r="W599" s="2495" t="s">
        <v>1335</v>
      </c>
      <c r="X599" s="2495" t="s">
        <v>1261</v>
      </c>
      <c r="Y599" s="2495" t="s">
        <v>1261</v>
      </c>
      <c r="Z599" s="1129"/>
      <c r="AA599" s="1130"/>
      <c r="AB599" s="1130"/>
      <c r="AC599" s="1131"/>
      <c r="AD599" s="1131"/>
      <c r="AE599" s="1150"/>
      <c r="AF599" s="1148"/>
      <c r="AG599" s="1149"/>
      <c r="AH599" s="1149"/>
      <c r="AI599" s="1148"/>
      <c r="AJ599" s="1149"/>
      <c r="AK599" s="1149"/>
      <c r="AL599" s="845"/>
    </row>
    <row customHeight="1" ht="11.25">
      <c r="A600" s="0" t="s">
        <v>1218</v>
      </c>
      <c r="E600" s="101"/>
      <c r="F600" s="1122"/>
      <c r="G600" s="1123"/>
      <c r="H600" s="233" t="s">
        <v>183</v>
      </c>
      <c r="I600" s="1144"/>
      <c r="J600" s="366"/>
      <c r="K600" s="422"/>
      <c r="L600" s="214"/>
      <c r="M600" s="208"/>
      <c r="N600" s="1126"/>
      <c r="O600" s="1143"/>
      <c r="P600" s="1136"/>
      <c r="Q600" s="2494"/>
      <c r="R600" s="430"/>
      <c r="S600" s="1137"/>
      <c r="T600" s="430"/>
      <c r="U600" s="430"/>
      <c r="V600" s="430"/>
      <c r="W600" s="430"/>
      <c r="X600" s="430"/>
      <c r="Y600" s="430"/>
      <c r="AA600" s="1127">
        <v>1</v>
      </c>
      <c r="AB600" s="1138" t="s">
        <v>1272</v>
      </c>
      <c r="AC600" s="794">
        <v>2243.62</v>
      </c>
      <c r="AD600" s="1138" t="str">
        <f>AB600</f>
        <v>  Прибыль направляемая на инвестиции</v>
      </c>
      <c r="AE600" s="794">
        <v>0</v>
      </c>
      <c r="AF600" s="1148"/>
      <c r="AG600" s="1149"/>
      <c r="AH600" s="1149"/>
      <c r="AI600" s="1148"/>
      <c r="AJ600" s="1149"/>
      <c r="AK600" s="1149"/>
      <c r="AL600" s="845"/>
    </row>
    <row customHeight="1" ht="11.25">
      <c r="A601" s="0" t="s">
        <v>1218</v>
      </c>
      <c r="E601" s="101"/>
      <c r="F601" s="1122"/>
      <c r="G601" s="1123"/>
      <c r="H601" s="233" t="s">
        <v>183</v>
      </c>
      <c r="I601" s="1144"/>
      <c r="J601" s="366"/>
      <c r="K601" s="422"/>
      <c r="L601" s="214"/>
      <c r="M601" s="208"/>
      <c r="N601" s="1126"/>
      <c r="O601" s="1143"/>
      <c r="P601" s="1140"/>
      <c r="Q601" s="2494"/>
      <c r="R601" s="430"/>
      <c r="S601" s="1137"/>
      <c r="T601" s="430"/>
      <c r="U601" s="430"/>
      <c r="V601" s="430"/>
      <c r="W601" s="430"/>
      <c r="X601" s="430"/>
      <c r="Y601" s="430"/>
      <c r="Z601" s="1129"/>
      <c r="AA601" s="1130"/>
      <c r="AB601" s="167" t="s">
        <v>1263</v>
      </c>
      <c r="AC601" s="1131"/>
      <c r="AD601" s="1131"/>
      <c r="AE601" s="1151"/>
      <c r="AF601" s="1148"/>
      <c r="AG601" s="1149"/>
      <c r="AH601" s="1149"/>
      <c r="AI601" s="1148"/>
      <c r="AJ601" s="1149"/>
      <c r="AK601" s="1149"/>
      <c r="AL601" s="845"/>
    </row>
    <row customHeight="1" ht="11.25">
      <c r="A602" s="0" t="s">
        <v>1218</v>
      </c>
      <c r="E602" s="101"/>
      <c r="F602" s="1122"/>
      <c r="G602" s="1123"/>
      <c r="H602" s="233" t="s">
        <v>183</v>
      </c>
      <c r="I602" s="1144"/>
      <c r="J602" s="366"/>
      <c r="K602" s="422"/>
      <c r="L602" s="214"/>
      <c r="M602" s="208"/>
      <c r="N602" s="1129"/>
      <c r="O602" s="1130"/>
      <c r="P602" s="167" t="s">
        <v>1264</v>
      </c>
      <c r="Q602" s="1130"/>
      <c r="R602" s="1130"/>
      <c r="S602" s="1130"/>
      <c r="T602" s="1130"/>
      <c r="U602" s="1130"/>
      <c r="V602" s="1130"/>
      <c r="W602" s="1130"/>
      <c r="X602" s="1130"/>
      <c r="Y602" s="1130"/>
      <c r="Z602" s="1130"/>
      <c r="AA602" s="1130"/>
      <c r="AB602" s="1130"/>
      <c r="AC602" s="1130"/>
      <c r="AD602" s="1130"/>
      <c r="AE602" s="1152"/>
      <c r="AF602" s="1148"/>
      <c r="AG602" s="1149"/>
      <c r="AH602" s="1149"/>
      <c r="AI602" s="1148"/>
      <c r="AJ602" s="1149"/>
      <c r="AK602" s="1149"/>
      <c r="AL602" s="845"/>
    </row>
    <row customHeight="1" ht="11.25">
      <c r="A603" s="0" t="s">
        <v>1218</v>
      </c>
      <c r="B603" s="0" t="s">
        <v>1280</v>
      </c>
      <c r="E603" s="101"/>
      <c r="F603" s="1122"/>
      <c r="G603" s="821" t="s">
        <v>102</v>
      </c>
      <c r="H603" s="233" t="s">
        <v>190</v>
      </c>
      <c r="I603" s="1144" t="s">
        <v>1281</v>
      </c>
      <c r="J603" s="366" t="s">
        <v>1282</v>
      </c>
      <c r="K603" s="422" t="s">
        <v>1555</v>
      </c>
      <c r="L603" s="214" t="s">
        <v>19</v>
      </c>
      <c r="M603" s="208"/>
      <c r="N603" s="1145"/>
      <c r="O603" s="1146" t="s">
        <v>529</v>
      </c>
      <c r="P603" s="1147"/>
      <c r="Q603" s="1147"/>
      <c r="R603" s="1147"/>
      <c r="S603" s="1147"/>
      <c r="T603" s="1147"/>
      <c r="U603" s="1147"/>
      <c r="V603" s="1147"/>
      <c r="W603" s="1147"/>
      <c r="X603" s="1147"/>
      <c r="Y603" s="1147"/>
      <c r="Z603" s="1147"/>
      <c r="AA603" s="1147"/>
      <c r="AB603" s="1147"/>
      <c r="AC603" s="1147"/>
      <c r="AD603" s="1147"/>
      <c r="AE603" s="1147"/>
      <c r="AF603" s="1148">
        <v>1</v>
      </c>
      <c r="AG603" s="1149" t="s">
        <v>1254</v>
      </c>
      <c r="AH603" s="1149" t="s">
        <v>1360</v>
      </c>
      <c r="AI603" s="1148">
        <v>2</v>
      </c>
      <c r="AJ603" s="1149" t="s">
        <v>1556</v>
      </c>
      <c r="AK603" s="1149" t="s">
        <v>1354</v>
      </c>
      <c r="AL603" s="845"/>
    </row>
    <row customHeight="1" ht="11.25">
      <c r="A604" s="0" t="s">
        <v>1218</v>
      </c>
      <c r="E604" s="101"/>
      <c r="F604" s="1122"/>
      <c r="G604" s="1123"/>
      <c r="H604" s="233" t="s">
        <v>161</v>
      </c>
      <c r="I604" s="1144"/>
      <c r="J604" s="366"/>
      <c r="K604" s="422"/>
      <c r="L604" s="214"/>
      <c r="M604" s="208"/>
      <c r="N604" s="1126"/>
      <c r="O604" s="1143">
        <v>1</v>
      </c>
      <c r="P604" s="1128" t="s">
        <v>19</v>
      </c>
      <c r="Q604" s="430" t="s">
        <v>22</v>
      </c>
      <c r="R604" s="430" t="s">
        <v>22</v>
      </c>
      <c r="S604" s="430" t="s">
        <v>22</v>
      </c>
      <c r="T604" s="430" t="s">
        <v>22</v>
      </c>
      <c r="U604" s="430" t="s">
        <v>22</v>
      </c>
      <c r="V604" s="430" t="s">
        <v>22</v>
      </c>
      <c r="W604" s="430" t="s">
        <v>22</v>
      </c>
      <c r="X604" s="430" t="s">
        <v>22</v>
      </c>
      <c r="Y604" s="430"/>
      <c r="Z604" s="1129"/>
      <c r="AA604" s="1130"/>
      <c r="AB604" s="1130"/>
      <c r="AC604" s="1131"/>
      <c r="AD604" s="1131"/>
      <c r="AE604" s="1150"/>
      <c r="AF604" s="1148"/>
      <c r="AG604" s="1149"/>
      <c r="AH604" s="1149"/>
      <c r="AI604" s="1148"/>
      <c r="AJ604" s="1149"/>
      <c r="AK604" s="1149"/>
      <c r="AL604" s="845"/>
    </row>
    <row customHeight="1" ht="11.25">
      <c r="A605" s="0" t="s">
        <v>1218</v>
      </c>
      <c r="E605" s="101"/>
      <c r="F605" s="1122"/>
      <c r="G605" s="1123"/>
      <c r="H605" s="233" t="s">
        <v>161</v>
      </c>
      <c r="I605" s="1144"/>
      <c r="J605" s="366"/>
      <c r="K605" s="422"/>
      <c r="L605" s="214"/>
      <c r="M605" s="208"/>
      <c r="N605" s="1126"/>
      <c r="O605" s="1143"/>
      <c r="P605" s="1136"/>
      <c r="Q605" s="430"/>
      <c r="R605" s="430"/>
      <c r="S605" s="1137"/>
      <c r="T605" s="430"/>
      <c r="U605" s="430"/>
      <c r="V605" s="430"/>
      <c r="W605" s="430"/>
      <c r="X605" s="430"/>
      <c r="Y605" s="430"/>
      <c r="AA605" s="1127">
        <v>1</v>
      </c>
      <c r="AB605" s="1138" t="s">
        <v>1272</v>
      </c>
      <c r="AC605" s="794">
        <v>2077.16</v>
      </c>
      <c r="AD605" s="1138" t="str">
        <f>AB605</f>
        <v>  Прибыль направляемая на инвестиции</v>
      </c>
      <c r="AE605" s="794">
        <v>354.282</v>
      </c>
      <c r="AF605" s="1148"/>
      <c r="AG605" s="1149"/>
      <c r="AH605" s="1149"/>
      <c r="AI605" s="1148"/>
      <c r="AJ605" s="1149"/>
      <c r="AK605" s="1149"/>
      <c r="AL605" s="845"/>
    </row>
    <row customHeight="1" ht="11.25">
      <c r="A606" s="0" t="s">
        <v>1218</v>
      </c>
      <c r="E606" s="101"/>
      <c r="F606" s="1123"/>
      <c r="G606" s="1123"/>
      <c r="H606" s="1123"/>
      <c r="I606" s="1123"/>
      <c r="J606" s="1123"/>
      <c r="K606" s="1123"/>
      <c r="L606" s="1123"/>
      <c r="M606" s="1123"/>
      <c r="N606" s="1123"/>
      <c r="O606" s="1123"/>
      <c r="P606" s="1123"/>
      <c r="Q606" s="1123"/>
      <c r="R606" s="1123"/>
      <c r="S606" s="1123"/>
      <c r="T606" s="1123"/>
      <c r="U606" s="1123"/>
      <c r="V606" s="1123"/>
      <c r="W606" s="1123"/>
      <c r="X606" s="1123"/>
      <c r="Y606" s="1123"/>
      <c r="Z606" s="821" t="s">
        <v>102</v>
      </c>
      <c r="AA606" s="1143" t="s">
        <v>101</v>
      </c>
      <c r="AB606" s="1138" t="s">
        <v>1303</v>
      </c>
      <c r="AC606" s="794">
        <v>134.34</v>
      </c>
      <c r="AD606" s="1138" t="str">
        <f>AB606</f>
        <v>  Средства, полученные за счет платы за подключение (технологическое присоединение)</v>
      </c>
      <c r="AE606" s="794">
        <v>0</v>
      </c>
      <c r="AF606" s="1125"/>
      <c r="AG606" s="1133"/>
      <c r="AH606" s="1133"/>
      <c r="AI606" s="1125"/>
      <c r="AJ606" s="1133"/>
      <c r="AK606" s="1134"/>
      <c r="AL606" s="845"/>
    </row>
    <row customHeight="1" ht="11.25">
      <c r="A607" s="0" t="s">
        <v>1218</v>
      </c>
      <c r="E607" s="101"/>
      <c r="F607" s="1122"/>
      <c r="G607" s="1123"/>
      <c r="H607" s="233" t="s">
        <v>161</v>
      </c>
      <c r="I607" s="1144"/>
      <c r="J607" s="366"/>
      <c r="K607" s="422"/>
      <c r="L607" s="214"/>
      <c r="M607" s="208"/>
      <c r="N607" s="1126"/>
      <c r="O607" s="1143"/>
      <c r="P607" s="1140"/>
      <c r="Q607" s="430"/>
      <c r="R607" s="430"/>
      <c r="S607" s="1137"/>
      <c r="T607" s="430"/>
      <c r="U607" s="430"/>
      <c r="V607" s="430"/>
      <c r="W607" s="430"/>
      <c r="X607" s="430"/>
      <c r="Y607" s="430"/>
      <c r="Z607" s="1129"/>
      <c r="AA607" s="1130"/>
      <c r="AB607" s="167" t="s">
        <v>1263</v>
      </c>
      <c r="AC607" s="1131"/>
      <c r="AD607" s="1131"/>
      <c r="AE607" s="1151"/>
      <c r="AF607" s="1148"/>
      <c r="AG607" s="1149"/>
      <c r="AH607" s="1149"/>
      <c r="AI607" s="1148"/>
      <c r="AJ607" s="1149"/>
      <c r="AK607" s="1149"/>
      <c r="AL607" s="845"/>
    </row>
    <row customHeight="1" ht="11.25">
      <c r="A608" s="0" t="s">
        <v>1218</v>
      </c>
      <c r="E608" s="101"/>
      <c r="F608" s="1122"/>
      <c r="G608" s="1123"/>
      <c r="H608" s="233" t="s">
        <v>161</v>
      </c>
      <c r="I608" s="1144"/>
      <c r="J608" s="366"/>
      <c r="K608" s="422"/>
      <c r="L608" s="214"/>
      <c r="M608" s="208"/>
      <c r="N608" s="1129"/>
      <c r="O608" s="1130"/>
      <c r="P608" s="167" t="s">
        <v>1264</v>
      </c>
      <c r="Q608" s="1130"/>
      <c r="R608" s="1130"/>
      <c r="S608" s="1130"/>
      <c r="T608" s="1130"/>
      <c r="U608" s="1130"/>
      <c r="V608" s="1130"/>
      <c r="W608" s="1130"/>
      <c r="X608" s="1130"/>
      <c r="Y608" s="1130"/>
      <c r="Z608" s="1130"/>
      <c r="AA608" s="1130"/>
      <c r="AB608" s="1130"/>
      <c r="AC608" s="1130"/>
      <c r="AD608" s="1130"/>
      <c r="AE608" s="1152"/>
      <c r="AF608" s="1148"/>
      <c r="AG608" s="1149"/>
      <c r="AH608" s="1149"/>
      <c r="AI608" s="1148"/>
      <c r="AJ608" s="1149"/>
      <c r="AK608" s="1149"/>
      <c r="AL608" s="845"/>
    </row>
    <row customHeight="1" ht="11.25">
      <c r="A609" s="0" t="s">
        <v>1218</v>
      </c>
      <c r="B609" s="0" t="s">
        <v>22</v>
      </c>
      <c r="E609" s="101"/>
      <c r="F609" s="1122"/>
      <c r="G609" s="821" t="s">
        <v>102</v>
      </c>
      <c r="H609" s="233" t="s">
        <v>165</v>
      </c>
      <c r="I609" s="1144" t="s">
        <v>1557</v>
      </c>
      <c r="J609" s="2497" t="s">
        <v>22</v>
      </c>
      <c r="K609" s="422" t="s">
        <v>1558</v>
      </c>
      <c r="L609" s="214" t="s">
        <v>19</v>
      </c>
      <c r="M609" s="208"/>
      <c r="N609" s="1145"/>
      <c r="O609" s="1146" t="s">
        <v>529</v>
      </c>
      <c r="P609" s="1147"/>
      <c r="Q609" s="1147"/>
      <c r="R609" s="1147"/>
      <c r="S609" s="1147"/>
      <c r="T609" s="1147"/>
      <c r="U609" s="1147"/>
      <c r="V609" s="1147"/>
      <c r="W609" s="1147"/>
      <c r="X609" s="1147"/>
      <c r="Y609" s="1147"/>
      <c r="Z609" s="1147"/>
      <c r="AA609" s="1147"/>
      <c r="AB609" s="1147"/>
      <c r="AC609" s="1147"/>
      <c r="AD609" s="1147"/>
      <c r="AE609" s="1147"/>
      <c r="AF609" s="1148">
        <v>1</v>
      </c>
      <c r="AG609" s="1149" t="s">
        <v>1254</v>
      </c>
      <c r="AH609" s="1149" t="s">
        <v>1360</v>
      </c>
      <c r="AI609" s="1148">
        <v>3</v>
      </c>
      <c r="AJ609" s="1149" t="s">
        <v>1254</v>
      </c>
      <c r="AK609" s="1149" t="s">
        <v>1267</v>
      </c>
      <c r="AL609" s="845"/>
    </row>
    <row customHeight="1" ht="11.25">
      <c r="A610" s="0" t="s">
        <v>1218</v>
      </c>
      <c r="E610" s="101"/>
      <c r="F610" s="1122"/>
      <c r="G610" s="1123"/>
      <c r="H610" s="233" t="s">
        <v>190</v>
      </c>
      <c r="I610" s="1144"/>
      <c r="J610" s="2497"/>
      <c r="K610" s="422"/>
      <c r="L610" s="214"/>
      <c r="M610" s="208"/>
      <c r="N610" s="1126"/>
      <c r="O610" s="1143">
        <v>1</v>
      </c>
      <c r="P610" s="1128" t="s">
        <v>61</v>
      </c>
      <c r="Q610" s="2494" t="s">
        <v>1559</v>
      </c>
      <c r="R610" s="2495" t="s">
        <v>1257</v>
      </c>
      <c r="S610" s="2495" t="s">
        <v>129</v>
      </c>
      <c r="T610" s="2495" t="s">
        <v>129</v>
      </c>
      <c r="U610" s="2495" t="s">
        <v>130</v>
      </c>
      <c r="V610" s="2495" t="s">
        <v>1289</v>
      </c>
      <c r="W610" s="2495" t="s">
        <v>1290</v>
      </c>
      <c r="X610" s="2495" t="s">
        <v>1560</v>
      </c>
      <c r="Y610" s="2495" t="s">
        <v>1261</v>
      </c>
      <c r="Z610" s="1129"/>
      <c r="AA610" s="1130"/>
      <c r="AB610" s="1130"/>
      <c r="AC610" s="1131"/>
      <c r="AD610" s="1131"/>
      <c r="AE610" s="1150"/>
      <c r="AF610" s="1148"/>
      <c r="AG610" s="1149"/>
      <c r="AH610" s="1149"/>
      <c r="AI610" s="1148"/>
      <c r="AJ610" s="1149"/>
      <c r="AK610" s="1149"/>
      <c r="AL610" s="845"/>
    </row>
    <row customHeight="1" ht="11.25">
      <c r="A611" s="0" t="s">
        <v>1218</v>
      </c>
      <c r="E611" s="101"/>
      <c r="F611" s="1122"/>
      <c r="G611" s="1123"/>
      <c r="H611" s="233" t="s">
        <v>190</v>
      </c>
      <c r="I611" s="1144"/>
      <c r="J611" s="2497"/>
      <c r="K611" s="422"/>
      <c r="L611" s="214"/>
      <c r="M611" s="208"/>
      <c r="N611" s="1126"/>
      <c r="O611" s="1143"/>
      <c r="P611" s="1136"/>
      <c r="Q611" s="2494"/>
      <c r="R611" s="430"/>
      <c r="S611" s="1137"/>
      <c r="T611" s="430"/>
      <c r="U611" s="430"/>
      <c r="V611" s="430"/>
      <c r="W611" s="430"/>
      <c r="X611" s="430"/>
      <c r="Y611" s="430"/>
      <c r="AA611" s="1127">
        <v>1</v>
      </c>
      <c r="AB611" s="1138" t="s">
        <v>1272</v>
      </c>
      <c r="AC611" s="794">
        <v>14166.67</v>
      </c>
      <c r="AD611" s="1138" t="str">
        <f>AB611</f>
        <v>  Прибыль направляемая на инвестиции</v>
      </c>
      <c r="AE611" s="794">
        <v>0</v>
      </c>
      <c r="AF611" s="1148"/>
      <c r="AG611" s="1149"/>
      <c r="AH611" s="1149"/>
      <c r="AI611" s="1148"/>
      <c r="AJ611" s="1149"/>
      <c r="AK611" s="1149"/>
      <c r="AL611" s="845"/>
    </row>
    <row customHeight="1" ht="11.25">
      <c r="A612" s="0" t="s">
        <v>1218</v>
      </c>
      <c r="E612" s="101"/>
      <c r="F612" s="1122"/>
      <c r="G612" s="1123"/>
      <c r="H612" s="233" t="s">
        <v>190</v>
      </c>
      <c r="I612" s="1144"/>
      <c r="J612" s="2497"/>
      <c r="K612" s="422"/>
      <c r="L612" s="214"/>
      <c r="M612" s="208"/>
      <c r="N612" s="1126"/>
      <c r="O612" s="1143"/>
      <c r="P612" s="1140"/>
      <c r="Q612" s="2494"/>
      <c r="R612" s="430"/>
      <c r="S612" s="1137"/>
      <c r="T612" s="430"/>
      <c r="U612" s="430"/>
      <c r="V612" s="430"/>
      <c r="W612" s="430"/>
      <c r="X612" s="430"/>
      <c r="Y612" s="430"/>
      <c r="Z612" s="1129"/>
      <c r="AA612" s="1130"/>
      <c r="AB612" s="167" t="s">
        <v>1263</v>
      </c>
      <c r="AC612" s="1131"/>
      <c r="AD612" s="1131"/>
      <c r="AE612" s="1151"/>
      <c r="AF612" s="1148"/>
      <c r="AG612" s="1149"/>
      <c r="AH612" s="1149"/>
      <c r="AI612" s="1148"/>
      <c r="AJ612" s="1149"/>
      <c r="AK612" s="1149"/>
      <c r="AL612" s="845"/>
    </row>
    <row customHeight="1" ht="11.25">
      <c r="A613" s="0" t="s">
        <v>1218</v>
      </c>
      <c r="E613" s="101"/>
      <c r="F613" s="1122"/>
      <c r="G613" s="1123"/>
      <c r="H613" s="233" t="s">
        <v>190</v>
      </c>
      <c r="I613" s="1144"/>
      <c r="J613" s="2497"/>
      <c r="K613" s="422"/>
      <c r="L613" s="214"/>
      <c r="M613" s="208"/>
      <c r="N613" s="1129"/>
      <c r="O613" s="1130"/>
      <c r="P613" s="167" t="s">
        <v>1264</v>
      </c>
      <c r="Q613" s="1130"/>
      <c r="R613" s="1130"/>
      <c r="S613" s="1130"/>
      <c r="T613" s="1130"/>
      <c r="U613" s="1130"/>
      <c r="V613" s="1130"/>
      <c r="W613" s="1130"/>
      <c r="X613" s="1130"/>
      <c r="Y613" s="1130"/>
      <c r="Z613" s="1130"/>
      <c r="AA613" s="1130"/>
      <c r="AB613" s="1130"/>
      <c r="AC613" s="1130"/>
      <c r="AD613" s="1130"/>
      <c r="AE613" s="1152"/>
      <c r="AF613" s="1148"/>
      <c r="AG613" s="1149"/>
      <c r="AH613" s="1149"/>
      <c r="AI613" s="1148"/>
      <c r="AJ613" s="1149"/>
      <c r="AK613" s="1149"/>
      <c r="AL613" s="845"/>
    </row>
    <row customHeight="1" ht="11.25">
      <c r="A614" s="0" t="s">
        <v>1218</v>
      </c>
      <c r="B614" s="0" t="s">
        <v>22</v>
      </c>
      <c r="E614" s="101"/>
      <c r="F614" s="1122"/>
      <c r="G614" s="821" t="s">
        <v>102</v>
      </c>
      <c r="H614" s="233" t="s">
        <v>1498</v>
      </c>
      <c r="I614" s="1144" t="s">
        <v>1557</v>
      </c>
      <c r="J614" s="2497" t="s">
        <v>22</v>
      </c>
      <c r="K614" s="422" t="s">
        <v>1561</v>
      </c>
      <c r="L614" s="214" t="s">
        <v>19</v>
      </c>
      <c r="M614" s="208"/>
      <c r="N614" s="1145"/>
      <c r="O614" s="1146" t="s">
        <v>529</v>
      </c>
      <c r="P614" s="1147"/>
      <c r="Q614" s="1147"/>
      <c r="R614" s="1147"/>
      <c r="S614" s="1147"/>
      <c r="T614" s="1147"/>
      <c r="U614" s="1147"/>
      <c r="V614" s="1147"/>
      <c r="W614" s="1147"/>
      <c r="X614" s="1147"/>
      <c r="Y614" s="1147"/>
      <c r="Z614" s="1147"/>
      <c r="AA614" s="1147"/>
      <c r="AB614" s="1147"/>
      <c r="AC614" s="1147"/>
      <c r="AD614" s="1147"/>
      <c r="AE614" s="1147"/>
      <c r="AF614" s="1148">
        <v>1</v>
      </c>
      <c r="AG614" s="1149" t="s">
        <v>1254</v>
      </c>
      <c r="AH614" s="1149" t="s">
        <v>1360</v>
      </c>
      <c r="AI614" s="1148">
        <v>3</v>
      </c>
      <c r="AJ614" s="1149" t="s">
        <v>1254</v>
      </c>
      <c r="AK614" s="1149" t="s">
        <v>1267</v>
      </c>
      <c r="AL614" s="845"/>
    </row>
    <row customHeight="1" ht="11.25">
      <c r="A615" s="0" t="s">
        <v>1218</v>
      </c>
      <c r="E615" s="101"/>
      <c r="F615" s="1122"/>
      <c r="G615" s="1123"/>
      <c r="H615" s="233" t="s">
        <v>165</v>
      </c>
      <c r="I615" s="1144"/>
      <c r="J615" s="2497"/>
      <c r="K615" s="422"/>
      <c r="L615" s="214"/>
      <c r="M615" s="208"/>
      <c r="N615" s="1126"/>
      <c r="O615" s="1143">
        <v>1</v>
      </c>
      <c r="P615" s="1128" t="s">
        <v>61</v>
      </c>
      <c r="Q615" s="2494" t="s">
        <v>1559</v>
      </c>
      <c r="R615" s="2495" t="s">
        <v>1257</v>
      </c>
      <c r="S615" s="2495" t="s">
        <v>129</v>
      </c>
      <c r="T615" s="2495" t="s">
        <v>129</v>
      </c>
      <c r="U615" s="2495" t="s">
        <v>130</v>
      </c>
      <c r="V615" s="2495" t="s">
        <v>1289</v>
      </c>
      <c r="W615" s="2495" t="s">
        <v>1290</v>
      </c>
      <c r="X615" s="2495" t="s">
        <v>1560</v>
      </c>
      <c r="Y615" s="2495" t="s">
        <v>1261</v>
      </c>
      <c r="Z615" s="1129"/>
      <c r="AA615" s="1130"/>
      <c r="AB615" s="1130"/>
      <c r="AC615" s="1131"/>
      <c r="AD615" s="1131"/>
      <c r="AE615" s="1150"/>
      <c r="AF615" s="1148"/>
      <c r="AG615" s="1149"/>
      <c r="AH615" s="1149"/>
      <c r="AI615" s="1148"/>
      <c r="AJ615" s="1149"/>
      <c r="AK615" s="1149"/>
      <c r="AL615" s="845"/>
    </row>
    <row customHeight="1" ht="11.25">
      <c r="A616" s="0" t="s">
        <v>1218</v>
      </c>
      <c r="E616" s="101"/>
      <c r="F616" s="1122"/>
      <c r="G616" s="1123"/>
      <c r="H616" s="233" t="s">
        <v>165</v>
      </c>
      <c r="I616" s="1144"/>
      <c r="J616" s="2497"/>
      <c r="K616" s="422"/>
      <c r="L616" s="214"/>
      <c r="M616" s="208"/>
      <c r="N616" s="1126"/>
      <c r="O616" s="1143"/>
      <c r="P616" s="1136"/>
      <c r="Q616" s="2494"/>
      <c r="R616" s="430"/>
      <c r="S616" s="1137"/>
      <c r="T616" s="430"/>
      <c r="U616" s="430"/>
      <c r="V616" s="430"/>
      <c r="W616" s="430"/>
      <c r="X616" s="430"/>
      <c r="Y616" s="430"/>
      <c r="AA616" s="1127">
        <v>1</v>
      </c>
      <c r="AB616" s="1138" t="s">
        <v>1272</v>
      </c>
      <c r="AC616" s="794">
        <v>19416.67</v>
      </c>
      <c r="AD616" s="1138" t="str">
        <f>AB616</f>
        <v>  Прибыль направляемая на инвестиции</v>
      </c>
      <c r="AE616" s="794">
        <v>0</v>
      </c>
      <c r="AF616" s="1148"/>
      <c r="AG616" s="1149"/>
      <c r="AH616" s="1149"/>
      <c r="AI616" s="1148"/>
      <c r="AJ616" s="1149"/>
      <c r="AK616" s="1149"/>
      <c r="AL616" s="845"/>
    </row>
    <row customHeight="1" ht="11.25">
      <c r="A617" s="0" t="s">
        <v>1218</v>
      </c>
      <c r="E617" s="101"/>
      <c r="F617" s="1122"/>
      <c r="G617" s="1123"/>
      <c r="H617" s="233" t="s">
        <v>165</v>
      </c>
      <c r="I617" s="1144"/>
      <c r="J617" s="2497"/>
      <c r="K617" s="422"/>
      <c r="L617" s="214"/>
      <c r="M617" s="208"/>
      <c r="N617" s="1126"/>
      <c r="O617" s="1143"/>
      <c r="P617" s="1140"/>
      <c r="Q617" s="2494"/>
      <c r="R617" s="430"/>
      <c r="S617" s="1137"/>
      <c r="T617" s="430"/>
      <c r="U617" s="430"/>
      <c r="V617" s="430"/>
      <c r="W617" s="430"/>
      <c r="X617" s="430"/>
      <c r="Y617" s="430"/>
      <c r="Z617" s="1129"/>
      <c r="AA617" s="1130"/>
      <c r="AB617" s="167" t="s">
        <v>1263</v>
      </c>
      <c r="AC617" s="1131"/>
      <c r="AD617" s="1131"/>
      <c r="AE617" s="1151"/>
      <c r="AF617" s="1148"/>
      <c r="AG617" s="1149"/>
      <c r="AH617" s="1149"/>
      <c r="AI617" s="1148"/>
      <c r="AJ617" s="1149"/>
      <c r="AK617" s="1149"/>
      <c r="AL617" s="845"/>
    </row>
    <row customHeight="1" ht="11.25">
      <c r="A618" s="0" t="s">
        <v>1218</v>
      </c>
      <c r="E618" s="101"/>
      <c r="F618" s="1122"/>
      <c r="G618" s="1123"/>
      <c r="H618" s="233" t="s">
        <v>165</v>
      </c>
      <c r="I618" s="1144"/>
      <c r="J618" s="2497"/>
      <c r="K618" s="422"/>
      <c r="L618" s="214"/>
      <c r="M618" s="208"/>
      <c r="N618" s="1129"/>
      <c r="O618" s="1130"/>
      <c r="P618" s="167" t="s">
        <v>1264</v>
      </c>
      <c r="Q618" s="1130"/>
      <c r="R618" s="1130"/>
      <c r="S618" s="1130"/>
      <c r="T618" s="1130"/>
      <c r="U618" s="1130"/>
      <c r="V618" s="1130"/>
      <c r="W618" s="1130"/>
      <c r="X618" s="1130"/>
      <c r="Y618" s="1130"/>
      <c r="Z618" s="1130"/>
      <c r="AA618" s="1130"/>
      <c r="AB618" s="1130"/>
      <c r="AC618" s="1130"/>
      <c r="AD618" s="1130"/>
      <c r="AE618" s="1152"/>
      <c r="AF618" s="1148"/>
      <c r="AG618" s="1149"/>
      <c r="AH618" s="1149"/>
      <c r="AI618" s="1148"/>
      <c r="AJ618" s="1149"/>
      <c r="AK618" s="1149"/>
      <c r="AL618" s="845"/>
    </row>
    <row customHeight="1" ht="11.25">
      <c r="A619" s="0" t="s">
        <v>1218</v>
      </c>
      <c r="B619" s="0" t="s">
        <v>22</v>
      </c>
      <c r="E619" s="101"/>
      <c r="F619" s="1122"/>
      <c r="G619" s="821" t="s">
        <v>102</v>
      </c>
      <c r="H619" s="233" t="s">
        <v>168</v>
      </c>
      <c r="I619" s="1144" t="s">
        <v>1557</v>
      </c>
      <c r="J619" s="2497" t="s">
        <v>22</v>
      </c>
      <c r="K619" s="422" t="s">
        <v>1562</v>
      </c>
      <c r="L619" s="214" t="s">
        <v>19</v>
      </c>
      <c r="M619" s="208"/>
      <c r="N619" s="1145"/>
      <c r="O619" s="1146" t="s">
        <v>529</v>
      </c>
      <c r="P619" s="1147"/>
      <c r="Q619" s="1147"/>
      <c r="R619" s="1147"/>
      <c r="S619" s="1147"/>
      <c r="T619" s="1147"/>
      <c r="U619" s="1147"/>
      <c r="V619" s="1147"/>
      <c r="W619" s="1147"/>
      <c r="X619" s="1147"/>
      <c r="Y619" s="1147"/>
      <c r="Z619" s="1147"/>
      <c r="AA619" s="1147"/>
      <c r="AB619" s="1147"/>
      <c r="AC619" s="1147"/>
      <c r="AD619" s="1147"/>
      <c r="AE619" s="1147"/>
      <c r="AF619" s="1148">
        <v>1</v>
      </c>
      <c r="AG619" s="1149" t="s">
        <v>1254</v>
      </c>
      <c r="AH619" s="1149" t="s">
        <v>1360</v>
      </c>
      <c r="AI619" s="1148">
        <v>3</v>
      </c>
      <c r="AJ619" s="1149" t="s">
        <v>1254</v>
      </c>
      <c r="AK619" s="1149" t="s">
        <v>1267</v>
      </c>
      <c r="AL619" s="845"/>
    </row>
    <row customHeight="1" ht="11.25">
      <c r="A620" s="0" t="s">
        <v>1218</v>
      </c>
      <c r="E620" s="101"/>
      <c r="F620" s="1122"/>
      <c r="G620" s="1123"/>
      <c r="H620" s="233" t="s">
        <v>1498</v>
      </c>
      <c r="I620" s="1144"/>
      <c r="J620" s="2497"/>
      <c r="K620" s="422"/>
      <c r="L620" s="214"/>
      <c r="M620" s="208"/>
      <c r="N620" s="1126"/>
      <c r="O620" s="1143">
        <v>1</v>
      </c>
      <c r="P620" s="1128" t="s">
        <v>61</v>
      </c>
      <c r="Q620" s="2494" t="s">
        <v>1559</v>
      </c>
      <c r="R620" s="2495" t="s">
        <v>1257</v>
      </c>
      <c r="S620" s="2495" t="s">
        <v>129</v>
      </c>
      <c r="T620" s="2495" t="s">
        <v>129</v>
      </c>
      <c r="U620" s="2495" t="s">
        <v>130</v>
      </c>
      <c r="V620" s="2495" t="s">
        <v>1289</v>
      </c>
      <c r="W620" s="2495" t="s">
        <v>1290</v>
      </c>
      <c r="X620" s="2495" t="s">
        <v>1560</v>
      </c>
      <c r="Y620" s="2495" t="s">
        <v>1261</v>
      </c>
      <c r="Z620" s="1129"/>
      <c r="AA620" s="1130"/>
      <c r="AB620" s="1130"/>
      <c r="AC620" s="1131"/>
      <c r="AD620" s="1131"/>
      <c r="AE620" s="1150"/>
      <c r="AF620" s="1148"/>
      <c r="AG620" s="1149"/>
      <c r="AH620" s="1149"/>
      <c r="AI620" s="1148"/>
      <c r="AJ620" s="1149"/>
      <c r="AK620" s="1149"/>
      <c r="AL620" s="845"/>
    </row>
    <row customHeight="1" ht="11.25">
      <c r="A621" s="0" t="s">
        <v>1218</v>
      </c>
      <c r="E621" s="101"/>
      <c r="F621" s="1122"/>
      <c r="G621" s="1123"/>
      <c r="H621" s="233" t="s">
        <v>1498</v>
      </c>
      <c r="I621" s="1144"/>
      <c r="J621" s="2497"/>
      <c r="K621" s="422"/>
      <c r="L621" s="214"/>
      <c r="M621" s="208"/>
      <c r="N621" s="1126"/>
      <c r="O621" s="1143"/>
      <c r="P621" s="1136"/>
      <c r="Q621" s="2494"/>
      <c r="R621" s="430"/>
      <c r="S621" s="1137"/>
      <c r="T621" s="430"/>
      <c r="U621" s="430"/>
      <c r="V621" s="430"/>
      <c r="W621" s="430"/>
      <c r="X621" s="430"/>
      <c r="Y621" s="430"/>
      <c r="AA621" s="1127">
        <v>1</v>
      </c>
      <c r="AB621" s="1138" t="s">
        <v>1272</v>
      </c>
      <c r="AC621" s="794">
        <v>8500</v>
      </c>
      <c r="AD621" s="1138" t="str">
        <f>AB621</f>
        <v>  Прибыль направляемая на инвестиции</v>
      </c>
      <c r="AE621" s="794">
        <v>0</v>
      </c>
      <c r="AF621" s="1148"/>
      <c r="AG621" s="1149"/>
      <c r="AH621" s="1149"/>
      <c r="AI621" s="1148"/>
      <c r="AJ621" s="1149"/>
      <c r="AK621" s="1149"/>
      <c r="AL621" s="845"/>
    </row>
    <row customHeight="1" ht="11.25">
      <c r="A622" s="0" t="s">
        <v>1218</v>
      </c>
      <c r="E622" s="101"/>
      <c r="F622" s="1122"/>
      <c r="G622" s="1123"/>
      <c r="H622" s="233" t="s">
        <v>1498</v>
      </c>
      <c r="I622" s="1144"/>
      <c r="J622" s="2497"/>
      <c r="K622" s="422"/>
      <c r="L622" s="214"/>
      <c r="M622" s="208"/>
      <c r="N622" s="1126"/>
      <c r="O622" s="1143"/>
      <c r="P622" s="1140"/>
      <c r="Q622" s="2494"/>
      <c r="R622" s="430"/>
      <c r="S622" s="1137"/>
      <c r="T622" s="430"/>
      <c r="U622" s="430"/>
      <c r="V622" s="430"/>
      <c r="W622" s="430"/>
      <c r="X622" s="430"/>
      <c r="Y622" s="430"/>
      <c r="Z622" s="1129"/>
      <c r="AA622" s="1130"/>
      <c r="AB622" s="167" t="s">
        <v>1263</v>
      </c>
      <c r="AC622" s="1131"/>
      <c r="AD622" s="1131"/>
      <c r="AE622" s="1151"/>
      <c r="AF622" s="1148"/>
      <c r="AG622" s="1149"/>
      <c r="AH622" s="1149"/>
      <c r="AI622" s="1148"/>
      <c r="AJ622" s="1149"/>
      <c r="AK622" s="1149"/>
      <c r="AL622" s="845"/>
    </row>
    <row customHeight="1" ht="11.25">
      <c r="A623" s="0" t="s">
        <v>1218</v>
      </c>
      <c r="E623" s="101"/>
      <c r="F623" s="1122"/>
      <c r="G623" s="1123"/>
      <c r="H623" s="233" t="s">
        <v>1498</v>
      </c>
      <c r="I623" s="1144"/>
      <c r="J623" s="2497"/>
      <c r="K623" s="422"/>
      <c r="L623" s="214"/>
      <c r="M623" s="208"/>
      <c r="N623" s="1129"/>
      <c r="O623" s="1130"/>
      <c r="P623" s="167" t="s">
        <v>1264</v>
      </c>
      <c r="Q623" s="1130"/>
      <c r="R623" s="1130"/>
      <c r="S623" s="1130"/>
      <c r="T623" s="1130"/>
      <c r="U623" s="1130"/>
      <c r="V623" s="1130"/>
      <c r="W623" s="1130"/>
      <c r="X623" s="1130"/>
      <c r="Y623" s="1130"/>
      <c r="Z623" s="1130"/>
      <c r="AA623" s="1130"/>
      <c r="AB623" s="1130"/>
      <c r="AC623" s="1130"/>
      <c r="AD623" s="1130"/>
      <c r="AE623" s="1152"/>
      <c r="AF623" s="1148"/>
      <c r="AG623" s="1149"/>
      <c r="AH623" s="1149"/>
      <c r="AI623" s="1148"/>
      <c r="AJ623" s="1149"/>
      <c r="AK623" s="1149"/>
      <c r="AL623" s="845"/>
    </row>
    <row customHeight="1" ht="11.25">
      <c r="A624" s="0" t="s">
        <v>1218</v>
      </c>
      <c r="B624" s="0" t="s">
        <v>22</v>
      </c>
      <c r="E624" s="101"/>
      <c r="F624" s="1122"/>
      <c r="G624" s="821" t="s">
        <v>102</v>
      </c>
      <c r="H624" s="233" t="s">
        <v>171</v>
      </c>
      <c r="I624" s="1144" t="s">
        <v>1273</v>
      </c>
      <c r="J624" s="2497" t="s">
        <v>22</v>
      </c>
      <c r="K624" s="422" t="s">
        <v>1563</v>
      </c>
      <c r="L624" s="214" t="s">
        <v>19</v>
      </c>
      <c r="M624" s="208"/>
      <c r="N624" s="1145"/>
      <c r="O624" s="1146" t="s">
        <v>529</v>
      </c>
      <c r="P624" s="1147"/>
      <c r="Q624" s="1147"/>
      <c r="R624" s="1147"/>
      <c r="S624" s="1147"/>
      <c r="T624" s="1147"/>
      <c r="U624" s="1147"/>
      <c r="V624" s="1147"/>
      <c r="W624" s="1147"/>
      <c r="X624" s="1147"/>
      <c r="Y624" s="1147"/>
      <c r="Z624" s="1147"/>
      <c r="AA624" s="1147"/>
      <c r="AB624" s="1147"/>
      <c r="AC624" s="1147"/>
      <c r="AD624" s="1147"/>
      <c r="AE624" s="1147"/>
      <c r="AF624" s="1148">
        <v>1</v>
      </c>
      <c r="AG624" s="1149" t="s">
        <v>1254</v>
      </c>
      <c r="AH624" s="1149" t="s">
        <v>1360</v>
      </c>
      <c r="AI624" s="1148">
        <v>2</v>
      </c>
      <c r="AJ624" s="1149" t="s">
        <v>1254</v>
      </c>
      <c r="AK624" s="1149" t="s">
        <v>1354</v>
      </c>
      <c r="AL624" s="845"/>
    </row>
    <row customHeight="1" ht="11.25">
      <c r="A625" s="0" t="s">
        <v>1218</v>
      </c>
      <c r="E625" s="101"/>
      <c r="F625" s="1122"/>
      <c r="G625" s="1123"/>
      <c r="H625" s="233" t="s">
        <v>168</v>
      </c>
      <c r="I625" s="1144"/>
      <c r="J625" s="2497"/>
      <c r="K625" s="422"/>
      <c r="L625" s="214"/>
      <c r="M625" s="208"/>
      <c r="N625" s="1126"/>
      <c r="O625" s="1143">
        <v>1</v>
      </c>
      <c r="P625" s="1128" t="s">
        <v>19</v>
      </c>
      <c r="Q625" s="430" t="s">
        <v>22</v>
      </c>
      <c r="R625" s="430" t="s">
        <v>22</v>
      </c>
      <c r="S625" s="430" t="s">
        <v>22</v>
      </c>
      <c r="T625" s="430" t="s">
        <v>22</v>
      </c>
      <c r="U625" s="430" t="s">
        <v>22</v>
      </c>
      <c r="V625" s="430" t="s">
        <v>22</v>
      </c>
      <c r="W625" s="430" t="s">
        <v>22</v>
      </c>
      <c r="X625" s="430" t="s">
        <v>22</v>
      </c>
      <c r="Y625" s="430"/>
      <c r="Z625" s="1129"/>
      <c r="AA625" s="1130"/>
      <c r="AB625" s="1130"/>
      <c r="AC625" s="1131"/>
      <c r="AD625" s="1131"/>
      <c r="AE625" s="1150"/>
      <c r="AF625" s="1148"/>
      <c r="AG625" s="1149"/>
      <c r="AH625" s="1149"/>
      <c r="AI625" s="1148"/>
      <c r="AJ625" s="1149"/>
      <c r="AK625" s="1149"/>
      <c r="AL625" s="845"/>
    </row>
    <row customHeight="1" ht="11.25">
      <c r="A626" s="0" t="s">
        <v>1218</v>
      </c>
      <c r="E626" s="101"/>
      <c r="F626" s="1122"/>
      <c r="G626" s="1123"/>
      <c r="H626" s="233" t="s">
        <v>168</v>
      </c>
      <c r="I626" s="1144"/>
      <c r="J626" s="2497"/>
      <c r="K626" s="422"/>
      <c r="L626" s="214"/>
      <c r="M626" s="208"/>
      <c r="N626" s="1126"/>
      <c r="O626" s="1143"/>
      <c r="P626" s="1136"/>
      <c r="Q626" s="430"/>
      <c r="R626" s="430"/>
      <c r="S626" s="1137"/>
      <c r="T626" s="430"/>
      <c r="U626" s="430"/>
      <c r="V626" s="430"/>
      <c r="W626" s="430"/>
      <c r="X626" s="430"/>
      <c r="Y626" s="430"/>
      <c r="AA626" s="1127">
        <v>1</v>
      </c>
      <c r="AB626" s="1138" t="s">
        <v>1272</v>
      </c>
      <c r="AC626" s="794">
        <v>62.4</v>
      </c>
      <c r="AD626" s="1138" t="str">
        <f>AB626</f>
        <v>  Прибыль направляемая на инвестиции</v>
      </c>
      <c r="AE626" s="794">
        <v>69.45</v>
      </c>
      <c r="AF626" s="1148"/>
      <c r="AG626" s="1149"/>
      <c r="AH626" s="1149"/>
      <c r="AI626" s="1148"/>
      <c r="AJ626" s="1149"/>
      <c r="AK626" s="1149"/>
      <c r="AL626" s="845"/>
    </row>
    <row customHeight="1" ht="11.25">
      <c r="A627" s="0" t="s">
        <v>1218</v>
      </c>
      <c r="E627" s="101"/>
      <c r="F627" s="1122"/>
      <c r="G627" s="1123"/>
      <c r="H627" s="233" t="s">
        <v>168</v>
      </c>
      <c r="I627" s="1144"/>
      <c r="J627" s="2497"/>
      <c r="K627" s="422"/>
      <c r="L627" s="214"/>
      <c r="M627" s="208"/>
      <c r="N627" s="1126"/>
      <c r="O627" s="1143"/>
      <c r="P627" s="1140"/>
      <c r="Q627" s="430"/>
      <c r="R627" s="430"/>
      <c r="S627" s="1137"/>
      <c r="T627" s="430"/>
      <c r="U627" s="430"/>
      <c r="V627" s="430"/>
      <c r="W627" s="430"/>
      <c r="X627" s="430"/>
      <c r="Y627" s="430"/>
      <c r="Z627" s="1129"/>
      <c r="AA627" s="1130"/>
      <c r="AB627" s="167" t="s">
        <v>1263</v>
      </c>
      <c r="AC627" s="1131"/>
      <c r="AD627" s="1131"/>
      <c r="AE627" s="1151"/>
      <c r="AF627" s="1148"/>
      <c r="AG627" s="1149"/>
      <c r="AH627" s="1149"/>
      <c r="AI627" s="1148"/>
      <c r="AJ627" s="1149"/>
      <c r="AK627" s="1149"/>
      <c r="AL627" s="845"/>
    </row>
    <row customHeight="1" ht="11.25">
      <c r="A628" s="0" t="s">
        <v>1218</v>
      </c>
      <c r="E628" s="101"/>
      <c r="F628" s="1122"/>
      <c r="G628" s="1123"/>
      <c r="H628" s="233" t="s">
        <v>168</v>
      </c>
      <c r="I628" s="1144"/>
      <c r="J628" s="2497"/>
      <c r="K628" s="422"/>
      <c r="L628" s="214"/>
      <c r="M628" s="208"/>
      <c r="N628" s="1129"/>
      <c r="O628" s="1130"/>
      <c r="P628" s="167" t="s">
        <v>1264</v>
      </c>
      <c r="Q628" s="1130"/>
      <c r="R628" s="1130"/>
      <c r="S628" s="1130"/>
      <c r="T628" s="1130"/>
      <c r="U628" s="1130"/>
      <c r="V628" s="1130"/>
      <c r="W628" s="1130"/>
      <c r="X628" s="1130"/>
      <c r="Y628" s="1130"/>
      <c r="Z628" s="1130"/>
      <c r="AA628" s="1130"/>
      <c r="AB628" s="1130"/>
      <c r="AC628" s="1130"/>
      <c r="AD628" s="1130"/>
      <c r="AE628" s="1152"/>
      <c r="AF628" s="1148"/>
      <c r="AG628" s="1149"/>
      <c r="AH628" s="1149"/>
      <c r="AI628" s="1148"/>
      <c r="AJ628" s="1149"/>
      <c r="AK628" s="1149"/>
      <c r="AL628" s="845"/>
    </row>
    <row customHeight="1" ht="11.25">
      <c r="A629" s="0" t="s">
        <v>1218</v>
      </c>
      <c r="B629" s="0" t="s">
        <v>22</v>
      </c>
      <c r="E629" s="101"/>
      <c r="F629" s="1122"/>
      <c r="G629" s="821" t="s">
        <v>102</v>
      </c>
      <c r="H629" s="233" t="s">
        <v>1564</v>
      </c>
      <c r="I629" s="1144" t="s">
        <v>1273</v>
      </c>
      <c r="J629" s="2497" t="s">
        <v>22</v>
      </c>
      <c r="K629" s="422" t="s">
        <v>1565</v>
      </c>
      <c r="L629" s="214" t="s">
        <v>19</v>
      </c>
      <c r="M629" s="208"/>
      <c r="N629" s="1145"/>
      <c r="O629" s="1146" t="s">
        <v>529</v>
      </c>
      <c r="P629" s="1147"/>
      <c r="Q629" s="1147"/>
      <c r="R629" s="1147"/>
      <c r="S629" s="1147"/>
      <c r="T629" s="1147"/>
      <c r="U629" s="1147"/>
      <c r="V629" s="1147"/>
      <c r="W629" s="1147"/>
      <c r="X629" s="1147"/>
      <c r="Y629" s="1147"/>
      <c r="Z629" s="1147"/>
      <c r="AA629" s="1147"/>
      <c r="AB629" s="1147"/>
      <c r="AC629" s="1147"/>
      <c r="AD629" s="1147"/>
      <c r="AE629" s="1147"/>
      <c r="AF629" s="1148">
        <v>1</v>
      </c>
      <c r="AG629" s="1149" t="s">
        <v>1254</v>
      </c>
      <c r="AH629" s="1149" t="s">
        <v>1360</v>
      </c>
      <c r="AI629" s="1148">
        <v>3</v>
      </c>
      <c r="AJ629" s="1149" t="s">
        <v>1254</v>
      </c>
      <c r="AK629" s="1149" t="s">
        <v>1267</v>
      </c>
      <c r="AL629" s="845"/>
    </row>
    <row customHeight="1" ht="11.25">
      <c r="A630" s="0" t="s">
        <v>1218</v>
      </c>
      <c r="E630" s="101"/>
      <c r="F630" s="1122"/>
      <c r="G630" s="1123"/>
      <c r="H630" s="233" t="s">
        <v>171</v>
      </c>
      <c r="I630" s="1144"/>
      <c r="J630" s="2497"/>
      <c r="K630" s="422"/>
      <c r="L630" s="214"/>
      <c r="M630" s="208"/>
      <c r="N630" s="1126"/>
      <c r="O630" s="1143">
        <v>1</v>
      </c>
      <c r="P630" s="1128" t="s">
        <v>19</v>
      </c>
      <c r="Q630" s="430" t="s">
        <v>22</v>
      </c>
      <c r="R630" s="430" t="s">
        <v>22</v>
      </c>
      <c r="S630" s="430" t="s">
        <v>22</v>
      </c>
      <c r="T630" s="430" t="s">
        <v>22</v>
      </c>
      <c r="U630" s="430" t="s">
        <v>22</v>
      </c>
      <c r="V630" s="430" t="s">
        <v>22</v>
      </c>
      <c r="W630" s="430" t="s">
        <v>22</v>
      </c>
      <c r="X630" s="430" t="s">
        <v>22</v>
      </c>
      <c r="Y630" s="430"/>
      <c r="Z630" s="1129"/>
      <c r="AA630" s="1130"/>
      <c r="AB630" s="1130"/>
      <c r="AC630" s="1131"/>
      <c r="AD630" s="1131"/>
      <c r="AE630" s="1150"/>
      <c r="AF630" s="1148"/>
      <c r="AG630" s="1149"/>
      <c r="AH630" s="1149"/>
      <c r="AI630" s="1148"/>
      <c r="AJ630" s="1149"/>
      <c r="AK630" s="1149"/>
      <c r="AL630" s="845"/>
    </row>
    <row customHeight="1" ht="11.25">
      <c r="A631" s="0" t="s">
        <v>1218</v>
      </c>
      <c r="E631" s="101"/>
      <c r="F631" s="1122"/>
      <c r="G631" s="1123"/>
      <c r="H631" s="233" t="s">
        <v>171</v>
      </c>
      <c r="I631" s="1144"/>
      <c r="J631" s="2497"/>
      <c r="K631" s="422"/>
      <c r="L631" s="214"/>
      <c r="M631" s="208"/>
      <c r="N631" s="1126"/>
      <c r="O631" s="1143"/>
      <c r="P631" s="1136"/>
      <c r="Q631" s="430"/>
      <c r="R631" s="430"/>
      <c r="S631" s="1137"/>
      <c r="T631" s="430"/>
      <c r="U631" s="430"/>
      <c r="V631" s="430"/>
      <c r="W631" s="430"/>
      <c r="X631" s="430"/>
      <c r="Y631" s="430"/>
      <c r="AA631" s="1127">
        <v>1</v>
      </c>
      <c r="AB631" s="1138" t="s">
        <v>1272</v>
      </c>
      <c r="AC631" s="794">
        <v>1235.73</v>
      </c>
      <c r="AD631" s="1138" t="str">
        <f>AB631</f>
        <v>  Прибыль направляемая на инвестиции</v>
      </c>
      <c r="AE631" s="794">
        <v>0</v>
      </c>
      <c r="AF631" s="1148"/>
      <c r="AG631" s="1149"/>
      <c r="AH631" s="1149"/>
      <c r="AI631" s="1148"/>
      <c r="AJ631" s="1149"/>
      <c r="AK631" s="1149"/>
      <c r="AL631" s="845"/>
    </row>
    <row customHeight="1" ht="11.25">
      <c r="A632" s="0" t="s">
        <v>1218</v>
      </c>
      <c r="E632" s="101"/>
      <c r="F632" s="1122"/>
      <c r="G632" s="1123"/>
      <c r="H632" s="233" t="s">
        <v>171</v>
      </c>
      <c r="I632" s="1144"/>
      <c r="J632" s="2497"/>
      <c r="K632" s="422"/>
      <c r="L632" s="214"/>
      <c r="M632" s="208"/>
      <c r="N632" s="1126"/>
      <c r="O632" s="1143"/>
      <c r="P632" s="1140"/>
      <c r="Q632" s="430"/>
      <c r="R632" s="430"/>
      <c r="S632" s="1137"/>
      <c r="T632" s="430"/>
      <c r="U632" s="430"/>
      <c r="V632" s="430"/>
      <c r="W632" s="430"/>
      <c r="X632" s="430"/>
      <c r="Y632" s="430"/>
      <c r="Z632" s="1129"/>
      <c r="AA632" s="1130"/>
      <c r="AB632" s="167" t="s">
        <v>1263</v>
      </c>
      <c r="AC632" s="1131"/>
      <c r="AD632" s="1131"/>
      <c r="AE632" s="1151"/>
      <c r="AF632" s="1148"/>
      <c r="AG632" s="1149"/>
      <c r="AH632" s="1149"/>
      <c r="AI632" s="1148"/>
      <c r="AJ632" s="1149"/>
      <c r="AK632" s="1149"/>
      <c r="AL632" s="845"/>
    </row>
    <row customHeight="1" ht="11.25">
      <c r="A633" s="0" t="s">
        <v>1218</v>
      </c>
      <c r="E633" s="101"/>
      <c r="F633" s="1122"/>
      <c r="G633" s="1123"/>
      <c r="H633" s="233" t="s">
        <v>171</v>
      </c>
      <c r="I633" s="1144"/>
      <c r="J633" s="2497"/>
      <c r="K633" s="422"/>
      <c r="L633" s="214"/>
      <c r="M633" s="208"/>
      <c r="N633" s="1129"/>
      <c r="O633" s="1130"/>
      <c r="P633" s="167" t="s">
        <v>1264</v>
      </c>
      <c r="Q633" s="1130"/>
      <c r="R633" s="1130"/>
      <c r="S633" s="1130"/>
      <c r="T633" s="1130"/>
      <c r="U633" s="1130"/>
      <c r="V633" s="1130"/>
      <c r="W633" s="1130"/>
      <c r="X633" s="1130"/>
      <c r="Y633" s="1130"/>
      <c r="Z633" s="1130"/>
      <c r="AA633" s="1130"/>
      <c r="AB633" s="1130"/>
      <c r="AC633" s="1130"/>
      <c r="AD633" s="1130"/>
      <c r="AE633" s="1152"/>
      <c r="AF633" s="1148"/>
      <c r="AG633" s="1149"/>
      <c r="AH633" s="1149"/>
      <c r="AI633" s="1148"/>
      <c r="AJ633" s="1149"/>
      <c r="AK633" s="1149"/>
      <c r="AL633" s="845"/>
    </row>
    <row customHeight="1" ht="11.25">
      <c r="A634" s="0" t="s">
        <v>1218</v>
      </c>
      <c r="B634" s="0" t="s">
        <v>22</v>
      </c>
      <c r="E634" s="101"/>
      <c r="F634" s="1122"/>
      <c r="G634" s="821" t="s">
        <v>102</v>
      </c>
      <c r="H634" s="233" t="s">
        <v>174</v>
      </c>
      <c r="I634" s="1144" t="s">
        <v>1273</v>
      </c>
      <c r="J634" s="2497" t="s">
        <v>22</v>
      </c>
      <c r="K634" s="422" t="s">
        <v>1566</v>
      </c>
      <c r="L634" s="214" t="s">
        <v>19</v>
      </c>
      <c r="M634" s="208"/>
      <c r="N634" s="1145"/>
      <c r="O634" s="1146" t="s">
        <v>529</v>
      </c>
      <c r="P634" s="1147"/>
      <c r="Q634" s="1147"/>
      <c r="R634" s="1147"/>
      <c r="S634" s="1147"/>
      <c r="T634" s="1147"/>
      <c r="U634" s="1147"/>
      <c r="V634" s="1147"/>
      <c r="W634" s="1147"/>
      <c r="X634" s="1147"/>
      <c r="Y634" s="1147"/>
      <c r="Z634" s="1147"/>
      <c r="AA634" s="1147"/>
      <c r="AB634" s="1147"/>
      <c r="AC634" s="1147"/>
      <c r="AD634" s="1147"/>
      <c r="AE634" s="1147"/>
      <c r="AF634" s="1148">
        <v>1</v>
      </c>
      <c r="AG634" s="1149" t="s">
        <v>1254</v>
      </c>
      <c r="AH634" s="1149" t="s">
        <v>1360</v>
      </c>
      <c r="AI634" s="1148">
        <v>3</v>
      </c>
      <c r="AJ634" s="1149" t="s">
        <v>1254</v>
      </c>
      <c r="AK634" s="1149" t="s">
        <v>1267</v>
      </c>
      <c r="AL634" s="845"/>
    </row>
    <row customHeight="1" ht="11.25">
      <c r="A635" s="0" t="s">
        <v>1218</v>
      </c>
      <c r="E635" s="101"/>
      <c r="F635" s="1122"/>
      <c r="G635" s="1123"/>
      <c r="H635" s="233" t="s">
        <v>1564</v>
      </c>
      <c r="I635" s="1144"/>
      <c r="J635" s="2497"/>
      <c r="K635" s="422"/>
      <c r="L635" s="214"/>
      <c r="M635" s="208"/>
      <c r="N635" s="1126"/>
      <c r="O635" s="1143">
        <v>1</v>
      </c>
      <c r="P635" s="1128" t="s">
        <v>19</v>
      </c>
      <c r="Q635" s="430" t="s">
        <v>22</v>
      </c>
      <c r="R635" s="430" t="s">
        <v>22</v>
      </c>
      <c r="S635" s="430" t="s">
        <v>22</v>
      </c>
      <c r="T635" s="430" t="s">
        <v>22</v>
      </c>
      <c r="U635" s="430" t="s">
        <v>22</v>
      </c>
      <c r="V635" s="430" t="s">
        <v>22</v>
      </c>
      <c r="W635" s="430" t="s">
        <v>22</v>
      </c>
      <c r="X635" s="430" t="s">
        <v>22</v>
      </c>
      <c r="Y635" s="430"/>
      <c r="Z635" s="1129"/>
      <c r="AA635" s="1130"/>
      <c r="AB635" s="1130"/>
      <c r="AC635" s="1131"/>
      <c r="AD635" s="1131"/>
      <c r="AE635" s="1150"/>
      <c r="AF635" s="1148"/>
      <c r="AG635" s="1149"/>
      <c r="AH635" s="1149"/>
      <c r="AI635" s="1148"/>
      <c r="AJ635" s="1149"/>
      <c r="AK635" s="1149"/>
      <c r="AL635" s="845"/>
    </row>
    <row customHeight="1" ht="11.25">
      <c r="A636" s="0" t="s">
        <v>1218</v>
      </c>
      <c r="E636" s="101"/>
      <c r="F636" s="1122"/>
      <c r="G636" s="1123"/>
      <c r="H636" s="233" t="s">
        <v>1564</v>
      </c>
      <c r="I636" s="1144"/>
      <c r="J636" s="2497"/>
      <c r="K636" s="422"/>
      <c r="L636" s="214"/>
      <c r="M636" s="208"/>
      <c r="N636" s="1126"/>
      <c r="O636" s="1143"/>
      <c r="P636" s="1136"/>
      <c r="Q636" s="430"/>
      <c r="R636" s="430"/>
      <c r="S636" s="1137"/>
      <c r="T636" s="430"/>
      <c r="U636" s="430"/>
      <c r="V636" s="430"/>
      <c r="W636" s="430"/>
      <c r="X636" s="430"/>
      <c r="Y636" s="430"/>
      <c r="AA636" s="1127">
        <v>1</v>
      </c>
      <c r="AB636" s="1138" t="s">
        <v>1272</v>
      </c>
      <c r="AC636" s="794">
        <v>4170</v>
      </c>
      <c r="AD636" s="1138" t="str">
        <f>AB636</f>
        <v>  Прибыль направляемая на инвестиции</v>
      </c>
      <c r="AE636" s="794">
        <v>0</v>
      </c>
      <c r="AF636" s="1148"/>
      <c r="AG636" s="1149"/>
      <c r="AH636" s="1149"/>
      <c r="AI636" s="1148"/>
      <c r="AJ636" s="1149"/>
      <c r="AK636" s="1149"/>
      <c r="AL636" s="845"/>
    </row>
    <row customHeight="1" ht="11.25">
      <c r="A637" s="0" t="s">
        <v>1218</v>
      </c>
      <c r="E637" s="101"/>
      <c r="F637" s="1122"/>
      <c r="G637" s="1123"/>
      <c r="H637" s="233" t="s">
        <v>1564</v>
      </c>
      <c r="I637" s="1144"/>
      <c r="J637" s="2497"/>
      <c r="K637" s="422"/>
      <c r="L637" s="214"/>
      <c r="M637" s="208"/>
      <c r="N637" s="1126"/>
      <c r="O637" s="1143"/>
      <c r="P637" s="1140"/>
      <c r="Q637" s="430"/>
      <c r="R637" s="430"/>
      <c r="S637" s="1137"/>
      <c r="T637" s="430"/>
      <c r="U637" s="430"/>
      <c r="V637" s="430"/>
      <c r="W637" s="430"/>
      <c r="X637" s="430"/>
      <c r="Y637" s="430"/>
      <c r="Z637" s="1129"/>
      <c r="AA637" s="1130"/>
      <c r="AB637" s="167" t="s">
        <v>1263</v>
      </c>
      <c r="AC637" s="1131"/>
      <c r="AD637" s="1131"/>
      <c r="AE637" s="1151"/>
      <c r="AF637" s="1148"/>
      <c r="AG637" s="1149"/>
      <c r="AH637" s="1149"/>
      <c r="AI637" s="1148"/>
      <c r="AJ637" s="1149"/>
      <c r="AK637" s="1149"/>
      <c r="AL637" s="845"/>
    </row>
    <row customHeight="1" ht="11.25">
      <c r="A638" s="0" t="s">
        <v>1218</v>
      </c>
      <c r="E638" s="101"/>
      <c r="F638" s="1122"/>
      <c r="G638" s="1123"/>
      <c r="H638" s="233" t="s">
        <v>1564</v>
      </c>
      <c r="I638" s="1144"/>
      <c r="J638" s="2497"/>
      <c r="K638" s="422"/>
      <c r="L638" s="214"/>
      <c r="M638" s="208"/>
      <c r="N638" s="1129"/>
      <c r="O638" s="1130"/>
      <c r="P638" s="167" t="s">
        <v>1264</v>
      </c>
      <c r="Q638" s="1130"/>
      <c r="R638" s="1130"/>
      <c r="S638" s="1130"/>
      <c r="T638" s="1130"/>
      <c r="U638" s="1130"/>
      <c r="V638" s="1130"/>
      <c r="W638" s="1130"/>
      <c r="X638" s="1130"/>
      <c r="Y638" s="1130"/>
      <c r="Z638" s="1130"/>
      <c r="AA638" s="1130"/>
      <c r="AB638" s="1130"/>
      <c r="AC638" s="1130"/>
      <c r="AD638" s="1130"/>
      <c r="AE638" s="1152"/>
      <c r="AF638" s="1148"/>
      <c r="AG638" s="1149"/>
      <c r="AH638" s="1149"/>
      <c r="AI638" s="1148"/>
      <c r="AJ638" s="1149"/>
      <c r="AK638" s="1149"/>
      <c r="AL638" s="845"/>
    </row>
    <row customHeight="1" ht="11.25">
      <c r="A639" s="0" t="s">
        <v>1218</v>
      </c>
      <c r="B639" s="0" t="s">
        <v>22</v>
      </c>
      <c r="E639" s="101"/>
      <c r="F639" s="1122"/>
      <c r="G639" s="821" t="s">
        <v>102</v>
      </c>
      <c r="H639" s="233" t="s">
        <v>177</v>
      </c>
      <c r="I639" s="1144" t="s">
        <v>1273</v>
      </c>
      <c r="J639" s="2497" t="s">
        <v>22</v>
      </c>
      <c r="K639" s="422" t="s">
        <v>1567</v>
      </c>
      <c r="L639" s="214" t="s">
        <v>19</v>
      </c>
      <c r="M639" s="208"/>
      <c r="N639" s="1145"/>
      <c r="O639" s="1146" t="s">
        <v>529</v>
      </c>
      <c r="P639" s="1147"/>
      <c r="Q639" s="1147"/>
      <c r="R639" s="1147"/>
      <c r="S639" s="1147"/>
      <c r="T639" s="1147"/>
      <c r="U639" s="1147"/>
      <c r="V639" s="1147"/>
      <c r="W639" s="1147"/>
      <c r="X639" s="1147"/>
      <c r="Y639" s="1147"/>
      <c r="Z639" s="1147"/>
      <c r="AA639" s="1147"/>
      <c r="AB639" s="1147"/>
      <c r="AC639" s="1147"/>
      <c r="AD639" s="1147"/>
      <c r="AE639" s="1147"/>
      <c r="AF639" s="1148">
        <v>1</v>
      </c>
      <c r="AG639" s="1149" t="s">
        <v>1254</v>
      </c>
      <c r="AH639" s="1149" t="s">
        <v>1360</v>
      </c>
      <c r="AI639" s="1148">
        <v>3</v>
      </c>
      <c r="AJ639" s="1149" t="s">
        <v>1254</v>
      </c>
      <c r="AK639" s="1149" t="s">
        <v>1267</v>
      </c>
      <c r="AL639" s="845"/>
    </row>
    <row customHeight="1" ht="11.25">
      <c r="A640" s="0" t="s">
        <v>1218</v>
      </c>
      <c r="E640" s="101"/>
      <c r="F640" s="1122"/>
      <c r="G640" s="1123"/>
      <c r="H640" s="233" t="s">
        <v>174</v>
      </c>
      <c r="I640" s="1144"/>
      <c r="J640" s="2497"/>
      <c r="K640" s="422"/>
      <c r="L640" s="214"/>
      <c r="M640" s="208"/>
      <c r="N640" s="1126"/>
      <c r="O640" s="1143">
        <v>1</v>
      </c>
      <c r="P640" s="1128" t="s">
        <v>19</v>
      </c>
      <c r="Q640" s="430" t="s">
        <v>22</v>
      </c>
      <c r="R640" s="430" t="s">
        <v>22</v>
      </c>
      <c r="S640" s="430" t="s">
        <v>22</v>
      </c>
      <c r="T640" s="430" t="s">
        <v>22</v>
      </c>
      <c r="U640" s="430" t="s">
        <v>22</v>
      </c>
      <c r="V640" s="430" t="s">
        <v>22</v>
      </c>
      <c r="W640" s="430" t="s">
        <v>22</v>
      </c>
      <c r="X640" s="430" t="s">
        <v>22</v>
      </c>
      <c r="Y640" s="430"/>
      <c r="Z640" s="1129"/>
      <c r="AA640" s="1130"/>
      <c r="AB640" s="1130"/>
      <c r="AC640" s="1131"/>
      <c r="AD640" s="1131"/>
      <c r="AE640" s="1150"/>
      <c r="AF640" s="1148"/>
      <c r="AG640" s="1149"/>
      <c r="AH640" s="1149"/>
      <c r="AI640" s="1148"/>
      <c r="AJ640" s="1149"/>
      <c r="AK640" s="1149"/>
      <c r="AL640" s="845"/>
    </row>
    <row customHeight="1" ht="11.25">
      <c r="A641" s="0" t="s">
        <v>1218</v>
      </c>
      <c r="E641" s="101"/>
      <c r="F641" s="1122"/>
      <c r="G641" s="1123"/>
      <c r="H641" s="233" t="s">
        <v>174</v>
      </c>
      <c r="I641" s="1144"/>
      <c r="J641" s="2497"/>
      <c r="K641" s="422"/>
      <c r="L641" s="214"/>
      <c r="M641" s="208"/>
      <c r="N641" s="1126"/>
      <c r="O641" s="1143"/>
      <c r="P641" s="1136"/>
      <c r="Q641" s="430"/>
      <c r="R641" s="430"/>
      <c r="S641" s="1137"/>
      <c r="T641" s="430"/>
      <c r="U641" s="430"/>
      <c r="V641" s="430"/>
      <c r="W641" s="430"/>
      <c r="X641" s="430"/>
      <c r="Y641" s="430"/>
      <c r="AA641" s="1127">
        <v>1</v>
      </c>
      <c r="AB641" s="1138" t="s">
        <v>1272</v>
      </c>
      <c r="AC641" s="794">
        <v>491.15</v>
      </c>
      <c r="AD641" s="1138" t="str">
        <f>AB641</f>
        <v>  Прибыль направляемая на инвестиции</v>
      </c>
      <c r="AE641" s="794">
        <v>0</v>
      </c>
      <c r="AF641" s="1148"/>
      <c r="AG641" s="1149"/>
      <c r="AH641" s="1149"/>
      <c r="AI641" s="1148"/>
      <c r="AJ641" s="1149"/>
      <c r="AK641" s="1149"/>
      <c r="AL641" s="845"/>
    </row>
    <row customHeight="1" ht="11.25">
      <c r="A642" s="0" t="s">
        <v>1218</v>
      </c>
      <c r="E642" s="101"/>
      <c r="F642" s="1122"/>
      <c r="G642" s="1123"/>
      <c r="H642" s="233" t="s">
        <v>174</v>
      </c>
      <c r="I642" s="1144"/>
      <c r="J642" s="2497"/>
      <c r="K642" s="422"/>
      <c r="L642" s="214"/>
      <c r="M642" s="208"/>
      <c r="N642" s="1126"/>
      <c r="O642" s="1143"/>
      <c r="P642" s="1140"/>
      <c r="Q642" s="430"/>
      <c r="R642" s="430"/>
      <c r="S642" s="1137"/>
      <c r="T642" s="430"/>
      <c r="U642" s="430"/>
      <c r="V642" s="430"/>
      <c r="W642" s="430"/>
      <c r="X642" s="430"/>
      <c r="Y642" s="430"/>
      <c r="Z642" s="1129"/>
      <c r="AA642" s="1130"/>
      <c r="AB642" s="167" t="s">
        <v>1263</v>
      </c>
      <c r="AC642" s="1131"/>
      <c r="AD642" s="1131"/>
      <c r="AE642" s="1151"/>
      <c r="AF642" s="1148"/>
      <c r="AG642" s="1149"/>
      <c r="AH642" s="1149"/>
      <c r="AI642" s="1148"/>
      <c r="AJ642" s="1149"/>
      <c r="AK642" s="1149"/>
      <c r="AL642" s="845"/>
    </row>
    <row customHeight="1" ht="11.25">
      <c r="A643" s="0" t="s">
        <v>1218</v>
      </c>
      <c r="E643" s="101"/>
      <c r="F643" s="1122"/>
      <c r="G643" s="1123"/>
      <c r="H643" s="233" t="s">
        <v>174</v>
      </c>
      <c r="I643" s="1144"/>
      <c r="J643" s="2497"/>
      <c r="K643" s="422"/>
      <c r="L643" s="214"/>
      <c r="M643" s="208"/>
      <c r="N643" s="1129"/>
      <c r="O643" s="1130"/>
      <c r="P643" s="167" t="s">
        <v>1264</v>
      </c>
      <c r="Q643" s="1130"/>
      <c r="R643" s="1130"/>
      <c r="S643" s="1130"/>
      <c r="T643" s="1130"/>
      <c r="U643" s="1130"/>
      <c r="V643" s="1130"/>
      <c r="W643" s="1130"/>
      <c r="X643" s="1130"/>
      <c r="Y643" s="1130"/>
      <c r="Z643" s="1130"/>
      <c r="AA643" s="1130"/>
      <c r="AB643" s="1130"/>
      <c r="AC643" s="1130"/>
      <c r="AD643" s="1130"/>
      <c r="AE643" s="1152"/>
      <c r="AF643" s="1148"/>
      <c r="AG643" s="1149"/>
      <c r="AH643" s="1149"/>
      <c r="AI643" s="1148"/>
      <c r="AJ643" s="1149"/>
      <c r="AK643" s="1149"/>
      <c r="AL643" s="845"/>
    </row>
    <row customHeight="1" ht="11.25">
      <c r="A644" s="0" t="s">
        <v>1218</v>
      </c>
      <c r="B644" s="0" t="s">
        <v>1250</v>
      </c>
      <c r="E644" s="101"/>
      <c r="F644" s="1122"/>
      <c r="G644" s="821" t="s">
        <v>102</v>
      </c>
      <c r="H644" s="233" t="s">
        <v>1568</v>
      </c>
      <c r="I644" s="1144" t="s">
        <v>1251</v>
      </c>
      <c r="J644" s="366" t="s">
        <v>1252</v>
      </c>
      <c r="K644" s="422" t="s">
        <v>1569</v>
      </c>
      <c r="L644" s="214" t="s">
        <v>19</v>
      </c>
      <c r="M644" s="208"/>
      <c r="N644" s="1145"/>
      <c r="O644" s="1146" t="s">
        <v>529</v>
      </c>
      <c r="P644" s="1147"/>
      <c r="Q644" s="1147"/>
      <c r="R644" s="1147"/>
      <c r="S644" s="1147"/>
      <c r="T644" s="1147"/>
      <c r="U644" s="1147"/>
      <c r="V644" s="1147"/>
      <c r="W644" s="1147"/>
      <c r="X644" s="1147"/>
      <c r="Y644" s="1147"/>
      <c r="Z644" s="1147"/>
      <c r="AA644" s="1147"/>
      <c r="AB644" s="1147"/>
      <c r="AC644" s="1147"/>
      <c r="AD644" s="1147"/>
      <c r="AE644" s="1147"/>
      <c r="AF644" s="1148">
        <v>2</v>
      </c>
      <c r="AG644" s="1149" t="s">
        <v>1254</v>
      </c>
      <c r="AH644" s="1149" t="s">
        <v>1360</v>
      </c>
      <c r="AI644" s="1148">
        <v>3</v>
      </c>
      <c r="AJ644" s="1149" t="s">
        <v>1254</v>
      </c>
      <c r="AK644" s="1149" t="s">
        <v>1354</v>
      </c>
      <c r="AL644" s="845"/>
    </row>
    <row customHeight="1" ht="11.25">
      <c r="A645" s="0" t="s">
        <v>1218</v>
      </c>
      <c r="E645" s="101"/>
      <c r="F645" s="1122"/>
      <c r="G645" s="1123"/>
      <c r="H645" s="233" t="s">
        <v>177</v>
      </c>
      <c r="I645" s="1144"/>
      <c r="J645" s="366"/>
      <c r="K645" s="422"/>
      <c r="L645" s="214"/>
      <c r="M645" s="208"/>
      <c r="N645" s="1126"/>
      <c r="O645" s="1143">
        <v>1</v>
      </c>
      <c r="P645" s="1128" t="s">
        <v>61</v>
      </c>
      <c r="Q645" s="2494" t="s">
        <v>1570</v>
      </c>
      <c r="R645" s="2495" t="s">
        <v>1257</v>
      </c>
      <c r="S645" s="2495" t="s">
        <v>107</v>
      </c>
      <c r="T645" s="2495" t="s">
        <v>107</v>
      </c>
      <c r="U645" s="2495" t="s">
        <v>108</v>
      </c>
      <c r="V645" s="2495" t="s">
        <v>1417</v>
      </c>
      <c r="W645" s="2495" t="s">
        <v>1418</v>
      </c>
      <c r="X645" s="2495" t="s">
        <v>1571</v>
      </c>
      <c r="Y645" s="2495" t="s">
        <v>976</v>
      </c>
      <c r="Z645" s="1129"/>
      <c r="AA645" s="1130"/>
      <c r="AB645" s="1130"/>
      <c r="AC645" s="1131"/>
      <c r="AD645" s="1131"/>
      <c r="AE645" s="1150"/>
      <c r="AF645" s="1148"/>
      <c r="AG645" s="1149"/>
      <c r="AH645" s="1149"/>
      <c r="AI645" s="1148"/>
      <c r="AJ645" s="1149"/>
      <c r="AK645" s="1149"/>
      <c r="AL645" s="845"/>
    </row>
    <row customHeight="1" ht="11.25">
      <c r="A646" s="0" t="s">
        <v>1218</v>
      </c>
      <c r="E646" s="101"/>
      <c r="F646" s="1122"/>
      <c r="G646" s="1123"/>
      <c r="H646" s="233" t="s">
        <v>177</v>
      </c>
      <c r="I646" s="1144"/>
      <c r="J646" s="366"/>
      <c r="K646" s="422"/>
      <c r="L646" s="214"/>
      <c r="M646" s="208"/>
      <c r="N646" s="1126"/>
      <c r="O646" s="1143"/>
      <c r="P646" s="1136"/>
      <c r="Q646" s="2494"/>
      <c r="R646" s="430"/>
      <c r="S646" s="1137"/>
      <c r="T646" s="430"/>
      <c r="U646" s="430"/>
      <c r="V646" s="430"/>
      <c r="W646" s="430"/>
      <c r="X646" s="430"/>
      <c r="Y646" s="430"/>
      <c r="AA646" s="1127">
        <v>1</v>
      </c>
      <c r="AB646" s="1138" t="s">
        <v>1262</v>
      </c>
      <c r="AC646" s="794">
        <v>11728.21</v>
      </c>
      <c r="AD646" s="1138" t="str">
        <f>AB646</f>
        <v>     Прочие амортизационные отчисления</v>
      </c>
      <c r="AE646" s="794">
        <v>1835.888</v>
      </c>
      <c r="AF646" s="1148"/>
      <c r="AG646" s="1149"/>
      <c r="AH646" s="1149"/>
      <c r="AI646" s="1148"/>
      <c r="AJ646" s="1149"/>
      <c r="AK646" s="1149"/>
      <c r="AL646" s="845"/>
    </row>
    <row customHeight="1" ht="11.25">
      <c r="A647" s="0" t="s">
        <v>1218</v>
      </c>
      <c r="E647" s="101"/>
      <c r="F647" s="1123"/>
      <c r="G647" s="1123"/>
      <c r="H647" s="1123"/>
      <c r="I647" s="1123"/>
      <c r="J647" s="1123"/>
      <c r="K647" s="1123"/>
      <c r="L647" s="1123"/>
      <c r="M647" s="1123"/>
      <c r="N647" s="1123"/>
      <c r="O647" s="1123"/>
      <c r="P647" s="1123"/>
      <c r="Q647" s="2496"/>
      <c r="R647" s="1123"/>
      <c r="S647" s="1123"/>
      <c r="T647" s="1123"/>
      <c r="U647" s="1123"/>
      <c r="V647" s="1123"/>
      <c r="W647" s="1123"/>
      <c r="X647" s="1123"/>
      <c r="Y647" s="1123"/>
      <c r="Z647" s="821" t="s">
        <v>102</v>
      </c>
      <c r="AA647" s="1143" t="s">
        <v>101</v>
      </c>
      <c r="AB647" s="1138" t="s">
        <v>1272</v>
      </c>
      <c r="AC647" s="794">
        <v>6559.71</v>
      </c>
      <c r="AD647" s="1138" t="str">
        <f>AB647</f>
        <v>  Прибыль направляемая на инвестиции</v>
      </c>
      <c r="AE647" s="794">
        <v>0</v>
      </c>
      <c r="AF647" s="1125"/>
      <c r="AG647" s="1133"/>
      <c r="AH647" s="1133"/>
      <c r="AI647" s="1125"/>
      <c r="AJ647" s="1133"/>
      <c r="AK647" s="1134"/>
      <c r="AL647" s="845"/>
    </row>
    <row customHeight="1" ht="11.25">
      <c r="A648" s="0" t="s">
        <v>1218</v>
      </c>
      <c r="E648" s="101"/>
      <c r="F648" s="1122"/>
      <c r="G648" s="1123"/>
      <c r="H648" s="233" t="s">
        <v>177</v>
      </c>
      <c r="I648" s="1144"/>
      <c r="J648" s="366"/>
      <c r="K648" s="422"/>
      <c r="L648" s="214"/>
      <c r="M648" s="208"/>
      <c r="N648" s="1126"/>
      <c r="O648" s="1143"/>
      <c r="P648" s="1140"/>
      <c r="Q648" s="2494"/>
      <c r="R648" s="430"/>
      <c r="S648" s="1137"/>
      <c r="T648" s="430"/>
      <c r="U648" s="430"/>
      <c r="V648" s="430"/>
      <c r="W648" s="430"/>
      <c r="X648" s="430"/>
      <c r="Y648" s="430"/>
      <c r="Z648" s="1129"/>
      <c r="AA648" s="1130"/>
      <c r="AB648" s="167" t="s">
        <v>1263</v>
      </c>
      <c r="AC648" s="1131"/>
      <c r="AD648" s="1131"/>
      <c r="AE648" s="1151"/>
      <c r="AF648" s="1148"/>
      <c r="AG648" s="1149"/>
      <c r="AH648" s="1149"/>
      <c r="AI648" s="1148"/>
      <c r="AJ648" s="1149"/>
      <c r="AK648" s="1149"/>
      <c r="AL648" s="845"/>
    </row>
    <row customHeight="1" ht="11.25">
      <c r="A649" s="0" t="s">
        <v>1218</v>
      </c>
      <c r="E649" s="101"/>
      <c r="F649" s="1122"/>
      <c r="G649" s="1123"/>
      <c r="H649" s="233" t="s">
        <v>177</v>
      </c>
      <c r="I649" s="1144"/>
      <c r="J649" s="366"/>
      <c r="K649" s="422"/>
      <c r="L649" s="214"/>
      <c r="M649" s="208"/>
      <c r="N649" s="1129"/>
      <c r="O649" s="1130"/>
      <c r="P649" s="167" t="s">
        <v>1264</v>
      </c>
      <c r="Q649" s="1130"/>
      <c r="R649" s="1130"/>
      <c r="S649" s="1130"/>
      <c r="T649" s="1130"/>
      <c r="U649" s="1130"/>
      <c r="V649" s="1130"/>
      <c r="W649" s="1130"/>
      <c r="X649" s="1130"/>
      <c r="Y649" s="1130"/>
      <c r="Z649" s="1130"/>
      <c r="AA649" s="1130"/>
      <c r="AB649" s="1130"/>
      <c r="AC649" s="1130"/>
      <c r="AD649" s="1130"/>
      <c r="AE649" s="1152"/>
      <c r="AF649" s="1148"/>
      <c r="AG649" s="1149"/>
      <c r="AH649" s="1149"/>
      <c r="AI649" s="1148"/>
      <c r="AJ649" s="1149"/>
      <c r="AK649" s="1149"/>
      <c r="AL649" s="845"/>
    </row>
    <row customHeight="1" ht="11.25">
      <c r="A650" s="0" t="s">
        <v>1218</v>
      </c>
      <c r="B650" s="0" t="s">
        <v>1250</v>
      </c>
      <c r="E650" s="101"/>
      <c r="F650" s="1122"/>
      <c r="G650" s="821" t="s">
        <v>102</v>
      </c>
      <c r="H650" s="233" t="s">
        <v>180</v>
      </c>
      <c r="I650" s="1144" t="s">
        <v>1251</v>
      </c>
      <c r="J650" s="366" t="s">
        <v>1265</v>
      </c>
      <c r="K650" s="422" t="s">
        <v>1572</v>
      </c>
      <c r="L650" s="214" t="s">
        <v>19</v>
      </c>
      <c r="M650" s="208"/>
      <c r="N650" s="1145"/>
      <c r="O650" s="1146" t="s">
        <v>529</v>
      </c>
      <c r="P650" s="1147"/>
      <c r="Q650" s="1147"/>
      <c r="R650" s="1147"/>
      <c r="S650" s="1147"/>
      <c r="T650" s="1147"/>
      <c r="U650" s="1147"/>
      <c r="V650" s="1147"/>
      <c r="W650" s="1147"/>
      <c r="X650" s="1147"/>
      <c r="Y650" s="1147"/>
      <c r="Z650" s="1147"/>
      <c r="AA650" s="1147"/>
      <c r="AB650" s="1147"/>
      <c r="AC650" s="1147"/>
      <c r="AD650" s="1147"/>
      <c r="AE650" s="1147"/>
      <c r="AF650" s="1148">
        <v>1</v>
      </c>
      <c r="AG650" s="1149" t="s">
        <v>1254</v>
      </c>
      <c r="AH650" s="1149" t="s">
        <v>1360</v>
      </c>
      <c r="AI650" s="1148">
        <v>1</v>
      </c>
      <c r="AJ650" s="1149" t="s">
        <v>1254</v>
      </c>
      <c r="AK650" s="1149" t="s">
        <v>1360</v>
      </c>
      <c r="AL650" s="845"/>
    </row>
    <row customHeight="1" ht="11.25">
      <c r="A651" s="0" t="s">
        <v>1218</v>
      </c>
      <c r="E651" s="101"/>
      <c r="F651" s="1122"/>
      <c r="G651" s="1123"/>
      <c r="H651" s="233" t="s">
        <v>1568</v>
      </c>
      <c r="I651" s="1144"/>
      <c r="J651" s="366"/>
      <c r="K651" s="422"/>
      <c r="L651" s="214"/>
      <c r="M651" s="208"/>
      <c r="N651" s="1126"/>
      <c r="O651" s="1143">
        <v>1</v>
      </c>
      <c r="P651" s="1128" t="s">
        <v>61</v>
      </c>
      <c r="Q651" s="2494" t="s">
        <v>1428</v>
      </c>
      <c r="R651" s="2495" t="s">
        <v>1429</v>
      </c>
      <c r="S651" s="2495" t="s">
        <v>148</v>
      </c>
      <c r="T651" s="2495" t="s">
        <v>148</v>
      </c>
      <c r="U651" s="2495" t="s">
        <v>149</v>
      </c>
      <c r="V651" s="2495" t="s">
        <v>1430</v>
      </c>
      <c r="W651" s="2495" t="s">
        <v>1431</v>
      </c>
      <c r="X651" s="2495" t="s">
        <v>1432</v>
      </c>
      <c r="Y651" s="2495" t="s">
        <v>1261</v>
      </c>
      <c r="Z651" s="1129"/>
      <c r="AA651" s="1130"/>
      <c r="AB651" s="1130"/>
      <c r="AC651" s="1131"/>
      <c r="AD651" s="1131"/>
      <c r="AE651" s="1150"/>
      <c r="AF651" s="1148"/>
      <c r="AG651" s="1149"/>
      <c r="AH651" s="1149"/>
      <c r="AI651" s="1148"/>
      <c r="AJ651" s="1149"/>
      <c r="AK651" s="1149"/>
      <c r="AL651" s="845"/>
    </row>
    <row customHeight="1" ht="11.25">
      <c r="A652" s="0" t="s">
        <v>1218</v>
      </c>
      <c r="E652" s="101"/>
      <c r="F652" s="1122"/>
      <c r="G652" s="1123"/>
      <c r="H652" s="233" t="s">
        <v>1568</v>
      </c>
      <c r="I652" s="1144"/>
      <c r="J652" s="366"/>
      <c r="K652" s="422"/>
      <c r="L652" s="214"/>
      <c r="M652" s="208"/>
      <c r="N652" s="1126"/>
      <c r="O652" s="1143"/>
      <c r="P652" s="1136"/>
      <c r="Q652" s="2494"/>
      <c r="R652" s="430"/>
      <c r="S652" s="1137"/>
      <c r="T652" s="430"/>
      <c r="U652" s="430"/>
      <c r="V652" s="430"/>
      <c r="W652" s="430"/>
      <c r="X652" s="430"/>
      <c r="Y652" s="430"/>
      <c r="AA652" s="1127">
        <v>1</v>
      </c>
      <c r="AB652" s="1138" t="s">
        <v>1272</v>
      </c>
      <c r="AC652" s="794">
        <v>1539.16</v>
      </c>
      <c r="AD652" s="1138" t="str">
        <f>AB652</f>
        <v>  Прибыль направляемая на инвестиции</v>
      </c>
      <c r="AE652" s="794">
        <v>0</v>
      </c>
      <c r="AF652" s="1148"/>
      <c r="AG652" s="1149"/>
      <c r="AH652" s="1149"/>
      <c r="AI652" s="1148"/>
      <c r="AJ652" s="1149"/>
      <c r="AK652" s="1149"/>
      <c r="AL652" s="845"/>
    </row>
    <row customHeight="1" ht="11.25">
      <c r="A653" s="0" t="s">
        <v>1218</v>
      </c>
      <c r="E653" s="101"/>
      <c r="F653" s="1122"/>
      <c r="G653" s="1123"/>
      <c r="H653" s="233" t="s">
        <v>1568</v>
      </c>
      <c r="I653" s="1144"/>
      <c r="J653" s="366"/>
      <c r="K653" s="422"/>
      <c r="L653" s="214"/>
      <c r="M653" s="208"/>
      <c r="N653" s="1126"/>
      <c r="O653" s="1143"/>
      <c r="P653" s="1140"/>
      <c r="Q653" s="2494"/>
      <c r="R653" s="430"/>
      <c r="S653" s="1137"/>
      <c r="T653" s="430"/>
      <c r="U653" s="430"/>
      <c r="V653" s="430"/>
      <c r="W653" s="430"/>
      <c r="X653" s="430"/>
      <c r="Y653" s="430"/>
      <c r="Z653" s="1129"/>
      <c r="AA653" s="1130"/>
      <c r="AB653" s="167" t="s">
        <v>1263</v>
      </c>
      <c r="AC653" s="1131"/>
      <c r="AD653" s="1131"/>
      <c r="AE653" s="1151"/>
      <c r="AF653" s="1148"/>
      <c r="AG653" s="1149"/>
      <c r="AH653" s="1149"/>
      <c r="AI653" s="1148"/>
      <c r="AJ653" s="1149"/>
      <c r="AK653" s="1149"/>
      <c r="AL653" s="845"/>
    </row>
    <row customHeight="1" ht="11.25">
      <c r="A654" s="0" t="s">
        <v>1218</v>
      </c>
      <c r="E654" s="101"/>
      <c r="F654" s="1122"/>
      <c r="G654" s="1123"/>
      <c r="H654" s="233" t="s">
        <v>1568</v>
      </c>
      <c r="I654" s="1144"/>
      <c r="J654" s="366"/>
      <c r="K654" s="422"/>
      <c r="L654" s="214"/>
      <c r="M654" s="208"/>
      <c r="N654" s="1129"/>
      <c r="O654" s="1130"/>
      <c r="P654" s="167" t="s">
        <v>1264</v>
      </c>
      <c r="Q654" s="1130"/>
      <c r="R654" s="1130"/>
      <c r="S654" s="1130"/>
      <c r="T654" s="1130"/>
      <c r="U654" s="1130"/>
      <c r="V654" s="1130"/>
      <c r="W654" s="1130"/>
      <c r="X654" s="1130"/>
      <c r="Y654" s="1130"/>
      <c r="Z654" s="1130"/>
      <c r="AA654" s="1130"/>
      <c r="AB654" s="1130"/>
      <c r="AC654" s="1130"/>
      <c r="AD654" s="1130"/>
      <c r="AE654" s="1152"/>
      <c r="AF654" s="1148"/>
      <c r="AG654" s="1149"/>
      <c r="AH654" s="1149"/>
      <c r="AI654" s="1148"/>
      <c r="AJ654" s="1149"/>
      <c r="AK654" s="1149"/>
      <c r="AL654" s="845"/>
    </row>
    <row customHeight="1" ht="11.25">
      <c r="A655" s="0" t="s">
        <v>1218</v>
      </c>
      <c r="B655" s="0" t="s">
        <v>1250</v>
      </c>
      <c r="E655" s="101"/>
      <c r="F655" s="1122"/>
      <c r="G655" s="821" t="s">
        <v>102</v>
      </c>
      <c r="H655" s="233" t="s">
        <v>184</v>
      </c>
      <c r="I655" s="1144" t="s">
        <v>1251</v>
      </c>
      <c r="J655" s="366" t="s">
        <v>1252</v>
      </c>
      <c r="K655" s="422" t="s">
        <v>1573</v>
      </c>
      <c r="L655" s="214" t="s">
        <v>19</v>
      </c>
      <c r="M655" s="208"/>
      <c r="N655" s="1145"/>
      <c r="O655" s="1146" t="s">
        <v>529</v>
      </c>
      <c r="P655" s="1147"/>
      <c r="Q655" s="1147"/>
      <c r="R655" s="1147"/>
      <c r="S655" s="1147"/>
      <c r="T655" s="1147"/>
      <c r="U655" s="1147"/>
      <c r="V655" s="1147"/>
      <c r="W655" s="1147"/>
      <c r="X655" s="1147"/>
      <c r="Y655" s="1147"/>
      <c r="Z655" s="1147"/>
      <c r="AA655" s="1147"/>
      <c r="AB655" s="1147"/>
      <c r="AC655" s="1147"/>
      <c r="AD655" s="1147"/>
      <c r="AE655" s="1147"/>
      <c r="AF655" s="1148">
        <v>2</v>
      </c>
      <c r="AG655" s="1149" t="s">
        <v>1254</v>
      </c>
      <c r="AH655" s="1149" t="s">
        <v>1360</v>
      </c>
      <c r="AI655" s="1148">
        <v>3</v>
      </c>
      <c r="AJ655" s="1149" t="s">
        <v>1254</v>
      </c>
      <c r="AK655" s="1149" t="s">
        <v>1354</v>
      </c>
      <c r="AL655" s="845"/>
    </row>
    <row customHeight="1" ht="11.25">
      <c r="A656" s="0" t="s">
        <v>1218</v>
      </c>
      <c r="E656" s="101"/>
      <c r="F656" s="1122"/>
      <c r="G656" s="1123"/>
      <c r="H656" s="233" t="s">
        <v>180</v>
      </c>
      <c r="I656" s="1144"/>
      <c r="J656" s="366"/>
      <c r="K656" s="422"/>
      <c r="L656" s="214"/>
      <c r="M656" s="208"/>
      <c r="N656" s="1126"/>
      <c r="O656" s="1143">
        <v>1</v>
      </c>
      <c r="P656" s="1128" t="s">
        <v>61</v>
      </c>
      <c r="Q656" s="2494" t="s">
        <v>1513</v>
      </c>
      <c r="R656" s="2495" t="s">
        <v>1257</v>
      </c>
      <c r="S656" s="2495" t="s">
        <v>148</v>
      </c>
      <c r="T656" s="2495" t="s">
        <v>148</v>
      </c>
      <c r="U656" s="2495" t="s">
        <v>149</v>
      </c>
      <c r="V656" s="2495" t="s">
        <v>1446</v>
      </c>
      <c r="W656" s="2495" t="s">
        <v>1447</v>
      </c>
      <c r="X656" s="2495" t="s">
        <v>1448</v>
      </c>
      <c r="Y656" s="2495" t="s">
        <v>1261</v>
      </c>
      <c r="Z656" s="1129"/>
      <c r="AA656" s="1130"/>
      <c r="AB656" s="1130"/>
      <c r="AC656" s="1131"/>
      <c r="AD656" s="1131"/>
      <c r="AE656" s="1150"/>
      <c r="AF656" s="1148"/>
      <c r="AG656" s="1149"/>
      <c r="AH656" s="1149"/>
      <c r="AI656" s="1148"/>
      <c r="AJ656" s="1149"/>
      <c r="AK656" s="1149"/>
      <c r="AL656" s="845"/>
    </row>
    <row customHeight="1" ht="11.25">
      <c r="A657" s="0" t="s">
        <v>1218</v>
      </c>
      <c r="E657" s="101"/>
      <c r="F657" s="1122"/>
      <c r="G657" s="1123"/>
      <c r="H657" s="233" t="s">
        <v>180</v>
      </c>
      <c r="I657" s="1144"/>
      <c r="J657" s="366"/>
      <c r="K657" s="422"/>
      <c r="L657" s="214"/>
      <c r="M657" s="208"/>
      <c r="N657" s="1126"/>
      <c r="O657" s="1143"/>
      <c r="P657" s="1136"/>
      <c r="Q657" s="2494"/>
      <c r="R657" s="430"/>
      <c r="S657" s="1137"/>
      <c r="T657" s="430"/>
      <c r="U657" s="430"/>
      <c r="V657" s="430"/>
      <c r="W657" s="430"/>
      <c r="X657" s="430"/>
      <c r="Y657" s="430"/>
      <c r="AA657" s="1127">
        <v>1</v>
      </c>
      <c r="AB657" s="1138" t="s">
        <v>1262</v>
      </c>
      <c r="AC657" s="794">
        <v>1520.84</v>
      </c>
      <c r="AD657" s="1138" t="str">
        <f>AB657</f>
        <v>     Прочие амортизационные отчисления</v>
      </c>
      <c r="AE657" s="794">
        <v>0</v>
      </c>
      <c r="AF657" s="1148"/>
      <c r="AG657" s="1149"/>
      <c r="AH657" s="1149"/>
      <c r="AI657" s="1148"/>
      <c r="AJ657" s="1149"/>
      <c r="AK657" s="1149"/>
      <c r="AL657" s="845"/>
    </row>
    <row customHeight="1" ht="11.25">
      <c r="A658" s="0" t="s">
        <v>1218</v>
      </c>
      <c r="E658" s="101"/>
      <c r="F658" s="1123"/>
      <c r="G658" s="1123"/>
      <c r="H658" s="1123"/>
      <c r="I658" s="1123"/>
      <c r="J658" s="1123"/>
      <c r="K658" s="1123"/>
      <c r="L658" s="1123"/>
      <c r="M658" s="1123"/>
      <c r="N658" s="1123"/>
      <c r="O658" s="1123"/>
      <c r="P658" s="1123"/>
      <c r="Q658" s="2496"/>
      <c r="R658" s="1123"/>
      <c r="S658" s="1123"/>
      <c r="T658" s="1123"/>
      <c r="U658" s="1123"/>
      <c r="V658" s="1123"/>
      <c r="W658" s="1123"/>
      <c r="X658" s="1123"/>
      <c r="Y658" s="1123"/>
      <c r="Z658" s="821" t="s">
        <v>102</v>
      </c>
      <c r="AA658" s="1143" t="s">
        <v>101</v>
      </c>
      <c r="AB658" s="1138" t="s">
        <v>1272</v>
      </c>
      <c r="AC658" s="794">
        <v>575.32</v>
      </c>
      <c r="AD658" s="1138" t="str">
        <f>AB658</f>
        <v>  Прибыль направляемая на инвестиции</v>
      </c>
      <c r="AE658" s="794">
        <v>184.281</v>
      </c>
      <c r="AF658" s="1125"/>
      <c r="AG658" s="1133"/>
      <c r="AH658" s="1133"/>
      <c r="AI658" s="1125"/>
      <c r="AJ658" s="1133"/>
      <c r="AK658" s="1134"/>
      <c r="AL658" s="845"/>
    </row>
    <row customHeight="1" ht="11.25">
      <c r="A659" s="0" t="s">
        <v>1218</v>
      </c>
      <c r="E659" s="101"/>
      <c r="F659" s="1122"/>
      <c r="G659" s="1123"/>
      <c r="H659" s="233" t="s">
        <v>180</v>
      </c>
      <c r="I659" s="1144"/>
      <c r="J659" s="366"/>
      <c r="K659" s="422"/>
      <c r="L659" s="214"/>
      <c r="M659" s="208"/>
      <c r="N659" s="1126"/>
      <c r="O659" s="1143"/>
      <c r="P659" s="1140"/>
      <c r="Q659" s="2494"/>
      <c r="R659" s="430"/>
      <c r="S659" s="1137"/>
      <c r="T659" s="430"/>
      <c r="U659" s="430"/>
      <c r="V659" s="430"/>
      <c r="W659" s="430"/>
      <c r="X659" s="430"/>
      <c r="Y659" s="430"/>
      <c r="Z659" s="1129"/>
      <c r="AA659" s="1130"/>
      <c r="AB659" s="167" t="s">
        <v>1263</v>
      </c>
      <c r="AC659" s="1131"/>
      <c r="AD659" s="1131"/>
      <c r="AE659" s="1151"/>
      <c r="AF659" s="1148"/>
      <c r="AG659" s="1149"/>
      <c r="AH659" s="1149"/>
      <c r="AI659" s="1148"/>
      <c r="AJ659" s="1149"/>
      <c r="AK659" s="1149"/>
      <c r="AL659" s="845"/>
    </row>
    <row customHeight="1" ht="11.25">
      <c r="A660" s="0" t="s">
        <v>1218</v>
      </c>
      <c r="E660" s="101"/>
      <c r="F660" s="1122"/>
      <c r="G660" s="1123"/>
      <c r="H660" s="233" t="s">
        <v>180</v>
      </c>
      <c r="I660" s="1144"/>
      <c r="J660" s="366"/>
      <c r="K660" s="422"/>
      <c r="L660" s="214"/>
      <c r="M660" s="208"/>
      <c r="N660" s="1129"/>
      <c r="O660" s="1130"/>
      <c r="P660" s="167" t="s">
        <v>1264</v>
      </c>
      <c r="Q660" s="1130"/>
      <c r="R660" s="1130"/>
      <c r="S660" s="1130"/>
      <c r="T660" s="1130"/>
      <c r="U660" s="1130"/>
      <c r="V660" s="1130"/>
      <c r="W660" s="1130"/>
      <c r="X660" s="1130"/>
      <c r="Y660" s="1130"/>
      <c r="Z660" s="1130"/>
      <c r="AA660" s="1130"/>
      <c r="AB660" s="1130"/>
      <c r="AC660" s="1130"/>
      <c r="AD660" s="1130"/>
      <c r="AE660" s="1152"/>
      <c r="AF660" s="1148"/>
      <c r="AG660" s="1149"/>
      <c r="AH660" s="1149"/>
      <c r="AI660" s="1148"/>
      <c r="AJ660" s="1149"/>
      <c r="AK660" s="1149"/>
      <c r="AL660" s="845"/>
    </row>
    <row customHeight="1" ht="11.25">
      <c r="A661" s="0" t="s">
        <v>1218</v>
      </c>
      <c r="B661" s="0" t="s">
        <v>1250</v>
      </c>
      <c r="E661" s="101"/>
      <c r="F661" s="1122"/>
      <c r="G661" s="821" t="s">
        <v>102</v>
      </c>
      <c r="H661" s="233" t="s">
        <v>187</v>
      </c>
      <c r="I661" s="1144" t="s">
        <v>1251</v>
      </c>
      <c r="J661" s="366" t="s">
        <v>1252</v>
      </c>
      <c r="K661" s="422" t="s">
        <v>1574</v>
      </c>
      <c r="L661" s="214" t="s">
        <v>19</v>
      </c>
      <c r="M661" s="208"/>
      <c r="N661" s="1145"/>
      <c r="O661" s="1146" t="s">
        <v>529</v>
      </c>
      <c r="P661" s="1147"/>
      <c r="Q661" s="1147"/>
      <c r="R661" s="1147"/>
      <c r="S661" s="1147"/>
      <c r="T661" s="1147"/>
      <c r="U661" s="1147"/>
      <c r="V661" s="1147"/>
      <c r="W661" s="1147"/>
      <c r="X661" s="1147"/>
      <c r="Y661" s="1147"/>
      <c r="Z661" s="1147"/>
      <c r="AA661" s="1147"/>
      <c r="AB661" s="1147"/>
      <c r="AC661" s="1147"/>
      <c r="AD661" s="1147"/>
      <c r="AE661" s="1147"/>
      <c r="AF661" s="1148">
        <v>2</v>
      </c>
      <c r="AG661" s="1149" t="s">
        <v>1254</v>
      </c>
      <c r="AH661" s="1149" t="s">
        <v>1360</v>
      </c>
      <c r="AI661" s="1148">
        <v>3</v>
      </c>
      <c r="AJ661" s="1149" t="s">
        <v>1254</v>
      </c>
      <c r="AK661" s="1149" t="s">
        <v>1354</v>
      </c>
      <c r="AL661" s="845"/>
    </row>
    <row customHeight="1" ht="11.25">
      <c r="A662" s="0" t="s">
        <v>1218</v>
      </c>
      <c r="E662" s="101"/>
      <c r="F662" s="1122"/>
      <c r="G662" s="1123"/>
      <c r="H662" s="233" t="s">
        <v>184</v>
      </c>
      <c r="I662" s="1144"/>
      <c r="J662" s="366"/>
      <c r="K662" s="422"/>
      <c r="L662" s="214"/>
      <c r="M662" s="208"/>
      <c r="N662" s="1126"/>
      <c r="O662" s="1143">
        <v>1</v>
      </c>
      <c r="P662" s="1128" t="s">
        <v>61</v>
      </c>
      <c r="Q662" s="2494" t="s">
        <v>1513</v>
      </c>
      <c r="R662" s="2495" t="s">
        <v>1257</v>
      </c>
      <c r="S662" s="2495" t="s">
        <v>148</v>
      </c>
      <c r="T662" s="2495" t="s">
        <v>148</v>
      </c>
      <c r="U662" s="2495" t="s">
        <v>149</v>
      </c>
      <c r="V662" s="2495" t="s">
        <v>1446</v>
      </c>
      <c r="W662" s="2495" t="s">
        <v>1447</v>
      </c>
      <c r="X662" s="2495" t="s">
        <v>1448</v>
      </c>
      <c r="Y662" s="2495" t="s">
        <v>1261</v>
      </c>
      <c r="Z662" s="1129"/>
      <c r="AA662" s="1130"/>
      <c r="AB662" s="1130"/>
      <c r="AC662" s="1131"/>
      <c r="AD662" s="1131"/>
      <c r="AE662" s="1150"/>
      <c r="AF662" s="1148"/>
      <c r="AG662" s="1149"/>
      <c r="AH662" s="1149"/>
      <c r="AI662" s="1148"/>
      <c r="AJ662" s="1149"/>
      <c r="AK662" s="1149"/>
      <c r="AL662" s="845"/>
    </row>
    <row customHeight="1" ht="11.25">
      <c r="A663" s="0" t="s">
        <v>1218</v>
      </c>
      <c r="E663" s="101"/>
      <c r="F663" s="1122"/>
      <c r="G663" s="1123"/>
      <c r="H663" s="233" t="s">
        <v>184</v>
      </c>
      <c r="I663" s="1144"/>
      <c r="J663" s="366"/>
      <c r="K663" s="422"/>
      <c r="L663" s="214"/>
      <c r="M663" s="208"/>
      <c r="N663" s="1126"/>
      <c r="O663" s="1143"/>
      <c r="P663" s="1136"/>
      <c r="Q663" s="2494"/>
      <c r="R663" s="430"/>
      <c r="S663" s="1137"/>
      <c r="T663" s="430"/>
      <c r="U663" s="430"/>
      <c r="V663" s="430"/>
      <c r="W663" s="430"/>
      <c r="X663" s="430"/>
      <c r="Y663" s="430"/>
      <c r="AA663" s="1127">
        <v>1</v>
      </c>
      <c r="AB663" s="1138" t="s">
        <v>1262</v>
      </c>
      <c r="AC663" s="794">
        <v>717.38</v>
      </c>
      <c r="AD663" s="1138" t="str">
        <f>AB663</f>
        <v>     Прочие амортизационные отчисления</v>
      </c>
      <c r="AE663" s="794">
        <v>0</v>
      </c>
      <c r="AF663" s="1148"/>
      <c r="AG663" s="1149"/>
      <c r="AH663" s="1149"/>
      <c r="AI663" s="1148"/>
      <c r="AJ663" s="1149"/>
      <c r="AK663" s="1149"/>
      <c r="AL663" s="845"/>
    </row>
    <row customHeight="1" ht="11.25">
      <c r="A664" s="0" t="s">
        <v>1218</v>
      </c>
      <c r="E664" s="101"/>
      <c r="F664" s="1123"/>
      <c r="G664" s="1123"/>
      <c r="H664" s="1123"/>
      <c r="I664" s="1123"/>
      <c r="J664" s="1123"/>
      <c r="K664" s="1123"/>
      <c r="L664" s="1123"/>
      <c r="M664" s="1123"/>
      <c r="N664" s="1123"/>
      <c r="O664" s="1123"/>
      <c r="P664" s="1123"/>
      <c r="Q664" s="2496"/>
      <c r="R664" s="1123"/>
      <c r="S664" s="1123"/>
      <c r="T664" s="1123"/>
      <c r="U664" s="1123"/>
      <c r="V664" s="1123"/>
      <c r="W664" s="1123"/>
      <c r="X664" s="1123"/>
      <c r="Y664" s="1123"/>
      <c r="Z664" s="821" t="s">
        <v>102</v>
      </c>
      <c r="AA664" s="1143" t="s">
        <v>101</v>
      </c>
      <c r="AB664" s="1138" t="s">
        <v>1272</v>
      </c>
      <c r="AC664" s="794">
        <v>271.38</v>
      </c>
      <c r="AD664" s="1138" t="str">
        <f>AB664</f>
        <v>  Прибыль направляемая на инвестиции</v>
      </c>
      <c r="AE664" s="794">
        <v>56.738</v>
      </c>
      <c r="AF664" s="1125"/>
      <c r="AG664" s="1133"/>
      <c r="AH664" s="1133"/>
      <c r="AI664" s="1125"/>
      <c r="AJ664" s="1133"/>
      <c r="AK664" s="1134"/>
      <c r="AL664" s="845"/>
    </row>
    <row customHeight="1" ht="11.25">
      <c r="A665" s="0" t="s">
        <v>1218</v>
      </c>
      <c r="E665" s="101"/>
      <c r="F665" s="1122"/>
      <c r="G665" s="1123"/>
      <c r="H665" s="233" t="s">
        <v>184</v>
      </c>
      <c r="I665" s="1144"/>
      <c r="J665" s="366"/>
      <c r="K665" s="422"/>
      <c r="L665" s="214"/>
      <c r="M665" s="208"/>
      <c r="N665" s="1126"/>
      <c r="O665" s="1143"/>
      <c r="P665" s="1140"/>
      <c r="Q665" s="2494"/>
      <c r="R665" s="430"/>
      <c r="S665" s="1137"/>
      <c r="T665" s="430"/>
      <c r="U665" s="430"/>
      <c r="V665" s="430"/>
      <c r="W665" s="430"/>
      <c r="X665" s="430"/>
      <c r="Y665" s="430"/>
      <c r="Z665" s="1129"/>
      <c r="AA665" s="1130"/>
      <c r="AB665" s="167" t="s">
        <v>1263</v>
      </c>
      <c r="AC665" s="1131"/>
      <c r="AD665" s="1131"/>
      <c r="AE665" s="1151"/>
      <c r="AF665" s="1148"/>
      <c r="AG665" s="1149"/>
      <c r="AH665" s="1149"/>
      <c r="AI665" s="1148"/>
      <c r="AJ665" s="1149"/>
      <c r="AK665" s="1149"/>
      <c r="AL665" s="845"/>
    </row>
    <row customHeight="1" ht="11.25">
      <c r="A666" s="0" t="s">
        <v>1218</v>
      </c>
      <c r="E666" s="101"/>
      <c r="F666" s="1122"/>
      <c r="G666" s="1123"/>
      <c r="H666" s="233" t="s">
        <v>184</v>
      </c>
      <c r="I666" s="1144"/>
      <c r="J666" s="366"/>
      <c r="K666" s="422"/>
      <c r="L666" s="214"/>
      <c r="M666" s="208"/>
      <c r="N666" s="1129"/>
      <c r="O666" s="1130"/>
      <c r="P666" s="167" t="s">
        <v>1264</v>
      </c>
      <c r="Q666" s="1130"/>
      <c r="R666" s="1130"/>
      <c r="S666" s="1130"/>
      <c r="T666" s="1130"/>
      <c r="U666" s="1130"/>
      <c r="V666" s="1130"/>
      <c r="W666" s="1130"/>
      <c r="X666" s="1130"/>
      <c r="Y666" s="1130"/>
      <c r="Z666" s="1130"/>
      <c r="AA666" s="1130"/>
      <c r="AB666" s="1130"/>
      <c r="AC666" s="1130"/>
      <c r="AD666" s="1130"/>
      <c r="AE666" s="1152"/>
      <c r="AF666" s="1148"/>
      <c r="AG666" s="1149"/>
      <c r="AH666" s="1149"/>
      <c r="AI666" s="1148"/>
      <c r="AJ666" s="1149"/>
      <c r="AK666" s="1149"/>
      <c r="AL666" s="845"/>
    </row>
    <row customHeight="1" ht="11.25">
      <c r="A667" s="0" t="s">
        <v>1218</v>
      </c>
      <c r="B667" s="0" t="s">
        <v>22</v>
      </c>
      <c r="E667" s="101"/>
      <c r="F667" s="1122"/>
      <c r="G667" s="821" t="s">
        <v>102</v>
      </c>
      <c r="H667" s="233" t="s">
        <v>191</v>
      </c>
      <c r="I667" s="1144" t="s">
        <v>1393</v>
      </c>
      <c r="J667" s="2497" t="s">
        <v>22</v>
      </c>
      <c r="K667" s="422" t="s">
        <v>1575</v>
      </c>
      <c r="L667" s="214" t="s">
        <v>19</v>
      </c>
      <c r="M667" s="208"/>
      <c r="N667" s="1145"/>
      <c r="O667" s="1146" t="s">
        <v>529</v>
      </c>
      <c r="P667" s="1147"/>
      <c r="Q667" s="1147"/>
      <c r="R667" s="1147"/>
      <c r="S667" s="1147"/>
      <c r="T667" s="1147"/>
      <c r="U667" s="1147"/>
      <c r="V667" s="1147"/>
      <c r="W667" s="1147"/>
      <c r="X667" s="1147"/>
      <c r="Y667" s="1147"/>
      <c r="Z667" s="1147"/>
      <c r="AA667" s="1147"/>
      <c r="AB667" s="1147"/>
      <c r="AC667" s="1147"/>
      <c r="AD667" s="1147"/>
      <c r="AE667" s="1147"/>
      <c r="AF667" s="1148">
        <v>1</v>
      </c>
      <c r="AG667" s="1149" t="s">
        <v>1254</v>
      </c>
      <c r="AH667" s="1149" t="s">
        <v>1360</v>
      </c>
      <c r="AI667" s="1148">
        <v>1</v>
      </c>
      <c r="AJ667" s="1149" t="s">
        <v>1254</v>
      </c>
      <c r="AK667" s="1149" t="s">
        <v>1360</v>
      </c>
      <c r="AL667" s="845"/>
    </row>
    <row customHeight="1" ht="11.25">
      <c r="A668" s="0" t="s">
        <v>1218</v>
      </c>
      <c r="E668" s="101"/>
      <c r="F668" s="1122"/>
      <c r="G668" s="1123"/>
      <c r="H668" s="233" t="s">
        <v>187</v>
      </c>
      <c r="I668" s="1144"/>
      <c r="J668" s="2497"/>
      <c r="K668" s="422"/>
      <c r="L668" s="214"/>
      <c r="M668" s="208"/>
      <c r="N668" s="1126"/>
      <c r="O668" s="1143">
        <v>1</v>
      </c>
      <c r="P668" s="1128" t="s">
        <v>19</v>
      </c>
      <c r="Q668" s="430" t="s">
        <v>22</v>
      </c>
      <c r="R668" s="430" t="s">
        <v>22</v>
      </c>
      <c r="S668" s="430" t="s">
        <v>22</v>
      </c>
      <c r="T668" s="430" t="s">
        <v>22</v>
      </c>
      <c r="U668" s="430" t="s">
        <v>22</v>
      </c>
      <c r="V668" s="430" t="s">
        <v>22</v>
      </c>
      <c r="W668" s="430" t="s">
        <v>22</v>
      </c>
      <c r="X668" s="430" t="s">
        <v>22</v>
      </c>
      <c r="Y668" s="430"/>
      <c r="Z668" s="1129"/>
      <c r="AA668" s="1130"/>
      <c r="AB668" s="1130"/>
      <c r="AC668" s="1131"/>
      <c r="AD668" s="1131"/>
      <c r="AE668" s="1150"/>
      <c r="AF668" s="1148"/>
      <c r="AG668" s="1149"/>
      <c r="AH668" s="1149"/>
      <c r="AI668" s="1148"/>
      <c r="AJ668" s="1149"/>
      <c r="AK668" s="1149"/>
      <c r="AL668" s="845"/>
    </row>
    <row customHeight="1" ht="11.25">
      <c r="A669" s="0" t="s">
        <v>1218</v>
      </c>
      <c r="E669" s="101"/>
      <c r="F669" s="1122"/>
      <c r="G669" s="1123"/>
      <c r="H669" s="233" t="s">
        <v>187</v>
      </c>
      <c r="I669" s="1144"/>
      <c r="J669" s="2497"/>
      <c r="K669" s="422"/>
      <c r="L669" s="214"/>
      <c r="M669" s="208"/>
      <c r="N669" s="1126"/>
      <c r="O669" s="1143"/>
      <c r="P669" s="1136"/>
      <c r="Q669" s="430"/>
      <c r="R669" s="430"/>
      <c r="S669" s="1137"/>
      <c r="T669" s="430"/>
      <c r="U669" s="430"/>
      <c r="V669" s="430"/>
      <c r="W669" s="430"/>
      <c r="X669" s="430"/>
      <c r="Y669" s="430"/>
      <c r="AA669" s="1127">
        <v>1</v>
      </c>
      <c r="AB669" s="1138" t="s">
        <v>1272</v>
      </c>
      <c r="AC669" s="794">
        <v>401.25</v>
      </c>
      <c r="AD669" s="1138" t="str">
        <f>AB669</f>
        <v>  Прибыль направляемая на инвестиции</v>
      </c>
      <c r="AE669" s="794">
        <v>0</v>
      </c>
      <c r="AF669" s="1148"/>
      <c r="AG669" s="1149"/>
      <c r="AH669" s="1149"/>
      <c r="AI669" s="1148"/>
      <c r="AJ669" s="1149"/>
      <c r="AK669" s="1149"/>
      <c r="AL669" s="845"/>
    </row>
    <row customHeight="1" ht="11.25">
      <c r="A670" s="0" t="s">
        <v>1218</v>
      </c>
      <c r="E670" s="101"/>
      <c r="F670" s="1123"/>
      <c r="G670" s="1123"/>
      <c r="H670" s="1123"/>
      <c r="I670" s="1123"/>
      <c r="J670" s="1123"/>
      <c r="K670" s="1123"/>
      <c r="L670" s="1123"/>
      <c r="M670" s="1123"/>
      <c r="N670" s="1123"/>
      <c r="O670" s="1123"/>
      <c r="P670" s="1123"/>
      <c r="Q670" s="1123"/>
      <c r="R670" s="1123"/>
      <c r="S670" s="1123"/>
      <c r="T670" s="1123"/>
      <c r="U670" s="1123"/>
      <c r="V670" s="1123"/>
      <c r="W670" s="1123"/>
      <c r="X670" s="1123"/>
      <c r="Y670" s="1123"/>
      <c r="Z670" s="821" t="s">
        <v>102</v>
      </c>
      <c r="AA670" s="1143" t="s">
        <v>101</v>
      </c>
      <c r="AB670" s="1138" t="s">
        <v>1413</v>
      </c>
      <c r="AC670" s="794">
        <v>8348.73</v>
      </c>
      <c r="AD670" s="1138" t="str">
        <f>AB670</f>
        <v>  Бюджет субъекта РФ</v>
      </c>
      <c r="AE670" s="794">
        <v>0</v>
      </c>
      <c r="AF670" s="1125"/>
      <c r="AG670" s="1133"/>
      <c r="AH670" s="1133"/>
      <c r="AI670" s="1125"/>
      <c r="AJ670" s="1133"/>
      <c r="AK670" s="1134"/>
      <c r="AL670" s="845"/>
    </row>
    <row customHeight="1" ht="11.25">
      <c r="A671" s="0" t="s">
        <v>1218</v>
      </c>
      <c r="E671" s="101"/>
      <c r="F671" s="1123"/>
      <c r="G671" s="1123"/>
      <c r="H671" s="1123"/>
      <c r="I671" s="1123"/>
      <c r="J671" s="1123"/>
      <c r="K671" s="1123"/>
      <c r="L671" s="1123"/>
      <c r="M671" s="1123"/>
      <c r="N671" s="1123"/>
      <c r="O671" s="1123"/>
      <c r="P671" s="1123"/>
      <c r="Q671" s="1123"/>
      <c r="R671" s="1123"/>
      <c r="S671" s="1123"/>
      <c r="T671" s="1123"/>
      <c r="U671" s="1123"/>
      <c r="V671" s="1123"/>
      <c r="W671" s="1123"/>
      <c r="X671" s="1123"/>
      <c r="Y671" s="1123"/>
      <c r="Z671" s="821" t="s">
        <v>102</v>
      </c>
      <c r="AA671" s="1143" t="s">
        <v>89</v>
      </c>
      <c r="AB671" s="1138" t="s">
        <v>1576</v>
      </c>
      <c r="AC671" s="794">
        <v>33391.67</v>
      </c>
      <c r="AD671" s="1138" t="str">
        <f>AB671</f>
        <v>      Займы, предоставленные Фондом ЖКХ за счет средств ФНБ</v>
      </c>
      <c r="AE671" s="794">
        <v>0</v>
      </c>
      <c r="AF671" s="1125"/>
      <c r="AG671" s="1133"/>
      <c r="AH671" s="1133"/>
      <c r="AI671" s="1125"/>
      <c r="AJ671" s="1133"/>
      <c r="AK671" s="1134"/>
      <c r="AL671" s="845"/>
    </row>
    <row customHeight="1" ht="11.25">
      <c r="A672" s="0" t="s">
        <v>1218</v>
      </c>
      <c r="E672" s="101"/>
      <c r="F672" s="1122"/>
      <c r="G672" s="1123"/>
      <c r="H672" s="233" t="s">
        <v>187</v>
      </c>
      <c r="I672" s="1144"/>
      <c r="J672" s="2497"/>
      <c r="K672" s="422"/>
      <c r="L672" s="214"/>
      <c r="M672" s="208"/>
      <c r="N672" s="1126"/>
      <c r="O672" s="1143"/>
      <c r="P672" s="1140"/>
      <c r="Q672" s="430"/>
      <c r="R672" s="430"/>
      <c r="S672" s="1137"/>
      <c r="T672" s="430"/>
      <c r="U672" s="430"/>
      <c r="V672" s="430"/>
      <c r="W672" s="430"/>
      <c r="X672" s="430"/>
      <c r="Y672" s="430"/>
      <c r="Z672" s="1129"/>
      <c r="AA672" s="1130"/>
      <c r="AB672" s="167" t="s">
        <v>1263</v>
      </c>
      <c r="AC672" s="1131"/>
      <c r="AD672" s="1131"/>
      <c r="AE672" s="1151"/>
      <c r="AF672" s="1148"/>
      <c r="AG672" s="1149"/>
      <c r="AH672" s="1149"/>
      <c r="AI672" s="1148"/>
      <c r="AJ672" s="1149"/>
      <c r="AK672" s="1149"/>
      <c r="AL672" s="845"/>
    </row>
    <row customHeight="1" ht="11.25">
      <c r="A673" s="0" t="s">
        <v>1218</v>
      </c>
      <c r="E673" s="101"/>
      <c r="F673" s="1122"/>
      <c r="G673" s="1123"/>
      <c r="H673" s="233" t="s">
        <v>187</v>
      </c>
      <c r="I673" s="1144"/>
      <c r="J673" s="2497"/>
      <c r="K673" s="422"/>
      <c r="L673" s="214"/>
      <c r="M673" s="208"/>
      <c r="N673" s="1129"/>
      <c r="O673" s="1130"/>
      <c r="P673" s="167" t="s">
        <v>1264</v>
      </c>
      <c r="Q673" s="1130"/>
      <c r="R673" s="1130"/>
      <c r="S673" s="1130"/>
      <c r="T673" s="1130"/>
      <c r="U673" s="1130"/>
      <c r="V673" s="1130"/>
      <c r="W673" s="1130"/>
      <c r="X673" s="1130"/>
      <c r="Y673" s="1130"/>
      <c r="Z673" s="1130"/>
      <c r="AA673" s="1130"/>
      <c r="AB673" s="1130"/>
      <c r="AC673" s="1130"/>
      <c r="AD673" s="1130"/>
      <c r="AE673" s="1152"/>
      <c r="AF673" s="1148"/>
      <c r="AG673" s="1149"/>
      <c r="AH673" s="1149"/>
      <c r="AI673" s="1148"/>
      <c r="AJ673" s="1149"/>
      <c r="AK673" s="1149"/>
      <c r="AL673" s="845"/>
    </row>
    <row customHeight="1" ht="12">
      <c r="A674" s="0" t="s">
        <v>1218</v>
      </c>
      <c r="E674" s="101"/>
      <c r="F674" s="1117"/>
      <c r="G674" s="1118"/>
      <c r="H674" s="1118"/>
      <c r="I674" s="1119" t="s">
        <v>1316</v>
      </c>
      <c r="J674" s="1119"/>
      <c r="K674" s="1119"/>
      <c r="L674" s="1120"/>
      <c r="M674" s="1120"/>
      <c r="N674" s="1121"/>
      <c r="O674" s="1121"/>
      <c r="P674" s="1121"/>
      <c r="Q674" s="1121"/>
      <c r="R674" s="1121"/>
      <c r="S674" s="1121"/>
      <c r="T674" s="1121"/>
      <c r="U674" s="1121"/>
      <c r="V674" s="1121"/>
      <c r="W674" s="1121"/>
      <c r="X674" s="1121"/>
      <c r="Y674" s="1121"/>
      <c r="Z674" s="1121"/>
      <c r="AA674" s="1121"/>
      <c r="AB674" s="1121"/>
      <c r="AC674" s="1121"/>
      <c r="AD674" s="1121"/>
      <c r="AE674" s="1121"/>
      <c r="AF674" s="1121"/>
      <c r="AG674" s="1120"/>
      <c r="AH674" s="1120"/>
      <c r="AI674" s="1121"/>
      <c r="AJ674" s="1120"/>
      <c r="AK674" s="1121"/>
      <c r="AL674" s="845"/>
    </row>
    <row customHeight="1" ht="0.75">
      <c r="A675" s="0" t="s">
        <v>1218</v>
      </c>
      <c r="E675" s="101"/>
      <c r="F675" s="164">
        <v>2024</v>
      </c>
      <c r="G675" s="233"/>
      <c r="H675" s="1097" t="s">
        <v>529</v>
      </c>
      <c r="I675" s="1098"/>
      <c r="J675" s="155"/>
      <c r="K675" s="155"/>
      <c r="L675" s="1099"/>
      <c r="M675" s="495"/>
      <c r="N675" s="1100"/>
      <c r="O675" s="1101"/>
      <c r="P675" s="1100"/>
      <c r="Q675" s="1100"/>
      <c r="R675" s="1100"/>
      <c r="S675" s="1100"/>
      <c r="T675" s="1100"/>
      <c r="U675" s="1100"/>
      <c r="V675" s="1100"/>
      <c r="W675" s="1100"/>
      <c r="X675" s="1100"/>
      <c r="Y675" s="1100"/>
      <c r="Z675" s="1100"/>
      <c r="AA675" s="1100"/>
      <c r="AB675" s="1100"/>
      <c r="AC675" s="1100"/>
      <c r="AD675" s="1100"/>
      <c r="AE675" s="1100"/>
      <c r="AF675" s="1102"/>
      <c r="AG675" s="1099"/>
      <c r="AH675" s="1099"/>
      <c r="AI675" s="1102"/>
      <c r="AJ675" s="1099"/>
      <c r="AK675" s="1099"/>
      <c r="AL675" s="845"/>
    </row>
    <row customHeight="1" ht="0.75">
      <c r="A676" s="0" t="s">
        <v>1218</v>
      </c>
      <c r="E676" s="101"/>
      <c r="F676" s="164"/>
      <c r="G676" s="233"/>
      <c r="H676" s="1097"/>
      <c r="I676" s="1098"/>
      <c r="J676" s="155"/>
      <c r="K676" s="155"/>
      <c r="L676" s="1099"/>
      <c r="M676" s="495"/>
      <c r="N676" s="1103"/>
      <c r="O676" s="1104"/>
      <c r="P676" s="1105"/>
      <c r="Q676" s="155"/>
      <c r="R676" s="155"/>
      <c r="S676" s="155"/>
      <c r="T676" s="155"/>
      <c r="U676" s="155"/>
      <c r="V676" s="155"/>
      <c r="W676" s="155"/>
      <c r="X676" s="155"/>
      <c r="Y676" s="155"/>
      <c r="Z676" s="1106"/>
      <c r="AA676" s="1107"/>
      <c r="AB676" s="1107"/>
      <c r="AC676" s="1108"/>
      <c r="AD676" s="1108"/>
      <c r="AE676" s="1109"/>
      <c r="AF676" s="1102"/>
      <c r="AG676" s="1099"/>
      <c r="AH676" s="1099"/>
      <c r="AI676" s="1102"/>
      <c r="AJ676" s="1099"/>
      <c r="AK676" s="1099"/>
      <c r="AL676" s="845"/>
    </row>
    <row customHeight="1" ht="0.75">
      <c r="A677" s="0" t="s">
        <v>1218</v>
      </c>
      <c r="E677" s="101"/>
      <c r="F677" s="164"/>
      <c r="G677" s="233"/>
      <c r="H677" s="1097"/>
      <c r="I677" s="1098"/>
      <c r="J677" s="155"/>
      <c r="K677" s="155"/>
      <c r="L677" s="1099"/>
      <c r="M677" s="495"/>
      <c r="N677" s="1103"/>
      <c r="O677" s="1104"/>
      <c r="P677" s="1110"/>
      <c r="Q677" s="155"/>
      <c r="R677" s="155"/>
      <c r="S677" s="155"/>
      <c r="T677" s="155"/>
      <c r="U677" s="155"/>
      <c r="V677" s="155"/>
      <c r="W677" s="155"/>
      <c r="X677" s="155"/>
      <c r="Y677" s="155"/>
      <c r="AA677" s="1104"/>
      <c r="AB677" s="1111"/>
      <c r="AC677" s="1112"/>
      <c r="AD677" s="1111"/>
      <c r="AE677" s="1112"/>
      <c r="AF677" s="1102"/>
      <c r="AG677" s="1099"/>
      <c r="AH677" s="1099"/>
      <c r="AI677" s="1102"/>
      <c r="AJ677" s="1099"/>
      <c r="AK677" s="1099"/>
      <c r="AL677" s="845"/>
    </row>
    <row customHeight="1" ht="0.75">
      <c r="A678" s="0" t="s">
        <v>1218</v>
      </c>
      <c r="E678" s="101"/>
      <c r="F678" s="164"/>
      <c r="G678" s="233"/>
      <c r="H678" s="1097"/>
      <c r="I678" s="1098"/>
      <c r="J678" s="155"/>
      <c r="K678" s="155"/>
      <c r="L678" s="1099"/>
      <c r="M678" s="495"/>
      <c r="N678" s="1103"/>
      <c r="O678" s="1104"/>
      <c r="P678" s="1113"/>
      <c r="Q678" s="155"/>
      <c r="R678" s="155"/>
      <c r="S678" s="155"/>
      <c r="T678" s="155"/>
      <c r="U678" s="155"/>
      <c r="V678" s="155"/>
      <c r="W678" s="155"/>
      <c r="X678" s="155"/>
      <c r="Y678" s="155"/>
      <c r="Z678" s="1106"/>
      <c r="AA678" s="1107"/>
      <c r="AB678" s="1114"/>
      <c r="AC678" s="1108"/>
      <c r="AD678" s="1108"/>
      <c r="AE678" s="1115"/>
      <c r="AF678" s="1102"/>
      <c r="AG678" s="1099"/>
      <c r="AH678" s="1099"/>
      <c r="AI678" s="1102"/>
      <c r="AJ678" s="1099"/>
      <c r="AK678" s="1099"/>
      <c r="AL678" s="845"/>
    </row>
    <row customHeight="1" ht="0.75">
      <c r="A679" s="0" t="s">
        <v>1218</v>
      </c>
      <c r="E679" s="101"/>
      <c r="F679" s="164"/>
      <c r="G679" s="233"/>
      <c r="H679" s="1097"/>
      <c r="I679" s="1098"/>
      <c r="J679" s="155"/>
      <c r="K679" s="155"/>
      <c r="L679" s="1099"/>
      <c r="M679" s="495"/>
      <c r="N679" s="1107"/>
      <c r="O679" s="1107"/>
      <c r="P679" s="1114"/>
      <c r="Q679" s="1107"/>
      <c r="R679" s="1107"/>
      <c r="S679" s="1107"/>
      <c r="T679" s="1107"/>
      <c r="U679" s="1107"/>
      <c r="V679" s="1107"/>
      <c r="W679" s="1107"/>
      <c r="X679" s="1107"/>
      <c r="Y679" s="1107"/>
      <c r="Z679" s="1107"/>
      <c r="AA679" s="1107"/>
      <c r="AB679" s="1107"/>
      <c r="AC679" s="1107"/>
      <c r="AD679" s="1107"/>
      <c r="AE679" s="1116"/>
      <c r="AF679" s="1102"/>
      <c r="AG679" s="1099"/>
      <c r="AH679" s="1099"/>
      <c r="AI679" s="1102"/>
      <c r="AJ679" s="1099"/>
      <c r="AK679" s="1099"/>
      <c r="AL679" s="845"/>
    </row>
    <row customHeight="1" ht="11.25">
      <c r="A680" s="3319" t="s">
        <v>1218</v>
      </c>
      <c r="B680" s="3319" t="s">
        <v>22</v>
      </c>
      <c r="E680" s="101"/>
      <c r="F680" s="1122"/>
      <c r="G680" s="821" t="s">
        <v>102</v>
      </c>
      <c r="H680" s="233" t="s">
        <v>98</v>
      </c>
      <c r="I680" s="1144" t="s">
        <v>1317</v>
      </c>
      <c r="J680" s="2525" t="s">
        <v>22</v>
      </c>
      <c r="K680" s="422" t="s">
        <v>1577</v>
      </c>
      <c r="L680" s="214" t="s">
        <v>19</v>
      </c>
      <c r="M680" s="208"/>
      <c r="N680" s="1145"/>
      <c r="O680" s="1146" t="s">
        <v>529</v>
      </c>
      <c r="P680" s="1147"/>
      <c r="Q680" s="1147"/>
      <c r="R680" s="1147"/>
      <c r="S680" s="1147"/>
      <c r="T680" s="1147"/>
      <c r="U680" s="1147"/>
      <c r="V680" s="1147"/>
      <c r="W680" s="1147"/>
      <c r="X680" s="1147"/>
      <c r="Y680" s="1147"/>
      <c r="Z680" s="1147"/>
      <c r="AA680" s="1147"/>
      <c r="AB680" s="1147"/>
      <c r="AC680" s="1147"/>
      <c r="AD680" s="1147"/>
      <c r="AE680" s="1147"/>
      <c r="AF680" s="1148">
        <v>3</v>
      </c>
      <c r="AG680" s="1149" t="s">
        <v>1254</v>
      </c>
      <c r="AH680" s="1149" t="s">
        <v>1354</v>
      </c>
      <c r="AI680" s="1148">
        <v>4</v>
      </c>
      <c r="AJ680" s="1149" t="s">
        <v>1254</v>
      </c>
      <c r="AK680" s="1149" t="s">
        <v>1267</v>
      </c>
      <c r="AL680" s="845"/>
    </row>
    <row customHeight="1" ht="11.25">
      <c r="A681" s="3319" t="s">
        <v>1218</v>
      </c>
      <c r="E681" s="101"/>
      <c r="F681" s="1122"/>
      <c r="G681" s="1123"/>
      <c r="H681" s="233" t="s">
        <v>529</v>
      </c>
      <c r="I681" s="1144"/>
      <c r="J681" s="2525"/>
      <c r="K681" s="422"/>
      <c r="L681" s="214"/>
      <c r="M681" s="208"/>
      <c r="N681" s="1126"/>
      <c r="O681" s="1143">
        <v>1</v>
      </c>
      <c r="P681" s="1128" t="s">
        <v>19</v>
      </c>
      <c r="Q681" s="430" t="s">
        <v>22</v>
      </c>
      <c r="R681" s="430" t="s">
        <v>22</v>
      </c>
      <c r="S681" s="430" t="s">
        <v>22</v>
      </c>
      <c r="T681" s="430" t="s">
        <v>22</v>
      </c>
      <c r="U681" s="430" t="s">
        <v>22</v>
      </c>
      <c r="V681" s="430" t="s">
        <v>22</v>
      </c>
      <c r="W681" s="430" t="s">
        <v>22</v>
      </c>
      <c r="X681" s="430" t="s">
        <v>22</v>
      </c>
      <c r="Y681" s="430"/>
      <c r="Z681" s="1129"/>
      <c r="AA681" s="1130"/>
      <c r="AB681" s="1130"/>
      <c r="AC681" s="1131"/>
      <c r="AD681" s="1131"/>
      <c r="AE681" s="1150"/>
      <c r="AF681" s="1148"/>
      <c r="AG681" s="1149"/>
      <c r="AH681" s="1149"/>
      <c r="AI681" s="1148"/>
      <c r="AJ681" s="1149"/>
      <c r="AK681" s="1149"/>
      <c r="AL681" s="845"/>
    </row>
    <row customHeight="1" ht="11.25">
      <c r="A682" s="3319" t="s">
        <v>1218</v>
      </c>
      <c r="E682" s="101"/>
      <c r="F682" s="1122"/>
      <c r="G682" s="1123"/>
      <c r="H682" s="233" t="s">
        <v>529</v>
      </c>
      <c r="I682" s="1144"/>
      <c r="J682" s="2525"/>
      <c r="K682" s="422"/>
      <c r="L682" s="214"/>
      <c r="M682" s="208"/>
      <c r="N682" s="1126"/>
      <c r="O682" s="1143"/>
      <c r="P682" s="1136"/>
      <c r="Q682" s="430"/>
      <c r="R682" s="430"/>
      <c r="S682" s="1137"/>
      <c r="T682" s="430"/>
      <c r="U682" s="430"/>
      <c r="V682" s="430"/>
      <c r="W682" s="430"/>
      <c r="X682" s="430"/>
      <c r="Y682" s="430"/>
      <c r="AA682" s="1127">
        <v>1</v>
      </c>
      <c r="AB682" s="1138" t="s">
        <v>1272</v>
      </c>
      <c r="AC682" s="794">
        <v>3848.14479</v>
      </c>
      <c r="AD682" s="1138" t="str">
        <f>AB682</f>
        <v>  Прибыль направляемая на инвестиции</v>
      </c>
      <c r="AE682" s="794">
        <v>4614.35</v>
      </c>
      <c r="AF682" s="1148"/>
      <c r="AG682" s="1149"/>
      <c r="AH682" s="1149"/>
      <c r="AI682" s="1148"/>
      <c r="AJ682" s="1149"/>
      <c r="AK682" s="1149"/>
      <c r="AL682" s="845"/>
    </row>
    <row customHeight="1" ht="11.25">
      <c r="A683" s="3319" t="s">
        <v>1218</v>
      </c>
      <c r="E683" s="101"/>
      <c r="F683" s="1123"/>
      <c r="G683" s="1123"/>
      <c r="H683" s="1123"/>
      <c r="I683" s="1123"/>
      <c r="J683" s="1123"/>
      <c r="K683" s="1123"/>
      <c r="L683" s="1123"/>
      <c r="M683" s="1123"/>
      <c r="N683" s="1123"/>
      <c r="O683" s="1123"/>
      <c r="P683" s="1123"/>
      <c r="Q683" s="1123"/>
      <c r="R683" s="1123"/>
      <c r="S683" s="1123"/>
      <c r="T683" s="1123"/>
      <c r="U683" s="1123"/>
      <c r="V683" s="1123"/>
      <c r="W683" s="1123"/>
      <c r="X683" s="1123"/>
      <c r="Y683" s="1123"/>
      <c r="Z683" s="821" t="s">
        <v>102</v>
      </c>
      <c r="AA683" s="1143" t="s">
        <v>101</v>
      </c>
      <c r="AB683" s="1138" t="s">
        <v>1413</v>
      </c>
      <c r="AC683" s="794">
        <v>27400.16704</v>
      </c>
      <c r="AD683" s="1138" t="str">
        <f>AB683</f>
        <v>  Бюджет субъекта РФ</v>
      </c>
      <c r="AE683" s="794">
        <v>20828.956</v>
      </c>
      <c r="AF683" s="1125"/>
      <c r="AG683" s="1133"/>
      <c r="AH683" s="1133"/>
      <c r="AI683" s="1125"/>
      <c r="AJ683" s="1133"/>
      <c r="AK683" s="1134"/>
      <c r="AL683" s="845"/>
    </row>
    <row customHeight="1" ht="11.25">
      <c r="A684" s="3319" t="s">
        <v>1218</v>
      </c>
      <c r="E684" s="101"/>
      <c r="F684" s="1123"/>
      <c r="G684" s="1123"/>
      <c r="H684" s="1123"/>
      <c r="I684" s="1123"/>
      <c r="J684" s="1123"/>
      <c r="K684" s="1123"/>
      <c r="L684" s="1123"/>
      <c r="M684" s="1123"/>
      <c r="N684" s="1123"/>
      <c r="O684" s="1123"/>
      <c r="P684" s="1123"/>
      <c r="Q684" s="1123"/>
      <c r="R684" s="1123"/>
      <c r="S684" s="1123"/>
      <c r="T684" s="1123"/>
      <c r="U684" s="1123"/>
      <c r="V684" s="1123"/>
      <c r="W684" s="1123"/>
      <c r="X684" s="1123"/>
      <c r="Y684" s="1123"/>
      <c r="Z684" s="821" t="s">
        <v>102</v>
      </c>
      <c r="AA684" s="1143" t="s">
        <v>89</v>
      </c>
      <c r="AB684" s="1138" t="s">
        <v>1576</v>
      </c>
      <c r="AC684" s="794">
        <v>92986.66666</v>
      </c>
      <c r="AD684" s="1138" t="str">
        <f>AB684</f>
        <v>      Займы, предоставленные Фондом ЖКХ за счет средств ФНБ</v>
      </c>
      <c r="AE684" s="794">
        <v>71311.643</v>
      </c>
      <c r="AF684" s="1125"/>
      <c r="AG684" s="1133"/>
      <c r="AH684" s="1133"/>
      <c r="AI684" s="1125"/>
      <c r="AJ684" s="1133"/>
      <c r="AK684" s="1134"/>
      <c r="AL684" s="845"/>
    </row>
    <row customHeight="1" ht="11.25">
      <c r="A685" s="3319" t="s">
        <v>1218</v>
      </c>
      <c r="E685" s="101"/>
      <c r="F685" s="1122"/>
      <c r="G685" s="1123"/>
      <c r="H685" s="233" t="s">
        <v>529</v>
      </c>
      <c r="I685" s="1144"/>
      <c r="J685" s="2525"/>
      <c r="K685" s="422"/>
      <c r="L685" s="214"/>
      <c r="M685" s="208"/>
      <c r="N685" s="1126"/>
      <c r="O685" s="1143"/>
      <c r="P685" s="1140"/>
      <c r="Q685" s="430"/>
      <c r="R685" s="430"/>
      <c r="S685" s="1137"/>
      <c r="T685" s="430"/>
      <c r="U685" s="430"/>
      <c r="V685" s="430"/>
      <c r="W685" s="430"/>
      <c r="X685" s="430"/>
      <c r="Y685" s="430"/>
      <c r="Z685" s="1129"/>
      <c r="AA685" s="1130"/>
      <c r="AB685" s="167" t="s">
        <v>1263</v>
      </c>
      <c r="AC685" s="1131"/>
      <c r="AD685" s="1131"/>
      <c r="AE685" s="1151"/>
      <c r="AF685" s="1148"/>
      <c r="AG685" s="1149"/>
      <c r="AH685" s="1149"/>
      <c r="AI685" s="1148"/>
      <c r="AJ685" s="1149"/>
      <c r="AK685" s="1149"/>
      <c r="AL685" s="845"/>
    </row>
    <row customHeight="1" ht="11.25">
      <c r="A686" s="3319" t="s">
        <v>1218</v>
      </c>
      <c r="E686" s="101"/>
      <c r="F686" s="1122"/>
      <c r="G686" s="1123"/>
      <c r="H686" s="233" t="s">
        <v>529</v>
      </c>
      <c r="I686" s="1144"/>
      <c r="J686" s="2525"/>
      <c r="K686" s="422"/>
      <c r="L686" s="214"/>
      <c r="M686" s="208"/>
      <c r="N686" s="1129"/>
      <c r="O686" s="1130"/>
      <c r="P686" s="167" t="s">
        <v>1264</v>
      </c>
      <c r="Q686" s="1130"/>
      <c r="R686" s="1130"/>
      <c r="S686" s="1130"/>
      <c r="T686" s="1130"/>
      <c r="U686" s="1130"/>
      <c r="V686" s="1130"/>
      <c r="W686" s="1130"/>
      <c r="X686" s="1130"/>
      <c r="Y686" s="1130"/>
      <c r="Z686" s="1130"/>
      <c r="AA686" s="1130"/>
      <c r="AB686" s="1130"/>
      <c r="AC686" s="1130"/>
      <c r="AD686" s="1130"/>
      <c r="AE686" s="1152"/>
      <c r="AF686" s="1148"/>
      <c r="AG686" s="1149"/>
      <c r="AH686" s="1149"/>
      <c r="AI686" s="1148"/>
      <c r="AJ686" s="1149"/>
      <c r="AK686" s="1149"/>
      <c r="AL686" s="845"/>
    </row>
    <row customHeight="1" ht="11.25">
      <c r="A687" s="3319" t="s">
        <v>1218</v>
      </c>
      <c r="B687" s="3319" t="s">
        <v>22</v>
      </c>
      <c r="E687" s="101"/>
      <c r="F687" s="1122"/>
      <c r="G687" s="821" t="s">
        <v>102</v>
      </c>
      <c r="H687" s="233" t="s">
        <v>101</v>
      </c>
      <c r="I687" s="1144" t="s">
        <v>1393</v>
      </c>
      <c r="J687" s="2525" t="s">
        <v>22</v>
      </c>
      <c r="K687" s="422" t="s">
        <v>1578</v>
      </c>
      <c r="L687" s="214" t="s">
        <v>19</v>
      </c>
      <c r="M687" s="208"/>
      <c r="N687" s="1145"/>
      <c r="O687" s="1146" t="s">
        <v>529</v>
      </c>
      <c r="P687" s="1147"/>
      <c r="Q687" s="1147"/>
      <c r="R687" s="1147"/>
      <c r="S687" s="1147"/>
      <c r="T687" s="1147"/>
      <c r="U687" s="1147"/>
      <c r="V687" s="1147"/>
      <c r="W687" s="1147"/>
      <c r="X687" s="1147"/>
      <c r="Y687" s="1147"/>
      <c r="Z687" s="1147"/>
      <c r="AA687" s="1147"/>
      <c r="AB687" s="1147"/>
      <c r="AC687" s="1147"/>
      <c r="AD687" s="1147"/>
      <c r="AE687" s="1147"/>
      <c r="AF687" s="1148">
        <v>2</v>
      </c>
      <c r="AG687" s="1149" t="s">
        <v>1254</v>
      </c>
      <c r="AH687" s="1149" t="s">
        <v>1354</v>
      </c>
      <c r="AI687" s="1148">
        <v>2</v>
      </c>
      <c r="AJ687" s="1149" t="s">
        <v>1254</v>
      </c>
      <c r="AK687" s="1149" t="s">
        <v>1354</v>
      </c>
      <c r="AL687" s="845"/>
    </row>
    <row customHeight="1" ht="11.25">
      <c r="A688" s="3319" t="s">
        <v>1218</v>
      </c>
      <c r="E688" s="101"/>
      <c r="F688" s="1122"/>
      <c r="G688" s="1123"/>
      <c r="H688" s="233" t="s">
        <v>98</v>
      </c>
      <c r="I688" s="1144"/>
      <c r="J688" s="2525"/>
      <c r="K688" s="422"/>
      <c r="L688" s="214"/>
      <c r="M688" s="208"/>
      <c r="N688" s="1126"/>
      <c r="O688" s="1143">
        <v>1</v>
      </c>
      <c r="P688" s="1128" t="s">
        <v>19</v>
      </c>
      <c r="Q688" s="430" t="s">
        <v>22</v>
      </c>
      <c r="R688" s="430" t="s">
        <v>22</v>
      </c>
      <c r="S688" s="430" t="s">
        <v>22</v>
      </c>
      <c r="T688" s="430" t="s">
        <v>22</v>
      </c>
      <c r="U688" s="430" t="s">
        <v>22</v>
      </c>
      <c r="V688" s="430" t="s">
        <v>22</v>
      </c>
      <c r="W688" s="430" t="s">
        <v>22</v>
      </c>
      <c r="X688" s="430" t="s">
        <v>22</v>
      </c>
      <c r="Y688" s="430"/>
      <c r="Z688" s="1129"/>
      <c r="AA688" s="1130"/>
      <c r="AB688" s="1130"/>
      <c r="AC688" s="1131"/>
      <c r="AD688" s="1131"/>
      <c r="AE688" s="1150"/>
      <c r="AF688" s="1148"/>
      <c r="AG688" s="1149"/>
      <c r="AH688" s="1149"/>
      <c r="AI688" s="1148"/>
      <c r="AJ688" s="1149"/>
      <c r="AK688" s="1149"/>
      <c r="AL688" s="845"/>
    </row>
    <row customHeight="1" ht="11.25">
      <c r="A689" s="3319" t="s">
        <v>1218</v>
      </c>
      <c r="E689" s="101"/>
      <c r="F689" s="1122"/>
      <c r="G689" s="1123"/>
      <c r="H689" s="233" t="s">
        <v>98</v>
      </c>
      <c r="I689" s="1144"/>
      <c r="J689" s="2525"/>
      <c r="K689" s="422"/>
      <c r="L689" s="214"/>
      <c r="M689" s="208"/>
      <c r="N689" s="1126"/>
      <c r="O689" s="1143"/>
      <c r="P689" s="1136"/>
      <c r="Q689" s="430"/>
      <c r="R689" s="430"/>
      <c r="S689" s="1137"/>
      <c r="T689" s="430"/>
      <c r="U689" s="430"/>
      <c r="V689" s="430"/>
      <c r="W689" s="430"/>
      <c r="X689" s="430"/>
      <c r="Y689" s="430"/>
      <c r="AA689" s="1127">
        <v>1</v>
      </c>
      <c r="AB689" s="1138" t="s">
        <v>1413</v>
      </c>
      <c r="AC689" s="794">
        <v>102477.50295</v>
      </c>
      <c r="AD689" s="1138" t="str">
        <f>AB689</f>
        <v>  Бюджет субъекта РФ</v>
      </c>
      <c r="AE689" s="794">
        <v>81528.766</v>
      </c>
      <c r="AF689" s="1148"/>
      <c r="AG689" s="1149"/>
      <c r="AH689" s="1149"/>
      <c r="AI689" s="1148"/>
      <c r="AJ689" s="1149"/>
      <c r="AK689" s="1149"/>
      <c r="AL689" s="845"/>
    </row>
    <row customHeight="1" ht="11.25">
      <c r="A690" s="3319" t="s">
        <v>1218</v>
      </c>
      <c r="E690" s="101"/>
      <c r="F690" s="1123"/>
      <c r="G690" s="1123"/>
      <c r="H690" s="1123"/>
      <c r="I690" s="1123"/>
      <c r="J690" s="1123"/>
      <c r="K690" s="1123"/>
      <c r="L690" s="1123"/>
      <c r="M690" s="1123"/>
      <c r="N690" s="1123"/>
      <c r="O690" s="1123"/>
      <c r="P690" s="1123"/>
      <c r="Q690" s="1123"/>
      <c r="R690" s="1123"/>
      <c r="S690" s="1123"/>
      <c r="T690" s="1123"/>
      <c r="U690" s="1123"/>
      <c r="V690" s="1123"/>
      <c r="W690" s="1123"/>
      <c r="X690" s="1123"/>
      <c r="Y690" s="1123"/>
      <c r="Z690" s="821" t="s">
        <v>102</v>
      </c>
      <c r="AA690" s="1143" t="s">
        <v>101</v>
      </c>
      <c r="AB690" s="1138" t="s">
        <v>1576</v>
      </c>
      <c r="AC690" s="794">
        <v>158949.16666</v>
      </c>
      <c r="AD690" s="1138" t="str">
        <f>AB690</f>
        <v>      Займы, предоставленные Фондом ЖКХ за счет средств ФНБ</v>
      </c>
      <c r="AE690" s="794">
        <v>155250.559</v>
      </c>
      <c r="AF690" s="1125"/>
      <c r="AG690" s="1133"/>
      <c r="AH690" s="1133"/>
      <c r="AI690" s="1125"/>
      <c r="AJ690" s="1133"/>
      <c r="AK690" s="1134"/>
      <c r="AL690" s="845"/>
    </row>
    <row customHeight="1" ht="11.25">
      <c r="A691" s="3319" t="s">
        <v>1218</v>
      </c>
      <c r="E691" s="101"/>
      <c r="F691" s="1122"/>
      <c r="G691" s="1123"/>
      <c r="H691" s="233" t="s">
        <v>98</v>
      </c>
      <c r="I691" s="1144"/>
      <c r="J691" s="2525"/>
      <c r="K691" s="422"/>
      <c r="L691" s="214"/>
      <c r="M691" s="208"/>
      <c r="N691" s="1126"/>
      <c r="O691" s="1143"/>
      <c r="P691" s="1140"/>
      <c r="Q691" s="430"/>
      <c r="R691" s="430"/>
      <c r="S691" s="1137"/>
      <c r="T691" s="430"/>
      <c r="U691" s="430"/>
      <c r="V691" s="430"/>
      <c r="W691" s="430"/>
      <c r="X691" s="430"/>
      <c r="Y691" s="430"/>
      <c r="Z691" s="1129"/>
      <c r="AA691" s="1130"/>
      <c r="AB691" s="167" t="s">
        <v>1263</v>
      </c>
      <c r="AC691" s="1131"/>
      <c r="AD691" s="1131"/>
      <c r="AE691" s="1151"/>
      <c r="AF691" s="1148"/>
      <c r="AG691" s="1149"/>
      <c r="AH691" s="1149"/>
      <c r="AI691" s="1148"/>
      <c r="AJ691" s="1149"/>
      <c r="AK691" s="1149"/>
      <c r="AL691" s="845"/>
    </row>
    <row customHeight="1" ht="11.25">
      <c r="A692" s="3319" t="s">
        <v>1218</v>
      </c>
      <c r="E692" s="101"/>
      <c r="F692" s="1122"/>
      <c r="G692" s="1123"/>
      <c r="H692" s="233" t="s">
        <v>98</v>
      </c>
      <c r="I692" s="1144"/>
      <c r="J692" s="2525"/>
      <c r="K692" s="422"/>
      <c r="L692" s="214"/>
      <c r="M692" s="208"/>
      <c r="N692" s="1129"/>
      <c r="O692" s="1130"/>
      <c r="P692" s="167" t="s">
        <v>1264</v>
      </c>
      <c r="Q692" s="1130"/>
      <c r="R692" s="1130"/>
      <c r="S692" s="1130"/>
      <c r="T692" s="1130"/>
      <c r="U692" s="1130"/>
      <c r="V692" s="1130"/>
      <c r="W692" s="1130"/>
      <c r="X692" s="1130"/>
      <c r="Y692" s="1130"/>
      <c r="Z692" s="1130"/>
      <c r="AA692" s="1130"/>
      <c r="AB692" s="1130"/>
      <c r="AC692" s="1130"/>
      <c r="AD692" s="1130"/>
      <c r="AE692" s="1152"/>
      <c r="AF692" s="1148"/>
      <c r="AG692" s="1149"/>
      <c r="AH692" s="1149"/>
      <c r="AI692" s="1148"/>
      <c r="AJ692" s="1149"/>
      <c r="AK692" s="1149"/>
      <c r="AL692" s="845"/>
    </row>
    <row customHeight="1" ht="11.25">
      <c r="A693" s="3319" t="s">
        <v>1218</v>
      </c>
      <c r="B693" s="3319" t="s">
        <v>1250</v>
      </c>
      <c r="E693" s="101"/>
      <c r="F693" s="1122"/>
      <c r="G693" s="821" t="s">
        <v>102</v>
      </c>
      <c r="H693" s="233" t="s">
        <v>89</v>
      </c>
      <c r="I693" s="1144" t="s">
        <v>1251</v>
      </c>
      <c r="J693" s="366" t="s">
        <v>1265</v>
      </c>
      <c r="K693" s="422" t="s">
        <v>1579</v>
      </c>
      <c r="L693" s="214" t="s">
        <v>19</v>
      </c>
      <c r="M693" s="208"/>
      <c r="N693" s="1145"/>
      <c r="O693" s="1146" t="s">
        <v>529</v>
      </c>
      <c r="P693" s="1147"/>
      <c r="Q693" s="1147"/>
      <c r="R693" s="1147"/>
      <c r="S693" s="1147"/>
      <c r="T693" s="1147"/>
      <c r="U693" s="1147"/>
      <c r="V693" s="1147"/>
      <c r="W693" s="1147"/>
      <c r="X693" s="1147"/>
      <c r="Y693" s="1147"/>
      <c r="Z693" s="1147"/>
      <c r="AA693" s="1147"/>
      <c r="AB693" s="1147"/>
      <c r="AC693" s="1147"/>
      <c r="AD693" s="1147"/>
      <c r="AE693" s="1147"/>
      <c r="AF693" s="1148">
        <v>2</v>
      </c>
      <c r="AG693" s="1149" t="s">
        <v>1254</v>
      </c>
      <c r="AH693" s="1149" t="s">
        <v>1354</v>
      </c>
      <c r="AI693" s="1148">
        <v>3</v>
      </c>
      <c r="AJ693" s="1149" t="s">
        <v>1254</v>
      </c>
      <c r="AK693" s="1149" t="s">
        <v>1267</v>
      </c>
      <c r="AL693" s="845"/>
    </row>
    <row customHeight="1" ht="11.25">
      <c r="A694" s="3319" t="s">
        <v>1218</v>
      </c>
      <c r="E694" s="101"/>
      <c r="F694" s="1122"/>
      <c r="G694" s="1123"/>
      <c r="H694" s="233" t="s">
        <v>101</v>
      </c>
      <c r="I694" s="1144"/>
      <c r="J694" s="366"/>
      <c r="K694" s="422"/>
      <c r="L694" s="214"/>
      <c r="M694" s="208"/>
      <c r="N694" s="1126"/>
      <c r="O694" s="1143">
        <v>1</v>
      </c>
      <c r="P694" s="1128" t="s">
        <v>61</v>
      </c>
      <c r="Q694" s="2527" t="s">
        <v>1580</v>
      </c>
      <c r="R694" s="2528" t="s">
        <v>1328</v>
      </c>
      <c r="S694" s="2528" t="s">
        <v>1581</v>
      </c>
      <c r="T694" s="2528" t="s">
        <v>1581</v>
      </c>
      <c r="U694" s="2528" t="s">
        <v>1582</v>
      </c>
      <c r="V694" s="2528" t="s">
        <v>1583</v>
      </c>
      <c r="W694" s="2528" t="s">
        <v>1584</v>
      </c>
      <c r="X694" s="2528" t="s">
        <v>1585</v>
      </c>
      <c r="Y694" s="2528" t="s">
        <v>1586</v>
      </c>
      <c r="Z694" s="1129"/>
      <c r="AA694" s="1130"/>
      <c r="AB694" s="1130"/>
      <c r="AC694" s="1131"/>
      <c r="AD694" s="1131"/>
      <c r="AE694" s="1150"/>
      <c r="AF694" s="1148"/>
      <c r="AG694" s="1149"/>
      <c r="AH694" s="1149"/>
      <c r="AI694" s="1148"/>
      <c r="AJ694" s="1149"/>
      <c r="AK694" s="1149"/>
      <c r="AL694" s="845"/>
    </row>
    <row customHeight="1" ht="11.25">
      <c r="A695" s="3319" t="s">
        <v>1218</v>
      </c>
      <c r="E695" s="101"/>
      <c r="F695" s="1122"/>
      <c r="G695" s="1123"/>
      <c r="H695" s="233" t="s">
        <v>101</v>
      </c>
      <c r="I695" s="1144"/>
      <c r="J695" s="366"/>
      <c r="K695" s="422"/>
      <c r="L695" s="214"/>
      <c r="M695" s="208"/>
      <c r="N695" s="1126"/>
      <c r="O695" s="1143"/>
      <c r="P695" s="1136"/>
      <c r="Q695" s="2527"/>
      <c r="R695" s="430"/>
      <c r="S695" s="1137"/>
      <c r="T695" s="430"/>
      <c r="U695" s="430"/>
      <c r="V695" s="430"/>
      <c r="W695" s="430"/>
      <c r="X695" s="430"/>
      <c r="Y695" s="430"/>
      <c r="AA695" s="1127">
        <v>1</v>
      </c>
      <c r="AB695" s="1138" t="s">
        <v>1413</v>
      </c>
      <c r="AC695" s="794">
        <v>206051.15372</v>
      </c>
      <c r="AD695" s="1138" t="str">
        <f>AB695</f>
        <v>  Бюджет субъекта РФ</v>
      </c>
      <c r="AE695" s="794">
        <v>2048.95</v>
      </c>
      <c r="AF695" s="1148"/>
      <c r="AG695" s="1149"/>
      <c r="AH695" s="1149"/>
      <c r="AI695" s="1148"/>
      <c r="AJ695" s="1149"/>
      <c r="AK695" s="1149"/>
      <c r="AL695" s="845"/>
    </row>
    <row customHeight="1" ht="11.25">
      <c r="A696" s="3319" t="s">
        <v>1218</v>
      </c>
      <c r="E696" s="101"/>
      <c r="F696" s="1123"/>
      <c r="G696" s="1123"/>
      <c r="H696" s="1123"/>
      <c r="I696" s="1123"/>
      <c r="J696" s="1123"/>
      <c r="K696" s="1123"/>
      <c r="L696" s="1123"/>
      <c r="M696" s="1123"/>
      <c r="N696" s="1123"/>
      <c r="O696" s="1123"/>
      <c r="P696" s="1123"/>
      <c r="Q696" s="2529"/>
      <c r="R696" s="1123"/>
      <c r="S696" s="1123"/>
      <c r="T696" s="1123"/>
      <c r="U696" s="1123"/>
      <c r="V696" s="1123"/>
      <c r="W696" s="1123"/>
      <c r="X696" s="1123"/>
      <c r="Y696" s="1123"/>
      <c r="Z696" s="821" t="s">
        <v>102</v>
      </c>
      <c r="AA696" s="1143" t="s">
        <v>101</v>
      </c>
      <c r="AB696" s="1138" t="s">
        <v>1576</v>
      </c>
      <c r="AC696" s="794">
        <v>107070.83333</v>
      </c>
      <c r="AD696" s="1138" t="str">
        <f>AB696</f>
        <v>      Займы, предоставленные Фондом ЖКХ за счет средств ФНБ</v>
      </c>
      <c r="AE696" s="794">
        <v>8195.802</v>
      </c>
      <c r="AF696" s="1125"/>
      <c r="AG696" s="1133"/>
      <c r="AH696" s="1133"/>
      <c r="AI696" s="1125"/>
      <c r="AJ696" s="1133"/>
      <c r="AK696" s="1134"/>
      <c r="AL696" s="845"/>
    </row>
    <row customHeight="1" ht="11.25">
      <c r="A697" s="3319" t="s">
        <v>1218</v>
      </c>
      <c r="E697" s="101"/>
      <c r="F697" s="1122"/>
      <c r="G697" s="1123"/>
      <c r="H697" s="233" t="s">
        <v>101</v>
      </c>
      <c r="I697" s="1144"/>
      <c r="J697" s="366"/>
      <c r="K697" s="422"/>
      <c r="L697" s="214"/>
      <c r="M697" s="208"/>
      <c r="N697" s="1126"/>
      <c r="O697" s="1143"/>
      <c r="P697" s="1140"/>
      <c r="Q697" s="2527"/>
      <c r="R697" s="430"/>
      <c r="S697" s="1137"/>
      <c r="T697" s="430"/>
      <c r="U697" s="430"/>
      <c r="V697" s="430"/>
      <c r="W697" s="430"/>
      <c r="X697" s="430"/>
      <c r="Y697" s="430"/>
      <c r="Z697" s="1129"/>
      <c r="AA697" s="1130"/>
      <c r="AB697" s="167" t="s">
        <v>1263</v>
      </c>
      <c r="AC697" s="1131"/>
      <c r="AD697" s="1131"/>
      <c r="AE697" s="1151"/>
      <c r="AF697" s="1148"/>
      <c r="AG697" s="1149"/>
      <c r="AH697" s="1149"/>
      <c r="AI697" s="1148"/>
      <c r="AJ697" s="1149"/>
      <c r="AK697" s="1149"/>
      <c r="AL697" s="845"/>
    </row>
    <row customHeight="1" ht="11.25">
      <c r="A698" s="3319" t="s">
        <v>1218</v>
      </c>
      <c r="E698" s="101"/>
      <c r="F698" s="1122"/>
      <c r="G698" s="1123"/>
      <c r="H698" s="233" t="s">
        <v>101</v>
      </c>
      <c r="I698" s="1144"/>
      <c r="J698" s="366"/>
      <c r="K698" s="422"/>
      <c r="L698" s="214"/>
      <c r="M698" s="208"/>
      <c r="N698" s="1129"/>
      <c r="O698" s="1130"/>
      <c r="P698" s="167" t="s">
        <v>1264</v>
      </c>
      <c r="Q698" s="1130"/>
      <c r="R698" s="1130"/>
      <c r="S698" s="1130"/>
      <c r="T698" s="1130"/>
      <c r="U698" s="1130"/>
      <c r="V698" s="1130"/>
      <c r="W698" s="1130"/>
      <c r="X698" s="1130"/>
      <c r="Y698" s="1130"/>
      <c r="Z698" s="1130"/>
      <c r="AA698" s="1130"/>
      <c r="AB698" s="1130"/>
      <c r="AC698" s="1130"/>
      <c r="AD698" s="1130"/>
      <c r="AE698" s="1152"/>
      <c r="AF698" s="1148"/>
      <c r="AG698" s="1149"/>
      <c r="AH698" s="1149"/>
      <c r="AI698" s="1148"/>
      <c r="AJ698" s="1149"/>
      <c r="AK698" s="1149"/>
      <c r="AL698" s="845"/>
    </row>
    <row customHeight="1" ht="11.25">
      <c r="A699" s="3319" t="s">
        <v>1218</v>
      </c>
      <c r="B699" s="3319" t="s">
        <v>22</v>
      </c>
      <c r="E699" s="101"/>
      <c r="F699" s="1122"/>
      <c r="G699" s="821" t="s">
        <v>102</v>
      </c>
      <c r="H699" s="233" t="s">
        <v>90</v>
      </c>
      <c r="I699" s="1144" t="s">
        <v>1273</v>
      </c>
      <c r="J699" s="2525" t="s">
        <v>22</v>
      </c>
      <c r="K699" s="422" t="s">
        <v>1587</v>
      </c>
      <c r="L699" s="214" t="s">
        <v>19</v>
      </c>
      <c r="M699" s="208"/>
      <c r="N699" s="1145"/>
      <c r="O699" s="1146" t="s">
        <v>529</v>
      </c>
      <c r="P699" s="1147"/>
      <c r="Q699" s="1147"/>
      <c r="R699" s="1147"/>
      <c r="S699" s="1147"/>
      <c r="T699" s="1147"/>
      <c r="U699" s="1147"/>
      <c r="V699" s="1147"/>
      <c r="W699" s="1147"/>
      <c r="X699" s="1147"/>
      <c r="Y699" s="1147"/>
      <c r="Z699" s="1147"/>
      <c r="AA699" s="1147"/>
      <c r="AB699" s="1147"/>
      <c r="AC699" s="1147"/>
      <c r="AD699" s="1147"/>
      <c r="AE699" s="1147"/>
      <c r="AF699" s="1148">
        <v>1</v>
      </c>
      <c r="AG699" s="1149" t="s">
        <v>1254</v>
      </c>
      <c r="AH699" s="1149" t="s">
        <v>1354</v>
      </c>
      <c r="AI699" s="1148">
        <v>1</v>
      </c>
      <c r="AJ699" s="1149" t="s">
        <v>1254</v>
      </c>
      <c r="AK699" s="1149" t="s">
        <v>1354</v>
      </c>
      <c r="AL699" s="845"/>
    </row>
    <row customHeight="1" ht="11.25">
      <c r="A700" s="3319" t="s">
        <v>1218</v>
      </c>
      <c r="E700" s="101"/>
      <c r="F700" s="1122"/>
      <c r="G700" s="1123"/>
      <c r="H700" s="233" t="s">
        <v>89</v>
      </c>
      <c r="I700" s="1144"/>
      <c r="J700" s="2525"/>
      <c r="K700" s="422"/>
      <c r="L700" s="214"/>
      <c r="M700" s="208"/>
      <c r="N700" s="1126"/>
      <c r="O700" s="1143">
        <v>1</v>
      </c>
      <c r="P700" s="1128" t="s">
        <v>19</v>
      </c>
      <c r="Q700" s="430" t="s">
        <v>22</v>
      </c>
      <c r="R700" s="430" t="s">
        <v>22</v>
      </c>
      <c r="S700" s="430" t="s">
        <v>22</v>
      </c>
      <c r="T700" s="430" t="s">
        <v>22</v>
      </c>
      <c r="U700" s="430" t="s">
        <v>22</v>
      </c>
      <c r="V700" s="430" t="s">
        <v>22</v>
      </c>
      <c r="W700" s="430" t="s">
        <v>22</v>
      </c>
      <c r="X700" s="430" t="s">
        <v>22</v>
      </c>
      <c r="Y700" s="430"/>
      <c r="Z700" s="1129"/>
      <c r="AA700" s="1130"/>
      <c r="AB700" s="1130"/>
      <c r="AC700" s="1131"/>
      <c r="AD700" s="1131"/>
      <c r="AE700" s="1150"/>
      <c r="AF700" s="1148"/>
      <c r="AG700" s="1149"/>
      <c r="AH700" s="1149"/>
      <c r="AI700" s="1148"/>
      <c r="AJ700" s="1149"/>
      <c r="AK700" s="1149"/>
      <c r="AL700" s="845"/>
    </row>
    <row customHeight="1" ht="11.25">
      <c r="A701" s="3319" t="s">
        <v>1218</v>
      </c>
      <c r="E701" s="101"/>
      <c r="F701" s="1122"/>
      <c r="G701" s="1123"/>
      <c r="H701" s="233" t="s">
        <v>89</v>
      </c>
      <c r="I701" s="1144"/>
      <c r="J701" s="2525"/>
      <c r="K701" s="422"/>
      <c r="L701" s="214"/>
      <c r="M701" s="208"/>
      <c r="N701" s="1126"/>
      <c r="O701" s="1143"/>
      <c r="P701" s="1136"/>
      <c r="Q701" s="430"/>
      <c r="R701" s="430"/>
      <c r="S701" s="1137"/>
      <c r="T701" s="430"/>
      <c r="U701" s="430"/>
      <c r="V701" s="430"/>
      <c r="W701" s="430"/>
      <c r="X701" s="430"/>
      <c r="Y701" s="430"/>
      <c r="AA701" s="1127">
        <v>1</v>
      </c>
      <c r="AB701" s="1138" t="s">
        <v>1272</v>
      </c>
      <c r="AC701" s="794">
        <v>593.095</v>
      </c>
      <c r="AD701" s="1138" t="str">
        <f>AB701</f>
        <v>  Прибыль направляемая на инвестиции</v>
      </c>
      <c r="AE701" s="794">
        <v>702.322</v>
      </c>
      <c r="AF701" s="1148"/>
      <c r="AG701" s="1149"/>
      <c r="AH701" s="1149"/>
      <c r="AI701" s="1148"/>
      <c r="AJ701" s="1149"/>
      <c r="AK701" s="1149"/>
      <c r="AL701" s="845"/>
    </row>
    <row customHeight="1" ht="11.25">
      <c r="A702" s="3319" t="s">
        <v>1218</v>
      </c>
      <c r="E702" s="101"/>
      <c r="F702" s="1122"/>
      <c r="G702" s="1123"/>
      <c r="H702" s="233" t="s">
        <v>89</v>
      </c>
      <c r="I702" s="1144"/>
      <c r="J702" s="2525"/>
      <c r="K702" s="422"/>
      <c r="L702" s="214"/>
      <c r="M702" s="208"/>
      <c r="N702" s="1126"/>
      <c r="O702" s="1143"/>
      <c r="P702" s="1140"/>
      <c r="Q702" s="430"/>
      <c r="R702" s="430"/>
      <c r="S702" s="1137"/>
      <c r="T702" s="430"/>
      <c r="U702" s="430"/>
      <c r="V702" s="430"/>
      <c r="W702" s="430"/>
      <c r="X702" s="430"/>
      <c r="Y702" s="430"/>
      <c r="Z702" s="1129"/>
      <c r="AA702" s="1130"/>
      <c r="AB702" s="167" t="s">
        <v>1263</v>
      </c>
      <c r="AC702" s="1131"/>
      <c r="AD702" s="1131"/>
      <c r="AE702" s="1151"/>
      <c r="AF702" s="1148"/>
      <c r="AG702" s="1149"/>
      <c r="AH702" s="1149"/>
      <c r="AI702" s="1148"/>
      <c r="AJ702" s="1149"/>
      <c r="AK702" s="1149"/>
      <c r="AL702" s="845"/>
    </row>
    <row customHeight="1" ht="11.25">
      <c r="A703" s="3319" t="s">
        <v>1218</v>
      </c>
      <c r="E703" s="101"/>
      <c r="F703" s="1122"/>
      <c r="G703" s="1123"/>
      <c r="H703" s="233" t="s">
        <v>89</v>
      </c>
      <c r="I703" s="1144"/>
      <c r="J703" s="2525"/>
      <c r="K703" s="422"/>
      <c r="L703" s="214"/>
      <c r="M703" s="208"/>
      <c r="N703" s="1129"/>
      <c r="O703" s="1130"/>
      <c r="P703" s="167" t="s">
        <v>1264</v>
      </c>
      <c r="Q703" s="1130"/>
      <c r="R703" s="1130"/>
      <c r="S703" s="1130"/>
      <c r="T703" s="1130"/>
      <c r="U703" s="1130"/>
      <c r="V703" s="1130"/>
      <c r="W703" s="1130"/>
      <c r="X703" s="1130"/>
      <c r="Y703" s="1130"/>
      <c r="Z703" s="1130"/>
      <c r="AA703" s="1130"/>
      <c r="AB703" s="1130"/>
      <c r="AC703" s="1130"/>
      <c r="AD703" s="1130"/>
      <c r="AE703" s="1152"/>
      <c r="AF703" s="1148"/>
      <c r="AG703" s="1149"/>
      <c r="AH703" s="1149"/>
      <c r="AI703" s="1148"/>
      <c r="AJ703" s="1149"/>
      <c r="AK703" s="1149"/>
      <c r="AL703" s="845"/>
    </row>
    <row customHeight="1" ht="11.25">
      <c r="A704" s="3319" t="s">
        <v>1218</v>
      </c>
      <c r="B704" s="3319" t="s">
        <v>22</v>
      </c>
      <c r="E704" s="101"/>
      <c r="F704" s="1122"/>
      <c r="G704" s="821" t="s">
        <v>102</v>
      </c>
      <c r="H704" s="233" t="s">
        <v>109</v>
      </c>
      <c r="I704" s="1144" t="s">
        <v>1273</v>
      </c>
      <c r="J704" s="2525" t="s">
        <v>22</v>
      </c>
      <c r="K704" s="422" t="s">
        <v>1588</v>
      </c>
      <c r="L704" s="214" t="s">
        <v>19</v>
      </c>
      <c r="M704" s="208"/>
      <c r="N704" s="1145"/>
      <c r="O704" s="1146" t="s">
        <v>529</v>
      </c>
      <c r="P704" s="1147"/>
      <c r="Q704" s="1147"/>
      <c r="R704" s="1147"/>
      <c r="S704" s="1147"/>
      <c r="T704" s="1147"/>
      <c r="U704" s="1147"/>
      <c r="V704" s="1147"/>
      <c r="W704" s="1147"/>
      <c r="X704" s="1147"/>
      <c r="Y704" s="1147"/>
      <c r="Z704" s="1147"/>
      <c r="AA704" s="1147"/>
      <c r="AB704" s="1147"/>
      <c r="AC704" s="1147"/>
      <c r="AD704" s="1147"/>
      <c r="AE704" s="1147"/>
      <c r="AF704" s="1148">
        <v>1</v>
      </c>
      <c r="AG704" s="1149" t="s">
        <v>1254</v>
      </c>
      <c r="AH704" s="1149" t="s">
        <v>1354</v>
      </c>
      <c r="AI704" s="1148">
        <v>1</v>
      </c>
      <c r="AJ704" s="1149" t="s">
        <v>1254</v>
      </c>
      <c r="AK704" s="1149" t="s">
        <v>1354</v>
      </c>
      <c r="AL704" s="845"/>
    </row>
    <row customHeight="1" ht="11.25">
      <c r="A705" s="3319" t="s">
        <v>1218</v>
      </c>
      <c r="E705" s="101"/>
      <c r="F705" s="1122"/>
      <c r="G705" s="1123"/>
      <c r="H705" s="233" t="s">
        <v>90</v>
      </c>
      <c r="I705" s="1144"/>
      <c r="J705" s="2525"/>
      <c r="K705" s="422"/>
      <c r="L705" s="214"/>
      <c r="M705" s="208"/>
      <c r="N705" s="1126"/>
      <c r="O705" s="1143">
        <v>1</v>
      </c>
      <c r="P705" s="1128" t="s">
        <v>19</v>
      </c>
      <c r="Q705" s="430" t="s">
        <v>22</v>
      </c>
      <c r="R705" s="430" t="s">
        <v>22</v>
      </c>
      <c r="S705" s="430" t="s">
        <v>22</v>
      </c>
      <c r="T705" s="430" t="s">
        <v>22</v>
      </c>
      <c r="U705" s="430" t="s">
        <v>22</v>
      </c>
      <c r="V705" s="430" t="s">
        <v>22</v>
      </c>
      <c r="W705" s="430" t="s">
        <v>22</v>
      </c>
      <c r="X705" s="430" t="s">
        <v>22</v>
      </c>
      <c r="Y705" s="430"/>
      <c r="Z705" s="1129"/>
      <c r="AA705" s="1130"/>
      <c r="AB705" s="1130"/>
      <c r="AC705" s="1131"/>
      <c r="AD705" s="1131"/>
      <c r="AE705" s="1150"/>
      <c r="AF705" s="1148"/>
      <c r="AG705" s="1149"/>
      <c r="AH705" s="1149"/>
      <c r="AI705" s="1148"/>
      <c r="AJ705" s="1149"/>
      <c r="AK705" s="1149"/>
      <c r="AL705" s="845"/>
    </row>
    <row customHeight="1" ht="11.25">
      <c r="A706" s="3319" t="s">
        <v>1218</v>
      </c>
      <c r="E706" s="101"/>
      <c r="F706" s="1122"/>
      <c r="G706" s="1123"/>
      <c r="H706" s="233" t="s">
        <v>90</v>
      </c>
      <c r="I706" s="1144"/>
      <c r="J706" s="2525"/>
      <c r="K706" s="422"/>
      <c r="L706" s="214"/>
      <c r="M706" s="208"/>
      <c r="N706" s="1126"/>
      <c r="O706" s="1143"/>
      <c r="P706" s="1136"/>
      <c r="Q706" s="430"/>
      <c r="R706" s="430"/>
      <c r="S706" s="1137"/>
      <c r="T706" s="430"/>
      <c r="U706" s="430"/>
      <c r="V706" s="430"/>
      <c r="W706" s="430"/>
      <c r="X706" s="430"/>
      <c r="Y706" s="430"/>
      <c r="AA706" s="1127">
        <v>1</v>
      </c>
      <c r="AB706" s="1138" t="s">
        <v>1272</v>
      </c>
      <c r="AC706" s="794">
        <v>287.4</v>
      </c>
      <c r="AD706" s="1138" t="str">
        <f>AB706</f>
        <v>  Прибыль направляемая на инвестиции</v>
      </c>
      <c r="AE706" s="794">
        <v>241.667</v>
      </c>
      <c r="AF706" s="1148"/>
      <c r="AG706" s="1149"/>
      <c r="AH706" s="1149"/>
      <c r="AI706" s="1148"/>
      <c r="AJ706" s="1149"/>
      <c r="AK706" s="1149"/>
      <c r="AL706" s="845"/>
    </row>
    <row customHeight="1" ht="11.25">
      <c r="A707" s="3319" t="s">
        <v>1218</v>
      </c>
      <c r="E707" s="101"/>
      <c r="F707" s="1122"/>
      <c r="G707" s="1123"/>
      <c r="H707" s="233" t="s">
        <v>90</v>
      </c>
      <c r="I707" s="1144"/>
      <c r="J707" s="2525"/>
      <c r="K707" s="422"/>
      <c r="L707" s="214"/>
      <c r="M707" s="208"/>
      <c r="N707" s="1126"/>
      <c r="O707" s="1143"/>
      <c r="P707" s="1140"/>
      <c r="Q707" s="430"/>
      <c r="R707" s="430"/>
      <c r="S707" s="1137"/>
      <c r="T707" s="430"/>
      <c r="U707" s="430"/>
      <c r="V707" s="430"/>
      <c r="W707" s="430"/>
      <c r="X707" s="430"/>
      <c r="Y707" s="430"/>
      <c r="Z707" s="1129"/>
      <c r="AA707" s="1130"/>
      <c r="AB707" s="167" t="s">
        <v>1263</v>
      </c>
      <c r="AC707" s="1131"/>
      <c r="AD707" s="1131"/>
      <c r="AE707" s="1151"/>
      <c r="AF707" s="1148"/>
      <c r="AG707" s="1149"/>
      <c r="AH707" s="1149"/>
      <c r="AI707" s="1148"/>
      <c r="AJ707" s="1149"/>
      <c r="AK707" s="1149"/>
      <c r="AL707" s="845"/>
    </row>
    <row customHeight="1" ht="11.25">
      <c r="A708" s="3319" t="s">
        <v>1218</v>
      </c>
      <c r="E708" s="101"/>
      <c r="F708" s="1122"/>
      <c r="G708" s="1123"/>
      <c r="H708" s="233" t="s">
        <v>90</v>
      </c>
      <c r="I708" s="1144"/>
      <c r="J708" s="2525"/>
      <c r="K708" s="422"/>
      <c r="L708" s="214"/>
      <c r="M708" s="208"/>
      <c r="N708" s="1129"/>
      <c r="O708" s="1130"/>
      <c r="P708" s="167" t="s">
        <v>1264</v>
      </c>
      <c r="Q708" s="1130"/>
      <c r="R708" s="1130"/>
      <c r="S708" s="1130"/>
      <c r="T708" s="1130"/>
      <c r="U708" s="1130"/>
      <c r="V708" s="1130"/>
      <c r="W708" s="1130"/>
      <c r="X708" s="1130"/>
      <c r="Y708" s="1130"/>
      <c r="Z708" s="1130"/>
      <c r="AA708" s="1130"/>
      <c r="AB708" s="1130"/>
      <c r="AC708" s="1130"/>
      <c r="AD708" s="1130"/>
      <c r="AE708" s="1152"/>
      <c r="AF708" s="1148"/>
      <c r="AG708" s="1149"/>
      <c r="AH708" s="1149"/>
      <c r="AI708" s="1148"/>
      <c r="AJ708" s="1149"/>
      <c r="AK708" s="1149"/>
      <c r="AL708" s="845"/>
    </row>
    <row customHeight="1" ht="11.25">
      <c r="A709" s="3319" t="s">
        <v>1218</v>
      </c>
      <c r="B709" s="3319" t="s">
        <v>22</v>
      </c>
      <c r="E709" s="101"/>
      <c r="F709" s="1122"/>
      <c r="G709" s="821" t="s">
        <v>102</v>
      </c>
      <c r="H709" s="233" t="s">
        <v>91</v>
      </c>
      <c r="I709" s="1144" t="s">
        <v>1273</v>
      </c>
      <c r="J709" s="2525" t="s">
        <v>22</v>
      </c>
      <c r="K709" s="422" t="s">
        <v>1589</v>
      </c>
      <c r="L709" s="214" t="s">
        <v>19</v>
      </c>
      <c r="M709" s="208"/>
      <c r="N709" s="1145"/>
      <c r="O709" s="1146" t="s">
        <v>529</v>
      </c>
      <c r="P709" s="1147"/>
      <c r="Q709" s="1147"/>
      <c r="R709" s="1147"/>
      <c r="S709" s="1147"/>
      <c r="T709" s="1147"/>
      <c r="U709" s="1147"/>
      <c r="V709" s="1147"/>
      <c r="W709" s="1147"/>
      <c r="X709" s="1147"/>
      <c r="Y709" s="1147"/>
      <c r="Z709" s="1147"/>
      <c r="AA709" s="1147"/>
      <c r="AB709" s="1147"/>
      <c r="AC709" s="1147"/>
      <c r="AD709" s="1147"/>
      <c r="AE709" s="1147"/>
      <c r="AF709" s="1148">
        <v>1</v>
      </c>
      <c r="AG709" s="1149" t="s">
        <v>1254</v>
      </c>
      <c r="AH709" s="1149" t="s">
        <v>1354</v>
      </c>
      <c r="AI709" s="1148">
        <v>1</v>
      </c>
      <c r="AJ709" s="1149" t="s">
        <v>1254</v>
      </c>
      <c r="AK709" s="1149" t="s">
        <v>1354</v>
      </c>
      <c r="AL709" s="845"/>
    </row>
    <row customHeight="1" ht="11.25">
      <c r="A710" s="3319" t="s">
        <v>1218</v>
      </c>
      <c r="E710" s="101"/>
      <c r="F710" s="1122"/>
      <c r="G710" s="1123"/>
      <c r="H710" s="233" t="s">
        <v>109</v>
      </c>
      <c r="I710" s="1144"/>
      <c r="J710" s="2525"/>
      <c r="K710" s="422"/>
      <c r="L710" s="214"/>
      <c r="M710" s="208"/>
      <c r="N710" s="1126"/>
      <c r="O710" s="1143">
        <v>1</v>
      </c>
      <c r="P710" s="1128" t="s">
        <v>19</v>
      </c>
      <c r="Q710" s="430" t="s">
        <v>22</v>
      </c>
      <c r="R710" s="430" t="s">
        <v>22</v>
      </c>
      <c r="S710" s="430" t="s">
        <v>22</v>
      </c>
      <c r="T710" s="430" t="s">
        <v>22</v>
      </c>
      <c r="U710" s="430" t="s">
        <v>22</v>
      </c>
      <c r="V710" s="430" t="s">
        <v>22</v>
      </c>
      <c r="W710" s="430" t="s">
        <v>22</v>
      </c>
      <c r="X710" s="430" t="s">
        <v>22</v>
      </c>
      <c r="Y710" s="430"/>
      <c r="Z710" s="1129"/>
      <c r="AA710" s="1130"/>
      <c r="AB710" s="1130"/>
      <c r="AC710" s="1131"/>
      <c r="AD710" s="1131"/>
      <c r="AE710" s="1150"/>
      <c r="AF710" s="1148"/>
      <c r="AG710" s="1149"/>
      <c r="AH710" s="1149"/>
      <c r="AI710" s="1148"/>
      <c r="AJ710" s="1149"/>
      <c r="AK710" s="1149"/>
      <c r="AL710" s="845"/>
    </row>
    <row customHeight="1" ht="11.25">
      <c r="A711" s="3319" t="s">
        <v>1218</v>
      </c>
      <c r="E711" s="101"/>
      <c r="F711" s="1122"/>
      <c r="G711" s="1123"/>
      <c r="H711" s="233" t="s">
        <v>109</v>
      </c>
      <c r="I711" s="1144"/>
      <c r="J711" s="2525"/>
      <c r="K711" s="422"/>
      <c r="L711" s="214"/>
      <c r="M711" s="208"/>
      <c r="N711" s="1126"/>
      <c r="O711" s="1143"/>
      <c r="P711" s="1136"/>
      <c r="Q711" s="430"/>
      <c r="R711" s="430"/>
      <c r="S711" s="1137"/>
      <c r="T711" s="430"/>
      <c r="U711" s="430"/>
      <c r="V711" s="430"/>
      <c r="W711" s="430"/>
      <c r="X711" s="430"/>
      <c r="Y711" s="430"/>
      <c r="AA711" s="1127">
        <v>1</v>
      </c>
      <c r="AB711" s="1138" t="s">
        <v>1272</v>
      </c>
      <c r="AC711" s="794">
        <v>254.05494</v>
      </c>
      <c r="AD711" s="1138" t="str">
        <f>AB711</f>
        <v>  Прибыль направляемая на инвестиции</v>
      </c>
      <c r="AE711" s="794">
        <v>198</v>
      </c>
      <c r="AF711" s="1148"/>
      <c r="AG711" s="1149"/>
      <c r="AH711" s="1149"/>
      <c r="AI711" s="1148"/>
      <c r="AJ711" s="1149"/>
      <c r="AK711" s="1149"/>
      <c r="AL711" s="845"/>
    </row>
    <row customHeight="1" ht="11.25">
      <c r="A712" s="3319" t="s">
        <v>1218</v>
      </c>
      <c r="E712" s="101"/>
      <c r="F712" s="1122"/>
      <c r="G712" s="1123"/>
      <c r="H712" s="233" t="s">
        <v>109</v>
      </c>
      <c r="I712" s="1144"/>
      <c r="J712" s="2525"/>
      <c r="K712" s="422"/>
      <c r="L712" s="214"/>
      <c r="M712" s="208"/>
      <c r="N712" s="1126"/>
      <c r="O712" s="1143"/>
      <c r="P712" s="1140"/>
      <c r="Q712" s="430"/>
      <c r="R712" s="430"/>
      <c r="S712" s="1137"/>
      <c r="T712" s="430"/>
      <c r="U712" s="430"/>
      <c r="V712" s="430"/>
      <c r="W712" s="430"/>
      <c r="X712" s="430"/>
      <c r="Y712" s="430"/>
      <c r="Z712" s="1129"/>
      <c r="AA712" s="1130"/>
      <c r="AB712" s="167" t="s">
        <v>1263</v>
      </c>
      <c r="AC712" s="1131"/>
      <c r="AD712" s="1131"/>
      <c r="AE712" s="1151"/>
      <c r="AF712" s="1148"/>
      <c r="AG712" s="1149"/>
      <c r="AH712" s="1149"/>
      <c r="AI712" s="1148"/>
      <c r="AJ712" s="1149"/>
      <c r="AK712" s="1149"/>
      <c r="AL712" s="845"/>
    </row>
    <row customHeight="1" ht="11.25">
      <c r="A713" s="3319" t="s">
        <v>1218</v>
      </c>
      <c r="E713" s="101"/>
      <c r="F713" s="1122"/>
      <c r="G713" s="1123"/>
      <c r="H713" s="233" t="s">
        <v>109</v>
      </c>
      <c r="I713" s="1144"/>
      <c r="J713" s="2525"/>
      <c r="K713" s="422"/>
      <c r="L713" s="214"/>
      <c r="M713" s="208"/>
      <c r="N713" s="1129"/>
      <c r="O713" s="1130"/>
      <c r="P713" s="167" t="s">
        <v>1264</v>
      </c>
      <c r="Q713" s="1130"/>
      <c r="R713" s="1130"/>
      <c r="S713" s="1130"/>
      <c r="T713" s="1130"/>
      <c r="U713" s="1130"/>
      <c r="V713" s="1130"/>
      <c r="W713" s="1130"/>
      <c r="X713" s="1130"/>
      <c r="Y713" s="1130"/>
      <c r="Z713" s="1130"/>
      <c r="AA713" s="1130"/>
      <c r="AB713" s="1130"/>
      <c r="AC713" s="1130"/>
      <c r="AD713" s="1130"/>
      <c r="AE713" s="1152"/>
      <c r="AF713" s="1148"/>
      <c r="AG713" s="1149"/>
      <c r="AH713" s="1149"/>
      <c r="AI713" s="1148"/>
      <c r="AJ713" s="1149"/>
      <c r="AK713" s="1149"/>
      <c r="AL713" s="845"/>
    </row>
    <row customHeight="1" ht="11.25">
      <c r="A714" s="3319" t="s">
        <v>1218</v>
      </c>
      <c r="B714" s="3319" t="s">
        <v>22</v>
      </c>
      <c r="E714" s="101"/>
      <c r="F714" s="1122"/>
      <c r="G714" s="821" t="s">
        <v>102</v>
      </c>
      <c r="H714" s="233" t="s">
        <v>92</v>
      </c>
      <c r="I714" s="1144" t="s">
        <v>1273</v>
      </c>
      <c r="J714" s="2525" t="s">
        <v>22</v>
      </c>
      <c r="K714" s="422" t="s">
        <v>1590</v>
      </c>
      <c r="L714" s="214" t="s">
        <v>19</v>
      </c>
      <c r="M714" s="208"/>
      <c r="N714" s="1145"/>
      <c r="O714" s="1146" t="s">
        <v>529</v>
      </c>
      <c r="P714" s="1147"/>
      <c r="Q714" s="1147"/>
      <c r="R714" s="1147"/>
      <c r="S714" s="1147"/>
      <c r="T714" s="1147"/>
      <c r="U714" s="1147"/>
      <c r="V714" s="1147"/>
      <c r="W714" s="1147"/>
      <c r="X714" s="1147"/>
      <c r="Y714" s="1147"/>
      <c r="Z714" s="1147"/>
      <c r="AA714" s="1147"/>
      <c r="AB714" s="1147"/>
      <c r="AC714" s="1147"/>
      <c r="AD714" s="1147"/>
      <c r="AE714" s="1147"/>
      <c r="AF714" s="1148">
        <v>1</v>
      </c>
      <c r="AG714" s="1149" t="s">
        <v>1254</v>
      </c>
      <c r="AH714" s="1149" t="s">
        <v>1354</v>
      </c>
      <c r="AI714" s="1148">
        <v>2</v>
      </c>
      <c r="AJ714" s="1149" t="s">
        <v>1254</v>
      </c>
      <c r="AK714" s="1149" t="s">
        <v>1267</v>
      </c>
      <c r="AL714" s="845"/>
    </row>
    <row customHeight="1" ht="11.25">
      <c r="A715" s="3319" t="s">
        <v>1218</v>
      </c>
      <c r="E715" s="101"/>
      <c r="F715" s="1122"/>
      <c r="G715" s="1123"/>
      <c r="H715" s="233" t="s">
        <v>91</v>
      </c>
      <c r="I715" s="1144"/>
      <c r="J715" s="2525"/>
      <c r="K715" s="422"/>
      <c r="L715" s="214"/>
      <c r="M715" s="208"/>
      <c r="N715" s="1126"/>
      <c r="O715" s="1143">
        <v>1</v>
      </c>
      <c r="P715" s="1128" t="s">
        <v>19</v>
      </c>
      <c r="Q715" s="430" t="s">
        <v>22</v>
      </c>
      <c r="R715" s="430" t="s">
        <v>22</v>
      </c>
      <c r="S715" s="430" t="s">
        <v>22</v>
      </c>
      <c r="T715" s="430" t="s">
        <v>22</v>
      </c>
      <c r="U715" s="430" t="s">
        <v>22</v>
      </c>
      <c r="V715" s="430" t="s">
        <v>22</v>
      </c>
      <c r="W715" s="430" t="s">
        <v>22</v>
      </c>
      <c r="X715" s="430" t="s">
        <v>22</v>
      </c>
      <c r="Y715" s="430"/>
      <c r="Z715" s="1129"/>
      <c r="AA715" s="1130"/>
      <c r="AB715" s="1130"/>
      <c r="AC715" s="1131"/>
      <c r="AD715" s="1131"/>
      <c r="AE715" s="1150"/>
      <c r="AF715" s="1148"/>
      <c r="AG715" s="1149"/>
      <c r="AH715" s="1149"/>
      <c r="AI715" s="1148"/>
      <c r="AJ715" s="1149"/>
      <c r="AK715" s="1149"/>
      <c r="AL715" s="845"/>
    </row>
    <row customHeight="1" ht="11.25">
      <c r="A716" s="3319" t="s">
        <v>1218</v>
      </c>
      <c r="E716" s="101"/>
      <c r="F716" s="1122"/>
      <c r="G716" s="1123"/>
      <c r="H716" s="233" t="s">
        <v>91</v>
      </c>
      <c r="I716" s="1144"/>
      <c r="J716" s="2525"/>
      <c r="K716" s="422"/>
      <c r="L716" s="214"/>
      <c r="M716" s="208"/>
      <c r="N716" s="1126"/>
      <c r="O716" s="1143"/>
      <c r="P716" s="1136"/>
      <c r="Q716" s="430"/>
      <c r="R716" s="430"/>
      <c r="S716" s="1137"/>
      <c r="T716" s="430"/>
      <c r="U716" s="430"/>
      <c r="V716" s="430"/>
      <c r="W716" s="430"/>
      <c r="X716" s="430"/>
      <c r="Y716" s="430"/>
      <c r="AA716" s="1127">
        <v>1</v>
      </c>
      <c r="AB716" s="1138" t="s">
        <v>1272</v>
      </c>
      <c r="AC716" s="794">
        <v>1194.682</v>
      </c>
      <c r="AD716" s="1138" t="str">
        <f>AB716</f>
        <v>  Прибыль направляемая на инвестиции</v>
      </c>
      <c r="AE716" s="794">
        <v>1408.3049</v>
      </c>
      <c r="AF716" s="1148"/>
      <c r="AG716" s="1149"/>
      <c r="AH716" s="1149"/>
      <c r="AI716" s="1148"/>
      <c r="AJ716" s="1149"/>
      <c r="AK716" s="1149"/>
      <c r="AL716" s="845"/>
    </row>
    <row customHeight="1" ht="11.25">
      <c r="A717" s="3319" t="s">
        <v>1218</v>
      </c>
      <c r="E717" s="101"/>
      <c r="F717" s="1122"/>
      <c r="G717" s="1123"/>
      <c r="H717" s="233" t="s">
        <v>91</v>
      </c>
      <c r="I717" s="1144"/>
      <c r="J717" s="2525"/>
      <c r="K717" s="422"/>
      <c r="L717" s="214"/>
      <c r="M717" s="208"/>
      <c r="N717" s="1126"/>
      <c r="O717" s="1143"/>
      <c r="P717" s="1140"/>
      <c r="Q717" s="430"/>
      <c r="R717" s="430"/>
      <c r="S717" s="1137"/>
      <c r="T717" s="430"/>
      <c r="U717" s="430"/>
      <c r="V717" s="430"/>
      <c r="W717" s="430"/>
      <c r="X717" s="430"/>
      <c r="Y717" s="430"/>
      <c r="Z717" s="1129"/>
      <c r="AA717" s="1130"/>
      <c r="AB717" s="167" t="s">
        <v>1263</v>
      </c>
      <c r="AC717" s="1131"/>
      <c r="AD717" s="1131"/>
      <c r="AE717" s="1151"/>
      <c r="AF717" s="1148"/>
      <c r="AG717" s="1149"/>
      <c r="AH717" s="1149"/>
      <c r="AI717" s="1148"/>
      <c r="AJ717" s="1149"/>
      <c r="AK717" s="1149"/>
      <c r="AL717" s="845"/>
    </row>
    <row customHeight="1" ht="11.25">
      <c r="A718" s="3319" t="s">
        <v>1218</v>
      </c>
      <c r="E718" s="101"/>
      <c r="F718" s="1122"/>
      <c r="G718" s="1123"/>
      <c r="H718" s="233" t="s">
        <v>91</v>
      </c>
      <c r="I718" s="1144"/>
      <c r="J718" s="2525"/>
      <c r="K718" s="422"/>
      <c r="L718" s="214"/>
      <c r="M718" s="208"/>
      <c r="N718" s="1129"/>
      <c r="O718" s="1130"/>
      <c r="P718" s="167" t="s">
        <v>1264</v>
      </c>
      <c r="Q718" s="1130"/>
      <c r="R718" s="1130"/>
      <c r="S718" s="1130"/>
      <c r="T718" s="1130"/>
      <c r="U718" s="1130"/>
      <c r="V718" s="1130"/>
      <c r="W718" s="1130"/>
      <c r="X718" s="1130"/>
      <c r="Y718" s="1130"/>
      <c r="Z718" s="1130"/>
      <c r="AA718" s="1130"/>
      <c r="AB718" s="1130"/>
      <c r="AC718" s="1130"/>
      <c r="AD718" s="1130"/>
      <c r="AE718" s="1152"/>
      <c r="AF718" s="1148"/>
      <c r="AG718" s="1149"/>
      <c r="AH718" s="1149"/>
      <c r="AI718" s="1148"/>
      <c r="AJ718" s="1149"/>
      <c r="AK718" s="1149"/>
      <c r="AL718" s="845"/>
    </row>
    <row customHeight="1" ht="11.25">
      <c r="A719" s="3319" t="s">
        <v>1218</v>
      </c>
      <c r="B719" s="3319" t="s">
        <v>22</v>
      </c>
      <c r="E719" s="101"/>
      <c r="F719" s="1122"/>
      <c r="G719" s="821" t="s">
        <v>102</v>
      </c>
      <c r="H719" s="233" t="s">
        <v>117</v>
      </c>
      <c r="I719" s="1144" t="s">
        <v>1393</v>
      </c>
      <c r="J719" s="2525" t="s">
        <v>22</v>
      </c>
      <c r="K719" s="422" t="s">
        <v>1591</v>
      </c>
      <c r="L719" s="214" t="s">
        <v>19</v>
      </c>
      <c r="M719" s="208"/>
      <c r="N719" s="1145"/>
      <c r="O719" s="1146" t="s">
        <v>529</v>
      </c>
      <c r="P719" s="1147"/>
      <c r="Q719" s="1147"/>
      <c r="R719" s="1147"/>
      <c r="S719" s="1147"/>
      <c r="T719" s="1147"/>
      <c r="U719" s="1147"/>
      <c r="V719" s="1147"/>
      <c r="W719" s="1147"/>
      <c r="X719" s="1147"/>
      <c r="Y719" s="1147"/>
      <c r="Z719" s="1147"/>
      <c r="AA719" s="1147"/>
      <c r="AB719" s="1147"/>
      <c r="AC719" s="1147"/>
      <c r="AD719" s="1147"/>
      <c r="AE719" s="1147"/>
      <c r="AF719" s="1148">
        <v>3</v>
      </c>
      <c r="AG719" s="1149" t="s">
        <v>1254</v>
      </c>
      <c r="AH719" s="1149" t="s">
        <v>1354</v>
      </c>
      <c r="AI719" s="1148">
        <v>4</v>
      </c>
      <c r="AJ719" s="1149" t="s">
        <v>1254</v>
      </c>
      <c r="AK719" s="1149" t="s">
        <v>1267</v>
      </c>
      <c r="AL719" s="845"/>
    </row>
    <row customHeight="1" ht="11.25">
      <c r="A720" s="3319" t="s">
        <v>1218</v>
      </c>
      <c r="E720" s="101"/>
      <c r="F720" s="1122"/>
      <c r="G720" s="1123"/>
      <c r="H720" s="233" t="s">
        <v>92</v>
      </c>
      <c r="I720" s="1144"/>
      <c r="J720" s="2525"/>
      <c r="K720" s="422"/>
      <c r="L720" s="214"/>
      <c r="M720" s="208"/>
      <c r="N720" s="1126"/>
      <c r="O720" s="1143">
        <v>1</v>
      </c>
      <c r="P720" s="1128" t="s">
        <v>19</v>
      </c>
      <c r="Q720" s="430" t="s">
        <v>22</v>
      </c>
      <c r="R720" s="430" t="s">
        <v>22</v>
      </c>
      <c r="S720" s="430" t="s">
        <v>22</v>
      </c>
      <c r="T720" s="430" t="s">
        <v>22</v>
      </c>
      <c r="U720" s="430" t="s">
        <v>22</v>
      </c>
      <c r="V720" s="430" t="s">
        <v>22</v>
      </c>
      <c r="W720" s="430" t="s">
        <v>22</v>
      </c>
      <c r="X720" s="430" t="s">
        <v>22</v>
      </c>
      <c r="Y720" s="430"/>
      <c r="Z720" s="1129"/>
      <c r="AA720" s="1130"/>
      <c r="AB720" s="1130"/>
      <c r="AC720" s="1131"/>
      <c r="AD720" s="1131"/>
      <c r="AE720" s="1150"/>
      <c r="AF720" s="1148"/>
      <c r="AG720" s="1149"/>
      <c r="AH720" s="1149"/>
      <c r="AI720" s="1148"/>
      <c r="AJ720" s="1149"/>
      <c r="AK720" s="1149"/>
      <c r="AL720" s="845"/>
    </row>
    <row customHeight="1" ht="11.25">
      <c r="A721" s="3319" t="s">
        <v>1218</v>
      </c>
      <c r="E721" s="101"/>
      <c r="F721" s="1122"/>
      <c r="G721" s="1123"/>
      <c r="H721" s="233" t="s">
        <v>92</v>
      </c>
      <c r="I721" s="1144"/>
      <c r="J721" s="2525"/>
      <c r="K721" s="422"/>
      <c r="L721" s="214"/>
      <c r="M721" s="208"/>
      <c r="N721" s="1126"/>
      <c r="O721" s="1143"/>
      <c r="P721" s="1136"/>
      <c r="Q721" s="430"/>
      <c r="R721" s="430"/>
      <c r="S721" s="1137"/>
      <c r="T721" s="430"/>
      <c r="U721" s="430"/>
      <c r="V721" s="430"/>
      <c r="W721" s="430"/>
      <c r="X721" s="430"/>
      <c r="Y721" s="430"/>
      <c r="AA721" s="1127">
        <v>1</v>
      </c>
      <c r="AB721" s="1138" t="s">
        <v>1262</v>
      </c>
      <c r="AC721" s="794">
        <v>6288.78666</v>
      </c>
      <c r="AD721" s="1138" t="str">
        <f>AB721</f>
        <v>     Прочие амортизационные отчисления</v>
      </c>
      <c r="AE721" s="794">
        <v>0</v>
      </c>
      <c r="AF721" s="1148"/>
      <c r="AG721" s="1149"/>
      <c r="AH721" s="1149"/>
      <c r="AI721" s="1148"/>
      <c r="AJ721" s="1149"/>
      <c r="AK721" s="1149"/>
      <c r="AL721" s="845"/>
    </row>
    <row customHeight="1" ht="11.25">
      <c r="A722" s="3319" t="s">
        <v>1218</v>
      </c>
      <c r="E722" s="101"/>
      <c r="F722" s="1123"/>
      <c r="G722" s="1123"/>
      <c r="H722" s="1123"/>
      <c r="I722" s="1123"/>
      <c r="J722" s="1123"/>
      <c r="K722" s="1123"/>
      <c r="L722" s="1123"/>
      <c r="M722" s="1123"/>
      <c r="N722" s="1123"/>
      <c r="O722" s="1123"/>
      <c r="P722" s="1123"/>
      <c r="Q722" s="1123"/>
      <c r="R722" s="1123"/>
      <c r="S722" s="1123"/>
      <c r="T722" s="1123"/>
      <c r="U722" s="1123"/>
      <c r="V722" s="1123"/>
      <c r="W722" s="1123"/>
      <c r="X722" s="1123"/>
      <c r="Y722" s="1123"/>
      <c r="Z722" s="821" t="s">
        <v>102</v>
      </c>
      <c r="AA722" s="1143" t="s">
        <v>101</v>
      </c>
      <c r="AB722" s="1138" t="s">
        <v>1272</v>
      </c>
      <c r="AC722" s="794">
        <v>33.33333</v>
      </c>
      <c r="AD722" s="1138" t="str">
        <f>AB722</f>
        <v>  Прибыль направляемая на инвестиции</v>
      </c>
      <c r="AE722" s="794">
        <v>0</v>
      </c>
      <c r="AF722" s="1125"/>
      <c r="AG722" s="1133"/>
      <c r="AH722" s="1133"/>
      <c r="AI722" s="1125"/>
      <c r="AJ722" s="1133"/>
      <c r="AK722" s="1134"/>
      <c r="AL722" s="845"/>
    </row>
    <row customHeight="1" ht="11.25">
      <c r="A723" s="3319" t="s">
        <v>1218</v>
      </c>
      <c r="E723" s="101"/>
      <c r="F723" s="1122"/>
      <c r="G723" s="1123"/>
      <c r="H723" s="233" t="s">
        <v>92</v>
      </c>
      <c r="I723" s="1144"/>
      <c r="J723" s="2525"/>
      <c r="K723" s="422"/>
      <c r="L723" s="214"/>
      <c r="M723" s="208"/>
      <c r="N723" s="1126"/>
      <c r="O723" s="1143"/>
      <c r="P723" s="1140"/>
      <c r="Q723" s="430"/>
      <c r="R723" s="430"/>
      <c r="S723" s="1137"/>
      <c r="T723" s="430"/>
      <c r="U723" s="430"/>
      <c r="V723" s="430"/>
      <c r="W723" s="430"/>
      <c r="X723" s="430"/>
      <c r="Y723" s="430"/>
      <c r="Z723" s="1129"/>
      <c r="AA723" s="1130"/>
      <c r="AB723" s="167" t="s">
        <v>1263</v>
      </c>
      <c r="AC723" s="1131"/>
      <c r="AD723" s="1131"/>
      <c r="AE723" s="1151"/>
      <c r="AF723" s="1148"/>
      <c r="AG723" s="1149"/>
      <c r="AH723" s="1149"/>
      <c r="AI723" s="1148"/>
      <c r="AJ723" s="1149"/>
      <c r="AK723" s="1149"/>
      <c r="AL723" s="845"/>
    </row>
    <row customHeight="1" ht="11.25">
      <c r="A724" s="3319" t="s">
        <v>1218</v>
      </c>
      <c r="E724" s="101"/>
      <c r="F724" s="1122"/>
      <c r="G724" s="1123"/>
      <c r="H724" s="233" t="s">
        <v>92</v>
      </c>
      <c r="I724" s="1144"/>
      <c r="J724" s="2525"/>
      <c r="K724" s="422"/>
      <c r="L724" s="214"/>
      <c r="M724" s="208"/>
      <c r="N724" s="1129"/>
      <c r="O724" s="1130"/>
      <c r="P724" s="167" t="s">
        <v>1264</v>
      </c>
      <c r="Q724" s="1130"/>
      <c r="R724" s="1130"/>
      <c r="S724" s="1130"/>
      <c r="T724" s="1130"/>
      <c r="U724" s="1130"/>
      <c r="V724" s="1130"/>
      <c r="W724" s="1130"/>
      <c r="X724" s="1130"/>
      <c r="Y724" s="1130"/>
      <c r="Z724" s="1130"/>
      <c r="AA724" s="1130"/>
      <c r="AB724" s="1130"/>
      <c r="AC724" s="1130"/>
      <c r="AD724" s="1130"/>
      <c r="AE724" s="1152"/>
      <c r="AF724" s="1148"/>
      <c r="AG724" s="1149"/>
      <c r="AH724" s="1149"/>
      <c r="AI724" s="1148"/>
      <c r="AJ724" s="1149"/>
      <c r="AK724" s="1149"/>
      <c r="AL724" s="845"/>
    </row>
    <row customHeight="1" ht="12">
      <c r="A725" s="0" t="s">
        <v>1218</v>
      </c>
      <c r="E725" s="101"/>
      <c r="F725" s="1117"/>
      <c r="G725" s="1118"/>
      <c r="H725" s="1118"/>
      <c r="I725" s="1119" t="s">
        <v>1316</v>
      </c>
      <c r="J725" s="1119"/>
      <c r="K725" s="1119"/>
      <c r="L725" s="1120"/>
      <c r="M725" s="1120"/>
      <c r="N725" s="1121"/>
      <c r="O725" s="1121"/>
      <c r="P725" s="1121"/>
      <c r="Q725" s="1121"/>
      <c r="R725" s="1121"/>
      <c r="S725" s="1121"/>
      <c r="T725" s="1121"/>
      <c r="U725" s="1121"/>
      <c r="V725" s="1121"/>
      <c r="W725" s="1121"/>
      <c r="X725" s="1121"/>
      <c r="Y725" s="1121"/>
      <c r="Z725" s="1121"/>
      <c r="AA725" s="1121"/>
      <c r="AB725" s="1121"/>
      <c r="AC725" s="1121"/>
      <c r="AD725" s="1121"/>
      <c r="AE725" s="1121"/>
      <c r="AF725" s="1121"/>
      <c r="AG725" s="1120"/>
      <c r="AH725" s="1120"/>
      <c r="AI725" s="1121"/>
      <c r="AJ725" s="1120"/>
      <c r="AK725" s="1121"/>
      <c r="AL725" s="845"/>
    </row>
    <row customHeight="1" ht="0.75">
      <c r="A726" s="0" t="s">
        <v>1218</v>
      </c>
      <c r="E726" s="101"/>
      <c r="F726" s="164">
        <v>2025</v>
      </c>
      <c r="G726" s="233"/>
      <c r="H726" s="1097" t="s">
        <v>529</v>
      </c>
      <c r="I726" s="1098"/>
      <c r="J726" s="155"/>
      <c r="K726" s="155"/>
      <c r="L726" s="1099"/>
      <c r="M726" s="495"/>
      <c r="N726" s="1100"/>
      <c r="O726" s="1101"/>
      <c r="P726" s="1100"/>
      <c r="Q726" s="1100"/>
      <c r="R726" s="1100"/>
      <c r="S726" s="1100"/>
      <c r="T726" s="1100"/>
      <c r="U726" s="1100"/>
      <c r="V726" s="1100"/>
      <c r="W726" s="1100"/>
      <c r="X726" s="1100"/>
      <c r="Y726" s="1100"/>
      <c r="Z726" s="1100"/>
      <c r="AA726" s="1100"/>
      <c r="AB726" s="1100"/>
      <c r="AC726" s="1100"/>
      <c r="AD726" s="1100"/>
      <c r="AE726" s="1100"/>
      <c r="AF726" s="1102"/>
      <c r="AG726" s="1099"/>
      <c r="AH726" s="1099"/>
      <c r="AI726" s="1102"/>
      <c r="AJ726" s="1099"/>
      <c r="AK726" s="1099"/>
      <c r="AL726" s="845"/>
    </row>
    <row customHeight="1" ht="0.75">
      <c r="A727" s="0" t="s">
        <v>1218</v>
      </c>
      <c r="E727" s="101"/>
      <c r="F727" s="164"/>
      <c r="G727" s="233"/>
      <c r="H727" s="1097"/>
      <c r="I727" s="1098"/>
      <c r="J727" s="155"/>
      <c r="K727" s="155"/>
      <c r="L727" s="1099"/>
      <c r="M727" s="495"/>
      <c r="N727" s="1103"/>
      <c r="O727" s="1104"/>
      <c r="P727" s="1105"/>
      <c r="Q727" s="155"/>
      <c r="R727" s="155"/>
      <c r="S727" s="155"/>
      <c r="T727" s="155"/>
      <c r="U727" s="155"/>
      <c r="V727" s="155"/>
      <c r="W727" s="155"/>
      <c r="X727" s="155"/>
      <c r="Y727" s="155"/>
      <c r="Z727" s="1106"/>
      <c r="AA727" s="1107"/>
      <c r="AB727" s="1107"/>
      <c r="AC727" s="1108"/>
      <c r="AD727" s="1108"/>
      <c r="AE727" s="1109"/>
      <c r="AF727" s="1102"/>
      <c r="AG727" s="1099"/>
      <c r="AH727" s="1099"/>
      <c r="AI727" s="1102"/>
      <c r="AJ727" s="1099"/>
      <c r="AK727" s="1099"/>
      <c r="AL727" s="845"/>
    </row>
    <row customHeight="1" ht="0.75">
      <c r="A728" s="0" t="s">
        <v>1218</v>
      </c>
      <c r="E728" s="101"/>
      <c r="F728" s="164"/>
      <c r="G728" s="233"/>
      <c r="H728" s="1097"/>
      <c r="I728" s="1098"/>
      <c r="J728" s="155"/>
      <c r="K728" s="155"/>
      <c r="L728" s="1099"/>
      <c r="M728" s="495"/>
      <c r="N728" s="1103"/>
      <c r="O728" s="1104"/>
      <c r="P728" s="1110"/>
      <c r="Q728" s="155"/>
      <c r="R728" s="155"/>
      <c r="S728" s="155"/>
      <c r="T728" s="155"/>
      <c r="U728" s="155"/>
      <c r="V728" s="155"/>
      <c r="W728" s="155"/>
      <c r="X728" s="155"/>
      <c r="Y728" s="155"/>
      <c r="AA728" s="1104"/>
      <c r="AB728" s="1111"/>
      <c r="AC728" s="1112"/>
      <c r="AD728" s="1111"/>
      <c r="AE728" s="1112"/>
      <c r="AF728" s="1102"/>
      <c r="AG728" s="1099"/>
      <c r="AH728" s="1099"/>
      <c r="AI728" s="1102"/>
      <c r="AJ728" s="1099"/>
      <c r="AK728" s="1099"/>
      <c r="AL728" s="845"/>
    </row>
    <row customHeight="1" ht="0.75">
      <c r="A729" s="0" t="s">
        <v>1218</v>
      </c>
      <c r="E729" s="101"/>
      <c r="F729" s="164"/>
      <c r="G729" s="233"/>
      <c r="H729" s="1097"/>
      <c r="I729" s="1098"/>
      <c r="J729" s="155"/>
      <c r="K729" s="155"/>
      <c r="L729" s="1099"/>
      <c r="M729" s="495"/>
      <c r="N729" s="1103"/>
      <c r="O729" s="1104"/>
      <c r="P729" s="1113"/>
      <c r="Q729" s="155"/>
      <c r="R729" s="155"/>
      <c r="S729" s="155"/>
      <c r="T729" s="155"/>
      <c r="U729" s="155"/>
      <c r="V729" s="155"/>
      <c r="W729" s="155"/>
      <c r="X729" s="155"/>
      <c r="Y729" s="155"/>
      <c r="Z729" s="1106"/>
      <c r="AA729" s="1107"/>
      <c r="AB729" s="1114"/>
      <c r="AC729" s="1108"/>
      <c r="AD729" s="1108"/>
      <c r="AE729" s="1115"/>
      <c r="AF729" s="1102"/>
      <c r="AG729" s="1099"/>
      <c r="AH729" s="1099"/>
      <c r="AI729" s="1102"/>
      <c r="AJ729" s="1099"/>
      <c r="AK729" s="1099"/>
      <c r="AL729" s="845"/>
    </row>
    <row customHeight="1" ht="0.75">
      <c r="A730" s="0" t="s">
        <v>1218</v>
      </c>
      <c r="E730" s="101"/>
      <c r="F730" s="164"/>
      <c r="G730" s="233"/>
      <c r="H730" s="1097"/>
      <c r="I730" s="1098"/>
      <c r="J730" s="155"/>
      <c r="K730" s="155"/>
      <c r="L730" s="1099"/>
      <c r="M730" s="495"/>
      <c r="N730" s="1107"/>
      <c r="O730" s="1107"/>
      <c r="P730" s="1114"/>
      <c r="Q730" s="1107"/>
      <c r="R730" s="1107"/>
      <c r="S730" s="1107"/>
      <c r="T730" s="1107"/>
      <c r="U730" s="1107"/>
      <c r="V730" s="1107"/>
      <c r="W730" s="1107"/>
      <c r="X730" s="1107"/>
      <c r="Y730" s="1107"/>
      <c r="Z730" s="1107"/>
      <c r="AA730" s="1107"/>
      <c r="AB730" s="1107"/>
      <c r="AC730" s="1107"/>
      <c r="AD730" s="1107"/>
      <c r="AE730" s="1116"/>
      <c r="AF730" s="1102"/>
      <c r="AG730" s="1099"/>
      <c r="AH730" s="1099"/>
      <c r="AI730" s="1102"/>
      <c r="AJ730" s="1099"/>
      <c r="AK730" s="1099"/>
      <c r="AL730" s="845"/>
    </row>
    <row customHeight="1" ht="11.25">
      <c r="A731" s="0" t="s">
        <v>1218</v>
      </c>
      <c r="B731" s="0" t="s">
        <v>1280</v>
      </c>
      <c r="E731" s="101"/>
      <c r="F731" s="1122"/>
      <c r="G731" s="821" t="s">
        <v>102</v>
      </c>
      <c r="H731" s="233" t="s">
        <v>98</v>
      </c>
      <c r="I731" s="1144" t="s">
        <v>1281</v>
      </c>
      <c r="J731" s="366" t="s">
        <v>1282</v>
      </c>
      <c r="K731" s="422" t="s">
        <v>1592</v>
      </c>
      <c r="L731" s="214" t="s">
        <v>19</v>
      </c>
      <c r="M731" s="208"/>
      <c r="N731" s="1145"/>
      <c r="O731" s="1146" t="s">
        <v>529</v>
      </c>
      <c r="P731" s="1147"/>
      <c r="Q731" s="1147"/>
      <c r="R731" s="1147"/>
      <c r="S731" s="1147"/>
      <c r="T731" s="1147"/>
      <c r="U731" s="1147"/>
      <c r="V731" s="1147"/>
      <c r="W731" s="1147"/>
      <c r="X731" s="1147"/>
      <c r="Y731" s="1147"/>
      <c r="Z731" s="1147"/>
      <c r="AA731" s="1147"/>
      <c r="AB731" s="1147"/>
      <c r="AC731" s="1147"/>
      <c r="AD731" s="1147"/>
      <c r="AE731" s="1147"/>
      <c r="AF731" s="1148">
        <v>3</v>
      </c>
      <c r="AG731" s="1149" t="s">
        <v>1254</v>
      </c>
      <c r="AH731" s="1149" t="s">
        <v>1267</v>
      </c>
      <c r="AI731" s="1148">
        <v>3</v>
      </c>
      <c r="AJ731" s="1149" t="s">
        <v>1254</v>
      </c>
      <c r="AK731" s="1149" t="s">
        <v>1267</v>
      </c>
      <c r="AL731" s="845"/>
    </row>
    <row customHeight="1" ht="11.25">
      <c r="A732" s="0" t="s">
        <v>1218</v>
      </c>
      <c r="E732" s="101"/>
      <c r="F732" s="1122"/>
      <c r="G732" s="1123"/>
      <c r="H732" s="233" t="s">
        <v>529</v>
      </c>
      <c r="I732" s="1144"/>
      <c r="J732" s="366"/>
      <c r="K732" s="422"/>
      <c r="L732" s="214"/>
      <c r="M732" s="208"/>
      <c r="N732" s="1126"/>
      <c r="O732" s="1143">
        <v>1</v>
      </c>
      <c r="P732" s="1128" t="s">
        <v>61</v>
      </c>
      <c r="Q732" s="2527" t="s">
        <v>1284</v>
      </c>
      <c r="R732" s="2528" t="s">
        <v>1257</v>
      </c>
      <c r="S732" s="2528" t="s">
        <v>125</v>
      </c>
      <c r="T732" s="2528" t="s">
        <v>125</v>
      </c>
      <c r="U732" s="2528" t="s">
        <v>126</v>
      </c>
      <c r="V732" s="2528" t="s">
        <v>1270</v>
      </c>
      <c r="W732" s="2528" t="s">
        <v>1271</v>
      </c>
      <c r="X732" s="2528" t="s">
        <v>125</v>
      </c>
      <c r="Y732" s="2528" t="s">
        <v>1261</v>
      </c>
      <c r="Z732" s="1129"/>
      <c r="AA732" s="1130"/>
      <c r="AB732" s="1130"/>
      <c r="AC732" s="1131"/>
      <c r="AD732" s="1131"/>
      <c r="AE732" s="1150"/>
      <c r="AF732" s="1148"/>
      <c r="AG732" s="1149"/>
      <c r="AH732" s="1149"/>
      <c r="AI732" s="1148"/>
      <c r="AJ732" s="1149"/>
      <c r="AK732" s="1149"/>
      <c r="AL732" s="845"/>
    </row>
    <row customHeight="1" ht="11.25">
      <c r="A733" s="0" t="s">
        <v>1218</v>
      </c>
      <c r="E733" s="101"/>
      <c r="F733" s="1122"/>
      <c r="G733" s="1123"/>
      <c r="H733" s="233" t="s">
        <v>529</v>
      </c>
      <c r="I733" s="1144"/>
      <c r="J733" s="366"/>
      <c r="K733" s="422"/>
      <c r="L733" s="214"/>
      <c r="M733" s="208"/>
      <c r="N733" s="1126"/>
      <c r="O733" s="1143"/>
      <c r="P733" s="1136"/>
      <c r="Q733" s="2527"/>
      <c r="R733" s="430"/>
      <c r="S733" s="1137"/>
      <c r="T733" s="430"/>
      <c r="U733" s="430"/>
      <c r="V733" s="430"/>
      <c r="W733" s="430"/>
      <c r="X733" s="430"/>
      <c r="Y733" s="430"/>
      <c r="AA733" s="1127">
        <v>1</v>
      </c>
      <c r="AB733" s="1138" t="s">
        <v>1272</v>
      </c>
      <c r="AC733" s="794">
        <v>230.2606</v>
      </c>
      <c r="AD733" s="1138" t="str">
        <f>AB733</f>
        <v>  Прибыль направляемая на инвестиции</v>
      </c>
      <c r="AE733" s="794">
        <v>0</v>
      </c>
      <c r="AF733" s="1148"/>
      <c r="AG733" s="1149"/>
      <c r="AH733" s="1149"/>
      <c r="AI733" s="1148"/>
      <c r="AJ733" s="1149"/>
      <c r="AK733" s="1149"/>
      <c r="AL733" s="845"/>
    </row>
    <row customHeight="1" ht="11.25">
      <c r="A734" s="3319" t="s">
        <v>1218</v>
      </c>
      <c r="E734" s="101"/>
      <c r="F734" s="1123"/>
      <c r="G734" s="1123"/>
      <c r="H734" s="1123"/>
      <c r="I734" s="1123"/>
      <c r="J734" s="1123"/>
      <c r="K734" s="1123"/>
      <c r="L734" s="1123"/>
      <c r="M734" s="1123"/>
      <c r="N734" s="1123"/>
      <c r="O734" s="1123"/>
      <c r="P734" s="1123"/>
      <c r="Q734" s="2529"/>
      <c r="R734" s="1123"/>
      <c r="S734" s="1123"/>
      <c r="T734" s="1123"/>
      <c r="U734" s="1123"/>
      <c r="V734" s="1123"/>
      <c r="W734" s="1123"/>
      <c r="X734" s="1123"/>
      <c r="Y734" s="1123"/>
      <c r="Z734" s="821" t="s">
        <v>102</v>
      </c>
      <c r="AA734" s="1143" t="s">
        <v>101</v>
      </c>
      <c r="AB734" s="1138" t="s">
        <v>1303</v>
      </c>
      <c r="AC734" s="794">
        <v>1824.24773</v>
      </c>
      <c r="AD734" s="1138" t="str">
        <f>AB734</f>
        <v>  Средства, полученные за счет платы за подключение (технологическое присоединение)</v>
      </c>
      <c r="AE734" s="794">
        <v>0</v>
      </c>
      <c r="AF734" s="1125"/>
      <c r="AG734" s="1133"/>
      <c r="AH734" s="1133"/>
      <c r="AI734" s="1125"/>
      <c r="AJ734" s="1133"/>
      <c r="AK734" s="1134"/>
      <c r="AL734" s="845"/>
    </row>
    <row customHeight="1" ht="11.25">
      <c r="A735" s="0" t="s">
        <v>1218</v>
      </c>
      <c r="E735" s="101"/>
      <c r="F735" s="1122"/>
      <c r="G735" s="1123"/>
      <c r="H735" s="233" t="s">
        <v>529</v>
      </c>
      <c r="I735" s="1144"/>
      <c r="J735" s="366"/>
      <c r="K735" s="422"/>
      <c r="L735" s="214"/>
      <c r="M735" s="208"/>
      <c r="N735" s="1126"/>
      <c r="O735" s="1143"/>
      <c r="P735" s="1140"/>
      <c r="Q735" s="2527"/>
      <c r="R735" s="430"/>
      <c r="S735" s="1137"/>
      <c r="T735" s="430"/>
      <c r="U735" s="430"/>
      <c r="V735" s="430"/>
      <c r="W735" s="430"/>
      <c r="X735" s="430"/>
      <c r="Y735" s="430"/>
      <c r="Z735" s="1129"/>
      <c r="AA735" s="1130"/>
      <c r="AB735" s="167" t="s">
        <v>1263</v>
      </c>
      <c r="AC735" s="1131"/>
      <c r="AD735" s="1131"/>
      <c r="AE735" s="1151"/>
      <c r="AF735" s="1148"/>
      <c r="AG735" s="1149"/>
      <c r="AH735" s="1149"/>
      <c r="AI735" s="1148"/>
      <c r="AJ735" s="1149"/>
      <c r="AK735" s="1149"/>
      <c r="AL735" s="845"/>
    </row>
    <row customHeight="1" ht="11.25">
      <c r="A736" s="0" t="s">
        <v>1218</v>
      </c>
      <c r="E736" s="101"/>
      <c r="F736" s="1122"/>
      <c r="G736" s="1123"/>
      <c r="H736" s="233" t="s">
        <v>529</v>
      </c>
      <c r="I736" s="1144"/>
      <c r="J736" s="366"/>
      <c r="K736" s="422"/>
      <c r="L736" s="214"/>
      <c r="M736" s="208"/>
      <c r="N736" s="1129"/>
      <c r="O736" s="1130"/>
      <c r="P736" s="167" t="s">
        <v>1264</v>
      </c>
      <c r="Q736" s="1130"/>
      <c r="R736" s="1130"/>
      <c r="S736" s="1130"/>
      <c r="T736" s="1130"/>
      <c r="U736" s="1130"/>
      <c r="V736" s="1130"/>
      <c r="W736" s="1130"/>
      <c r="X736" s="1130"/>
      <c r="Y736" s="1130"/>
      <c r="Z736" s="1130"/>
      <c r="AA736" s="1130"/>
      <c r="AB736" s="1130"/>
      <c r="AC736" s="1130"/>
      <c r="AD736" s="1130"/>
      <c r="AE736" s="1152"/>
      <c r="AF736" s="1148"/>
      <c r="AG736" s="1149"/>
      <c r="AH736" s="1149"/>
      <c r="AI736" s="1148"/>
      <c r="AJ736" s="1149"/>
      <c r="AK736" s="1149"/>
      <c r="AL736" s="845"/>
    </row>
    <row customHeight="1" ht="11.25">
      <c r="A737" s="3319" t="s">
        <v>1218</v>
      </c>
      <c r="B737" s="3319" t="s">
        <v>1280</v>
      </c>
      <c r="E737" s="101"/>
      <c r="F737" s="1122"/>
      <c r="G737" s="821" t="s">
        <v>102</v>
      </c>
      <c r="H737" s="233" t="s">
        <v>101</v>
      </c>
      <c r="I737" s="1144" t="s">
        <v>1281</v>
      </c>
      <c r="J737" s="366" t="s">
        <v>1282</v>
      </c>
      <c r="K737" s="422" t="s">
        <v>1593</v>
      </c>
      <c r="L737" s="214" t="s">
        <v>19</v>
      </c>
      <c r="M737" s="208"/>
      <c r="N737" s="1145"/>
      <c r="O737" s="1146" t="s">
        <v>529</v>
      </c>
      <c r="P737" s="1147"/>
      <c r="Q737" s="1147"/>
      <c r="R737" s="1147"/>
      <c r="S737" s="1147"/>
      <c r="T737" s="1147"/>
      <c r="U737" s="1147"/>
      <c r="V737" s="1147"/>
      <c r="W737" s="1147"/>
      <c r="X737" s="1147"/>
      <c r="Y737" s="1147"/>
      <c r="Z737" s="1147"/>
      <c r="AA737" s="1147"/>
      <c r="AB737" s="1147"/>
      <c r="AC737" s="1147"/>
      <c r="AD737" s="1147"/>
      <c r="AE737" s="1147"/>
      <c r="AF737" s="1148">
        <v>2</v>
      </c>
      <c r="AG737" s="1149" t="s">
        <v>1254</v>
      </c>
      <c r="AH737" s="1149" t="s">
        <v>1267</v>
      </c>
      <c r="AI737" s="1148">
        <v>1</v>
      </c>
      <c r="AJ737" s="1149" t="s">
        <v>1254</v>
      </c>
      <c r="AK737" s="1149" t="s">
        <v>1255</v>
      </c>
      <c r="AL737" s="845"/>
    </row>
    <row customHeight="1" ht="11.25">
      <c r="A738" s="3319" t="s">
        <v>1218</v>
      </c>
      <c r="E738" s="101"/>
      <c r="F738" s="1122"/>
      <c r="G738" s="1123"/>
      <c r="H738" s="233" t="s">
        <v>98</v>
      </c>
      <c r="I738" s="1144"/>
      <c r="J738" s="366"/>
      <c r="K738" s="422"/>
      <c r="L738" s="214"/>
      <c r="M738" s="208"/>
      <c r="N738" s="1126"/>
      <c r="O738" s="1143">
        <v>1</v>
      </c>
      <c r="P738" s="1128" t="s">
        <v>61</v>
      </c>
      <c r="Q738" s="2527" t="s">
        <v>1284</v>
      </c>
      <c r="R738" s="2528" t="s">
        <v>1257</v>
      </c>
      <c r="S738" s="2528" t="s">
        <v>125</v>
      </c>
      <c r="T738" s="2528" t="s">
        <v>125</v>
      </c>
      <c r="U738" s="2528" t="s">
        <v>126</v>
      </c>
      <c r="V738" s="2528" t="s">
        <v>1270</v>
      </c>
      <c r="W738" s="2528" t="s">
        <v>1271</v>
      </c>
      <c r="X738" s="2528" t="s">
        <v>125</v>
      </c>
      <c r="Y738" s="2528" t="s">
        <v>1261</v>
      </c>
      <c r="Z738" s="1129"/>
      <c r="AA738" s="1130"/>
      <c r="AB738" s="1130"/>
      <c r="AC738" s="1131"/>
      <c r="AD738" s="1131"/>
      <c r="AE738" s="1150"/>
      <c r="AF738" s="1148"/>
      <c r="AG738" s="1149"/>
      <c r="AH738" s="1149"/>
      <c r="AI738" s="1148"/>
      <c r="AJ738" s="1149"/>
      <c r="AK738" s="1149"/>
      <c r="AL738" s="845"/>
    </row>
    <row customHeight="1" ht="11.25">
      <c r="A739" s="3319" t="s">
        <v>1218</v>
      </c>
      <c r="E739" s="101"/>
      <c r="F739" s="1122"/>
      <c r="G739" s="1123"/>
      <c r="H739" s="233" t="s">
        <v>98</v>
      </c>
      <c r="I739" s="1144"/>
      <c r="J739" s="366"/>
      <c r="K739" s="422"/>
      <c r="L739" s="214"/>
      <c r="M739" s="208"/>
      <c r="N739" s="1126"/>
      <c r="O739" s="1143"/>
      <c r="P739" s="1136"/>
      <c r="Q739" s="2527"/>
      <c r="R739" s="430"/>
      <c r="S739" s="1137"/>
      <c r="T739" s="430"/>
      <c r="U739" s="430"/>
      <c r="V739" s="430"/>
      <c r="W739" s="430"/>
      <c r="X739" s="430"/>
      <c r="Y739" s="430"/>
      <c r="AA739" s="1127">
        <v>1</v>
      </c>
      <c r="AB739" s="1138" t="s">
        <v>1303</v>
      </c>
      <c r="AC739" s="794">
        <v>9357.32033</v>
      </c>
      <c r="AD739" s="1138" t="str">
        <f>AB739</f>
        <v>  Средства, полученные за счет платы за подключение (технологическое присоединение)</v>
      </c>
      <c r="AE739" s="794">
        <v>0</v>
      </c>
      <c r="AF739" s="1148"/>
      <c r="AG739" s="1149"/>
      <c r="AH739" s="1149"/>
      <c r="AI739" s="1148"/>
      <c r="AJ739" s="1149"/>
      <c r="AK739" s="1149"/>
      <c r="AL739" s="845"/>
    </row>
    <row customHeight="1" ht="11.25">
      <c r="A740" s="3319" t="s">
        <v>1218</v>
      </c>
      <c r="E740" s="101"/>
      <c r="F740" s="1123"/>
      <c r="G740" s="1123"/>
      <c r="H740" s="1123"/>
      <c r="I740" s="1123"/>
      <c r="J740" s="1123"/>
      <c r="K740" s="1123"/>
      <c r="L740" s="1123"/>
      <c r="M740" s="1123"/>
      <c r="N740" s="1123"/>
      <c r="O740" s="1123"/>
      <c r="P740" s="1123"/>
      <c r="Q740" s="2529"/>
      <c r="R740" s="1123"/>
      <c r="S740" s="1123"/>
      <c r="T740" s="1123"/>
      <c r="U740" s="1123"/>
      <c r="V740" s="1123"/>
      <c r="W740" s="1123"/>
      <c r="X740" s="1123"/>
      <c r="Y740" s="1123"/>
      <c r="Z740" s="821" t="s">
        <v>102</v>
      </c>
      <c r="AA740" s="1143" t="s">
        <v>101</v>
      </c>
      <c r="AB740" s="1138" t="s">
        <v>1285</v>
      </c>
      <c r="AC740" s="794">
        <v>196.32166</v>
      </c>
      <c r="AD740" s="1138" t="str">
        <f>AB740</f>
        <v>  Прочие собственные средства</v>
      </c>
      <c r="AE740" s="794">
        <v>0</v>
      </c>
      <c r="AF740" s="1125"/>
      <c r="AG740" s="1133"/>
      <c r="AH740" s="1133"/>
      <c r="AI740" s="1125"/>
      <c r="AJ740" s="1133"/>
      <c r="AK740" s="1134"/>
      <c r="AL740" s="845"/>
    </row>
    <row customHeight="1" ht="11.25">
      <c r="A741" s="3319" t="s">
        <v>1218</v>
      </c>
      <c r="E741" s="101"/>
      <c r="F741" s="1122"/>
      <c r="G741" s="1123"/>
      <c r="H741" s="233" t="s">
        <v>98</v>
      </c>
      <c r="I741" s="1144"/>
      <c r="J741" s="366"/>
      <c r="K741" s="422"/>
      <c r="L741" s="214"/>
      <c r="M741" s="208"/>
      <c r="N741" s="1126"/>
      <c r="O741" s="1143"/>
      <c r="P741" s="1140"/>
      <c r="Q741" s="2527"/>
      <c r="R741" s="430"/>
      <c r="S741" s="1137"/>
      <c r="T741" s="430"/>
      <c r="U741" s="430"/>
      <c r="V741" s="430"/>
      <c r="W741" s="430"/>
      <c r="X741" s="430"/>
      <c r="Y741" s="430"/>
      <c r="Z741" s="1129"/>
      <c r="AA741" s="1130"/>
      <c r="AB741" s="167" t="s">
        <v>1263</v>
      </c>
      <c r="AC741" s="1131"/>
      <c r="AD741" s="1131"/>
      <c r="AE741" s="1151"/>
      <c r="AF741" s="1148"/>
      <c r="AG741" s="1149"/>
      <c r="AH741" s="1149"/>
      <c r="AI741" s="1148"/>
      <c r="AJ741" s="1149"/>
      <c r="AK741" s="1149"/>
      <c r="AL741" s="845"/>
    </row>
    <row customHeight="1" ht="11.25">
      <c r="A742" s="3319" t="s">
        <v>1218</v>
      </c>
      <c r="E742" s="101"/>
      <c r="F742" s="1122"/>
      <c r="G742" s="1123"/>
      <c r="H742" s="233" t="s">
        <v>98</v>
      </c>
      <c r="I742" s="1144"/>
      <c r="J742" s="366"/>
      <c r="K742" s="422"/>
      <c r="L742" s="214"/>
      <c r="M742" s="208"/>
      <c r="N742" s="1129"/>
      <c r="O742" s="1130"/>
      <c r="P742" s="167" t="s">
        <v>1264</v>
      </c>
      <c r="Q742" s="1130"/>
      <c r="R742" s="1130"/>
      <c r="S742" s="1130"/>
      <c r="T742" s="1130"/>
      <c r="U742" s="1130"/>
      <c r="V742" s="1130"/>
      <c r="W742" s="1130"/>
      <c r="X742" s="1130"/>
      <c r="Y742" s="1130"/>
      <c r="Z742" s="1130"/>
      <c r="AA742" s="1130"/>
      <c r="AB742" s="1130"/>
      <c r="AC742" s="1130"/>
      <c r="AD742" s="1130"/>
      <c r="AE742" s="1152"/>
      <c r="AF742" s="1148"/>
      <c r="AG742" s="1149"/>
      <c r="AH742" s="1149"/>
      <c r="AI742" s="1148"/>
      <c r="AJ742" s="1149"/>
      <c r="AK742" s="1149"/>
      <c r="AL742" s="845"/>
    </row>
    <row customHeight="1" ht="11.25">
      <c r="A743" s="3319" t="s">
        <v>1218</v>
      </c>
      <c r="B743" s="3319" t="s">
        <v>1280</v>
      </c>
      <c r="E743" s="101"/>
      <c r="F743" s="1122"/>
      <c r="G743" s="821" t="s">
        <v>102</v>
      </c>
      <c r="H743" s="233" t="s">
        <v>89</v>
      </c>
      <c r="I743" s="1144" t="s">
        <v>1281</v>
      </c>
      <c r="J743" s="366" t="s">
        <v>1313</v>
      </c>
      <c r="K743" s="422" t="s">
        <v>1594</v>
      </c>
      <c r="L743" s="214" t="s">
        <v>19</v>
      </c>
      <c r="M743" s="208"/>
      <c r="N743" s="1145"/>
      <c r="O743" s="1146" t="s">
        <v>529</v>
      </c>
      <c r="P743" s="1147"/>
      <c r="Q743" s="1147"/>
      <c r="R743" s="1147"/>
      <c r="S743" s="1147"/>
      <c r="T743" s="1147"/>
      <c r="U743" s="1147"/>
      <c r="V743" s="1147"/>
      <c r="W743" s="1147"/>
      <c r="X743" s="1147"/>
      <c r="Y743" s="1147"/>
      <c r="Z743" s="1147"/>
      <c r="AA743" s="1147"/>
      <c r="AB743" s="1147"/>
      <c r="AC743" s="1147"/>
      <c r="AD743" s="1147"/>
      <c r="AE743" s="1147"/>
      <c r="AF743" s="1148">
        <v>5</v>
      </c>
      <c r="AG743" s="1149" t="s">
        <v>1254</v>
      </c>
      <c r="AH743" s="1149" t="s">
        <v>1267</v>
      </c>
      <c r="AI743" s="1148">
        <v>5</v>
      </c>
      <c r="AJ743" s="1149" t="s">
        <v>1254</v>
      </c>
      <c r="AK743" s="1149" t="s">
        <v>1267</v>
      </c>
      <c r="AL743" s="845"/>
    </row>
    <row customHeight="1" ht="11.25">
      <c r="A744" s="3319" t="s">
        <v>1218</v>
      </c>
      <c r="E744" s="101"/>
      <c r="F744" s="1122"/>
      <c r="G744" s="1123"/>
      <c r="H744" s="233" t="s">
        <v>101</v>
      </c>
      <c r="I744" s="1144"/>
      <c r="J744" s="366"/>
      <c r="K744" s="422"/>
      <c r="L744" s="214"/>
      <c r="M744" s="208"/>
      <c r="N744" s="1126"/>
      <c r="O744" s="1143">
        <v>1</v>
      </c>
      <c r="P744" s="1128" t="s">
        <v>19</v>
      </c>
      <c r="Q744" s="430" t="s">
        <v>22</v>
      </c>
      <c r="R744" s="430" t="s">
        <v>22</v>
      </c>
      <c r="S744" s="430" t="s">
        <v>22</v>
      </c>
      <c r="T744" s="430" t="s">
        <v>22</v>
      </c>
      <c r="U744" s="430" t="s">
        <v>22</v>
      </c>
      <c r="V744" s="430" t="s">
        <v>22</v>
      </c>
      <c r="W744" s="430" t="s">
        <v>22</v>
      </c>
      <c r="X744" s="430" t="s">
        <v>22</v>
      </c>
      <c r="Y744" s="430"/>
      <c r="Z744" s="1129"/>
      <c r="AA744" s="1130"/>
      <c r="AB744" s="1130"/>
      <c r="AC744" s="1131"/>
      <c r="AD744" s="1131"/>
      <c r="AE744" s="1150"/>
      <c r="AF744" s="1148"/>
      <c r="AG744" s="1149"/>
      <c r="AH744" s="1149"/>
      <c r="AI744" s="1148"/>
      <c r="AJ744" s="1149"/>
      <c r="AK744" s="1149"/>
      <c r="AL744" s="845"/>
    </row>
    <row customHeight="1" ht="11.25">
      <c r="A745" s="3319" t="s">
        <v>1218</v>
      </c>
      <c r="E745" s="101"/>
      <c r="F745" s="1122"/>
      <c r="G745" s="1123"/>
      <c r="H745" s="233" t="s">
        <v>101</v>
      </c>
      <c r="I745" s="1144"/>
      <c r="J745" s="366"/>
      <c r="K745" s="422"/>
      <c r="L745" s="214"/>
      <c r="M745" s="208"/>
      <c r="N745" s="1126"/>
      <c r="O745" s="1143"/>
      <c r="P745" s="1136"/>
      <c r="Q745" s="430"/>
      <c r="R745" s="430"/>
      <c r="S745" s="1137"/>
      <c r="T745" s="430"/>
      <c r="U745" s="430"/>
      <c r="V745" s="430"/>
      <c r="W745" s="430"/>
      <c r="X745" s="430"/>
      <c r="Y745" s="430"/>
      <c r="AA745" s="1127">
        <v>1</v>
      </c>
      <c r="AB745" s="1138" t="s">
        <v>1272</v>
      </c>
      <c r="AC745" s="794">
        <v>7723.71389</v>
      </c>
      <c r="AD745" s="1138" t="str">
        <f>AB745</f>
        <v>  Прибыль направляемая на инвестиции</v>
      </c>
      <c r="AE745" s="794">
        <v>307.055</v>
      </c>
      <c r="AF745" s="1148"/>
      <c r="AG745" s="1149"/>
      <c r="AH745" s="1149"/>
      <c r="AI745" s="1148"/>
      <c r="AJ745" s="1149"/>
      <c r="AK745" s="1149"/>
      <c r="AL745" s="845"/>
    </row>
    <row customHeight="1" ht="11.25">
      <c r="A746" s="3319" t="s">
        <v>1218</v>
      </c>
      <c r="E746" s="101"/>
      <c r="F746" s="1123"/>
      <c r="G746" s="1123"/>
      <c r="H746" s="1123"/>
      <c r="I746" s="1123"/>
      <c r="J746" s="1123"/>
      <c r="K746" s="1123"/>
      <c r="L746" s="1123"/>
      <c r="M746" s="1123"/>
      <c r="N746" s="1123"/>
      <c r="O746" s="1123"/>
      <c r="P746" s="1123"/>
      <c r="Q746" s="1123"/>
      <c r="R746" s="1123"/>
      <c r="S746" s="1123"/>
      <c r="T746" s="1123"/>
      <c r="U746" s="1123"/>
      <c r="V746" s="1123"/>
      <c r="W746" s="1123"/>
      <c r="X746" s="1123"/>
      <c r="Y746" s="1123"/>
      <c r="Z746" s="821" t="s">
        <v>102</v>
      </c>
      <c r="AA746" s="1143" t="s">
        <v>101</v>
      </c>
      <c r="AB746" s="1138" t="s">
        <v>1303</v>
      </c>
      <c r="AC746" s="794">
        <v>39.37277</v>
      </c>
      <c r="AD746" s="1138" t="str">
        <f>AB746</f>
        <v>  Средства, полученные за счет платы за подключение (технологическое присоединение)</v>
      </c>
      <c r="AE746" s="794">
        <v>0</v>
      </c>
      <c r="AF746" s="1125"/>
      <c r="AG746" s="1133"/>
      <c r="AH746" s="1133"/>
      <c r="AI746" s="1125"/>
      <c r="AJ746" s="1133"/>
      <c r="AK746" s="1134"/>
      <c r="AL746" s="845"/>
    </row>
    <row customHeight="1" ht="11.25">
      <c r="A747" s="3319" t="s">
        <v>1218</v>
      </c>
      <c r="E747" s="101"/>
      <c r="F747" s="1123"/>
      <c r="G747" s="1123"/>
      <c r="H747" s="1123"/>
      <c r="I747" s="1123"/>
      <c r="J747" s="1123"/>
      <c r="K747" s="1123"/>
      <c r="L747" s="1123"/>
      <c r="M747" s="1123"/>
      <c r="N747" s="1123"/>
      <c r="O747" s="1123"/>
      <c r="P747" s="1123"/>
      <c r="Q747" s="1123"/>
      <c r="R747" s="1123"/>
      <c r="S747" s="1123"/>
      <c r="T747" s="1123"/>
      <c r="U747" s="1123"/>
      <c r="V747" s="1123"/>
      <c r="W747" s="1123"/>
      <c r="X747" s="1123"/>
      <c r="Y747" s="1123"/>
      <c r="Z747" s="821" t="s">
        <v>102</v>
      </c>
      <c r="AA747" s="1143" t="s">
        <v>89</v>
      </c>
      <c r="AB747" s="1138" t="s">
        <v>1285</v>
      </c>
      <c r="AC747" s="794">
        <v>4473.68</v>
      </c>
      <c r="AD747" s="1138" t="str">
        <f>AB747</f>
        <v>  Прочие собственные средства</v>
      </c>
      <c r="AE747" s="794">
        <v>0</v>
      </c>
      <c r="AF747" s="1125"/>
      <c r="AG747" s="1133"/>
      <c r="AH747" s="1133"/>
      <c r="AI747" s="1125"/>
      <c r="AJ747" s="1133"/>
      <c r="AK747" s="1134"/>
      <c r="AL747" s="845"/>
    </row>
    <row customHeight="1" ht="11.25">
      <c r="A748" s="3319" t="s">
        <v>1218</v>
      </c>
      <c r="E748" s="101"/>
      <c r="F748" s="1122"/>
      <c r="G748" s="1123"/>
      <c r="H748" s="233" t="s">
        <v>101</v>
      </c>
      <c r="I748" s="1144"/>
      <c r="J748" s="366"/>
      <c r="K748" s="422"/>
      <c r="L748" s="214"/>
      <c r="M748" s="208"/>
      <c r="N748" s="1126"/>
      <c r="O748" s="1143"/>
      <c r="P748" s="1140"/>
      <c r="Q748" s="430"/>
      <c r="R748" s="430"/>
      <c r="S748" s="1137"/>
      <c r="T748" s="430"/>
      <c r="U748" s="430"/>
      <c r="V748" s="430"/>
      <c r="W748" s="430"/>
      <c r="X748" s="430"/>
      <c r="Y748" s="430"/>
      <c r="Z748" s="1129"/>
      <c r="AA748" s="1130"/>
      <c r="AB748" s="167" t="s">
        <v>1263</v>
      </c>
      <c r="AC748" s="1131"/>
      <c r="AD748" s="1131"/>
      <c r="AE748" s="1151"/>
      <c r="AF748" s="1148"/>
      <c r="AG748" s="1149"/>
      <c r="AH748" s="1149"/>
      <c r="AI748" s="1148"/>
      <c r="AJ748" s="1149"/>
      <c r="AK748" s="1149"/>
      <c r="AL748" s="845"/>
    </row>
    <row customHeight="1" ht="11.25">
      <c r="A749" s="3319" t="s">
        <v>1218</v>
      </c>
      <c r="E749" s="101"/>
      <c r="F749" s="1122"/>
      <c r="G749" s="1123"/>
      <c r="H749" s="233" t="s">
        <v>101</v>
      </c>
      <c r="I749" s="1144"/>
      <c r="J749" s="366"/>
      <c r="K749" s="422"/>
      <c r="L749" s="214"/>
      <c r="M749" s="208"/>
      <c r="N749" s="1129"/>
      <c r="O749" s="1130"/>
      <c r="P749" s="167" t="s">
        <v>1264</v>
      </c>
      <c r="Q749" s="1130"/>
      <c r="R749" s="1130"/>
      <c r="S749" s="1130"/>
      <c r="T749" s="1130"/>
      <c r="U749" s="1130"/>
      <c r="V749" s="1130"/>
      <c r="W749" s="1130"/>
      <c r="X749" s="1130"/>
      <c r="Y749" s="1130"/>
      <c r="Z749" s="1130"/>
      <c r="AA749" s="1130"/>
      <c r="AB749" s="1130"/>
      <c r="AC749" s="1130"/>
      <c r="AD749" s="1130"/>
      <c r="AE749" s="1152"/>
      <c r="AF749" s="1148"/>
      <c r="AG749" s="1149"/>
      <c r="AH749" s="1149"/>
      <c r="AI749" s="1148"/>
      <c r="AJ749" s="1149"/>
      <c r="AK749" s="1149"/>
      <c r="AL749" s="845"/>
    </row>
    <row customHeight="1" ht="11.25">
      <c r="A750" s="3319" t="s">
        <v>1218</v>
      </c>
      <c r="B750" s="3319" t="s">
        <v>1250</v>
      </c>
      <c r="E750" s="101"/>
      <c r="F750" s="1122"/>
      <c r="G750" s="821" t="s">
        <v>102</v>
      </c>
      <c r="H750" s="233" t="s">
        <v>90</v>
      </c>
      <c r="I750" s="1144" t="s">
        <v>1251</v>
      </c>
      <c r="J750" s="366" t="s">
        <v>1252</v>
      </c>
      <c r="K750" s="422" t="s">
        <v>1595</v>
      </c>
      <c r="L750" s="214" t="s">
        <v>19</v>
      </c>
      <c r="M750" s="208"/>
      <c r="N750" s="1145"/>
      <c r="O750" s="1146" t="s">
        <v>529</v>
      </c>
      <c r="P750" s="1147"/>
      <c r="Q750" s="1147"/>
      <c r="R750" s="1147"/>
      <c r="S750" s="1147"/>
      <c r="T750" s="1147"/>
      <c r="U750" s="1147"/>
      <c r="V750" s="1147"/>
      <c r="W750" s="1147"/>
      <c r="X750" s="1147"/>
      <c r="Y750" s="1147"/>
      <c r="Z750" s="1147"/>
      <c r="AA750" s="1147"/>
      <c r="AB750" s="1147"/>
      <c r="AC750" s="1147"/>
      <c r="AD750" s="1147"/>
      <c r="AE750" s="1147"/>
      <c r="AF750" s="1148">
        <v>1</v>
      </c>
      <c r="AG750" s="1149" t="s">
        <v>1254</v>
      </c>
      <c r="AH750" s="1149" t="s">
        <v>1267</v>
      </c>
      <c r="AI750" s="1148">
        <v>1</v>
      </c>
      <c r="AJ750" s="1149" t="s">
        <v>1254</v>
      </c>
      <c r="AK750" s="1149" t="s">
        <v>1267</v>
      </c>
      <c r="AL750" s="845"/>
    </row>
    <row customHeight="1" ht="11.25">
      <c r="A751" s="3319" t="s">
        <v>1218</v>
      </c>
      <c r="E751" s="101"/>
      <c r="F751" s="1122"/>
      <c r="G751" s="1123"/>
      <c r="H751" s="233" t="s">
        <v>89</v>
      </c>
      <c r="I751" s="1144"/>
      <c r="J751" s="366"/>
      <c r="K751" s="422"/>
      <c r="L751" s="214"/>
      <c r="M751" s="208"/>
      <c r="N751" s="1126"/>
      <c r="O751" s="1143">
        <v>1</v>
      </c>
      <c r="P751" s="1128" t="s">
        <v>19</v>
      </c>
      <c r="Q751" s="430" t="s">
        <v>22</v>
      </c>
      <c r="R751" s="430" t="s">
        <v>22</v>
      </c>
      <c r="S751" s="430" t="s">
        <v>22</v>
      </c>
      <c r="T751" s="430" t="s">
        <v>22</v>
      </c>
      <c r="U751" s="430" t="s">
        <v>22</v>
      </c>
      <c r="V751" s="430" t="s">
        <v>22</v>
      </c>
      <c r="W751" s="430" t="s">
        <v>22</v>
      </c>
      <c r="X751" s="430" t="s">
        <v>22</v>
      </c>
      <c r="Y751" s="430"/>
      <c r="Z751" s="1129"/>
      <c r="AA751" s="1130"/>
      <c r="AB751" s="1130"/>
      <c r="AC751" s="1131"/>
      <c r="AD751" s="1131"/>
      <c r="AE751" s="1150"/>
      <c r="AF751" s="1148"/>
      <c r="AG751" s="1149"/>
      <c r="AH751" s="1149"/>
      <c r="AI751" s="1148"/>
      <c r="AJ751" s="1149"/>
      <c r="AK751" s="1149"/>
      <c r="AL751" s="845"/>
    </row>
    <row customHeight="1" ht="45">
      <c r="A752" s="3319" t="s">
        <v>1218</v>
      </c>
      <c r="E752" s="101"/>
      <c r="F752" s="1122"/>
      <c r="G752" s="1123"/>
      <c r="H752" s="233" t="s">
        <v>89</v>
      </c>
      <c r="I752" s="1144"/>
      <c r="J752" s="366"/>
      <c r="K752" s="422"/>
      <c r="L752" s="214"/>
      <c r="M752" s="208"/>
      <c r="N752" s="1126"/>
      <c r="O752" s="1143"/>
      <c r="P752" s="1136"/>
      <c r="Q752" s="430"/>
      <c r="R752" s="430"/>
      <c r="S752" s="1137"/>
      <c r="T752" s="430"/>
      <c r="U752" s="430"/>
      <c r="V752" s="430"/>
      <c r="W752" s="430"/>
      <c r="X752" s="430"/>
      <c r="Y752" s="430"/>
      <c r="AA752" s="1127">
        <v>1</v>
      </c>
      <c r="AB752" s="1138" t="s">
        <v>1596</v>
      </c>
      <c r="AC752" s="794">
        <v>3760.25833</v>
      </c>
      <c r="AD752" s="1138" t="str">
        <f>AB752</f>
        <v>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v>
      </c>
      <c r="AE752" s="794">
        <v>0</v>
      </c>
      <c r="AF752" s="1148"/>
      <c r="AG752" s="1149"/>
      <c r="AH752" s="1149"/>
      <c r="AI752" s="1148"/>
      <c r="AJ752" s="1149"/>
      <c r="AK752" s="1149"/>
      <c r="AL752" s="845"/>
    </row>
    <row customHeight="1" ht="11.25">
      <c r="A753" s="3319" t="s">
        <v>1218</v>
      </c>
      <c r="E753" s="101"/>
      <c r="F753" s="1122"/>
      <c r="G753" s="1123"/>
      <c r="H753" s="233" t="s">
        <v>89</v>
      </c>
      <c r="I753" s="1144"/>
      <c r="J753" s="366"/>
      <c r="K753" s="422"/>
      <c r="L753" s="214"/>
      <c r="M753" s="208"/>
      <c r="N753" s="1126"/>
      <c r="O753" s="1143"/>
      <c r="P753" s="1140"/>
      <c r="Q753" s="430"/>
      <c r="R753" s="430"/>
      <c r="S753" s="1137"/>
      <c r="T753" s="430"/>
      <c r="U753" s="430"/>
      <c r="V753" s="430"/>
      <c r="W753" s="430"/>
      <c r="X753" s="430"/>
      <c r="Y753" s="430"/>
      <c r="Z753" s="1129"/>
      <c r="AA753" s="1130"/>
      <c r="AB753" s="167" t="s">
        <v>1263</v>
      </c>
      <c r="AC753" s="1131"/>
      <c r="AD753" s="1131"/>
      <c r="AE753" s="1151"/>
      <c r="AF753" s="1148"/>
      <c r="AG753" s="1149"/>
      <c r="AH753" s="1149"/>
      <c r="AI753" s="1148"/>
      <c r="AJ753" s="1149"/>
      <c r="AK753" s="1149"/>
      <c r="AL753" s="845"/>
    </row>
    <row customHeight="1" ht="11.25">
      <c r="A754" s="3319" t="s">
        <v>1218</v>
      </c>
      <c r="E754" s="101"/>
      <c r="F754" s="1122"/>
      <c r="G754" s="1123"/>
      <c r="H754" s="233" t="s">
        <v>89</v>
      </c>
      <c r="I754" s="1144"/>
      <c r="J754" s="366"/>
      <c r="K754" s="422"/>
      <c r="L754" s="214"/>
      <c r="M754" s="208"/>
      <c r="N754" s="1129"/>
      <c r="O754" s="1130"/>
      <c r="P754" s="167" t="s">
        <v>1264</v>
      </c>
      <c r="Q754" s="1130"/>
      <c r="R754" s="1130"/>
      <c r="S754" s="1130"/>
      <c r="T754" s="1130"/>
      <c r="U754" s="1130"/>
      <c r="V754" s="1130"/>
      <c r="W754" s="1130"/>
      <c r="X754" s="1130"/>
      <c r="Y754" s="1130"/>
      <c r="Z754" s="1130"/>
      <c r="AA754" s="1130"/>
      <c r="AB754" s="1130"/>
      <c r="AC754" s="1130"/>
      <c r="AD754" s="1130"/>
      <c r="AE754" s="1152"/>
      <c r="AF754" s="1148"/>
      <c r="AG754" s="1149"/>
      <c r="AH754" s="1149"/>
      <c r="AI754" s="1148"/>
      <c r="AJ754" s="1149"/>
      <c r="AK754" s="1149"/>
      <c r="AL754" s="845"/>
    </row>
    <row customHeight="1" ht="11.25">
      <c r="A755" s="3319" t="s">
        <v>1218</v>
      </c>
      <c r="B755" s="3319" t="s">
        <v>22</v>
      </c>
      <c r="E755" s="101"/>
      <c r="F755" s="1122"/>
      <c r="G755" s="821" t="s">
        <v>102</v>
      </c>
      <c r="H755" s="233" t="s">
        <v>109</v>
      </c>
      <c r="I755" s="1144" t="s">
        <v>1317</v>
      </c>
      <c r="J755" s="2525" t="s">
        <v>22</v>
      </c>
      <c r="K755" s="422" t="s">
        <v>1597</v>
      </c>
      <c r="L755" s="214" t="s">
        <v>19</v>
      </c>
      <c r="M755" s="208"/>
      <c r="N755" s="1145"/>
      <c r="O755" s="1146" t="s">
        <v>529</v>
      </c>
      <c r="P755" s="1147"/>
      <c r="Q755" s="1147"/>
      <c r="R755" s="1147"/>
      <c r="S755" s="1147"/>
      <c r="T755" s="1147"/>
      <c r="U755" s="1147"/>
      <c r="V755" s="1147"/>
      <c r="W755" s="1147"/>
      <c r="X755" s="1147"/>
      <c r="Y755" s="1147"/>
      <c r="Z755" s="1147"/>
      <c r="AA755" s="1147"/>
      <c r="AB755" s="1147"/>
      <c r="AC755" s="1147"/>
      <c r="AD755" s="1147"/>
      <c r="AE755" s="1147"/>
      <c r="AF755" s="1148">
        <v>4</v>
      </c>
      <c r="AG755" s="1149" t="s">
        <v>1254</v>
      </c>
      <c r="AH755" s="1149" t="s">
        <v>1267</v>
      </c>
      <c r="AI755" s="1148">
        <v>4</v>
      </c>
      <c r="AJ755" s="1149" t="s">
        <v>1254</v>
      </c>
      <c r="AK755" s="1149" t="s">
        <v>1267</v>
      </c>
      <c r="AL755" s="845"/>
    </row>
    <row customHeight="1" ht="11.25">
      <c r="A756" s="3319" t="s">
        <v>1218</v>
      </c>
      <c r="E756" s="101"/>
      <c r="F756" s="1122"/>
      <c r="G756" s="1123"/>
      <c r="H756" s="233" t="s">
        <v>90</v>
      </c>
      <c r="I756" s="1144"/>
      <c r="J756" s="2525"/>
      <c r="K756" s="422"/>
      <c r="L756" s="214"/>
      <c r="M756" s="208"/>
      <c r="N756" s="1126"/>
      <c r="O756" s="1143">
        <v>1</v>
      </c>
      <c r="P756" s="1128" t="s">
        <v>19</v>
      </c>
      <c r="Q756" s="430" t="s">
        <v>22</v>
      </c>
      <c r="R756" s="430" t="s">
        <v>22</v>
      </c>
      <c r="S756" s="430" t="s">
        <v>22</v>
      </c>
      <c r="T756" s="430" t="s">
        <v>22</v>
      </c>
      <c r="U756" s="430" t="s">
        <v>22</v>
      </c>
      <c r="V756" s="430" t="s">
        <v>22</v>
      </c>
      <c r="W756" s="430" t="s">
        <v>22</v>
      </c>
      <c r="X756" s="430" t="s">
        <v>22</v>
      </c>
      <c r="Y756" s="430"/>
      <c r="Z756" s="1129"/>
      <c r="AA756" s="1130"/>
      <c r="AB756" s="1130"/>
      <c r="AC756" s="1131"/>
      <c r="AD756" s="1131"/>
      <c r="AE756" s="1150"/>
      <c r="AF756" s="1148"/>
      <c r="AG756" s="1149"/>
      <c r="AH756" s="1149"/>
      <c r="AI756" s="1148"/>
      <c r="AJ756" s="1149"/>
      <c r="AK756" s="1149"/>
      <c r="AL756" s="845"/>
    </row>
    <row customHeight="1" ht="11.25">
      <c r="A757" s="3319" t="s">
        <v>1218</v>
      </c>
      <c r="E757" s="101"/>
      <c r="F757" s="1122"/>
      <c r="G757" s="1123"/>
      <c r="H757" s="233" t="s">
        <v>90</v>
      </c>
      <c r="I757" s="1144"/>
      <c r="J757" s="2525"/>
      <c r="K757" s="422"/>
      <c r="L757" s="214"/>
      <c r="M757" s="208"/>
      <c r="N757" s="1126"/>
      <c r="O757" s="1143"/>
      <c r="P757" s="1136"/>
      <c r="Q757" s="430"/>
      <c r="R757" s="430"/>
      <c r="S757" s="1137"/>
      <c r="T757" s="430"/>
      <c r="U757" s="430"/>
      <c r="V757" s="430"/>
      <c r="W757" s="430"/>
      <c r="X757" s="430"/>
      <c r="Y757" s="430"/>
      <c r="AA757" s="1127">
        <v>1</v>
      </c>
      <c r="AB757" s="1138" t="s">
        <v>1272</v>
      </c>
      <c r="AC757" s="794">
        <v>13734.83333</v>
      </c>
      <c r="AD757" s="1138" t="str">
        <f>AB757</f>
        <v>  Прибыль направляемая на инвестиции</v>
      </c>
      <c r="AE757" s="794">
        <v>0</v>
      </c>
      <c r="AF757" s="1148"/>
      <c r="AG757" s="1149"/>
      <c r="AH757" s="1149"/>
      <c r="AI757" s="1148"/>
      <c r="AJ757" s="1149"/>
      <c r="AK757" s="1149"/>
      <c r="AL757" s="845"/>
    </row>
    <row customHeight="1" ht="25.5">
      <c r="A758" s="3319" t="s">
        <v>1218</v>
      </c>
      <c r="E758" s="101"/>
      <c r="F758" s="1123"/>
      <c r="G758" s="1123"/>
      <c r="H758" s="1123"/>
      <c r="I758" s="1123"/>
      <c r="J758" s="1123"/>
      <c r="K758" s="1123"/>
      <c r="L758" s="1123"/>
      <c r="M758" s="1123"/>
      <c r="N758" s="1123"/>
      <c r="O758" s="1123"/>
      <c r="P758" s="1123"/>
      <c r="Q758" s="1123"/>
      <c r="R758" s="1123"/>
      <c r="S758" s="1123"/>
      <c r="T758" s="1123"/>
      <c r="U758" s="1123"/>
      <c r="V758" s="1123"/>
      <c r="W758" s="1123"/>
      <c r="X758" s="1123"/>
      <c r="Y758" s="1123"/>
      <c r="Z758" s="821" t="s">
        <v>102</v>
      </c>
      <c r="AA758" s="1143" t="s">
        <v>101</v>
      </c>
      <c r="AB758" s="1138" t="s">
        <v>1413</v>
      </c>
      <c r="AC758" s="794">
        <v>118223.33278</v>
      </c>
      <c r="AD758" s="1138" t="str">
        <f>AB758</f>
        <v>  Бюджет субъекта РФ</v>
      </c>
      <c r="AE758" s="794">
        <v>32368.88</v>
      </c>
      <c r="AF758" s="1125"/>
      <c r="AG758" s="1133"/>
      <c r="AH758" s="1133"/>
      <c r="AI758" s="1125"/>
      <c r="AJ758" s="1133"/>
      <c r="AK758" s="1134"/>
      <c r="AL758" s="845"/>
    </row>
    <row customHeight="1" ht="27.75">
      <c r="A759" s="3319" t="s">
        <v>1218</v>
      </c>
      <c r="E759" s="101"/>
      <c r="F759" s="1123"/>
      <c r="G759" s="1123"/>
      <c r="H759" s="1123"/>
      <c r="I759" s="1123"/>
      <c r="J759" s="1123"/>
      <c r="K759" s="1123"/>
      <c r="L759" s="1123"/>
      <c r="M759" s="1123"/>
      <c r="N759" s="1123"/>
      <c r="O759" s="1123"/>
      <c r="P759" s="1123"/>
      <c r="Q759" s="1123"/>
      <c r="R759" s="1123"/>
      <c r="S759" s="1123"/>
      <c r="T759" s="1123"/>
      <c r="U759" s="1123"/>
      <c r="V759" s="1123"/>
      <c r="W759" s="1123"/>
      <c r="X759" s="1123"/>
      <c r="Y759" s="1123"/>
      <c r="Z759" s="821" t="s">
        <v>102</v>
      </c>
      <c r="AA759" s="1143" t="s">
        <v>89</v>
      </c>
      <c r="AB759" s="1138" t="s">
        <v>1576</v>
      </c>
      <c r="AC759" s="794">
        <v>405886.66666</v>
      </c>
      <c r="AD759" s="1138" t="str">
        <f>AB759</f>
        <v>      Займы, предоставленные Фондом ЖКХ за счет средств ФНБ</v>
      </c>
      <c r="AE759" s="794">
        <v>121766</v>
      </c>
      <c r="AF759" s="1125"/>
      <c r="AG759" s="1133"/>
      <c r="AH759" s="1133"/>
      <c r="AI759" s="1125"/>
      <c r="AJ759" s="1133"/>
      <c r="AK759" s="1134"/>
      <c r="AL759" s="845"/>
    </row>
    <row customHeight="1" ht="24.75">
      <c r="A760" s="3319" t="s">
        <v>1218</v>
      </c>
      <c r="E760" s="101"/>
      <c r="F760" s="1122"/>
      <c r="G760" s="1123"/>
      <c r="H760" s="233" t="s">
        <v>90</v>
      </c>
      <c r="I760" s="1144"/>
      <c r="J760" s="2525"/>
      <c r="K760" s="422"/>
      <c r="L760" s="214"/>
      <c r="M760" s="208"/>
      <c r="N760" s="1126"/>
      <c r="O760" s="1143"/>
      <c r="P760" s="1140"/>
      <c r="Q760" s="430"/>
      <c r="R760" s="430"/>
      <c r="S760" s="1137"/>
      <c r="T760" s="430"/>
      <c r="U760" s="430"/>
      <c r="V760" s="430"/>
      <c r="W760" s="430"/>
      <c r="X760" s="430"/>
      <c r="Y760" s="430"/>
      <c r="Z760" s="1129"/>
      <c r="AA760" s="1130"/>
      <c r="AB760" s="167" t="s">
        <v>1263</v>
      </c>
      <c r="AC760" s="1131"/>
      <c r="AD760" s="1131"/>
      <c r="AE760" s="1151"/>
      <c r="AF760" s="1148"/>
      <c r="AG760" s="1149"/>
      <c r="AH760" s="1149"/>
      <c r="AI760" s="1148"/>
      <c r="AJ760" s="1149"/>
      <c r="AK760" s="1149"/>
      <c r="AL760" s="845"/>
    </row>
    <row customHeight="1" ht="11.25">
      <c r="A761" s="3319" t="s">
        <v>1218</v>
      </c>
      <c r="E761" s="101"/>
      <c r="F761" s="1122"/>
      <c r="G761" s="1123"/>
      <c r="H761" s="233" t="s">
        <v>90</v>
      </c>
      <c r="I761" s="1144"/>
      <c r="J761" s="2525"/>
      <c r="K761" s="422"/>
      <c r="L761" s="214"/>
      <c r="M761" s="208"/>
      <c r="N761" s="1129"/>
      <c r="O761" s="1130"/>
      <c r="P761" s="167" t="s">
        <v>1264</v>
      </c>
      <c r="Q761" s="1130"/>
      <c r="R761" s="1130"/>
      <c r="S761" s="1130"/>
      <c r="T761" s="1130"/>
      <c r="U761" s="1130"/>
      <c r="V761" s="1130"/>
      <c r="W761" s="1130"/>
      <c r="X761" s="1130"/>
      <c r="Y761" s="1130"/>
      <c r="Z761" s="1130"/>
      <c r="AA761" s="1130"/>
      <c r="AB761" s="1130"/>
      <c r="AC761" s="1130"/>
      <c r="AD761" s="1130"/>
      <c r="AE761" s="1152"/>
      <c r="AF761" s="1148"/>
      <c r="AG761" s="1149"/>
      <c r="AH761" s="1149"/>
      <c r="AI761" s="1148"/>
      <c r="AJ761" s="1149"/>
      <c r="AK761" s="1149"/>
      <c r="AL761" s="845"/>
    </row>
    <row customHeight="1" ht="11.25">
      <c r="A762" s="3319" t="s">
        <v>1218</v>
      </c>
      <c r="B762" s="3319" t="s">
        <v>22</v>
      </c>
      <c r="E762" s="101"/>
      <c r="F762" s="1122"/>
      <c r="G762" s="821" t="s">
        <v>102</v>
      </c>
      <c r="H762" s="233" t="s">
        <v>91</v>
      </c>
      <c r="I762" s="1144" t="s">
        <v>1317</v>
      </c>
      <c r="J762" s="2525" t="s">
        <v>22</v>
      </c>
      <c r="K762" s="422" t="s">
        <v>1598</v>
      </c>
      <c r="L762" s="214" t="s">
        <v>19</v>
      </c>
      <c r="M762" s="208"/>
      <c r="N762" s="1145"/>
      <c r="O762" s="1146" t="s">
        <v>529</v>
      </c>
      <c r="P762" s="1147"/>
      <c r="Q762" s="1147"/>
      <c r="R762" s="1147"/>
      <c r="S762" s="1147"/>
      <c r="T762" s="1147"/>
      <c r="U762" s="1147"/>
      <c r="V762" s="1147"/>
      <c r="W762" s="1147"/>
      <c r="X762" s="1147"/>
      <c r="Y762" s="1147"/>
      <c r="Z762" s="1147"/>
      <c r="AA762" s="1147"/>
      <c r="AB762" s="1147"/>
      <c r="AC762" s="1147"/>
      <c r="AD762" s="1147"/>
      <c r="AE762" s="1147"/>
      <c r="AF762" s="1148">
        <v>4</v>
      </c>
      <c r="AG762" s="1149" t="s">
        <v>1254</v>
      </c>
      <c r="AH762" s="1149" t="s">
        <v>1267</v>
      </c>
      <c r="AI762" s="1148">
        <v>4</v>
      </c>
      <c r="AJ762" s="1149" t="s">
        <v>1254</v>
      </c>
      <c r="AK762" s="1149" t="s">
        <v>1267</v>
      </c>
      <c r="AL762" s="845"/>
    </row>
    <row customHeight="1" ht="11.25">
      <c r="A763" s="3319" t="s">
        <v>1218</v>
      </c>
      <c r="E763" s="101"/>
      <c r="F763" s="1122"/>
      <c r="G763" s="1123"/>
      <c r="H763" s="233" t="s">
        <v>109</v>
      </c>
      <c r="I763" s="1144"/>
      <c r="J763" s="2525"/>
      <c r="K763" s="422"/>
      <c r="L763" s="214"/>
      <c r="M763" s="208"/>
      <c r="N763" s="1126"/>
      <c r="O763" s="1143">
        <v>1</v>
      </c>
      <c r="P763" s="1128" t="s">
        <v>19</v>
      </c>
      <c r="Q763" s="430" t="s">
        <v>22</v>
      </c>
      <c r="R763" s="430" t="s">
        <v>22</v>
      </c>
      <c r="S763" s="430" t="s">
        <v>22</v>
      </c>
      <c r="T763" s="430" t="s">
        <v>22</v>
      </c>
      <c r="U763" s="430" t="s">
        <v>22</v>
      </c>
      <c r="V763" s="430" t="s">
        <v>22</v>
      </c>
      <c r="W763" s="430" t="s">
        <v>22</v>
      </c>
      <c r="X763" s="430" t="s">
        <v>22</v>
      </c>
      <c r="Y763" s="430"/>
      <c r="Z763" s="1129"/>
      <c r="AA763" s="1130"/>
      <c r="AB763" s="1130"/>
      <c r="AC763" s="1131"/>
      <c r="AD763" s="1131"/>
      <c r="AE763" s="1150"/>
      <c r="AF763" s="1148"/>
      <c r="AG763" s="1149"/>
      <c r="AH763" s="1149"/>
      <c r="AI763" s="1148"/>
      <c r="AJ763" s="1149"/>
      <c r="AK763" s="1149"/>
      <c r="AL763" s="845"/>
    </row>
    <row customHeight="1" ht="11.25">
      <c r="A764" s="3319" t="s">
        <v>1218</v>
      </c>
      <c r="E764" s="101"/>
      <c r="F764" s="1122"/>
      <c r="G764" s="1123"/>
      <c r="H764" s="233" t="s">
        <v>109</v>
      </c>
      <c r="I764" s="1144"/>
      <c r="J764" s="2525"/>
      <c r="K764" s="422"/>
      <c r="L764" s="214"/>
      <c r="M764" s="208"/>
      <c r="N764" s="1126"/>
      <c r="O764" s="1143"/>
      <c r="P764" s="1136"/>
      <c r="Q764" s="430"/>
      <c r="R764" s="430"/>
      <c r="S764" s="1137"/>
      <c r="T764" s="430"/>
      <c r="U764" s="430"/>
      <c r="V764" s="430"/>
      <c r="W764" s="430"/>
      <c r="X764" s="430"/>
      <c r="Y764" s="430"/>
      <c r="AA764" s="1127">
        <v>1</v>
      </c>
      <c r="AB764" s="1138" t="s">
        <v>1272</v>
      </c>
      <c r="AC764" s="794">
        <v>7868.29606</v>
      </c>
      <c r="AD764" s="1138" t="str">
        <f>AB764</f>
        <v>  Прибыль направляемая на инвестиции</v>
      </c>
      <c r="AE764" s="794">
        <v>0</v>
      </c>
      <c r="AF764" s="1148"/>
      <c r="AG764" s="1149"/>
      <c r="AH764" s="1149"/>
      <c r="AI764" s="1148"/>
      <c r="AJ764" s="1149"/>
      <c r="AK764" s="1149"/>
      <c r="AL764" s="845"/>
    </row>
    <row customHeight="1" ht="11.25">
      <c r="A765" s="3319" t="s">
        <v>1218</v>
      </c>
      <c r="E765" s="101"/>
      <c r="F765" s="1123"/>
      <c r="G765" s="1123"/>
      <c r="H765" s="1123"/>
      <c r="I765" s="1123"/>
      <c r="J765" s="1123"/>
      <c r="K765" s="1123"/>
      <c r="L765" s="1123"/>
      <c r="M765" s="1123"/>
      <c r="N765" s="1123"/>
      <c r="O765" s="1123"/>
      <c r="P765" s="1123"/>
      <c r="Q765" s="1123"/>
      <c r="R765" s="1123"/>
      <c r="S765" s="1123"/>
      <c r="T765" s="1123"/>
      <c r="U765" s="1123"/>
      <c r="V765" s="1123"/>
      <c r="W765" s="1123"/>
      <c r="X765" s="1123"/>
      <c r="Y765" s="1123"/>
      <c r="Z765" s="821" t="s">
        <v>102</v>
      </c>
      <c r="AA765" s="1143" t="s">
        <v>101</v>
      </c>
      <c r="AB765" s="1138" t="s">
        <v>1413</v>
      </c>
      <c r="AC765" s="794">
        <v>163710.01449</v>
      </c>
      <c r="AD765" s="1138" t="str">
        <f>AB765</f>
        <v>  Бюджет субъекта РФ</v>
      </c>
      <c r="AE765" s="794">
        <v>46415.459</v>
      </c>
      <c r="AF765" s="1125"/>
      <c r="AG765" s="1133"/>
      <c r="AH765" s="1133"/>
      <c r="AI765" s="1125"/>
      <c r="AJ765" s="1133"/>
      <c r="AK765" s="1134"/>
      <c r="AL765" s="845"/>
    </row>
    <row customHeight="1" ht="22.5">
      <c r="A766" s="3319" t="s">
        <v>1218</v>
      </c>
      <c r="E766" s="101"/>
      <c r="F766" s="1123"/>
      <c r="G766" s="1123"/>
      <c r="H766" s="1123"/>
      <c r="I766" s="1123"/>
      <c r="J766" s="1123"/>
      <c r="K766" s="1123"/>
      <c r="L766" s="1123"/>
      <c r="M766" s="1123"/>
      <c r="N766" s="1123"/>
      <c r="O766" s="1123"/>
      <c r="P766" s="1123"/>
      <c r="Q766" s="1123"/>
      <c r="R766" s="1123"/>
      <c r="S766" s="1123"/>
      <c r="T766" s="1123"/>
      <c r="U766" s="1123"/>
      <c r="V766" s="1123"/>
      <c r="W766" s="1123"/>
      <c r="X766" s="1123"/>
      <c r="Y766" s="1123"/>
      <c r="Z766" s="821" t="s">
        <v>102</v>
      </c>
      <c r="AA766" s="1143" t="s">
        <v>89</v>
      </c>
      <c r="AB766" s="1138" t="s">
        <v>1576</v>
      </c>
      <c r="AC766" s="794">
        <v>292635.83333</v>
      </c>
      <c r="AD766" s="1138" t="str">
        <f>AB766</f>
        <v>      Займы, предоставленные Фондом ЖКХ за счет средств ФНБ</v>
      </c>
      <c r="AE766" s="794">
        <v>87790.75</v>
      </c>
      <c r="AF766" s="1125"/>
      <c r="AG766" s="1133"/>
      <c r="AH766" s="1133"/>
      <c r="AI766" s="1125"/>
      <c r="AJ766" s="1133"/>
      <c r="AK766" s="1134"/>
      <c r="AL766" s="845"/>
    </row>
    <row customHeight="1" ht="11.25">
      <c r="A767" s="3319" t="s">
        <v>1218</v>
      </c>
      <c r="E767" s="101"/>
      <c r="F767" s="1122"/>
      <c r="G767" s="1123"/>
      <c r="H767" s="233" t="s">
        <v>109</v>
      </c>
      <c r="I767" s="1144"/>
      <c r="J767" s="2525"/>
      <c r="K767" s="422"/>
      <c r="L767" s="214"/>
      <c r="M767" s="208"/>
      <c r="N767" s="1126"/>
      <c r="O767" s="1143"/>
      <c r="P767" s="1140"/>
      <c r="Q767" s="430"/>
      <c r="R767" s="430"/>
      <c r="S767" s="1137"/>
      <c r="T767" s="430"/>
      <c r="U767" s="430"/>
      <c r="V767" s="430"/>
      <c r="W767" s="430"/>
      <c r="X767" s="430"/>
      <c r="Y767" s="430"/>
      <c r="Z767" s="1129"/>
      <c r="AA767" s="1130"/>
      <c r="AB767" s="167" t="s">
        <v>1263</v>
      </c>
      <c r="AC767" s="1131"/>
      <c r="AD767" s="1131"/>
      <c r="AE767" s="1151"/>
      <c r="AF767" s="1148"/>
      <c r="AG767" s="1149"/>
      <c r="AH767" s="1149"/>
      <c r="AI767" s="1148"/>
      <c r="AJ767" s="1149"/>
      <c r="AK767" s="1149"/>
      <c r="AL767" s="845"/>
    </row>
    <row customHeight="1" ht="11.25">
      <c r="A768" s="3319" t="s">
        <v>1218</v>
      </c>
      <c r="E768" s="101"/>
      <c r="F768" s="1122"/>
      <c r="G768" s="1123"/>
      <c r="H768" s="233" t="s">
        <v>109</v>
      </c>
      <c r="I768" s="1144"/>
      <c r="J768" s="2525"/>
      <c r="K768" s="422"/>
      <c r="L768" s="214"/>
      <c r="M768" s="208"/>
      <c r="N768" s="1129"/>
      <c r="O768" s="1130"/>
      <c r="P768" s="167" t="s">
        <v>1264</v>
      </c>
      <c r="Q768" s="1130"/>
      <c r="R768" s="1130"/>
      <c r="S768" s="1130"/>
      <c r="T768" s="1130"/>
      <c r="U768" s="1130"/>
      <c r="V768" s="1130"/>
      <c r="W768" s="1130"/>
      <c r="X768" s="1130"/>
      <c r="Y768" s="1130"/>
      <c r="Z768" s="1130"/>
      <c r="AA768" s="1130"/>
      <c r="AB768" s="1130"/>
      <c r="AC768" s="1130"/>
      <c r="AD768" s="1130"/>
      <c r="AE768" s="1152"/>
      <c r="AF768" s="1148"/>
      <c r="AG768" s="1149"/>
      <c r="AH768" s="1149"/>
      <c r="AI768" s="1148"/>
      <c r="AJ768" s="1149"/>
      <c r="AK768" s="1149"/>
      <c r="AL768" s="845"/>
    </row>
    <row customHeight="1" ht="11.25">
      <c r="A769" s="3319" t="s">
        <v>1218</v>
      </c>
      <c r="B769" s="3319" t="s">
        <v>22</v>
      </c>
      <c r="E769" s="101"/>
      <c r="F769" s="1122"/>
      <c r="G769" s="821" t="s">
        <v>102</v>
      </c>
      <c r="H769" s="233" t="s">
        <v>92</v>
      </c>
      <c r="I769" s="1144" t="s">
        <v>1317</v>
      </c>
      <c r="J769" s="2525" t="s">
        <v>22</v>
      </c>
      <c r="K769" s="422" t="s">
        <v>1599</v>
      </c>
      <c r="L769" s="214" t="s">
        <v>19</v>
      </c>
      <c r="M769" s="208"/>
      <c r="N769" s="1145"/>
      <c r="O769" s="1146" t="s">
        <v>529</v>
      </c>
      <c r="P769" s="1147"/>
      <c r="Q769" s="1147"/>
      <c r="R769" s="1147"/>
      <c r="S769" s="1147"/>
      <c r="T769" s="1147"/>
      <c r="U769" s="1147"/>
      <c r="V769" s="1147"/>
      <c r="W769" s="1147"/>
      <c r="X769" s="1147"/>
      <c r="Y769" s="1147"/>
      <c r="Z769" s="1147"/>
      <c r="AA769" s="1147"/>
      <c r="AB769" s="1147"/>
      <c r="AC769" s="1147"/>
      <c r="AD769" s="1147"/>
      <c r="AE769" s="1147"/>
      <c r="AF769" s="1148">
        <v>4</v>
      </c>
      <c r="AG769" s="1149" t="s">
        <v>1254</v>
      </c>
      <c r="AH769" s="1149" t="s">
        <v>1267</v>
      </c>
      <c r="AI769" s="1148">
        <v>4</v>
      </c>
      <c r="AJ769" s="1149" t="s">
        <v>1254</v>
      </c>
      <c r="AK769" s="1149" t="s">
        <v>1267</v>
      </c>
      <c r="AL769" s="845"/>
    </row>
    <row customHeight="1" ht="11.25">
      <c r="A770" s="3319" t="s">
        <v>1218</v>
      </c>
      <c r="E770" s="101"/>
      <c r="F770" s="1122"/>
      <c r="G770" s="1123"/>
      <c r="H770" s="233" t="s">
        <v>91</v>
      </c>
      <c r="I770" s="1144"/>
      <c r="J770" s="2525"/>
      <c r="K770" s="422"/>
      <c r="L770" s="214"/>
      <c r="M770" s="208"/>
      <c r="N770" s="1126"/>
      <c r="O770" s="1143">
        <v>1</v>
      </c>
      <c r="P770" s="1128" t="s">
        <v>19</v>
      </c>
      <c r="Q770" s="430" t="s">
        <v>22</v>
      </c>
      <c r="R770" s="430" t="s">
        <v>22</v>
      </c>
      <c r="S770" s="430" t="s">
        <v>22</v>
      </c>
      <c r="T770" s="430" t="s">
        <v>22</v>
      </c>
      <c r="U770" s="430" t="s">
        <v>22</v>
      </c>
      <c r="V770" s="430" t="s">
        <v>22</v>
      </c>
      <c r="W770" s="430" t="s">
        <v>22</v>
      </c>
      <c r="X770" s="430" t="s">
        <v>22</v>
      </c>
      <c r="Y770" s="430"/>
      <c r="Z770" s="1129"/>
      <c r="AA770" s="1130"/>
      <c r="AB770" s="1130"/>
      <c r="AC770" s="1131"/>
      <c r="AD770" s="1131"/>
      <c r="AE770" s="1150"/>
      <c r="AF770" s="1148"/>
      <c r="AG770" s="1149"/>
      <c r="AH770" s="1149"/>
      <c r="AI770" s="1148"/>
      <c r="AJ770" s="1149"/>
      <c r="AK770" s="1149"/>
      <c r="AL770" s="845"/>
    </row>
    <row customHeight="1" ht="11.25">
      <c r="A771" s="3319" t="s">
        <v>1218</v>
      </c>
      <c r="E771" s="101"/>
      <c r="F771" s="1122"/>
      <c r="G771" s="1123"/>
      <c r="H771" s="233" t="s">
        <v>91</v>
      </c>
      <c r="I771" s="1144"/>
      <c r="J771" s="2525"/>
      <c r="K771" s="422"/>
      <c r="L771" s="214"/>
      <c r="M771" s="208"/>
      <c r="N771" s="1126"/>
      <c r="O771" s="1143"/>
      <c r="P771" s="1136"/>
      <c r="Q771" s="430"/>
      <c r="R771" s="430"/>
      <c r="S771" s="1137"/>
      <c r="T771" s="430"/>
      <c r="U771" s="430"/>
      <c r="V771" s="430"/>
      <c r="W771" s="430"/>
      <c r="X771" s="430"/>
      <c r="Y771" s="430"/>
      <c r="AA771" s="1127">
        <v>1</v>
      </c>
      <c r="AB771" s="1138" t="s">
        <v>1272</v>
      </c>
      <c r="AC771" s="794">
        <v>5126.82451</v>
      </c>
      <c r="AD771" s="1138" t="str">
        <f>AB771</f>
        <v>  Прибыль направляемая на инвестиции</v>
      </c>
      <c r="AE771" s="794">
        <v>0</v>
      </c>
      <c r="AF771" s="1148"/>
      <c r="AG771" s="1149"/>
      <c r="AH771" s="1149"/>
      <c r="AI771" s="1148"/>
      <c r="AJ771" s="1149"/>
      <c r="AK771" s="1149"/>
      <c r="AL771" s="845"/>
    </row>
    <row customHeight="1" ht="11.25">
      <c r="A772" s="3319" t="s">
        <v>1218</v>
      </c>
      <c r="E772" s="101"/>
      <c r="F772" s="1123"/>
      <c r="G772" s="1123"/>
      <c r="H772" s="1123"/>
      <c r="I772" s="1123"/>
      <c r="J772" s="1123"/>
      <c r="K772" s="1123"/>
      <c r="L772" s="1123"/>
      <c r="M772" s="1123"/>
      <c r="N772" s="1123"/>
      <c r="O772" s="1123"/>
      <c r="P772" s="1123"/>
      <c r="Q772" s="1123"/>
      <c r="R772" s="1123"/>
      <c r="S772" s="1123"/>
      <c r="T772" s="1123"/>
      <c r="U772" s="1123"/>
      <c r="V772" s="1123"/>
      <c r="W772" s="1123"/>
      <c r="X772" s="1123"/>
      <c r="Y772" s="1123"/>
      <c r="Z772" s="821" t="s">
        <v>102</v>
      </c>
      <c r="AA772" s="1143" t="s">
        <v>101</v>
      </c>
      <c r="AB772" s="1138" t="s">
        <v>1413</v>
      </c>
      <c r="AC772" s="794">
        <v>52263.61516</v>
      </c>
      <c r="AD772" s="1138" t="str">
        <f>AB772</f>
        <v>  Бюджет субъекта РФ</v>
      </c>
      <c r="AE772" s="794">
        <v>14709.58</v>
      </c>
      <c r="AF772" s="1125"/>
      <c r="AG772" s="1133"/>
      <c r="AH772" s="1133"/>
      <c r="AI772" s="1125"/>
      <c r="AJ772" s="1133"/>
      <c r="AK772" s="1134"/>
      <c r="AL772" s="845"/>
    </row>
    <row customHeight="1" ht="20.25">
      <c r="A773" s="3319" t="s">
        <v>1218</v>
      </c>
      <c r="E773" s="101"/>
      <c r="F773" s="1123"/>
      <c r="G773" s="1123"/>
      <c r="H773" s="1123"/>
      <c r="I773" s="1123"/>
      <c r="J773" s="1123"/>
      <c r="K773" s="1123"/>
      <c r="L773" s="1123"/>
      <c r="M773" s="1123"/>
      <c r="N773" s="1123"/>
      <c r="O773" s="1123"/>
      <c r="P773" s="1123"/>
      <c r="Q773" s="1123"/>
      <c r="R773" s="1123"/>
      <c r="S773" s="1123"/>
      <c r="T773" s="1123"/>
      <c r="U773" s="1123"/>
      <c r="V773" s="1123"/>
      <c r="W773" s="1123"/>
      <c r="X773" s="1123"/>
      <c r="Y773" s="1123"/>
      <c r="Z773" s="821" t="s">
        <v>102</v>
      </c>
      <c r="AA773" s="1143" t="s">
        <v>89</v>
      </c>
      <c r="AB773" s="1138" t="s">
        <v>1576</v>
      </c>
      <c r="AC773" s="794">
        <v>78288.26683</v>
      </c>
      <c r="AD773" s="1138" t="str">
        <f>AB773</f>
        <v>      Займы, предоставленные Фондом ЖКХ за счет средств ФНБ</v>
      </c>
      <c r="AE773" s="794">
        <v>23369.048</v>
      </c>
      <c r="AF773" s="1125"/>
      <c r="AG773" s="1133"/>
      <c r="AH773" s="1133"/>
      <c r="AI773" s="1125"/>
      <c r="AJ773" s="1133"/>
      <c r="AK773" s="1134"/>
      <c r="AL773" s="845"/>
    </row>
    <row customHeight="1" ht="11.25">
      <c r="A774" s="3319" t="s">
        <v>1218</v>
      </c>
      <c r="E774" s="101"/>
      <c r="F774" s="1122"/>
      <c r="G774" s="1123"/>
      <c r="H774" s="233" t="s">
        <v>91</v>
      </c>
      <c r="I774" s="1144"/>
      <c r="J774" s="2525"/>
      <c r="K774" s="422"/>
      <c r="L774" s="214"/>
      <c r="M774" s="208"/>
      <c r="N774" s="1126"/>
      <c r="O774" s="1143"/>
      <c r="P774" s="1140"/>
      <c r="Q774" s="430"/>
      <c r="R774" s="430"/>
      <c r="S774" s="1137"/>
      <c r="T774" s="430"/>
      <c r="U774" s="430"/>
      <c r="V774" s="430"/>
      <c r="W774" s="430"/>
      <c r="X774" s="430"/>
      <c r="Y774" s="430"/>
      <c r="Z774" s="1129"/>
      <c r="AA774" s="1130"/>
      <c r="AB774" s="167" t="s">
        <v>1263</v>
      </c>
      <c r="AC774" s="1131"/>
      <c r="AD774" s="1131"/>
      <c r="AE774" s="1151"/>
      <c r="AF774" s="1148"/>
      <c r="AG774" s="1149"/>
      <c r="AH774" s="1149"/>
      <c r="AI774" s="1148"/>
      <c r="AJ774" s="1149"/>
      <c r="AK774" s="1149"/>
      <c r="AL774" s="845"/>
    </row>
    <row customHeight="1" ht="11.25">
      <c r="A775" s="3319" t="s">
        <v>1218</v>
      </c>
      <c r="E775" s="101"/>
      <c r="F775" s="1122"/>
      <c r="G775" s="1123"/>
      <c r="H775" s="233" t="s">
        <v>91</v>
      </c>
      <c r="I775" s="1144"/>
      <c r="J775" s="2525"/>
      <c r="K775" s="422"/>
      <c r="L775" s="214"/>
      <c r="M775" s="208"/>
      <c r="N775" s="1129"/>
      <c r="O775" s="1130"/>
      <c r="P775" s="167" t="s">
        <v>1264</v>
      </c>
      <c r="Q775" s="1130"/>
      <c r="R775" s="1130"/>
      <c r="S775" s="1130"/>
      <c r="T775" s="1130"/>
      <c r="U775" s="1130"/>
      <c r="V775" s="1130"/>
      <c r="W775" s="1130"/>
      <c r="X775" s="1130"/>
      <c r="Y775" s="1130"/>
      <c r="Z775" s="1130"/>
      <c r="AA775" s="1130"/>
      <c r="AB775" s="1130"/>
      <c r="AC775" s="1130"/>
      <c r="AD775" s="1130"/>
      <c r="AE775" s="1152"/>
      <c r="AF775" s="1148"/>
      <c r="AG775" s="1149"/>
      <c r="AH775" s="1149"/>
      <c r="AI775" s="1148"/>
      <c r="AJ775" s="1149"/>
      <c r="AK775" s="1149"/>
      <c r="AL775" s="845"/>
    </row>
    <row customHeight="1" ht="11.25">
      <c r="A776" s="3319" t="s">
        <v>1218</v>
      </c>
      <c r="B776" s="3319" t="s">
        <v>1280</v>
      </c>
      <c r="E776" s="101"/>
      <c r="F776" s="1122"/>
      <c r="G776" s="821" t="s">
        <v>102</v>
      </c>
      <c r="H776" s="233" t="s">
        <v>117</v>
      </c>
      <c r="I776" s="1144" t="s">
        <v>1281</v>
      </c>
      <c r="J776" s="366" t="s">
        <v>1282</v>
      </c>
      <c r="K776" s="422" t="s">
        <v>1600</v>
      </c>
      <c r="L776" s="214" t="s">
        <v>19</v>
      </c>
      <c r="M776" s="208"/>
      <c r="N776" s="1145"/>
      <c r="O776" s="1146" t="s">
        <v>529</v>
      </c>
      <c r="P776" s="1147"/>
      <c r="Q776" s="1147"/>
      <c r="R776" s="1147"/>
      <c r="S776" s="1147"/>
      <c r="T776" s="1147"/>
      <c r="U776" s="1147"/>
      <c r="V776" s="1147"/>
      <c r="W776" s="1147"/>
      <c r="X776" s="1147"/>
      <c r="Y776" s="1147"/>
      <c r="Z776" s="1147"/>
      <c r="AA776" s="1147"/>
      <c r="AB776" s="1147"/>
      <c r="AC776" s="1147"/>
      <c r="AD776" s="1147"/>
      <c r="AE776" s="1147"/>
      <c r="AF776" s="1148">
        <v>1</v>
      </c>
      <c r="AG776" s="1149" t="s">
        <v>1254</v>
      </c>
      <c r="AH776" s="1149" t="s">
        <v>1267</v>
      </c>
      <c r="AI776" s="1148">
        <v>1</v>
      </c>
      <c r="AJ776" s="1149" t="s">
        <v>1254</v>
      </c>
      <c r="AK776" s="1149" t="s">
        <v>1267</v>
      </c>
      <c r="AL776" s="845"/>
    </row>
    <row customHeight="1" ht="11.25">
      <c r="A777" s="3319" t="s">
        <v>1218</v>
      </c>
      <c r="E777" s="101"/>
      <c r="F777" s="1122"/>
      <c r="G777" s="1123"/>
      <c r="H777" s="233" t="s">
        <v>92</v>
      </c>
      <c r="I777" s="1144"/>
      <c r="J777" s="366"/>
      <c r="K777" s="422"/>
      <c r="L777" s="214"/>
      <c r="M777" s="208"/>
      <c r="N777" s="1126"/>
      <c r="O777" s="1143">
        <v>1</v>
      </c>
      <c r="P777" s="1128" t="s">
        <v>19</v>
      </c>
      <c r="Q777" s="430" t="s">
        <v>22</v>
      </c>
      <c r="R777" s="430" t="s">
        <v>22</v>
      </c>
      <c r="S777" s="430" t="s">
        <v>22</v>
      </c>
      <c r="T777" s="430" t="s">
        <v>22</v>
      </c>
      <c r="U777" s="430" t="s">
        <v>22</v>
      </c>
      <c r="V777" s="430" t="s">
        <v>22</v>
      </c>
      <c r="W777" s="430" t="s">
        <v>22</v>
      </c>
      <c r="X777" s="430" t="s">
        <v>22</v>
      </c>
      <c r="Y777" s="430"/>
      <c r="Z777" s="1129"/>
      <c r="AA777" s="1130"/>
      <c r="AB777" s="1130"/>
      <c r="AC777" s="1131"/>
      <c r="AD777" s="1131"/>
      <c r="AE777" s="1150"/>
      <c r="AF777" s="1148"/>
      <c r="AG777" s="1149"/>
      <c r="AH777" s="1149"/>
      <c r="AI777" s="1148"/>
      <c r="AJ777" s="1149"/>
      <c r="AK777" s="1149"/>
      <c r="AL777" s="845"/>
    </row>
    <row customHeight="1" ht="21">
      <c r="A778" s="3319" t="s">
        <v>1218</v>
      </c>
      <c r="E778" s="101"/>
      <c r="F778" s="1122"/>
      <c r="G778" s="1123"/>
      <c r="H778" s="233" t="s">
        <v>92</v>
      </c>
      <c r="I778" s="1144"/>
      <c r="J778" s="366"/>
      <c r="K778" s="422"/>
      <c r="L778" s="214"/>
      <c r="M778" s="208"/>
      <c r="N778" s="1126"/>
      <c r="O778" s="1143"/>
      <c r="P778" s="1136"/>
      <c r="Q778" s="430"/>
      <c r="R778" s="430"/>
      <c r="S778" s="1137"/>
      <c r="T778" s="430"/>
      <c r="U778" s="430"/>
      <c r="V778" s="430"/>
      <c r="W778" s="430"/>
      <c r="X778" s="430"/>
      <c r="Y778" s="430"/>
      <c r="AA778" s="1127">
        <v>1</v>
      </c>
      <c r="AB778" s="1138" t="s">
        <v>1303</v>
      </c>
      <c r="AC778" s="794">
        <v>109423.414285</v>
      </c>
      <c r="AD778" s="1138" t="str">
        <f>AB778</f>
        <v>  Средства, полученные за счет платы за подключение (технологическое присоединение)</v>
      </c>
      <c r="AE778" s="794">
        <v>0</v>
      </c>
      <c r="AF778" s="1148"/>
      <c r="AG778" s="1149"/>
      <c r="AH778" s="1149"/>
      <c r="AI778" s="1148"/>
      <c r="AJ778" s="1149"/>
      <c r="AK778" s="1149"/>
      <c r="AL778" s="845"/>
    </row>
    <row customHeight="1" ht="11.25">
      <c r="A779" s="3319" t="s">
        <v>1218</v>
      </c>
      <c r="E779" s="101"/>
      <c r="F779" s="1123"/>
      <c r="G779" s="1123"/>
      <c r="H779" s="1123"/>
      <c r="I779" s="1123"/>
      <c r="J779" s="1123"/>
      <c r="K779" s="1123"/>
      <c r="L779" s="1123"/>
      <c r="M779" s="1123"/>
      <c r="N779" s="1123"/>
      <c r="O779" s="1123"/>
      <c r="P779" s="1123"/>
      <c r="Q779" s="1123"/>
      <c r="R779" s="1123"/>
      <c r="S779" s="1123"/>
      <c r="T779" s="1123"/>
      <c r="U779" s="1123"/>
      <c r="V779" s="1123"/>
      <c r="W779" s="1123"/>
      <c r="X779" s="1123"/>
      <c r="Y779" s="1123"/>
      <c r="Z779" s="821" t="s">
        <v>102</v>
      </c>
      <c r="AA779" s="1143" t="s">
        <v>101</v>
      </c>
      <c r="AB779" s="1138" t="s">
        <v>1413</v>
      </c>
      <c r="AC779" s="794">
        <v>48275.03571</v>
      </c>
      <c r="AD779" s="1138" t="str">
        <f>AB779</f>
        <v>  Бюджет субъекта РФ</v>
      </c>
      <c r="AE779" s="794">
        <v>0</v>
      </c>
      <c r="AF779" s="1125"/>
      <c r="AG779" s="1133"/>
      <c r="AH779" s="1133"/>
      <c r="AI779" s="1125"/>
      <c r="AJ779" s="1133"/>
      <c r="AK779" s="1134"/>
      <c r="AL779" s="845"/>
    </row>
    <row customHeight="1" ht="11.25">
      <c r="A780" s="3319" t="s">
        <v>1218</v>
      </c>
      <c r="E780" s="101"/>
      <c r="F780" s="1122"/>
      <c r="G780" s="1123"/>
      <c r="H780" s="233" t="s">
        <v>92</v>
      </c>
      <c r="I780" s="1144"/>
      <c r="J780" s="366"/>
      <c r="K780" s="422"/>
      <c r="L780" s="214"/>
      <c r="M780" s="208"/>
      <c r="N780" s="1126"/>
      <c r="O780" s="1143"/>
      <c r="P780" s="1140"/>
      <c r="Q780" s="430"/>
      <c r="R780" s="430"/>
      <c r="S780" s="1137"/>
      <c r="T780" s="430"/>
      <c r="U780" s="430"/>
      <c r="V780" s="430"/>
      <c r="W780" s="430"/>
      <c r="X780" s="430"/>
      <c r="Y780" s="430"/>
      <c r="Z780" s="1129"/>
      <c r="AA780" s="1130"/>
      <c r="AB780" s="167" t="s">
        <v>1263</v>
      </c>
      <c r="AC780" s="1131"/>
      <c r="AD780" s="1131"/>
      <c r="AE780" s="1151"/>
      <c r="AF780" s="1148"/>
      <c r="AG780" s="1149"/>
      <c r="AH780" s="1149"/>
      <c r="AI780" s="1148"/>
      <c r="AJ780" s="1149"/>
      <c r="AK780" s="1149"/>
      <c r="AL780" s="845"/>
    </row>
    <row customHeight="1" ht="11.25">
      <c r="A781" s="3319" t="s">
        <v>1218</v>
      </c>
      <c r="E781" s="101"/>
      <c r="F781" s="1122"/>
      <c r="G781" s="1123"/>
      <c r="H781" s="233" t="s">
        <v>92</v>
      </c>
      <c r="I781" s="1144"/>
      <c r="J781" s="366"/>
      <c r="K781" s="422"/>
      <c r="L781" s="214"/>
      <c r="M781" s="208"/>
      <c r="N781" s="1129"/>
      <c r="O781" s="1130"/>
      <c r="P781" s="167" t="s">
        <v>1264</v>
      </c>
      <c r="Q781" s="1130"/>
      <c r="R781" s="1130"/>
      <c r="S781" s="1130"/>
      <c r="T781" s="1130"/>
      <c r="U781" s="1130"/>
      <c r="V781" s="1130"/>
      <c r="W781" s="1130"/>
      <c r="X781" s="1130"/>
      <c r="Y781" s="1130"/>
      <c r="Z781" s="1130"/>
      <c r="AA781" s="1130"/>
      <c r="AB781" s="1130"/>
      <c r="AC781" s="1130"/>
      <c r="AD781" s="1130"/>
      <c r="AE781" s="1152"/>
      <c r="AF781" s="1148"/>
      <c r="AG781" s="1149"/>
      <c r="AH781" s="1149"/>
      <c r="AI781" s="1148"/>
      <c r="AJ781" s="1149"/>
      <c r="AK781" s="1149"/>
      <c r="AL781" s="845"/>
    </row>
    <row customHeight="1" ht="11.25">
      <c r="A782" s="3319" t="s">
        <v>1218</v>
      </c>
      <c r="B782" s="3319" t="s">
        <v>1250</v>
      </c>
      <c r="E782" s="101"/>
      <c r="F782" s="1122"/>
      <c r="G782" s="821" t="s">
        <v>102</v>
      </c>
      <c r="H782" s="233" t="s">
        <v>114</v>
      </c>
      <c r="I782" s="1144" t="s">
        <v>1251</v>
      </c>
      <c r="J782" s="366" t="s">
        <v>1252</v>
      </c>
      <c r="K782" s="422" t="s">
        <v>1601</v>
      </c>
      <c r="L782" s="214" t="s">
        <v>19</v>
      </c>
      <c r="M782" s="208"/>
      <c r="N782" s="1145"/>
      <c r="O782" s="1146" t="s">
        <v>529</v>
      </c>
      <c r="P782" s="1147"/>
      <c r="Q782" s="1147"/>
      <c r="R782" s="1147"/>
      <c r="S782" s="1147"/>
      <c r="T782" s="1147"/>
      <c r="U782" s="1147"/>
      <c r="V782" s="1147"/>
      <c r="W782" s="1147"/>
      <c r="X782" s="1147"/>
      <c r="Y782" s="1147"/>
      <c r="Z782" s="1147"/>
      <c r="AA782" s="1147"/>
      <c r="AB782" s="1147"/>
      <c r="AC782" s="1147"/>
      <c r="AD782" s="1147"/>
      <c r="AE782" s="1147"/>
      <c r="AF782" s="1148">
        <v>3</v>
      </c>
      <c r="AG782" s="1149" t="s">
        <v>1254</v>
      </c>
      <c r="AH782" s="1149" t="s">
        <v>1267</v>
      </c>
      <c r="AI782" s="1148">
        <v>3</v>
      </c>
      <c r="AJ782" s="1149" t="s">
        <v>1254</v>
      </c>
      <c r="AK782" s="1149" t="s">
        <v>1267</v>
      </c>
      <c r="AL782" s="845"/>
    </row>
    <row customHeight="1" ht="11.25">
      <c r="A783" s="3319" t="s">
        <v>1218</v>
      </c>
      <c r="E783" s="101"/>
      <c r="F783" s="1122"/>
      <c r="G783" s="1123"/>
      <c r="H783" s="233" t="s">
        <v>117</v>
      </c>
      <c r="I783" s="1144"/>
      <c r="J783" s="366"/>
      <c r="K783" s="422"/>
      <c r="L783" s="214"/>
      <c r="M783" s="208"/>
      <c r="N783" s="1126"/>
      <c r="O783" s="1143">
        <v>1</v>
      </c>
      <c r="P783" s="1128" t="s">
        <v>19</v>
      </c>
      <c r="Q783" s="430" t="s">
        <v>22</v>
      </c>
      <c r="R783" s="430" t="s">
        <v>22</v>
      </c>
      <c r="S783" s="430" t="s">
        <v>22</v>
      </c>
      <c r="T783" s="430" t="s">
        <v>22</v>
      </c>
      <c r="U783" s="430" t="s">
        <v>22</v>
      </c>
      <c r="V783" s="430" t="s">
        <v>22</v>
      </c>
      <c r="W783" s="430" t="s">
        <v>22</v>
      </c>
      <c r="X783" s="430" t="s">
        <v>22</v>
      </c>
      <c r="Y783" s="430"/>
      <c r="Z783" s="1129"/>
      <c r="AA783" s="1130"/>
      <c r="AB783" s="1130"/>
      <c r="AC783" s="1131"/>
      <c r="AD783" s="1131"/>
      <c r="AE783" s="1150"/>
      <c r="AF783" s="1148"/>
      <c r="AG783" s="1149"/>
      <c r="AH783" s="1149"/>
      <c r="AI783" s="1148"/>
      <c r="AJ783" s="1149"/>
      <c r="AK783" s="1149"/>
      <c r="AL783" s="845"/>
    </row>
    <row customHeight="1" ht="11.25">
      <c r="A784" s="3319" t="s">
        <v>1218</v>
      </c>
      <c r="E784" s="101"/>
      <c r="F784" s="1122"/>
      <c r="G784" s="1123"/>
      <c r="H784" s="233" t="s">
        <v>117</v>
      </c>
      <c r="I784" s="1144"/>
      <c r="J784" s="366"/>
      <c r="K784" s="422"/>
      <c r="L784" s="214"/>
      <c r="M784" s="208"/>
      <c r="N784" s="1126"/>
      <c r="O784" s="1143"/>
      <c r="P784" s="1136"/>
      <c r="Q784" s="430"/>
      <c r="R784" s="430"/>
      <c r="S784" s="1137"/>
      <c r="T784" s="430"/>
      <c r="U784" s="430"/>
      <c r="V784" s="430"/>
      <c r="W784" s="430"/>
      <c r="X784" s="430"/>
      <c r="Y784" s="430"/>
      <c r="AA784" s="1127">
        <v>1</v>
      </c>
      <c r="AB784" s="1138" t="s">
        <v>1262</v>
      </c>
      <c r="AC784" s="794">
        <v>9561.73674</v>
      </c>
      <c r="AD784" s="1138" t="str">
        <f>AB784</f>
        <v>     Прочие амортизационные отчисления</v>
      </c>
      <c r="AE784" s="794">
        <v>0</v>
      </c>
      <c r="AF784" s="1148"/>
      <c r="AG784" s="1149"/>
      <c r="AH784" s="1149"/>
      <c r="AI784" s="1148"/>
      <c r="AJ784" s="1149"/>
      <c r="AK784" s="1149"/>
      <c r="AL784" s="845"/>
    </row>
    <row customHeight="1" ht="11.25">
      <c r="A785" s="3319" t="s">
        <v>1218</v>
      </c>
      <c r="E785" s="101"/>
      <c r="F785" s="1123"/>
      <c r="G785" s="1123"/>
      <c r="H785" s="1123"/>
      <c r="I785" s="1123"/>
      <c r="J785" s="1123"/>
      <c r="K785" s="1123"/>
      <c r="L785" s="1123"/>
      <c r="M785" s="1123"/>
      <c r="N785" s="1123"/>
      <c r="O785" s="1123"/>
      <c r="P785" s="1123"/>
      <c r="Q785" s="1123"/>
      <c r="R785" s="1123"/>
      <c r="S785" s="1123"/>
      <c r="T785" s="1123"/>
      <c r="U785" s="1123"/>
      <c r="V785" s="1123"/>
      <c r="W785" s="1123"/>
      <c r="X785" s="1123"/>
      <c r="Y785" s="1123"/>
      <c r="Z785" s="821" t="s">
        <v>102</v>
      </c>
      <c r="AA785" s="1143" t="s">
        <v>101</v>
      </c>
      <c r="AB785" s="1138" t="s">
        <v>1272</v>
      </c>
      <c r="AC785" s="794">
        <v>198.71625</v>
      </c>
      <c r="AD785" s="1138" t="str">
        <f>AB785</f>
        <v>  Прибыль направляемая на инвестиции</v>
      </c>
      <c r="AE785" s="794">
        <v>0</v>
      </c>
      <c r="AF785" s="1125"/>
      <c r="AG785" s="1133"/>
      <c r="AH785" s="1133"/>
      <c r="AI785" s="1125"/>
      <c r="AJ785" s="1133"/>
      <c r="AK785" s="1134"/>
      <c r="AL785" s="845"/>
    </row>
    <row customHeight="1" ht="11.25">
      <c r="A786" s="3319" t="s">
        <v>1218</v>
      </c>
      <c r="E786" s="101"/>
      <c r="F786" s="1122"/>
      <c r="G786" s="1123"/>
      <c r="H786" s="233" t="s">
        <v>117</v>
      </c>
      <c r="I786" s="1144"/>
      <c r="J786" s="366"/>
      <c r="K786" s="422"/>
      <c r="L786" s="214"/>
      <c r="M786" s="208"/>
      <c r="N786" s="1126"/>
      <c r="O786" s="1143"/>
      <c r="P786" s="1140"/>
      <c r="Q786" s="430"/>
      <c r="R786" s="430"/>
      <c r="S786" s="1137"/>
      <c r="T786" s="430"/>
      <c r="U786" s="430"/>
      <c r="V786" s="430"/>
      <c r="W786" s="430"/>
      <c r="X786" s="430"/>
      <c r="Y786" s="430"/>
      <c r="Z786" s="1129"/>
      <c r="AA786" s="1130"/>
      <c r="AB786" s="167" t="s">
        <v>1263</v>
      </c>
      <c r="AC786" s="1131"/>
      <c r="AD786" s="1131"/>
      <c r="AE786" s="1151"/>
      <c r="AF786" s="1148"/>
      <c r="AG786" s="1149"/>
      <c r="AH786" s="1149"/>
      <c r="AI786" s="1148"/>
      <c r="AJ786" s="1149"/>
      <c r="AK786" s="1149"/>
      <c r="AL786" s="845"/>
    </row>
    <row customHeight="1" ht="11.25">
      <c r="A787" s="3319" t="s">
        <v>1218</v>
      </c>
      <c r="E787" s="101"/>
      <c r="F787" s="1122"/>
      <c r="G787" s="1123"/>
      <c r="H787" s="233" t="s">
        <v>117</v>
      </c>
      <c r="I787" s="1144"/>
      <c r="J787" s="366"/>
      <c r="K787" s="422"/>
      <c r="L787" s="214"/>
      <c r="M787" s="208"/>
      <c r="N787" s="1129"/>
      <c r="O787" s="1130"/>
      <c r="P787" s="167" t="s">
        <v>1264</v>
      </c>
      <c r="Q787" s="1130"/>
      <c r="R787" s="1130"/>
      <c r="S787" s="1130"/>
      <c r="T787" s="1130"/>
      <c r="U787" s="1130"/>
      <c r="V787" s="1130"/>
      <c r="W787" s="1130"/>
      <c r="X787" s="1130"/>
      <c r="Y787" s="1130"/>
      <c r="Z787" s="1130"/>
      <c r="AA787" s="1130"/>
      <c r="AB787" s="1130"/>
      <c r="AC787" s="1130"/>
      <c r="AD787" s="1130"/>
      <c r="AE787" s="1152"/>
      <c r="AF787" s="1148"/>
      <c r="AG787" s="1149"/>
      <c r="AH787" s="1149"/>
      <c r="AI787" s="1148"/>
      <c r="AJ787" s="1149"/>
      <c r="AK787" s="1149"/>
      <c r="AL787" s="845"/>
    </row>
    <row customHeight="1" ht="12">
      <c r="A788" s="0" t="s">
        <v>1218</v>
      </c>
      <c r="E788" s="101"/>
      <c r="F788" s="1117"/>
      <c r="G788" s="1118"/>
      <c r="H788" s="1118"/>
      <c r="I788" s="1119" t="s">
        <v>1316</v>
      </c>
      <c r="J788" s="1119"/>
      <c r="K788" s="1119"/>
      <c r="L788" s="1120"/>
      <c r="M788" s="1120"/>
      <c r="N788" s="1121"/>
      <c r="O788" s="1121"/>
      <c r="P788" s="1121"/>
      <c r="Q788" s="1121"/>
      <c r="R788" s="1121"/>
      <c r="S788" s="1121"/>
      <c r="T788" s="1121"/>
      <c r="U788" s="1121"/>
      <c r="V788" s="1121"/>
      <c r="W788" s="1121"/>
      <c r="X788" s="1121"/>
      <c r="Y788" s="1121"/>
      <c r="Z788" s="1121"/>
      <c r="AA788" s="1121"/>
      <c r="AB788" s="1121"/>
      <c r="AC788" s="1121"/>
      <c r="AD788" s="1121"/>
      <c r="AE788" s="1121"/>
      <c r="AF788" s="1121"/>
      <c r="AG788" s="1120"/>
      <c r="AH788" s="1120"/>
      <c r="AI788" s="1121"/>
      <c r="AJ788" s="1120"/>
      <c r="AK788" s="1121"/>
      <c r="AL788" s="845"/>
    </row>
    <row customHeight="1" ht="0.75">
      <c r="A789" s="0" t="s">
        <v>1218</v>
      </c>
      <c r="E789" s="101"/>
      <c r="F789" s="164">
        <v>2026</v>
      </c>
      <c r="G789" s="233"/>
      <c r="H789" s="1097" t="s">
        <v>529</v>
      </c>
      <c r="I789" s="1098"/>
      <c r="J789" s="155"/>
      <c r="K789" s="155"/>
      <c r="L789" s="1099"/>
      <c r="M789" s="495"/>
      <c r="N789" s="1100"/>
      <c r="O789" s="1101"/>
      <c r="P789" s="1100"/>
      <c r="Q789" s="1100"/>
      <c r="R789" s="1100"/>
      <c r="S789" s="1100"/>
      <c r="T789" s="1100"/>
      <c r="U789" s="1100"/>
      <c r="V789" s="1100"/>
      <c r="W789" s="1100"/>
      <c r="X789" s="1100"/>
      <c r="Y789" s="1100"/>
      <c r="Z789" s="1100"/>
      <c r="AA789" s="1100"/>
      <c r="AB789" s="1100"/>
      <c r="AC789" s="1100"/>
      <c r="AD789" s="1100"/>
      <c r="AE789" s="1100"/>
      <c r="AF789" s="1102"/>
      <c r="AG789" s="1099"/>
      <c r="AH789" s="1099"/>
      <c r="AI789" s="1102"/>
      <c r="AJ789" s="1099"/>
      <c r="AK789" s="1099"/>
      <c r="AL789" s="845"/>
    </row>
    <row customHeight="1" ht="0.75">
      <c r="A790" s="0" t="s">
        <v>1218</v>
      </c>
      <c r="E790" s="101"/>
      <c r="F790" s="164"/>
      <c r="G790" s="233"/>
      <c r="H790" s="1097"/>
      <c r="I790" s="1098"/>
      <c r="J790" s="155"/>
      <c r="K790" s="155"/>
      <c r="L790" s="1099"/>
      <c r="M790" s="495"/>
      <c r="N790" s="1103"/>
      <c r="O790" s="1104"/>
      <c r="P790" s="1105"/>
      <c r="Q790" s="155"/>
      <c r="R790" s="155"/>
      <c r="S790" s="155"/>
      <c r="T790" s="155"/>
      <c r="U790" s="155"/>
      <c r="V790" s="155"/>
      <c r="W790" s="155"/>
      <c r="X790" s="155"/>
      <c r="Y790" s="155"/>
      <c r="Z790" s="1106"/>
      <c r="AA790" s="1107"/>
      <c r="AB790" s="1107"/>
      <c r="AC790" s="1108"/>
      <c r="AD790" s="1108"/>
      <c r="AE790" s="1109"/>
      <c r="AF790" s="1102"/>
      <c r="AG790" s="1099"/>
      <c r="AH790" s="1099"/>
      <c r="AI790" s="1102"/>
      <c r="AJ790" s="1099"/>
      <c r="AK790" s="1099"/>
      <c r="AL790" s="845"/>
    </row>
    <row customHeight="1" ht="0.75">
      <c r="A791" s="0" t="s">
        <v>1218</v>
      </c>
      <c r="E791" s="101"/>
      <c r="F791" s="164"/>
      <c r="G791" s="233"/>
      <c r="H791" s="1097"/>
      <c r="I791" s="1098"/>
      <c r="J791" s="155"/>
      <c r="K791" s="155"/>
      <c r="L791" s="1099"/>
      <c r="M791" s="495"/>
      <c r="N791" s="1103"/>
      <c r="O791" s="1104"/>
      <c r="P791" s="1110"/>
      <c r="Q791" s="155"/>
      <c r="R791" s="155"/>
      <c r="S791" s="155"/>
      <c r="T791" s="155"/>
      <c r="U791" s="155"/>
      <c r="V791" s="155"/>
      <c r="W791" s="155"/>
      <c r="X791" s="155"/>
      <c r="Y791" s="155"/>
      <c r="AA791" s="1104"/>
      <c r="AB791" s="1111"/>
      <c r="AC791" s="1112"/>
      <c r="AD791" s="1111"/>
      <c r="AE791" s="1112"/>
      <c r="AF791" s="1102"/>
      <c r="AG791" s="1099"/>
      <c r="AH791" s="1099"/>
      <c r="AI791" s="1102"/>
      <c r="AJ791" s="1099"/>
      <c r="AK791" s="1099"/>
      <c r="AL791" s="845"/>
    </row>
    <row customHeight="1" ht="0.75">
      <c r="A792" s="0" t="s">
        <v>1218</v>
      </c>
      <c r="E792" s="101"/>
      <c r="F792" s="164"/>
      <c r="G792" s="233"/>
      <c r="H792" s="1097"/>
      <c r="I792" s="1098"/>
      <c r="J792" s="155"/>
      <c r="K792" s="155"/>
      <c r="L792" s="1099"/>
      <c r="M792" s="495"/>
      <c r="N792" s="1103"/>
      <c r="O792" s="1104"/>
      <c r="P792" s="1113"/>
      <c r="Q792" s="155"/>
      <c r="R792" s="155"/>
      <c r="S792" s="155"/>
      <c r="T792" s="155"/>
      <c r="U792" s="155"/>
      <c r="V792" s="155"/>
      <c r="W792" s="155"/>
      <c r="X792" s="155"/>
      <c r="Y792" s="155"/>
      <c r="Z792" s="1106"/>
      <c r="AA792" s="1107"/>
      <c r="AB792" s="1114"/>
      <c r="AC792" s="1108"/>
      <c r="AD792" s="1108"/>
      <c r="AE792" s="1115"/>
      <c r="AF792" s="1102"/>
      <c r="AG792" s="1099"/>
      <c r="AH792" s="1099"/>
      <c r="AI792" s="1102"/>
      <c r="AJ792" s="1099"/>
      <c r="AK792" s="1099"/>
      <c r="AL792" s="845"/>
    </row>
    <row customHeight="1" ht="0.75">
      <c r="A793" s="0" t="s">
        <v>1218</v>
      </c>
      <c r="E793" s="101"/>
      <c r="F793" s="164"/>
      <c r="G793" s="233"/>
      <c r="H793" s="1097"/>
      <c r="I793" s="1098"/>
      <c r="J793" s="155"/>
      <c r="K793" s="155"/>
      <c r="L793" s="1099"/>
      <c r="M793" s="495"/>
      <c r="N793" s="1107"/>
      <c r="O793" s="1107"/>
      <c r="P793" s="1114"/>
      <c r="Q793" s="1107"/>
      <c r="R793" s="1107"/>
      <c r="S793" s="1107"/>
      <c r="T793" s="1107"/>
      <c r="U793" s="1107"/>
      <c r="V793" s="1107"/>
      <c r="W793" s="1107"/>
      <c r="X793" s="1107"/>
      <c r="Y793" s="1107"/>
      <c r="Z793" s="1107"/>
      <c r="AA793" s="1107"/>
      <c r="AB793" s="1107"/>
      <c r="AC793" s="1107"/>
      <c r="AD793" s="1107"/>
      <c r="AE793" s="1116"/>
      <c r="AF793" s="1102"/>
      <c r="AG793" s="1099"/>
      <c r="AH793" s="1099"/>
      <c r="AI793" s="1102"/>
      <c r="AJ793" s="1099"/>
      <c r="AK793" s="1099"/>
      <c r="AL793" s="845"/>
    </row>
    <row customHeight="1" ht="11.25">
      <c r="A794" s="3319" t="s">
        <v>1218</v>
      </c>
      <c r="B794" s="3319" t="s">
        <v>1250</v>
      </c>
      <c r="E794" s="101"/>
      <c r="F794" s="1122"/>
      <c r="G794" s="821" t="s">
        <v>102</v>
      </c>
      <c r="H794" s="233" t="s">
        <v>98</v>
      </c>
      <c r="I794" s="1144" t="s">
        <v>1251</v>
      </c>
      <c r="J794" s="366" t="s">
        <v>1265</v>
      </c>
      <c r="K794" s="422" t="s">
        <v>1602</v>
      </c>
      <c r="L794" s="214" t="s">
        <v>19</v>
      </c>
      <c r="M794" s="208"/>
      <c r="N794" s="1145"/>
      <c r="O794" s="1146" t="s">
        <v>529</v>
      </c>
      <c r="P794" s="1147"/>
      <c r="Q794" s="1147"/>
      <c r="R794" s="1147"/>
      <c r="S794" s="1147"/>
      <c r="T794" s="1147"/>
      <c r="U794" s="1147"/>
      <c r="V794" s="1147"/>
      <c r="W794" s="1147"/>
      <c r="X794" s="1147"/>
      <c r="Y794" s="1147"/>
      <c r="Z794" s="1147"/>
      <c r="AA794" s="1147"/>
      <c r="AB794" s="1147"/>
      <c r="AC794" s="1147"/>
      <c r="AD794" s="1147"/>
      <c r="AE794" s="1147"/>
      <c r="AF794" s="1148">
        <v>1</v>
      </c>
      <c r="AG794" s="1149" t="s">
        <v>1254</v>
      </c>
      <c r="AH794" s="1149" t="s">
        <v>1603</v>
      </c>
      <c r="AI794" s="1148">
        <v>1</v>
      </c>
      <c r="AJ794" s="1149" t="s">
        <v>1254</v>
      </c>
      <c r="AK794" s="1149" t="s">
        <v>1603</v>
      </c>
      <c r="AL794" s="845"/>
    </row>
    <row customHeight="1" ht="11.25">
      <c r="A795" s="3319" t="s">
        <v>1218</v>
      </c>
      <c r="E795" s="101"/>
      <c r="F795" s="1122"/>
      <c r="G795" s="1123"/>
      <c r="H795" s="233" t="s">
        <v>529</v>
      </c>
      <c r="I795" s="1144"/>
      <c r="J795" s="366"/>
      <c r="K795" s="422"/>
      <c r="L795" s="214"/>
      <c r="M795" s="208"/>
      <c r="N795" s="1126"/>
      <c r="O795" s="1143">
        <v>1</v>
      </c>
      <c r="P795" s="1128" t="s">
        <v>19</v>
      </c>
      <c r="Q795" s="430" t="s">
        <v>22</v>
      </c>
      <c r="R795" s="430" t="s">
        <v>22</v>
      </c>
      <c r="S795" s="430" t="s">
        <v>22</v>
      </c>
      <c r="T795" s="430" t="s">
        <v>22</v>
      </c>
      <c r="U795" s="430" t="s">
        <v>22</v>
      </c>
      <c r="V795" s="430" t="s">
        <v>22</v>
      </c>
      <c r="W795" s="430" t="s">
        <v>22</v>
      </c>
      <c r="X795" s="430" t="s">
        <v>22</v>
      </c>
      <c r="Y795" s="430"/>
      <c r="Z795" s="1129"/>
      <c r="AA795" s="1130"/>
      <c r="AB795" s="1130"/>
      <c r="AC795" s="1131"/>
      <c r="AD795" s="1131"/>
      <c r="AE795" s="1150"/>
      <c r="AF795" s="1148"/>
      <c r="AG795" s="1149"/>
      <c r="AH795" s="1149"/>
      <c r="AI795" s="1148"/>
      <c r="AJ795" s="1149"/>
      <c r="AK795" s="1149"/>
      <c r="AL795" s="845"/>
    </row>
    <row customHeight="1" ht="11.25">
      <c r="A796" s="3319" t="s">
        <v>1218</v>
      </c>
      <c r="E796" s="101"/>
      <c r="F796" s="1122"/>
      <c r="G796" s="1123"/>
      <c r="H796" s="233" t="s">
        <v>529</v>
      </c>
      <c r="I796" s="1144"/>
      <c r="J796" s="366"/>
      <c r="K796" s="422"/>
      <c r="L796" s="214"/>
      <c r="M796" s="208"/>
      <c r="N796" s="1126"/>
      <c r="O796" s="1143"/>
      <c r="P796" s="1136"/>
      <c r="Q796" s="430"/>
      <c r="R796" s="430"/>
      <c r="S796" s="1137"/>
      <c r="T796" s="430"/>
      <c r="U796" s="430"/>
      <c r="V796" s="430"/>
      <c r="W796" s="430"/>
      <c r="X796" s="430"/>
      <c r="Y796" s="430"/>
      <c r="AA796" s="1127">
        <v>1</v>
      </c>
      <c r="AB796" s="1138" t="s">
        <v>1272</v>
      </c>
      <c r="AC796" s="794">
        <v>3444.49166</v>
      </c>
      <c r="AD796" s="1138" t="str">
        <f>AB796</f>
        <v>  Прибыль направляемая на инвестиции</v>
      </c>
      <c r="AE796" s="794">
        <v>0</v>
      </c>
      <c r="AF796" s="1148"/>
      <c r="AG796" s="1149"/>
      <c r="AH796" s="1149"/>
      <c r="AI796" s="1148"/>
      <c r="AJ796" s="1149"/>
      <c r="AK796" s="1149"/>
      <c r="AL796" s="845"/>
    </row>
    <row customHeight="1" ht="11.25">
      <c r="A797" s="3319" t="s">
        <v>1218</v>
      </c>
      <c r="E797" s="101"/>
      <c r="F797" s="1122"/>
      <c r="G797" s="1123"/>
      <c r="H797" s="233" t="s">
        <v>529</v>
      </c>
      <c r="I797" s="1144"/>
      <c r="J797" s="366"/>
      <c r="K797" s="422"/>
      <c r="L797" s="214"/>
      <c r="M797" s="208"/>
      <c r="N797" s="1126"/>
      <c r="O797" s="1143"/>
      <c r="P797" s="1140"/>
      <c r="Q797" s="430"/>
      <c r="R797" s="430"/>
      <c r="S797" s="1137"/>
      <c r="T797" s="430"/>
      <c r="U797" s="430"/>
      <c r="V797" s="430"/>
      <c r="W797" s="430"/>
      <c r="X797" s="430"/>
      <c r="Y797" s="430"/>
      <c r="Z797" s="1129"/>
      <c r="AA797" s="1130"/>
      <c r="AB797" s="167" t="s">
        <v>1263</v>
      </c>
      <c r="AC797" s="1131"/>
      <c r="AD797" s="1131"/>
      <c r="AE797" s="1151"/>
      <c r="AF797" s="1148"/>
      <c r="AG797" s="1149"/>
      <c r="AH797" s="1149"/>
      <c r="AI797" s="1148"/>
      <c r="AJ797" s="1149"/>
      <c r="AK797" s="1149"/>
      <c r="AL797" s="845"/>
    </row>
    <row customHeight="1" ht="11.25">
      <c r="A798" s="3319" t="s">
        <v>1218</v>
      </c>
      <c r="E798" s="101"/>
      <c r="F798" s="1122"/>
      <c r="G798" s="1123"/>
      <c r="H798" s="233" t="s">
        <v>529</v>
      </c>
      <c r="I798" s="1144"/>
      <c r="J798" s="366"/>
      <c r="K798" s="422"/>
      <c r="L798" s="214"/>
      <c r="M798" s="208"/>
      <c r="N798" s="1129"/>
      <c r="O798" s="1130"/>
      <c r="P798" s="167" t="s">
        <v>1264</v>
      </c>
      <c r="Q798" s="1130"/>
      <c r="R798" s="1130"/>
      <c r="S798" s="1130"/>
      <c r="T798" s="1130"/>
      <c r="U798" s="1130"/>
      <c r="V798" s="1130"/>
      <c r="W798" s="1130"/>
      <c r="X798" s="1130"/>
      <c r="Y798" s="1130"/>
      <c r="Z798" s="1130"/>
      <c r="AA798" s="1130"/>
      <c r="AB798" s="1130"/>
      <c r="AC798" s="1130"/>
      <c r="AD798" s="1130"/>
      <c r="AE798" s="1152"/>
      <c r="AF798" s="1148"/>
      <c r="AG798" s="1149"/>
      <c r="AH798" s="1149"/>
      <c r="AI798" s="1148"/>
      <c r="AJ798" s="1149"/>
      <c r="AK798" s="1149"/>
      <c r="AL798" s="845"/>
    </row>
    <row customHeight="1" ht="11.25">
      <c r="A799" s="3319" t="s">
        <v>1218</v>
      </c>
      <c r="B799" s="3319" t="s">
        <v>1250</v>
      </c>
      <c r="E799" s="101"/>
      <c r="F799" s="1122"/>
      <c r="G799" s="821" t="s">
        <v>102</v>
      </c>
      <c r="H799" s="233" t="s">
        <v>101</v>
      </c>
      <c r="I799" s="1144" t="s">
        <v>1251</v>
      </c>
      <c r="J799" s="366" t="s">
        <v>1265</v>
      </c>
      <c r="K799" s="422" t="s">
        <v>1604</v>
      </c>
      <c r="L799" s="214" t="s">
        <v>19</v>
      </c>
      <c r="M799" s="208"/>
      <c r="N799" s="1145"/>
      <c r="O799" s="1146" t="s">
        <v>529</v>
      </c>
      <c r="P799" s="1147"/>
      <c r="Q799" s="1147"/>
      <c r="R799" s="1147"/>
      <c r="S799" s="1147"/>
      <c r="T799" s="1147"/>
      <c r="U799" s="1147"/>
      <c r="V799" s="1147"/>
      <c r="W799" s="1147"/>
      <c r="X799" s="1147"/>
      <c r="Y799" s="1147"/>
      <c r="Z799" s="1147"/>
      <c r="AA799" s="1147"/>
      <c r="AB799" s="1147"/>
      <c r="AC799" s="1147"/>
      <c r="AD799" s="1147"/>
      <c r="AE799" s="1147"/>
      <c r="AF799" s="1148">
        <v>1</v>
      </c>
      <c r="AG799" s="1149" t="s">
        <v>1254</v>
      </c>
      <c r="AH799" s="1149" t="s">
        <v>1603</v>
      </c>
      <c r="AI799" s="1148">
        <v>1</v>
      </c>
      <c r="AJ799" s="1149" t="s">
        <v>1254</v>
      </c>
      <c r="AK799" s="1149" t="s">
        <v>1603</v>
      </c>
      <c r="AL799" s="845"/>
    </row>
    <row customHeight="1" ht="11.25">
      <c r="A800" s="3319" t="s">
        <v>1218</v>
      </c>
      <c r="E800" s="101"/>
      <c r="F800" s="1122"/>
      <c r="G800" s="1123"/>
      <c r="H800" s="233" t="s">
        <v>98</v>
      </c>
      <c r="I800" s="1144"/>
      <c r="J800" s="366"/>
      <c r="K800" s="422"/>
      <c r="L800" s="214"/>
      <c r="M800" s="208"/>
      <c r="N800" s="1126"/>
      <c r="O800" s="1143">
        <v>1</v>
      </c>
      <c r="P800" s="1128" t="s">
        <v>61</v>
      </c>
      <c r="Q800" s="2527" t="s">
        <v>1605</v>
      </c>
      <c r="R800" s="2528" t="s">
        <v>1269</v>
      </c>
      <c r="S800" s="2528" t="s">
        <v>125</v>
      </c>
      <c r="T800" s="2528" t="s">
        <v>125</v>
      </c>
      <c r="U800" s="2528" t="s">
        <v>126</v>
      </c>
      <c r="V800" s="2528" t="s">
        <v>1606</v>
      </c>
      <c r="W800" s="2528" t="s">
        <v>1607</v>
      </c>
      <c r="X800" s="2528" t="s">
        <v>1608</v>
      </c>
      <c r="Y800" s="2528" t="s">
        <v>1609</v>
      </c>
      <c r="Z800" s="1129"/>
      <c r="AA800" s="1130"/>
      <c r="AB800" s="1130"/>
      <c r="AC800" s="1131"/>
      <c r="AD800" s="1131"/>
      <c r="AE800" s="1150"/>
      <c r="AF800" s="1148"/>
      <c r="AG800" s="1149"/>
      <c r="AH800" s="1149"/>
      <c r="AI800" s="1148"/>
      <c r="AJ800" s="1149"/>
      <c r="AK800" s="1149"/>
      <c r="AL800" s="845"/>
    </row>
    <row customHeight="1" ht="11.25">
      <c r="A801" s="3319" t="s">
        <v>1218</v>
      </c>
      <c r="E801" s="101"/>
      <c r="F801" s="1122"/>
      <c r="G801" s="1123"/>
      <c r="H801" s="233" t="s">
        <v>98</v>
      </c>
      <c r="I801" s="1144"/>
      <c r="J801" s="366"/>
      <c r="K801" s="422"/>
      <c r="L801" s="214"/>
      <c r="M801" s="208"/>
      <c r="N801" s="1126"/>
      <c r="O801" s="1143"/>
      <c r="P801" s="1136"/>
      <c r="Q801" s="2527"/>
      <c r="R801" s="430"/>
      <c r="S801" s="1137"/>
      <c r="T801" s="430"/>
      <c r="U801" s="430"/>
      <c r="V801" s="430"/>
      <c r="W801" s="430"/>
      <c r="X801" s="430"/>
      <c r="Y801" s="430"/>
      <c r="AA801" s="1127">
        <v>1</v>
      </c>
      <c r="AB801" s="1138" t="s">
        <v>1272</v>
      </c>
      <c r="AC801" s="794">
        <v>477.00166</v>
      </c>
      <c r="AD801" s="1138" t="str">
        <f>AB801</f>
        <v>  Прибыль направляемая на инвестиции</v>
      </c>
      <c r="AE801" s="794">
        <v>0</v>
      </c>
      <c r="AF801" s="1148"/>
      <c r="AG801" s="1149"/>
      <c r="AH801" s="1149"/>
      <c r="AI801" s="1148"/>
      <c r="AJ801" s="1149"/>
      <c r="AK801" s="1149"/>
      <c r="AL801" s="845"/>
    </row>
    <row customHeight="1" ht="11.25">
      <c r="A802" s="3319" t="s">
        <v>1218</v>
      </c>
      <c r="E802" s="101"/>
      <c r="F802" s="1122"/>
      <c r="G802" s="1123"/>
      <c r="H802" s="233" t="s">
        <v>98</v>
      </c>
      <c r="I802" s="1144"/>
      <c r="J802" s="366"/>
      <c r="K802" s="422"/>
      <c r="L802" s="214"/>
      <c r="M802" s="208"/>
      <c r="N802" s="1126"/>
      <c r="O802" s="1143"/>
      <c r="P802" s="1140"/>
      <c r="Q802" s="2527"/>
      <c r="R802" s="430"/>
      <c r="S802" s="1137"/>
      <c r="T802" s="430"/>
      <c r="U802" s="430"/>
      <c r="V802" s="430"/>
      <c r="W802" s="430"/>
      <c r="X802" s="430"/>
      <c r="Y802" s="430"/>
      <c r="Z802" s="1129"/>
      <c r="AA802" s="1130"/>
      <c r="AB802" s="167" t="s">
        <v>1263</v>
      </c>
      <c r="AC802" s="1131"/>
      <c r="AD802" s="1131"/>
      <c r="AE802" s="1151"/>
      <c r="AF802" s="1148"/>
      <c r="AG802" s="1149"/>
      <c r="AH802" s="1149"/>
      <c r="AI802" s="1148"/>
      <c r="AJ802" s="1149"/>
      <c r="AK802" s="1149"/>
      <c r="AL802" s="845"/>
    </row>
    <row customHeight="1" ht="11.25">
      <c r="A803" s="3319" t="s">
        <v>1218</v>
      </c>
      <c r="E803" s="101"/>
      <c r="F803" s="1122"/>
      <c r="G803" s="1123"/>
      <c r="H803" s="233" t="s">
        <v>98</v>
      </c>
      <c r="I803" s="1144"/>
      <c r="J803" s="366"/>
      <c r="K803" s="422"/>
      <c r="L803" s="214"/>
      <c r="M803" s="208"/>
      <c r="N803" s="1129"/>
      <c r="O803" s="1130"/>
      <c r="P803" s="167" t="s">
        <v>1264</v>
      </c>
      <c r="Q803" s="1130"/>
      <c r="R803" s="1130"/>
      <c r="S803" s="1130"/>
      <c r="T803" s="1130"/>
      <c r="U803" s="1130"/>
      <c r="V803" s="1130"/>
      <c r="W803" s="1130"/>
      <c r="X803" s="1130"/>
      <c r="Y803" s="1130"/>
      <c r="Z803" s="1130"/>
      <c r="AA803" s="1130"/>
      <c r="AB803" s="1130"/>
      <c r="AC803" s="1130"/>
      <c r="AD803" s="1130"/>
      <c r="AE803" s="1152"/>
      <c r="AF803" s="1148"/>
      <c r="AG803" s="1149"/>
      <c r="AH803" s="1149"/>
      <c r="AI803" s="1148"/>
      <c r="AJ803" s="1149"/>
      <c r="AK803" s="1149"/>
      <c r="AL803" s="845"/>
    </row>
    <row customHeight="1" ht="11.25">
      <c r="A804" s="3319" t="s">
        <v>1218</v>
      </c>
      <c r="B804" s="3319" t="s">
        <v>22</v>
      </c>
      <c r="E804" s="101"/>
      <c r="F804" s="1122"/>
      <c r="G804" s="821" t="s">
        <v>102</v>
      </c>
      <c r="H804" s="233" t="s">
        <v>89</v>
      </c>
      <c r="I804" s="1144" t="s">
        <v>1317</v>
      </c>
      <c r="J804" s="2525" t="s">
        <v>22</v>
      </c>
      <c r="K804" s="422" t="s">
        <v>1610</v>
      </c>
      <c r="L804" s="214" t="s">
        <v>19</v>
      </c>
      <c r="M804" s="208"/>
      <c r="N804" s="1145"/>
      <c r="O804" s="1146" t="s">
        <v>529</v>
      </c>
      <c r="P804" s="1147"/>
      <c r="Q804" s="1147"/>
      <c r="R804" s="1147"/>
      <c r="S804" s="1147"/>
      <c r="T804" s="1147"/>
      <c r="U804" s="1147"/>
      <c r="V804" s="1147"/>
      <c r="W804" s="1147"/>
      <c r="X804" s="1147"/>
      <c r="Y804" s="1147"/>
      <c r="Z804" s="1147"/>
      <c r="AA804" s="1147"/>
      <c r="AB804" s="1147"/>
      <c r="AC804" s="1147"/>
      <c r="AD804" s="1147"/>
      <c r="AE804" s="1147"/>
      <c r="AF804" s="1148">
        <v>1</v>
      </c>
      <c r="AG804" s="1149" t="s">
        <v>1254</v>
      </c>
      <c r="AH804" s="1149" t="s">
        <v>1603</v>
      </c>
      <c r="AI804" s="1148">
        <v>1</v>
      </c>
      <c r="AJ804" s="1149" t="s">
        <v>1254</v>
      </c>
      <c r="AK804" s="1149" t="s">
        <v>1603</v>
      </c>
      <c r="AL804" s="845"/>
    </row>
    <row customHeight="1" ht="11.25">
      <c r="A805" s="3319" t="s">
        <v>1218</v>
      </c>
      <c r="E805" s="101"/>
      <c r="F805" s="1122"/>
      <c r="G805" s="1123"/>
      <c r="H805" s="233" t="s">
        <v>101</v>
      </c>
      <c r="I805" s="1144"/>
      <c r="J805" s="2525"/>
      <c r="K805" s="422"/>
      <c r="L805" s="214"/>
      <c r="M805" s="208"/>
      <c r="N805" s="1126"/>
      <c r="O805" s="1143">
        <v>1</v>
      </c>
      <c r="P805" s="1128" t="s">
        <v>19</v>
      </c>
      <c r="Q805" s="430" t="s">
        <v>22</v>
      </c>
      <c r="R805" s="430" t="s">
        <v>22</v>
      </c>
      <c r="S805" s="430" t="s">
        <v>22</v>
      </c>
      <c r="T805" s="430" t="s">
        <v>22</v>
      </c>
      <c r="U805" s="430" t="s">
        <v>22</v>
      </c>
      <c r="V805" s="430" t="s">
        <v>22</v>
      </c>
      <c r="W805" s="430" t="s">
        <v>22</v>
      </c>
      <c r="X805" s="430" t="s">
        <v>22</v>
      </c>
      <c r="Y805" s="430"/>
      <c r="Z805" s="1129"/>
      <c r="AA805" s="1130"/>
      <c r="AB805" s="1130"/>
      <c r="AC805" s="1131"/>
      <c r="AD805" s="1131"/>
      <c r="AE805" s="1150"/>
      <c r="AF805" s="1148"/>
      <c r="AG805" s="1149"/>
      <c r="AH805" s="1149"/>
      <c r="AI805" s="1148"/>
      <c r="AJ805" s="1149"/>
      <c r="AK805" s="1149"/>
      <c r="AL805" s="845"/>
    </row>
    <row customHeight="1" ht="11.25">
      <c r="A806" s="3319" t="s">
        <v>1218</v>
      </c>
      <c r="E806" s="101"/>
      <c r="F806" s="1122"/>
      <c r="G806" s="1123"/>
      <c r="H806" s="233" t="s">
        <v>101</v>
      </c>
      <c r="I806" s="1144"/>
      <c r="J806" s="2525"/>
      <c r="K806" s="422"/>
      <c r="L806" s="214"/>
      <c r="M806" s="208"/>
      <c r="N806" s="1126"/>
      <c r="O806" s="1143"/>
      <c r="P806" s="1136"/>
      <c r="Q806" s="430"/>
      <c r="R806" s="430"/>
      <c r="S806" s="1137"/>
      <c r="T806" s="430"/>
      <c r="U806" s="430"/>
      <c r="V806" s="430"/>
      <c r="W806" s="430"/>
      <c r="X806" s="430"/>
      <c r="Y806" s="430"/>
      <c r="AA806" s="1127">
        <v>1</v>
      </c>
      <c r="AB806" s="1138" t="s">
        <v>1272</v>
      </c>
      <c r="AC806" s="794">
        <v>2865.19666</v>
      </c>
      <c r="AD806" s="1138" t="str">
        <f>AB806</f>
        <v>  Прибыль направляемая на инвестиции</v>
      </c>
      <c r="AE806" s="794">
        <v>0</v>
      </c>
      <c r="AF806" s="1148"/>
      <c r="AG806" s="1149"/>
      <c r="AH806" s="1149"/>
      <c r="AI806" s="1148"/>
      <c r="AJ806" s="1149"/>
      <c r="AK806" s="1149"/>
      <c r="AL806" s="845"/>
    </row>
    <row customHeight="1" ht="11.25">
      <c r="A807" s="3319" t="s">
        <v>1218</v>
      </c>
      <c r="E807" s="101"/>
      <c r="F807" s="1122"/>
      <c r="G807" s="1123"/>
      <c r="H807" s="233" t="s">
        <v>101</v>
      </c>
      <c r="I807" s="1144"/>
      <c r="J807" s="2525"/>
      <c r="K807" s="422"/>
      <c r="L807" s="214"/>
      <c r="M807" s="208"/>
      <c r="N807" s="1126"/>
      <c r="O807" s="1143"/>
      <c r="P807" s="1140"/>
      <c r="Q807" s="430"/>
      <c r="R807" s="430"/>
      <c r="S807" s="1137"/>
      <c r="T807" s="430"/>
      <c r="U807" s="430"/>
      <c r="V807" s="430"/>
      <c r="W807" s="430"/>
      <c r="X807" s="430"/>
      <c r="Y807" s="430"/>
      <c r="Z807" s="1129"/>
      <c r="AA807" s="1130"/>
      <c r="AB807" s="167" t="s">
        <v>1263</v>
      </c>
      <c r="AC807" s="1131"/>
      <c r="AD807" s="1131"/>
      <c r="AE807" s="1151"/>
      <c r="AF807" s="1148"/>
      <c r="AG807" s="1149"/>
      <c r="AH807" s="1149"/>
      <c r="AI807" s="1148"/>
      <c r="AJ807" s="1149"/>
      <c r="AK807" s="1149"/>
      <c r="AL807" s="845"/>
    </row>
    <row customHeight="1" ht="11.25">
      <c r="A808" s="3319" t="s">
        <v>1218</v>
      </c>
      <c r="E808" s="101"/>
      <c r="F808" s="1122"/>
      <c r="G808" s="1123"/>
      <c r="H808" s="233" t="s">
        <v>101</v>
      </c>
      <c r="I808" s="1144"/>
      <c r="J808" s="2525"/>
      <c r="K808" s="422"/>
      <c r="L808" s="214"/>
      <c r="M808" s="208"/>
      <c r="N808" s="1129"/>
      <c r="O808" s="1130"/>
      <c r="P808" s="167" t="s">
        <v>1264</v>
      </c>
      <c r="Q808" s="1130"/>
      <c r="R808" s="1130"/>
      <c r="S808" s="1130"/>
      <c r="T808" s="1130"/>
      <c r="U808" s="1130"/>
      <c r="V808" s="1130"/>
      <c r="W808" s="1130"/>
      <c r="X808" s="1130"/>
      <c r="Y808" s="1130"/>
      <c r="Z808" s="1130"/>
      <c r="AA808" s="1130"/>
      <c r="AB808" s="1130"/>
      <c r="AC808" s="1130"/>
      <c r="AD808" s="1130"/>
      <c r="AE808" s="1152"/>
      <c r="AF808" s="1148"/>
      <c r="AG808" s="1149"/>
      <c r="AH808" s="1149"/>
      <c r="AI808" s="1148"/>
      <c r="AJ808" s="1149"/>
      <c r="AK808" s="1149"/>
      <c r="AL808" s="845"/>
    </row>
    <row customHeight="1" ht="11.25">
      <c r="A809" s="3319" t="s">
        <v>1218</v>
      </c>
      <c r="B809" s="3319" t="s">
        <v>1280</v>
      </c>
      <c r="E809" s="101"/>
      <c r="F809" s="1122"/>
      <c r="G809" s="821" t="s">
        <v>102</v>
      </c>
      <c r="H809" s="233" t="s">
        <v>90</v>
      </c>
      <c r="I809" s="1144" t="s">
        <v>1281</v>
      </c>
      <c r="J809" s="366" t="s">
        <v>1313</v>
      </c>
      <c r="K809" s="422" t="s">
        <v>1611</v>
      </c>
      <c r="L809" s="214" t="s">
        <v>19</v>
      </c>
      <c r="M809" s="208"/>
      <c r="N809" s="1145"/>
      <c r="O809" s="1146" t="s">
        <v>529</v>
      </c>
      <c r="P809" s="1147"/>
      <c r="Q809" s="1147"/>
      <c r="R809" s="1147"/>
      <c r="S809" s="1147"/>
      <c r="T809" s="1147"/>
      <c r="U809" s="1147"/>
      <c r="V809" s="1147"/>
      <c r="W809" s="1147"/>
      <c r="X809" s="1147"/>
      <c r="Y809" s="1147"/>
      <c r="Z809" s="1147"/>
      <c r="AA809" s="1147"/>
      <c r="AB809" s="1147"/>
      <c r="AC809" s="1147"/>
      <c r="AD809" s="1147"/>
      <c r="AE809" s="1147"/>
      <c r="AF809" s="1148">
        <v>5</v>
      </c>
      <c r="AG809" s="1149" t="s">
        <v>1254</v>
      </c>
      <c r="AH809" s="1149" t="s">
        <v>1603</v>
      </c>
      <c r="AI809" s="1148">
        <v>5</v>
      </c>
      <c r="AJ809" s="1149" t="s">
        <v>1254</v>
      </c>
      <c r="AK809" s="1149" t="s">
        <v>1603</v>
      </c>
      <c r="AL809" s="845"/>
    </row>
    <row customHeight="1" ht="11.25">
      <c r="A810" s="3319" t="s">
        <v>1218</v>
      </c>
      <c r="E810" s="101"/>
      <c r="F810" s="1122"/>
      <c r="G810" s="1123"/>
      <c r="H810" s="233" t="s">
        <v>89</v>
      </c>
      <c r="I810" s="1144"/>
      <c r="J810" s="366"/>
      <c r="K810" s="422"/>
      <c r="L810" s="214"/>
      <c r="M810" s="208"/>
      <c r="N810" s="1126"/>
      <c r="O810" s="1143">
        <v>1</v>
      </c>
      <c r="P810" s="1128" t="s">
        <v>19</v>
      </c>
      <c r="Q810" s="430" t="s">
        <v>22</v>
      </c>
      <c r="R810" s="430" t="s">
        <v>22</v>
      </c>
      <c r="S810" s="430" t="s">
        <v>22</v>
      </c>
      <c r="T810" s="430" t="s">
        <v>22</v>
      </c>
      <c r="U810" s="430" t="s">
        <v>22</v>
      </c>
      <c r="V810" s="430" t="s">
        <v>22</v>
      </c>
      <c r="W810" s="430" t="s">
        <v>22</v>
      </c>
      <c r="X810" s="430" t="s">
        <v>22</v>
      </c>
      <c r="Y810" s="430"/>
      <c r="Z810" s="1129"/>
      <c r="AA810" s="1130"/>
      <c r="AB810" s="1130"/>
      <c r="AC810" s="1131"/>
      <c r="AD810" s="1131"/>
      <c r="AE810" s="1150"/>
      <c r="AF810" s="1148"/>
      <c r="AG810" s="1149"/>
      <c r="AH810" s="1149"/>
      <c r="AI810" s="1148"/>
      <c r="AJ810" s="1149"/>
      <c r="AK810" s="1149"/>
      <c r="AL810" s="845"/>
    </row>
    <row customHeight="1" ht="11.25">
      <c r="A811" s="3319" t="s">
        <v>1218</v>
      </c>
      <c r="E811" s="101"/>
      <c r="F811" s="1122"/>
      <c r="G811" s="1123"/>
      <c r="H811" s="233" t="s">
        <v>89</v>
      </c>
      <c r="I811" s="1144"/>
      <c r="J811" s="366"/>
      <c r="K811" s="422"/>
      <c r="L811" s="214"/>
      <c r="M811" s="208"/>
      <c r="N811" s="1126"/>
      <c r="O811" s="1143"/>
      <c r="P811" s="1136"/>
      <c r="Q811" s="430"/>
      <c r="R811" s="430"/>
      <c r="S811" s="1137"/>
      <c r="T811" s="430"/>
      <c r="U811" s="430"/>
      <c r="V811" s="430"/>
      <c r="W811" s="430"/>
      <c r="X811" s="430"/>
      <c r="Y811" s="430"/>
      <c r="AA811" s="1127">
        <v>1</v>
      </c>
      <c r="AB811" s="1138" t="s">
        <v>1262</v>
      </c>
      <c r="AC811" s="794">
        <v>5342.51891</v>
      </c>
      <c r="AD811" s="1138" t="str">
        <f>AB811</f>
        <v>     Прочие амортизационные отчисления</v>
      </c>
      <c r="AE811" s="794">
        <v>0</v>
      </c>
      <c r="AF811" s="1148"/>
      <c r="AG811" s="1149"/>
      <c r="AH811" s="1149"/>
      <c r="AI811" s="1148"/>
      <c r="AJ811" s="1149"/>
      <c r="AK811" s="1149"/>
      <c r="AL811" s="845"/>
    </row>
    <row customHeight="1" ht="16.5">
      <c r="A812" s="3319" t="s">
        <v>1218</v>
      </c>
      <c r="E812" s="101"/>
      <c r="F812" s="1123"/>
      <c r="G812" s="1123"/>
      <c r="H812" s="1123"/>
      <c r="I812" s="1123"/>
      <c r="J812" s="1123"/>
      <c r="K812" s="1123"/>
      <c r="L812" s="1123"/>
      <c r="M812" s="1123"/>
      <c r="N812" s="1123"/>
      <c r="O812" s="1123"/>
      <c r="P812" s="1123"/>
      <c r="Q812" s="1123"/>
      <c r="R812" s="1123"/>
      <c r="S812" s="1123"/>
      <c r="T812" s="1123"/>
      <c r="U812" s="1123"/>
      <c r="V812" s="1123"/>
      <c r="W812" s="1123"/>
      <c r="X812" s="1123"/>
      <c r="Y812" s="1123"/>
      <c r="Z812" s="821" t="s">
        <v>102</v>
      </c>
      <c r="AA812" s="1143" t="s">
        <v>101</v>
      </c>
      <c r="AB812" s="1138" t="s">
        <v>1272</v>
      </c>
      <c r="AC812" s="794">
        <v>156818.725</v>
      </c>
      <c r="AD812" s="1138" t="str">
        <f>AB812</f>
        <v>  Прибыль направляемая на инвестиции</v>
      </c>
      <c r="AE812" s="794">
        <v>0</v>
      </c>
      <c r="AF812" s="1125"/>
      <c r="AG812" s="1133"/>
      <c r="AH812" s="1133"/>
      <c r="AI812" s="1125"/>
      <c r="AJ812" s="1133"/>
      <c r="AK812" s="1134"/>
      <c r="AL812" s="845"/>
    </row>
    <row customHeight="1" ht="18.75">
      <c r="A813" s="3319" t="s">
        <v>1218</v>
      </c>
      <c r="E813" s="101"/>
      <c r="F813" s="1123"/>
      <c r="G813" s="1123"/>
      <c r="H813" s="1123"/>
      <c r="I813" s="1123"/>
      <c r="J813" s="1123"/>
      <c r="K813" s="1123"/>
      <c r="L813" s="1123"/>
      <c r="M813" s="1123"/>
      <c r="N813" s="1123"/>
      <c r="O813" s="1123"/>
      <c r="P813" s="1123"/>
      <c r="Q813" s="1123"/>
      <c r="R813" s="1123"/>
      <c r="S813" s="1123"/>
      <c r="T813" s="1123"/>
      <c r="U813" s="1123"/>
      <c r="V813" s="1123"/>
      <c r="W813" s="1123"/>
      <c r="X813" s="1123"/>
      <c r="Y813" s="1123"/>
      <c r="Z813" s="821" t="s">
        <v>102</v>
      </c>
      <c r="AA813" s="1143" t="s">
        <v>89</v>
      </c>
      <c r="AB813" s="1138" t="s">
        <v>1303</v>
      </c>
      <c r="AC813" s="794">
        <v>14877.575</v>
      </c>
      <c r="AD813" s="1138" t="str">
        <f>AB813</f>
        <v>  Средства, полученные за счет платы за подключение (технологическое присоединение)</v>
      </c>
      <c r="AE813" s="794">
        <v>0</v>
      </c>
      <c r="AF813" s="1125"/>
      <c r="AG813" s="1133"/>
      <c r="AH813" s="1133"/>
      <c r="AI813" s="1125"/>
      <c r="AJ813" s="1133"/>
      <c r="AK813" s="1134"/>
      <c r="AL813" s="845"/>
    </row>
    <row customHeight="1" ht="22.5">
      <c r="A814" s="3319" t="s">
        <v>1218</v>
      </c>
      <c r="E814" s="101"/>
      <c r="F814" s="1123"/>
      <c r="G814" s="1123"/>
      <c r="H814" s="1123"/>
      <c r="I814" s="1123"/>
      <c r="J814" s="1123"/>
      <c r="K814" s="1123"/>
      <c r="L814" s="1123"/>
      <c r="M814" s="1123"/>
      <c r="N814" s="1123"/>
      <c r="O814" s="1123"/>
      <c r="P814" s="1123"/>
      <c r="Q814" s="1123"/>
      <c r="R814" s="1123"/>
      <c r="S814" s="1123"/>
      <c r="T814" s="1123"/>
      <c r="U814" s="1123"/>
      <c r="V814" s="1123"/>
      <c r="W814" s="1123"/>
      <c r="X814" s="1123"/>
      <c r="Y814" s="1123"/>
      <c r="Z814" s="821" t="s">
        <v>102</v>
      </c>
      <c r="AA814" s="1143" t="s">
        <v>90</v>
      </c>
      <c r="AB814" s="1138" t="s">
        <v>1285</v>
      </c>
      <c r="AC814" s="794">
        <v>7201.15978</v>
      </c>
      <c r="AD814" s="1138" t="str">
        <f>AB814</f>
        <v>  Прочие собственные средства</v>
      </c>
      <c r="AE814" s="794">
        <v>0</v>
      </c>
      <c r="AF814" s="1125"/>
      <c r="AG814" s="1133"/>
      <c r="AH814" s="1133"/>
      <c r="AI814" s="1125"/>
      <c r="AJ814" s="1133"/>
      <c r="AK814" s="1134"/>
      <c r="AL814" s="845"/>
    </row>
    <row customHeight="1" ht="11.25">
      <c r="A815" s="3319" t="s">
        <v>1218</v>
      </c>
      <c r="E815" s="101"/>
      <c r="F815" s="1122"/>
      <c r="G815" s="1123"/>
      <c r="H815" s="233" t="s">
        <v>89</v>
      </c>
      <c r="I815" s="1144"/>
      <c r="J815" s="366"/>
      <c r="K815" s="422"/>
      <c r="L815" s="214"/>
      <c r="M815" s="208"/>
      <c r="N815" s="1126"/>
      <c r="O815" s="1143"/>
      <c r="P815" s="1140"/>
      <c r="Q815" s="430"/>
      <c r="R815" s="430"/>
      <c r="S815" s="1137"/>
      <c r="T815" s="430"/>
      <c r="U815" s="430"/>
      <c r="V815" s="430"/>
      <c r="W815" s="430"/>
      <c r="X815" s="430"/>
      <c r="Y815" s="430"/>
      <c r="Z815" s="1129"/>
      <c r="AA815" s="1130"/>
      <c r="AB815" s="167" t="s">
        <v>1263</v>
      </c>
      <c r="AC815" s="1131"/>
      <c r="AD815" s="1131"/>
      <c r="AE815" s="1151"/>
      <c r="AF815" s="1148"/>
      <c r="AG815" s="1149"/>
      <c r="AH815" s="1149"/>
      <c r="AI815" s="1148"/>
      <c r="AJ815" s="1149"/>
      <c r="AK815" s="1149"/>
      <c r="AL815" s="845"/>
    </row>
    <row customHeight="1" ht="11.25">
      <c r="A816" s="3319" t="s">
        <v>1218</v>
      </c>
      <c r="E816" s="101"/>
      <c r="F816" s="1122"/>
      <c r="G816" s="1123"/>
      <c r="H816" s="233" t="s">
        <v>89</v>
      </c>
      <c r="I816" s="1144"/>
      <c r="J816" s="366"/>
      <c r="K816" s="422"/>
      <c r="L816" s="214"/>
      <c r="M816" s="208"/>
      <c r="N816" s="1129"/>
      <c r="O816" s="1130"/>
      <c r="P816" s="167" t="s">
        <v>1264</v>
      </c>
      <c r="Q816" s="1130"/>
      <c r="R816" s="1130"/>
      <c r="S816" s="1130"/>
      <c r="T816" s="1130"/>
      <c r="U816" s="1130"/>
      <c r="V816" s="1130"/>
      <c r="W816" s="1130"/>
      <c r="X816" s="1130"/>
      <c r="Y816" s="1130"/>
      <c r="Z816" s="1130"/>
      <c r="AA816" s="1130"/>
      <c r="AB816" s="1130"/>
      <c r="AC816" s="1130"/>
      <c r="AD816" s="1130"/>
      <c r="AE816" s="1152"/>
      <c r="AF816" s="1148"/>
      <c r="AG816" s="1149"/>
      <c r="AH816" s="1149"/>
      <c r="AI816" s="1148"/>
      <c r="AJ816" s="1149"/>
      <c r="AK816" s="1149"/>
      <c r="AL816" s="845"/>
    </row>
    <row customHeight="1" ht="12">
      <c r="A817" s="0" t="s">
        <v>1218</v>
      </c>
      <c r="E817" s="101"/>
      <c r="F817" s="1117"/>
      <c r="G817" s="1118"/>
      <c r="H817" s="1118"/>
      <c r="I817" s="1119" t="s">
        <v>1316</v>
      </c>
      <c r="J817" s="1119"/>
      <c r="K817" s="1119"/>
      <c r="L817" s="1120"/>
      <c r="M817" s="1120"/>
      <c r="N817" s="1121"/>
      <c r="O817" s="1121"/>
      <c r="P817" s="1121"/>
      <c r="Q817" s="1121"/>
      <c r="R817" s="1121"/>
      <c r="S817" s="1121"/>
      <c r="T817" s="1121"/>
      <c r="U817" s="1121"/>
      <c r="V817" s="1121"/>
      <c r="W817" s="1121"/>
      <c r="X817" s="1121"/>
      <c r="Y817" s="1121"/>
      <c r="Z817" s="1121"/>
      <c r="AA817" s="1121"/>
      <c r="AB817" s="1121"/>
      <c r="AC817" s="1121"/>
      <c r="AD817" s="1121"/>
      <c r="AE817" s="1121"/>
      <c r="AF817" s="1121"/>
      <c r="AG817" s="1120"/>
      <c r="AH817" s="1120"/>
      <c r="AI817" s="1121"/>
      <c r="AJ817" s="1120"/>
      <c r="AK817" s="1121"/>
      <c r="AL817" s="845"/>
    </row>
    <row customHeight="1" ht="0.75">
      <c r="A818" s="0" t="s">
        <v>1218</v>
      </c>
      <c r="E818" s="101"/>
      <c r="F818" s="164">
        <v>2027</v>
      </c>
      <c r="G818" s="233"/>
      <c r="H818" s="1097" t="s">
        <v>529</v>
      </c>
      <c r="I818" s="1098"/>
      <c r="J818" s="155"/>
      <c r="K818" s="155"/>
      <c r="L818" s="1099"/>
      <c r="M818" s="495"/>
      <c r="N818" s="1100"/>
      <c r="O818" s="1101"/>
      <c r="P818" s="1100"/>
      <c r="Q818" s="1100"/>
      <c r="R818" s="1100"/>
      <c r="S818" s="1100"/>
      <c r="T818" s="1100"/>
      <c r="U818" s="1100"/>
      <c r="V818" s="1100"/>
      <c r="W818" s="1100"/>
      <c r="X818" s="1100"/>
      <c r="Y818" s="1100"/>
      <c r="Z818" s="1100"/>
      <c r="AA818" s="1100"/>
      <c r="AB818" s="1100"/>
      <c r="AC818" s="1100"/>
      <c r="AD818" s="1100"/>
      <c r="AE818" s="1100"/>
      <c r="AF818" s="1102"/>
      <c r="AG818" s="1099"/>
      <c r="AH818" s="1099"/>
      <c r="AI818" s="1102"/>
      <c r="AJ818" s="1099"/>
      <c r="AK818" s="1099"/>
      <c r="AL818" s="845"/>
    </row>
    <row customHeight="1" ht="0.75">
      <c r="A819" s="0" t="s">
        <v>1218</v>
      </c>
      <c r="E819" s="101"/>
      <c r="F819" s="164"/>
      <c r="G819" s="233"/>
      <c r="H819" s="1097"/>
      <c r="I819" s="1098"/>
      <c r="J819" s="155"/>
      <c r="K819" s="155"/>
      <c r="L819" s="1099"/>
      <c r="M819" s="495"/>
      <c r="N819" s="1103"/>
      <c r="O819" s="1104"/>
      <c r="P819" s="1105"/>
      <c r="Q819" s="155"/>
      <c r="R819" s="155"/>
      <c r="S819" s="155"/>
      <c r="T819" s="155"/>
      <c r="U819" s="155"/>
      <c r="V819" s="155"/>
      <c r="W819" s="155"/>
      <c r="X819" s="155"/>
      <c r="Y819" s="155"/>
      <c r="Z819" s="1106"/>
      <c r="AA819" s="1107"/>
      <c r="AB819" s="1107"/>
      <c r="AC819" s="1108"/>
      <c r="AD819" s="1108"/>
      <c r="AE819" s="1109"/>
      <c r="AF819" s="1102"/>
      <c r="AG819" s="1099"/>
      <c r="AH819" s="1099"/>
      <c r="AI819" s="1102"/>
      <c r="AJ819" s="1099"/>
      <c r="AK819" s="1099"/>
      <c r="AL819" s="845"/>
    </row>
    <row customHeight="1" ht="0.75">
      <c r="A820" s="0" t="s">
        <v>1218</v>
      </c>
      <c r="E820" s="101"/>
      <c r="F820" s="164"/>
      <c r="G820" s="233"/>
      <c r="H820" s="1097"/>
      <c r="I820" s="1098"/>
      <c r="J820" s="155"/>
      <c r="K820" s="155"/>
      <c r="L820" s="1099"/>
      <c r="M820" s="495"/>
      <c r="N820" s="1103"/>
      <c r="O820" s="1104"/>
      <c r="P820" s="1110"/>
      <c r="Q820" s="155"/>
      <c r="R820" s="155"/>
      <c r="S820" s="155"/>
      <c r="T820" s="155"/>
      <c r="U820" s="155"/>
      <c r="V820" s="155"/>
      <c r="W820" s="155"/>
      <c r="X820" s="155"/>
      <c r="Y820" s="155"/>
      <c r="AA820" s="1104"/>
      <c r="AB820" s="1111"/>
      <c r="AC820" s="1112"/>
      <c r="AD820" s="1111"/>
      <c r="AE820" s="1112"/>
      <c r="AF820" s="1102"/>
      <c r="AG820" s="1099"/>
      <c r="AH820" s="1099"/>
      <c r="AI820" s="1102"/>
      <c r="AJ820" s="1099"/>
      <c r="AK820" s="1099"/>
      <c r="AL820" s="845"/>
    </row>
    <row customHeight="1" ht="0.75">
      <c r="A821" s="0" t="s">
        <v>1218</v>
      </c>
      <c r="E821" s="101"/>
      <c r="F821" s="164"/>
      <c r="G821" s="233"/>
      <c r="H821" s="1097"/>
      <c r="I821" s="1098"/>
      <c r="J821" s="155"/>
      <c r="K821" s="155"/>
      <c r="L821" s="1099"/>
      <c r="M821" s="495"/>
      <c r="N821" s="1103"/>
      <c r="O821" s="1104"/>
      <c r="P821" s="1113"/>
      <c r="Q821" s="155"/>
      <c r="R821" s="155"/>
      <c r="S821" s="155"/>
      <c r="T821" s="155"/>
      <c r="U821" s="155"/>
      <c r="V821" s="155"/>
      <c r="W821" s="155"/>
      <c r="X821" s="155"/>
      <c r="Y821" s="155"/>
      <c r="Z821" s="1106"/>
      <c r="AA821" s="1107"/>
      <c r="AB821" s="1114"/>
      <c r="AC821" s="1108"/>
      <c r="AD821" s="1108"/>
      <c r="AE821" s="1115"/>
      <c r="AF821" s="1102"/>
      <c r="AG821" s="1099"/>
      <c r="AH821" s="1099"/>
      <c r="AI821" s="1102"/>
      <c r="AJ821" s="1099"/>
      <c r="AK821" s="1099"/>
      <c r="AL821" s="845"/>
    </row>
    <row customHeight="1" ht="0.75">
      <c r="A822" s="0" t="s">
        <v>1218</v>
      </c>
      <c r="E822" s="101"/>
      <c r="F822" s="164"/>
      <c r="G822" s="233"/>
      <c r="H822" s="1097"/>
      <c r="I822" s="1098"/>
      <c r="J822" s="155"/>
      <c r="K822" s="155"/>
      <c r="L822" s="1099"/>
      <c r="M822" s="495"/>
      <c r="N822" s="1107"/>
      <c r="O822" s="1107"/>
      <c r="P822" s="1114"/>
      <c r="Q822" s="1107"/>
      <c r="R822" s="1107"/>
      <c r="S822" s="1107"/>
      <c r="T822" s="1107"/>
      <c r="U822" s="1107"/>
      <c r="V822" s="1107"/>
      <c r="W822" s="1107"/>
      <c r="X822" s="1107"/>
      <c r="Y822" s="1107"/>
      <c r="Z822" s="1107"/>
      <c r="AA822" s="1107"/>
      <c r="AB822" s="1107"/>
      <c r="AC822" s="1107"/>
      <c r="AD822" s="1107"/>
      <c r="AE822" s="1116"/>
      <c r="AF822" s="1102"/>
      <c r="AG822" s="1099"/>
      <c r="AH822" s="1099"/>
      <c r="AI822" s="1102"/>
      <c r="AJ822" s="1099"/>
      <c r="AK822" s="1099"/>
      <c r="AL822" s="845"/>
    </row>
    <row customHeight="1" ht="11.25">
      <c r="A823" s="0" t="s">
        <v>1218</v>
      </c>
      <c r="B823" s="0" t="s">
        <v>1250</v>
      </c>
      <c r="E823" s="101"/>
      <c r="F823" s="1122"/>
      <c r="G823" s="821" t="s">
        <v>102</v>
      </c>
      <c r="H823" s="233" t="s">
        <v>98</v>
      </c>
      <c r="I823" s="1144" t="s">
        <v>1251</v>
      </c>
      <c r="J823" s="366" t="s">
        <v>1265</v>
      </c>
      <c r="K823" s="422" t="s">
        <v>1612</v>
      </c>
      <c r="L823" s="214" t="s">
        <v>19</v>
      </c>
      <c r="M823" s="208"/>
      <c r="N823" s="1145"/>
      <c r="O823" s="1146" t="s">
        <v>529</v>
      </c>
      <c r="P823" s="1147"/>
      <c r="Q823" s="1147"/>
      <c r="R823" s="1147"/>
      <c r="S823" s="1147"/>
      <c r="T823" s="1147"/>
      <c r="U823" s="1147"/>
      <c r="V823" s="1147"/>
      <c r="W823" s="1147"/>
      <c r="X823" s="1147"/>
      <c r="Y823" s="1147"/>
      <c r="Z823" s="1147"/>
      <c r="AA823" s="1147"/>
      <c r="AB823" s="1147"/>
      <c r="AC823" s="1147"/>
      <c r="AD823" s="1147"/>
      <c r="AE823" s="1147"/>
      <c r="AF823" s="1148">
        <v>5</v>
      </c>
      <c r="AG823" s="1149" t="s">
        <v>1254</v>
      </c>
      <c r="AH823" s="1149" t="s">
        <v>1613</v>
      </c>
      <c r="AI823" s="1148">
        <v>5</v>
      </c>
      <c r="AJ823" s="1149" t="s">
        <v>1254</v>
      </c>
      <c r="AK823" s="1149" t="s">
        <v>1613</v>
      </c>
      <c r="AL823" s="845"/>
    </row>
    <row customHeight="1" ht="11.25">
      <c r="A824" s="0" t="s">
        <v>1218</v>
      </c>
      <c r="E824" s="101"/>
      <c r="F824" s="1122"/>
      <c r="G824" s="1123"/>
      <c r="H824" s="233" t="s">
        <v>529</v>
      </c>
      <c r="I824" s="1144"/>
      <c r="J824" s="366"/>
      <c r="K824" s="422"/>
      <c r="L824" s="214"/>
      <c r="M824" s="208"/>
      <c r="N824" s="1126"/>
      <c r="O824" s="1143">
        <v>1</v>
      </c>
      <c r="P824" s="1128" t="s">
        <v>19</v>
      </c>
      <c r="Q824" s="430" t="s">
        <v>22</v>
      </c>
      <c r="R824" s="430" t="s">
        <v>22</v>
      </c>
      <c r="S824" s="430" t="s">
        <v>22</v>
      </c>
      <c r="T824" s="430" t="s">
        <v>22</v>
      </c>
      <c r="U824" s="430" t="s">
        <v>22</v>
      </c>
      <c r="V824" s="430" t="s">
        <v>22</v>
      </c>
      <c r="W824" s="430" t="s">
        <v>22</v>
      </c>
      <c r="X824" s="430" t="s">
        <v>22</v>
      </c>
      <c r="Y824" s="430"/>
      <c r="Z824" s="1129"/>
      <c r="AA824" s="1130"/>
      <c r="AB824" s="1130"/>
      <c r="AC824" s="1131"/>
      <c r="AD824" s="1131"/>
      <c r="AE824" s="1150"/>
      <c r="AF824" s="1148"/>
      <c r="AG824" s="1149"/>
      <c r="AH824" s="1149"/>
      <c r="AI824" s="1148"/>
      <c r="AJ824" s="1149"/>
      <c r="AK824" s="1149"/>
      <c r="AL824" s="845"/>
    </row>
    <row customHeight="1" ht="11.25">
      <c r="A825" s="0" t="s">
        <v>1218</v>
      </c>
      <c r="E825" s="101"/>
      <c r="F825" s="1122"/>
      <c r="G825" s="1123"/>
      <c r="H825" s="233" t="s">
        <v>529</v>
      </c>
      <c r="I825" s="1144"/>
      <c r="J825" s="366"/>
      <c r="K825" s="422"/>
      <c r="L825" s="214"/>
      <c r="M825" s="208"/>
      <c r="N825" s="1126"/>
      <c r="O825" s="1143"/>
      <c r="P825" s="1136"/>
      <c r="Q825" s="430"/>
      <c r="R825" s="430"/>
      <c r="S825" s="1137"/>
      <c r="T825" s="430"/>
      <c r="U825" s="430"/>
      <c r="V825" s="430"/>
      <c r="W825" s="430"/>
      <c r="X825" s="430"/>
      <c r="Y825" s="430"/>
      <c r="AA825" s="1127">
        <v>1</v>
      </c>
      <c r="AB825" s="1138" t="s">
        <v>1272</v>
      </c>
      <c r="AC825" s="794">
        <v>28046.44536</v>
      </c>
      <c r="AD825" s="1138" t="str">
        <f>AB825</f>
        <v>  Прибыль направляемая на инвестиции</v>
      </c>
      <c r="AE825" s="794">
        <v>0</v>
      </c>
      <c r="AF825" s="1148"/>
      <c r="AG825" s="1149"/>
      <c r="AH825" s="1149"/>
      <c r="AI825" s="1148"/>
      <c r="AJ825" s="1149"/>
      <c r="AK825" s="1149"/>
      <c r="AL825" s="845"/>
    </row>
    <row customHeight="1" ht="11.25">
      <c r="A826" s="0" t="s">
        <v>1218</v>
      </c>
      <c r="E826" s="101"/>
      <c r="F826" s="1122"/>
      <c r="G826" s="1123"/>
      <c r="H826" s="233" t="s">
        <v>529</v>
      </c>
      <c r="I826" s="1144"/>
      <c r="J826" s="366"/>
      <c r="K826" s="422"/>
      <c r="L826" s="214"/>
      <c r="M826" s="208"/>
      <c r="N826" s="1126"/>
      <c r="O826" s="1143"/>
      <c r="P826" s="1140"/>
      <c r="Q826" s="430"/>
      <c r="R826" s="430"/>
      <c r="S826" s="1137"/>
      <c r="T826" s="430"/>
      <c r="U826" s="430"/>
      <c r="V826" s="430"/>
      <c r="W826" s="430"/>
      <c r="X826" s="430"/>
      <c r="Y826" s="430"/>
      <c r="Z826" s="1129"/>
      <c r="AA826" s="1130"/>
      <c r="AB826" s="167" t="s">
        <v>1263</v>
      </c>
      <c r="AC826" s="1131"/>
      <c r="AD826" s="1131"/>
      <c r="AE826" s="1151"/>
      <c r="AF826" s="1148"/>
      <c r="AG826" s="1149"/>
      <c r="AH826" s="1149"/>
      <c r="AI826" s="1148"/>
      <c r="AJ826" s="1149"/>
      <c r="AK826" s="1149"/>
      <c r="AL826" s="845"/>
    </row>
    <row customHeight="1" ht="11.25">
      <c r="A827" s="0" t="s">
        <v>1218</v>
      </c>
      <c r="E827" s="101"/>
      <c r="F827" s="1122"/>
      <c r="G827" s="1123"/>
      <c r="H827" s="233" t="s">
        <v>529</v>
      </c>
      <c r="I827" s="1144"/>
      <c r="J827" s="366"/>
      <c r="K827" s="422"/>
      <c r="L827" s="214"/>
      <c r="M827" s="208"/>
      <c r="N827" s="1129"/>
      <c r="O827" s="1130"/>
      <c r="P827" s="167" t="s">
        <v>1264</v>
      </c>
      <c r="Q827" s="1130"/>
      <c r="R827" s="1130"/>
      <c r="S827" s="1130"/>
      <c r="T827" s="1130"/>
      <c r="U827" s="1130"/>
      <c r="V827" s="1130"/>
      <c r="W827" s="1130"/>
      <c r="X827" s="1130"/>
      <c r="Y827" s="1130"/>
      <c r="Z827" s="1130"/>
      <c r="AA827" s="1130"/>
      <c r="AB827" s="1130"/>
      <c r="AC827" s="1130"/>
      <c r="AD827" s="1130"/>
      <c r="AE827" s="1152"/>
      <c r="AF827" s="1148"/>
      <c r="AG827" s="1149"/>
      <c r="AH827" s="1149"/>
      <c r="AI827" s="1148"/>
      <c r="AJ827" s="1149"/>
      <c r="AK827" s="1149"/>
      <c r="AL827" s="845"/>
    </row>
    <row customHeight="1" ht="12">
      <c r="A828" s="0" t="s">
        <v>1218</v>
      </c>
      <c r="E828" s="101"/>
      <c r="F828" s="1117"/>
      <c r="G828" s="1118"/>
      <c r="H828" s="1118"/>
      <c r="I828" s="1119" t="s">
        <v>1316</v>
      </c>
      <c r="J828" s="1119"/>
      <c r="K828" s="1119"/>
      <c r="L828" s="1120"/>
      <c r="M828" s="1120"/>
      <c r="N828" s="1121"/>
      <c r="O828" s="1121"/>
      <c r="P828" s="1121"/>
      <c r="Q828" s="1121"/>
      <c r="R828" s="1121"/>
      <c r="S828" s="1121"/>
      <c r="T828" s="1121"/>
      <c r="U828" s="1121"/>
      <c r="V828" s="1121"/>
      <c r="W828" s="1121"/>
      <c r="X828" s="1121"/>
      <c r="Y828" s="1121"/>
      <c r="Z828" s="1121"/>
      <c r="AA828" s="1121"/>
      <c r="AB828" s="1121"/>
      <c r="AC828" s="1121"/>
      <c r="AD828" s="1121"/>
      <c r="AE828" s="1121"/>
      <c r="AF828" s="1121"/>
      <c r="AG828" s="1120"/>
      <c r="AH828" s="1120"/>
      <c r="AI828" s="1121"/>
      <c r="AJ828" s="1120"/>
      <c r="AK828" s="1121"/>
      <c r="AL828" s="845"/>
    </row>
    <row customHeight="1" ht="0.75">
      <c r="A829" s="0" t="s">
        <v>1218</v>
      </c>
      <c r="E829" s="101"/>
      <c r="F829" s="164">
        <v>2028</v>
      </c>
      <c r="G829" s="233"/>
      <c r="H829" s="1097" t="s">
        <v>529</v>
      </c>
      <c r="I829" s="1098"/>
      <c r="J829" s="155"/>
      <c r="K829" s="155"/>
      <c r="L829" s="1099"/>
      <c r="M829" s="495"/>
      <c r="N829" s="1100"/>
      <c r="O829" s="1101"/>
      <c r="P829" s="1100"/>
      <c r="Q829" s="1100"/>
      <c r="R829" s="1100"/>
      <c r="S829" s="1100"/>
      <c r="T829" s="1100"/>
      <c r="U829" s="1100"/>
      <c r="V829" s="1100"/>
      <c r="W829" s="1100"/>
      <c r="X829" s="1100"/>
      <c r="Y829" s="1100"/>
      <c r="Z829" s="1100"/>
      <c r="AA829" s="1100"/>
      <c r="AB829" s="1100"/>
      <c r="AC829" s="1100"/>
      <c r="AD829" s="1100"/>
      <c r="AE829" s="1100"/>
      <c r="AF829" s="1102"/>
      <c r="AG829" s="1099"/>
      <c r="AH829" s="1099"/>
      <c r="AI829" s="1102"/>
      <c r="AJ829" s="1099"/>
      <c r="AK829" s="1099"/>
      <c r="AL829" s="845"/>
    </row>
    <row customHeight="1" ht="0.75">
      <c r="A830" s="0" t="s">
        <v>1218</v>
      </c>
      <c r="E830" s="101"/>
      <c r="F830" s="164"/>
      <c r="G830" s="233"/>
      <c r="H830" s="1097"/>
      <c r="I830" s="1098"/>
      <c r="J830" s="155"/>
      <c r="K830" s="155"/>
      <c r="L830" s="1099"/>
      <c r="M830" s="495"/>
      <c r="N830" s="1103"/>
      <c r="O830" s="1104"/>
      <c r="P830" s="1105"/>
      <c r="Q830" s="155"/>
      <c r="R830" s="155"/>
      <c r="S830" s="155"/>
      <c r="T830" s="155"/>
      <c r="U830" s="155"/>
      <c r="V830" s="155"/>
      <c r="W830" s="155"/>
      <c r="X830" s="155"/>
      <c r="Y830" s="155"/>
      <c r="Z830" s="1106"/>
      <c r="AA830" s="1107"/>
      <c r="AB830" s="1107"/>
      <c r="AC830" s="1108"/>
      <c r="AD830" s="1108"/>
      <c r="AE830" s="1109"/>
      <c r="AF830" s="1102"/>
      <c r="AG830" s="1099"/>
      <c r="AH830" s="1099"/>
      <c r="AI830" s="1102"/>
      <c r="AJ830" s="1099"/>
      <c r="AK830" s="1099"/>
      <c r="AL830" s="845"/>
    </row>
    <row customHeight="1" ht="0.75">
      <c r="A831" s="0" t="s">
        <v>1218</v>
      </c>
      <c r="E831" s="101"/>
      <c r="F831" s="164"/>
      <c r="G831" s="233"/>
      <c r="H831" s="1097"/>
      <c r="I831" s="1098"/>
      <c r="J831" s="155"/>
      <c r="K831" s="155"/>
      <c r="L831" s="1099"/>
      <c r="M831" s="495"/>
      <c r="N831" s="1103"/>
      <c r="O831" s="1104"/>
      <c r="P831" s="1110"/>
      <c r="Q831" s="155"/>
      <c r="R831" s="155"/>
      <c r="S831" s="155"/>
      <c r="T831" s="155"/>
      <c r="U831" s="155"/>
      <c r="V831" s="155"/>
      <c r="W831" s="155"/>
      <c r="X831" s="155"/>
      <c r="Y831" s="155"/>
      <c r="AA831" s="1104"/>
      <c r="AB831" s="1111"/>
      <c r="AC831" s="1112"/>
      <c r="AD831" s="1111"/>
      <c r="AE831" s="1112"/>
      <c r="AF831" s="1102"/>
      <c r="AG831" s="1099"/>
      <c r="AH831" s="1099"/>
      <c r="AI831" s="1102"/>
      <c r="AJ831" s="1099"/>
      <c r="AK831" s="1099"/>
      <c r="AL831" s="845"/>
    </row>
    <row customHeight="1" ht="0.75">
      <c r="A832" s="0" t="s">
        <v>1218</v>
      </c>
      <c r="E832" s="101"/>
      <c r="F832" s="164"/>
      <c r="G832" s="233"/>
      <c r="H832" s="1097"/>
      <c r="I832" s="1098"/>
      <c r="J832" s="155"/>
      <c r="K832" s="155"/>
      <c r="L832" s="1099"/>
      <c r="M832" s="495"/>
      <c r="N832" s="1103"/>
      <c r="O832" s="1104"/>
      <c r="P832" s="1113"/>
      <c r="Q832" s="155"/>
      <c r="R832" s="155"/>
      <c r="S832" s="155"/>
      <c r="T832" s="155"/>
      <c r="U832" s="155"/>
      <c r="V832" s="155"/>
      <c r="W832" s="155"/>
      <c r="X832" s="155"/>
      <c r="Y832" s="155"/>
      <c r="Z832" s="1106"/>
      <c r="AA832" s="1107"/>
      <c r="AB832" s="1114"/>
      <c r="AC832" s="1108"/>
      <c r="AD832" s="1108"/>
      <c r="AE832" s="1115"/>
      <c r="AF832" s="1102"/>
      <c r="AG832" s="1099"/>
      <c r="AH832" s="1099"/>
      <c r="AI832" s="1102"/>
      <c r="AJ832" s="1099"/>
      <c r="AK832" s="1099"/>
      <c r="AL832" s="845"/>
    </row>
    <row customHeight="1" ht="0.75">
      <c r="A833" s="0" t="s">
        <v>1218</v>
      </c>
      <c r="E833" s="101"/>
      <c r="F833" s="164"/>
      <c r="G833" s="233"/>
      <c r="H833" s="1097"/>
      <c r="I833" s="1098"/>
      <c r="J833" s="155"/>
      <c r="K833" s="155"/>
      <c r="L833" s="1099"/>
      <c r="M833" s="495"/>
      <c r="N833" s="1107"/>
      <c r="O833" s="1107"/>
      <c r="P833" s="1114"/>
      <c r="Q833" s="1107"/>
      <c r="R833" s="1107"/>
      <c r="S833" s="1107"/>
      <c r="T833" s="1107"/>
      <c r="U833" s="1107"/>
      <c r="V833" s="1107"/>
      <c r="W833" s="1107"/>
      <c r="X833" s="1107"/>
      <c r="Y833" s="1107"/>
      <c r="Z833" s="1107"/>
      <c r="AA833" s="1107"/>
      <c r="AB833" s="1107"/>
      <c r="AC833" s="1107"/>
      <c r="AD833" s="1107"/>
      <c r="AE833" s="1116"/>
      <c r="AF833" s="1102"/>
      <c r="AG833" s="1099"/>
      <c r="AH833" s="1099"/>
      <c r="AI833" s="1102"/>
      <c r="AJ833" s="1099"/>
      <c r="AK833" s="1099"/>
      <c r="AL833" s="845"/>
    </row>
    <row customHeight="1" ht="11.25">
      <c r="A834" s="3319" t="s">
        <v>1218</v>
      </c>
      <c r="B834" s="3319" t="s">
        <v>1280</v>
      </c>
      <c r="E834" s="101"/>
      <c r="F834" s="1122"/>
      <c r="G834" s="821" t="s">
        <v>102</v>
      </c>
      <c r="H834" s="233" t="s">
        <v>98</v>
      </c>
      <c r="I834" s="1144" t="s">
        <v>1281</v>
      </c>
      <c r="J834" s="366" t="s">
        <v>1282</v>
      </c>
      <c r="K834" s="422" t="s">
        <v>1614</v>
      </c>
      <c r="L834" s="214" t="s">
        <v>19</v>
      </c>
      <c r="M834" s="208"/>
      <c r="N834" s="1145"/>
      <c r="O834" s="1146" t="s">
        <v>529</v>
      </c>
      <c r="P834" s="1147"/>
      <c r="Q834" s="1147"/>
      <c r="R834" s="1147"/>
      <c r="S834" s="1147"/>
      <c r="T834" s="1147"/>
      <c r="U834" s="1147"/>
      <c r="V834" s="1147"/>
      <c r="W834" s="1147"/>
      <c r="X834" s="1147"/>
      <c r="Y834" s="1147"/>
      <c r="Z834" s="1147"/>
      <c r="AA834" s="1147"/>
      <c r="AB834" s="1147"/>
      <c r="AC834" s="1147"/>
      <c r="AD834" s="1147"/>
      <c r="AE834" s="1147"/>
      <c r="AF834" s="1148">
        <v>8</v>
      </c>
      <c r="AG834" s="1149" t="s">
        <v>1254</v>
      </c>
      <c r="AH834" s="1149" t="s">
        <v>1615</v>
      </c>
      <c r="AI834" s="1148">
        <v>8</v>
      </c>
      <c r="AJ834" s="1149" t="s">
        <v>1254</v>
      </c>
      <c r="AK834" s="1149" t="s">
        <v>1615</v>
      </c>
      <c r="AL834" s="845"/>
    </row>
    <row customHeight="1" ht="11.25">
      <c r="A835" s="3319" t="s">
        <v>1218</v>
      </c>
      <c r="E835" s="101"/>
      <c r="F835" s="1122"/>
      <c r="G835" s="1123"/>
      <c r="H835" s="233" t="s">
        <v>529</v>
      </c>
      <c r="I835" s="1144"/>
      <c r="J835" s="366"/>
      <c r="K835" s="422"/>
      <c r="L835" s="214"/>
      <c r="M835" s="208"/>
      <c r="N835" s="1126"/>
      <c r="O835" s="1143">
        <v>1</v>
      </c>
      <c r="P835" s="1128" t="s">
        <v>61</v>
      </c>
      <c r="Q835" s="2527" t="s">
        <v>1616</v>
      </c>
      <c r="R835" s="2528" t="s">
        <v>1257</v>
      </c>
      <c r="S835" s="2528" t="s">
        <v>178</v>
      </c>
      <c r="T835" s="2528" t="s">
        <v>178</v>
      </c>
      <c r="U835" s="2528" t="s">
        <v>179</v>
      </c>
      <c r="V835" s="2528" t="s">
        <v>1617</v>
      </c>
      <c r="W835" s="2528" t="s">
        <v>1618</v>
      </c>
      <c r="X835" s="2528" t="s">
        <v>1619</v>
      </c>
      <c r="Y835" s="2528" t="s">
        <v>1261</v>
      </c>
      <c r="Z835" s="1129"/>
      <c r="AA835" s="1130"/>
      <c r="AB835" s="1130"/>
      <c r="AC835" s="1131"/>
      <c r="AD835" s="1131"/>
      <c r="AE835" s="1150"/>
      <c r="AF835" s="1148"/>
      <c r="AG835" s="1149"/>
      <c r="AH835" s="1149"/>
      <c r="AI835" s="1148"/>
      <c r="AJ835" s="1149"/>
      <c r="AK835" s="1149"/>
      <c r="AL835" s="845"/>
    </row>
    <row customHeight="1" ht="11.25">
      <c r="A836" s="3319" t="s">
        <v>1218</v>
      </c>
      <c r="E836" s="101"/>
      <c r="F836" s="1122"/>
      <c r="G836" s="1123"/>
      <c r="H836" s="233" t="s">
        <v>529</v>
      </c>
      <c r="I836" s="1144"/>
      <c r="J836" s="366"/>
      <c r="K836" s="422"/>
      <c r="L836" s="214"/>
      <c r="M836" s="208"/>
      <c r="N836" s="1126"/>
      <c r="O836" s="1143"/>
      <c r="P836" s="1136"/>
      <c r="Q836" s="2527"/>
      <c r="R836" s="430"/>
      <c r="S836" s="1137"/>
      <c r="T836" s="430"/>
      <c r="U836" s="430"/>
      <c r="V836" s="430"/>
      <c r="W836" s="430"/>
      <c r="X836" s="430"/>
      <c r="Y836" s="430"/>
      <c r="AA836" s="1127">
        <v>1</v>
      </c>
      <c r="AB836" s="1138" t="s">
        <v>1285</v>
      </c>
      <c r="AC836" s="794">
        <v>31375</v>
      </c>
      <c r="AD836" s="1138" t="str">
        <f>AB836</f>
        <v>  Прочие собственные средства</v>
      </c>
      <c r="AE836" s="794">
        <v>0</v>
      </c>
      <c r="AF836" s="1148"/>
      <c r="AG836" s="1149"/>
      <c r="AH836" s="1149"/>
      <c r="AI836" s="1148"/>
      <c r="AJ836" s="1149"/>
      <c r="AK836" s="1149"/>
      <c r="AL836" s="845"/>
    </row>
    <row customHeight="1" ht="11.25">
      <c r="A837" s="3319" t="s">
        <v>1218</v>
      </c>
      <c r="E837" s="101"/>
      <c r="F837" s="1123"/>
      <c r="G837" s="1123"/>
      <c r="H837" s="1123"/>
      <c r="I837" s="1123"/>
      <c r="J837" s="1123"/>
      <c r="K837" s="1123"/>
      <c r="L837" s="1123"/>
      <c r="M837" s="1123"/>
      <c r="N837" s="1123"/>
      <c r="O837" s="1123"/>
      <c r="P837" s="1123"/>
      <c r="Q837" s="2529"/>
      <c r="R837" s="1123"/>
      <c r="S837" s="1123"/>
      <c r="T837" s="1123"/>
      <c r="U837" s="1123"/>
      <c r="V837" s="1123"/>
      <c r="W837" s="1123"/>
      <c r="X837" s="1123"/>
      <c r="Y837" s="1123"/>
      <c r="Z837" s="821" t="s">
        <v>102</v>
      </c>
      <c r="AA837" s="1143" t="s">
        <v>101</v>
      </c>
      <c r="AB837" s="1138" t="s">
        <v>1262</v>
      </c>
      <c r="AC837" s="794">
        <v>128742.45933</v>
      </c>
      <c r="AD837" s="1138" t="str">
        <f>AB837</f>
        <v>     Прочие амортизационные отчисления</v>
      </c>
      <c r="AE837" s="794">
        <v>0</v>
      </c>
      <c r="AF837" s="1125"/>
      <c r="AG837" s="1133"/>
      <c r="AH837" s="1133"/>
      <c r="AI837" s="1125"/>
      <c r="AJ837" s="1133"/>
      <c r="AK837" s="1134"/>
      <c r="AL837" s="845"/>
    </row>
    <row customHeight="1" ht="11.25">
      <c r="A838" s="3319" t="s">
        <v>1218</v>
      </c>
      <c r="E838" s="101"/>
      <c r="F838" s="1123"/>
      <c r="G838" s="1123"/>
      <c r="H838" s="1123"/>
      <c r="I838" s="1123"/>
      <c r="J838" s="1123"/>
      <c r="K838" s="1123"/>
      <c r="L838" s="1123"/>
      <c r="M838" s="1123"/>
      <c r="N838" s="1123"/>
      <c r="O838" s="1123"/>
      <c r="P838" s="1123"/>
      <c r="Q838" s="2529"/>
      <c r="R838" s="1123"/>
      <c r="S838" s="1123"/>
      <c r="T838" s="1123"/>
      <c r="U838" s="1123"/>
      <c r="V838" s="1123"/>
      <c r="W838" s="1123"/>
      <c r="X838" s="1123"/>
      <c r="Y838" s="1123"/>
      <c r="Z838" s="821" t="s">
        <v>102</v>
      </c>
      <c r="AA838" s="1143" t="s">
        <v>89</v>
      </c>
      <c r="AB838" s="1138" t="s">
        <v>1272</v>
      </c>
      <c r="AC838" s="794">
        <v>204011.17185</v>
      </c>
      <c r="AD838" s="1138" t="str">
        <f>AB838</f>
        <v>  Прибыль направляемая на инвестиции</v>
      </c>
      <c r="AE838" s="794">
        <v>2093.275</v>
      </c>
      <c r="AF838" s="1125"/>
      <c r="AG838" s="1133"/>
      <c r="AH838" s="1133"/>
      <c r="AI838" s="1125"/>
      <c r="AJ838" s="1133"/>
      <c r="AK838" s="1134"/>
      <c r="AL838" s="845"/>
    </row>
    <row customHeight="1" ht="24.75">
      <c r="A839" s="3319" t="s">
        <v>1218</v>
      </c>
      <c r="E839" s="101"/>
      <c r="F839" s="1123"/>
      <c r="G839" s="1123"/>
      <c r="H839" s="1123"/>
      <c r="I839" s="1123"/>
      <c r="J839" s="1123"/>
      <c r="K839" s="1123"/>
      <c r="L839" s="1123"/>
      <c r="M839" s="1123"/>
      <c r="N839" s="1123"/>
      <c r="O839" s="1123"/>
      <c r="P839" s="1123"/>
      <c r="Q839" s="2529"/>
      <c r="R839" s="1123"/>
      <c r="S839" s="1123"/>
      <c r="T839" s="1123"/>
      <c r="U839" s="1123"/>
      <c r="V839" s="1123"/>
      <c r="W839" s="1123"/>
      <c r="X839" s="1123"/>
      <c r="Y839" s="1123"/>
      <c r="Z839" s="821" t="s">
        <v>102</v>
      </c>
      <c r="AA839" s="1143" t="s">
        <v>90</v>
      </c>
      <c r="AB839" s="1138" t="s">
        <v>1303</v>
      </c>
      <c r="AC839" s="794">
        <v>145906.54448</v>
      </c>
      <c r="AD839" s="1138" t="str">
        <f>AB839</f>
        <v>  Средства, полученные за счет платы за подключение (технологическое присоединение)</v>
      </c>
      <c r="AE839" s="794">
        <v>0</v>
      </c>
      <c r="AF839" s="1125"/>
      <c r="AG839" s="1133"/>
      <c r="AH839" s="1133"/>
      <c r="AI839" s="1125"/>
      <c r="AJ839" s="1133"/>
      <c r="AK839" s="1134"/>
      <c r="AL839" s="845"/>
    </row>
    <row customHeight="1" ht="27">
      <c r="A840" s="3319" t="s">
        <v>1218</v>
      </c>
      <c r="E840" s="101"/>
      <c r="F840" s="1122"/>
      <c r="G840" s="1123"/>
      <c r="H840" s="233" t="s">
        <v>529</v>
      </c>
      <c r="I840" s="1144"/>
      <c r="J840" s="366"/>
      <c r="K840" s="422"/>
      <c r="L840" s="214"/>
      <c r="M840" s="208"/>
      <c r="N840" s="1126"/>
      <c r="O840" s="1143"/>
      <c r="P840" s="1140"/>
      <c r="Q840" s="2527"/>
      <c r="R840" s="430"/>
      <c r="S840" s="1137"/>
      <c r="T840" s="430"/>
      <c r="U840" s="430"/>
      <c r="V840" s="430"/>
      <c r="W840" s="430"/>
      <c r="X840" s="430"/>
      <c r="Y840" s="430"/>
      <c r="Z840" s="1129"/>
      <c r="AA840" s="1130"/>
      <c r="AB840" s="167" t="s">
        <v>1263</v>
      </c>
      <c r="AC840" s="1131"/>
      <c r="AD840" s="1131"/>
      <c r="AE840" s="1151"/>
      <c r="AF840" s="1148"/>
      <c r="AG840" s="1149"/>
      <c r="AH840" s="1149"/>
      <c r="AI840" s="1148"/>
      <c r="AJ840" s="1149"/>
      <c r="AK840" s="1149"/>
      <c r="AL840" s="845"/>
    </row>
    <row customHeight="1" ht="11.25">
      <c r="A841" s="3319" t="s">
        <v>1218</v>
      </c>
      <c r="E841" s="101"/>
      <c r="F841" s="1122"/>
      <c r="G841" s="1123"/>
      <c r="H841" s="233" t="s">
        <v>529</v>
      </c>
      <c r="I841" s="1144"/>
      <c r="J841" s="366"/>
      <c r="K841" s="422"/>
      <c r="L841" s="214"/>
      <c r="M841" s="208"/>
      <c r="N841" s="1129"/>
      <c r="O841" s="1130"/>
      <c r="P841" s="167" t="s">
        <v>1264</v>
      </c>
      <c r="Q841" s="1130"/>
      <c r="R841" s="1130"/>
      <c r="S841" s="1130"/>
      <c r="T841" s="1130"/>
      <c r="U841" s="1130"/>
      <c r="V841" s="1130"/>
      <c r="W841" s="1130"/>
      <c r="X841" s="1130"/>
      <c r="Y841" s="1130"/>
      <c r="Z841" s="1130"/>
      <c r="AA841" s="1130"/>
      <c r="AB841" s="1130"/>
      <c r="AC841" s="1130"/>
      <c r="AD841" s="1130"/>
      <c r="AE841" s="1152"/>
      <c r="AF841" s="1148"/>
      <c r="AG841" s="1149"/>
      <c r="AH841" s="1149"/>
      <c r="AI841" s="1148"/>
      <c r="AJ841" s="1149"/>
      <c r="AK841" s="1149"/>
      <c r="AL841" s="845"/>
    </row>
    <row customHeight="1" ht="11.25">
      <c r="A842" s="3319" t="s">
        <v>1218</v>
      </c>
      <c r="B842" s="3319" t="s">
        <v>22</v>
      </c>
      <c r="E842" s="101"/>
      <c r="F842" s="1122"/>
      <c r="G842" s="821" t="s">
        <v>102</v>
      </c>
      <c r="H842" s="233" t="s">
        <v>101</v>
      </c>
      <c r="I842" s="1144" t="s">
        <v>1273</v>
      </c>
      <c r="J842" s="2525" t="s">
        <v>22</v>
      </c>
      <c r="K842" s="422" t="s">
        <v>1620</v>
      </c>
      <c r="L842" s="214" t="s">
        <v>19</v>
      </c>
      <c r="M842" s="208"/>
      <c r="N842" s="1145"/>
      <c r="O842" s="1146" t="s">
        <v>529</v>
      </c>
      <c r="P842" s="1147"/>
      <c r="Q842" s="1147"/>
      <c r="R842" s="1147"/>
      <c r="S842" s="1147"/>
      <c r="T842" s="1147"/>
      <c r="U842" s="1147"/>
      <c r="V842" s="1147"/>
      <c r="W842" s="1147"/>
      <c r="X842" s="1147"/>
      <c r="Y842" s="1147"/>
      <c r="Z842" s="1147"/>
      <c r="AA842" s="1147"/>
      <c r="AB842" s="1147"/>
      <c r="AC842" s="1147"/>
      <c r="AD842" s="1147"/>
      <c r="AE842" s="1147"/>
      <c r="AF842" s="1148">
        <v>8</v>
      </c>
      <c r="AG842" s="1149" t="s">
        <v>1254</v>
      </c>
      <c r="AH842" s="1149" t="s">
        <v>1615</v>
      </c>
      <c r="AI842" s="1148">
        <v>8</v>
      </c>
      <c r="AJ842" s="1149" t="s">
        <v>1254</v>
      </c>
      <c r="AK842" s="1149" t="s">
        <v>1615</v>
      </c>
      <c r="AL842" s="845"/>
    </row>
    <row customHeight="1" ht="11.25">
      <c r="A843" s="3319" t="s">
        <v>1218</v>
      </c>
      <c r="E843" s="101"/>
      <c r="F843" s="1122"/>
      <c r="G843" s="1123"/>
      <c r="H843" s="233" t="s">
        <v>98</v>
      </c>
      <c r="I843" s="1144"/>
      <c r="J843" s="2525"/>
      <c r="K843" s="422"/>
      <c r="L843" s="214"/>
      <c r="M843" s="208"/>
      <c r="N843" s="1126"/>
      <c r="O843" s="1143">
        <v>1</v>
      </c>
      <c r="P843" s="1128" t="s">
        <v>19</v>
      </c>
      <c r="Q843" s="430" t="s">
        <v>22</v>
      </c>
      <c r="R843" s="430" t="s">
        <v>22</v>
      </c>
      <c r="S843" s="430" t="s">
        <v>22</v>
      </c>
      <c r="T843" s="430" t="s">
        <v>22</v>
      </c>
      <c r="U843" s="430" t="s">
        <v>22</v>
      </c>
      <c r="V843" s="430" t="s">
        <v>22</v>
      </c>
      <c r="W843" s="430" t="s">
        <v>22</v>
      </c>
      <c r="X843" s="430" t="s">
        <v>22</v>
      </c>
      <c r="Y843" s="430"/>
      <c r="Z843" s="1129"/>
      <c r="AA843" s="1130"/>
      <c r="AB843" s="1130"/>
      <c r="AC843" s="1131"/>
      <c r="AD843" s="1131"/>
      <c r="AE843" s="1150"/>
      <c r="AF843" s="1148"/>
      <c r="AG843" s="1149"/>
      <c r="AH843" s="1149"/>
      <c r="AI843" s="1148"/>
      <c r="AJ843" s="1149"/>
      <c r="AK843" s="1149"/>
      <c r="AL843" s="845"/>
    </row>
    <row customHeight="1" ht="11.25">
      <c r="A844" s="3319" t="s">
        <v>1218</v>
      </c>
      <c r="E844" s="101"/>
      <c r="F844" s="1122"/>
      <c r="G844" s="1123"/>
      <c r="H844" s="233" t="s">
        <v>98</v>
      </c>
      <c r="I844" s="1144"/>
      <c r="J844" s="2525"/>
      <c r="K844" s="422"/>
      <c r="L844" s="214"/>
      <c r="M844" s="208"/>
      <c r="N844" s="1126"/>
      <c r="O844" s="1143"/>
      <c r="P844" s="1136"/>
      <c r="Q844" s="430"/>
      <c r="R844" s="430"/>
      <c r="S844" s="1137"/>
      <c r="T844" s="430"/>
      <c r="U844" s="430"/>
      <c r="V844" s="430"/>
      <c r="W844" s="430"/>
      <c r="X844" s="430"/>
      <c r="Y844" s="430"/>
      <c r="AA844" s="1127">
        <v>1</v>
      </c>
      <c r="AB844" s="1138" t="s">
        <v>1285</v>
      </c>
      <c r="AC844" s="794">
        <v>295858.3137</v>
      </c>
      <c r="AD844" s="1138" t="str">
        <f>AB844</f>
        <v>  Прочие собственные средства</v>
      </c>
      <c r="AE844" s="794">
        <v>3695.985</v>
      </c>
      <c r="AF844" s="1148"/>
      <c r="AG844" s="1149"/>
      <c r="AH844" s="1149"/>
      <c r="AI844" s="1148"/>
      <c r="AJ844" s="1149"/>
      <c r="AK844" s="1149"/>
      <c r="AL844" s="845"/>
    </row>
    <row customHeight="1" ht="11.25">
      <c r="A845" s="3319" t="s">
        <v>1218</v>
      </c>
      <c r="E845" s="101"/>
      <c r="F845" s="1123"/>
      <c r="G845" s="1123"/>
      <c r="H845" s="1123"/>
      <c r="I845" s="1123"/>
      <c r="J845" s="1123"/>
      <c r="K845" s="1123"/>
      <c r="L845" s="1123"/>
      <c r="M845" s="1123"/>
      <c r="N845" s="1123"/>
      <c r="O845" s="1123"/>
      <c r="P845" s="1123"/>
      <c r="Q845" s="1123"/>
      <c r="R845" s="1123"/>
      <c r="S845" s="1123"/>
      <c r="T845" s="1123"/>
      <c r="U845" s="1123"/>
      <c r="V845" s="1123"/>
      <c r="W845" s="1123"/>
      <c r="X845" s="1123"/>
      <c r="Y845" s="1123"/>
      <c r="Z845" s="821" t="s">
        <v>102</v>
      </c>
      <c r="AA845" s="1143" t="s">
        <v>101</v>
      </c>
      <c r="AB845" s="1138" t="s">
        <v>1272</v>
      </c>
      <c r="AC845" s="794">
        <v>108333.33552</v>
      </c>
      <c r="AD845" s="1138" t="str">
        <f>AB845</f>
        <v>  Прибыль направляемая на инвестиции</v>
      </c>
      <c r="AE845" s="794">
        <v>41742.848</v>
      </c>
      <c r="AF845" s="1125"/>
      <c r="AG845" s="1133"/>
      <c r="AH845" s="1133"/>
      <c r="AI845" s="1125"/>
      <c r="AJ845" s="1133"/>
      <c r="AK845" s="1134"/>
      <c r="AL845" s="845"/>
    </row>
    <row customHeight="1" ht="56.25">
      <c r="A846" s="3319" t="s">
        <v>1218</v>
      </c>
      <c r="E846" s="101"/>
      <c r="F846" s="1123"/>
      <c r="G846" s="1123"/>
      <c r="H846" s="1123"/>
      <c r="I846" s="1123"/>
      <c r="J846" s="1123"/>
      <c r="K846" s="1123"/>
      <c r="L846" s="1123"/>
      <c r="M846" s="1123"/>
      <c r="N846" s="1123"/>
      <c r="O846" s="1123"/>
      <c r="P846" s="1123"/>
      <c r="Q846" s="1123"/>
      <c r="R846" s="1123"/>
      <c r="S846" s="1123"/>
      <c r="T846" s="1123"/>
      <c r="U846" s="1123"/>
      <c r="V846" s="1123"/>
      <c r="W846" s="1123"/>
      <c r="X846" s="1123"/>
      <c r="Y846" s="1123"/>
      <c r="Z846" s="821" t="s">
        <v>102</v>
      </c>
      <c r="AA846" s="1143" t="s">
        <v>89</v>
      </c>
      <c r="AB846" s="1138" t="s">
        <v>1596</v>
      </c>
      <c r="AC846" s="794">
        <v>7644.24545</v>
      </c>
      <c r="AD846" s="1138" t="str">
        <f>AB846</f>
        <v>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v>
      </c>
      <c r="AE846" s="794">
        <v>0</v>
      </c>
      <c r="AF846" s="1125"/>
      <c r="AG846" s="1133"/>
      <c r="AH846" s="1133"/>
      <c r="AI846" s="1125"/>
      <c r="AJ846" s="1133"/>
      <c r="AK846" s="1134"/>
      <c r="AL846" s="845"/>
    </row>
    <row customHeight="1" ht="11.25">
      <c r="A847" s="3319" t="s">
        <v>1218</v>
      </c>
      <c r="E847" s="101"/>
      <c r="F847" s="1122"/>
      <c r="G847" s="1123"/>
      <c r="H847" s="233" t="s">
        <v>98</v>
      </c>
      <c r="I847" s="1144"/>
      <c r="J847" s="2525"/>
      <c r="K847" s="422"/>
      <c r="L847" s="214"/>
      <c r="M847" s="208"/>
      <c r="N847" s="1126"/>
      <c r="O847" s="1143"/>
      <c r="P847" s="1140"/>
      <c r="Q847" s="430"/>
      <c r="R847" s="430"/>
      <c r="S847" s="1137"/>
      <c r="T847" s="430"/>
      <c r="U847" s="430"/>
      <c r="V847" s="430"/>
      <c r="W847" s="430"/>
      <c r="X847" s="430"/>
      <c r="Y847" s="430"/>
      <c r="Z847" s="1129"/>
      <c r="AA847" s="1130"/>
      <c r="AB847" s="167" t="s">
        <v>1263</v>
      </c>
      <c r="AC847" s="1131"/>
      <c r="AD847" s="1131"/>
      <c r="AE847" s="1151"/>
      <c r="AF847" s="1148"/>
      <c r="AG847" s="1149"/>
      <c r="AH847" s="1149"/>
      <c r="AI847" s="1148"/>
      <c r="AJ847" s="1149"/>
      <c r="AK847" s="1149"/>
      <c r="AL847" s="845"/>
    </row>
    <row customHeight="1" ht="11.25">
      <c r="A848" s="3319" t="s">
        <v>1218</v>
      </c>
      <c r="E848" s="101"/>
      <c r="F848" s="1122"/>
      <c r="G848" s="1123"/>
      <c r="H848" s="233" t="s">
        <v>98</v>
      </c>
      <c r="I848" s="1144"/>
      <c r="J848" s="2525"/>
      <c r="K848" s="422"/>
      <c r="L848" s="214"/>
      <c r="M848" s="208"/>
      <c r="N848" s="1129"/>
      <c r="O848" s="1130"/>
      <c r="P848" s="167" t="s">
        <v>1264</v>
      </c>
      <c r="Q848" s="1130"/>
      <c r="R848" s="1130"/>
      <c r="S848" s="1130"/>
      <c r="T848" s="1130"/>
      <c r="U848" s="1130"/>
      <c r="V848" s="1130"/>
      <c r="W848" s="1130"/>
      <c r="X848" s="1130"/>
      <c r="Y848" s="1130"/>
      <c r="Z848" s="1130"/>
      <c r="AA848" s="1130"/>
      <c r="AB848" s="1130"/>
      <c r="AC848" s="1130"/>
      <c r="AD848" s="1130"/>
      <c r="AE848" s="1152"/>
      <c r="AF848" s="1148"/>
      <c r="AG848" s="1149"/>
      <c r="AH848" s="1149"/>
      <c r="AI848" s="1148"/>
      <c r="AJ848" s="1149"/>
      <c r="AK848" s="1149"/>
      <c r="AL848" s="845"/>
    </row>
    <row customHeight="1" ht="11.25">
      <c r="A849" s="3319" t="s">
        <v>1218</v>
      </c>
      <c r="B849" s="3319" t="s">
        <v>22</v>
      </c>
      <c r="E849" s="101"/>
      <c r="F849" s="1122"/>
      <c r="G849" s="821" t="s">
        <v>102</v>
      </c>
      <c r="H849" s="233" t="s">
        <v>89</v>
      </c>
      <c r="I849" s="1144" t="s">
        <v>1317</v>
      </c>
      <c r="J849" s="2525" t="s">
        <v>22</v>
      </c>
      <c r="K849" s="422" t="s">
        <v>1621</v>
      </c>
      <c r="L849" s="214" t="s">
        <v>19</v>
      </c>
      <c r="M849" s="208"/>
      <c r="N849" s="1145"/>
      <c r="O849" s="1146" t="s">
        <v>529</v>
      </c>
      <c r="P849" s="1147"/>
      <c r="Q849" s="1147"/>
      <c r="R849" s="1147"/>
      <c r="S849" s="1147"/>
      <c r="T849" s="1147"/>
      <c r="U849" s="1147"/>
      <c r="V849" s="1147"/>
      <c r="W849" s="1147"/>
      <c r="X849" s="1147"/>
      <c r="Y849" s="1147"/>
      <c r="Z849" s="1147"/>
      <c r="AA849" s="1147"/>
      <c r="AB849" s="1147"/>
      <c r="AC849" s="1147"/>
      <c r="AD849" s="1147"/>
      <c r="AE849" s="1147"/>
      <c r="AF849" s="1148">
        <v>7</v>
      </c>
      <c r="AG849" s="1149" t="s">
        <v>1254</v>
      </c>
      <c r="AH849" s="1149" t="s">
        <v>1615</v>
      </c>
      <c r="AI849" s="1148">
        <v>7</v>
      </c>
      <c r="AJ849" s="1149" t="s">
        <v>1254</v>
      </c>
      <c r="AK849" s="1149" t="s">
        <v>1615</v>
      </c>
      <c r="AL849" s="845"/>
    </row>
    <row customHeight="1" ht="11.25">
      <c r="A850" s="3319" t="s">
        <v>1218</v>
      </c>
      <c r="E850" s="101"/>
      <c r="F850" s="1122"/>
      <c r="G850" s="1123"/>
      <c r="H850" s="233" t="s">
        <v>101</v>
      </c>
      <c r="I850" s="1144"/>
      <c r="J850" s="2525"/>
      <c r="K850" s="422"/>
      <c r="L850" s="214"/>
      <c r="M850" s="208"/>
      <c r="N850" s="1126"/>
      <c r="O850" s="1143">
        <v>1</v>
      </c>
      <c r="P850" s="1128" t="s">
        <v>19</v>
      </c>
      <c r="Q850" s="430" t="s">
        <v>22</v>
      </c>
      <c r="R850" s="430" t="s">
        <v>22</v>
      </c>
      <c r="S850" s="430" t="s">
        <v>22</v>
      </c>
      <c r="T850" s="430" t="s">
        <v>22</v>
      </c>
      <c r="U850" s="430" t="s">
        <v>22</v>
      </c>
      <c r="V850" s="430" t="s">
        <v>22</v>
      </c>
      <c r="W850" s="430" t="s">
        <v>22</v>
      </c>
      <c r="X850" s="430" t="s">
        <v>22</v>
      </c>
      <c r="Y850" s="430"/>
      <c r="Z850" s="1129"/>
      <c r="AA850" s="1130"/>
      <c r="AB850" s="1130"/>
      <c r="AC850" s="1131"/>
      <c r="AD850" s="1131"/>
      <c r="AE850" s="1150"/>
      <c r="AF850" s="1148"/>
      <c r="AG850" s="1149"/>
      <c r="AH850" s="1149"/>
      <c r="AI850" s="1148"/>
      <c r="AJ850" s="1149"/>
      <c r="AK850" s="1149"/>
      <c r="AL850" s="845"/>
    </row>
    <row customHeight="1" ht="11.25">
      <c r="A851" s="3319" t="s">
        <v>1218</v>
      </c>
      <c r="E851" s="101"/>
      <c r="F851" s="1122"/>
      <c r="G851" s="1123"/>
      <c r="H851" s="233" t="s">
        <v>101</v>
      </c>
      <c r="I851" s="1144"/>
      <c r="J851" s="2525"/>
      <c r="K851" s="422"/>
      <c r="L851" s="214"/>
      <c r="M851" s="208"/>
      <c r="N851" s="1126"/>
      <c r="O851" s="1143"/>
      <c r="P851" s="1136"/>
      <c r="Q851" s="430"/>
      <c r="R851" s="430"/>
      <c r="S851" s="1137"/>
      <c r="T851" s="430"/>
      <c r="U851" s="430"/>
      <c r="V851" s="430"/>
      <c r="W851" s="430"/>
      <c r="X851" s="430"/>
      <c r="Y851" s="430"/>
      <c r="AA851" s="1127">
        <v>1</v>
      </c>
      <c r="AB851" s="1138" t="s">
        <v>1262</v>
      </c>
      <c r="AC851" s="794">
        <v>44871.77833</v>
      </c>
      <c r="AD851" s="1138" t="str">
        <f>AB851</f>
        <v>     Прочие амортизационные отчисления</v>
      </c>
      <c r="AE851" s="794">
        <v>31239.758</v>
      </c>
      <c r="AF851" s="1148"/>
      <c r="AG851" s="1149"/>
      <c r="AH851" s="1149"/>
      <c r="AI851" s="1148"/>
      <c r="AJ851" s="1149"/>
      <c r="AK851" s="1149"/>
      <c r="AL851" s="845"/>
    </row>
    <row customHeight="1" ht="11.25">
      <c r="A852" s="3319" t="s">
        <v>1218</v>
      </c>
      <c r="E852" s="101"/>
      <c r="F852" s="1123"/>
      <c r="G852" s="1123"/>
      <c r="H852" s="1123"/>
      <c r="I852" s="1123"/>
      <c r="J852" s="1123"/>
      <c r="K852" s="1123"/>
      <c r="L852" s="1123"/>
      <c r="M852" s="1123"/>
      <c r="N852" s="1123"/>
      <c r="O852" s="1123"/>
      <c r="P852" s="1123"/>
      <c r="Q852" s="1123"/>
      <c r="R852" s="1123"/>
      <c r="S852" s="1123"/>
      <c r="T852" s="1123"/>
      <c r="U852" s="1123"/>
      <c r="V852" s="1123"/>
      <c r="W852" s="1123"/>
      <c r="X852" s="1123"/>
      <c r="Y852" s="1123"/>
      <c r="Z852" s="821" t="s">
        <v>102</v>
      </c>
      <c r="AA852" s="1143" t="s">
        <v>101</v>
      </c>
      <c r="AB852" s="1138" t="s">
        <v>1272</v>
      </c>
      <c r="AC852" s="794">
        <v>376055.01324</v>
      </c>
      <c r="AD852" s="1138" t="str">
        <f>AB852</f>
        <v>  Прибыль направляемая на инвестиции</v>
      </c>
      <c r="AE852" s="794">
        <v>60641.892</v>
      </c>
      <c r="AF852" s="1125"/>
      <c r="AG852" s="1133"/>
      <c r="AH852" s="1133"/>
      <c r="AI852" s="1125"/>
      <c r="AJ852" s="1133"/>
      <c r="AK852" s="1134"/>
      <c r="AL852" s="845"/>
    </row>
    <row customHeight="1" ht="11.25">
      <c r="A853" s="3319" t="s">
        <v>1218</v>
      </c>
      <c r="E853" s="101"/>
      <c r="F853" s="1122"/>
      <c r="G853" s="1123"/>
      <c r="H853" s="233" t="s">
        <v>101</v>
      </c>
      <c r="I853" s="1144"/>
      <c r="J853" s="2525"/>
      <c r="K853" s="422"/>
      <c r="L853" s="214"/>
      <c r="M853" s="208"/>
      <c r="N853" s="1126"/>
      <c r="O853" s="1143"/>
      <c r="P853" s="1140"/>
      <c r="Q853" s="430"/>
      <c r="R853" s="430"/>
      <c r="S853" s="1137"/>
      <c r="T853" s="430"/>
      <c r="U853" s="430"/>
      <c r="V853" s="430"/>
      <c r="W853" s="430"/>
      <c r="X853" s="430"/>
      <c r="Y853" s="430"/>
      <c r="Z853" s="1129"/>
      <c r="AA853" s="1130"/>
      <c r="AB853" s="167" t="s">
        <v>1263</v>
      </c>
      <c r="AC853" s="1131"/>
      <c r="AD853" s="1131"/>
      <c r="AE853" s="1151"/>
      <c r="AF853" s="1148"/>
      <c r="AG853" s="1149"/>
      <c r="AH853" s="1149"/>
      <c r="AI853" s="1148"/>
      <c r="AJ853" s="1149"/>
      <c r="AK853" s="1149"/>
      <c r="AL853" s="845"/>
    </row>
    <row customHeight="1" ht="11.25">
      <c r="A854" s="3319" t="s">
        <v>1218</v>
      </c>
      <c r="E854" s="101"/>
      <c r="F854" s="1122"/>
      <c r="G854" s="1123"/>
      <c r="H854" s="233" t="s">
        <v>101</v>
      </c>
      <c r="I854" s="1144"/>
      <c r="J854" s="2525"/>
      <c r="K854" s="422"/>
      <c r="L854" s="214"/>
      <c r="M854" s="208"/>
      <c r="N854" s="1129"/>
      <c r="O854" s="1130"/>
      <c r="P854" s="167" t="s">
        <v>1264</v>
      </c>
      <c r="Q854" s="1130"/>
      <c r="R854" s="1130"/>
      <c r="S854" s="1130"/>
      <c r="T854" s="1130"/>
      <c r="U854" s="1130"/>
      <c r="V854" s="1130"/>
      <c r="W854" s="1130"/>
      <c r="X854" s="1130"/>
      <c r="Y854" s="1130"/>
      <c r="Z854" s="1130"/>
      <c r="AA854" s="1130"/>
      <c r="AB854" s="1130"/>
      <c r="AC854" s="1130"/>
      <c r="AD854" s="1130"/>
      <c r="AE854" s="1152"/>
      <c r="AF854" s="1148"/>
      <c r="AG854" s="1149"/>
      <c r="AH854" s="1149"/>
      <c r="AI854" s="1148"/>
      <c r="AJ854" s="1149"/>
      <c r="AK854" s="1149"/>
      <c r="AL854" s="845"/>
    </row>
    <row customHeight="1" ht="11.25">
      <c r="A855" s="3319" t="s">
        <v>1218</v>
      </c>
      <c r="B855" s="3319" t="s">
        <v>1250</v>
      </c>
      <c r="E855" s="101"/>
      <c r="F855" s="1122"/>
      <c r="G855" s="821" t="s">
        <v>102</v>
      </c>
      <c r="H855" s="233" t="s">
        <v>90</v>
      </c>
      <c r="I855" s="1144" t="s">
        <v>1251</v>
      </c>
      <c r="J855" s="366" t="s">
        <v>1265</v>
      </c>
      <c r="K855" s="422" t="s">
        <v>1622</v>
      </c>
      <c r="L855" s="214" t="s">
        <v>19</v>
      </c>
      <c r="M855" s="208"/>
      <c r="N855" s="1145"/>
      <c r="O855" s="1146" t="s">
        <v>529</v>
      </c>
      <c r="P855" s="1147"/>
      <c r="Q855" s="1147"/>
      <c r="R855" s="1147"/>
      <c r="S855" s="1147"/>
      <c r="T855" s="1147"/>
      <c r="U855" s="1147"/>
      <c r="V855" s="1147"/>
      <c r="W855" s="1147"/>
      <c r="X855" s="1147"/>
      <c r="Y855" s="1147"/>
      <c r="Z855" s="1147"/>
      <c r="AA855" s="1147"/>
      <c r="AB855" s="1147"/>
      <c r="AC855" s="1147"/>
      <c r="AD855" s="1147"/>
      <c r="AE855" s="1147"/>
      <c r="AF855" s="1148">
        <v>3</v>
      </c>
      <c r="AG855" s="1149" t="s">
        <v>1254</v>
      </c>
      <c r="AH855" s="1149" t="s">
        <v>1615</v>
      </c>
      <c r="AI855" s="1148">
        <v>3</v>
      </c>
      <c r="AJ855" s="1149" t="s">
        <v>1254</v>
      </c>
      <c r="AK855" s="1149" t="s">
        <v>1615</v>
      </c>
      <c r="AL855" s="845"/>
    </row>
    <row customHeight="1" ht="11.25">
      <c r="A856" s="3319" t="s">
        <v>1218</v>
      </c>
      <c r="E856" s="101"/>
      <c r="F856" s="1122"/>
      <c r="G856" s="1123"/>
      <c r="H856" s="233" t="s">
        <v>89</v>
      </c>
      <c r="I856" s="1144"/>
      <c r="J856" s="366"/>
      <c r="K856" s="422"/>
      <c r="L856" s="214"/>
      <c r="M856" s="208"/>
      <c r="N856" s="1126"/>
      <c r="O856" s="1143">
        <v>1</v>
      </c>
      <c r="P856" s="1128" t="s">
        <v>19</v>
      </c>
      <c r="Q856" s="430" t="s">
        <v>22</v>
      </c>
      <c r="R856" s="430" t="s">
        <v>22</v>
      </c>
      <c r="S856" s="430" t="s">
        <v>22</v>
      </c>
      <c r="T856" s="430" t="s">
        <v>22</v>
      </c>
      <c r="U856" s="430" t="s">
        <v>22</v>
      </c>
      <c r="V856" s="430" t="s">
        <v>22</v>
      </c>
      <c r="W856" s="430" t="s">
        <v>22</v>
      </c>
      <c r="X856" s="430" t="s">
        <v>22</v>
      </c>
      <c r="Y856" s="430"/>
      <c r="Z856" s="1129"/>
      <c r="AA856" s="1130"/>
      <c r="AB856" s="1130"/>
      <c r="AC856" s="1131"/>
      <c r="AD856" s="1131"/>
      <c r="AE856" s="1150"/>
      <c r="AF856" s="1148"/>
      <c r="AG856" s="1149"/>
      <c r="AH856" s="1149"/>
      <c r="AI856" s="1148"/>
      <c r="AJ856" s="1149"/>
      <c r="AK856" s="1149"/>
      <c r="AL856" s="845"/>
    </row>
    <row customHeight="1" ht="11.25">
      <c r="A857" s="3319" t="s">
        <v>1218</v>
      </c>
      <c r="E857" s="101"/>
      <c r="F857" s="1122"/>
      <c r="G857" s="1123"/>
      <c r="H857" s="233" t="s">
        <v>89</v>
      </c>
      <c r="I857" s="1144"/>
      <c r="J857" s="366"/>
      <c r="K857" s="422"/>
      <c r="L857" s="214"/>
      <c r="M857" s="208"/>
      <c r="N857" s="1126"/>
      <c r="O857" s="1143"/>
      <c r="P857" s="1136"/>
      <c r="Q857" s="430"/>
      <c r="R857" s="430"/>
      <c r="S857" s="1137"/>
      <c r="T857" s="430"/>
      <c r="U857" s="430"/>
      <c r="V857" s="430"/>
      <c r="W857" s="430"/>
      <c r="X857" s="430"/>
      <c r="Y857" s="430"/>
      <c r="AA857" s="1127">
        <v>1</v>
      </c>
      <c r="AB857" s="1138" t="s">
        <v>1285</v>
      </c>
      <c r="AC857" s="794">
        <v>6996.60927</v>
      </c>
      <c r="AD857" s="1138" t="str">
        <f>AB857</f>
        <v>  Прочие собственные средства</v>
      </c>
      <c r="AE857" s="794">
        <v>0</v>
      </c>
      <c r="AF857" s="1148"/>
      <c r="AG857" s="1149"/>
      <c r="AH857" s="1149"/>
      <c r="AI857" s="1148"/>
      <c r="AJ857" s="1149"/>
      <c r="AK857" s="1149"/>
      <c r="AL857" s="845"/>
    </row>
    <row customHeight="1" ht="11.25">
      <c r="A858" s="3319" t="s">
        <v>1218</v>
      </c>
      <c r="E858" s="101"/>
      <c r="F858" s="1123"/>
      <c r="G858" s="1123"/>
      <c r="H858" s="1123"/>
      <c r="I858" s="1123"/>
      <c r="J858" s="1123"/>
      <c r="K858" s="1123"/>
      <c r="L858" s="1123"/>
      <c r="M858" s="1123"/>
      <c r="N858" s="1123"/>
      <c r="O858" s="1123"/>
      <c r="P858" s="1123"/>
      <c r="Q858" s="1123"/>
      <c r="R858" s="1123"/>
      <c r="S858" s="1123"/>
      <c r="T858" s="1123"/>
      <c r="U858" s="1123"/>
      <c r="V858" s="1123"/>
      <c r="W858" s="1123"/>
      <c r="X858" s="1123"/>
      <c r="Y858" s="1123"/>
      <c r="Z858" s="821" t="s">
        <v>102</v>
      </c>
      <c r="AA858" s="1143" t="s">
        <v>101</v>
      </c>
      <c r="AB858" s="1138" t="s">
        <v>1262</v>
      </c>
      <c r="AC858" s="794">
        <v>33931</v>
      </c>
      <c r="AD858" s="1138" t="str">
        <f>AB858</f>
        <v>     Прочие амортизационные отчисления</v>
      </c>
      <c r="AE858" s="794">
        <v>0</v>
      </c>
      <c r="AF858" s="1125"/>
      <c r="AG858" s="1133"/>
      <c r="AH858" s="1133"/>
      <c r="AI858" s="1125"/>
      <c r="AJ858" s="1133"/>
      <c r="AK858" s="1134"/>
      <c r="AL858" s="845"/>
    </row>
    <row customHeight="1" ht="11.25">
      <c r="A859" s="3319" t="s">
        <v>1218</v>
      </c>
      <c r="E859" s="101"/>
      <c r="F859" s="1123"/>
      <c r="G859" s="1123"/>
      <c r="H859" s="1123"/>
      <c r="I859" s="1123"/>
      <c r="J859" s="1123"/>
      <c r="K859" s="1123"/>
      <c r="L859" s="1123"/>
      <c r="M859" s="1123"/>
      <c r="N859" s="1123"/>
      <c r="O859" s="1123"/>
      <c r="P859" s="1123"/>
      <c r="Q859" s="1123"/>
      <c r="R859" s="1123"/>
      <c r="S859" s="1123"/>
      <c r="T859" s="1123"/>
      <c r="U859" s="1123"/>
      <c r="V859" s="1123"/>
      <c r="W859" s="1123"/>
      <c r="X859" s="1123"/>
      <c r="Y859" s="1123"/>
      <c r="Z859" s="821" t="s">
        <v>102</v>
      </c>
      <c r="AA859" s="1143" t="s">
        <v>89</v>
      </c>
      <c r="AB859" s="1138" t="s">
        <v>1272</v>
      </c>
      <c r="AC859" s="794">
        <v>89429.3306</v>
      </c>
      <c r="AD859" s="1138" t="str">
        <f>AB859</f>
        <v>  Прибыль направляемая на инвестиции</v>
      </c>
      <c r="AE859" s="794">
        <v>0</v>
      </c>
      <c r="AF859" s="1125"/>
      <c r="AG859" s="1133"/>
      <c r="AH859" s="1133"/>
      <c r="AI859" s="1125"/>
      <c r="AJ859" s="1133"/>
      <c r="AK859" s="1134"/>
      <c r="AL859" s="845"/>
    </row>
    <row customHeight="1" ht="11.25">
      <c r="A860" s="3319" t="s">
        <v>1218</v>
      </c>
      <c r="E860" s="101"/>
      <c r="F860" s="1122"/>
      <c r="G860" s="1123"/>
      <c r="H860" s="233" t="s">
        <v>89</v>
      </c>
      <c r="I860" s="1144"/>
      <c r="J860" s="366"/>
      <c r="K860" s="422"/>
      <c r="L860" s="214"/>
      <c r="M860" s="208"/>
      <c r="N860" s="1126"/>
      <c r="O860" s="1143"/>
      <c r="P860" s="1140"/>
      <c r="Q860" s="430"/>
      <c r="R860" s="430"/>
      <c r="S860" s="1137"/>
      <c r="T860" s="430"/>
      <c r="U860" s="430"/>
      <c r="V860" s="430"/>
      <c r="W860" s="430"/>
      <c r="X860" s="430"/>
      <c r="Y860" s="430"/>
      <c r="Z860" s="1129"/>
      <c r="AA860" s="1130"/>
      <c r="AB860" s="167" t="s">
        <v>1263</v>
      </c>
      <c r="AC860" s="1131"/>
      <c r="AD860" s="1131"/>
      <c r="AE860" s="1151"/>
      <c r="AF860" s="1148"/>
      <c r="AG860" s="1149"/>
      <c r="AH860" s="1149"/>
      <c r="AI860" s="1148"/>
      <c r="AJ860" s="1149"/>
      <c r="AK860" s="1149"/>
      <c r="AL860" s="845"/>
    </row>
    <row customHeight="1" ht="11.25">
      <c r="A861" s="3319" t="s">
        <v>1218</v>
      </c>
      <c r="E861" s="101"/>
      <c r="F861" s="1122"/>
      <c r="G861" s="1123"/>
      <c r="H861" s="233" t="s">
        <v>89</v>
      </c>
      <c r="I861" s="1144"/>
      <c r="J861" s="366"/>
      <c r="K861" s="422"/>
      <c r="L861" s="214"/>
      <c r="M861" s="208"/>
      <c r="N861" s="1129"/>
      <c r="O861" s="1130"/>
      <c r="P861" s="167" t="s">
        <v>1264</v>
      </c>
      <c r="Q861" s="1130"/>
      <c r="R861" s="1130"/>
      <c r="S861" s="1130"/>
      <c r="T861" s="1130"/>
      <c r="U861" s="1130"/>
      <c r="V861" s="1130"/>
      <c r="W861" s="1130"/>
      <c r="X861" s="1130"/>
      <c r="Y861" s="1130"/>
      <c r="Z861" s="1130"/>
      <c r="AA861" s="1130"/>
      <c r="AB861" s="1130"/>
      <c r="AC861" s="1130"/>
      <c r="AD861" s="1130"/>
      <c r="AE861" s="1152"/>
      <c r="AF861" s="1148"/>
      <c r="AG861" s="1149"/>
      <c r="AH861" s="1149"/>
      <c r="AI861" s="1148"/>
      <c r="AJ861" s="1149"/>
      <c r="AK861" s="1149"/>
      <c r="AL861" s="845"/>
    </row>
    <row customHeight="1" ht="11.25">
      <c r="A862" s="3319" t="s">
        <v>1218</v>
      </c>
      <c r="B862" s="3319" t="s">
        <v>22</v>
      </c>
      <c r="E862" s="101"/>
      <c r="F862" s="1122"/>
      <c r="G862" s="821" t="s">
        <v>102</v>
      </c>
      <c r="H862" s="233" t="s">
        <v>109</v>
      </c>
      <c r="I862" s="1144" t="s">
        <v>1393</v>
      </c>
      <c r="J862" s="2525" t="s">
        <v>22</v>
      </c>
      <c r="K862" s="422" t="s">
        <v>1623</v>
      </c>
      <c r="L862" s="214" t="s">
        <v>19</v>
      </c>
      <c r="M862" s="208"/>
      <c r="N862" s="1145"/>
      <c r="O862" s="1146" t="s">
        <v>529</v>
      </c>
      <c r="P862" s="1147"/>
      <c r="Q862" s="1147"/>
      <c r="R862" s="1147"/>
      <c r="S862" s="1147"/>
      <c r="T862" s="1147"/>
      <c r="U862" s="1147"/>
      <c r="V862" s="1147"/>
      <c r="W862" s="1147"/>
      <c r="X862" s="1147"/>
      <c r="Y862" s="1147"/>
      <c r="Z862" s="1147"/>
      <c r="AA862" s="1147"/>
      <c r="AB862" s="1147"/>
      <c r="AC862" s="1147"/>
      <c r="AD862" s="1147"/>
      <c r="AE862" s="1147"/>
      <c r="AF862" s="1148">
        <v>2</v>
      </c>
      <c r="AG862" s="1149" t="s">
        <v>1254</v>
      </c>
      <c r="AH862" s="1149" t="s">
        <v>1615</v>
      </c>
      <c r="AI862" s="1148">
        <v>2</v>
      </c>
      <c r="AJ862" s="1149" t="s">
        <v>1254</v>
      </c>
      <c r="AK862" s="1149" t="s">
        <v>1615</v>
      </c>
      <c r="AL862" s="845"/>
    </row>
    <row customHeight="1" ht="11.25">
      <c r="A863" s="3319" t="s">
        <v>1218</v>
      </c>
      <c r="E863" s="101"/>
      <c r="F863" s="1122"/>
      <c r="G863" s="1123"/>
      <c r="H863" s="233" t="s">
        <v>90</v>
      </c>
      <c r="I863" s="1144"/>
      <c r="J863" s="2525"/>
      <c r="K863" s="422"/>
      <c r="L863" s="214"/>
      <c r="M863" s="208"/>
      <c r="N863" s="1126"/>
      <c r="O863" s="1143">
        <v>1</v>
      </c>
      <c r="P863" s="1128" t="s">
        <v>19</v>
      </c>
      <c r="Q863" s="430" t="s">
        <v>22</v>
      </c>
      <c r="R863" s="430" t="s">
        <v>22</v>
      </c>
      <c r="S863" s="430" t="s">
        <v>22</v>
      </c>
      <c r="T863" s="430" t="s">
        <v>22</v>
      </c>
      <c r="U863" s="430" t="s">
        <v>22</v>
      </c>
      <c r="V863" s="430" t="s">
        <v>22</v>
      </c>
      <c r="W863" s="430" t="s">
        <v>22</v>
      </c>
      <c r="X863" s="430" t="s">
        <v>22</v>
      </c>
      <c r="Y863" s="430"/>
      <c r="Z863" s="1129"/>
      <c r="AA863" s="1130"/>
      <c r="AB863" s="1130"/>
      <c r="AC863" s="1131"/>
      <c r="AD863" s="1131"/>
      <c r="AE863" s="1150"/>
      <c r="AF863" s="1148"/>
      <c r="AG863" s="1149"/>
      <c r="AH863" s="1149"/>
      <c r="AI863" s="1148"/>
      <c r="AJ863" s="1149"/>
      <c r="AK863" s="1149"/>
      <c r="AL863" s="845"/>
    </row>
    <row customHeight="1" ht="11.25">
      <c r="A864" s="3319" t="s">
        <v>1218</v>
      </c>
      <c r="E864" s="101"/>
      <c r="F864" s="1122"/>
      <c r="G864" s="1123"/>
      <c r="H864" s="233" t="s">
        <v>90</v>
      </c>
      <c r="I864" s="1144"/>
      <c r="J864" s="2525"/>
      <c r="K864" s="422"/>
      <c r="L864" s="214"/>
      <c r="M864" s="208"/>
      <c r="N864" s="1126"/>
      <c r="O864" s="1143"/>
      <c r="P864" s="1136"/>
      <c r="Q864" s="430"/>
      <c r="R864" s="430"/>
      <c r="S864" s="1137"/>
      <c r="T864" s="430"/>
      <c r="U864" s="430"/>
      <c r="V864" s="430"/>
      <c r="W864" s="430"/>
      <c r="X864" s="430"/>
      <c r="Y864" s="430"/>
      <c r="AA864" s="1127">
        <v>1</v>
      </c>
      <c r="AB864" s="1138" t="s">
        <v>1272</v>
      </c>
      <c r="AC864" s="794">
        <v>31376.98083</v>
      </c>
      <c r="AD864" s="1138" t="str">
        <f>AB864</f>
        <v>  Прибыль направляемая на инвестиции</v>
      </c>
      <c r="AE864" s="794">
        <v>0</v>
      </c>
      <c r="AF864" s="1148"/>
      <c r="AG864" s="1149"/>
      <c r="AH864" s="1149"/>
      <c r="AI864" s="1148"/>
      <c r="AJ864" s="1149"/>
      <c r="AK864" s="1149"/>
      <c r="AL864" s="845"/>
    </row>
    <row customHeight="1" ht="11.25">
      <c r="A865" s="3319" t="s">
        <v>1218</v>
      </c>
      <c r="E865" s="101"/>
      <c r="F865" s="1122"/>
      <c r="G865" s="1123"/>
      <c r="H865" s="233" t="s">
        <v>90</v>
      </c>
      <c r="I865" s="1144"/>
      <c r="J865" s="2525"/>
      <c r="K865" s="422"/>
      <c r="L865" s="214"/>
      <c r="M865" s="208"/>
      <c r="N865" s="1126"/>
      <c r="O865" s="1143"/>
      <c r="P865" s="1140"/>
      <c r="Q865" s="430"/>
      <c r="R865" s="430"/>
      <c r="S865" s="1137"/>
      <c r="T865" s="430"/>
      <c r="U865" s="430"/>
      <c r="V865" s="430"/>
      <c r="W865" s="430"/>
      <c r="X865" s="430"/>
      <c r="Y865" s="430"/>
      <c r="Z865" s="1129"/>
      <c r="AA865" s="1130"/>
      <c r="AB865" s="167" t="s">
        <v>1263</v>
      </c>
      <c r="AC865" s="1131"/>
      <c r="AD865" s="1131"/>
      <c r="AE865" s="1151"/>
      <c r="AF865" s="1148"/>
      <c r="AG865" s="1149"/>
      <c r="AH865" s="1149"/>
      <c r="AI865" s="1148"/>
      <c r="AJ865" s="1149"/>
      <c r="AK865" s="1149"/>
      <c r="AL865" s="845"/>
    </row>
    <row customHeight="1" ht="11.25">
      <c r="A866" s="3319" t="s">
        <v>1218</v>
      </c>
      <c r="E866" s="101"/>
      <c r="F866" s="1122"/>
      <c r="G866" s="1123"/>
      <c r="H866" s="233" t="s">
        <v>90</v>
      </c>
      <c r="I866" s="1144"/>
      <c r="J866" s="2525"/>
      <c r="K866" s="422"/>
      <c r="L866" s="214"/>
      <c r="M866" s="208"/>
      <c r="N866" s="1129"/>
      <c r="O866" s="1130"/>
      <c r="P866" s="167" t="s">
        <v>1264</v>
      </c>
      <c r="Q866" s="1130"/>
      <c r="R866" s="1130"/>
      <c r="S866" s="1130"/>
      <c r="T866" s="1130"/>
      <c r="U866" s="1130"/>
      <c r="V866" s="1130"/>
      <c r="W866" s="1130"/>
      <c r="X866" s="1130"/>
      <c r="Y866" s="1130"/>
      <c r="Z866" s="1130"/>
      <c r="AA866" s="1130"/>
      <c r="AB866" s="1130"/>
      <c r="AC866" s="1130"/>
      <c r="AD866" s="1130"/>
      <c r="AE866" s="1152"/>
      <c r="AF866" s="1148"/>
      <c r="AG866" s="1149"/>
      <c r="AH866" s="1149"/>
      <c r="AI866" s="1148"/>
      <c r="AJ866" s="1149"/>
      <c r="AK866" s="1149"/>
      <c r="AL866" s="845"/>
    </row>
    <row customHeight="1" ht="11.25">
      <c r="A867" s="3319" t="s">
        <v>1218</v>
      </c>
      <c r="B867" s="3319" t="s">
        <v>1280</v>
      </c>
      <c r="E867" s="101"/>
      <c r="F867" s="1122"/>
      <c r="G867" s="821" t="s">
        <v>102</v>
      </c>
      <c r="H867" s="233" t="s">
        <v>91</v>
      </c>
      <c r="I867" s="1144" t="s">
        <v>1281</v>
      </c>
      <c r="J867" s="366" t="s">
        <v>1313</v>
      </c>
      <c r="K867" s="422" t="s">
        <v>1624</v>
      </c>
      <c r="L867" s="214" t="s">
        <v>19</v>
      </c>
      <c r="M867" s="208"/>
      <c r="N867" s="1145"/>
      <c r="O867" s="1146" t="s">
        <v>529</v>
      </c>
      <c r="P867" s="1147"/>
      <c r="Q867" s="1147"/>
      <c r="R867" s="1147"/>
      <c r="S867" s="1147"/>
      <c r="T867" s="1147"/>
      <c r="U867" s="1147"/>
      <c r="V867" s="1147"/>
      <c r="W867" s="1147"/>
      <c r="X867" s="1147"/>
      <c r="Y867" s="1147"/>
      <c r="Z867" s="1147"/>
      <c r="AA867" s="1147"/>
      <c r="AB867" s="1147"/>
      <c r="AC867" s="1147"/>
      <c r="AD867" s="1147"/>
      <c r="AE867" s="1147"/>
      <c r="AF867" s="1148">
        <v>2</v>
      </c>
      <c r="AG867" s="1149" t="s">
        <v>1254</v>
      </c>
      <c r="AH867" s="1149" t="s">
        <v>1615</v>
      </c>
      <c r="AI867" s="1148">
        <v>2</v>
      </c>
      <c r="AJ867" s="1149" t="s">
        <v>1254</v>
      </c>
      <c r="AK867" s="1149" t="s">
        <v>1615</v>
      </c>
      <c r="AL867" s="845"/>
    </row>
    <row customHeight="1" ht="11.25">
      <c r="A868" s="3319" t="s">
        <v>1218</v>
      </c>
      <c r="E868" s="101"/>
      <c r="F868" s="1122"/>
      <c r="G868" s="1123"/>
      <c r="H868" s="233" t="s">
        <v>109</v>
      </c>
      <c r="I868" s="1144"/>
      <c r="J868" s="366"/>
      <c r="K868" s="422"/>
      <c r="L868" s="214"/>
      <c r="M868" s="208"/>
      <c r="N868" s="1126"/>
      <c r="O868" s="1143">
        <v>1</v>
      </c>
      <c r="P868" s="1128" t="s">
        <v>19</v>
      </c>
      <c r="Q868" s="430" t="s">
        <v>22</v>
      </c>
      <c r="R868" s="430" t="s">
        <v>22</v>
      </c>
      <c r="S868" s="430" t="s">
        <v>22</v>
      </c>
      <c r="T868" s="430" t="s">
        <v>22</v>
      </c>
      <c r="U868" s="430" t="s">
        <v>22</v>
      </c>
      <c r="V868" s="430" t="s">
        <v>22</v>
      </c>
      <c r="W868" s="430" t="s">
        <v>22</v>
      </c>
      <c r="X868" s="430" t="s">
        <v>22</v>
      </c>
      <c r="Y868" s="430"/>
      <c r="Z868" s="1129"/>
      <c r="AA868" s="1130"/>
      <c r="AB868" s="1130"/>
      <c r="AC868" s="1131"/>
      <c r="AD868" s="1131"/>
      <c r="AE868" s="1150"/>
      <c r="AF868" s="1148"/>
      <c r="AG868" s="1149"/>
      <c r="AH868" s="1149"/>
      <c r="AI868" s="1148"/>
      <c r="AJ868" s="1149"/>
      <c r="AK868" s="1149"/>
      <c r="AL868" s="845"/>
    </row>
    <row customHeight="1" ht="11.25">
      <c r="A869" s="3319" t="s">
        <v>1218</v>
      </c>
      <c r="E869" s="101"/>
      <c r="F869" s="1122"/>
      <c r="G869" s="1123"/>
      <c r="H869" s="233" t="s">
        <v>109</v>
      </c>
      <c r="I869" s="1144"/>
      <c r="J869" s="366"/>
      <c r="K869" s="422"/>
      <c r="L869" s="214"/>
      <c r="M869" s="208"/>
      <c r="N869" s="1126"/>
      <c r="O869" s="1143"/>
      <c r="P869" s="1136"/>
      <c r="Q869" s="430"/>
      <c r="R869" s="430"/>
      <c r="S869" s="1137"/>
      <c r="T869" s="430"/>
      <c r="U869" s="430"/>
      <c r="V869" s="430"/>
      <c r="W869" s="430"/>
      <c r="X869" s="430"/>
      <c r="Y869" s="430"/>
      <c r="AA869" s="1127">
        <v>1</v>
      </c>
      <c r="AB869" s="1138" t="s">
        <v>1285</v>
      </c>
      <c r="AC869" s="794">
        <v>9159.79375</v>
      </c>
      <c r="AD869" s="1138" t="str">
        <f>AB869</f>
        <v>  Прочие собственные средства</v>
      </c>
      <c r="AE869" s="794">
        <v>0</v>
      </c>
      <c r="AF869" s="1148"/>
      <c r="AG869" s="1149"/>
      <c r="AH869" s="1149"/>
      <c r="AI869" s="1148"/>
      <c r="AJ869" s="1149"/>
      <c r="AK869" s="1149"/>
      <c r="AL869" s="845"/>
    </row>
    <row customHeight="1" ht="31.5">
      <c r="A870" s="3319" t="s">
        <v>1218</v>
      </c>
      <c r="E870" s="101"/>
      <c r="F870" s="1123"/>
      <c r="G870" s="1123"/>
      <c r="H870" s="1123"/>
      <c r="I870" s="1123"/>
      <c r="J870" s="1123"/>
      <c r="K870" s="1123"/>
      <c r="L870" s="1123"/>
      <c r="M870" s="1123"/>
      <c r="N870" s="1123"/>
      <c r="O870" s="1123"/>
      <c r="P870" s="1123"/>
      <c r="Q870" s="1123"/>
      <c r="R870" s="1123"/>
      <c r="S870" s="1123"/>
      <c r="T870" s="1123"/>
      <c r="U870" s="1123"/>
      <c r="V870" s="1123"/>
      <c r="W870" s="1123"/>
      <c r="X870" s="1123"/>
      <c r="Y870" s="1123"/>
      <c r="Z870" s="821" t="s">
        <v>102</v>
      </c>
      <c r="AA870" s="1143" t="s">
        <v>101</v>
      </c>
      <c r="AB870" s="1138" t="s">
        <v>1303</v>
      </c>
      <c r="AC870" s="794">
        <v>25925.45375</v>
      </c>
      <c r="AD870" s="1138" t="str">
        <f>AB870</f>
        <v>  Средства, полученные за счет платы за подключение (технологическое присоединение)</v>
      </c>
      <c r="AE870" s="794">
        <v>0</v>
      </c>
      <c r="AF870" s="1125"/>
      <c r="AG870" s="1133"/>
      <c r="AH870" s="1133"/>
      <c r="AI870" s="1125"/>
      <c r="AJ870" s="1133"/>
      <c r="AK870" s="1134"/>
      <c r="AL870" s="845"/>
    </row>
    <row customHeight="1" ht="11.25">
      <c r="A871" s="3319" t="s">
        <v>1218</v>
      </c>
      <c r="E871" s="101"/>
      <c r="F871" s="1123"/>
      <c r="G871" s="1123"/>
      <c r="H871" s="1123"/>
      <c r="I871" s="1123"/>
      <c r="J871" s="1123"/>
      <c r="K871" s="1123"/>
      <c r="L871" s="1123"/>
      <c r="M871" s="1123"/>
      <c r="N871" s="1123"/>
      <c r="O871" s="1123"/>
      <c r="P871" s="1123"/>
      <c r="Q871" s="1123"/>
      <c r="R871" s="1123"/>
      <c r="S871" s="1123"/>
      <c r="T871" s="1123"/>
      <c r="U871" s="1123"/>
      <c r="V871" s="1123"/>
      <c r="W871" s="1123"/>
      <c r="X871" s="1123"/>
      <c r="Y871" s="1123"/>
      <c r="Z871" s="821" t="s">
        <v>102</v>
      </c>
      <c r="AA871" s="1143" t="s">
        <v>89</v>
      </c>
      <c r="AB871" s="1138" t="s">
        <v>1413</v>
      </c>
      <c r="AC871" s="794">
        <v>80223.51449</v>
      </c>
      <c r="AD871" s="1138" t="str">
        <f>AB871</f>
        <v>  Бюджет субъекта РФ</v>
      </c>
      <c r="AE871" s="794">
        <v>0</v>
      </c>
      <c r="AF871" s="1125"/>
      <c r="AG871" s="1133"/>
      <c r="AH871" s="1133"/>
      <c r="AI871" s="1125"/>
      <c r="AJ871" s="1133"/>
      <c r="AK871" s="1134"/>
      <c r="AL871" s="845"/>
    </row>
    <row customHeight="1" ht="11.25">
      <c r="A872" s="3319" t="s">
        <v>1218</v>
      </c>
      <c r="E872" s="101"/>
      <c r="F872" s="1122"/>
      <c r="G872" s="1123"/>
      <c r="H872" s="233" t="s">
        <v>109</v>
      </c>
      <c r="I872" s="1144"/>
      <c r="J872" s="366"/>
      <c r="K872" s="422"/>
      <c r="L872" s="214"/>
      <c r="M872" s="208"/>
      <c r="N872" s="1126"/>
      <c r="O872" s="1143"/>
      <c r="P872" s="1140"/>
      <c r="Q872" s="430"/>
      <c r="R872" s="430"/>
      <c r="S872" s="1137"/>
      <c r="T872" s="430"/>
      <c r="U872" s="430"/>
      <c r="V872" s="430"/>
      <c r="W872" s="430"/>
      <c r="X872" s="430"/>
      <c r="Y872" s="430"/>
      <c r="Z872" s="1129"/>
      <c r="AA872" s="1130"/>
      <c r="AB872" s="167" t="s">
        <v>1263</v>
      </c>
      <c r="AC872" s="1131"/>
      <c r="AD872" s="1131"/>
      <c r="AE872" s="1151"/>
      <c r="AF872" s="1148"/>
      <c r="AG872" s="1149"/>
      <c r="AH872" s="1149"/>
      <c r="AI872" s="1148"/>
      <c r="AJ872" s="1149"/>
      <c r="AK872" s="1149"/>
      <c r="AL872" s="845"/>
    </row>
    <row customHeight="1" ht="11.25">
      <c r="A873" s="3319" t="s">
        <v>1218</v>
      </c>
      <c r="E873" s="101"/>
      <c r="F873" s="1122"/>
      <c r="G873" s="1123"/>
      <c r="H873" s="233" t="s">
        <v>109</v>
      </c>
      <c r="I873" s="1144"/>
      <c r="J873" s="366"/>
      <c r="K873" s="422"/>
      <c r="L873" s="214"/>
      <c r="M873" s="208"/>
      <c r="N873" s="1129"/>
      <c r="O873" s="1130"/>
      <c r="P873" s="167" t="s">
        <v>1264</v>
      </c>
      <c r="Q873" s="1130"/>
      <c r="R873" s="1130"/>
      <c r="S873" s="1130"/>
      <c r="T873" s="1130"/>
      <c r="U873" s="1130"/>
      <c r="V873" s="1130"/>
      <c r="W873" s="1130"/>
      <c r="X873" s="1130"/>
      <c r="Y873" s="1130"/>
      <c r="Z873" s="1130"/>
      <c r="AA873" s="1130"/>
      <c r="AB873" s="1130"/>
      <c r="AC873" s="1130"/>
      <c r="AD873" s="1130"/>
      <c r="AE873" s="1152"/>
      <c r="AF873" s="1148"/>
      <c r="AG873" s="1149"/>
      <c r="AH873" s="1149"/>
      <c r="AI873" s="1148"/>
      <c r="AJ873" s="1149"/>
      <c r="AK873" s="1149"/>
      <c r="AL873" s="845"/>
    </row>
    <row customHeight="1" ht="11.25">
      <c r="A874" s="3319" t="s">
        <v>1218</v>
      </c>
      <c r="B874" s="3319" t="s">
        <v>1280</v>
      </c>
      <c r="E874" s="101"/>
      <c r="F874" s="1122"/>
      <c r="G874" s="821" t="s">
        <v>102</v>
      </c>
      <c r="H874" s="233" t="s">
        <v>92</v>
      </c>
      <c r="I874" s="1144" t="s">
        <v>1281</v>
      </c>
      <c r="J874" s="366" t="s">
        <v>1313</v>
      </c>
      <c r="K874" s="422" t="s">
        <v>1625</v>
      </c>
      <c r="L874" s="214" t="s">
        <v>19</v>
      </c>
      <c r="M874" s="208"/>
      <c r="N874" s="1145"/>
      <c r="O874" s="1146" t="s">
        <v>529</v>
      </c>
      <c r="P874" s="1147"/>
      <c r="Q874" s="1147"/>
      <c r="R874" s="1147"/>
      <c r="S874" s="1147"/>
      <c r="T874" s="1147"/>
      <c r="U874" s="1147"/>
      <c r="V874" s="1147"/>
      <c r="W874" s="1147"/>
      <c r="X874" s="1147"/>
      <c r="Y874" s="1147"/>
      <c r="Z874" s="1147"/>
      <c r="AA874" s="1147"/>
      <c r="AB874" s="1147"/>
      <c r="AC874" s="1147"/>
      <c r="AD874" s="1147"/>
      <c r="AE874" s="1147"/>
      <c r="AF874" s="1148">
        <v>3</v>
      </c>
      <c r="AG874" s="1149" t="s">
        <v>1254</v>
      </c>
      <c r="AH874" s="1149" t="s">
        <v>1615</v>
      </c>
      <c r="AI874" s="1148">
        <v>3</v>
      </c>
      <c r="AJ874" s="1149" t="s">
        <v>1254</v>
      </c>
      <c r="AK874" s="1149" t="s">
        <v>1615</v>
      </c>
      <c r="AL874" s="845"/>
    </row>
    <row customHeight="1" ht="11.25">
      <c r="A875" s="3319" t="s">
        <v>1218</v>
      </c>
      <c r="E875" s="101"/>
      <c r="F875" s="1122"/>
      <c r="G875" s="1123"/>
      <c r="H875" s="233" t="s">
        <v>91</v>
      </c>
      <c r="I875" s="1144"/>
      <c r="J875" s="366"/>
      <c r="K875" s="422"/>
      <c r="L875" s="214"/>
      <c r="M875" s="208"/>
      <c r="N875" s="1126"/>
      <c r="O875" s="1143">
        <v>1</v>
      </c>
      <c r="P875" s="1128" t="s">
        <v>19</v>
      </c>
      <c r="Q875" s="430" t="s">
        <v>22</v>
      </c>
      <c r="R875" s="430" t="s">
        <v>22</v>
      </c>
      <c r="S875" s="430" t="s">
        <v>22</v>
      </c>
      <c r="T875" s="430" t="s">
        <v>22</v>
      </c>
      <c r="U875" s="430" t="s">
        <v>22</v>
      </c>
      <c r="V875" s="430" t="s">
        <v>22</v>
      </c>
      <c r="W875" s="430" t="s">
        <v>22</v>
      </c>
      <c r="X875" s="430" t="s">
        <v>22</v>
      </c>
      <c r="Y875" s="430"/>
      <c r="Z875" s="1129"/>
      <c r="AA875" s="1130"/>
      <c r="AB875" s="1130"/>
      <c r="AC875" s="1131"/>
      <c r="AD875" s="1131"/>
      <c r="AE875" s="1150"/>
      <c r="AF875" s="1148"/>
      <c r="AG875" s="1149"/>
      <c r="AH875" s="1149"/>
      <c r="AI875" s="1148"/>
      <c r="AJ875" s="1149"/>
      <c r="AK875" s="1149"/>
      <c r="AL875" s="845"/>
    </row>
    <row customHeight="1" ht="11.25">
      <c r="A876" s="3319" t="s">
        <v>1218</v>
      </c>
      <c r="E876" s="101"/>
      <c r="F876" s="1122"/>
      <c r="G876" s="1123"/>
      <c r="H876" s="233" t="s">
        <v>91</v>
      </c>
      <c r="I876" s="1144"/>
      <c r="J876" s="366"/>
      <c r="K876" s="422"/>
      <c r="L876" s="214"/>
      <c r="M876" s="208"/>
      <c r="N876" s="1126"/>
      <c r="O876" s="1143"/>
      <c r="P876" s="1136"/>
      <c r="Q876" s="430"/>
      <c r="R876" s="430"/>
      <c r="S876" s="1137"/>
      <c r="T876" s="430"/>
      <c r="U876" s="430"/>
      <c r="V876" s="430"/>
      <c r="W876" s="430"/>
      <c r="X876" s="430"/>
      <c r="Y876" s="430"/>
      <c r="AA876" s="1127">
        <v>1</v>
      </c>
      <c r="AB876" s="1138" t="s">
        <v>1272</v>
      </c>
      <c r="AC876" s="794">
        <v>633.62416</v>
      </c>
      <c r="AD876" s="1138" t="str">
        <f>AB876</f>
        <v>  Прибыль направляемая на инвестиции</v>
      </c>
      <c r="AE876" s="794">
        <v>0</v>
      </c>
      <c r="AF876" s="1148"/>
      <c r="AG876" s="1149"/>
      <c r="AH876" s="1149"/>
      <c r="AI876" s="1148"/>
      <c r="AJ876" s="1149"/>
      <c r="AK876" s="1149"/>
      <c r="AL876" s="845"/>
    </row>
    <row customHeight="1" ht="22.5">
      <c r="A877" s="3319" t="s">
        <v>1218</v>
      </c>
      <c r="E877" s="101"/>
      <c r="F877" s="1123"/>
      <c r="G877" s="1123"/>
      <c r="H877" s="1123"/>
      <c r="I877" s="1123"/>
      <c r="J877" s="1123"/>
      <c r="K877" s="1123"/>
      <c r="L877" s="1123"/>
      <c r="M877" s="1123"/>
      <c r="N877" s="1123"/>
      <c r="O877" s="1123"/>
      <c r="P877" s="1123"/>
      <c r="Q877" s="1123"/>
      <c r="R877" s="1123"/>
      <c r="S877" s="1123"/>
      <c r="T877" s="1123"/>
      <c r="U877" s="1123"/>
      <c r="V877" s="1123"/>
      <c r="W877" s="1123"/>
      <c r="X877" s="1123"/>
      <c r="Y877" s="1123"/>
      <c r="Z877" s="821" t="s">
        <v>102</v>
      </c>
      <c r="AA877" s="1143" t="s">
        <v>101</v>
      </c>
      <c r="AB877" s="1138" t="s">
        <v>1303</v>
      </c>
      <c r="AC877" s="794">
        <v>16078.6543</v>
      </c>
      <c r="AD877" s="1138" t="str">
        <f>AB877</f>
        <v>  Средства, полученные за счет платы за подключение (технологическое присоединение)</v>
      </c>
      <c r="AE877" s="794">
        <v>0</v>
      </c>
      <c r="AF877" s="1125"/>
      <c r="AG877" s="1133"/>
      <c r="AH877" s="1133"/>
      <c r="AI877" s="1125"/>
      <c r="AJ877" s="1133"/>
      <c r="AK877" s="1134"/>
      <c r="AL877" s="845"/>
    </row>
    <row customHeight="1" ht="11.25">
      <c r="A878" s="3319" t="s">
        <v>1218</v>
      </c>
      <c r="E878" s="101"/>
      <c r="F878" s="1123"/>
      <c r="G878" s="1123"/>
      <c r="H878" s="1123"/>
      <c r="I878" s="1123"/>
      <c r="J878" s="1123"/>
      <c r="K878" s="1123"/>
      <c r="L878" s="1123"/>
      <c r="M878" s="1123"/>
      <c r="N878" s="1123"/>
      <c r="O878" s="1123"/>
      <c r="P878" s="1123"/>
      <c r="Q878" s="1123"/>
      <c r="R878" s="1123"/>
      <c r="S878" s="1123"/>
      <c r="T878" s="1123"/>
      <c r="U878" s="1123"/>
      <c r="V878" s="1123"/>
      <c r="W878" s="1123"/>
      <c r="X878" s="1123"/>
      <c r="Y878" s="1123"/>
      <c r="Z878" s="821" t="s">
        <v>102</v>
      </c>
      <c r="AA878" s="1143" t="s">
        <v>89</v>
      </c>
      <c r="AB878" s="1138" t="s">
        <v>1413</v>
      </c>
      <c r="AC878" s="794">
        <v>54800.82753</v>
      </c>
      <c r="AD878" s="1138" t="str">
        <f>AB878</f>
        <v>  Бюджет субъекта РФ</v>
      </c>
      <c r="AE878" s="794">
        <v>0</v>
      </c>
      <c r="AF878" s="1125"/>
      <c r="AG878" s="1133"/>
      <c r="AH878" s="1133"/>
      <c r="AI878" s="1125"/>
      <c r="AJ878" s="1133"/>
      <c r="AK878" s="1134"/>
      <c r="AL878" s="845"/>
    </row>
    <row customHeight="1" ht="11.25">
      <c r="A879" s="3319" t="s">
        <v>1218</v>
      </c>
      <c r="E879" s="101"/>
      <c r="F879" s="1122"/>
      <c r="G879" s="1123"/>
      <c r="H879" s="233" t="s">
        <v>91</v>
      </c>
      <c r="I879" s="1144"/>
      <c r="J879" s="366"/>
      <c r="K879" s="422"/>
      <c r="L879" s="214"/>
      <c r="M879" s="208"/>
      <c r="N879" s="1126"/>
      <c r="O879" s="1143"/>
      <c r="P879" s="1140"/>
      <c r="Q879" s="430"/>
      <c r="R879" s="430"/>
      <c r="S879" s="1137"/>
      <c r="T879" s="430"/>
      <c r="U879" s="430"/>
      <c r="V879" s="430"/>
      <c r="W879" s="430"/>
      <c r="X879" s="430"/>
      <c r="Y879" s="430"/>
      <c r="Z879" s="1129"/>
      <c r="AA879" s="1130"/>
      <c r="AB879" s="167" t="s">
        <v>1263</v>
      </c>
      <c r="AC879" s="1131"/>
      <c r="AD879" s="1131"/>
      <c r="AE879" s="1151"/>
      <c r="AF879" s="1148"/>
      <c r="AG879" s="1149"/>
      <c r="AH879" s="1149"/>
      <c r="AI879" s="1148"/>
      <c r="AJ879" s="1149"/>
      <c r="AK879" s="1149"/>
      <c r="AL879" s="845"/>
    </row>
    <row customHeight="1" ht="11.25">
      <c r="A880" s="3319" t="s">
        <v>1218</v>
      </c>
      <c r="E880" s="101"/>
      <c r="F880" s="1122"/>
      <c r="G880" s="1123"/>
      <c r="H880" s="233" t="s">
        <v>91</v>
      </c>
      <c r="I880" s="1144"/>
      <c r="J880" s="366"/>
      <c r="K880" s="422"/>
      <c r="L880" s="214"/>
      <c r="M880" s="208"/>
      <c r="N880" s="1129"/>
      <c r="O880" s="1130"/>
      <c r="P880" s="167" t="s">
        <v>1264</v>
      </c>
      <c r="Q880" s="1130"/>
      <c r="R880" s="1130"/>
      <c r="S880" s="1130"/>
      <c r="T880" s="1130"/>
      <c r="U880" s="1130"/>
      <c r="V880" s="1130"/>
      <c r="W880" s="1130"/>
      <c r="X880" s="1130"/>
      <c r="Y880" s="1130"/>
      <c r="Z880" s="1130"/>
      <c r="AA880" s="1130"/>
      <c r="AB880" s="1130"/>
      <c r="AC880" s="1130"/>
      <c r="AD880" s="1130"/>
      <c r="AE880" s="1152"/>
      <c r="AF880" s="1148"/>
      <c r="AG880" s="1149"/>
      <c r="AH880" s="1149"/>
      <c r="AI880" s="1148"/>
      <c r="AJ880" s="1149"/>
      <c r="AK880" s="1149"/>
      <c r="AL880" s="845"/>
    </row>
    <row customHeight="1" ht="11.25">
      <c r="A881" s="3319" t="s">
        <v>1218</v>
      </c>
      <c r="B881" s="3319" t="s">
        <v>1280</v>
      </c>
      <c r="E881" s="101"/>
      <c r="F881" s="1122"/>
      <c r="G881" s="821" t="s">
        <v>102</v>
      </c>
      <c r="H881" s="233" t="s">
        <v>117</v>
      </c>
      <c r="I881" s="1144" t="s">
        <v>1281</v>
      </c>
      <c r="J881" s="366" t="s">
        <v>1313</v>
      </c>
      <c r="K881" s="422" t="s">
        <v>1626</v>
      </c>
      <c r="L881" s="214" t="s">
        <v>19</v>
      </c>
      <c r="M881" s="208"/>
      <c r="N881" s="1145"/>
      <c r="O881" s="1146" t="s">
        <v>529</v>
      </c>
      <c r="P881" s="1147"/>
      <c r="Q881" s="1147"/>
      <c r="R881" s="1147"/>
      <c r="S881" s="1147"/>
      <c r="T881" s="1147"/>
      <c r="U881" s="1147"/>
      <c r="V881" s="1147"/>
      <c r="W881" s="1147"/>
      <c r="X881" s="1147"/>
      <c r="Y881" s="1147"/>
      <c r="Z881" s="1147"/>
      <c r="AA881" s="1147"/>
      <c r="AB881" s="1147"/>
      <c r="AC881" s="1147"/>
      <c r="AD881" s="1147"/>
      <c r="AE881" s="1147"/>
      <c r="AF881" s="1148">
        <v>2</v>
      </c>
      <c r="AG881" s="1149" t="s">
        <v>1254</v>
      </c>
      <c r="AH881" s="1149" t="s">
        <v>1615</v>
      </c>
      <c r="AI881" s="1148">
        <v>2</v>
      </c>
      <c r="AJ881" s="1149" t="s">
        <v>1254</v>
      </c>
      <c r="AK881" s="1149" t="s">
        <v>1615</v>
      </c>
      <c r="AL881" s="845"/>
    </row>
    <row customHeight="1" ht="27">
      <c r="A882" s="3319" t="s">
        <v>1218</v>
      </c>
      <c r="E882" s="101"/>
      <c r="F882" s="1122"/>
      <c r="G882" s="1123"/>
      <c r="H882" s="233" t="s">
        <v>92</v>
      </c>
      <c r="I882" s="1144"/>
      <c r="J882" s="366"/>
      <c r="K882" s="422"/>
      <c r="L882" s="214"/>
      <c r="M882" s="208"/>
      <c r="N882" s="1126"/>
      <c r="O882" s="1143">
        <v>1</v>
      </c>
      <c r="P882" s="1128" t="s">
        <v>19</v>
      </c>
      <c r="Q882" s="430" t="s">
        <v>22</v>
      </c>
      <c r="R882" s="430" t="s">
        <v>22</v>
      </c>
      <c r="S882" s="430" t="s">
        <v>22</v>
      </c>
      <c r="T882" s="430" t="s">
        <v>22</v>
      </c>
      <c r="U882" s="430" t="s">
        <v>22</v>
      </c>
      <c r="V882" s="430" t="s">
        <v>22</v>
      </c>
      <c r="W882" s="430" t="s">
        <v>22</v>
      </c>
      <c r="X882" s="430" t="s">
        <v>22</v>
      </c>
      <c r="Y882" s="430"/>
      <c r="Z882" s="1129"/>
      <c r="AA882" s="1130"/>
      <c r="AB882" s="1130"/>
      <c r="AC882" s="1131"/>
      <c r="AD882" s="1131"/>
      <c r="AE882" s="1150"/>
      <c r="AF882" s="1148"/>
      <c r="AG882" s="1149"/>
      <c r="AH882" s="1149"/>
      <c r="AI882" s="1148"/>
      <c r="AJ882" s="1149"/>
      <c r="AK882" s="1149"/>
      <c r="AL882" s="845"/>
    </row>
    <row customHeight="1" ht="21.75">
      <c r="A883" s="3319" t="s">
        <v>1218</v>
      </c>
      <c r="E883" s="101"/>
      <c r="F883" s="1122"/>
      <c r="G883" s="1123"/>
      <c r="H883" s="233" t="s">
        <v>92</v>
      </c>
      <c r="I883" s="1144"/>
      <c r="J883" s="366"/>
      <c r="K883" s="422"/>
      <c r="L883" s="214"/>
      <c r="M883" s="208"/>
      <c r="N883" s="1126"/>
      <c r="O883" s="1143"/>
      <c r="P883" s="1136"/>
      <c r="Q883" s="430"/>
      <c r="R883" s="430"/>
      <c r="S883" s="1137"/>
      <c r="T883" s="430"/>
      <c r="U883" s="430"/>
      <c r="V883" s="430"/>
      <c r="W883" s="430"/>
      <c r="X883" s="430"/>
      <c r="Y883" s="430"/>
      <c r="AA883" s="1127">
        <v>1</v>
      </c>
      <c r="AB883" s="1138" t="s">
        <v>1303</v>
      </c>
      <c r="AC883" s="794">
        <v>137.76719</v>
      </c>
      <c r="AD883" s="1138" t="str">
        <f>AB883</f>
        <v>  Средства, полученные за счет платы за подключение (технологическое присоединение)</v>
      </c>
      <c r="AE883" s="794">
        <v>0</v>
      </c>
      <c r="AF883" s="1148"/>
      <c r="AG883" s="1149"/>
      <c r="AH883" s="1149"/>
      <c r="AI883" s="1148"/>
      <c r="AJ883" s="1149"/>
      <c r="AK883" s="1149"/>
      <c r="AL883" s="845"/>
    </row>
    <row customHeight="1" ht="19.5">
      <c r="A884" s="3319" t="s">
        <v>1218</v>
      </c>
      <c r="E884" s="101"/>
      <c r="F884" s="1123"/>
      <c r="G884" s="1123"/>
      <c r="H884" s="1123"/>
      <c r="I884" s="1123"/>
      <c r="J884" s="1123"/>
      <c r="K884" s="1123"/>
      <c r="L884" s="1123"/>
      <c r="M884" s="1123"/>
      <c r="N884" s="1123"/>
      <c r="O884" s="1123"/>
      <c r="P884" s="1123"/>
      <c r="Q884" s="1123"/>
      <c r="R884" s="1123"/>
      <c r="S884" s="1123"/>
      <c r="T884" s="1123"/>
      <c r="U884" s="1123"/>
      <c r="V884" s="1123"/>
      <c r="W884" s="1123"/>
      <c r="X884" s="1123"/>
      <c r="Y884" s="1123"/>
      <c r="Z884" s="821" t="s">
        <v>102</v>
      </c>
      <c r="AA884" s="1143" t="s">
        <v>101</v>
      </c>
      <c r="AB884" s="1138" t="s">
        <v>1413</v>
      </c>
      <c r="AC884" s="794">
        <v>2570.6228</v>
      </c>
      <c r="AD884" s="1138" t="str">
        <f>AB884</f>
        <v>  Бюджет субъекта РФ</v>
      </c>
      <c r="AE884" s="794">
        <v>0</v>
      </c>
      <c r="AF884" s="1125"/>
      <c r="AG884" s="1133"/>
      <c r="AH884" s="1133"/>
      <c r="AI884" s="1125"/>
      <c r="AJ884" s="1133"/>
      <c r="AK884" s="1134"/>
      <c r="AL884" s="845"/>
    </row>
    <row customHeight="1" ht="11.25">
      <c r="A885" s="3319" t="s">
        <v>1218</v>
      </c>
      <c r="E885" s="101"/>
      <c r="F885" s="1122"/>
      <c r="G885" s="1123"/>
      <c r="H885" s="233" t="s">
        <v>92</v>
      </c>
      <c r="I885" s="1144"/>
      <c r="J885" s="366"/>
      <c r="K885" s="422"/>
      <c r="L885" s="214"/>
      <c r="M885" s="208"/>
      <c r="N885" s="1126"/>
      <c r="O885" s="1143"/>
      <c r="P885" s="1140"/>
      <c r="Q885" s="430"/>
      <c r="R885" s="430"/>
      <c r="S885" s="1137"/>
      <c r="T885" s="430"/>
      <c r="U885" s="430"/>
      <c r="V885" s="430"/>
      <c r="W885" s="430"/>
      <c r="X885" s="430"/>
      <c r="Y885" s="430"/>
      <c r="Z885" s="1129"/>
      <c r="AA885" s="1130"/>
      <c r="AB885" s="167" t="s">
        <v>1263</v>
      </c>
      <c r="AC885" s="1131"/>
      <c r="AD885" s="1131"/>
      <c r="AE885" s="1151"/>
      <c r="AF885" s="1148"/>
      <c r="AG885" s="1149"/>
      <c r="AH885" s="1149"/>
      <c r="AI885" s="1148"/>
      <c r="AJ885" s="1149"/>
      <c r="AK885" s="1149"/>
      <c r="AL885" s="845"/>
    </row>
    <row customHeight="1" ht="11.25">
      <c r="A886" s="3319" t="s">
        <v>1218</v>
      </c>
      <c r="E886" s="101"/>
      <c r="F886" s="1122"/>
      <c r="G886" s="1123"/>
      <c r="H886" s="233" t="s">
        <v>92</v>
      </c>
      <c r="I886" s="1144"/>
      <c r="J886" s="366"/>
      <c r="K886" s="422"/>
      <c r="L886" s="214"/>
      <c r="M886" s="208"/>
      <c r="N886" s="1129"/>
      <c r="O886" s="1130"/>
      <c r="P886" s="167" t="s">
        <v>1264</v>
      </c>
      <c r="Q886" s="1130"/>
      <c r="R886" s="1130"/>
      <c r="S886" s="1130"/>
      <c r="T886" s="1130"/>
      <c r="U886" s="1130"/>
      <c r="V886" s="1130"/>
      <c r="W886" s="1130"/>
      <c r="X886" s="1130"/>
      <c r="Y886" s="1130"/>
      <c r="Z886" s="1130"/>
      <c r="AA886" s="1130"/>
      <c r="AB886" s="1130"/>
      <c r="AC886" s="1130"/>
      <c r="AD886" s="1130"/>
      <c r="AE886" s="1152"/>
      <c r="AF886" s="1148"/>
      <c r="AG886" s="1149"/>
      <c r="AH886" s="1149"/>
      <c r="AI886" s="1148"/>
      <c r="AJ886" s="1149"/>
      <c r="AK886" s="1149"/>
      <c r="AL886" s="845"/>
    </row>
    <row customHeight="1" ht="11.25">
      <c r="A887" s="3319" t="s">
        <v>1218</v>
      </c>
      <c r="B887" s="3319" t="s">
        <v>22</v>
      </c>
      <c r="E887" s="101"/>
      <c r="F887" s="1122"/>
      <c r="G887" s="821" t="s">
        <v>102</v>
      </c>
      <c r="H887" s="233" t="s">
        <v>114</v>
      </c>
      <c r="I887" s="1144" t="s">
        <v>1317</v>
      </c>
      <c r="J887" s="2525" t="s">
        <v>22</v>
      </c>
      <c r="K887" s="422" t="s">
        <v>1627</v>
      </c>
      <c r="L887" s="214" t="s">
        <v>19</v>
      </c>
      <c r="M887" s="208"/>
      <c r="N887" s="1145"/>
      <c r="O887" s="1146" t="s">
        <v>529</v>
      </c>
      <c r="P887" s="1147"/>
      <c r="Q887" s="1147"/>
      <c r="R887" s="1147"/>
      <c r="S887" s="1147"/>
      <c r="T887" s="1147"/>
      <c r="U887" s="1147"/>
      <c r="V887" s="1147"/>
      <c r="W887" s="1147"/>
      <c r="X887" s="1147"/>
      <c r="Y887" s="1147"/>
      <c r="Z887" s="1147"/>
      <c r="AA887" s="1147"/>
      <c r="AB887" s="1147"/>
      <c r="AC887" s="1147"/>
      <c r="AD887" s="1147"/>
      <c r="AE887" s="1147"/>
      <c r="AF887" s="1148">
        <v>5</v>
      </c>
      <c r="AG887" s="1149" t="s">
        <v>1254</v>
      </c>
      <c r="AH887" s="1149" t="s">
        <v>1615</v>
      </c>
      <c r="AI887" s="1148">
        <v>5</v>
      </c>
      <c r="AJ887" s="1149" t="s">
        <v>1254</v>
      </c>
      <c r="AK887" s="1149" t="s">
        <v>1615</v>
      </c>
      <c r="AL887" s="845"/>
    </row>
    <row customHeight="1" ht="11.25">
      <c r="A888" s="3319" t="s">
        <v>1218</v>
      </c>
      <c r="E888" s="101"/>
      <c r="F888" s="1122"/>
      <c r="G888" s="1123"/>
      <c r="H888" s="233" t="s">
        <v>117</v>
      </c>
      <c r="I888" s="1144"/>
      <c r="J888" s="2525"/>
      <c r="K888" s="422"/>
      <c r="L888" s="214"/>
      <c r="M888" s="208"/>
      <c r="N888" s="1126"/>
      <c r="O888" s="1143">
        <v>1</v>
      </c>
      <c r="P888" s="1128" t="s">
        <v>19</v>
      </c>
      <c r="Q888" s="430" t="s">
        <v>22</v>
      </c>
      <c r="R888" s="430" t="s">
        <v>22</v>
      </c>
      <c r="S888" s="430" t="s">
        <v>22</v>
      </c>
      <c r="T888" s="430" t="s">
        <v>22</v>
      </c>
      <c r="U888" s="430" t="s">
        <v>22</v>
      </c>
      <c r="V888" s="430" t="s">
        <v>22</v>
      </c>
      <c r="W888" s="430" t="s">
        <v>22</v>
      </c>
      <c r="X888" s="430" t="s">
        <v>22</v>
      </c>
      <c r="Y888" s="430"/>
      <c r="Z888" s="1129"/>
      <c r="AA888" s="1130"/>
      <c r="AB888" s="1130"/>
      <c r="AC888" s="1131"/>
      <c r="AD888" s="1131"/>
      <c r="AE888" s="1150"/>
      <c r="AF888" s="1148"/>
      <c r="AG888" s="1149"/>
      <c r="AH888" s="1149"/>
      <c r="AI888" s="1148"/>
      <c r="AJ888" s="1149"/>
      <c r="AK888" s="1149"/>
      <c r="AL888" s="845"/>
    </row>
    <row customHeight="1" ht="11.25">
      <c r="A889" s="3319" t="s">
        <v>1218</v>
      </c>
      <c r="E889" s="101"/>
      <c r="F889" s="1122"/>
      <c r="G889" s="1123"/>
      <c r="H889" s="233" t="s">
        <v>117</v>
      </c>
      <c r="I889" s="1144"/>
      <c r="J889" s="2525"/>
      <c r="K889" s="422"/>
      <c r="L889" s="214"/>
      <c r="M889" s="208"/>
      <c r="N889" s="1126"/>
      <c r="O889" s="1143"/>
      <c r="P889" s="1136"/>
      <c r="Q889" s="430"/>
      <c r="R889" s="430"/>
      <c r="S889" s="1137"/>
      <c r="T889" s="430"/>
      <c r="U889" s="430"/>
      <c r="V889" s="430"/>
      <c r="W889" s="430"/>
      <c r="X889" s="430"/>
      <c r="Y889" s="430"/>
      <c r="AA889" s="1127">
        <v>1</v>
      </c>
      <c r="AB889" s="1138" t="s">
        <v>1262</v>
      </c>
      <c r="AC889" s="794">
        <v>34244.98859</v>
      </c>
      <c r="AD889" s="1138" t="str">
        <f>AB889</f>
        <v>     Прочие амортизационные отчисления</v>
      </c>
      <c r="AE889" s="794">
        <v>0</v>
      </c>
      <c r="AF889" s="1148"/>
      <c r="AG889" s="1149"/>
      <c r="AH889" s="1149"/>
      <c r="AI889" s="1148"/>
      <c r="AJ889" s="1149"/>
      <c r="AK889" s="1149"/>
      <c r="AL889" s="845"/>
    </row>
    <row customHeight="1" ht="11.25">
      <c r="A890" s="3319" t="s">
        <v>1218</v>
      </c>
      <c r="E890" s="101"/>
      <c r="F890" s="1123"/>
      <c r="G890" s="1123"/>
      <c r="H890" s="1123"/>
      <c r="I890" s="1123"/>
      <c r="J890" s="1123"/>
      <c r="K890" s="1123"/>
      <c r="L890" s="1123"/>
      <c r="M890" s="1123"/>
      <c r="N890" s="1123"/>
      <c r="O890" s="1123"/>
      <c r="P890" s="1123"/>
      <c r="Q890" s="1123"/>
      <c r="R890" s="1123"/>
      <c r="S890" s="1123"/>
      <c r="T890" s="1123"/>
      <c r="U890" s="1123"/>
      <c r="V890" s="1123"/>
      <c r="W890" s="1123"/>
      <c r="X890" s="1123"/>
      <c r="Y890" s="1123"/>
      <c r="Z890" s="821" t="s">
        <v>102</v>
      </c>
      <c r="AA890" s="1143" t="s">
        <v>101</v>
      </c>
      <c r="AB890" s="1138" t="s">
        <v>1272</v>
      </c>
      <c r="AC890" s="794">
        <v>34820.9114</v>
      </c>
      <c r="AD890" s="1138" t="str">
        <f>AB890</f>
        <v>  Прибыль направляемая на инвестиции</v>
      </c>
      <c r="AE890" s="794">
        <v>8500</v>
      </c>
      <c r="AF890" s="1125"/>
      <c r="AG890" s="1133"/>
      <c r="AH890" s="1133"/>
      <c r="AI890" s="1125"/>
      <c r="AJ890" s="1133"/>
      <c r="AK890" s="1134"/>
      <c r="AL890" s="845"/>
    </row>
    <row customHeight="1" ht="11.25">
      <c r="A891" s="3319" t="s">
        <v>1218</v>
      </c>
      <c r="E891" s="101"/>
      <c r="F891" s="1123"/>
      <c r="G891" s="1123"/>
      <c r="H891" s="1123"/>
      <c r="I891" s="1123"/>
      <c r="J891" s="1123"/>
      <c r="K891" s="1123"/>
      <c r="L891" s="1123"/>
      <c r="M891" s="1123"/>
      <c r="N891" s="1123"/>
      <c r="O891" s="1123"/>
      <c r="P891" s="1123"/>
      <c r="Q891" s="1123"/>
      <c r="R891" s="1123"/>
      <c r="S891" s="1123"/>
      <c r="T891" s="1123"/>
      <c r="U891" s="1123"/>
      <c r="V891" s="1123"/>
      <c r="W891" s="1123"/>
      <c r="X891" s="1123"/>
      <c r="Y891" s="1123"/>
      <c r="Z891" s="821" t="s">
        <v>102</v>
      </c>
      <c r="AA891" s="1143" t="s">
        <v>89</v>
      </c>
      <c r="AB891" s="1138" t="s">
        <v>1413</v>
      </c>
      <c r="AC891" s="794">
        <v>250311.51666</v>
      </c>
      <c r="AD891" s="1138" t="str">
        <f>AB891</f>
        <v>  Бюджет субъекта РФ</v>
      </c>
      <c r="AE891" s="794">
        <v>0</v>
      </c>
      <c r="AF891" s="1125"/>
      <c r="AG891" s="1133"/>
      <c r="AH891" s="1133"/>
      <c r="AI891" s="1125"/>
      <c r="AJ891" s="1133"/>
      <c r="AK891" s="1134"/>
      <c r="AL891" s="845"/>
    </row>
    <row customHeight="1" ht="11.25">
      <c r="A892" s="3319" t="s">
        <v>1218</v>
      </c>
      <c r="E892" s="101"/>
      <c r="F892" s="1122"/>
      <c r="G892" s="1123"/>
      <c r="H892" s="233" t="s">
        <v>117</v>
      </c>
      <c r="I892" s="1144"/>
      <c r="J892" s="2525"/>
      <c r="K892" s="422"/>
      <c r="L892" s="214"/>
      <c r="M892" s="208"/>
      <c r="N892" s="1126"/>
      <c r="O892" s="1143"/>
      <c r="P892" s="1140"/>
      <c r="Q892" s="430"/>
      <c r="R892" s="430"/>
      <c r="S892" s="1137"/>
      <c r="T892" s="430"/>
      <c r="U892" s="430"/>
      <c r="V892" s="430"/>
      <c r="W892" s="430"/>
      <c r="X892" s="430"/>
      <c r="Y892" s="430"/>
      <c r="Z892" s="1129"/>
      <c r="AA892" s="1130"/>
      <c r="AB892" s="167" t="s">
        <v>1263</v>
      </c>
      <c r="AC892" s="1131"/>
      <c r="AD892" s="1131"/>
      <c r="AE892" s="1151"/>
      <c r="AF892" s="1148"/>
      <c r="AG892" s="1149"/>
      <c r="AH892" s="1149"/>
      <c r="AI892" s="1148"/>
      <c r="AJ892" s="1149"/>
      <c r="AK892" s="1149"/>
      <c r="AL892" s="845"/>
    </row>
    <row customHeight="1" ht="11.25">
      <c r="A893" s="3319" t="s">
        <v>1218</v>
      </c>
      <c r="E893" s="101"/>
      <c r="F893" s="1122"/>
      <c r="G893" s="1123"/>
      <c r="H893" s="233" t="s">
        <v>117</v>
      </c>
      <c r="I893" s="1144"/>
      <c r="J893" s="2525"/>
      <c r="K893" s="422"/>
      <c r="L893" s="214"/>
      <c r="M893" s="208"/>
      <c r="N893" s="1129"/>
      <c r="O893" s="1130"/>
      <c r="P893" s="167" t="s">
        <v>1264</v>
      </c>
      <c r="Q893" s="1130"/>
      <c r="R893" s="1130"/>
      <c r="S893" s="1130"/>
      <c r="T893" s="1130"/>
      <c r="U893" s="1130"/>
      <c r="V893" s="1130"/>
      <c r="W893" s="1130"/>
      <c r="X893" s="1130"/>
      <c r="Y893" s="1130"/>
      <c r="Z893" s="1130"/>
      <c r="AA893" s="1130"/>
      <c r="AB893" s="1130"/>
      <c r="AC893" s="1130"/>
      <c r="AD893" s="1130"/>
      <c r="AE893" s="1152"/>
      <c r="AF893" s="1148"/>
      <c r="AG893" s="1149"/>
      <c r="AH893" s="1149"/>
      <c r="AI893" s="1148"/>
      <c r="AJ893" s="1149"/>
      <c r="AK893" s="1149"/>
      <c r="AL893" s="845"/>
    </row>
    <row customHeight="1" ht="12">
      <c r="A894" s="0" t="s">
        <v>1218</v>
      </c>
      <c r="E894" s="101"/>
      <c r="F894" s="1117"/>
      <c r="G894" s="1118"/>
      <c r="H894" s="1118"/>
      <c r="I894" s="1119" t="s">
        <v>1316</v>
      </c>
      <c r="J894" s="1119"/>
      <c r="K894" s="1119"/>
      <c r="L894" s="1120"/>
      <c r="M894" s="1120"/>
      <c r="N894" s="1121"/>
      <c r="O894" s="1121"/>
      <c r="P894" s="1121"/>
      <c r="Q894" s="1121"/>
      <c r="R894" s="1121"/>
      <c r="S894" s="1121"/>
      <c r="T894" s="1121"/>
      <c r="U894" s="1121"/>
      <c r="V894" s="1121"/>
      <c r="W894" s="1121"/>
      <c r="X894" s="1121"/>
      <c r="Y894" s="1121"/>
      <c r="Z894" s="1121"/>
      <c r="AA894" s="1121"/>
      <c r="AB894" s="1121"/>
      <c r="AC894" s="1121"/>
      <c r="AD894" s="1121"/>
      <c r="AE894" s="1121"/>
      <c r="AF894" s="1121"/>
      <c r="AG894" s="1120"/>
      <c r="AH894" s="1120"/>
      <c r="AI894" s="1121"/>
      <c r="AJ894" s="1120"/>
      <c r="AK894" s="1121"/>
      <c r="AL894" s="845"/>
    </row>
    <row customHeight="1" ht="10.5">
      <c r="BG895" s="79">
        <v>10</v>
      </c>
    </row>
    <row customHeight="1" ht="13.5">
      <c r="F896" s="217" t="s">
        <v>1628</v>
      </c>
      <c r="BG896" s="79">
        <v>13</v>
      </c>
    </row>
    <row customHeight="1" ht="10.5">
      <c r="BG897" s="79">
        <v>10</v>
      </c>
    </row>
    <row customHeight="1" ht="10.5">
      <c r="BG898" s="79">
        <v>10</v>
      </c>
    </row>
    <row customHeight="1" ht="10.5">
      <c r="BG899" s="79">
        <v>10</v>
      </c>
    </row>
    <row customHeight="1" ht="10.5">
      <c r="BG900" s="79">
        <v>10</v>
      </c>
    </row>
    <row customHeight="1" ht="10.5" hidden="1">
      <c r="A901" s="129" t="s">
        <v>81</v>
      </c>
      <c r="B901" s="129">
        <v>0</v>
      </c>
      <c r="C901" s="129">
        <v>0</v>
      </c>
      <c r="D901" s="100">
        <v>0</v>
      </c>
      <c r="E901" s="79">
        <v>3</v>
      </c>
      <c r="F901" s="79">
        <v>14</v>
      </c>
      <c r="G901" s="79">
        <v>3</v>
      </c>
      <c r="H901" s="79">
        <v>7</v>
      </c>
      <c r="I901" s="79">
        <v>16</v>
      </c>
      <c r="J901" s="79">
        <v>16</v>
      </c>
      <c r="K901" s="79">
        <v>25</v>
      </c>
      <c r="L901" s="79">
        <v>7</v>
      </c>
      <c r="M901" s="79">
        <v>15</v>
      </c>
      <c r="N901" s="79">
        <v>3</v>
      </c>
      <c r="O901" s="79">
        <v>4</v>
      </c>
      <c r="P901" s="79">
        <v>8</v>
      </c>
      <c r="Q901" s="79">
        <v>21</v>
      </c>
      <c r="R901" s="79">
        <v>14</v>
      </c>
      <c r="S901" s="79">
        <v>17</v>
      </c>
      <c r="T901" s="79">
        <v>17</v>
      </c>
      <c r="U901" s="79">
        <v>9</v>
      </c>
      <c r="V901" s="79">
        <v>12</v>
      </c>
      <c r="W901" s="79">
        <v>9</v>
      </c>
      <c r="X901" s="79">
        <v>21</v>
      </c>
      <c r="Y901" s="79">
        <v>12</v>
      </c>
      <c r="Z901" s="79">
        <v>3</v>
      </c>
      <c r="AA901" s="79">
        <v>6</v>
      </c>
      <c r="AB901" s="79">
        <v>38</v>
      </c>
      <c r="AC901" s="79">
        <v>15</v>
      </c>
      <c r="AD901" s="79">
        <v>0</v>
      </c>
      <c r="AE901" s="79">
        <v>0</v>
      </c>
      <c r="AF901" s="79">
        <v>16</v>
      </c>
      <c r="AG901" s="79">
        <v>16</v>
      </c>
      <c r="AH901" s="79">
        <v>16</v>
      </c>
      <c r="AI901" s="79">
        <v>0</v>
      </c>
      <c r="AJ901" s="79">
        <v>0</v>
      </c>
      <c r="AK901" s="79">
        <v>0</v>
      </c>
      <c r="AL901" s="79">
        <v>8</v>
      </c>
      <c r="AM901" s="79">
        <v>8</v>
      </c>
      <c r="AN901" s="79">
        <v>8</v>
      </c>
      <c r="AO901" s="79">
        <v>8</v>
      </c>
      <c r="AP901" s="79">
        <v>8</v>
      </c>
      <c r="AQ901" s="79">
        <v>8</v>
      </c>
      <c r="AR901" s="79">
        <v>8</v>
      </c>
      <c r="AS901" s="79">
        <v>8</v>
      </c>
      <c r="AT901" s="79">
        <v>8</v>
      </c>
      <c r="AU901" s="79">
        <v>8</v>
      </c>
      <c r="AV901" s="79">
        <v>8</v>
      </c>
      <c r="AW901" s="79">
        <v>8</v>
      </c>
      <c r="AX901" s="79">
        <v>8</v>
      </c>
      <c r="AY901" s="79">
        <v>8</v>
      </c>
      <c r="AZ901" s="79">
        <v>8</v>
      </c>
      <c r="BA901" s="79">
        <v>8</v>
      </c>
      <c r="BB901" s="79">
        <v>8</v>
      </c>
      <c r="BC901" s="79">
        <v>8</v>
      </c>
      <c r="BD901" s="79">
        <v>8</v>
      </c>
      <c r="BE901" s="79">
        <v>8</v>
      </c>
      <c r="BF901" s="79">
        <v>8</v>
      </c>
      <c r="BG901" s="79">
        <v>10</v>
      </c>
    </row>
  </sheetData>
  <sheetProtection formatColumns="0" formatRows="0" autoFilter="0" sort="0" insertRows="0" insertColumns="1" deleteRows="0" deleteColumns="0"/>
  <mergeCells count="3996">
    <mergeCell ref="AB9:AE10"/>
    <mergeCell ref="S11:Y11"/>
    <mergeCell ref="N10:Y10"/>
    <mergeCell ref="K9:Y9"/>
    <mergeCell ref="N11:O12"/>
    <mergeCell ref="P11:P12"/>
    <mergeCell ref="Q11:Q12"/>
    <mergeCell ref="F900:J900"/>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899:J899"/>
    <mergeCell ref="F898:J898"/>
    <mergeCell ref="F5:K5"/>
    <mergeCell ref="P16:P18"/>
    <mergeCell ref="Q16:Q18"/>
    <mergeCell ref="R16:R18"/>
    <mergeCell ref="G15:G19"/>
    <mergeCell ref="AJ15:AJ19"/>
    <mergeCell ref="AK15:AK19"/>
    <mergeCell ref="I91:K91"/>
    <mergeCell ref="F15:F91"/>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93:P95"/>
    <mergeCell ref="Q93:Q95"/>
    <mergeCell ref="R93:R95"/>
    <mergeCell ref="G92:G96"/>
    <mergeCell ref="AJ92:AJ96"/>
    <mergeCell ref="AK92:AK96"/>
    <mergeCell ref="I261:K261"/>
    <mergeCell ref="F92:F261"/>
    <mergeCell ref="AF92:AF96"/>
    <mergeCell ref="AG92:AG96"/>
    <mergeCell ref="AH92:AH96"/>
    <mergeCell ref="AI92:AI96"/>
    <mergeCell ref="S93:S95"/>
    <mergeCell ref="T93:T95"/>
    <mergeCell ref="U93:U95"/>
    <mergeCell ref="V93:V95"/>
    <mergeCell ref="W93:W95"/>
    <mergeCell ref="X93:X95"/>
    <mergeCell ref="Y93:Y95"/>
    <mergeCell ref="H92:H96"/>
    <mergeCell ref="I92:I96"/>
    <mergeCell ref="J92:J96"/>
    <mergeCell ref="K92:K96"/>
    <mergeCell ref="L92:L96"/>
    <mergeCell ref="M92:M96"/>
    <mergeCell ref="N93:N95"/>
    <mergeCell ref="O93:O95"/>
    <mergeCell ref="P263:P265"/>
    <mergeCell ref="Q263:Q265"/>
    <mergeCell ref="R263:R265"/>
    <mergeCell ref="G262:G266"/>
    <mergeCell ref="AJ262:AJ266"/>
    <mergeCell ref="AK262:AK266"/>
    <mergeCell ref="I438:K438"/>
    <mergeCell ref="F262:F438"/>
    <mergeCell ref="AF262:AF266"/>
    <mergeCell ref="AG262:AG266"/>
    <mergeCell ref="AH262:AH266"/>
    <mergeCell ref="AI262:AI266"/>
    <mergeCell ref="S263:S265"/>
    <mergeCell ref="T263:T265"/>
    <mergeCell ref="U263:U265"/>
    <mergeCell ref="V263:V265"/>
    <mergeCell ref="W263:W265"/>
    <mergeCell ref="X263:X265"/>
    <mergeCell ref="Y263:Y265"/>
    <mergeCell ref="H262:H266"/>
    <mergeCell ref="I262:I266"/>
    <mergeCell ref="J262:J266"/>
    <mergeCell ref="K262:K266"/>
    <mergeCell ref="L262:L266"/>
    <mergeCell ref="M262:M266"/>
    <mergeCell ref="N263:N265"/>
    <mergeCell ref="O263:O265"/>
    <mergeCell ref="P440:P442"/>
    <mergeCell ref="Q440:Q442"/>
    <mergeCell ref="R440:R442"/>
    <mergeCell ref="G439:G443"/>
    <mergeCell ref="AJ439:AJ443"/>
    <mergeCell ref="AK439:AK443"/>
    <mergeCell ref="I674:K674"/>
    <mergeCell ref="F439:F674"/>
    <mergeCell ref="AF439:AF443"/>
    <mergeCell ref="AG439:AG443"/>
    <mergeCell ref="AH439:AH443"/>
    <mergeCell ref="AI439:AI443"/>
    <mergeCell ref="S440:S442"/>
    <mergeCell ref="T440:T442"/>
    <mergeCell ref="U440:U442"/>
    <mergeCell ref="V440:V442"/>
    <mergeCell ref="W440:W442"/>
    <mergeCell ref="X440:X442"/>
    <mergeCell ref="Y440:Y442"/>
    <mergeCell ref="H439:H443"/>
    <mergeCell ref="I439:I443"/>
    <mergeCell ref="J439:J443"/>
    <mergeCell ref="K439:K443"/>
    <mergeCell ref="L439:L443"/>
    <mergeCell ref="M439:M443"/>
    <mergeCell ref="N440:N442"/>
    <mergeCell ref="O440:O442"/>
    <mergeCell ref="P676:P678"/>
    <mergeCell ref="Q676:Q678"/>
    <mergeCell ref="R676:R678"/>
    <mergeCell ref="G675:G679"/>
    <mergeCell ref="AJ675:AJ679"/>
    <mergeCell ref="AK675:AK679"/>
    <mergeCell ref="I725:K725"/>
    <mergeCell ref="F675:F725"/>
    <mergeCell ref="AF675:AF679"/>
    <mergeCell ref="AG675:AG679"/>
    <mergeCell ref="AH675:AH679"/>
    <mergeCell ref="AI675:AI679"/>
    <mergeCell ref="S676:S678"/>
    <mergeCell ref="T676:T678"/>
    <mergeCell ref="U676:U678"/>
    <mergeCell ref="V676:V678"/>
    <mergeCell ref="W676:W678"/>
    <mergeCell ref="X676:X678"/>
    <mergeCell ref="Y676:Y678"/>
    <mergeCell ref="H675:H679"/>
    <mergeCell ref="I675:I679"/>
    <mergeCell ref="J675:J679"/>
    <mergeCell ref="K675:K679"/>
    <mergeCell ref="L675:L679"/>
    <mergeCell ref="M675:M679"/>
    <mergeCell ref="N676:N678"/>
    <mergeCell ref="O676:O678"/>
    <mergeCell ref="P727:P729"/>
    <mergeCell ref="Q727:Q729"/>
    <mergeCell ref="R727:R729"/>
    <mergeCell ref="G726:G730"/>
    <mergeCell ref="AJ726:AJ730"/>
    <mergeCell ref="AK726:AK730"/>
    <mergeCell ref="I788:K788"/>
    <mergeCell ref="F726:F788"/>
    <mergeCell ref="AF726:AF730"/>
    <mergeCell ref="AG726:AG730"/>
    <mergeCell ref="AH726:AH730"/>
    <mergeCell ref="AI726:AI730"/>
    <mergeCell ref="S727:S729"/>
    <mergeCell ref="T727:T729"/>
    <mergeCell ref="U727:U729"/>
    <mergeCell ref="V727:V729"/>
    <mergeCell ref="W727:W729"/>
    <mergeCell ref="X727:X729"/>
    <mergeCell ref="Y727:Y729"/>
    <mergeCell ref="H726:H730"/>
    <mergeCell ref="I726:I730"/>
    <mergeCell ref="J726:J730"/>
    <mergeCell ref="K726:K730"/>
    <mergeCell ref="L726:L730"/>
    <mergeCell ref="M726:M730"/>
    <mergeCell ref="N727:N729"/>
    <mergeCell ref="O727:O729"/>
    <mergeCell ref="P790:P792"/>
    <mergeCell ref="Q790:Q792"/>
    <mergeCell ref="R790:R792"/>
    <mergeCell ref="G789:G793"/>
    <mergeCell ref="AJ789:AJ793"/>
    <mergeCell ref="AK789:AK793"/>
    <mergeCell ref="I817:K817"/>
    <mergeCell ref="F789:F817"/>
    <mergeCell ref="AF789:AF793"/>
    <mergeCell ref="AG789:AG793"/>
    <mergeCell ref="AH789:AH793"/>
    <mergeCell ref="AI789:AI793"/>
    <mergeCell ref="S790:S792"/>
    <mergeCell ref="T790:T792"/>
    <mergeCell ref="U790:U792"/>
    <mergeCell ref="V790:V792"/>
    <mergeCell ref="W790:W792"/>
    <mergeCell ref="X790:X792"/>
    <mergeCell ref="Y790:Y792"/>
    <mergeCell ref="H789:H793"/>
    <mergeCell ref="I789:I793"/>
    <mergeCell ref="J789:J793"/>
    <mergeCell ref="K789:K793"/>
    <mergeCell ref="L789:L793"/>
    <mergeCell ref="M789:M793"/>
    <mergeCell ref="N790:N792"/>
    <mergeCell ref="O790:O792"/>
    <mergeCell ref="P819:P821"/>
    <mergeCell ref="Q819:Q821"/>
    <mergeCell ref="R819:R821"/>
    <mergeCell ref="G818:G822"/>
    <mergeCell ref="AJ818:AJ822"/>
    <mergeCell ref="AK818:AK822"/>
    <mergeCell ref="I828:K828"/>
    <mergeCell ref="F818:F828"/>
    <mergeCell ref="AF818:AF822"/>
    <mergeCell ref="AG818:AG822"/>
    <mergeCell ref="AH818:AH822"/>
    <mergeCell ref="AI818:AI822"/>
    <mergeCell ref="S819:S821"/>
    <mergeCell ref="T819:T821"/>
    <mergeCell ref="U819:U821"/>
    <mergeCell ref="V819:V821"/>
    <mergeCell ref="W819:W821"/>
    <mergeCell ref="X819:X821"/>
    <mergeCell ref="Y819:Y821"/>
    <mergeCell ref="H818:H822"/>
    <mergeCell ref="I818:I822"/>
    <mergeCell ref="J818:J822"/>
    <mergeCell ref="K818:K822"/>
    <mergeCell ref="L818:L822"/>
    <mergeCell ref="M818:M822"/>
    <mergeCell ref="N819:N821"/>
    <mergeCell ref="O819:O821"/>
    <mergeCell ref="P830:P832"/>
    <mergeCell ref="Q830:Q832"/>
    <mergeCell ref="R830:R832"/>
    <mergeCell ref="G829:G833"/>
    <mergeCell ref="AJ829:AJ833"/>
    <mergeCell ref="AK829:AK833"/>
    <mergeCell ref="I894:K894"/>
    <mergeCell ref="F829:F894"/>
    <mergeCell ref="AF829:AF833"/>
    <mergeCell ref="AG829:AG833"/>
    <mergeCell ref="AH829:AH833"/>
    <mergeCell ref="AI829:AI833"/>
    <mergeCell ref="S830:S832"/>
    <mergeCell ref="T830:T832"/>
    <mergeCell ref="U830:U832"/>
    <mergeCell ref="V830:V832"/>
    <mergeCell ref="W830:W832"/>
    <mergeCell ref="X830:X832"/>
    <mergeCell ref="Y830:Y832"/>
    <mergeCell ref="H829:H833"/>
    <mergeCell ref="I829:I833"/>
    <mergeCell ref="J829:J833"/>
    <mergeCell ref="K829:K833"/>
    <mergeCell ref="L829:L833"/>
    <mergeCell ref="M829:M833"/>
    <mergeCell ref="N830:N832"/>
    <mergeCell ref="O830:O832"/>
    <mergeCell ref="H20:H24"/>
    <mergeCell ref="I20:I24"/>
    <mergeCell ref="J20:J24"/>
    <mergeCell ref="K20:K24"/>
    <mergeCell ref="L20:L24"/>
    <mergeCell ref="M20:M24"/>
    <mergeCell ref="AF20:AF24"/>
    <mergeCell ref="AG20:AG24"/>
    <mergeCell ref="AH20:AH24"/>
    <mergeCell ref="AI20:AI24"/>
    <mergeCell ref="AJ20:AJ24"/>
    <mergeCell ref="AK20:AK24"/>
    <mergeCell ref="N21:N23"/>
    <mergeCell ref="O21:O23"/>
    <mergeCell ref="P21:P23"/>
    <mergeCell ref="Q21:Q23"/>
    <mergeCell ref="R21:R23"/>
    <mergeCell ref="S21:S23"/>
    <mergeCell ref="T21:T23"/>
    <mergeCell ref="U21:U23"/>
    <mergeCell ref="V21:V23"/>
    <mergeCell ref="W21:W23"/>
    <mergeCell ref="X21:X23"/>
    <mergeCell ref="Y21:Y23"/>
    <mergeCell ref="G20:G24"/>
    <mergeCell ref="H25:H29"/>
    <mergeCell ref="I25:I29"/>
    <mergeCell ref="J25:J29"/>
    <mergeCell ref="K25:K29"/>
    <mergeCell ref="L25:L29"/>
    <mergeCell ref="M25:M29"/>
    <mergeCell ref="AF25:AF29"/>
    <mergeCell ref="AG25:AG29"/>
    <mergeCell ref="AH25:AH29"/>
    <mergeCell ref="AI25:AI29"/>
    <mergeCell ref="AJ25:AJ29"/>
    <mergeCell ref="AK25:AK29"/>
    <mergeCell ref="N26:N28"/>
    <mergeCell ref="O26:O28"/>
    <mergeCell ref="P26:P28"/>
    <mergeCell ref="Q26:Q28"/>
    <mergeCell ref="R26:R28"/>
    <mergeCell ref="S26:S28"/>
    <mergeCell ref="T26:T28"/>
    <mergeCell ref="U26:U28"/>
    <mergeCell ref="V26:V28"/>
    <mergeCell ref="W26:W28"/>
    <mergeCell ref="X26:X28"/>
    <mergeCell ref="Y26:Y28"/>
    <mergeCell ref="G25:G29"/>
    <mergeCell ref="H30:H35"/>
    <mergeCell ref="I30:I35"/>
    <mergeCell ref="J30:J35"/>
    <mergeCell ref="K30:K35"/>
    <mergeCell ref="L30:L35"/>
    <mergeCell ref="M30:M35"/>
    <mergeCell ref="AF30:AF35"/>
    <mergeCell ref="AG30:AG35"/>
    <mergeCell ref="AH30:AH35"/>
    <mergeCell ref="AI30:AI35"/>
    <mergeCell ref="AJ30:AJ35"/>
    <mergeCell ref="AK30:AK35"/>
    <mergeCell ref="N31:N34"/>
    <mergeCell ref="O31:O34"/>
    <mergeCell ref="P31:P34"/>
    <mergeCell ref="Q31:Q34"/>
    <mergeCell ref="R31:R34"/>
    <mergeCell ref="S31:S34"/>
    <mergeCell ref="T31:T34"/>
    <mergeCell ref="U31:U34"/>
    <mergeCell ref="V31:V34"/>
    <mergeCell ref="W31:W34"/>
    <mergeCell ref="X31:X34"/>
    <mergeCell ref="Y31:Y34"/>
    <mergeCell ref="G30:G35"/>
    <mergeCell ref="H36:H40"/>
    <mergeCell ref="I36:I40"/>
    <mergeCell ref="J36:J40"/>
    <mergeCell ref="K36:K40"/>
    <mergeCell ref="L36:L40"/>
    <mergeCell ref="M36:M40"/>
    <mergeCell ref="AF36:AF40"/>
    <mergeCell ref="AG36:AG40"/>
    <mergeCell ref="AH36:AH40"/>
    <mergeCell ref="AI36:AI40"/>
    <mergeCell ref="AJ36:AJ40"/>
    <mergeCell ref="AK36:AK40"/>
    <mergeCell ref="N37:N39"/>
    <mergeCell ref="O37:O39"/>
    <mergeCell ref="P37:P39"/>
    <mergeCell ref="Q37:Q39"/>
    <mergeCell ref="R37:R39"/>
    <mergeCell ref="S37:S39"/>
    <mergeCell ref="T37:T39"/>
    <mergeCell ref="U37:U39"/>
    <mergeCell ref="V37:V39"/>
    <mergeCell ref="W37:W39"/>
    <mergeCell ref="X37:X39"/>
    <mergeCell ref="Y37:Y39"/>
    <mergeCell ref="G36:G40"/>
    <mergeCell ref="H41:H45"/>
    <mergeCell ref="I41:I45"/>
    <mergeCell ref="J41:J45"/>
    <mergeCell ref="K41:K45"/>
    <mergeCell ref="L41:L45"/>
    <mergeCell ref="M41:M45"/>
    <mergeCell ref="AF41:AF45"/>
    <mergeCell ref="AG41:AG45"/>
    <mergeCell ref="AH41:AH45"/>
    <mergeCell ref="AI41:AI45"/>
    <mergeCell ref="AJ41:AJ45"/>
    <mergeCell ref="AK41:AK45"/>
    <mergeCell ref="N42:N44"/>
    <mergeCell ref="O42:O44"/>
    <mergeCell ref="P42:P44"/>
    <mergeCell ref="Q42:Q44"/>
    <mergeCell ref="R42:R44"/>
    <mergeCell ref="S42:S44"/>
    <mergeCell ref="T42:T44"/>
    <mergeCell ref="U42:U44"/>
    <mergeCell ref="V42:V44"/>
    <mergeCell ref="W42:W44"/>
    <mergeCell ref="X42:X44"/>
    <mergeCell ref="Y42:Y44"/>
    <mergeCell ref="G41:G45"/>
    <mergeCell ref="H46:H50"/>
    <mergeCell ref="I46:I50"/>
    <mergeCell ref="J46:J50"/>
    <mergeCell ref="K46:K50"/>
    <mergeCell ref="L46:L50"/>
    <mergeCell ref="M46:M50"/>
    <mergeCell ref="AF46:AF50"/>
    <mergeCell ref="AG46:AG50"/>
    <mergeCell ref="AH46:AH50"/>
    <mergeCell ref="AI46:AI50"/>
    <mergeCell ref="AJ46:AJ50"/>
    <mergeCell ref="AK46:AK50"/>
    <mergeCell ref="N47:N49"/>
    <mergeCell ref="O47:O49"/>
    <mergeCell ref="P47:P49"/>
    <mergeCell ref="Q47:Q49"/>
    <mergeCell ref="R47:R49"/>
    <mergeCell ref="S47:S49"/>
    <mergeCell ref="T47:T49"/>
    <mergeCell ref="U47:U49"/>
    <mergeCell ref="V47:V49"/>
    <mergeCell ref="W47:W49"/>
    <mergeCell ref="X47:X49"/>
    <mergeCell ref="Y47:Y49"/>
    <mergeCell ref="G46:G50"/>
    <mergeCell ref="H51:H55"/>
    <mergeCell ref="I51:I55"/>
    <mergeCell ref="J51:J55"/>
    <mergeCell ref="K51:K55"/>
    <mergeCell ref="L51:L55"/>
    <mergeCell ref="M51:M55"/>
    <mergeCell ref="AF51:AF55"/>
    <mergeCell ref="AG51:AG55"/>
    <mergeCell ref="AH51:AH55"/>
    <mergeCell ref="AI51:AI55"/>
    <mergeCell ref="AJ51:AJ55"/>
    <mergeCell ref="AK51:AK55"/>
    <mergeCell ref="N52:N54"/>
    <mergeCell ref="O52:O54"/>
    <mergeCell ref="P52:P54"/>
    <mergeCell ref="Q52:Q54"/>
    <mergeCell ref="R52:R54"/>
    <mergeCell ref="S52:S54"/>
    <mergeCell ref="T52:T54"/>
    <mergeCell ref="U52:U54"/>
    <mergeCell ref="V52:V54"/>
    <mergeCell ref="W52:W54"/>
    <mergeCell ref="X52:X54"/>
    <mergeCell ref="Y52:Y54"/>
    <mergeCell ref="G51:G55"/>
    <mergeCell ref="H56:H61"/>
    <mergeCell ref="I56:I61"/>
    <mergeCell ref="J56:J61"/>
    <mergeCell ref="K56:K61"/>
    <mergeCell ref="L56:L61"/>
    <mergeCell ref="M56:M61"/>
    <mergeCell ref="AF56:AF61"/>
    <mergeCell ref="AG56:AG61"/>
    <mergeCell ref="AH56:AH61"/>
    <mergeCell ref="AI56:AI61"/>
    <mergeCell ref="AJ56:AJ61"/>
    <mergeCell ref="AK56:AK61"/>
    <mergeCell ref="N57:N60"/>
    <mergeCell ref="O57:O60"/>
    <mergeCell ref="P57:P60"/>
    <mergeCell ref="Q57:Q60"/>
    <mergeCell ref="R57:R60"/>
    <mergeCell ref="S57:S60"/>
    <mergeCell ref="T57:T60"/>
    <mergeCell ref="U57:U60"/>
    <mergeCell ref="V57:V60"/>
    <mergeCell ref="W57:W60"/>
    <mergeCell ref="X57:X60"/>
    <mergeCell ref="Y57:Y60"/>
    <mergeCell ref="G56:G61"/>
    <mergeCell ref="H62:H67"/>
    <mergeCell ref="I62:I67"/>
    <mergeCell ref="J62:J67"/>
    <mergeCell ref="K62:K67"/>
    <mergeCell ref="L62:L67"/>
    <mergeCell ref="M62:M67"/>
    <mergeCell ref="AF62:AF67"/>
    <mergeCell ref="AG62:AG67"/>
    <mergeCell ref="AH62:AH67"/>
    <mergeCell ref="AI62:AI67"/>
    <mergeCell ref="AJ62:AJ67"/>
    <mergeCell ref="AK62:AK67"/>
    <mergeCell ref="N63:N66"/>
    <mergeCell ref="O63:O66"/>
    <mergeCell ref="P63:P66"/>
    <mergeCell ref="Q63:Q66"/>
    <mergeCell ref="R63:R66"/>
    <mergeCell ref="S63:S66"/>
    <mergeCell ref="T63:T66"/>
    <mergeCell ref="U63:U66"/>
    <mergeCell ref="V63:V66"/>
    <mergeCell ref="W63:W66"/>
    <mergeCell ref="X63:X66"/>
    <mergeCell ref="Y63:Y66"/>
    <mergeCell ref="G62:G67"/>
    <mergeCell ref="H68:H72"/>
    <mergeCell ref="I68:I72"/>
    <mergeCell ref="J68:J72"/>
    <mergeCell ref="K68:K72"/>
    <mergeCell ref="L68:L72"/>
    <mergeCell ref="M68:M72"/>
    <mergeCell ref="AF68:AF72"/>
    <mergeCell ref="AG68:AG72"/>
    <mergeCell ref="AH68:AH72"/>
    <mergeCell ref="AI68:AI72"/>
    <mergeCell ref="AJ68:AJ72"/>
    <mergeCell ref="AK68:AK72"/>
    <mergeCell ref="N69:N71"/>
    <mergeCell ref="O69:O71"/>
    <mergeCell ref="P69:P71"/>
    <mergeCell ref="Q69:Q71"/>
    <mergeCell ref="R69:R71"/>
    <mergeCell ref="S69:S71"/>
    <mergeCell ref="T69:T71"/>
    <mergeCell ref="U69:U71"/>
    <mergeCell ref="V69:V71"/>
    <mergeCell ref="W69:W71"/>
    <mergeCell ref="X69:X71"/>
    <mergeCell ref="Y69:Y71"/>
    <mergeCell ref="G68:G72"/>
    <mergeCell ref="H73:H77"/>
    <mergeCell ref="I73:I77"/>
    <mergeCell ref="J73:J77"/>
    <mergeCell ref="K73:K77"/>
    <mergeCell ref="L73:L77"/>
    <mergeCell ref="M73:M77"/>
    <mergeCell ref="AF73:AF77"/>
    <mergeCell ref="AG73:AG77"/>
    <mergeCell ref="AH73:AH77"/>
    <mergeCell ref="AI73:AI77"/>
    <mergeCell ref="AJ73:AJ77"/>
    <mergeCell ref="AK73:AK77"/>
    <mergeCell ref="N74:N76"/>
    <mergeCell ref="O74:O76"/>
    <mergeCell ref="P74:P76"/>
    <mergeCell ref="Q74:Q76"/>
    <mergeCell ref="R74:R76"/>
    <mergeCell ref="S74:S76"/>
    <mergeCell ref="T74:T76"/>
    <mergeCell ref="U74:U76"/>
    <mergeCell ref="V74:V76"/>
    <mergeCell ref="W74:W76"/>
    <mergeCell ref="X74:X76"/>
    <mergeCell ref="Y74:Y76"/>
    <mergeCell ref="G73:G77"/>
    <mergeCell ref="H78:H84"/>
    <mergeCell ref="I78:I84"/>
    <mergeCell ref="J78:J84"/>
    <mergeCell ref="K78:K84"/>
    <mergeCell ref="L78:L84"/>
    <mergeCell ref="M78:M84"/>
    <mergeCell ref="AF78:AF84"/>
    <mergeCell ref="AG78:AG84"/>
    <mergeCell ref="AH78:AH84"/>
    <mergeCell ref="AI78:AI84"/>
    <mergeCell ref="AJ78:AJ84"/>
    <mergeCell ref="AK78:AK84"/>
    <mergeCell ref="N79:N83"/>
    <mergeCell ref="O79:O83"/>
    <mergeCell ref="P79:P83"/>
    <mergeCell ref="Q79:Q83"/>
    <mergeCell ref="R79:R83"/>
    <mergeCell ref="S79:S83"/>
    <mergeCell ref="T79:T83"/>
    <mergeCell ref="U79:U83"/>
    <mergeCell ref="V79:V83"/>
    <mergeCell ref="W79:W83"/>
    <mergeCell ref="X79:X83"/>
    <mergeCell ref="Y79:Y83"/>
    <mergeCell ref="G78:G84"/>
    <mergeCell ref="H85:H90"/>
    <mergeCell ref="I85:I90"/>
    <mergeCell ref="J85:J90"/>
    <mergeCell ref="K85:K90"/>
    <mergeCell ref="L85:L90"/>
    <mergeCell ref="M85:M90"/>
    <mergeCell ref="AF85:AF90"/>
    <mergeCell ref="AG85:AG90"/>
    <mergeCell ref="AH85:AH90"/>
    <mergeCell ref="AI85:AI90"/>
    <mergeCell ref="AJ85:AJ90"/>
    <mergeCell ref="AK85:AK90"/>
    <mergeCell ref="N86:N89"/>
    <mergeCell ref="O86:O89"/>
    <mergeCell ref="P86:P89"/>
    <mergeCell ref="Q86:Q89"/>
    <mergeCell ref="R86:R89"/>
    <mergeCell ref="S86:S89"/>
    <mergeCell ref="T86:T89"/>
    <mergeCell ref="U86:U89"/>
    <mergeCell ref="V86:V89"/>
    <mergeCell ref="W86:W89"/>
    <mergeCell ref="X86:X89"/>
    <mergeCell ref="Y86:Y89"/>
    <mergeCell ref="G85:G90"/>
    <mergeCell ref="H97:H102"/>
    <mergeCell ref="I97:I102"/>
    <mergeCell ref="J97:J102"/>
    <mergeCell ref="K97:K102"/>
    <mergeCell ref="L97:L102"/>
    <mergeCell ref="M97:M102"/>
    <mergeCell ref="AF97:AF102"/>
    <mergeCell ref="AG97:AG102"/>
    <mergeCell ref="AH97:AH102"/>
    <mergeCell ref="AI97:AI102"/>
    <mergeCell ref="AJ97:AJ102"/>
    <mergeCell ref="AK97:AK102"/>
    <mergeCell ref="N98:N101"/>
    <mergeCell ref="O98:O101"/>
    <mergeCell ref="P98:P101"/>
    <mergeCell ref="Q98:Q101"/>
    <mergeCell ref="R98:R101"/>
    <mergeCell ref="S98:S101"/>
    <mergeCell ref="T98:T101"/>
    <mergeCell ref="U98:U101"/>
    <mergeCell ref="V98:V101"/>
    <mergeCell ref="W98:W101"/>
    <mergeCell ref="X98:X101"/>
    <mergeCell ref="Y98:Y101"/>
    <mergeCell ref="G97:G102"/>
    <mergeCell ref="H103:H107"/>
    <mergeCell ref="I103:I107"/>
    <mergeCell ref="J103:J107"/>
    <mergeCell ref="K103:K107"/>
    <mergeCell ref="L103:L107"/>
    <mergeCell ref="M103:M107"/>
    <mergeCell ref="AF103:AF107"/>
    <mergeCell ref="AG103:AG107"/>
    <mergeCell ref="AH103:AH107"/>
    <mergeCell ref="AI103:AI107"/>
    <mergeCell ref="AJ103:AJ107"/>
    <mergeCell ref="AK103:AK107"/>
    <mergeCell ref="N104:N106"/>
    <mergeCell ref="O104:O106"/>
    <mergeCell ref="P104:P106"/>
    <mergeCell ref="Q104:Q106"/>
    <mergeCell ref="R104:R106"/>
    <mergeCell ref="S104:S106"/>
    <mergeCell ref="T104:T106"/>
    <mergeCell ref="U104:U106"/>
    <mergeCell ref="V104:V106"/>
    <mergeCell ref="W104:W106"/>
    <mergeCell ref="X104:X106"/>
    <mergeCell ref="Y104:Y106"/>
    <mergeCell ref="G103:G107"/>
    <mergeCell ref="H108:H112"/>
    <mergeCell ref="I108:I112"/>
    <mergeCell ref="J108:J112"/>
    <mergeCell ref="K108:K112"/>
    <mergeCell ref="L108:L112"/>
    <mergeCell ref="M108:M112"/>
    <mergeCell ref="AF108:AF112"/>
    <mergeCell ref="AG108:AG112"/>
    <mergeCell ref="AH108:AH112"/>
    <mergeCell ref="AI108:AI112"/>
    <mergeCell ref="AJ108:AJ112"/>
    <mergeCell ref="AK108:AK112"/>
    <mergeCell ref="N109:N111"/>
    <mergeCell ref="O109:O111"/>
    <mergeCell ref="P109:P111"/>
    <mergeCell ref="Q109:Q111"/>
    <mergeCell ref="R109:R111"/>
    <mergeCell ref="S109:S111"/>
    <mergeCell ref="T109:T111"/>
    <mergeCell ref="U109:U111"/>
    <mergeCell ref="V109:V111"/>
    <mergeCell ref="W109:W111"/>
    <mergeCell ref="X109:X111"/>
    <mergeCell ref="Y109:Y111"/>
    <mergeCell ref="G108:G112"/>
    <mergeCell ref="H113:H117"/>
    <mergeCell ref="I113:I117"/>
    <mergeCell ref="J113:J117"/>
    <mergeCell ref="K113:K117"/>
    <mergeCell ref="L113:L117"/>
    <mergeCell ref="M113:M117"/>
    <mergeCell ref="AF113:AF117"/>
    <mergeCell ref="AG113:AG117"/>
    <mergeCell ref="AH113:AH117"/>
    <mergeCell ref="AI113:AI117"/>
    <mergeCell ref="AJ113:AJ117"/>
    <mergeCell ref="AK113:AK117"/>
    <mergeCell ref="N114:N116"/>
    <mergeCell ref="O114:O116"/>
    <mergeCell ref="P114:P116"/>
    <mergeCell ref="Q114:Q116"/>
    <mergeCell ref="R114:R116"/>
    <mergeCell ref="S114:S116"/>
    <mergeCell ref="T114:T116"/>
    <mergeCell ref="U114:U116"/>
    <mergeCell ref="V114:V116"/>
    <mergeCell ref="W114:W116"/>
    <mergeCell ref="X114:X116"/>
    <mergeCell ref="Y114:Y116"/>
    <mergeCell ref="G113:G117"/>
    <mergeCell ref="H118:H122"/>
    <mergeCell ref="I118:I122"/>
    <mergeCell ref="J118:J122"/>
    <mergeCell ref="K118:K122"/>
    <mergeCell ref="L118:L122"/>
    <mergeCell ref="M118:M122"/>
    <mergeCell ref="AF118:AF122"/>
    <mergeCell ref="AG118:AG122"/>
    <mergeCell ref="AH118:AH122"/>
    <mergeCell ref="AI118:AI122"/>
    <mergeCell ref="AJ118:AJ122"/>
    <mergeCell ref="AK118:AK122"/>
    <mergeCell ref="N119:N121"/>
    <mergeCell ref="O119:O121"/>
    <mergeCell ref="P119:P121"/>
    <mergeCell ref="Q119:Q121"/>
    <mergeCell ref="R119:R121"/>
    <mergeCell ref="S119:S121"/>
    <mergeCell ref="T119:T121"/>
    <mergeCell ref="U119:U121"/>
    <mergeCell ref="V119:V121"/>
    <mergeCell ref="W119:W121"/>
    <mergeCell ref="X119:X121"/>
    <mergeCell ref="Y119:Y121"/>
    <mergeCell ref="G118:G122"/>
    <mergeCell ref="H123:H128"/>
    <mergeCell ref="I123:I128"/>
    <mergeCell ref="J123:J128"/>
    <mergeCell ref="K123:K128"/>
    <mergeCell ref="L123:L128"/>
    <mergeCell ref="M123:M128"/>
    <mergeCell ref="AF123:AF128"/>
    <mergeCell ref="AG123:AG128"/>
    <mergeCell ref="AH123:AH128"/>
    <mergeCell ref="AI123:AI128"/>
    <mergeCell ref="AJ123:AJ128"/>
    <mergeCell ref="AK123:AK128"/>
    <mergeCell ref="N124:N127"/>
    <mergeCell ref="O124:O127"/>
    <mergeCell ref="P124:P127"/>
    <mergeCell ref="Q124:Q127"/>
    <mergeCell ref="R124:R127"/>
    <mergeCell ref="S124:S127"/>
    <mergeCell ref="T124:T127"/>
    <mergeCell ref="U124:U127"/>
    <mergeCell ref="V124:V127"/>
    <mergeCell ref="W124:W127"/>
    <mergeCell ref="X124:X127"/>
    <mergeCell ref="Y124:Y127"/>
    <mergeCell ref="G123:G128"/>
    <mergeCell ref="H129:H133"/>
    <mergeCell ref="I129:I133"/>
    <mergeCell ref="J129:J133"/>
    <mergeCell ref="K129:K133"/>
    <mergeCell ref="L129:L133"/>
    <mergeCell ref="M129:M133"/>
    <mergeCell ref="AF129:AF133"/>
    <mergeCell ref="AG129:AG133"/>
    <mergeCell ref="AH129:AH133"/>
    <mergeCell ref="AI129:AI133"/>
    <mergeCell ref="AJ129:AJ133"/>
    <mergeCell ref="AK129:AK133"/>
    <mergeCell ref="N130:N132"/>
    <mergeCell ref="O130:O132"/>
    <mergeCell ref="P130:P132"/>
    <mergeCell ref="Q130:Q132"/>
    <mergeCell ref="R130:R132"/>
    <mergeCell ref="S130:S132"/>
    <mergeCell ref="T130:T132"/>
    <mergeCell ref="U130:U132"/>
    <mergeCell ref="V130:V132"/>
    <mergeCell ref="W130:W132"/>
    <mergeCell ref="X130:X132"/>
    <mergeCell ref="Y130:Y132"/>
    <mergeCell ref="G129:G133"/>
    <mergeCell ref="H134:H138"/>
    <mergeCell ref="I134:I138"/>
    <mergeCell ref="J134:J138"/>
    <mergeCell ref="K134:K138"/>
    <mergeCell ref="L134:L138"/>
    <mergeCell ref="M134:M138"/>
    <mergeCell ref="AF134:AF138"/>
    <mergeCell ref="AG134:AG138"/>
    <mergeCell ref="AH134:AH138"/>
    <mergeCell ref="AI134:AI138"/>
    <mergeCell ref="AJ134:AJ138"/>
    <mergeCell ref="AK134:AK138"/>
    <mergeCell ref="N135:N137"/>
    <mergeCell ref="O135:O137"/>
    <mergeCell ref="P135:P137"/>
    <mergeCell ref="Q135:Q137"/>
    <mergeCell ref="R135:R137"/>
    <mergeCell ref="S135:S137"/>
    <mergeCell ref="T135:T137"/>
    <mergeCell ref="U135:U137"/>
    <mergeCell ref="V135:V137"/>
    <mergeCell ref="W135:W137"/>
    <mergeCell ref="X135:X137"/>
    <mergeCell ref="Y135:Y137"/>
    <mergeCell ref="G134:G138"/>
    <mergeCell ref="H139:H143"/>
    <mergeCell ref="I139:I143"/>
    <mergeCell ref="J139:J143"/>
    <mergeCell ref="K139:K143"/>
    <mergeCell ref="L139:L143"/>
    <mergeCell ref="M139:M143"/>
    <mergeCell ref="AF139:AF143"/>
    <mergeCell ref="AG139:AG143"/>
    <mergeCell ref="AH139:AH143"/>
    <mergeCell ref="AI139:AI143"/>
    <mergeCell ref="AJ139:AJ143"/>
    <mergeCell ref="AK139:AK143"/>
    <mergeCell ref="N140:N142"/>
    <mergeCell ref="O140:O142"/>
    <mergeCell ref="P140:P142"/>
    <mergeCell ref="Q140:Q142"/>
    <mergeCell ref="R140:R142"/>
    <mergeCell ref="S140:S142"/>
    <mergeCell ref="T140:T142"/>
    <mergeCell ref="U140:U142"/>
    <mergeCell ref="V140:V142"/>
    <mergeCell ref="W140:W142"/>
    <mergeCell ref="X140:X142"/>
    <mergeCell ref="Y140:Y142"/>
    <mergeCell ref="G139:G143"/>
    <mergeCell ref="H144:H148"/>
    <mergeCell ref="I144:I148"/>
    <mergeCell ref="J144:J148"/>
    <mergeCell ref="K144:K148"/>
    <mergeCell ref="L144:L148"/>
    <mergeCell ref="M144:M148"/>
    <mergeCell ref="AF144:AF148"/>
    <mergeCell ref="AG144:AG148"/>
    <mergeCell ref="AH144:AH148"/>
    <mergeCell ref="AI144:AI148"/>
    <mergeCell ref="AJ144:AJ148"/>
    <mergeCell ref="AK144:AK148"/>
    <mergeCell ref="N145:N147"/>
    <mergeCell ref="O145:O147"/>
    <mergeCell ref="P145:P147"/>
    <mergeCell ref="Q145:Q147"/>
    <mergeCell ref="R145:R147"/>
    <mergeCell ref="S145:S147"/>
    <mergeCell ref="T145:T147"/>
    <mergeCell ref="U145:U147"/>
    <mergeCell ref="V145:V147"/>
    <mergeCell ref="W145:W147"/>
    <mergeCell ref="X145:X147"/>
    <mergeCell ref="Y145:Y147"/>
    <mergeCell ref="G144:G148"/>
    <mergeCell ref="H149:H153"/>
    <mergeCell ref="I149:I153"/>
    <mergeCell ref="J149:J153"/>
    <mergeCell ref="K149:K153"/>
    <mergeCell ref="L149:L153"/>
    <mergeCell ref="M149:M153"/>
    <mergeCell ref="AF149:AF153"/>
    <mergeCell ref="AG149:AG153"/>
    <mergeCell ref="AH149:AH153"/>
    <mergeCell ref="AI149:AI153"/>
    <mergeCell ref="AJ149:AJ153"/>
    <mergeCell ref="AK149:AK153"/>
    <mergeCell ref="N150:N152"/>
    <mergeCell ref="O150:O152"/>
    <mergeCell ref="P150:P152"/>
    <mergeCell ref="Q150:Q152"/>
    <mergeCell ref="R150:R152"/>
    <mergeCell ref="S150:S152"/>
    <mergeCell ref="T150:T152"/>
    <mergeCell ref="U150:U152"/>
    <mergeCell ref="V150:V152"/>
    <mergeCell ref="W150:W152"/>
    <mergeCell ref="X150:X152"/>
    <mergeCell ref="Y150:Y152"/>
    <mergeCell ref="G149:G153"/>
    <mergeCell ref="H154:H160"/>
    <mergeCell ref="I154:I160"/>
    <mergeCell ref="J154:J160"/>
    <mergeCell ref="K154:K160"/>
    <mergeCell ref="L154:L160"/>
    <mergeCell ref="M154:M160"/>
    <mergeCell ref="AF154:AF160"/>
    <mergeCell ref="AG154:AG160"/>
    <mergeCell ref="AH154:AH160"/>
    <mergeCell ref="AI154:AI160"/>
    <mergeCell ref="AJ154:AJ160"/>
    <mergeCell ref="AK154:AK160"/>
    <mergeCell ref="N155:N159"/>
    <mergeCell ref="O155:O159"/>
    <mergeCell ref="P155:P159"/>
    <mergeCell ref="Q155:Q159"/>
    <mergeCell ref="R155:R159"/>
    <mergeCell ref="S155:S159"/>
    <mergeCell ref="T155:T159"/>
    <mergeCell ref="U155:U159"/>
    <mergeCell ref="V155:V159"/>
    <mergeCell ref="W155:W159"/>
    <mergeCell ref="X155:X159"/>
    <mergeCell ref="Y155:Y159"/>
    <mergeCell ref="G154:G160"/>
    <mergeCell ref="H161:H166"/>
    <mergeCell ref="I161:I166"/>
    <mergeCell ref="J161:J166"/>
    <mergeCell ref="K161:K166"/>
    <mergeCell ref="L161:L166"/>
    <mergeCell ref="M161:M166"/>
    <mergeCell ref="AF161:AF166"/>
    <mergeCell ref="AG161:AG166"/>
    <mergeCell ref="AH161:AH166"/>
    <mergeCell ref="AI161:AI166"/>
    <mergeCell ref="AJ161:AJ166"/>
    <mergeCell ref="AK161:AK166"/>
    <mergeCell ref="N162:N165"/>
    <mergeCell ref="O162:O165"/>
    <mergeCell ref="P162:P165"/>
    <mergeCell ref="Q162:Q165"/>
    <mergeCell ref="R162:R165"/>
    <mergeCell ref="S162:S165"/>
    <mergeCell ref="T162:T165"/>
    <mergeCell ref="U162:U165"/>
    <mergeCell ref="V162:V165"/>
    <mergeCell ref="W162:W165"/>
    <mergeCell ref="X162:X165"/>
    <mergeCell ref="Y162:Y165"/>
    <mergeCell ref="G161:G166"/>
    <mergeCell ref="H167:H172"/>
    <mergeCell ref="I167:I172"/>
    <mergeCell ref="J167:J172"/>
    <mergeCell ref="K167:K172"/>
    <mergeCell ref="L167:L172"/>
    <mergeCell ref="M167:M172"/>
    <mergeCell ref="AF167:AF172"/>
    <mergeCell ref="AG167:AG172"/>
    <mergeCell ref="AH167:AH172"/>
    <mergeCell ref="AI167:AI172"/>
    <mergeCell ref="AJ167:AJ172"/>
    <mergeCell ref="AK167:AK172"/>
    <mergeCell ref="N168:N171"/>
    <mergeCell ref="O168:O171"/>
    <mergeCell ref="P168:P171"/>
    <mergeCell ref="Q168:Q171"/>
    <mergeCell ref="R168:R171"/>
    <mergeCell ref="S168:S171"/>
    <mergeCell ref="T168:T171"/>
    <mergeCell ref="U168:U171"/>
    <mergeCell ref="V168:V171"/>
    <mergeCell ref="W168:W171"/>
    <mergeCell ref="X168:X171"/>
    <mergeCell ref="Y168:Y171"/>
    <mergeCell ref="G167:G172"/>
    <mergeCell ref="H173:H177"/>
    <mergeCell ref="I173:I177"/>
    <mergeCell ref="J173:J177"/>
    <mergeCell ref="K173:K177"/>
    <mergeCell ref="L173:L177"/>
    <mergeCell ref="M173:M177"/>
    <mergeCell ref="AF173:AF177"/>
    <mergeCell ref="AG173:AG177"/>
    <mergeCell ref="AH173:AH177"/>
    <mergeCell ref="AI173:AI177"/>
    <mergeCell ref="AJ173:AJ177"/>
    <mergeCell ref="AK173:AK177"/>
    <mergeCell ref="N174:N176"/>
    <mergeCell ref="O174:O176"/>
    <mergeCell ref="P174:P176"/>
    <mergeCell ref="Q174:Q176"/>
    <mergeCell ref="R174:R176"/>
    <mergeCell ref="S174:S176"/>
    <mergeCell ref="T174:T176"/>
    <mergeCell ref="U174:U176"/>
    <mergeCell ref="V174:V176"/>
    <mergeCell ref="W174:W176"/>
    <mergeCell ref="X174:X176"/>
    <mergeCell ref="Y174:Y176"/>
    <mergeCell ref="G173:G177"/>
    <mergeCell ref="H178:H183"/>
    <mergeCell ref="I178:I183"/>
    <mergeCell ref="J178:J183"/>
    <mergeCell ref="K178:K183"/>
    <mergeCell ref="L178:L183"/>
    <mergeCell ref="M178:M183"/>
    <mergeCell ref="AF178:AF183"/>
    <mergeCell ref="AG178:AG183"/>
    <mergeCell ref="AH178:AH183"/>
    <mergeCell ref="AI178:AI183"/>
    <mergeCell ref="AJ178:AJ183"/>
    <mergeCell ref="AK178:AK183"/>
    <mergeCell ref="N179:N182"/>
    <mergeCell ref="O179:O182"/>
    <mergeCell ref="P179:P182"/>
    <mergeCell ref="Q179:Q182"/>
    <mergeCell ref="R179:R182"/>
    <mergeCell ref="S179:S182"/>
    <mergeCell ref="T179:T182"/>
    <mergeCell ref="U179:U182"/>
    <mergeCell ref="V179:V182"/>
    <mergeCell ref="W179:W182"/>
    <mergeCell ref="X179:X182"/>
    <mergeCell ref="Y179:Y182"/>
    <mergeCell ref="G178:G183"/>
    <mergeCell ref="H184:H188"/>
    <mergeCell ref="I184:I188"/>
    <mergeCell ref="J184:J188"/>
    <mergeCell ref="K184:K188"/>
    <mergeCell ref="L184:L188"/>
    <mergeCell ref="M184:M188"/>
    <mergeCell ref="AF184:AF188"/>
    <mergeCell ref="AG184:AG188"/>
    <mergeCell ref="AH184:AH188"/>
    <mergeCell ref="AI184:AI188"/>
    <mergeCell ref="AJ184:AJ188"/>
    <mergeCell ref="AK184:AK188"/>
    <mergeCell ref="N185:N187"/>
    <mergeCell ref="O185:O187"/>
    <mergeCell ref="P185:P187"/>
    <mergeCell ref="Q185:Q187"/>
    <mergeCell ref="R185:R187"/>
    <mergeCell ref="S185:S187"/>
    <mergeCell ref="T185:T187"/>
    <mergeCell ref="U185:U187"/>
    <mergeCell ref="V185:V187"/>
    <mergeCell ref="W185:W187"/>
    <mergeCell ref="X185:X187"/>
    <mergeCell ref="Y185:Y187"/>
    <mergeCell ref="G184:G188"/>
    <mergeCell ref="H189:H193"/>
    <mergeCell ref="I189:I193"/>
    <mergeCell ref="J189:J193"/>
    <mergeCell ref="K189:K193"/>
    <mergeCell ref="L189:L193"/>
    <mergeCell ref="M189:M193"/>
    <mergeCell ref="AF189:AF193"/>
    <mergeCell ref="AG189:AG193"/>
    <mergeCell ref="AH189:AH193"/>
    <mergeCell ref="AI189:AI193"/>
    <mergeCell ref="AJ189:AJ193"/>
    <mergeCell ref="AK189:AK193"/>
    <mergeCell ref="N190:N192"/>
    <mergeCell ref="O190:O192"/>
    <mergeCell ref="P190:P192"/>
    <mergeCell ref="Q190:Q192"/>
    <mergeCell ref="R190:R192"/>
    <mergeCell ref="S190:S192"/>
    <mergeCell ref="T190:T192"/>
    <mergeCell ref="U190:U192"/>
    <mergeCell ref="V190:V192"/>
    <mergeCell ref="W190:W192"/>
    <mergeCell ref="X190:X192"/>
    <mergeCell ref="Y190:Y192"/>
    <mergeCell ref="G189:G193"/>
    <mergeCell ref="H194:H198"/>
    <mergeCell ref="I194:I198"/>
    <mergeCell ref="J194:J198"/>
    <mergeCell ref="K194:K198"/>
    <mergeCell ref="L194:L198"/>
    <mergeCell ref="M194:M198"/>
    <mergeCell ref="AF194:AF198"/>
    <mergeCell ref="AG194:AG198"/>
    <mergeCell ref="AH194:AH198"/>
    <mergeCell ref="AI194:AI198"/>
    <mergeCell ref="AJ194:AJ198"/>
    <mergeCell ref="AK194:AK198"/>
    <mergeCell ref="N195:N197"/>
    <mergeCell ref="O195:O197"/>
    <mergeCell ref="P195:P197"/>
    <mergeCell ref="Q195:Q197"/>
    <mergeCell ref="R195:R197"/>
    <mergeCell ref="S195:S197"/>
    <mergeCell ref="T195:T197"/>
    <mergeCell ref="U195:U197"/>
    <mergeCell ref="V195:V197"/>
    <mergeCell ref="W195:W197"/>
    <mergeCell ref="X195:X197"/>
    <mergeCell ref="Y195:Y197"/>
    <mergeCell ref="G194:G198"/>
    <mergeCell ref="H199:H203"/>
    <mergeCell ref="I199:I203"/>
    <mergeCell ref="J199:J203"/>
    <mergeCell ref="K199:K203"/>
    <mergeCell ref="L199:L203"/>
    <mergeCell ref="M199:M203"/>
    <mergeCell ref="AF199:AF203"/>
    <mergeCell ref="AG199:AG203"/>
    <mergeCell ref="AH199:AH203"/>
    <mergeCell ref="AI199:AI203"/>
    <mergeCell ref="AJ199:AJ203"/>
    <mergeCell ref="AK199:AK203"/>
    <mergeCell ref="N200:N202"/>
    <mergeCell ref="O200:O202"/>
    <mergeCell ref="P200:P202"/>
    <mergeCell ref="Q200:Q202"/>
    <mergeCell ref="R200:R202"/>
    <mergeCell ref="S200:S202"/>
    <mergeCell ref="T200:T202"/>
    <mergeCell ref="U200:U202"/>
    <mergeCell ref="V200:V202"/>
    <mergeCell ref="W200:W202"/>
    <mergeCell ref="X200:X202"/>
    <mergeCell ref="Y200:Y202"/>
    <mergeCell ref="G199:G203"/>
    <mergeCell ref="H204:H208"/>
    <mergeCell ref="I204:I208"/>
    <mergeCell ref="J204:J208"/>
    <mergeCell ref="K204:K208"/>
    <mergeCell ref="L204:L208"/>
    <mergeCell ref="M204:M208"/>
    <mergeCell ref="AF204:AF208"/>
    <mergeCell ref="AG204:AG208"/>
    <mergeCell ref="AH204:AH208"/>
    <mergeCell ref="AI204:AI208"/>
    <mergeCell ref="AJ204:AJ208"/>
    <mergeCell ref="AK204:AK208"/>
    <mergeCell ref="N205:N207"/>
    <mergeCell ref="O205:O207"/>
    <mergeCell ref="P205:P207"/>
    <mergeCell ref="Q205:Q207"/>
    <mergeCell ref="R205:R207"/>
    <mergeCell ref="S205:S207"/>
    <mergeCell ref="T205:T207"/>
    <mergeCell ref="U205:U207"/>
    <mergeCell ref="V205:V207"/>
    <mergeCell ref="W205:W207"/>
    <mergeCell ref="X205:X207"/>
    <mergeCell ref="Y205:Y207"/>
    <mergeCell ref="G204:G208"/>
    <mergeCell ref="H209:H213"/>
    <mergeCell ref="I209:I213"/>
    <mergeCell ref="J209:J213"/>
    <mergeCell ref="K209:K213"/>
    <mergeCell ref="L209:L213"/>
    <mergeCell ref="M209:M213"/>
    <mergeCell ref="AF209:AF213"/>
    <mergeCell ref="AG209:AG213"/>
    <mergeCell ref="AH209:AH213"/>
    <mergeCell ref="AI209:AI213"/>
    <mergeCell ref="AJ209:AJ213"/>
    <mergeCell ref="AK209:AK213"/>
    <mergeCell ref="N210:N212"/>
    <mergeCell ref="O210:O212"/>
    <mergeCell ref="P210:P212"/>
    <mergeCell ref="Q210:Q212"/>
    <mergeCell ref="R210:R212"/>
    <mergeCell ref="S210:S212"/>
    <mergeCell ref="T210:T212"/>
    <mergeCell ref="U210:U212"/>
    <mergeCell ref="V210:V212"/>
    <mergeCell ref="W210:W212"/>
    <mergeCell ref="X210:X212"/>
    <mergeCell ref="Y210:Y212"/>
    <mergeCell ref="G209:G213"/>
    <mergeCell ref="H214:H218"/>
    <mergeCell ref="I214:I218"/>
    <mergeCell ref="J214:J218"/>
    <mergeCell ref="K214:K218"/>
    <mergeCell ref="L214:L218"/>
    <mergeCell ref="M214:M218"/>
    <mergeCell ref="AF214:AF218"/>
    <mergeCell ref="AG214:AG218"/>
    <mergeCell ref="AH214:AH218"/>
    <mergeCell ref="AI214:AI218"/>
    <mergeCell ref="AJ214:AJ218"/>
    <mergeCell ref="AK214:AK218"/>
    <mergeCell ref="N215:N217"/>
    <mergeCell ref="O215:O217"/>
    <mergeCell ref="P215:P217"/>
    <mergeCell ref="Q215:Q217"/>
    <mergeCell ref="R215:R217"/>
    <mergeCell ref="S215:S217"/>
    <mergeCell ref="T215:T217"/>
    <mergeCell ref="U215:U217"/>
    <mergeCell ref="V215:V217"/>
    <mergeCell ref="W215:W217"/>
    <mergeCell ref="X215:X217"/>
    <mergeCell ref="Y215:Y217"/>
    <mergeCell ref="G214:G218"/>
    <mergeCell ref="H219:H223"/>
    <mergeCell ref="I219:I223"/>
    <mergeCell ref="J219:J223"/>
    <mergeCell ref="K219:K223"/>
    <mergeCell ref="L219:L223"/>
    <mergeCell ref="M219:M223"/>
    <mergeCell ref="AF219:AF223"/>
    <mergeCell ref="AG219:AG223"/>
    <mergeCell ref="AH219:AH223"/>
    <mergeCell ref="AI219:AI223"/>
    <mergeCell ref="AJ219:AJ223"/>
    <mergeCell ref="AK219:AK223"/>
    <mergeCell ref="N220:N222"/>
    <mergeCell ref="O220:O222"/>
    <mergeCell ref="P220:P222"/>
    <mergeCell ref="Q220:Q222"/>
    <mergeCell ref="R220:R222"/>
    <mergeCell ref="S220:S222"/>
    <mergeCell ref="T220:T222"/>
    <mergeCell ref="U220:U222"/>
    <mergeCell ref="V220:V222"/>
    <mergeCell ref="W220:W222"/>
    <mergeCell ref="X220:X222"/>
    <mergeCell ref="Y220:Y222"/>
    <mergeCell ref="G219:G223"/>
    <mergeCell ref="H224:H229"/>
    <mergeCell ref="I224:I229"/>
    <mergeCell ref="J224:J229"/>
    <mergeCell ref="K224:K229"/>
    <mergeCell ref="L224:L229"/>
    <mergeCell ref="M224:M229"/>
    <mergeCell ref="AF224:AF229"/>
    <mergeCell ref="AG224:AG229"/>
    <mergeCell ref="AH224:AH229"/>
    <mergeCell ref="AI224:AI229"/>
    <mergeCell ref="AJ224:AJ229"/>
    <mergeCell ref="AK224:AK229"/>
    <mergeCell ref="N225:N228"/>
    <mergeCell ref="O225:O228"/>
    <mergeCell ref="P225:P228"/>
    <mergeCell ref="Q225:Q228"/>
    <mergeCell ref="R225:R228"/>
    <mergeCell ref="S225:S228"/>
    <mergeCell ref="T225:T228"/>
    <mergeCell ref="U225:U228"/>
    <mergeCell ref="V225:V228"/>
    <mergeCell ref="W225:W228"/>
    <mergeCell ref="X225:X228"/>
    <mergeCell ref="Y225:Y228"/>
    <mergeCell ref="G224:G229"/>
    <mergeCell ref="H230:H235"/>
    <mergeCell ref="I230:I235"/>
    <mergeCell ref="J230:J235"/>
    <mergeCell ref="K230:K235"/>
    <mergeCell ref="L230:L235"/>
    <mergeCell ref="M230:M235"/>
    <mergeCell ref="AF230:AF235"/>
    <mergeCell ref="AG230:AG235"/>
    <mergeCell ref="AH230:AH235"/>
    <mergeCell ref="AI230:AI235"/>
    <mergeCell ref="AJ230:AJ235"/>
    <mergeCell ref="AK230:AK235"/>
    <mergeCell ref="N231:N234"/>
    <mergeCell ref="O231:O234"/>
    <mergeCell ref="P231:P234"/>
    <mergeCell ref="Q231:Q234"/>
    <mergeCell ref="R231:R234"/>
    <mergeCell ref="S231:S234"/>
    <mergeCell ref="T231:T234"/>
    <mergeCell ref="U231:U234"/>
    <mergeCell ref="V231:V234"/>
    <mergeCell ref="W231:W234"/>
    <mergeCell ref="X231:X234"/>
    <mergeCell ref="Y231:Y234"/>
    <mergeCell ref="G230:G235"/>
    <mergeCell ref="H236:H240"/>
    <mergeCell ref="I236:I240"/>
    <mergeCell ref="J236:J240"/>
    <mergeCell ref="K236:K240"/>
    <mergeCell ref="L236:L240"/>
    <mergeCell ref="M236:M240"/>
    <mergeCell ref="AF236:AF240"/>
    <mergeCell ref="AG236:AG240"/>
    <mergeCell ref="AH236:AH240"/>
    <mergeCell ref="AI236:AI240"/>
    <mergeCell ref="AJ236:AJ240"/>
    <mergeCell ref="AK236:AK240"/>
    <mergeCell ref="N237:N239"/>
    <mergeCell ref="O237:O239"/>
    <mergeCell ref="P237:P239"/>
    <mergeCell ref="Q237:Q239"/>
    <mergeCell ref="R237:R239"/>
    <mergeCell ref="S237:S239"/>
    <mergeCell ref="T237:T239"/>
    <mergeCell ref="U237:U239"/>
    <mergeCell ref="V237:V239"/>
    <mergeCell ref="W237:W239"/>
    <mergeCell ref="X237:X239"/>
    <mergeCell ref="Y237:Y239"/>
    <mergeCell ref="G236:G240"/>
    <mergeCell ref="H241:H245"/>
    <mergeCell ref="I241:I245"/>
    <mergeCell ref="J241:J245"/>
    <mergeCell ref="K241:K245"/>
    <mergeCell ref="L241:L245"/>
    <mergeCell ref="M241:M245"/>
    <mergeCell ref="AF241:AF245"/>
    <mergeCell ref="AG241:AG245"/>
    <mergeCell ref="AH241:AH245"/>
    <mergeCell ref="AI241:AI245"/>
    <mergeCell ref="AJ241:AJ245"/>
    <mergeCell ref="AK241:AK245"/>
    <mergeCell ref="N242:N244"/>
    <mergeCell ref="O242:O244"/>
    <mergeCell ref="P242:P244"/>
    <mergeCell ref="Q242:Q244"/>
    <mergeCell ref="R242:R244"/>
    <mergeCell ref="S242:S244"/>
    <mergeCell ref="T242:T244"/>
    <mergeCell ref="U242:U244"/>
    <mergeCell ref="V242:V244"/>
    <mergeCell ref="W242:W244"/>
    <mergeCell ref="X242:X244"/>
    <mergeCell ref="Y242:Y244"/>
    <mergeCell ref="G241:G245"/>
    <mergeCell ref="H246:H250"/>
    <mergeCell ref="I246:I250"/>
    <mergeCell ref="J246:J250"/>
    <mergeCell ref="K246:K250"/>
    <mergeCell ref="L246:L250"/>
    <mergeCell ref="M246:M250"/>
    <mergeCell ref="AF246:AF250"/>
    <mergeCell ref="AG246:AG250"/>
    <mergeCell ref="AH246:AH250"/>
    <mergeCell ref="AI246:AI250"/>
    <mergeCell ref="AJ246:AJ250"/>
    <mergeCell ref="AK246:AK250"/>
    <mergeCell ref="N247:N249"/>
    <mergeCell ref="O247:O249"/>
    <mergeCell ref="P247:P249"/>
    <mergeCell ref="Q247:Q249"/>
    <mergeCell ref="R247:R249"/>
    <mergeCell ref="S247:S249"/>
    <mergeCell ref="T247:T249"/>
    <mergeCell ref="U247:U249"/>
    <mergeCell ref="V247:V249"/>
    <mergeCell ref="W247:W249"/>
    <mergeCell ref="X247:X249"/>
    <mergeCell ref="Y247:Y249"/>
    <mergeCell ref="G246:G250"/>
    <mergeCell ref="H251:H255"/>
    <mergeCell ref="I251:I255"/>
    <mergeCell ref="J251:J255"/>
    <mergeCell ref="K251:K255"/>
    <mergeCell ref="L251:L255"/>
    <mergeCell ref="M251:M255"/>
    <mergeCell ref="AF251:AF255"/>
    <mergeCell ref="AG251:AG255"/>
    <mergeCell ref="AH251:AH255"/>
    <mergeCell ref="AI251:AI255"/>
    <mergeCell ref="AJ251:AJ255"/>
    <mergeCell ref="AK251:AK255"/>
    <mergeCell ref="N252:N254"/>
    <mergeCell ref="O252:O254"/>
    <mergeCell ref="P252:P254"/>
    <mergeCell ref="Q252:Q254"/>
    <mergeCell ref="R252:R254"/>
    <mergeCell ref="S252:S254"/>
    <mergeCell ref="T252:T254"/>
    <mergeCell ref="U252:U254"/>
    <mergeCell ref="V252:V254"/>
    <mergeCell ref="W252:W254"/>
    <mergeCell ref="X252:X254"/>
    <mergeCell ref="Y252:Y254"/>
    <mergeCell ref="G251:G255"/>
    <mergeCell ref="H256:H260"/>
    <mergeCell ref="I256:I260"/>
    <mergeCell ref="J256:J260"/>
    <mergeCell ref="K256:K260"/>
    <mergeCell ref="L256:L260"/>
    <mergeCell ref="M256:M260"/>
    <mergeCell ref="AF256:AF260"/>
    <mergeCell ref="AG256:AG260"/>
    <mergeCell ref="AH256:AH260"/>
    <mergeCell ref="AI256:AI260"/>
    <mergeCell ref="AJ256:AJ260"/>
    <mergeCell ref="AK256:AK260"/>
    <mergeCell ref="N257:N259"/>
    <mergeCell ref="O257:O259"/>
    <mergeCell ref="P257:P259"/>
    <mergeCell ref="Q257:Q259"/>
    <mergeCell ref="R257:R259"/>
    <mergeCell ref="S257:S259"/>
    <mergeCell ref="T257:T259"/>
    <mergeCell ref="U257:U259"/>
    <mergeCell ref="V257:V259"/>
    <mergeCell ref="W257:W259"/>
    <mergeCell ref="X257:X259"/>
    <mergeCell ref="Y257:Y259"/>
    <mergeCell ref="G256:G260"/>
    <mergeCell ref="H267:H272"/>
    <mergeCell ref="I267:I272"/>
    <mergeCell ref="J267:J272"/>
    <mergeCell ref="K267:K272"/>
    <mergeCell ref="L267:L272"/>
    <mergeCell ref="M267:M272"/>
    <mergeCell ref="AF267:AF272"/>
    <mergeCell ref="AG267:AG272"/>
    <mergeCell ref="AH267:AH272"/>
    <mergeCell ref="AI267:AI272"/>
    <mergeCell ref="AJ267:AJ272"/>
    <mergeCell ref="AK267:AK272"/>
    <mergeCell ref="N268:N271"/>
    <mergeCell ref="O268:O271"/>
    <mergeCell ref="P268:P271"/>
    <mergeCell ref="Q268:Q271"/>
    <mergeCell ref="R268:R271"/>
    <mergeCell ref="S268:S271"/>
    <mergeCell ref="T268:T271"/>
    <mergeCell ref="U268:U271"/>
    <mergeCell ref="V268:V271"/>
    <mergeCell ref="W268:W271"/>
    <mergeCell ref="X268:X271"/>
    <mergeCell ref="Y268:Y271"/>
    <mergeCell ref="G267:G272"/>
    <mergeCell ref="H273:H277"/>
    <mergeCell ref="I273:I277"/>
    <mergeCell ref="J273:J277"/>
    <mergeCell ref="K273:K277"/>
    <mergeCell ref="L273:L277"/>
    <mergeCell ref="M273:M277"/>
    <mergeCell ref="AF273:AF277"/>
    <mergeCell ref="AG273:AG277"/>
    <mergeCell ref="AH273:AH277"/>
    <mergeCell ref="AI273:AI277"/>
    <mergeCell ref="AJ273:AJ277"/>
    <mergeCell ref="AK273:AK277"/>
    <mergeCell ref="N274:N276"/>
    <mergeCell ref="O274:O276"/>
    <mergeCell ref="P274:P276"/>
    <mergeCell ref="Q274:Q276"/>
    <mergeCell ref="R274:R276"/>
    <mergeCell ref="S274:S276"/>
    <mergeCell ref="T274:T276"/>
    <mergeCell ref="U274:U276"/>
    <mergeCell ref="V274:V276"/>
    <mergeCell ref="W274:W276"/>
    <mergeCell ref="X274:X276"/>
    <mergeCell ref="Y274:Y276"/>
    <mergeCell ref="G273:G277"/>
    <mergeCell ref="H278:H284"/>
    <mergeCell ref="I278:I284"/>
    <mergeCell ref="J278:J284"/>
    <mergeCell ref="K278:K284"/>
    <mergeCell ref="L278:L284"/>
    <mergeCell ref="M278:M284"/>
    <mergeCell ref="AF278:AF284"/>
    <mergeCell ref="AG278:AG284"/>
    <mergeCell ref="AH278:AH284"/>
    <mergeCell ref="AI278:AI284"/>
    <mergeCell ref="AJ278:AJ284"/>
    <mergeCell ref="AK278:AK284"/>
    <mergeCell ref="N279:N283"/>
    <mergeCell ref="O279:O283"/>
    <mergeCell ref="P279:P283"/>
    <mergeCell ref="Q279:Q283"/>
    <mergeCell ref="R279:R283"/>
    <mergeCell ref="S279:S283"/>
    <mergeCell ref="T279:T283"/>
    <mergeCell ref="U279:U283"/>
    <mergeCell ref="V279:V283"/>
    <mergeCell ref="W279:W283"/>
    <mergeCell ref="X279:X283"/>
    <mergeCell ref="Y279:Y283"/>
    <mergeCell ref="G278:G284"/>
    <mergeCell ref="H285:H289"/>
    <mergeCell ref="I285:I289"/>
    <mergeCell ref="J285:J289"/>
    <mergeCell ref="K285:K289"/>
    <mergeCell ref="L285:L289"/>
    <mergeCell ref="M285:M289"/>
    <mergeCell ref="AF285:AF289"/>
    <mergeCell ref="AG285:AG289"/>
    <mergeCell ref="AH285:AH289"/>
    <mergeCell ref="AI285:AI289"/>
    <mergeCell ref="AJ285:AJ289"/>
    <mergeCell ref="AK285:AK289"/>
    <mergeCell ref="N286:N288"/>
    <mergeCell ref="O286:O288"/>
    <mergeCell ref="P286:P288"/>
    <mergeCell ref="Q286:Q288"/>
    <mergeCell ref="R286:R288"/>
    <mergeCell ref="S286:S288"/>
    <mergeCell ref="T286:T288"/>
    <mergeCell ref="U286:U288"/>
    <mergeCell ref="V286:V288"/>
    <mergeCell ref="W286:W288"/>
    <mergeCell ref="X286:X288"/>
    <mergeCell ref="Y286:Y288"/>
    <mergeCell ref="G285:G289"/>
    <mergeCell ref="H290:H294"/>
    <mergeCell ref="I290:I294"/>
    <mergeCell ref="J290:J294"/>
    <mergeCell ref="K290:K294"/>
    <mergeCell ref="L290:L294"/>
    <mergeCell ref="M290:M294"/>
    <mergeCell ref="AF290:AF294"/>
    <mergeCell ref="AG290:AG294"/>
    <mergeCell ref="AH290:AH294"/>
    <mergeCell ref="AI290:AI294"/>
    <mergeCell ref="AJ290:AJ294"/>
    <mergeCell ref="AK290:AK294"/>
    <mergeCell ref="N291:N293"/>
    <mergeCell ref="O291:O293"/>
    <mergeCell ref="P291:P293"/>
    <mergeCell ref="Q291:Q293"/>
    <mergeCell ref="R291:R293"/>
    <mergeCell ref="S291:S293"/>
    <mergeCell ref="T291:T293"/>
    <mergeCell ref="U291:U293"/>
    <mergeCell ref="V291:V293"/>
    <mergeCell ref="W291:W293"/>
    <mergeCell ref="X291:X293"/>
    <mergeCell ref="Y291:Y293"/>
    <mergeCell ref="G290:G294"/>
    <mergeCell ref="H295:H299"/>
    <mergeCell ref="I295:I299"/>
    <mergeCell ref="J295:J299"/>
    <mergeCell ref="K295:K299"/>
    <mergeCell ref="L295:L299"/>
    <mergeCell ref="M295:M299"/>
    <mergeCell ref="AF295:AF299"/>
    <mergeCell ref="AG295:AG299"/>
    <mergeCell ref="AH295:AH299"/>
    <mergeCell ref="AI295:AI299"/>
    <mergeCell ref="AJ295:AJ299"/>
    <mergeCell ref="AK295:AK299"/>
    <mergeCell ref="N296:N298"/>
    <mergeCell ref="O296:O298"/>
    <mergeCell ref="P296:P298"/>
    <mergeCell ref="Q296:Q298"/>
    <mergeCell ref="R296:R298"/>
    <mergeCell ref="S296:S298"/>
    <mergeCell ref="T296:T298"/>
    <mergeCell ref="U296:U298"/>
    <mergeCell ref="V296:V298"/>
    <mergeCell ref="W296:W298"/>
    <mergeCell ref="X296:X298"/>
    <mergeCell ref="Y296:Y298"/>
    <mergeCell ref="G295:G299"/>
    <mergeCell ref="H300:H304"/>
    <mergeCell ref="I300:I304"/>
    <mergeCell ref="J300:J304"/>
    <mergeCell ref="K300:K304"/>
    <mergeCell ref="L300:L304"/>
    <mergeCell ref="M300:M304"/>
    <mergeCell ref="AF300:AF304"/>
    <mergeCell ref="AG300:AG304"/>
    <mergeCell ref="AH300:AH304"/>
    <mergeCell ref="AI300:AI304"/>
    <mergeCell ref="AJ300:AJ304"/>
    <mergeCell ref="AK300:AK304"/>
    <mergeCell ref="N301:N303"/>
    <mergeCell ref="O301:O303"/>
    <mergeCell ref="P301:P303"/>
    <mergeCell ref="Q301:Q303"/>
    <mergeCell ref="R301:R303"/>
    <mergeCell ref="S301:S303"/>
    <mergeCell ref="T301:T303"/>
    <mergeCell ref="U301:U303"/>
    <mergeCell ref="V301:V303"/>
    <mergeCell ref="W301:W303"/>
    <mergeCell ref="X301:X303"/>
    <mergeCell ref="Y301:Y303"/>
    <mergeCell ref="G300:G304"/>
    <mergeCell ref="H305:H310"/>
    <mergeCell ref="I305:I310"/>
    <mergeCell ref="J305:J310"/>
    <mergeCell ref="K305:K310"/>
    <mergeCell ref="L305:L310"/>
    <mergeCell ref="M305:M310"/>
    <mergeCell ref="AF305:AF310"/>
    <mergeCell ref="AG305:AG310"/>
    <mergeCell ref="AH305:AH310"/>
    <mergeCell ref="AI305:AI310"/>
    <mergeCell ref="AJ305:AJ310"/>
    <mergeCell ref="AK305:AK310"/>
    <mergeCell ref="N306:N309"/>
    <mergeCell ref="O306:O309"/>
    <mergeCell ref="P306:P309"/>
    <mergeCell ref="Q306:Q309"/>
    <mergeCell ref="R306:R309"/>
    <mergeCell ref="S306:S309"/>
    <mergeCell ref="T306:T309"/>
    <mergeCell ref="U306:U309"/>
    <mergeCell ref="V306:V309"/>
    <mergeCell ref="W306:W309"/>
    <mergeCell ref="X306:X309"/>
    <mergeCell ref="Y306:Y309"/>
    <mergeCell ref="G305:G310"/>
    <mergeCell ref="H311:H316"/>
    <mergeCell ref="I311:I316"/>
    <mergeCell ref="J311:J316"/>
    <mergeCell ref="K311:K316"/>
    <mergeCell ref="L311:L316"/>
    <mergeCell ref="M311:M316"/>
    <mergeCell ref="AF311:AF316"/>
    <mergeCell ref="AG311:AG316"/>
    <mergeCell ref="AH311:AH316"/>
    <mergeCell ref="AI311:AI316"/>
    <mergeCell ref="AJ311:AJ316"/>
    <mergeCell ref="AK311:AK316"/>
    <mergeCell ref="N312:N315"/>
    <mergeCell ref="O312:O315"/>
    <mergeCell ref="P312:P315"/>
    <mergeCell ref="Q312:Q315"/>
    <mergeCell ref="R312:R315"/>
    <mergeCell ref="S312:S315"/>
    <mergeCell ref="T312:T315"/>
    <mergeCell ref="U312:U315"/>
    <mergeCell ref="V312:V315"/>
    <mergeCell ref="W312:W315"/>
    <mergeCell ref="X312:X315"/>
    <mergeCell ref="Y312:Y315"/>
    <mergeCell ref="G311:G316"/>
    <mergeCell ref="H317:H322"/>
    <mergeCell ref="I317:I322"/>
    <mergeCell ref="J317:J322"/>
    <mergeCell ref="K317:K322"/>
    <mergeCell ref="L317:L322"/>
    <mergeCell ref="M317:M322"/>
    <mergeCell ref="AF317:AF322"/>
    <mergeCell ref="AG317:AG322"/>
    <mergeCell ref="AH317:AH322"/>
    <mergeCell ref="AI317:AI322"/>
    <mergeCell ref="AJ317:AJ322"/>
    <mergeCell ref="AK317:AK322"/>
    <mergeCell ref="N318:N321"/>
    <mergeCell ref="O318:O321"/>
    <mergeCell ref="P318:P321"/>
    <mergeCell ref="Q318:Q321"/>
    <mergeCell ref="R318:R321"/>
    <mergeCell ref="S318:S321"/>
    <mergeCell ref="T318:T321"/>
    <mergeCell ref="U318:U321"/>
    <mergeCell ref="V318:V321"/>
    <mergeCell ref="W318:W321"/>
    <mergeCell ref="X318:X321"/>
    <mergeCell ref="Y318:Y321"/>
    <mergeCell ref="G317:G322"/>
    <mergeCell ref="H323:H327"/>
    <mergeCell ref="I323:I327"/>
    <mergeCell ref="J323:J327"/>
    <mergeCell ref="K323:K327"/>
    <mergeCell ref="L323:L327"/>
    <mergeCell ref="M323:M327"/>
    <mergeCell ref="AF323:AF327"/>
    <mergeCell ref="AG323:AG327"/>
    <mergeCell ref="AH323:AH327"/>
    <mergeCell ref="AI323:AI327"/>
    <mergeCell ref="AJ323:AJ327"/>
    <mergeCell ref="AK323:AK327"/>
    <mergeCell ref="N324:N326"/>
    <mergeCell ref="O324:O326"/>
    <mergeCell ref="P324:P326"/>
    <mergeCell ref="Q324:Q326"/>
    <mergeCell ref="R324:R326"/>
    <mergeCell ref="S324:S326"/>
    <mergeCell ref="T324:T326"/>
    <mergeCell ref="U324:U326"/>
    <mergeCell ref="V324:V326"/>
    <mergeCell ref="W324:W326"/>
    <mergeCell ref="X324:X326"/>
    <mergeCell ref="Y324:Y326"/>
    <mergeCell ref="G323:G327"/>
    <mergeCell ref="H328:H333"/>
    <mergeCell ref="I328:I333"/>
    <mergeCell ref="J328:J333"/>
    <mergeCell ref="K328:K333"/>
    <mergeCell ref="L328:L333"/>
    <mergeCell ref="M328:M333"/>
    <mergeCell ref="AF328:AF333"/>
    <mergeCell ref="AG328:AG333"/>
    <mergeCell ref="AH328:AH333"/>
    <mergeCell ref="AI328:AI333"/>
    <mergeCell ref="AJ328:AJ333"/>
    <mergeCell ref="AK328:AK333"/>
    <mergeCell ref="N329:N332"/>
    <mergeCell ref="O329:O332"/>
    <mergeCell ref="P329:P332"/>
    <mergeCell ref="Q329:Q332"/>
    <mergeCell ref="R329:R332"/>
    <mergeCell ref="S329:S332"/>
    <mergeCell ref="T329:T332"/>
    <mergeCell ref="U329:U332"/>
    <mergeCell ref="V329:V332"/>
    <mergeCell ref="W329:W332"/>
    <mergeCell ref="X329:X332"/>
    <mergeCell ref="Y329:Y332"/>
    <mergeCell ref="G328:G333"/>
    <mergeCell ref="H334:H338"/>
    <mergeCell ref="I334:I338"/>
    <mergeCell ref="J334:J338"/>
    <mergeCell ref="K334:K338"/>
    <mergeCell ref="L334:L338"/>
    <mergeCell ref="M334:M338"/>
    <mergeCell ref="AF334:AF338"/>
    <mergeCell ref="AG334:AG338"/>
    <mergeCell ref="AH334:AH338"/>
    <mergeCell ref="AI334:AI338"/>
    <mergeCell ref="AJ334:AJ338"/>
    <mergeCell ref="AK334:AK338"/>
    <mergeCell ref="N335:N337"/>
    <mergeCell ref="O335:O337"/>
    <mergeCell ref="P335:P337"/>
    <mergeCell ref="Q335:Q337"/>
    <mergeCell ref="R335:R337"/>
    <mergeCell ref="S335:S337"/>
    <mergeCell ref="T335:T337"/>
    <mergeCell ref="U335:U337"/>
    <mergeCell ref="V335:V337"/>
    <mergeCell ref="W335:W337"/>
    <mergeCell ref="X335:X337"/>
    <mergeCell ref="Y335:Y337"/>
    <mergeCell ref="G334:G338"/>
    <mergeCell ref="H339:H343"/>
    <mergeCell ref="I339:I343"/>
    <mergeCell ref="J339:J343"/>
    <mergeCell ref="K339:K343"/>
    <mergeCell ref="L339:L343"/>
    <mergeCell ref="M339:M343"/>
    <mergeCell ref="AF339:AF343"/>
    <mergeCell ref="AG339:AG343"/>
    <mergeCell ref="AH339:AH343"/>
    <mergeCell ref="AI339:AI343"/>
    <mergeCell ref="AJ339:AJ343"/>
    <mergeCell ref="AK339:AK343"/>
    <mergeCell ref="N340:N342"/>
    <mergeCell ref="O340:O342"/>
    <mergeCell ref="P340:P342"/>
    <mergeCell ref="Q340:Q342"/>
    <mergeCell ref="R340:R342"/>
    <mergeCell ref="S340:S342"/>
    <mergeCell ref="T340:T342"/>
    <mergeCell ref="U340:U342"/>
    <mergeCell ref="V340:V342"/>
    <mergeCell ref="W340:W342"/>
    <mergeCell ref="X340:X342"/>
    <mergeCell ref="Y340:Y342"/>
    <mergeCell ref="G339:G343"/>
    <mergeCell ref="H344:H348"/>
    <mergeCell ref="I344:I348"/>
    <mergeCell ref="J344:J348"/>
    <mergeCell ref="K344:K348"/>
    <mergeCell ref="L344:L348"/>
    <mergeCell ref="M344:M348"/>
    <mergeCell ref="AF344:AF348"/>
    <mergeCell ref="AG344:AG348"/>
    <mergeCell ref="AH344:AH348"/>
    <mergeCell ref="AI344:AI348"/>
    <mergeCell ref="AJ344:AJ348"/>
    <mergeCell ref="AK344:AK348"/>
    <mergeCell ref="N345:N347"/>
    <mergeCell ref="O345:O347"/>
    <mergeCell ref="P345:P347"/>
    <mergeCell ref="Q345:Q347"/>
    <mergeCell ref="R345:R347"/>
    <mergeCell ref="S345:S347"/>
    <mergeCell ref="T345:T347"/>
    <mergeCell ref="U345:U347"/>
    <mergeCell ref="V345:V347"/>
    <mergeCell ref="W345:W347"/>
    <mergeCell ref="X345:X347"/>
    <mergeCell ref="Y345:Y347"/>
    <mergeCell ref="G344:G348"/>
    <mergeCell ref="H349:H353"/>
    <mergeCell ref="I349:I353"/>
    <mergeCell ref="J349:J353"/>
    <mergeCell ref="K349:K353"/>
    <mergeCell ref="L349:L353"/>
    <mergeCell ref="M349:M353"/>
    <mergeCell ref="AF349:AF353"/>
    <mergeCell ref="AG349:AG353"/>
    <mergeCell ref="AH349:AH353"/>
    <mergeCell ref="AI349:AI353"/>
    <mergeCell ref="AJ349:AJ353"/>
    <mergeCell ref="AK349:AK353"/>
    <mergeCell ref="N350:N352"/>
    <mergeCell ref="O350:O352"/>
    <mergeCell ref="P350:P352"/>
    <mergeCell ref="Q350:Q352"/>
    <mergeCell ref="R350:R352"/>
    <mergeCell ref="S350:S352"/>
    <mergeCell ref="T350:T352"/>
    <mergeCell ref="U350:U352"/>
    <mergeCell ref="V350:V352"/>
    <mergeCell ref="W350:W352"/>
    <mergeCell ref="X350:X352"/>
    <mergeCell ref="Y350:Y352"/>
    <mergeCell ref="G349:G353"/>
    <mergeCell ref="H354:H358"/>
    <mergeCell ref="I354:I358"/>
    <mergeCell ref="J354:J358"/>
    <mergeCell ref="K354:K358"/>
    <mergeCell ref="L354:L358"/>
    <mergeCell ref="M354:M358"/>
    <mergeCell ref="AF354:AF358"/>
    <mergeCell ref="AG354:AG358"/>
    <mergeCell ref="AH354:AH358"/>
    <mergeCell ref="AI354:AI358"/>
    <mergeCell ref="AJ354:AJ358"/>
    <mergeCell ref="AK354:AK358"/>
    <mergeCell ref="N355:N357"/>
    <mergeCell ref="O355:O357"/>
    <mergeCell ref="P355:P357"/>
    <mergeCell ref="Q355:Q357"/>
    <mergeCell ref="R355:R357"/>
    <mergeCell ref="S355:S357"/>
    <mergeCell ref="T355:T357"/>
    <mergeCell ref="U355:U357"/>
    <mergeCell ref="V355:V357"/>
    <mergeCell ref="W355:W357"/>
    <mergeCell ref="X355:X357"/>
    <mergeCell ref="Y355:Y357"/>
    <mergeCell ref="G354:G358"/>
    <mergeCell ref="H359:H363"/>
    <mergeCell ref="I359:I363"/>
    <mergeCell ref="J359:J363"/>
    <mergeCell ref="K359:K363"/>
    <mergeCell ref="L359:L363"/>
    <mergeCell ref="M359:M363"/>
    <mergeCell ref="AF359:AF363"/>
    <mergeCell ref="AG359:AG363"/>
    <mergeCell ref="AH359:AH363"/>
    <mergeCell ref="AI359:AI363"/>
    <mergeCell ref="AJ359:AJ363"/>
    <mergeCell ref="AK359:AK363"/>
    <mergeCell ref="N360:N362"/>
    <mergeCell ref="O360:O362"/>
    <mergeCell ref="P360:P362"/>
    <mergeCell ref="Q360:Q362"/>
    <mergeCell ref="R360:R362"/>
    <mergeCell ref="S360:S362"/>
    <mergeCell ref="T360:T362"/>
    <mergeCell ref="U360:U362"/>
    <mergeCell ref="V360:V362"/>
    <mergeCell ref="W360:W362"/>
    <mergeCell ref="X360:X362"/>
    <mergeCell ref="Y360:Y362"/>
    <mergeCell ref="G359:G363"/>
    <mergeCell ref="H364:H369"/>
    <mergeCell ref="I364:I369"/>
    <mergeCell ref="J364:J369"/>
    <mergeCell ref="K364:K369"/>
    <mergeCell ref="L364:L369"/>
    <mergeCell ref="M364:M369"/>
    <mergeCell ref="AF364:AF369"/>
    <mergeCell ref="AG364:AG369"/>
    <mergeCell ref="AH364:AH369"/>
    <mergeCell ref="AI364:AI369"/>
    <mergeCell ref="AJ364:AJ369"/>
    <mergeCell ref="AK364:AK369"/>
    <mergeCell ref="N365:N368"/>
    <mergeCell ref="O365:O368"/>
    <mergeCell ref="P365:P368"/>
    <mergeCell ref="Q365:Q368"/>
    <mergeCell ref="R365:R368"/>
    <mergeCell ref="S365:S368"/>
    <mergeCell ref="T365:T368"/>
    <mergeCell ref="U365:U368"/>
    <mergeCell ref="V365:V368"/>
    <mergeCell ref="W365:W368"/>
    <mergeCell ref="X365:X368"/>
    <mergeCell ref="Y365:Y368"/>
    <mergeCell ref="G364:G369"/>
    <mergeCell ref="H370:H374"/>
    <mergeCell ref="I370:I374"/>
    <mergeCell ref="J370:J374"/>
    <mergeCell ref="K370:K374"/>
    <mergeCell ref="L370:L374"/>
    <mergeCell ref="M370:M374"/>
    <mergeCell ref="AF370:AF374"/>
    <mergeCell ref="AG370:AG374"/>
    <mergeCell ref="AH370:AH374"/>
    <mergeCell ref="AI370:AI374"/>
    <mergeCell ref="AJ370:AJ374"/>
    <mergeCell ref="AK370:AK374"/>
    <mergeCell ref="N371:N373"/>
    <mergeCell ref="O371:O373"/>
    <mergeCell ref="P371:P373"/>
    <mergeCell ref="Q371:Q373"/>
    <mergeCell ref="R371:R373"/>
    <mergeCell ref="S371:S373"/>
    <mergeCell ref="T371:T373"/>
    <mergeCell ref="U371:U373"/>
    <mergeCell ref="V371:V373"/>
    <mergeCell ref="W371:W373"/>
    <mergeCell ref="X371:X373"/>
    <mergeCell ref="Y371:Y373"/>
    <mergeCell ref="G370:G374"/>
    <mergeCell ref="H375:H380"/>
    <mergeCell ref="I375:I380"/>
    <mergeCell ref="J375:J380"/>
    <mergeCell ref="K375:K380"/>
    <mergeCell ref="L375:L380"/>
    <mergeCell ref="M375:M380"/>
    <mergeCell ref="AF375:AF380"/>
    <mergeCell ref="AG375:AG380"/>
    <mergeCell ref="AH375:AH380"/>
    <mergeCell ref="AI375:AI380"/>
    <mergeCell ref="AJ375:AJ380"/>
    <mergeCell ref="AK375:AK380"/>
    <mergeCell ref="N376:N379"/>
    <mergeCell ref="O376:O379"/>
    <mergeCell ref="P376:P379"/>
    <mergeCell ref="Q376:Q379"/>
    <mergeCell ref="R376:R379"/>
    <mergeCell ref="S376:S379"/>
    <mergeCell ref="T376:T379"/>
    <mergeCell ref="U376:U379"/>
    <mergeCell ref="V376:V379"/>
    <mergeCell ref="W376:W379"/>
    <mergeCell ref="X376:X379"/>
    <mergeCell ref="Y376:Y379"/>
    <mergeCell ref="G375:G380"/>
    <mergeCell ref="H381:H385"/>
    <mergeCell ref="I381:I385"/>
    <mergeCell ref="J381:J385"/>
    <mergeCell ref="K381:K385"/>
    <mergeCell ref="L381:L385"/>
    <mergeCell ref="M381:M385"/>
    <mergeCell ref="AF381:AF385"/>
    <mergeCell ref="AG381:AG385"/>
    <mergeCell ref="AH381:AH385"/>
    <mergeCell ref="AI381:AI385"/>
    <mergeCell ref="AJ381:AJ385"/>
    <mergeCell ref="AK381:AK385"/>
    <mergeCell ref="N382:N384"/>
    <mergeCell ref="O382:O384"/>
    <mergeCell ref="P382:P384"/>
    <mergeCell ref="Q382:Q384"/>
    <mergeCell ref="R382:R384"/>
    <mergeCell ref="S382:S384"/>
    <mergeCell ref="T382:T384"/>
    <mergeCell ref="U382:U384"/>
    <mergeCell ref="V382:V384"/>
    <mergeCell ref="W382:W384"/>
    <mergeCell ref="X382:X384"/>
    <mergeCell ref="Y382:Y384"/>
    <mergeCell ref="G381:G385"/>
    <mergeCell ref="H386:H390"/>
    <mergeCell ref="I386:I390"/>
    <mergeCell ref="J386:J390"/>
    <mergeCell ref="K386:K390"/>
    <mergeCell ref="L386:L390"/>
    <mergeCell ref="M386:M390"/>
    <mergeCell ref="AF386:AF390"/>
    <mergeCell ref="AG386:AG390"/>
    <mergeCell ref="AH386:AH390"/>
    <mergeCell ref="AI386:AI390"/>
    <mergeCell ref="AJ386:AJ390"/>
    <mergeCell ref="AK386:AK390"/>
    <mergeCell ref="N387:N389"/>
    <mergeCell ref="O387:O389"/>
    <mergeCell ref="P387:P389"/>
    <mergeCell ref="Q387:Q389"/>
    <mergeCell ref="R387:R389"/>
    <mergeCell ref="S387:S389"/>
    <mergeCell ref="T387:T389"/>
    <mergeCell ref="U387:U389"/>
    <mergeCell ref="V387:V389"/>
    <mergeCell ref="W387:W389"/>
    <mergeCell ref="X387:X389"/>
    <mergeCell ref="Y387:Y389"/>
    <mergeCell ref="G386:G390"/>
    <mergeCell ref="H391:H395"/>
    <mergeCell ref="I391:I395"/>
    <mergeCell ref="J391:J395"/>
    <mergeCell ref="K391:K395"/>
    <mergeCell ref="L391:L395"/>
    <mergeCell ref="M391:M395"/>
    <mergeCell ref="AF391:AF395"/>
    <mergeCell ref="AG391:AG395"/>
    <mergeCell ref="AH391:AH395"/>
    <mergeCell ref="AI391:AI395"/>
    <mergeCell ref="AJ391:AJ395"/>
    <mergeCell ref="AK391:AK395"/>
    <mergeCell ref="N392:N394"/>
    <mergeCell ref="O392:O394"/>
    <mergeCell ref="P392:P394"/>
    <mergeCell ref="Q392:Q394"/>
    <mergeCell ref="R392:R394"/>
    <mergeCell ref="S392:S394"/>
    <mergeCell ref="T392:T394"/>
    <mergeCell ref="U392:U394"/>
    <mergeCell ref="V392:V394"/>
    <mergeCell ref="W392:W394"/>
    <mergeCell ref="X392:X394"/>
    <mergeCell ref="Y392:Y394"/>
    <mergeCell ref="G391:G395"/>
    <mergeCell ref="H396:H400"/>
    <mergeCell ref="I396:I400"/>
    <mergeCell ref="J396:J400"/>
    <mergeCell ref="K396:K400"/>
    <mergeCell ref="L396:L400"/>
    <mergeCell ref="M396:M400"/>
    <mergeCell ref="AF396:AF400"/>
    <mergeCell ref="AG396:AG400"/>
    <mergeCell ref="AH396:AH400"/>
    <mergeCell ref="AI396:AI400"/>
    <mergeCell ref="AJ396:AJ400"/>
    <mergeCell ref="AK396:AK400"/>
    <mergeCell ref="N397:N399"/>
    <mergeCell ref="O397:O399"/>
    <mergeCell ref="P397:P399"/>
    <mergeCell ref="Q397:Q399"/>
    <mergeCell ref="R397:R399"/>
    <mergeCell ref="S397:S399"/>
    <mergeCell ref="T397:T399"/>
    <mergeCell ref="U397:U399"/>
    <mergeCell ref="V397:V399"/>
    <mergeCell ref="W397:W399"/>
    <mergeCell ref="X397:X399"/>
    <mergeCell ref="Y397:Y399"/>
    <mergeCell ref="G396:G400"/>
    <mergeCell ref="H401:H405"/>
    <mergeCell ref="I401:I405"/>
    <mergeCell ref="J401:J405"/>
    <mergeCell ref="K401:K405"/>
    <mergeCell ref="L401:L405"/>
    <mergeCell ref="M401:M405"/>
    <mergeCell ref="AF401:AF405"/>
    <mergeCell ref="AG401:AG405"/>
    <mergeCell ref="AH401:AH405"/>
    <mergeCell ref="AI401:AI405"/>
    <mergeCell ref="AJ401:AJ405"/>
    <mergeCell ref="AK401:AK405"/>
    <mergeCell ref="N402:N404"/>
    <mergeCell ref="O402:O404"/>
    <mergeCell ref="P402:P404"/>
    <mergeCell ref="Q402:Q404"/>
    <mergeCell ref="R402:R404"/>
    <mergeCell ref="S402:S404"/>
    <mergeCell ref="T402:T404"/>
    <mergeCell ref="U402:U404"/>
    <mergeCell ref="V402:V404"/>
    <mergeCell ref="W402:W404"/>
    <mergeCell ref="X402:X404"/>
    <mergeCell ref="Y402:Y404"/>
    <mergeCell ref="G401:G405"/>
    <mergeCell ref="H406:H410"/>
    <mergeCell ref="I406:I410"/>
    <mergeCell ref="J406:J410"/>
    <mergeCell ref="K406:K410"/>
    <mergeCell ref="L406:L410"/>
    <mergeCell ref="M406:M410"/>
    <mergeCell ref="AF406:AF410"/>
    <mergeCell ref="AG406:AG410"/>
    <mergeCell ref="AH406:AH410"/>
    <mergeCell ref="AI406:AI410"/>
    <mergeCell ref="AJ406:AJ410"/>
    <mergeCell ref="AK406:AK410"/>
    <mergeCell ref="N407:N409"/>
    <mergeCell ref="O407:O409"/>
    <mergeCell ref="P407:P409"/>
    <mergeCell ref="Q407:Q409"/>
    <mergeCell ref="R407:R409"/>
    <mergeCell ref="S407:S409"/>
    <mergeCell ref="T407:T409"/>
    <mergeCell ref="U407:U409"/>
    <mergeCell ref="V407:V409"/>
    <mergeCell ref="W407:W409"/>
    <mergeCell ref="X407:X409"/>
    <mergeCell ref="Y407:Y409"/>
    <mergeCell ref="G406:G410"/>
    <mergeCell ref="H411:H416"/>
    <mergeCell ref="I411:I416"/>
    <mergeCell ref="J411:J416"/>
    <mergeCell ref="K411:K416"/>
    <mergeCell ref="L411:L416"/>
    <mergeCell ref="M411:M416"/>
    <mergeCell ref="AF411:AF416"/>
    <mergeCell ref="AG411:AG416"/>
    <mergeCell ref="AH411:AH416"/>
    <mergeCell ref="AI411:AI416"/>
    <mergeCell ref="AJ411:AJ416"/>
    <mergeCell ref="AK411:AK416"/>
    <mergeCell ref="N412:N415"/>
    <mergeCell ref="O412:O415"/>
    <mergeCell ref="P412:P415"/>
    <mergeCell ref="Q412:Q415"/>
    <mergeCell ref="R412:R415"/>
    <mergeCell ref="S412:S415"/>
    <mergeCell ref="T412:T415"/>
    <mergeCell ref="U412:U415"/>
    <mergeCell ref="V412:V415"/>
    <mergeCell ref="W412:W415"/>
    <mergeCell ref="X412:X415"/>
    <mergeCell ref="Y412:Y415"/>
    <mergeCell ref="G411:G416"/>
    <mergeCell ref="H417:H422"/>
    <mergeCell ref="I417:I422"/>
    <mergeCell ref="J417:J422"/>
    <mergeCell ref="K417:K422"/>
    <mergeCell ref="L417:L422"/>
    <mergeCell ref="M417:M422"/>
    <mergeCell ref="AF417:AF422"/>
    <mergeCell ref="AG417:AG422"/>
    <mergeCell ref="AH417:AH422"/>
    <mergeCell ref="AI417:AI422"/>
    <mergeCell ref="AJ417:AJ422"/>
    <mergeCell ref="AK417:AK422"/>
    <mergeCell ref="N418:N421"/>
    <mergeCell ref="O418:O421"/>
    <mergeCell ref="P418:P421"/>
    <mergeCell ref="Q418:Q421"/>
    <mergeCell ref="R418:R421"/>
    <mergeCell ref="S418:S421"/>
    <mergeCell ref="T418:T421"/>
    <mergeCell ref="U418:U421"/>
    <mergeCell ref="V418:V421"/>
    <mergeCell ref="W418:W421"/>
    <mergeCell ref="X418:X421"/>
    <mergeCell ref="Y418:Y421"/>
    <mergeCell ref="G417:G422"/>
    <mergeCell ref="H423:H427"/>
    <mergeCell ref="I423:I427"/>
    <mergeCell ref="J423:J427"/>
    <mergeCell ref="K423:K427"/>
    <mergeCell ref="L423:L427"/>
    <mergeCell ref="M423:M427"/>
    <mergeCell ref="AF423:AF427"/>
    <mergeCell ref="AG423:AG427"/>
    <mergeCell ref="AH423:AH427"/>
    <mergeCell ref="AI423:AI427"/>
    <mergeCell ref="AJ423:AJ427"/>
    <mergeCell ref="AK423:AK427"/>
    <mergeCell ref="N424:N426"/>
    <mergeCell ref="O424:O426"/>
    <mergeCell ref="P424:P426"/>
    <mergeCell ref="Q424:Q426"/>
    <mergeCell ref="R424:R426"/>
    <mergeCell ref="S424:S426"/>
    <mergeCell ref="T424:T426"/>
    <mergeCell ref="U424:U426"/>
    <mergeCell ref="V424:V426"/>
    <mergeCell ref="W424:W426"/>
    <mergeCell ref="X424:X426"/>
    <mergeCell ref="Y424:Y426"/>
    <mergeCell ref="G423:G427"/>
    <mergeCell ref="H428:H432"/>
    <mergeCell ref="I428:I432"/>
    <mergeCell ref="J428:J432"/>
    <mergeCell ref="K428:K432"/>
    <mergeCell ref="L428:L432"/>
    <mergeCell ref="M428:M432"/>
    <mergeCell ref="AF428:AF432"/>
    <mergeCell ref="AG428:AG432"/>
    <mergeCell ref="AH428:AH432"/>
    <mergeCell ref="AI428:AI432"/>
    <mergeCell ref="AJ428:AJ432"/>
    <mergeCell ref="AK428:AK432"/>
    <mergeCell ref="N429:N431"/>
    <mergeCell ref="O429:O431"/>
    <mergeCell ref="P429:P431"/>
    <mergeCell ref="Q429:Q431"/>
    <mergeCell ref="R429:R431"/>
    <mergeCell ref="S429:S431"/>
    <mergeCell ref="T429:T431"/>
    <mergeCell ref="U429:U431"/>
    <mergeCell ref="V429:V431"/>
    <mergeCell ref="W429:W431"/>
    <mergeCell ref="X429:X431"/>
    <mergeCell ref="Y429:Y431"/>
    <mergeCell ref="G428:G432"/>
    <mergeCell ref="H433:H437"/>
    <mergeCell ref="I433:I437"/>
    <mergeCell ref="J433:J437"/>
    <mergeCell ref="K433:K437"/>
    <mergeCell ref="L433:L437"/>
    <mergeCell ref="M433:M437"/>
    <mergeCell ref="AF433:AF437"/>
    <mergeCell ref="AG433:AG437"/>
    <mergeCell ref="AH433:AH437"/>
    <mergeCell ref="AI433:AI437"/>
    <mergeCell ref="AJ433:AJ437"/>
    <mergeCell ref="AK433:AK437"/>
    <mergeCell ref="N434:N436"/>
    <mergeCell ref="O434:O436"/>
    <mergeCell ref="P434:P436"/>
    <mergeCell ref="Q434:Q436"/>
    <mergeCell ref="R434:R436"/>
    <mergeCell ref="S434:S436"/>
    <mergeCell ref="T434:T436"/>
    <mergeCell ref="U434:U436"/>
    <mergeCell ref="V434:V436"/>
    <mergeCell ref="W434:W436"/>
    <mergeCell ref="X434:X436"/>
    <mergeCell ref="Y434:Y436"/>
    <mergeCell ref="G433:G437"/>
    <mergeCell ref="H444:H449"/>
    <mergeCell ref="I444:I449"/>
    <mergeCell ref="J444:J449"/>
    <mergeCell ref="K444:K449"/>
    <mergeCell ref="L444:L449"/>
    <mergeCell ref="M444:M449"/>
    <mergeCell ref="AF444:AF449"/>
    <mergeCell ref="AG444:AG449"/>
    <mergeCell ref="AH444:AH449"/>
    <mergeCell ref="AI444:AI449"/>
    <mergeCell ref="AJ444:AJ449"/>
    <mergeCell ref="AK444:AK449"/>
    <mergeCell ref="N445:N448"/>
    <mergeCell ref="O445:O448"/>
    <mergeCell ref="P445:P448"/>
    <mergeCell ref="Q445:Q448"/>
    <mergeCell ref="R445:R448"/>
    <mergeCell ref="S445:S448"/>
    <mergeCell ref="T445:T448"/>
    <mergeCell ref="U445:U448"/>
    <mergeCell ref="V445:V448"/>
    <mergeCell ref="W445:W448"/>
    <mergeCell ref="X445:X448"/>
    <mergeCell ref="Y445:Y448"/>
    <mergeCell ref="G444:G449"/>
    <mergeCell ref="H450:H455"/>
    <mergeCell ref="I450:I455"/>
    <mergeCell ref="J450:J455"/>
    <mergeCell ref="K450:K455"/>
    <mergeCell ref="L450:L455"/>
    <mergeCell ref="M450:M455"/>
    <mergeCell ref="AF450:AF455"/>
    <mergeCell ref="AG450:AG455"/>
    <mergeCell ref="AH450:AH455"/>
    <mergeCell ref="AI450:AI455"/>
    <mergeCell ref="AJ450:AJ455"/>
    <mergeCell ref="AK450:AK455"/>
    <mergeCell ref="N451:N454"/>
    <mergeCell ref="O451:O454"/>
    <mergeCell ref="P451:P454"/>
    <mergeCell ref="Q451:Q454"/>
    <mergeCell ref="R451:R454"/>
    <mergeCell ref="S451:S454"/>
    <mergeCell ref="T451:T454"/>
    <mergeCell ref="U451:U454"/>
    <mergeCell ref="V451:V454"/>
    <mergeCell ref="W451:W454"/>
    <mergeCell ref="X451:X454"/>
    <mergeCell ref="Y451:Y454"/>
    <mergeCell ref="G450:G455"/>
    <mergeCell ref="H456:H460"/>
    <mergeCell ref="I456:I460"/>
    <mergeCell ref="J456:J460"/>
    <mergeCell ref="K456:K460"/>
    <mergeCell ref="L456:L460"/>
    <mergeCell ref="M456:M460"/>
    <mergeCell ref="AF456:AF460"/>
    <mergeCell ref="AG456:AG460"/>
    <mergeCell ref="AH456:AH460"/>
    <mergeCell ref="AI456:AI460"/>
    <mergeCell ref="AJ456:AJ460"/>
    <mergeCell ref="AK456:AK460"/>
    <mergeCell ref="N457:N459"/>
    <mergeCell ref="O457:O459"/>
    <mergeCell ref="P457:P459"/>
    <mergeCell ref="Q457:Q459"/>
    <mergeCell ref="R457:R459"/>
    <mergeCell ref="S457:S459"/>
    <mergeCell ref="T457:T459"/>
    <mergeCell ref="U457:U459"/>
    <mergeCell ref="V457:V459"/>
    <mergeCell ref="W457:W459"/>
    <mergeCell ref="X457:X459"/>
    <mergeCell ref="Y457:Y459"/>
    <mergeCell ref="G456:G460"/>
    <mergeCell ref="H461:H465"/>
    <mergeCell ref="I461:I465"/>
    <mergeCell ref="J461:J465"/>
    <mergeCell ref="K461:K465"/>
    <mergeCell ref="L461:L465"/>
    <mergeCell ref="M461:M465"/>
    <mergeCell ref="AF461:AF465"/>
    <mergeCell ref="AG461:AG465"/>
    <mergeCell ref="AH461:AH465"/>
    <mergeCell ref="AI461:AI465"/>
    <mergeCell ref="AJ461:AJ465"/>
    <mergeCell ref="AK461:AK465"/>
    <mergeCell ref="N462:N464"/>
    <mergeCell ref="O462:O464"/>
    <mergeCell ref="P462:P464"/>
    <mergeCell ref="Q462:Q464"/>
    <mergeCell ref="R462:R464"/>
    <mergeCell ref="S462:S464"/>
    <mergeCell ref="T462:T464"/>
    <mergeCell ref="U462:U464"/>
    <mergeCell ref="V462:V464"/>
    <mergeCell ref="W462:W464"/>
    <mergeCell ref="X462:X464"/>
    <mergeCell ref="Y462:Y464"/>
    <mergeCell ref="G461:G465"/>
    <mergeCell ref="H466:H470"/>
    <mergeCell ref="I466:I470"/>
    <mergeCell ref="J466:J470"/>
    <mergeCell ref="K466:K470"/>
    <mergeCell ref="L466:L470"/>
    <mergeCell ref="M466:M470"/>
    <mergeCell ref="AF466:AF470"/>
    <mergeCell ref="AG466:AG470"/>
    <mergeCell ref="AH466:AH470"/>
    <mergeCell ref="AI466:AI470"/>
    <mergeCell ref="AJ466:AJ470"/>
    <mergeCell ref="AK466:AK470"/>
    <mergeCell ref="N467:N469"/>
    <mergeCell ref="O467:O469"/>
    <mergeCell ref="P467:P469"/>
    <mergeCell ref="Q467:Q469"/>
    <mergeCell ref="R467:R469"/>
    <mergeCell ref="S467:S469"/>
    <mergeCell ref="T467:T469"/>
    <mergeCell ref="U467:U469"/>
    <mergeCell ref="V467:V469"/>
    <mergeCell ref="W467:W469"/>
    <mergeCell ref="X467:X469"/>
    <mergeCell ref="Y467:Y469"/>
    <mergeCell ref="G466:G470"/>
    <mergeCell ref="H471:H475"/>
    <mergeCell ref="I471:I475"/>
    <mergeCell ref="J471:J475"/>
    <mergeCell ref="K471:K475"/>
    <mergeCell ref="L471:L475"/>
    <mergeCell ref="M471:M475"/>
    <mergeCell ref="AF471:AF475"/>
    <mergeCell ref="AG471:AG475"/>
    <mergeCell ref="AH471:AH475"/>
    <mergeCell ref="AI471:AI475"/>
    <mergeCell ref="AJ471:AJ475"/>
    <mergeCell ref="AK471:AK475"/>
    <mergeCell ref="N472:N474"/>
    <mergeCell ref="O472:O474"/>
    <mergeCell ref="P472:P474"/>
    <mergeCell ref="Q472:Q474"/>
    <mergeCell ref="R472:R474"/>
    <mergeCell ref="S472:S474"/>
    <mergeCell ref="T472:T474"/>
    <mergeCell ref="U472:U474"/>
    <mergeCell ref="V472:V474"/>
    <mergeCell ref="W472:W474"/>
    <mergeCell ref="X472:X474"/>
    <mergeCell ref="Y472:Y474"/>
    <mergeCell ref="G471:G475"/>
    <mergeCell ref="H476:H480"/>
    <mergeCell ref="I476:I480"/>
    <mergeCell ref="J476:J480"/>
    <mergeCell ref="K476:K480"/>
    <mergeCell ref="L476:L480"/>
    <mergeCell ref="M476:M480"/>
    <mergeCell ref="AF476:AF480"/>
    <mergeCell ref="AG476:AG480"/>
    <mergeCell ref="AH476:AH480"/>
    <mergeCell ref="AI476:AI480"/>
    <mergeCell ref="AJ476:AJ480"/>
    <mergeCell ref="AK476:AK480"/>
    <mergeCell ref="N477:N479"/>
    <mergeCell ref="O477:O479"/>
    <mergeCell ref="P477:P479"/>
    <mergeCell ref="Q477:Q479"/>
    <mergeCell ref="R477:R479"/>
    <mergeCell ref="S477:S479"/>
    <mergeCell ref="T477:T479"/>
    <mergeCell ref="U477:U479"/>
    <mergeCell ref="V477:V479"/>
    <mergeCell ref="W477:W479"/>
    <mergeCell ref="X477:X479"/>
    <mergeCell ref="Y477:Y479"/>
    <mergeCell ref="G476:G480"/>
    <mergeCell ref="H481:H485"/>
    <mergeCell ref="I481:I485"/>
    <mergeCell ref="J481:J485"/>
    <mergeCell ref="K481:K485"/>
    <mergeCell ref="L481:L485"/>
    <mergeCell ref="M481:M485"/>
    <mergeCell ref="AF481:AF485"/>
    <mergeCell ref="AG481:AG485"/>
    <mergeCell ref="AH481:AH485"/>
    <mergeCell ref="AI481:AI485"/>
    <mergeCell ref="AJ481:AJ485"/>
    <mergeCell ref="AK481:AK485"/>
    <mergeCell ref="N482:N484"/>
    <mergeCell ref="O482:O484"/>
    <mergeCell ref="P482:P484"/>
    <mergeCell ref="Q482:Q484"/>
    <mergeCell ref="R482:R484"/>
    <mergeCell ref="S482:S484"/>
    <mergeCell ref="T482:T484"/>
    <mergeCell ref="U482:U484"/>
    <mergeCell ref="V482:V484"/>
    <mergeCell ref="W482:W484"/>
    <mergeCell ref="X482:X484"/>
    <mergeCell ref="Y482:Y484"/>
    <mergeCell ref="G481:G485"/>
    <mergeCell ref="H486:H490"/>
    <mergeCell ref="I486:I490"/>
    <mergeCell ref="J486:J490"/>
    <mergeCell ref="K486:K490"/>
    <mergeCell ref="L486:L490"/>
    <mergeCell ref="M486:M490"/>
    <mergeCell ref="AF486:AF490"/>
    <mergeCell ref="AG486:AG490"/>
    <mergeCell ref="AH486:AH490"/>
    <mergeCell ref="AI486:AI490"/>
    <mergeCell ref="AJ486:AJ490"/>
    <mergeCell ref="AK486:AK490"/>
    <mergeCell ref="N487:N489"/>
    <mergeCell ref="O487:O489"/>
    <mergeCell ref="P487:P489"/>
    <mergeCell ref="Q487:Q489"/>
    <mergeCell ref="R487:R489"/>
    <mergeCell ref="S487:S489"/>
    <mergeCell ref="T487:T489"/>
    <mergeCell ref="U487:U489"/>
    <mergeCell ref="V487:V489"/>
    <mergeCell ref="W487:W489"/>
    <mergeCell ref="X487:X489"/>
    <mergeCell ref="Y487:Y489"/>
    <mergeCell ref="G486:G490"/>
    <mergeCell ref="H491:H495"/>
    <mergeCell ref="I491:I495"/>
    <mergeCell ref="J491:J495"/>
    <mergeCell ref="K491:K495"/>
    <mergeCell ref="L491:L495"/>
    <mergeCell ref="M491:M495"/>
    <mergeCell ref="AF491:AF495"/>
    <mergeCell ref="AG491:AG495"/>
    <mergeCell ref="AH491:AH495"/>
    <mergeCell ref="AI491:AI495"/>
    <mergeCell ref="AJ491:AJ495"/>
    <mergeCell ref="AK491:AK495"/>
    <mergeCell ref="N492:N494"/>
    <mergeCell ref="O492:O494"/>
    <mergeCell ref="P492:P494"/>
    <mergeCell ref="Q492:Q494"/>
    <mergeCell ref="R492:R494"/>
    <mergeCell ref="S492:S494"/>
    <mergeCell ref="T492:T494"/>
    <mergeCell ref="U492:U494"/>
    <mergeCell ref="V492:V494"/>
    <mergeCell ref="W492:W494"/>
    <mergeCell ref="X492:X494"/>
    <mergeCell ref="Y492:Y494"/>
    <mergeCell ref="G491:G495"/>
    <mergeCell ref="H496:H500"/>
    <mergeCell ref="I496:I500"/>
    <mergeCell ref="J496:J500"/>
    <mergeCell ref="K496:K500"/>
    <mergeCell ref="L496:L500"/>
    <mergeCell ref="M496:M500"/>
    <mergeCell ref="AF496:AF500"/>
    <mergeCell ref="AG496:AG500"/>
    <mergeCell ref="AH496:AH500"/>
    <mergeCell ref="AI496:AI500"/>
    <mergeCell ref="AJ496:AJ500"/>
    <mergeCell ref="AK496:AK500"/>
    <mergeCell ref="N497:N499"/>
    <mergeCell ref="O497:O499"/>
    <mergeCell ref="P497:P499"/>
    <mergeCell ref="Q497:Q499"/>
    <mergeCell ref="R497:R499"/>
    <mergeCell ref="S497:S499"/>
    <mergeCell ref="T497:T499"/>
    <mergeCell ref="U497:U499"/>
    <mergeCell ref="V497:V499"/>
    <mergeCell ref="W497:W499"/>
    <mergeCell ref="X497:X499"/>
    <mergeCell ref="Y497:Y499"/>
    <mergeCell ref="G496:G500"/>
    <mergeCell ref="H501:H505"/>
    <mergeCell ref="I501:I505"/>
    <mergeCell ref="J501:J505"/>
    <mergeCell ref="K501:K505"/>
    <mergeCell ref="L501:L505"/>
    <mergeCell ref="M501:M505"/>
    <mergeCell ref="AF501:AF505"/>
    <mergeCell ref="AG501:AG505"/>
    <mergeCell ref="AH501:AH505"/>
    <mergeCell ref="AI501:AI505"/>
    <mergeCell ref="AJ501:AJ505"/>
    <mergeCell ref="AK501:AK505"/>
    <mergeCell ref="N502:N504"/>
    <mergeCell ref="O502:O504"/>
    <mergeCell ref="P502:P504"/>
    <mergeCell ref="Q502:Q504"/>
    <mergeCell ref="R502:R504"/>
    <mergeCell ref="S502:S504"/>
    <mergeCell ref="T502:T504"/>
    <mergeCell ref="U502:U504"/>
    <mergeCell ref="V502:V504"/>
    <mergeCell ref="W502:W504"/>
    <mergeCell ref="X502:X504"/>
    <mergeCell ref="Y502:Y504"/>
    <mergeCell ref="G501:G505"/>
    <mergeCell ref="H506:H510"/>
    <mergeCell ref="I506:I510"/>
    <mergeCell ref="J506:J510"/>
    <mergeCell ref="K506:K510"/>
    <mergeCell ref="L506:L510"/>
    <mergeCell ref="M506:M510"/>
    <mergeCell ref="AF506:AF510"/>
    <mergeCell ref="AG506:AG510"/>
    <mergeCell ref="AH506:AH510"/>
    <mergeCell ref="AI506:AI510"/>
    <mergeCell ref="AJ506:AJ510"/>
    <mergeCell ref="AK506:AK510"/>
    <mergeCell ref="N507:N509"/>
    <mergeCell ref="O507:O509"/>
    <mergeCell ref="P507:P509"/>
    <mergeCell ref="Q507:Q509"/>
    <mergeCell ref="R507:R509"/>
    <mergeCell ref="S507:S509"/>
    <mergeCell ref="T507:T509"/>
    <mergeCell ref="U507:U509"/>
    <mergeCell ref="V507:V509"/>
    <mergeCell ref="W507:W509"/>
    <mergeCell ref="X507:X509"/>
    <mergeCell ref="Y507:Y509"/>
    <mergeCell ref="G506:G510"/>
    <mergeCell ref="H511:H515"/>
    <mergeCell ref="I511:I515"/>
    <mergeCell ref="J511:J515"/>
    <mergeCell ref="K511:K515"/>
    <mergeCell ref="L511:L515"/>
    <mergeCell ref="M511:M515"/>
    <mergeCell ref="AF511:AF515"/>
    <mergeCell ref="AG511:AG515"/>
    <mergeCell ref="AH511:AH515"/>
    <mergeCell ref="AI511:AI515"/>
    <mergeCell ref="AJ511:AJ515"/>
    <mergeCell ref="AK511:AK515"/>
    <mergeCell ref="N512:N514"/>
    <mergeCell ref="O512:O514"/>
    <mergeCell ref="P512:P514"/>
    <mergeCell ref="Q512:Q514"/>
    <mergeCell ref="R512:R514"/>
    <mergeCell ref="S512:S514"/>
    <mergeCell ref="T512:T514"/>
    <mergeCell ref="U512:U514"/>
    <mergeCell ref="V512:V514"/>
    <mergeCell ref="W512:W514"/>
    <mergeCell ref="X512:X514"/>
    <mergeCell ref="Y512:Y514"/>
    <mergeCell ref="G511:G515"/>
    <mergeCell ref="H516:H521"/>
    <mergeCell ref="I516:I521"/>
    <mergeCell ref="J516:J521"/>
    <mergeCell ref="K516:K521"/>
    <mergeCell ref="L516:L521"/>
    <mergeCell ref="M516:M521"/>
    <mergeCell ref="AF516:AF521"/>
    <mergeCell ref="AG516:AG521"/>
    <mergeCell ref="AH516:AH521"/>
    <mergeCell ref="AI516:AI521"/>
    <mergeCell ref="AJ516:AJ521"/>
    <mergeCell ref="AK516:AK521"/>
    <mergeCell ref="N517:N520"/>
    <mergeCell ref="O517:O520"/>
    <mergeCell ref="P517:P520"/>
    <mergeCell ref="Q517:Q520"/>
    <mergeCell ref="R517:R520"/>
    <mergeCell ref="S517:S520"/>
    <mergeCell ref="T517:T520"/>
    <mergeCell ref="U517:U520"/>
    <mergeCell ref="V517:V520"/>
    <mergeCell ref="W517:W520"/>
    <mergeCell ref="X517:X520"/>
    <mergeCell ref="Y517:Y520"/>
    <mergeCell ref="G516:G521"/>
    <mergeCell ref="H522:H527"/>
    <mergeCell ref="I522:I527"/>
    <mergeCell ref="J522:J527"/>
    <mergeCell ref="K522:K527"/>
    <mergeCell ref="L522:L527"/>
    <mergeCell ref="M522:M527"/>
    <mergeCell ref="AF522:AF527"/>
    <mergeCell ref="AG522:AG527"/>
    <mergeCell ref="AH522:AH527"/>
    <mergeCell ref="AI522:AI527"/>
    <mergeCell ref="AJ522:AJ527"/>
    <mergeCell ref="AK522:AK527"/>
    <mergeCell ref="N523:N526"/>
    <mergeCell ref="O523:O526"/>
    <mergeCell ref="P523:P526"/>
    <mergeCell ref="Q523:Q526"/>
    <mergeCell ref="R523:R526"/>
    <mergeCell ref="S523:S526"/>
    <mergeCell ref="T523:T526"/>
    <mergeCell ref="U523:U526"/>
    <mergeCell ref="V523:V526"/>
    <mergeCell ref="W523:W526"/>
    <mergeCell ref="X523:X526"/>
    <mergeCell ref="Y523:Y526"/>
    <mergeCell ref="G522:G527"/>
    <mergeCell ref="H528:H534"/>
    <mergeCell ref="I528:I534"/>
    <mergeCell ref="J528:J534"/>
    <mergeCell ref="K528:K534"/>
    <mergeCell ref="L528:L534"/>
    <mergeCell ref="M528:M534"/>
    <mergeCell ref="AF528:AF534"/>
    <mergeCell ref="AG528:AG534"/>
    <mergeCell ref="AH528:AH534"/>
    <mergeCell ref="AI528:AI534"/>
    <mergeCell ref="AJ528:AJ534"/>
    <mergeCell ref="AK528:AK534"/>
    <mergeCell ref="N529:N533"/>
    <mergeCell ref="O529:O533"/>
    <mergeCell ref="P529:P533"/>
    <mergeCell ref="Q529:Q533"/>
    <mergeCell ref="R529:R533"/>
    <mergeCell ref="S529:S533"/>
    <mergeCell ref="T529:T533"/>
    <mergeCell ref="U529:U533"/>
    <mergeCell ref="V529:V533"/>
    <mergeCell ref="W529:W533"/>
    <mergeCell ref="X529:X533"/>
    <mergeCell ref="Y529:Y533"/>
    <mergeCell ref="G528:G534"/>
    <mergeCell ref="H535:H539"/>
    <mergeCell ref="I535:I539"/>
    <mergeCell ref="J535:J539"/>
    <mergeCell ref="K535:K539"/>
    <mergeCell ref="L535:L539"/>
    <mergeCell ref="M535:M539"/>
    <mergeCell ref="AF535:AF539"/>
    <mergeCell ref="AG535:AG539"/>
    <mergeCell ref="AH535:AH539"/>
    <mergeCell ref="AI535:AI539"/>
    <mergeCell ref="AJ535:AJ539"/>
    <mergeCell ref="AK535:AK539"/>
    <mergeCell ref="N536:N538"/>
    <mergeCell ref="O536:O538"/>
    <mergeCell ref="P536:P538"/>
    <mergeCell ref="Q536:Q538"/>
    <mergeCell ref="R536:R538"/>
    <mergeCell ref="S536:S538"/>
    <mergeCell ref="T536:T538"/>
    <mergeCell ref="U536:U538"/>
    <mergeCell ref="V536:V538"/>
    <mergeCell ref="W536:W538"/>
    <mergeCell ref="X536:X538"/>
    <mergeCell ref="Y536:Y538"/>
    <mergeCell ref="G535:G539"/>
    <mergeCell ref="H540:H545"/>
    <mergeCell ref="I540:I545"/>
    <mergeCell ref="J540:J545"/>
    <mergeCell ref="K540:K545"/>
    <mergeCell ref="L540:L545"/>
    <mergeCell ref="M540:M545"/>
    <mergeCell ref="AF540:AF545"/>
    <mergeCell ref="AG540:AG545"/>
    <mergeCell ref="AH540:AH545"/>
    <mergeCell ref="AI540:AI545"/>
    <mergeCell ref="AJ540:AJ545"/>
    <mergeCell ref="AK540:AK545"/>
    <mergeCell ref="N541:N544"/>
    <mergeCell ref="O541:O544"/>
    <mergeCell ref="P541:P544"/>
    <mergeCell ref="Q541:Q544"/>
    <mergeCell ref="R541:R544"/>
    <mergeCell ref="S541:S544"/>
    <mergeCell ref="T541:T544"/>
    <mergeCell ref="U541:U544"/>
    <mergeCell ref="V541:V544"/>
    <mergeCell ref="W541:W544"/>
    <mergeCell ref="X541:X544"/>
    <mergeCell ref="Y541:Y544"/>
    <mergeCell ref="G540:G545"/>
    <mergeCell ref="H546:H550"/>
    <mergeCell ref="I546:I550"/>
    <mergeCell ref="J546:J550"/>
    <mergeCell ref="K546:K550"/>
    <mergeCell ref="L546:L550"/>
    <mergeCell ref="M546:M550"/>
    <mergeCell ref="AF546:AF550"/>
    <mergeCell ref="AG546:AG550"/>
    <mergeCell ref="AH546:AH550"/>
    <mergeCell ref="AI546:AI550"/>
    <mergeCell ref="AJ546:AJ550"/>
    <mergeCell ref="AK546:AK550"/>
    <mergeCell ref="N547:N549"/>
    <mergeCell ref="O547:O549"/>
    <mergeCell ref="P547:P549"/>
    <mergeCell ref="Q547:Q549"/>
    <mergeCell ref="R547:R549"/>
    <mergeCell ref="S547:S549"/>
    <mergeCell ref="T547:T549"/>
    <mergeCell ref="U547:U549"/>
    <mergeCell ref="V547:V549"/>
    <mergeCell ref="W547:W549"/>
    <mergeCell ref="X547:X549"/>
    <mergeCell ref="Y547:Y549"/>
    <mergeCell ref="G546:G550"/>
    <mergeCell ref="H551:H555"/>
    <mergeCell ref="I551:I555"/>
    <mergeCell ref="J551:J555"/>
    <mergeCell ref="K551:K555"/>
    <mergeCell ref="L551:L555"/>
    <mergeCell ref="M551:M555"/>
    <mergeCell ref="AF551:AF555"/>
    <mergeCell ref="AG551:AG555"/>
    <mergeCell ref="AH551:AH555"/>
    <mergeCell ref="AI551:AI555"/>
    <mergeCell ref="AJ551:AJ555"/>
    <mergeCell ref="AK551:AK555"/>
    <mergeCell ref="N552:N554"/>
    <mergeCell ref="O552:O554"/>
    <mergeCell ref="P552:P554"/>
    <mergeCell ref="Q552:Q554"/>
    <mergeCell ref="R552:R554"/>
    <mergeCell ref="S552:S554"/>
    <mergeCell ref="T552:T554"/>
    <mergeCell ref="U552:U554"/>
    <mergeCell ref="V552:V554"/>
    <mergeCell ref="W552:W554"/>
    <mergeCell ref="X552:X554"/>
    <mergeCell ref="Y552:Y554"/>
    <mergeCell ref="G551:G555"/>
    <mergeCell ref="H556:H562"/>
    <mergeCell ref="I556:I562"/>
    <mergeCell ref="J556:J562"/>
    <mergeCell ref="K556:K562"/>
    <mergeCell ref="L556:L562"/>
    <mergeCell ref="M556:M562"/>
    <mergeCell ref="AF556:AF562"/>
    <mergeCell ref="AG556:AG562"/>
    <mergeCell ref="AH556:AH562"/>
    <mergeCell ref="AI556:AI562"/>
    <mergeCell ref="AJ556:AJ562"/>
    <mergeCell ref="AK556:AK562"/>
    <mergeCell ref="N557:N561"/>
    <mergeCell ref="O557:O561"/>
    <mergeCell ref="P557:P561"/>
    <mergeCell ref="Q557:Q561"/>
    <mergeCell ref="R557:R561"/>
    <mergeCell ref="S557:S561"/>
    <mergeCell ref="T557:T561"/>
    <mergeCell ref="U557:U561"/>
    <mergeCell ref="V557:V561"/>
    <mergeCell ref="W557:W561"/>
    <mergeCell ref="X557:X561"/>
    <mergeCell ref="Y557:Y561"/>
    <mergeCell ref="G556:G562"/>
    <mergeCell ref="H563:H569"/>
    <mergeCell ref="I563:I569"/>
    <mergeCell ref="J563:J569"/>
    <mergeCell ref="K563:K569"/>
    <mergeCell ref="L563:L569"/>
    <mergeCell ref="M563:M569"/>
    <mergeCell ref="AF563:AF569"/>
    <mergeCell ref="AG563:AG569"/>
    <mergeCell ref="AH563:AH569"/>
    <mergeCell ref="AI563:AI569"/>
    <mergeCell ref="AJ563:AJ569"/>
    <mergeCell ref="AK563:AK569"/>
    <mergeCell ref="N564:N568"/>
    <mergeCell ref="O564:O568"/>
    <mergeCell ref="P564:P568"/>
    <mergeCell ref="Q564:Q568"/>
    <mergeCell ref="R564:R568"/>
    <mergeCell ref="S564:S568"/>
    <mergeCell ref="T564:T568"/>
    <mergeCell ref="U564:U568"/>
    <mergeCell ref="V564:V568"/>
    <mergeCell ref="W564:W568"/>
    <mergeCell ref="X564:X568"/>
    <mergeCell ref="Y564:Y568"/>
    <mergeCell ref="G563:G569"/>
    <mergeCell ref="H570:H575"/>
    <mergeCell ref="I570:I575"/>
    <mergeCell ref="J570:J575"/>
    <mergeCell ref="K570:K575"/>
    <mergeCell ref="L570:L575"/>
    <mergeCell ref="M570:M575"/>
    <mergeCell ref="AF570:AF575"/>
    <mergeCell ref="AG570:AG575"/>
    <mergeCell ref="AH570:AH575"/>
    <mergeCell ref="AI570:AI575"/>
    <mergeCell ref="AJ570:AJ575"/>
    <mergeCell ref="AK570:AK575"/>
    <mergeCell ref="N571:N574"/>
    <mergeCell ref="O571:O574"/>
    <mergeCell ref="P571:P574"/>
    <mergeCell ref="Q571:Q574"/>
    <mergeCell ref="R571:R574"/>
    <mergeCell ref="S571:S574"/>
    <mergeCell ref="T571:T574"/>
    <mergeCell ref="U571:U574"/>
    <mergeCell ref="V571:V574"/>
    <mergeCell ref="W571:W574"/>
    <mergeCell ref="X571:X574"/>
    <mergeCell ref="Y571:Y574"/>
    <mergeCell ref="G570:G575"/>
    <mergeCell ref="H576:H580"/>
    <mergeCell ref="I576:I580"/>
    <mergeCell ref="J576:J580"/>
    <mergeCell ref="K576:K580"/>
    <mergeCell ref="L576:L580"/>
    <mergeCell ref="M576:M580"/>
    <mergeCell ref="AF576:AF580"/>
    <mergeCell ref="AG576:AG580"/>
    <mergeCell ref="AH576:AH580"/>
    <mergeCell ref="AI576:AI580"/>
    <mergeCell ref="AJ576:AJ580"/>
    <mergeCell ref="AK576:AK580"/>
    <mergeCell ref="N577:N579"/>
    <mergeCell ref="O577:O579"/>
    <mergeCell ref="P577:P579"/>
    <mergeCell ref="Q577:Q579"/>
    <mergeCell ref="R577:R579"/>
    <mergeCell ref="S577:S579"/>
    <mergeCell ref="T577:T579"/>
    <mergeCell ref="U577:U579"/>
    <mergeCell ref="V577:V579"/>
    <mergeCell ref="W577:W579"/>
    <mergeCell ref="X577:X579"/>
    <mergeCell ref="Y577:Y579"/>
    <mergeCell ref="G576:G580"/>
    <mergeCell ref="H581:H585"/>
    <mergeCell ref="I581:I585"/>
    <mergeCell ref="J581:J585"/>
    <mergeCell ref="K581:K585"/>
    <mergeCell ref="L581:L585"/>
    <mergeCell ref="M581:M585"/>
    <mergeCell ref="AF581:AF585"/>
    <mergeCell ref="AG581:AG585"/>
    <mergeCell ref="AH581:AH585"/>
    <mergeCell ref="AI581:AI585"/>
    <mergeCell ref="AJ581:AJ585"/>
    <mergeCell ref="AK581:AK585"/>
    <mergeCell ref="N582:N584"/>
    <mergeCell ref="O582:O584"/>
    <mergeCell ref="P582:P584"/>
    <mergeCell ref="Q582:Q584"/>
    <mergeCell ref="R582:R584"/>
    <mergeCell ref="S582:S584"/>
    <mergeCell ref="T582:T584"/>
    <mergeCell ref="U582:U584"/>
    <mergeCell ref="V582:V584"/>
    <mergeCell ref="W582:W584"/>
    <mergeCell ref="X582:X584"/>
    <mergeCell ref="Y582:Y584"/>
    <mergeCell ref="G581:G585"/>
    <mergeCell ref="H586:H591"/>
    <mergeCell ref="I586:I591"/>
    <mergeCell ref="J586:J591"/>
    <mergeCell ref="K586:K591"/>
    <mergeCell ref="L586:L591"/>
    <mergeCell ref="M586:M591"/>
    <mergeCell ref="AF586:AF591"/>
    <mergeCell ref="AG586:AG591"/>
    <mergeCell ref="AH586:AH591"/>
    <mergeCell ref="AI586:AI591"/>
    <mergeCell ref="AJ586:AJ591"/>
    <mergeCell ref="AK586:AK591"/>
    <mergeCell ref="N587:N590"/>
    <mergeCell ref="O587:O590"/>
    <mergeCell ref="P587:P590"/>
    <mergeCell ref="Q587:Q590"/>
    <mergeCell ref="R587:R590"/>
    <mergeCell ref="S587:S590"/>
    <mergeCell ref="T587:T590"/>
    <mergeCell ref="U587:U590"/>
    <mergeCell ref="V587:V590"/>
    <mergeCell ref="W587:W590"/>
    <mergeCell ref="X587:X590"/>
    <mergeCell ref="Y587:Y590"/>
    <mergeCell ref="G586:G591"/>
    <mergeCell ref="H592:H597"/>
    <mergeCell ref="I592:I597"/>
    <mergeCell ref="J592:J597"/>
    <mergeCell ref="K592:K597"/>
    <mergeCell ref="L592:L597"/>
    <mergeCell ref="M592:M597"/>
    <mergeCell ref="AF592:AF597"/>
    <mergeCell ref="AG592:AG597"/>
    <mergeCell ref="AH592:AH597"/>
    <mergeCell ref="AI592:AI597"/>
    <mergeCell ref="AJ592:AJ597"/>
    <mergeCell ref="AK592:AK597"/>
    <mergeCell ref="N593:N596"/>
    <mergeCell ref="O593:O596"/>
    <mergeCell ref="P593:P596"/>
    <mergeCell ref="Q593:Q596"/>
    <mergeCell ref="R593:R596"/>
    <mergeCell ref="S593:S596"/>
    <mergeCell ref="T593:T596"/>
    <mergeCell ref="U593:U596"/>
    <mergeCell ref="V593:V596"/>
    <mergeCell ref="W593:W596"/>
    <mergeCell ref="X593:X596"/>
    <mergeCell ref="Y593:Y596"/>
    <mergeCell ref="G592:G597"/>
    <mergeCell ref="H598:H602"/>
    <mergeCell ref="I598:I602"/>
    <mergeCell ref="J598:J602"/>
    <mergeCell ref="K598:K602"/>
    <mergeCell ref="L598:L602"/>
    <mergeCell ref="M598:M602"/>
    <mergeCell ref="AF598:AF602"/>
    <mergeCell ref="AG598:AG602"/>
    <mergeCell ref="AH598:AH602"/>
    <mergeCell ref="AI598:AI602"/>
    <mergeCell ref="AJ598:AJ602"/>
    <mergeCell ref="AK598:AK602"/>
    <mergeCell ref="N599:N601"/>
    <mergeCell ref="O599:O601"/>
    <mergeCell ref="P599:P601"/>
    <mergeCell ref="Q599:Q601"/>
    <mergeCell ref="R599:R601"/>
    <mergeCell ref="S599:S601"/>
    <mergeCell ref="T599:T601"/>
    <mergeCell ref="U599:U601"/>
    <mergeCell ref="V599:V601"/>
    <mergeCell ref="W599:W601"/>
    <mergeCell ref="X599:X601"/>
    <mergeCell ref="Y599:Y601"/>
    <mergeCell ref="G598:G602"/>
    <mergeCell ref="H603:H608"/>
    <mergeCell ref="I603:I608"/>
    <mergeCell ref="J603:J608"/>
    <mergeCell ref="K603:K608"/>
    <mergeCell ref="L603:L608"/>
    <mergeCell ref="M603:M608"/>
    <mergeCell ref="AF603:AF608"/>
    <mergeCell ref="AG603:AG608"/>
    <mergeCell ref="AH603:AH608"/>
    <mergeCell ref="AI603:AI608"/>
    <mergeCell ref="AJ603:AJ608"/>
    <mergeCell ref="AK603:AK608"/>
    <mergeCell ref="N604:N607"/>
    <mergeCell ref="O604:O607"/>
    <mergeCell ref="P604:P607"/>
    <mergeCell ref="Q604:Q607"/>
    <mergeCell ref="R604:R607"/>
    <mergeCell ref="S604:S607"/>
    <mergeCell ref="T604:T607"/>
    <mergeCell ref="U604:U607"/>
    <mergeCell ref="V604:V607"/>
    <mergeCell ref="W604:W607"/>
    <mergeCell ref="X604:X607"/>
    <mergeCell ref="Y604:Y607"/>
    <mergeCell ref="G603:G608"/>
    <mergeCell ref="H609:H613"/>
    <mergeCell ref="I609:I613"/>
    <mergeCell ref="J609:J613"/>
    <mergeCell ref="K609:K613"/>
    <mergeCell ref="L609:L613"/>
    <mergeCell ref="M609:M613"/>
    <mergeCell ref="AF609:AF613"/>
    <mergeCell ref="AG609:AG613"/>
    <mergeCell ref="AH609:AH613"/>
    <mergeCell ref="AI609:AI613"/>
    <mergeCell ref="AJ609:AJ613"/>
    <mergeCell ref="AK609:AK613"/>
    <mergeCell ref="N610:N612"/>
    <mergeCell ref="O610:O612"/>
    <mergeCell ref="P610:P612"/>
    <mergeCell ref="Q610:Q612"/>
    <mergeCell ref="R610:R612"/>
    <mergeCell ref="S610:S612"/>
    <mergeCell ref="T610:T612"/>
    <mergeCell ref="U610:U612"/>
    <mergeCell ref="V610:V612"/>
    <mergeCell ref="W610:W612"/>
    <mergeCell ref="X610:X612"/>
    <mergeCell ref="Y610:Y612"/>
    <mergeCell ref="G609:G613"/>
    <mergeCell ref="H614:H618"/>
    <mergeCell ref="I614:I618"/>
    <mergeCell ref="J614:J618"/>
    <mergeCell ref="K614:K618"/>
    <mergeCell ref="L614:L618"/>
    <mergeCell ref="M614:M618"/>
    <mergeCell ref="AF614:AF618"/>
    <mergeCell ref="AG614:AG618"/>
    <mergeCell ref="AH614:AH618"/>
    <mergeCell ref="AI614:AI618"/>
    <mergeCell ref="AJ614:AJ618"/>
    <mergeCell ref="AK614:AK618"/>
    <mergeCell ref="N615:N617"/>
    <mergeCell ref="O615:O617"/>
    <mergeCell ref="P615:P617"/>
    <mergeCell ref="Q615:Q617"/>
    <mergeCell ref="R615:R617"/>
    <mergeCell ref="S615:S617"/>
    <mergeCell ref="T615:T617"/>
    <mergeCell ref="U615:U617"/>
    <mergeCell ref="V615:V617"/>
    <mergeCell ref="W615:W617"/>
    <mergeCell ref="X615:X617"/>
    <mergeCell ref="Y615:Y617"/>
    <mergeCell ref="G614:G618"/>
    <mergeCell ref="H619:H623"/>
    <mergeCell ref="I619:I623"/>
    <mergeCell ref="J619:J623"/>
    <mergeCell ref="K619:K623"/>
    <mergeCell ref="L619:L623"/>
    <mergeCell ref="M619:M623"/>
    <mergeCell ref="AF619:AF623"/>
    <mergeCell ref="AG619:AG623"/>
    <mergeCell ref="AH619:AH623"/>
    <mergeCell ref="AI619:AI623"/>
    <mergeCell ref="AJ619:AJ623"/>
    <mergeCell ref="AK619:AK623"/>
    <mergeCell ref="N620:N622"/>
    <mergeCell ref="O620:O622"/>
    <mergeCell ref="P620:P622"/>
    <mergeCell ref="Q620:Q622"/>
    <mergeCell ref="R620:R622"/>
    <mergeCell ref="S620:S622"/>
    <mergeCell ref="T620:T622"/>
    <mergeCell ref="U620:U622"/>
    <mergeCell ref="V620:V622"/>
    <mergeCell ref="W620:W622"/>
    <mergeCell ref="X620:X622"/>
    <mergeCell ref="Y620:Y622"/>
    <mergeCell ref="G619:G623"/>
    <mergeCell ref="H823:H827"/>
    <mergeCell ref="I823:I827"/>
    <mergeCell ref="J823:J827"/>
    <mergeCell ref="K823:K827"/>
    <mergeCell ref="L823:L827"/>
    <mergeCell ref="M823:M827"/>
    <mergeCell ref="AF823:AF827"/>
    <mergeCell ref="AG823:AG827"/>
    <mergeCell ref="AH823:AH827"/>
    <mergeCell ref="AI823:AI827"/>
    <mergeCell ref="AJ823:AJ827"/>
    <mergeCell ref="AK823:AK827"/>
    <mergeCell ref="N824:N826"/>
    <mergeCell ref="O824:O826"/>
    <mergeCell ref="P824:P826"/>
    <mergeCell ref="Q824:Q826"/>
    <mergeCell ref="R824:R826"/>
    <mergeCell ref="S824:S826"/>
    <mergeCell ref="T824:T826"/>
    <mergeCell ref="U824:U826"/>
    <mergeCell ref="V824:V826"/>
    <mergeCell ref="W824:W826"/>
    <mergeCell ref="X824:X826"/>
    <mergeCell ref="Y824:Y826"/>
    <mergeCell ref="G823:G827"/>
    <mergeCell ref="H624:H628"/>
    <mergeCell ref="I624:I628"/>
    <mergeCell ref="J624:J628"/>
    <mergeCell ref="K624:K628"/>
    <mergeCell ref="L624:L628"/>
    <mergeCell ref="M624:M628"/>
    <mergeCell ref="AF624:AF628"/>
    <mergeCell ref="AG624:AG628"/>
    <mergeCell ref="AH624:AH628"/>
    <mergeCell ref="AI624:AI628"/>
    <mergeCell ref="AJ624:AJ628"/>
    <mergeCell ref="AK624:AK628"/>
    <mergeCell ref="N625:N627"/>
    <mergeCell ref="O625:O627"/>
    <mergeCell ref="P625:P627"/>
    <mergeCell ref="Q625:Q627"/>
    <mergeCell ref="R625:R627"/>
    <mergeCell ref="S625:S627"/>
    <mergeCell ref="T625:T627"/>
    <mergeCell ref="U625:U627"/>
    <mergeCell ref="V625:V627"/>
    <mergeCell ref="W625:W627"/>
    <mergeCell ref="X625:X627"/>
    <mergeCell ref="Y625:Y627"/>
    <mergeCell ref="G624:G628"/>
    <mergeCell ref="H629:H633"/>
    <mergeCell ref="I629:I633"/>
    <mergeCell ref="J629:J633"/>
    <mergeCell ref="K629:K633"/>
    <mergeCell ref="L629:L633"/>
    <mergeCell ref="M629:M633"/>
    <mergeCell ref="AF629:AF633"/>
    <mergeCell ref="AG629:AG633"/>
    <mergeCell ref="AH629:AH633"/>
    <mergeCell ref="AI629:AI633"/>
    <mergeCell ref="AJ629:AJ633"/>
    <mergeCell ref="AK629:AK633"/>
    <mergeCell ref="N630:N632"/>
    <mergeCell ref="O630:O632"/>
    <mergeCell ref="P630:P632"/>
    <mergeCell ref="Q630:Q632"/>
    <mergeCell ref="R630:R632"/>
    <mergeCell ref="S630:S632"/>
    <mergeCell ref="T630:T632"/>
    <mergeCell ref="U630:U632"/>
    <mergeCell ref="V630:V632"/>
    <mergeCell ref="W630:W632"/>
    <mergeCell ref="X630:X632"/>
    <mergeCell ref="Y630:Y632"/>
    <mergeCell ref="G629:G633"/>
    <mergeCell ref="H634:H638"/>
    <mergeCell ref="I634:I638"/>
    <mergeCell ref="J634:J638"/>
    <mergeCell ref="K634:K638"/>
    <mergeCell ref="L634:L638"/>
    <mergeCell ref="M634:M638"/>
    <mergeCell ref="AF634:AF638"/>
    <mergeCell ref="AG634:AG638"/>
    <mergeCell ref="AH634:AH638"/>
    <mergeCell ref="AI634:AI638"/>
    <mergeCell ref="AJ634:AJ638"/>
    <mergeCell ref="AK634:AK638"/>
    <mergeCell ref="N635:N637"/>
    <mergeCell ref="O635:O637"/>
    <mergeCell ref="P635:P637"/>
    <mergeCell ref="Q635:Q637"/>
    <mergeCell ref="R635:R637"/>
    <mergeCell ref="S635:S637"/>
    <mergeCell ref="T635:T637"/>
    <mergeCell ref="U635:U637"/>
    <mergeCell ref="V635:V637"/>
    <mergeCell ref="W635:W637"/>
    <mergeCell ref="X635:X637"/>
    <mergeCell ref="Y635:Y637"/>
    <mergeCell ref="G634:G638"/>
    <mergeCell ref="H639:H643"/>
    <mergeCell ref="I639:I643"/>
    <mergeCell ref="J639:J643"/>
    <mergeCell ref="K639:K643"/>
    <mergeCell ref="L639:L643"/>
    <mergeCell ref="M639:M643"/>
    <mergeCell ref="AF639:AF643"/>
    <mergeCell ref="AG639:AG643"/>
    <mergeCell ref="AH639:AH643"/>
    <mergeCell ref="AI639:AI643"/>
    <mergeCell ref="AJ639:AJ643"/>
    <mergeCell ref="AK639:AK643"/>
    <mergeCell ref="N640:N642"/>
    <mergeCell ref="O640:O642"/>
    <mergeCell ref="P640:P642"/>
    <mergeCell ref="Q640:Q642"/>
    <mergeCell ref="R640:R642"/>
    <mergeCell ref="S640:S642"/>
    <mergeCell ref="T640:T642"/>
    <mergeCell ref="U640:U642"/>
    <mergeCell ref="V640:V642"/>
    <mergeCell ref="W640:W642"/>
    <mergeCell ref="X640:X642"/>
    <mergeCell ref="Y640:Y642"/>
    <mergeCell ref="G639:G643"/>
    <mergeCell ref="H731:H736"/>
    <mergeCell ref="I731:I736"/>
    <mergeCell ref="J731:J736"/>
    <mergeCell ref="K731:K736"/>
    <mergeCell ref="L731:L736"/>
    <mergeCell ref="M731:M736"/>
    <mergeCell ref="AF731:AF736"/>
    <mergeCell ref="AG731:AG736"/>
    <mergeCell ref="AH731:AH736"/>
    <mergeCell ref="AI731:AI736"/>
    <mergeCell ref="AJ731:AJ736"/>
    <mergeCell ref="AK731:AK736"/>
    <mergeCell ref="N732:N735"/>
    <mergeCell ref="O732:O735"/>
    <mergeCell ref="P732:P735"/>
    <mergeCell ref="Q732:Q735"/>
    <mergeCell ref="R732:R735"/>
    <mergeCell ref="S732:S735"/>
    <mergeCell ref="T732:T735"/>
    <mergeCell ref="U732:U735"/>
    <mergeCell ref="V732:V735"/>
    <mergeCell ref="W732:W735"/>
    <mergeCell ref="X732:X735"/>
    <mergeCell ref="Y732:Y735"/>
    <mergeCell ref="G731:G736"/>
    <mergeCell ref="H644:H649"/>
    <mergeCell ref="I644:I649"/>
    <mergeCell ref="J644:J649"/>
    <mergeCell ref="K644:K649"/>
    <mergeCell ref="L644:L649"/>
    <mergeCell ref="M644:M649"/>
    <mergeCell ref="AF644:AF649"/>
    <mergeCell ref="AG644:AG649"/>
    <mergeCell ref="AH644:AH649"/>
    <mergeCell ref="AI644:AI649"/>
    <mergeCell ref="AJ644:AJ649"/>
    <mergeCell ref="AK644:AK649"/>
    <mergeCell ref="N645:N648"/>
    <mergeCell ref="O645:O648"/>
    <mergeCell ref="P645:P648"/>
    <mergeCell ref="Q645:Q648"/>
    <mergeCell ref="R645:R648"/>
    <mergeCell ref="S645:S648"/>
    <mergeCell ref="T645:T648"/>
    <mergeCell ref="U645:U648"/>
    <mergeCell ref="V645:V648"/>
    <mergeCell ref="W645:W648"/>
    <mergeCell ref="X645:X648"/>
    <mergeCell ref="Y645:Y648"/>
    <mergeCell ref="G644:G649"/>
    <mergeCell ref="H650:H654"/>
    <mergeCell ref="I650:I654"/>
    <mergeCell ref="J650:J654"/>
    <mergeCell ref="K650:K654"/>
    <mergeCell ref="L650:L654"/>
    <mergeCell ref="M650:M654"/>
    <mergeCell ref="AF650:AF654"/>
    <mergeCell ref="AG650:AG654"/>
    <mergeCell ref="AH650:AH654"/>
    <mergeCell ref="AI650:AI654"/>
    <mergeCell ref="AJ650:AJ654"/>
    <mergeCell ref="AK650:AK654"/>
    <mergeCell ref="N651:N653"/>
    <mergeCell ref="O651:O653"/>
    <mergeCell ref="P651:P653"/>
    <mergeCell ref="Q651:Q653"/>
    <mergeCell ref="R651:R653"/>
    <mergeCell ref="S651:S653"/>
    <mergeCell ref="T651:T653"/>
    <mergeCell ref="U651:U653"/>
    <mergeCell ref="V651:V653"/>
    <mergeCell ref="W651:W653"/>
    <mergeCell ref="X651:X653"/>
    <mergeCell ref="Y651:Y653"/>
    <mergeCell ref="G650:G654"/>
    <mergeCell ref="H655:H660"/>
    <mergeCell ref="I655:I660"/>
    <mergeCell ref="J655:J660"/>
    <mergeCell ref="K655:K660"/>
    <mergeCell ref="L655:L660"/>
    <mergeCell ref="M655:M660"/>
    <mergeCell ref="AF655:AF660"/>
    <mergeCell ref="AG655:AG660"/>
    <mergeCell ref="AH655:AH660"/>
    <mergeCell ref="AI655:AI660"/>
    <mergeCell ref="AJ655:AJ660"/>
    <mergeCell ref="AK655:AK660"/>
    <mergeCell ref="N656:N659"/>
    <mergeCell ref="O656:O659"/>
    <mergeCell ref="P656:P659"/>
    <mergeCell ref="Q656:Q659"/>
    <mergeCell ref="R656:R659"/>
    <mergeCell ref="S656:S659"/>
    <mergeCell ref="T656:T659"/>
    <mergeCell ref="U656:U659"/>
    <mergeCell ref="V656:V659"/>
    <mergeCell ref="W656:W659"/>
    <mergeCell ref="X656:X659"/>
    <mergeCell ref="Y656:Y659"/>
    <mergeCell ref="G655:G660"/>
    <mergeCell ref="H661:H666"/>
    <mergeCell ref="I661:I666"/>
    <mergeCell ref="J661:J666"/>
    <mergeCell ref="K661:K666"/>
    <mergeCell ref="L661:L666"/>
    <mergeCell ref="M661:M666"/>
    <mergeCell ref="AF661:AF666"/>
    <mergeCell ref="AG661:AG666"/>
    <mergeCell ref="AH661:AH666"/>
    <mergeCell ref="AI661:AI666"/>
    <mergeCell ref="AJ661:AJ666"/>
    <mergeCell ref="AK661:AK666"/>
    <mergeCell ref="N662:N665"/>
    <mergeCell ref="O662:O665"/>
    <mergeCell ref="P662:P665"/>
    <mergeCell ref="Q662:Q665"/>
    <mergeCell ref="R662:R665"/>
    <mergeCell ref="S662:S665"/>
    <mergeCell ref="T662:T665"/>
    <mergeCell ref="U662:U665"/>
    <mergeCell ref="V662:V665"/>
    <mergeCell ref="W662:W665"/>
    <mergeCell ref="X662:X665"/>
    <mergeCell ref="Y662:Y665"/>
    <mergeCell ref="G661:G666"/>
    <mergeCell ref="H667:H673"/>
    <mergeCell ref="I667:I673"/>
    <mergeCell ref="J667:J673"/>
    <mergeCell ref="K667:K673"/>
    <mergeCell ref="L667:L673"/>
    <mergeCell ref="M667:M673"/>
    <mergeCell ref="AF667:AF673"/>
    <mergeCell ref="AG667:AG673"/>
    <mergeCell ref="AH667:AH673"/>
    <mergeCell ref="AI667:AI673"/>
    <mergeCell ref="AJ667:AJ673"/>
    <mergeCell ref="AK667:AK673"/>
    <mergeCell ref="N668:N672"/>
    <mergeCell ref="O668:O672"/>
    <mergeCell ref="P668:P672"/>
    <mergeCell ref="Q668:Q672"/>
    <mergeCell ref="R668:R672"/>
    <mergeCell ref="S668:S672"/>
    <mergeCell ref="T668:T672"/>
    <mergeCell ref="U668:U672"/>
    <mergeCell ref="V668:V672"/>
    <mergeCell ref="W668:W672"/>
    <mergeCell ref="X668:X672"/>
    <mergeCell ref="Y668:Y672"/>
    <mergeCell ref="G667:G673"/>
    <mergeCell ref="H680:H686"/>
    <mergeCell ref="I680:I686"/>
    <mergeCell ref="J680:J686"/>
    <mergeCell ref="K680:K686"/>
    <mergeCell ref="L680:L686"/>
    <mergeCell ref="M680:M686"/>
    <mergeCell ref="AF680:AF686"/>
    <mergeCell ref="AG680:AG686"/>
    <mergeCell ref="AH680:AH686"/>
    <mergeCell ref="AI680:AI686"/>
    <mergeCell ref="AJ680:AJ686"/>
    <mergeCell ref="AK680:AK686"/>
    <mergeCell ref="N681:N685"/>
    <mergeCell ref="O681:O685"/>
    <mergeCell ref="P681:P685"/>
    <mergeCell ref="Q681:Q685"/>
    <mergeCell ref="R681:R685"/>
    <mergeCell ref="S681:S685"/>
    <mergeCell ref="T681:T685"/>
    <mergeCell ref="U681:U685"/>
    <mergeCell ref="V681:V685"/>
    <mergeCell ref="W681:W685"/>
    <mergeCell ref="X681:X685"/>
    <mergeCell ref="Y681:Y685"/>
    <mergeCell ref="G680:G686"/>
    <mergeCell ref="H687:H692"/>
    <mergeCell ref="I687:I692"/>
    <mergeCell ref="J687:J692"/>
    <mergeCell ref="K687:K692"/>
    <mergeCell ref="L687:L692"/>
    <mergeCell ref="M687:M692"/>
    <mergeCell ref="AF687:AF692"/>
    <mergeCell ref="AG687:AG692"/>
    <mergeCell ref="AH687:AH692"/>
    <mergeCell ref="AI687:AI692"/>
    <mergeCell ref="AJ687:AJ692"/>
    <mergeCell ref="AK687:AK692"/>
    <mergeCell ref="N688:N691"/>
    <mergeCell ref="O688:O691"/>
    <mergeCell ref="P688:P691"/>
    <mergeCell ref="Q688:Q691"/>
    <mergeCell ref="R688:R691"/>
    <mergeCell ref="S688:S691"/>
    <mergeCell ref="T688:T691"/>
    <mergeCell ref="U688:U691"/>
    <mergeCell ref="V688:V691"/>
    <mergeCell ref="W688:W691"/>
    <mergeCell ref="X688:X691"/>
    <mergeCell ref="Y688:Y691"/>
    <mergeCell ref="G687:G692"/>
    <mergeCell ref="H693:H698"/>
    <mergeCell ref="I693:I698"/>
    <mergeCell ref="J693:J698"/>
    <mergeCell ref="K693:K698"/>
    <mergeCell ref="L693:L698"/>
    <mergeCell ref="M693:M698"/>
    <mergeCell ref="AF693:AF698"/>
    <mergeCell ref="AG693:AG698"/>
    <mergeCell ref="AH693:AH698"/>
    <mergeCell ref="AI693:AI698"/>
    <mergeCell ref="AJ693:AJ698"/>
    <mergeCell ref="AK693:AK698"/>
    <mergeCell ref="N694:N697"/>
    <mergeCell ref="O694:O697"/>
    <mergeCell ref="P694:P697"/>
    <mergeCell ref="Q694:Q697"/>
    <mergeCell ref="R694:R697"/>
    <mergeCell ref="S694:S697"/>
    <mergeCell ref="T694:T697"/>
    <mergeCell ref="U694:U697"/>
    <mergeCell ref="V694:V697"/>
    <mergeCell ref="W694:W697"/>
    <mergeCell ref="X694:X697"/>
    <mergeCell ref="Y694:Y697"/>
    <mergeCell ref="G693:G698"/>
    <mergeCell ref="H699:H703"/>
    <mergeCell ref="I699:I703"/>
    <mergeCell ref="J699:J703"/>
    <mergeCell ref="K699:K703"/>
    <mergeCell ref="L699:L703"/>
    <mergeCell ref="M699:M703"/>
    <mergeCell ref="AF699:AF703"/>
    <mergeCell ref="AG699:AG703"/>
    <mergeCell ref="AH699:AH703"/>
    <mergeCell ref="AI699:AI703"/>
    <mergeCell ref="AJ699:AJ703"/>
    <mergeCell ref="AK699:AK703"/>
    <mergeCell ref="N700:N702"/>
    <mergeCell ref="O700:O702"/>
    <mergeCell ref="P700:P702"/>
    <mergeCell ref="Q700:Q702"/>
    <mergeCell ref="R700:R702"/>
    <mergeCell ref="S700:S702"/>
    <mergeCell ref="T700:T702"/>
    <mergeCell ref="U700:U702"/>
    <mergeCell ref="V700:V702"/>
    <mergeCell ref="W700:W702"/>
    <mergeCell ref="X700:X702"/>
    <mergeCell ref="Y700:Y702"/>
    <mergeCell ref="G699:G703"/>
    <mergeCell ref="H704:H708"/>
    <mergeCell ref="I704:I708"/>
    <mergeCell ref="J704:J708"/>
    <mergeCell ref="K704:K708"/>
    <mergeCell ref="L704:L708"/>
    <mergeCell ref="M704:M708"/>
    <mergeCell ref="AF704:AF708"/>
    <mergeCell ref="AG704:AG708"/>
    <mergeCell ref="AH704:AH708"/>
    <mergeCell ref="AI704:AI708"/>
    <mergeCell ref="AJ704:AJ708"/>
    <mergeCell ref="AK704:AK708"/>
    <mergeCell ref="N705:N707"/>
    <mergeCell ref="O705:O707"/>
    <mergeCell ref="P705:P707"/>
    <mergeCell ref="Q705:Q707"/>
    <mergeCell ref="R705:R707"/>
    <mergeCell ref="S705:S707"/>
    <mergeCell ref="T705:T707"/>
    <mergeCell ref="U705:U707"/>
    <mergeCell ref="V705:V707"/>
    <mergeCell ref="W705:W707"/>
    <mergeCell ref="X705:X707"/>
    <mergeCell ref="Y705:Y707"/>
    <mergeCell ref="G704:G708"/>
    <mergeCell ref="H709:H713"/>
    <mergeCell ref="I709:I713"/>
    <mergeCell ref="J709:J713"/>
    <mergeCell ref="K709:K713"/>
    <mergeCell ref="L709:L713"/>
    <mergeCell ref="M709:M713"/>
    <mergeCell ref="AF709:AF713"/>
    <mergeCell ref="AG709:AG713"/>
    <mergeCell ref="AH709:AH713"/>
    <mergeCell ref="AI709:AI713"/>
    <mergeCell ref="AJ709:AJ713"/>
    <mergeCell ref="AK709:AK713"/>
    <mergeCell ref="N710:N712"/>
    <mergeCell ref="O710:O712"/>
    <mergeCell ref="P710:P712"/>
    <mergeCell ref="Q710:Q712"/>
    <mergeCell ref="R710:R712"/>
    <mergeCell ref="S710:S712"/>
    <mergeCell ref="T710:T712"/>
    <mergeCell ref="U710:U712"/>
    <mergeCell ref="V710:V712"/>
    <mergeCell ref="W710:W712"/>
    <mergeCell ref="X710:X712"/>
    <mergeCell ref="Y710:Y712"/>
    <mergeCell ref="G709:G713"/>
    <mergeCell ref="H714:H718"/>
    <mergeCell ref="I714:I718"/>
    <mergeCell ref="J714:J718"/>
    <mergeCell ref="K714:K718"/>
    <mergeCell ref="L714:L718"/>
    <mergeCell ref="M714:M718"/>
    <mergeCell ref="AF714:AF718"/>
    <mergeCell ref="AG714:AG718"/>
    <mergeCell ref="AH714:AH718"/>
    <mergeCell ref="AI714:AI718"/>
    <mergeCell ref="AJ714:AJ718"/>
    <mergeCell ref="AK714:AK718"/>
    <mergeCell ref="N715:N717"/>
    <mergeCell ref="O715:O717"/>
    <mergeCell ref="P715:P717"/>
    <mergeCell ref="Q715:Q717"/>
    <mergeCell ref="R715:R717"/>
    <mergeCell ref="S715:S717"/>
    <mergeCell ref="T715:T717"/>
    <mergeCell ref="U715:U717"/>
    <mergeCell ref="V715:V717"/>
    <mergeCell ref="W715:W717"/>
    <mergeCell ref="X715:X717"/>
    <mergeCell ref="Y715:Y717"/>
    <mergeCell ref="G714:G718"/>
    <mergeCell ref="H719:H724"/>
    <mergeCell ref="I719:I724"/>
    <mergeCell ref="J719:J724"/>
    <mergeCell ref="K719:K724"/>
    <mergeCell ref="L719:L724"/>
    <mergeCell ref="M719:M724"/>
    <mergeCell ref="AF719:AF724"/>
    <mergeCell ref="AG719:AG724"/>
    <mergeCell ref="AH719:AH724"/>
    <mergeCell ref="AI719:AI724"/>
    <mergeCell ref="AJ719:AJ724"/>
    <mergeCell ref="AK719:AK724"/>
    <mergeCell ref="N720:N723"/>
    <mergeCell ref="O720:O723"/>
    <mergeCell ref="P720:P723"/>
    <mergeCell ref="Q720:Q723"/>
    <mergeCell ref="R720:R723"/>
    <mergeCell ref="S720:S723"/>
    <mergeCell ref="T720:T723"/>
    <mergeCell ref="U720:U723"/>
    <mergeCell ref="V720:V723"/>
    <mergeCell ref="W720:W723"/>
    <mergeCell ref="X720:X723"/>
    <mergeCell ref="Y720:Y723"/>
    <mergeCell ref="G719:G724"/>
    <mergeCell ref="H737:H742"/>
    <mergeCell ref="I737:I742"/>
    <mergeCell ref="J737:J742"/>
    <mergeCell ref="K737:K742"/>
    <mergeCell ref="L737:L742"/>
    <mergeCell ref="M737:M742"/>
    <mergeCell ref="AF737:AF742"/>
    <mergeCell ref="AG737:AG742"/>
    <mergeCell ref="AH737:AH742"/>
    <mergeCell ref="AI737:AI742"/>
    <mergeCell ref="AJ737:AJ742"/>
    <mergeCell ref="AK737:AK742"/>
    <mergeCell ref="N738:N741"/>
    <mergeCell ref="O738:O741"/>
    <mergeCell ref="P738:P741"/>
    <mergeCell ref="Q738:Q741"/>
    <mergeCell ref="R738:R741"/>
    <mergeCell ref="S738:S741"/>
    <mergeCell ref="T738:T741"/>
    <mergeCell ref="U738:U741"/>
    <mergeCell ref="V738:V741"/>
    <mergeCell ref="W738:W741"/>
    <mergeCell ref="X738:X741"/>
    <mergeCell ref="Y738:Y741"/>
    <mergeCell ref="G737:G742"/>
    <mergeCell ref="H743:H749"/>
    <mergeCell ref="I743:I749"/>
    <mergeCell ref="J743:J749"/>
    <mergeCell ref="K743:K749"/>
    <mergeCell ref="L743:L749"/>
    <mergeCell ref="M743:M749"/>
    <mergeCell ref="AF743:AF749"/>
    <mergeCell ref="AG743:AG749"/>
    <mergeCell ref="AH743:AH749"/>
    <mergeCell ref="AI743:AI749"/>
    <mergeCell ref="AJ743:AJ749"/>
    <mergeCell ref="AK743:AK749"/>
    <mergeCell ref="N744:N748"/>
    <mergeCell ref="O744:O748"/>
    <mergeCell ref="P744:P748"/>
    <mergeCell ref="Q744:Q748"/>
    <mergeCell ref="R744:R748"/>
    <mergeCell ref="S744:S748"/>
    <mergeCell ref="T744:T748"/>
    <mergeCell ref="U744:U748"/>
    <mergeCell ref="V744:V748"/>
    <mergeCell ref="W744:W748"/>
    <mergeCell ref="X744:X748"/>
    <mergeCell ref="Y744:Y748"/>
    <mergeCell ref="G743:G749"/>
    <mergeCell ref="H750:H754"/>
    <mergeCell ref="I750:I754"/>
    <mergeCell ref="J750:J754"/>
    <mergeCell ref="K750:K754"/>
    <mergeCell ref="L750:L754"/>
    <mergeCell ref="M750:M754"/>
    <mergeCell ref="AF750:AF754"/>
    <mergeCell ref="AG750:AG754"/>
    <mergeCell ref="AH750:AH754"/>
    <mergeCell ref="AI750:AI754"/>
    <mergeCell ref="AJ750:AJ754"/>
    <mergeCell ref="AK750:AK754"/>
    <mergeCell ref="N751:N753"/>
    <mergeCell ref="O751:O753"/>
    <mergeCell ref="P751:P753"/>
    <mergeCell ref="Q751:Q753"/>
    <mergeCell ref="R751:R753"/>
    <mergeCell ref="S751:S753"/>
    <mergeCell ref="T751:T753"/>
    <mergeCell ref="U751:U753"/>
    <mergeCell ref="V751:V753"/>
    <mergeCell ref="W751:W753"/>
    <mergeCell ref="X751:X753"/>
    <mergeCell ref="Y751:Y753"/>
    <mergeCell ref="G750:G754"/>
    <mergeCell ref="H755:H761"/>
    <mergeCell ref="I755:I761"/>
    <mergeCell ref="J755:J761"/>
    <mergeCell ref="K755:K761"/>
    <mergeCell ref="L755:L761"/>
    <mergeCell ref="M755:M761"/>
    <mergeCell ref="AF755:AF761"/>
    <mergeCell ref="AG755:AG761"/>
    <mergeCell ref="AH755:AH761"/>
    <mergeCell ref="AI755:AI761"/>
    <mergeCell ref="AJ755:AJ761"/>
    <mergeCell ref="AK755:AK761"/>
    <mergeCell ref="N756:N760"/>
    <mergeCell ref="O756:O760"/>
    <mergeCell ref="P756:P760"/>
    <mergeCell ref="Q756:Q760"/>
    <mergeCell ref="R756:R760"/>
    <mergeCell ref="S756:S760"/>
    <mergeCell ref="T756:T760"/>
    <mergeCell ref="U756:U760"/>
    <mergeCell ref="V756:V760"/>
    <mergeCell ref="W756:W760"/>
    <mergeCell ref="X756:X760"/>
    <mergeCell ref="Y756:Y760"/>
    <mergeCell ref="G755:G761"/>
    <mergeCell ref="H762:H768"/>
    <mergeCell ref="I762:I768"/>
    <mergeCell ref="J762:J768"/>
    <mergeCell ref="K762:K768"/>
    <mergeCell ref="L762:L768"/>
    <mergeCell ref="M762:M768"/>
    <mergeCell ref="AF762:AF768"/>
    <mergeCell ref="AG762:AG768"/>
    <mergeCell ref="AH762:AH768"/>
    <mergeCell ref="AI762:AI768"/>
    <mergeCell ref="AJ762:AJ768"/>
    <mergeCell ref="AK762:AK768"/>
    <mergeCell ref="N763:N767"/>
    <mergeCell ref="O763:O767"/>
    <mergeCell ref="P763:P767"/>
    <mergeCell ref="Q763:Q767"/>
    <mergeCell ref="R763:R767"/>
    <mergeCell ref="S763:S767"/>
    <mergeCell ref="T763:T767"/>
    <mergeCell ref="U763:U767"/>
    <mergeCell ref="V763:V767"/>
    <mergeCell ref="W763:W767"/>
    <mergeCell ref="X763:X767"/>
    <mergeCell ref="Y763:Y767"/>
    <mergeCell ref="G762:G768"/>
    <mergeCell ref="H769:H775"/>
    <mergeCell ref="I769:I775"/>
    <mergeCell ref="J769:J775"/>
    <mergeCell ref="K769:K775"/>
    <mergeCell ref="L769:L775"/>
    <mergeCell ref="M769:M775"/>
    <mergeCell ref="AF769:AF775"/>
    <mergeCell ref="AG769:AG775"/>
    <mergeCell ref="AH769:AH775"/>
    <mergeCell ref="AI769:AI775"/>
    <mergeCell ref="AJ769:AJ775"/>
    <mergeCell ref="AK769:AK775"/>
    <mergeCell ref="N770:N774"/>
    <mergeCell ref="O770:O774"/>
    <mergeCell ref="P770:P774"/>
    <mergeCell ref="Q770:Q774"/>
    <mergeCell ref="R770:R774"/>
    <mergeCell ref="S770:S774"/>
    <mergeCell ref="T770:T774"/>
    <mergeCell ref="U770:U774"/>
    <mergeCell ref="V770:V774"/>
    <mergeCell ref="W770:W774"/>
    <mergeCell ref="X770:X774"/>
    <mergeCell ref="Y770:Y774"/>
    <mergeCell ref="G769:G775"/>
    <mergeCell ref="H776:H781"/>
    <mergeCell ref="I776:I781"/>
    <mergeCell ref="J776:J781"/>
    <mergeCell ref="K776:K781"/>
    <mergeCell ref="L776:L781"/>
    <mergeCell ref="M776:M781"/>
    <mergeCell ref="AF776:AF781"/>
    <mergeCell ref="AG776:AG781"/>
    <mergeCell ref="AH776:AH781"/>
    <mergeCell ref="AI776:AI781"/>
    <mergeCell ref="AJ776:AJ781"/>
    <mergeCell ref="AK776:AK781"/>
    <mergeCell ref="N777:N780"/>
    <mergeCell ref="O777:O780"/>
    <mergeCell ref="P777:P780"/>
    <mergeCell ref="Q777:Q780"/>
    <mergeCell ref="R777:R780"/>
    <mergeCell ref="S777:S780"/>
    <mergeCell ref="T777:T780"/>
    <mergeCell ref="U777:U780"/>
    <mergeCell ref="V777:V780"/>
    <mergeCell ref="W777:W780"/>
    <mergeCell ref="X777:X780"/>
    <mergeCell ref="Y777:Y780"/>
    <mergeCell ref="G776:G781"/>
    <mergeCell ref="H782:H787"/>
    <mergeCell ref="I782:I787"/>
    <mergeCell ref="J782:J787"/>
    <mergeCell ref="K782:K787"/>
    <mergeCell ref="L782:L787"/>
    <mergeCell ref="M782:M787"/>
    <mergeCell ref="AF782:AF787"/>
    <mergeCell ref="AG782:AG787"/>
    <mergeCell ref="AH782:AH787"/>
    <mergeCell ref="AI782:AI787"/>
    <mergeCell ref="AJ782:AJ787"/>
    <mergeCell ref="AK782:AK787"/>
    <mergeCell ref="N783:N786"/>
    <mergeCell ref="O783:O786"/>
    <mergeCell ref="P783:P786"/>
    <mergeCell ref="Q783:Q786"/>
    <mergeCell ref="R783:R786"/>
    <mergeCell ref="S783:S786"/>
    <mergeCell ref="T783:T786"/>
    <mergeCell ref="U783:U786"/>
    <mergeCell ref="V783:V786"/>
    <mergeCell ref="W783:W786"/>
    <mergeCell ref="X783:X786"/>
    <mergeCell ref="Y783:Y786"/>
    <mergeCell ref="G782:G787"/>
    <mergeCell ref="H794:H798"/>
    <mergeCell ref="I794:I798"/>
    <mergeCell ref="J794:J798"/>
    <mergeCell ref="K794:K798"/>
    <mergeCell ref="L794:L798"/>
    <mergeCell ref="M794:M798"/>
    <mergeCell ref="AF794:AF798"/>
    <mergeCell ref="AG794:AG798"/>
    <mergeCell ref="AH794:AH798"/>
    <mergeCell ref="AI794:AI798"/>
    <mergeCell ref="AJ794:AJ798"/>
    <mergeCell ref="AK794:AK798"/>
    <mergeCell ref="N795:N797"/>
    <mergeCell ref="O795:O797"/>
    <mergeCell ref="P795:P797"/>
    <mergeCell ref="Q795:Q797"/>
    <mergeCell ref="R795:R797"/>
    <mergeCell ref="S795:S797"/>
    <mergeCell ref="T795:T797"/>
    <mergeCell ref="U795:U797"/>
    <mergeCell ref="V795:V797"/>
    <mergeCell ref="W795:W797"/>
    <mergeCell ref="X795:X797"/>
    <mergeCell ref="Y795:Y797"/>
    <mergeCell ref="G794:G798"/>
    <mergeCell ref="H799:H803"/>
    <mergeCell ref="I799:I803"/>
    <mergeCell ref="J799:J803"/>
    <mergeCell ref="K799:K803"/>
    <mergeCell ref="L799:L803"/>
    <mergeCell ref="M799:M803"/>
    <mergeCell ref="AF799:AF803"/>
    <mergeCell ref="AG799:AG803"/>
    <mergeCell ref="AH799:AH803"/>
    <mergeCell ref="AI799:AI803"/>
    <mergeCell ref="AJ799:AJ803"/>
    <mergeCell ref="AK799:AK803"/>
    <mergeCell ref="N800:N802"/>
    <mergeCell ref="O800:O802"/>
    <mergeCell ref="P800:P802"/>
    <mergeCell ref="Q800:Q802"/>
    <mergeCell ref="R800:R802"/>
    <mergeCell ref="S800:S802"/>
    <mergeCell ref="T800:T802"/>
    <mergeCell ref="U800:U802"/>
    <mergeCell ref="V800:V802"/>
    <mergeCell ref="W800:W802"/>
    <mergeCell ref="X800:X802"/>
    <mergeCell ref="Y800:Y802"/>
    <mergeCell ref="G799:G803"/>
    <mergeCell ref="H804:H808"/>
    <mergeCell ref="I804:I808"/>
    <mergeCell ref="J804:J808"/>
    <mergeCell ref="K804:K808"/>
    <mergeCell ref="L804:L808"/>
    <mergeCell ref="M804:M808"/>
    <mergeCell ref="AF804:AF808"/>
    <mergeCell ref="AG804:AG808"/>
    <mergeCell ref="AH804:AH808"/>
    <mergeCell ref="AI804:AI808"/>
    <mergeCell ref="AJ804:AJ808"/>
    <mergeCell ref="AK804:AK808"/>
    <mergeCell ref="N805:N807"/>
    <mergeCell ref="O805:O807"/>
    <mergeCell ref="P805:P807"/>
    <mergeCell ref="Q805:Q807"/>
    <mergeCell ref="R805:R807"/>
    <mergeCell ref="S805:S807"/>
    <mergeCell ref="T805:T807"/>
    <mergeCell ref="U805:U807"/>
    <mergeCell ref="V805:V807"/>
    <mergeCell ref="W805:W807"/>
    <mergeCell ref="X805:X807"/>
    <mergeCell ref="Y805:Y807"/>
    <mergeCell ref="G804:G808"/>
    <mergeCell ref="H809:H816"/>
    <mergeCell ref="I809:I816"/>
    <mergeCell ref="J809:J816"/>
    <mergeCell ref="K809:K816"/>
    <mergeCell ref="L809:L816"/>
    <mergeCell ref="M809:M816"/>
    <mergeCell ref="AF809:AF816"/>
    <mergeCell ref="AG809:AG816"/>
    <mergeCell ref="AH809:AH816"/>
    <mergeCell ref="AI809:AI816"/>
    <mergeCell ref="AJ809:AJ816"/>
    <mergeCell ref="AK809:AK816"/>
    <mergeCell ref="N810:N815"/>
    <mergeCell ref="O810:O815"/>
    <mergeCell ref="P810:P815"/>
    <mergeCell ref="Q810:Q815"/>
    <mergeCell ref="R810:R815"/>
    <mergeCell ref="S810:S815"/>
    <mergeCell ref="T810:T815"/>
    <mergeCell ref="U810:U815"/>
    <mergeCell ref="V810:V815"/>
    <mergeCell ref="W810:W815"/>
    <mergeCell ref="X810:X815"/>
    <mergeCell ref="Y810:Y815"/>
    <mergeCell ref="G809:G816"/>
    <mergeCell ref="H834:H841"/>
    <mergeCell ref="I834:I841"/>
    <mergeCell ref="J834:J841"/>
    <mergeCell ref="K834:K841"/>
    <mergeCell ref="L834:L841"/>
    <mergeCell ref="M834:M841"/>
    <mergeCell ref="AF834:AF841"/>
    <mergeCell ref="AG834:AG841"/>
    <mergeCell ref="AH834:AH841"/>
    <mergeCell ref="AI834:AI841"/>
    <mergeCell ref="AJ834:AJ841"/>
    <mergeCell ref="AK834:AK841"/>
    <mergeCell ref="N835:N840"/>
    <mergeCell ref="O835:O840"/>
    <mergeCell ref="P835:P840"/>
    <mergeCell ref="Q835:Q840"/>
    <mergeCell ref="R835:R840"/>
    <mergeCell ref="S835:S840"/>
    <mergeCell ref="T835:T840"/>
    <mergeCell ref="U835:U840"/>
    <mergeCell ref="V835:V840"/>
    <mergeCell ref="W835:W840"/>
    <mergeCell ref="X835:X840"/>
    <mergeCell ref="Y835:Y840"/>
    <mergeCell ref="G834:G841"/>
    <mergeCell ref="H842:H848"/>
    <mergeCell ref="I842:I848"/>
    <mergeCell ref="J842:J848"/>
    <mergeCell ref="K842:K848"/>
    <mergeCell ref="L842:L848"/>
    <mergeCell ref="M842:M848"/>
    <mergeCell ref="AF842:AF848"/>
    <mergeCell ref="AG842:AG848"/>
    <mergeCell ref="AH842:AH848"/>
    <mergeCell ref="AI842:AI848"/>
    <mergeCell ref="AJ842:AJ848"/>
    <mergeCell ref="AK842:AK848"/>
    <mergeCell ref="N843:N847"/>
    <mergeCell ref="O843:O847"/>
    <mergeCell ref="P843:P847"/>
    <mergeCell ref="Q843:Q847"/>
    <mergeCell ref="R843:R847"/>
    <mergeCell ref="S843:S847"/>
    <mergeCell ref="T843:T847"/>
    <mergeCell ref="U843:U847"/>
    <mergeCell ref="V843:V847"/>
    <mergeCell ref="W843:W847"/>
    <mergeCell ref="X843:X847"/>
    <mergeCell ref="Y843:Y847"/>
    <mergeCell ref="G842:G848"/>
    <mergeCell ref="H849:H854"/>
    <mergeCell ref="I849:I854"/>
    <mergeCell ref="J849:J854"/>
    <mergeCell ref="K849:K854"/>
    <mergeCell ref="L849:L854"/>
    <mergeCell ref="M849:M854"/>
    <mergeCell ref="AF849:AF854"/>
    <mergeCell ref="AG849:AG854"/>
    <mergeCell ref="AH849:AH854"/>
    <mergeCell ref="AI849:AI854"/>
    <mergeCell ref="AJ849:AJ854"/>
    <mergeCell ref="AK849:AK854"/>
    <mergeCell ref="N850:N853"/>
    <mergeCell ref="O850:O853"/>
    <mergeCell ref="P850:P853"/>
    <mergeCell ref="Q850:Q853"/>
    <mergeCell ref="R850:R853"/>
    <mergeCell ref="S850:S853"/>
    <mergeCell ref="T850:T853"/>
    <mergeCell ref="U850:U853"/>
    <mergeCell ref="V850:V853"/>
    <mergeCell ref="W850:W853"/>
    <mergeCell ref="X850:X853"/>
    <mergeCell ref="Y850:Y853"/>
    <mergeCell ref="G849:G854"/>
    <mergeCell ref="H855:H861"/>
    <mergeCell ref="I855:I861"/>
    <mergeCell ref="J855:J861"/>
    <mergeCell ref="K855:K861"/>
    <mergeCell ref="L855:L861"/>
    <mergeCell ref="M855:M861"/>
    <mergeCell ref="AF855:AF861"/>
    <mergeCell ref="AG855:AG861"/>
    <mergeCell ref="AH855:AH861"/>
    <mergeCell ref="AI855:AI861"/>
    <mergeCell ref="AJ855:AJ861"/>
    <mergeCell ref="AK855:AK861"/>
    <mergeCell ref="N856:N860"/>
    <mergeCell ref="O856:O860"/>
    <mergeCell ref="P856:P860"/>
    <mergeCell ref="Q856:Q860"/>
    <mergeCell ref="R856:R860"/>
    <mergeCell ref="S856:S860"/>
    <mergeCell ref="T856:T860"/>
    <mergeCell ref="U856:U860"/>
    <mergeCell ref="V856:V860"/>
    <mergeCell ref="W856:W860"/>
    <mergeCell ref="X856:X860"/>
    <mergeCell ref="Y856:Y860"/>
    <mergeCell ref="G855:G861"/>
    <mergeCell ref="H862:H866"/>
    <mergeCell ref="I862:I866"/>
    <mergeCell ref="J862:J866"/>
    <mergeCell ref="K862:K866"/>
    <mergeCell ref="L862:L866"/>
    <mergeCell ref="M862:M866"/>
    <mergeCell ref="AF862:AF866"/>
    <mergeCell ref="AG862:AG866"/>
    <mergeCell ref="AH862:AH866"/>
    <mergeCell ref="AI862:AI866"/>
    <mergeCell ref="AJ862:AJ866"/>
    <mergeCell ref="AK862:AK866"/>
    <mergeCell ref="N863:N865"/>
    <mergeCell ref="O863:O865"/>
    <mergeCell ref="P863:P865"/>
    <mergeCell ref="Q863:Q865"/>
    <mergeCell ref="R863:R865"/>
    <mergeCell ref="S863:S865"/>
    <mergeCell ref="T863:T865"/>
    <mergeCell ref="U863:U865"/>
    <mergeCell ref="V863:V865"/>
    <mergeCell ref="W863:W865"/>
    <mergeCell ref="X863:X865"/>
    <mergeCell ref="Y863:Y865"/>
    <mergeCell ref="G862:G866"/>
    <mergeCell ref="H867:H873"/>
    <mergeCell ref="I867:I873"/>
    <mergeCell ref="J867:J873"/>
    <mergeCell ref="K867:K873"/>
    <mergeCell ref="L867:L873"/>
    <mergeCell ref="M867:M873"/>
    <mergeCell ref="AF867:AF873"/>
    <mergeCell ref="AG867:AG873"/>
    <mergeCell ref="AH867:AH873"/>
    <mergeCell ref="AI867:AI873"/>
    <mergeCell ref="AJ867:AJ873"/>
    <mergeCell ref="AK867:AK873"/>
    <mergeCell ref="N868:N872"/>
    <mergeCell ref="O868:O872"/>
    <mergeCell ref="P868:P872"/>
    <mergeCell ref="Q868:Q872"/>
    <mergeCell ref="R868:R872"/>
    <mergeCell ref="S868:S872"/>
    <mergeCell ref="T868:T872"/>
    <mergeCell ref="U868:U872"/>
    <mergeCell ref="V868:V872"/>
    <mergeCell ref="W868:W872"/>
    <mergeCell ref="X868:X872"/>
    <mergeCell ref="Y868:Y872"/>
    <mergeCell ref="G867:G873"/>
    <mergeCell ref="H874:H880"/>
    <mergeCell ref="I874:I880"/>
    <mergeCell ref="J874:J880"/>
    <mergeCell ref="K874:K880"/>
    <mergeCell ref="L874:L880"/>
    <mergeCell ref="M874:M880"/>
    <mergeCell ref="AF874:AF880"/>
    <mergeCell ref="AG874:AG880"/>
    <mergeCell ref="AH874:AH880"/>
    <mergeCell ref="AI874:AI880"/>
    <mergeCell ref="AJ874:AJ880"/>
    <mergeCell ref="AK874:AK880"/>
    <mergeCell ref="N875:N879"/>
    <mergeCell ref="O875:O879"/>
    <mergeCell ref="P875:P879"/>
    <mergeCell ref="Q875:Q879"/>
    <mergeCell ref="R875:R879"/>
    <mergeCell ref="S875:S879"/>
    <mergeCell ref="T875:T879"/>
    <mergeCell ref="U875:U879"/>
    <mergeCell ref="V875:V879"/>
    <mergeCell ref="W875:W879"/>
    <mergeCell ref="X875:X879"/>
    <mergeCell ref="Y875:Y879"/>
    <mergeCell ref="G874:G880"/>
    <mergeCell ref="H881:H886"/>
    <mergeCell ref="I881:I886"/>
    <mergeCell ref="J881:J886"/>
    <mergeCell ref="K881:K886"/>
    <mergeCell ref="L881:L886"/>
    <mergeCell ref="M881:M886"/>
    <mergeCell ref="AF881:AF886"/>
    <mergeCell ref="AG881:AG886"/>
    <mergeCell ref="AH881:AH886"/>
    <mergeCell ref="AI881:AI886"/>
    <mergeCell ref="AJ881:AJ886"/>
    <mergeCell ref="AK881:AK886"/>
    <mergeCell ref="N882:N885"/>
    <mergeCell ref="O882:O885"/>
    <mergeCell ref="P882:P885"/>
    <mergeCell ref="Q882:Q885"/>
    <mergeCell ref="R882:R885"/>
    <mergeCell ref="S882:S885"/>
    <mergeCell ref="T882:T885"/>
    <mergeCell ref="U882:U885"/>
    <mergeCell ref="V882:V885"/>
    <mergeCell ref="W882:W885"/>
    <mergeCell ref="X882:X885"/>
    <mergeCell ref="Y882:Y885"/>
    <mergeCell ref="G881:G886"/>
    <mergeCell ref="H887:H893"/>
    <mergeCell ref="I887:I893"/>
    <mergeCell ref="J887:J893"/>
    <mergeCell ref="K887:K893"/>
    <mergeCell ref="L887:L893"/>
    <mergeCell ref="M887:M893"/>
    <mergeCell ref="AF887:AF893"/>
    <mergeCell ref="AG887:AG893"/>
    <mergeCell ref="AH887:AH893"/>
    <mergeCell ref="AI887:AI893"/>
    <mergeCell ref="AJ887:AJ893"/>
    <mergeCell ref="AK887:AK893"/>
    <mergeCell ref="N888:N892"/>
    <mergeCell ref="O888:O892"/>
    <mergeCell ref="P888:P892"/>
    <mergeCell ref="Q888:Q892"/>
    <mergeCell ref="R888:R892"/>
    <mergeCell ref="S888:S892"/>
    <mergeCell ref="T888:T892"/>
    <mergeCell ref="U888:U892"/>
    <mergeCell ref="V888:V892"/>
    <mergeCell ref="W888:W892"/>
    <mergeCell ref="X888:X892"/>
    <mergeCell ref="Y888:Y892"/>
    <mergeCell ref="G887:G893"/>
  </mergeCells>
  <dataValidations count="4517">
    <dataValidation type="whole" allowBlank="1" showErrorMessage="1" errorTitle="Ошибка" error="Допускается ввод только неотрицательных целых чисел!" sqref="AI664">
      <formula1>0</formula1>
      <formula2>9.99999999999999E+23</formula2>
    </dataValidation>
    <dataValidation type="whole" allowBlank="1" showErrorMessage="1" errorTitle="Ошибка" error="Допускается ввод только неотрицательных целых чисел!" sqref="AF664">
      <formula1>0</formula1>
      <formula2>9.99999999999999E+23</formula2>
    </dataValidation>
    <dataValidation type="decimal" allowBlank="1" showErrorMessage="1" errorTitle="Ошибка" error="Допускается ввод только неотрицательных чисел!" sqref="AE664">
      <formula1>0</formula1>
      <formula2>9.99999999999999E+23</formula2>
    </dataValidation>
    <dataValidation type="decimal" allowBlank="1" showErrorMessage="1" errorTitle="Ошибка" error="Допускается ввод только неотрицательных чисел!" sqref="AC664">
      <formula1>0</formula1>
      <formula2>9.99999999999999E+23</formula2>
    </dataValidation>
    <dataValidation type="textLength" operator="lessThanOrEqual" allowBlank="1" showInputMessage="1" showErrorMessage="1" errorTitle="Ошибка" error="Допускается ввод не более 900 символов!" sqref="K6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4">
      <formula1>"a"</formula1>
    </dataValidation>
    <dataValidation type="whole" allowBlank="1" showErrorMessage="1" errorTitle="Ошибка" error="Допускается ввод только неотрицательных целых чисел!" sqref="AI647">
      <formula1>0</formula1>
      <formula2>9.99999999999999E+23</formula2>
    </dataValidation>
    <dataValidation type="whole" allowBlank="1" showErrorMessage="1" errorTitle="Ошибка" error="Допускается ввод только неотрицательных целых чисел!" sqref="AF647">
      <formula1>0</formula1>
      <formula2>9.99999999999999E+23</formula2>
    </dataValidation>
    <dataValidation type="decimal" allowBlank="1" showErrorMessage="1" errorTitle="Ошибка" error="Допускается ввод только неотрицательных чисел!" sqref="AE647">
      <formula1>0</formula1>
      <formula2>9.99999999999999E+23</formula2>
    </dataValidation>
    <dataValidation type="decimal" allowBlank="1" showErrorMessage="1" errorTitle="Ошибка" error="Допускается ввод только неотрицательных чисел!" sqref="AC647">
      <formula1>0</formula1>
      <formula2>9.99999999999999E+23</formula2>
    </dataValidation>
    <dataValidation type="textLength" operator="lessThanOrEqual" allowBlank="1" showInputMessage="1" showErrorMessage="1" errorTitle="Ошибка" error="Допускается ввод не более 900 символов!" sqref="K6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7">
      <formula1>"a"</formula1>
    </dataValidation>
    <dataValidation type="whole" allowBlank="1" showErrorMessage="1" errorTitle="Ошибка" error="Допускается ввод только неотрицательных целых чисел!" sqref="AI606">
      <formula1>0</formula1>
      <formula2>9.99999999999999E+23</formula2>
    </dataValidation>
    <dataValidation type="whole" allowBlank="1" showErrorMessage="1" errorTitle="Ошибка" error="Допускается ввод только неотрицательных целых чисел!" sqref="AF606">
      <formula1>0</formula1>
      <formula2>9.99999999999999E+23</formula2>
    </dataValidation>
    <dataValidation type="decimal" allowBlank="1" showErrorMessage="1" errorTitle="Ошибка" error="Допускается ввод только неотрицательных чисел!" sqref="AE606">
      <formula1>0</formula1>
      <formula2>9.99999999999999E+23</formula2>
    </dataValidation>
    <dataValidation type="decimal" allowBlank="1" showErrorMessage="1" errorTitle="Ошибка" error="Допускается ввод только неотрицательных чисел!" sqref="AC606">
      <formula1>0</formula1>
      <formula2>9.99999999999999E+23</formula2>
    </dataValidation>
    <dataValidation type="textLength" operator="lessThanOrEqual" allowBlank="1" showInputMessage="1" showErrorMessage="1" errorTitle="Ошибка" error="Допускается ввод не более 900 символов!" sqref="K6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6">
      <formula1>"a"</formula1>
    </dataValidation>
    <dataValidation type="whole" allowBlank="1" showErrorMessage="1" errorTitle="Ошибка" error="Допускается ввод только неотрицательных целых чисел!" sqref="AI595">
      <formula1>0</formula1>
      <formula2>9.99999999999999E+23</formula2>
    </dataValidation>
    <dataValidation type="whole" allowBlank="1" showErrorMessage="1" errorTitle="Ошибка" error="Допускается ввод только неотрицательных целых чисел!" sqref="AF595">
      <formula1>0</formula1>
      <formula2>9.99999999999999E+23</formula2>
    </dataValidation>
    <dataValidation type="decimal" allowBlank="1" showErrorMessage="1" errorTitle="Ошибка" error="Допускается ввод только неотрицательных чисел!" sqref="AE595">
      <formula1>0</formula1>
      <formula2>9.99999999999999E+23</formula2>
    </dataValidation>
    <dataValidation type="decimal" allowBlank="1" showErrorMessage="1" errorTitle="Ошибка" error="Допускается ввод только неотрицательных чисел!" sqref="AC595">
      <formula1>0</formula1>
      <formula2>9.99999999999999E+23</formula2>
    </dataValidation>
    <dataValidation type="textLength" operator="lessThanOrEqual" allowBlank="1" showInputMessage="1" showErrorMessage="1" errorTitle="Ошибка" error="Допускается ввод не более 900 символов!" sqref="K5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5">
      <formula1>"a"</formula1>
    </dataValidation>
    <dataValidation type="whole" allowBlank="1" showErrorMessage="1" errorTitle="Ошибка" error="Допускается ввод только неотрицательных целых чисел!" sqref="AI671">
      <formula1>0</formula1>
      <formula2>9.99999999999999E+23</formula2>
    </dataValidation>
    <dataValidation type="whole" allowBlank="1" showErrorMessage="1" errorTitle="Ошибка" error="Допускается ввод только неотрицательных целых чисел!" sqref="AF671">
      <formula1>0</formula1>
      <formula2>9.99999999999999E+23</formula2>
    </dataValidation>
    <dataValidation type="decimal" allowBlank="1" showErrorMessage="1" errorTitle="Ошибка" error="Допускается ввод только неотрицательных чисел!" sqref="AE671">
      <formula1>0</formula1>
      <formula2>9.99999999999999E+23</formula2>
    </dataValidation>
    <dataValidation type="decimal" allowBlank="1" showErrorMessage="1" errorTitle="Ошибка" error="Допускается ввод только неотрицательных чисел!" sqref="AC671">
      <formula1>0</formula1>
      <formula2>9.99999999999999E+23</formula2>
    </dataValidation>
    <dataValidation type="textLength" operator="lessThanOrEqual" allowBlank="1" showInputMessage="1" showErrorMessage="1" errorTitle="Ошибка" error="Допускается ввод не более 900 символов!" sqref="K6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1">
      <formula1>"a"</formula1>
    </dataValidation>
    <dataValidation type="whole" allowBlank="1" showErrorMessage="1" errorTitle="Ошибка" error="Допускается ввод только неотрицательных целых чисел!" sqref="AI670">
      <formula1>0</formula1>
      <formula2>9.99999999999999E+23</formula2>
    </dataValidation>
    <dataValidation type="whole" allowBlank="1" showErrorMessage="1" errorTitle="Ошибка" error="Допускается ввод только неотрицательных целых чисел!" sqref="AF670">
      <formula1>0</formula1>
      <formula2>9.99999999999999E+23</formula2>
    </dataValidation>
    <dataValidation type="decimal" allowBlank="1" showErrorMessage="1" errorTitle="Ошибка" error="Допускается ввод только неотрицательных чисел!" sqref="AE670">
      <formula1>0</formula1>
      <formula2>9.99999999999999E+23</formula2>
    </dataValidation>
    <dataValidation type="decimal" allowBlank="1" showErrorMessage="1" errorTitle="Ошибка" error="Допускается ввод только неотрицательных чисел!" sqref="AC670">
      <formula1>0</formula1>
      <formula2>9.99999999999999E+23</formula2>
    </dataValidation>
    <dataValidation type="textLength" operator="lessThanOrEqual" allowBlank="1" showInputMessage="1" showErrorMessage="1" errorTitle="Ошибка" error="Допускается ввод не более 900 символов!" sqref="K6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0">
      <formula1>"a"</formula1>
    </dataValidation>
    <dataValidation type="whole" allowBlank="1" showErrorMessage="1" errorTitle="Ошибка" error="Допускается ввод только неотрицательных целых чисел!" sqref="AI658">
      <formula1>0</formula1>
      <formula2>9.99999999999999E+23</formula2>
    </dataValidation>
    <dataValidation type="whole" allowBlank="1" showErrorMessage="1" errorTitle="Ошибка" error="Допускается ввод только неотрицательных целых чисел!" sqref="AF658">
      <formula1>0</formula1>
      <formula2>9.99999999999999E+23</formula2>
    </dataValidation>
    <dataValidation type="decimal" allowBlank="1" showErrorMessage="1" errorTitle="Ошибка" error="Допускается ввод только неотрицательных чисел!" sqref="AE658">
      <formula1>0</formula1>
      <formula2>9.99999999999999E+23</formula2>
    </dataValidation>
    <dataValidation type="decimal" allowBlank="1" showErrorMessage="1" errorTitle="Ошибка" error="Допускается ввод только неотрицательных чисел!" sqref="AC658">
      <formula1>0</formula1>
      <formula2>9.99999999999999E+23</formula2>
    </dataValidation>
    <dataValidation type="textLength" operator="lessThanOrEqual" allowBlank="1" showInputMessage="1" showErrorMessage="1" errorTitle="Ошибка" error="Допускается ввод не более 900 символов!" sqref="K6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8">
      <formula1>"a"</formula1>
    </dataValidation>
    <dataValidation type="whole" allowBlank="1" showErrorMessage="1" errorTitle="Ошибка" error="Допускается ввод только неотрицательных целых чисел!" sqref="AI589">
      <formula1>0</formula1>
      <formula2>9.99999999999999E+23</formula2>
    </dataValidation>
    <dataValidation type="whole" allowBlank="1" showErrorMessage="1" errorTitle="Ошибка" error="Допускается ввод только неотрицательных целых чисел!" sqref="AF589">
      <formula1>0</formula1>
      <formula2>9.99999999999999E+23</formula2>
    </dataValidation>
    <dataValidation type="decimal" allowBlank="1" showErrorMessage="1" errorTitle="Ошибка" error="Допускается ввод только неотрицательных чисел!" sqref="AE589">
      <formula1>0</formula1>
      <formula2>9.99999999999999E+23</formula2>
    </dataValidation>
    <dataValidation type="decimal" allowBlank="1" showErrorMessage="1" errorTitle="Ошибка" error="Допускается ввод только неотрицательных чисел!" sqref="AC589">
      <formula1>0</formula1>
      <formula2>9.99999999999999E+23</formula2>
    </dataValidation>
    <dataValidation type="textLength" operator="lessThanOrEqual" allowBlank="1" showInputMessage="1" showErrorMessage="1" errorTitle="Ошибка" error="Допускается ввод не более 900 символов!" sqref="K5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9">
      <formula1>"a"</formula1>
    </dataValidation>
    <dataValidation type="whole" allowBlank="1" showErrorMessage="1" errorTitle="Ошибка" error="Допускается ввод только неотрицательных целых чисел!" sqref="AI573">
      <formula1>0</formula1>
      <formula2>9.99999999999999E+23</formula2>
    </dataValidation>
    <dataValidation type="whole" allowBlank="1" showErrorMessage="1" errorTitle="Ошибка" error="Допускается ввод только неотрицательных целых чисел!" sqref="AF573">
      <formula1>0</formula1>
      <formula2>9.99999999999999E+23</formula2>
    </dataValidation>
    <dataValidation type="decimal" allowBlank="1" showErrorMessage="1" errorTitle="Ошибка" error="Допускается ввод только неотрицательных чисел!" sqref="AE573">
      <formula1>0</formula1>
      <formula2>9.99999999999999E+23</formula2>
    </dataValidation>
    <dataValidation type="decimal" allowBlank="1" showErrorMessage="1" errorTitle="Ошибка" error="Допускается ввод только неотрицательных чисел!" sqref="AC573">
      <formula1>0</formula1>
      <formula2>9.99999999999999E+23</formula2>
    </dataValidation>
    <dataValidation type="textLength" operator="lessThanOrEqual" allowBlank="1" showInputMessage="1" showErrorMessage="1" errorTitle="Ошибка" error="Допускается ввод не более 900 символов!" sqref="K5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3">
      <formula1>"a"</formula1>
    </dataValidation>
    <dataValidation type="whole" allowBlank="1" showErrorMessage="1" errorTitle="Ошибка" error="Допускается ввод только неотрицательных целых чисел!" sqref="AI567">
      <formula1>0</formula1>
      <formula2>9.99999999999999E+23</formula2>
    </dataValidation>
    <dataValidation type="whole" allowBlank="1" showErrorMessage="1" errorTitle="Ошибка" error="Допускается ввод только неотрицательных целых чисел!" sqref="AF567">
      <formula1>0</formula1>
      <formula2>9.99999999999999E+23</formula2>
    </dataValidation>
    <dataValidation type="decimal" allowBlank="1" showErrorMessage="1" errorTitle="Ошибка" error="Допускается ввод только неотрицательных чисел!" sqref="AE567">
      <formula1>0</formula1>
      <formula2>9.99999999999999E+23</formula2>
    </dataValidation>
    <dataValidation type="decimal" allowBlank="1" showErrorMessage="1" errorTitle="Ошибка" error="Допускается ввод только неотрицательных чисел!" sqref="AC567">
      <formula1>0</formula1>
      <formula2>9.99999999999999E+23</formula2>
    </dataValidation>
    <dataValidation type="textLength" operator="lessThanOrEqual" allowBlank="1" showInputMessage="1" showErrorMessage="1" errorTitle="Ошибка" error="Допускается ввод не более 900 символов!" sqref="K5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7">
      <formula1>"a"</formula1>
    </dataValidation>
    <dataValidation type="whole" allowBlank="1" showErrorMessage="1" errorTitle="Ошибка" error="Допускается ввод только неотрицательных целых чисел!" sqref="AI566">
      <formula1>0</formula1>
      <formula2>9.99999999999999E+23</formula2>
    </dataValidation>
    <dataValidation type="whole" allowBlank="1" showErrorMessage="1" errorTitle="Ошибка" error="Допускается ввод только неотрицательных целых чисел!" sqref="AF566">
      <formula1>0</formula1>
      <formula2>9.99999999999999E+23</formula2>
    </dataValidation>
    <dataValidation type="decimal" allowBlank="1" showErrorMessage="1" errorTitle="Ошибка" error="Допускается ввод только неотрицательных чисел!" sqref="AE566">
      <formula1>0</formula1>
      <formula2>9.99999999999999E+23</formula2>
    </dataValidation>
    <dataValidation type="decimal" allowBlank="1" showErrorMessage="1" errorTitle="Ошибка" error="Допускается ввод только неотрицательных чисел!" sqref="AC566">
      <formula1>0</formula1>
      <formula2>9.99999999999999E+23</formula2>
    </dataValidation>
    <dataValidation type="textLength" operator="lessThanOrEqual" allowBlank="1" showInputMessage="1" showErrorMessage="1" errorTitle="Ошибка" error="Допускается ввод не более 900 символов!" sqref="K5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6">
      <formula1>"a"</formula1>
    </dataValidation>
    <dataValidation type="whole" allowBlank="1" showErrorMessage="1" errorTitle="Ошибка" error="Допускается ввод только неотрицательных целых чисел!" sqref="AI560">
      <formula1>0</formula1>
      <formula2>9.99999999999999E+23</formula2>
    </dataValidation>
    <dataValidation type="whole" allowBlank="1" showErrorMessage="1" errorTitle="Ошибка" error="Допускается ввод только неотрицательных целых чисел!" sqref="AF560">
      <formula1>0</formula1>
      <formula2>9.99999999999999E+23</formula2>
    </dataValidation>
    <dataValidation type="decimal" allowBlank="1" showErrorMessage="1" errorTitle="Ошибка" error="Допускается ввод только неотрицательных чисел!" sqref="AE560">
      <formula1>0</formula1>
      <formula2>9.99999999999999E+23</formula2>
    </dataValidation>
    <dataValidation type="decimal" allowBlank="1" showErrorMessage="1" errorTitle="Ошибка" error="Допускается ввод только неотрицательных чисел!" sqref="AC560">
      <formula1>0</formula1>
      <formula2>9.99999999999999E+23</formula2>
    </dataValidation>
    <dataValidation type="textLength" operator="lessThanOrEqual" allowBlank="1" showInputMessage="1" showErrorMessage="1" errorTitle="Ошибка" error="Допускается ввод не более 900 символов!" sqref="K5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0">
      <formula1>"a"</formula1>
    </dataValidation>
    <dataValidation type="whole" allowBlank="1" showErrorMessage="1" errorTitle="Ошибка" error="Допускается ввод только неотрицательных целых чисел!" sqref="AI559">
      <formula1>0</formula1>
      <formula2>9.99999999999999E+23</formula2>
    </dataValidation>
    <dataValidation type="whole" allowBlank="1" showErrorMessage="1" errorTitle="Ошибка" error="Допускается ввод только неотрицательных целых чисел!" sqref="AF559">
      <formula1>0</formula1>
      <formula2>9.99999999999999E+23</formula2>
    </dataValidation>
    <dataValidation type="decimal" allowBlank="1" showErrorMessage="1" errorTitle="Ошибка" error="Допускается ввод только неотрицательных чисел!" sqref="AE559">
      <formula1>0</formula1>
      <formula2>9.99999999999999E+23</formula2>
    </dataValidation>
    <dataValidation type="decimal" allowBlank="1" showErrorMessage="1" errorTitle="Ошибка" error="Допускается ввод только неотрицательных чисел!" sqref="AC559">
      <formula1>0</formula1>
      <formula2>9.99999999999999E+23</formula2>
    </dataValidation>
    <dataValidation type="textLength" operator="lessThanOrEqual" allowBlank="1" showInputMessage="1" showErrorMessage="1" errorTitle="Ошибка" error="Допускается ввод не более 900 символов!" sqref="K5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9">
      <formula1>"a"</formula1>
    </dataValidation>
    <dataValidation type="whole" allowBlank="1" showErrorMessage="1" errorTitle="Ошибка" error="Допускается ввод только неотрицательных целых чисел!" sqref="AI543">
      <formula1>0</formula1>
      <formula2>9.99999999999999E+23</formula2>
    </dataValidation>
    <dataValidation type="whole" allowBlank="1" showErrorMessage="1" errorTitle="Ошибка" error="Допускается ввод только неотрицательных целых чисел!" sqref="AF543">
      <formula1>0</formula1>
      <formula2>9.99999999999999E+23</formula2>
    </dataValidation>
    <dataValidation type="decimal" allowBlank="1" showErrorMessage="1" errorTitle="Ошибка" error="Допускается ввод только неотрицательных чисел!" sqref="AE543">
      <formula1>0</formula1>
      <formula2>9.99999999999999E+23</formula2>
    </dataValidation>
    <dataValidation type="decimal" allowBlank="1" showErrorMessage="1" errorTitle="Ошибка" error="Допускается ввод только неотрицательных чисел!" sqref="AC543">
      <formula1>0</formula1>
      <formula2>9.99999999999999E+23</formula2>
    </dataValidation>
    <dataValidation type="textLength" operator="lessThanOrEqual" allowBlank="1" showInputMessage="1" showErrorMessage="1" errorTitle="Ошибка" error="Допускается ввод не более 900 символов!" sqref="K5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3">
      <formula1>"a"</formula1>
    </dataValidation>
    <dataValidation type="whole" allowBlank="1" showErrorMessage="1" errorTitle="Ошибка" error="Допускается ввод только неотрицательных целых чисел!" sqref="AI532">
      <formula1>0</formula1>
      <formula2>9.99999999999999E+23</formula2>
    </dataValidation>
    <dataValidation type="whole" allowBlank="1" showErrorMessage="1" errorTitle="Ошибка" error="Допускается ввод только неотрицательных целых чисел!" sqref="AF532">
      <formula1>0</formula1>
      <formula2>9.99999999999999E+23</formula2>
    </dataValidation>
    <dataValidation type="decimal" allowBlank="1" showErrorMessage="1" errorTitle="Ошибка" error="Допускается ввод только неотрицательных чисел!" sqref="AE532">
      <formula1>0</formula1>
      <formula2>9.99999999999999E+23</formula2>
    </dataValidation>
    <dataValidation type="decimal" allowBlank="1" showErrorMessage="1" errorTitle="Ошибка" error="Допускается ввод только неотрицательных чисел!" sqref="AC532">
      <formula1>0</formula1>
      <formula2>9.99999999999999E+23</formula2>
    </dataValidation>
    <dataValidation type="textLength" operator="lessThanOrEqual" allowBlank="1" showInputMessage="1" showErrorMessage="1" errorTitle="Ошибка" error="Допускается ввод не более 900 символов!" sqref="K5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2">
      <formula1>"a"</formula1>
    </dataValidation>
    <dataValidation type="whole" allowBlank="1" showErrorMessage="1" errorTitle="Ошибка" error="Допускается ввод только неотрицательных целых чисел!" sqref="AI531">
      <formula1>0</formula1>
      <formula2>9.99999999999999E+23</formula2>
    </dataValidation>
    <dataValidation type="whole" allowBlank="1" showErrorMessage="1" errorTitle="Ошибка" error="Допускается ввод только неотрицательных целых чисел!" sqref="AF531">
      <formula1>0</formula1>
      <formula2>9.99999999999999E+23</formula2>
    </dataValidation>
    <dataValidation type="decimal" allowBlank="1" showErrorMessage="1" errorTitle="Ошибка" error="Допускается ввод только неотрицательных чисел!" sqref="AE531">
      <formula1>0</formula1>
      <formula2>9.99999999999999E+23</formula2>
    </dataValidation>
    <dataValidation type="decimal" allowBlank="1" showErrorMessage="1" errorTitle="Ошибка" error="Допускается ввод только неотрицательных чисел!" sqref="AC531">
      <formula1>0</formula1>
      <formula2>9.99999999999999E+23</formula2>
    </dataValidation>
    <dataValidation type="textLength" operator="lessThanOrEqual" allowBlank="1" showInputMessage="1" showErrorMessage="1" errorTitle="Ошибка" error="Допускается ввод не более 900 символов!" sqref="K5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1">
      <formula1>"a"</formula1>
    </dataValidation>
    <dataValidation type="whole" allowBlank="1" showErrorMessage="1" errorTitle="Ошибка" error="Допускается ввод только неотрицательных целых чисел!" sqref="AI525">
      <formula1>0</formula1>
      <formula2>9.99999999999999E+23</formula2>
    </dataValidation>
    <dataValidation type="whole" allowBlank="1" showErrorMessage="1" errorTitle="Ошибка" error="Допускается ввод только неотрицательных целых чисел!" sqref="AF525">
      <formula1>0</formula1>
      <formula2>9.99999999999999E+23</formula2>
    </dataValidation>
    <dataValidation type="decimal" allowBlank="1" showErrorMessage="1" errorTitle="Ошибка" error="Допускается ввод только неотрицательных чисел!" sqref="AE525">
      <formula1>0</formula1>
      <formula2>9.99999999999999E+23</formula2>
    </dataValidation>
    <dataValidation type="decimal" allowBlank="1" showErrorMessage="1" errorTitle="Ошибка" error="Допускается ввод только неотрицательных чисел!" sqref="AC525">
      <formula1>0</formula1>
      <formula2>9.99999999999999E+23</formula2>
    </dataValidation>
    <dataValidation type="textLength" operator="lessThanOrEqual" allowBlank="1" showInputMessage="1" showErrorMessage="1" errorTitle="Ошибка" error="Допускается ввод не более 900 символов!" sqref="K5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5">
      <formula1>"a"</formula1>
    </dataValidation>
    <dataValidation type="whole" allowBlank="1" showErrorMessage="1" errorTitle="Ошибка" error="Допускается ввод только неотрицательных целых чисел!" sqref="AI519">
      <formula1>0</formula1>
      <formula2>9.99999999999999E+23</formula2>
    </dataValidation>
    <dataValidation type="whole" allowBlank="1" showErrorMessage="1" errorTitle="Ошибка" error="Допускается ввод только неотрицательных целых чисел!" sqref="AF519">
      <formula1>0</formula1>
      <formula2>9.99999999999999E+23</formula2>
    </dataValidation>
    <dataValidation type="decimal" allowBlank="1" showErrorMessage="1" errorTitle="Ошибка" error="Допускается ввод только неотрицательных чисел!" sqref="AE519">
      <formula1>0</formula1>
      <formula2>9.99999999999999E+23</formula2>
    </dataValidation>
    <dataValidation type="decimal" allowBlank="1" showErrorMessage="1" errorTitle="Ошибка" error="Допускается ввод только неотрицательных чисел!" sqref="AC519">
      <formula1>0</formula1>
      <formula2>9.99999999999999E+23</formula2>
    </dataValidation>
    <dataValidation type="textLength" operator="lessThanOrEqual" allowBlank="1" showInputMessage="1" showErrorMessage="1" errorTitle="Ошибка" error="Допускается ввод не более 900 символов!" sqref="K5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9">
      <formula1>"a"</formula1>
    </dataValidation>
    <dataValidation type="whole" allowBlank="1" showErrorMessage="1" errorTitle="Ошибка" error="Допускается ввод только неотрицательных целых чисел!" sqref="AI453">
      <formula1>0</formula1>
      <formula2>9.99999999999999E+23</formula2>
    </dataValidation>
    <dataValidation type="whole" allowBlank="1" showErrorMessage="1" errorTitle="Ошибка" error="Допускается ввод только неотрицательных целых чисел!" sqref="AF453">
      <formula1>0</formula1>
      <formula2>9.99999999999999E+23</formula2>
    </dataValidation>
    <dataValidation type="decimal" allowBlank="1" showErrorMessage="1" errorTitle="Ошибка" error="Допускается ввод только неотрицательных чисел!" sqref="AE453">
      <formula1>0</formula1>
      <formula2>9.99999999999999E+23</formula2>
    </dataValidation>
    <dataValidation type="decimal" allowBlank="1" showErrorMessage="1" errorTitle="Ошибка" error="Допускается ввод только неотрицательных чисел!" sqref="AC453">
      <formula1>0</formula1>
      <formula2>9.99999999999999E+23</formula2>
    </dataValidation>
    <dataValidation type="textLength" operator="lessThanOrEqual" allowBlank="1" showInputMessage="1" showErrorMessage="1" errorTitle="Ошибка" error="Допускается ввод не более 900 символов!" sqref="K4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3">
      <formula1>"a"</formula1>
    </dataValidation>
    <dataValidation type="whole" allowBlank="1" showErrorMessage="1" errorTitle="Ошибка" error="Допускается ввод только неотрицательных целых чисел!" sqref="AI447">
      <formula1>0</formula1>
      <formula2>9.99999999999999E+23</formula2>
    </dataValidation>
    <dataValidation type="whole" allowBlank="1" showErrorMessage="1" errorTitle="Ошибка" error="Допускается ввод только неотрицательных целых чисел!" sqref="AF447">
      <formula1>0</formula1>
      <formula2>9.99999999999999E+23</formula2>
    </dataValidation>
    <dataValidation type="decimal" allowBlank="1" showErrorMessage="1" errorTitle="Ошибка" error="Допускается ввод только неотрицательных чисел!" sqref="AE447">
      <formula1>0</formula1>
      <formula2>9.99999999999999E+23</formula2>
    </dataValidation>
    <dataValidation type="decimal" allowBlank="1" showErrorMessage="1" errorTitle="Ошибка" error="Допускается ввод только неотрицательных чисел!" sqref="AC447">
      <formula1>0</formula1>
      <formula2>9.99999999999999E+23</formula2>
    </dataValidation>
    <dataValidation type="textLength" operator="lessThanOrEqual" allowBlank="1" showInputMessage="1" showErrorMessage="1" errorTitle="Ошибка" error="Допускается ввод не более 900 символов!" sqref="K4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7">
      <formula1>"a"</formula1>
    </dataValidation>
    <dataValidation type="whole" allowBlank="1" showErrorMessage="1" errorTitle="Ошибка" error="Допускается ввод только неотрицательных целых чисел!" sqref="AI673">
      <formula1>0</formula1>
      <formula2>9.99999999999999E+23</formula2>
    </dataValidation>
    <dataValidation type="whole" allowBlank="1" showErrorMessage="1" errorTitle="Ошибка" error="Допускается ввод только неотрицательных целых чисел!" sqref="AF673">
      <formula1>0</formula1>
      <formula2>9.99999999999999E+23</formula2>
    </dataValidation>
    <dataValidation type="whole" allowBlank="1" showErrorMessage="1" errorTitle="Ошибка" error="Допускается ввод только неотрицательных целых чисел!" sqref="AI672">
      <formula1>0</formula1>
      <formula2>9.99999999999999E+23</formula2>
    </dataValidation>
    <dataValidation type="whole" allowBlank="1" showErrorMessage="1" errorTitle="Ошибка" error="Допускается ввод только неотрицательных целых чисел!" sqref="AF672">
      <formula1>0</formula1>
      <formula2>9.99999999999999E+23</formula2>
    </dataValidation>
    <dataValidation type="textLength" operator="lessThanOrEqual" allowBlank="1" showInputMessage="1" showErrorMessage="1" errorTitle="Ошибка" error="Допускается ввод не более 900 символов!" sqref="K6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2">
      <formula1>"a"</formula1>
    </dataValidation>
    <dataValidation type="whole" allowBlank="1" showErrorMessage="1" errorTitle="Ошибка" error="Допускается ввод только неотрицательных целых чисел!" sqref="AI669">
      <formula1>0</formula1>
      <formula2>9.99999999999999E+23</formula2>
    </dataValidation>
    <dataValidation type="whole" allowBlank="1" showErrorMessage="1" errorTitle="Ошибка" error="Допускается ввод только неотрицательных целых чисел!" sqref="AF669">
      <formula1>0</formula1>
      <formula2>9.99999999999999E+23</formula2>
    </dataValidation>
    <dataValidation type="decimal" allowBlank="1" showErrorMessage="1" errorTitle="Ошибка" error="Допускается ввод только неотрицательных чисел!" sqref="AE669">
      <formula1>0</formula1>
      <formula2>9.99999999999999E+23</formula2>
    </dataValidation>
    <dataValidation type="decimal" allowBlank="1" showErrorMessage="1" errorTitle="Ошибка" error="Допускается ввод только неотрицательных чисел!" sqref="AC669">
      <formula1>0</formula1>
      <formula2>9.99999999999999E+23</formula2>
    </dataValidation>
    <dataValidation type="textLength" operator="lessThanOrEqual" allowBlank="1" showInputMessage="1" showErrorMessage="1" errorTitle="Ошибка" error="Допускается ввод не более 900 символов!" sqref="K6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9">
      <formula1>"a"</formula1>
    </dataValidation>
    <dataValidation type="whole" allowBlank="1" showErrorMessage="1" errorTitle="Ошибка" error="Допускается ввод только неотрицательных целых чисел!" sqref="AI668">
      <formula1>0</formula1>
      <formula2>9.99999999999999E+23</formula2>
    </dataValidation>
    <dataValidation type="whole" allowBlank="1" showErrorMessage="1" errorTitle="Ошибка" error="Допускается ввод только неотрицательных целых чисел!" sqref="AF668">
      <formula1>0</formula1>
      <formula2>9.99999999999999E+23</formula2>
    </dataValidation>
    <dataValidation type="textLength" operator="lessThanOrEqual" allowBlank="1" showInputMessage="1" showErrorMessage="1" errorTitle="Ошибка" error="Допускается ввод не более 900 символов!" sqref="K6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8">
      <formula1>"a"</formula1>
    </dataValidation>
    <dataValidation type="whole" allowBlank="1" showErrorMessage="1" errorTitle="Ошибка" error="Допускается ввод только неотрицательных целых чисел!" sqref="AI667">
      <formula1>0</formula1>
      <formula2>9.99999999999999E+23</formula2>
    </dataValidation>
    <dataValidation type="whole" allowBlank="1" showErrorMessage="1" errorTitle="Ошибка" error="Допускается ввод только неотрицательных целых чисел!" sqref="AF667">
      <formula1>0</formula1>
      <formula2>9.99999999999999E+23</formula2>
    </dataValidation>
    <dataValidation type="textLength" operator="lessThanOrEqual" allowBlank="1" showInputMessage="1" showErrorMessage="1" errorTitle="Ошибка" error="Допускается ввод не более 900 символов!" sqref="M667">
      <formula1>900</formula1>
    </dataValidation>
    <dataValidation type="textLength" operator="lessThanOrEqual" allowBlank="1" showInputMessage="1" showErrorMessage="1" errorTitle="Ошибка" error="Допускается ввод не более 900 символов!" sqref="K6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7">
      <formula1>"a"</formula1>
    </dataValidation>
    <dataValidation type="whole" allowBlank="1" showErrorMessage="1" errorTitle="Ошибка" error="Допускается ввод только неотрицательных целых чисел!" sqref="AI666">
      <formula1>0</formula1>
      <formula2>9.99999999999999E+23</formula2>
    </dataValidation>
    <dataValidation type="whole" allowBlank="1" showErrorMessage="1" errorTitle="Ошибка" error="Допускается ввод только неотрицательных целых чисел!" sqref="AF666">
      <formula1>0</formula1>
      <formula2>9.99999999999999E+23</formula2>
    </dataValidation>
    <dataValidation type="whole" allowBlank="1" showErrorMessage="1" errorTitle="Ошибка" error="Допускается ввод только неотрицательных целых чисел!" sqref="AI665">
      <formula1>0</formula1>
      <formula2>9.99999999999999E+23</formula2>
    </dataValidation>
    <dataValidation type="whole" allowBlank="1" showErrorMessage="1" errorTitle="Ошибка" error="Допускается ввод только неотрицательных целых чисел!" sqref="AF665">
      <formula1>0</formula1>
      <formula2>9.99999999999999E+23</formula2>
    </dataValidation>
    <dataValidation type="textLength" operator="lessThanOrEqual" allowBlank="1" showInputMessage="1" showErrorMessage="1" errorTitle="Ошибка" error="Допускается ввод не более 900 символов!" sqref="K6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5">
      <formula1>"a"</formula1>
    </dataValidation>
    <dataValidation type="whole" allowBlank="1" showErrorMessage="1" errorTitle="Ошибка" error="Допускается ввод только неотрицательных целых чисел!" sqref="AI663">
      <formula1>0</formula1>
      <formula2>9.99999999999999E+23</formula2>
    </dataValidation>
    <dataValidation type="whole" allowBlank="1" showErrorMessage="1" errorTitle="Ошибка" error="Допускается ввод только неотрицательных целых чисел!" sqref="AF663">
      <formula1>0</formula1>
      <formula2>9.99999999999999E+23</formula2>
    </dataValidation>
    <dataValidation type="decimal" allowBlank="1" showErrorMessage="1" errorTitle="Ошибка" error="Допускается ввод только неотрицательных чисел!" sqref="AE663">
      <formula1>0</formula1>
      <formula2>9.99999999999999E+23</formula2>
    </dataValidation>
    <dataValidation type="decimal" allowBlank="1" showErrorMessage="1" errorTitle="Ошибка" error="Допускается ввод только неотрицательных чисел!" sqref="AC663">
      <formula1>0</formula1>
      <formula2>9.99999999999999E+23</formula2>
    </dataValidation>
    <dataValidation type="textLength" operator="lessThanOrEqual" allowBlank="1" showInputMessage="1" showErrorMessage="1" errorTitle="Ошибка" error="Допускается ввод не более 900 символов!" sqref="K6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3">
      <formula1>"a"</formula1>
    </dataValidation>
    <dataValidation type="whole" allowBlank="1" showErrorMessage="1" errorTitle="Ошибка" error="Допускается ввод только неотрицательных целых чисел!" sqref="AI662">
      <formula1>0</formula1>
      <formula2>9.99999999999999E+23</formula2>
    </dataValidation>
    <dataValidation type="whole" allowBlank="1" showErrorMessage="1" errorTitle="Ошибка" error="Допускается ввод только неотрицательных целых чисел!" sqref="AF662">
      <formula1>0</formula1>
      <formula2>9.99999999999999E+23</formula2>
    </dataValidation>
    <dataValidation type="textLength" operator="lessThanOrEqual" allowBlank="1" showInputMessage="1" showErrorMessage="1" errorTitle="Ошибка" error="Допускается ввод не более 900 символов!" sqref="K6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2">
      <formula1>"a"</formula1>
    </dataValidation>
    <dataValidation type="whole" allowBlank="1" showErrorMessage="1" errorTitle="Ошибка" error="Допускается ввод только неотрицательных целых чисел!" sqref="AI661">
      <formula1>0</formula1>
      <formula2>9.99999999999999E+23</formula2>
    </dataValidation>
    <dataValidation type="whole" allowBlank="1" showErrorMessage="1" errorTitle="Ошибка" error="Допускается ввод только неотрицательных целых чисел!" sqref="AF661">
      <formula1>0</formula1>
      <formula2>9.99999999999999E+23</formula2>
    </dataValidation>
    <dataValidation type="textLength" operator="lessThanOrEqual" allowBlank="1" showInputMessage="1" showErrorMessage="1" errorTitle="Ошибка" error="Допускается ввод не более 900 символов!" sqref="M661">
      <formula1>900</formula1>
    </dataValidation>
    <dataValidation type="textLength" operator="lessThanOrEqual" allowBlank="1" showInputMessage="1" showErrorMessage="1" errorTitle="Ошибка" error="Допускается ввод не более 900 символов!" sqref="K6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1">
      <formula1>"a"</formula1>
    </dataValidation>
    <dataValidation type="whole" allowBlank="1" showErrorMessage="1" errorTitle="Ошибка" error="Допускается ввод только неотрицательных целых чисел!" sqref="AI660">
      <formula1>0</formula1>
      <formula2>9.99999999999999E+23</formula2>
    </dataValidation>
    <dataValidation type="whole" allowBlank="1" showErrorMessage="1" errorTitle="Ошибка" error="Допускается ввод только неотрицательных целых чисел!" sqref="AF660">
      <formula1>0</formula1>
      <formula2>9.99999999999999E+23</formula2>
    </dataValidation>
    <dataValidation type="whole" allowBlank="1" showErrorMessage="1" errorTitle="Ошибка" error="Допускается ввод только неотрицательных целых чисел!" sqref="AI659">
      <formula1>0</formula1>
      <formula2>9.99999999999999E+23</formula2>
    </dataValidation>
    <dataValidation type="whole" allowBlank="1" showErrorMessage="1" errorTitle="Ошибка" error="Допускается ввод только неотрицательных целых чисел!" sqref="AF659">
      <formula1>0</formula1>
      <formula2>9.99999999999999E+23</formula2>
    </dataValidation>
    <dataValidation type="textLength" operator="lessThanOrEqual" allowBlank="1" showInputMessage="1" showErrorMessage="1" errorTitle="Ошибка" error="Допускается ввод не более 900 символов!" sqref="K6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9">
      <formula1>"a"</formula1>
    </dataValidation>
    <dataValidation type="whole" allowBlank="1" showErrorMessage="1" errorTitle="Ошибка" error="Допускается ввод только неотрицательных целых чисел!" sqref="AI657">
      <formula1>0</formula1>
      <formula2>9.99999999999999E+23</formula2>
    </dataValidation>
    <dataValidation type="whole" allowBlank="1" showErrorMessage="1" errorTitle="Ошибка" error="Допускается ввод только неотрицательных целых чисел!" sqref="AF657">
      <formula1>0</formula1>
      <formula2>9.99999999999999E+23</formula2>
    </dataValidation>
    <dataValidation type="decimal" allowBlank="1" showErrorMessage="1" errorTitle="Ошибка" error="Допускается ввод только неотрицательных чисел!" sqref="AE657">
      <formula1>0</formula1>
      <formula2>9.99999999999999E+23</formula2>
    </dataValidation>
    <dataValidation type="decimal" allowBlank="1" showErrorMessage="1" errorTitle="Ошибка" error="Допускается ввод только неотрицательных чисел!" sqref="AC657">
      <formula1>0</formula1>
      <formula2>9.99999999999999E+23</formula2>
    </dataValidation>
    <dataValidation type="textLength" operator="lessThanOrEqual" allowBlank="1" showInputMessage="1" showErrorMessage="1" errorTitle="Ошибка" error="Допускается ввод не более 900 символов!" sqref="K6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7">
      <formula1>"a"</formula1>
    </dataValidation>
    <dataValidation type="whole" allowBlank="1" showErrorMessage="1" errorTitle="Ошибка" error="Допускается ввод только неотрицательных целых чисел!" sqref="AI656">
      <formula1>0</formula1>
      <formula2>9.99999999999999E+23</formula2>
    </dataValidation>
    <dataValidation type="whole" allowBlank="1" showErrorMessage="1" errorTitle="Ошибка" error="Допускается ввод только неотрицательных целых чисел!" sqref="AF656">
      <formula1>0</formula1>
      <formula2>9.99999999999999E+23</formula2>
    </dataValidation>
    <dataValidation type="textLength" operator="lessThanOrEqual" allowBlank="1" showInputMessage="1" showErrorMessage="1" errorTitle="Ошибка" error="Допускается ввод не более 900 символов!" sqref="K6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6">
      <formula1>"a"</formula1>
    </dataValidation>
    <dataValidation type="whole" allowBlank="1" showErrorMessage="1" errorTitle="Ошибка" error="Допускается ввод только неотрицательных целых чисел!" sqref="AI655">
      <formula1>0</formula1>
      <formula2>9.99999999999999E+23</formula2>
    </dataValidation>
    <dataValidation type="whole" allowBlank="1" showErrorMessage="1" errorTitle="Ошибка" error="Допускается ввод только неотрицательных целых чисел!" sqref="AF655">
      <formula1>0</formula1>
      <formula2>9.99999999999999E+23</formula2>
    </dataValidation>
    <dataValidation type="textLength" operator="lessThanOrEqual" allowBlank="1" showInputMessage="1" showErrorMessage="1" errorTitle="Ошибка" error="Допускается ввод не более 900 символов!" sqref="M655">
      <formula1>900</formula1>
    </dataValidation>
    <dataValidation type="textLength" operator="lessThanOrEqual" allowBlank="1" showInputMessage="1" showErrorMessage="1" errorTitle="Ошибка" error="Допускается ввод не более 900 символов!" sqref="K6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5">
      <formula1>"a"</formula1>
    </dataValidation>
    <dataValidation type="whole" allowBlank="1" showErrorMessage="1" errorTitle="Ошибка" error="Допускается ввод только неотрицательных целых чисел!" sqref="AI654">
      <formula1>0</formula1>
      <formula2>9.99999999999999E+23</formula2>
    </dataValidation>
    <dataValidation type="whole" allowBlank="1" showErrorMessage="1" errorTitle="Ошибка" error="Допускается ввод только неотрицательных целых чисел!" sqref="AF654">
      <formula1>0</formula1>
      <formula2>9.99999999999999E+23</formula2>
    </dataValidation>
    <dataValidation type="whole" allowBlank="1" showErrorMessage="1" errorTitle="Ошибка" error="Допускается ввод только неотрицательных целых чисел!" sqref="AI653">
      <formula1>0</formula1>
      <formula2>9.99999999999999E+23</formula2>
    </dataValidation>
    <dataValidation type="whole" allowBlank="1" showErrorMessage="1" errorTitle="Ошибка" error="Допускается ввод только неотрицательных целых чисел!" sqref="AF653">
      <formula1>0</formula1>
      <formula2>9.99999999999999E+23</formula2>
    </dataValidation>
    <dataValidation type="textLength" operator="lessThanOrEqual" allowBlank="1" showInputMessage="1" showErrorMessage="1" errorTitle="Ошибка" error="Допускается ввод не более 900 символов!" sqref="K6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3">
      <formula1>"a"</formula1>
    </dataValidation>
    <dataValidation type="whole" allowBlank="1" showErrorMessage="1" errorTitle="Ошибка" error="Допускается ввод только неотрицательных целых чисел!" sqref="AI652">
      <formula1>0</formula1>
      <formula2>9.99999999999999E+23</formula2>
    </dataValidation>
    <dataValidation type="whole" allowBlank="1" showErrorMessage="1" errorTitle="Ошибка" error="Допускается ввод только неотрицательных целых чисел!" sqref="AF652">
      <formula1>0</formula1>
      <formula2>9.99999999999999E+23</formula2>
    </dataValidation>
    <dataValidation type="decimal" allowBlank="1" showErrorMessage="1" errorTitle="Ошибка" error="Допускается ввод только неотрицательных чисел!" sqref="AE652">
      <formula1>0</formula1>
      <formula2>9.99999999999999E+23</formula2>
    </dataValidation>
    <dataValidation type="decimal" allowBlank="1" showErrorMessage="1" errorTitle="Ошибка" error="Допускается ввод только неотрицательных чисел!" sqref="AC652">
      <formula1>0</formula1>
      <formula2>9.99999999999999E+23</formula2>
    </dataValidation>
    <dataValidation type="textLength" operator="lessThanOrEqual" allowBlank="1" showInputMessage="1" showErrorMessage="1" errorTitle="Ошибка" error="Допускается ввод не более 900 символов!" sqref="K6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2">
      <formula1>"a"</formula1>
    </dataValidation>
    <dataValidation type="whole" allowBlank="1" showErrorMessage="1" errorTitle="Ошибка" error="Допускается ввод только неотрицательных целых чисел!" sqref="AI651">
      <formula1>0</formula1>
      <formula2>9.99999999999999E+23</formula2>
    </dataValidation>
    <dataValidation type="whole" allowBlank="1" showErrorMessage="1" errorTitle="Ошибка" error="Допускается ввод только неотрицательных целых чисел!" sqref="AF651">
      <formula1>0</formula1>
      <formula2>9.99999999999999E+23</formula2>
    </dataValidation>
    <dataValidation type="textLength" operator="lessThanOrEqual" allowBlank="1" showInputMessage="1" showErrorMessage="1" errorTitle="Ошибка" error="Допускается ввод не более 900 символов!" sqref="K6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1">
      <formula1>"a"</formula1>
    </dataValidation>
    <dataValidation type="whole" allowBlank="1" showErrorMessage="1" errorTitle="Ошибка" error="Допускается ввод только неотрицательных целых чисел!" sqref="AI650">
      <formula1>0</formula1>
      <formula2>9.99999999999999E+23</formula2>
    </dataValidation>
    <dataValidation type="whole" allowBlank="1" showErrorMessage="1" errorTitle="Ошибка" error="Допускается ввод только неотрицательных целых чисел!" sqref="AF650">
      <formula1>0</formula1>
      <formula2>9.99999999999999E+23</formula2>
    </dataValidation>
    <dataValidation type="textLength" operator="lessThanOrEqual" allowBlank="1" showInputMessage="1" showErrorMessage="1" errorTitle="Ошибка" error="Допускается ввод не более 900 символов!" sqref="M650">
      <formula1>900</formula1>
    </dataValidation>
    <dataValidation type="textLength" operator="lessThanOrEqual" allowBlank="1" showInputMessage="1" showErrorMessage="1" errorTitle="Ошибка" error="Допускается ввод не более 900 символов!" sqref="K6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0">
      <formula1>"a"</formula1>
    </dataValidation>
    <dataValidation type="whole" allowBlank="1" showErrorMessage="1" errorTitle="Ошибка" error="Допускается ввод только неотрицательных целых чисел!" sqref="AI649">
      <formula1>0</formula1>
      <formula2>9.99999999999999E+23</formula2>
    </dataValidation>
    <dataValidation type="whole" allowBlank="1" showErrorMessage="1" errorTitle="Ошибка" error="Допускается ввод только неотрицательных целых чисел!" sqref="AF649">
      <formula1>0</formula1>
      <formula2>9.99999999999999E+23</formula2>
    </dataValidation>
    <dataValidation type="whole" allowBlank="1" showErrorMessage="1" errorTitle="Ошибка" error="Допускается ввод только неотрицательных целых чисел!" sqref="AI648">
      <formula1>0</formula1>
      <formula2>9.99999999999999E+23</formula2>
    </dataValidation>
    <dataValidation type="whole" allowBlank="1" showErrorMessage="1" errorTitle="Ошибка" error="Допускается ввод только неотрицательных целых чисел!" sqref="AF648">
      <formula1>0</formula1>
      <formula2>9.99999999999999E+23</formula2>
    </dataValidation>
    <dataValidation type="textLength" operator="lessThanOrEqual" allowBlank="1" showInputMessage="1" showErrorMessage="1" errorTitle="Ошибка" error="Допускается ввод не более 900 символов!" sqref="K6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8">
      <formula1>"a"</formula1>
    </dataValidation>
    <dataValidation type="whole" allowBlank="1" showErrorMessage="1" errorTitle="Ошибка" error="Допускается ввод только неотрицательных целых чисел!" sqref="AI646">
      <formula1>0</formula1>
      <formula2>9.99999999999999E+23</formula2>
    </dataValidation>
    <dataValidation type="whole" allowBlank="1" showErrorMessage="1" errorTitle="Ошибка" error="Допускается ввод только неотрицательных целых чисел!" sqref="AF646">
      <formula1>0</formula1>
      <formula2>9.99999999999999E+23</formula2>
    </dataValidation>
    <dataValidation type="decimal" allowBlank="1" showErrorMessage="1" errorTitle="Ошибка" error="Допускается ввод только неотрицательных чисел!" sqref="AE646">
      <formula1>0</formula1>
      <formula2>9.99999999999999E+23</formula2>
    </dataValidation>
    <dataValidation type="decimal" allowBlank="1" showErrorMessage="1" errorTitle="Ошибка" error="Допускается ввод только неотрицательных чисел!" sqref="AC646">
      <formula1>0</formula1>
      <formula2>9.99999999999999E+23</formula2>
    </dataValidation>
    <dataValidation type="textLength" operator="lessThanOrEqual" allowBlank="1" showInputMessage="1" showErrorMessage="1" errorTitle="Ошибка" error="Допускается ввод не более 900 символов!" sqref="K6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6">
      <formula1>"a"</formula1>
    </dataValidation>
    <dataValidation type="whole" allowBlank="1" showErrorMessage="1" errorTitle="Ошибка" error="Допускается ввод только неотрицательных целых чисел!" sqref="AI645">
      <formula1>0</formula1>
      <formula2>9.99999999999999E+23</formula2>
    </dataValidation>
    <dataValidation type="whole" allowBlank="1" showErrorMessage="1" errorTitle="Ошибка" error="Допускается ввод только неотрицательных целых чисел!" sqref="AF645">
      <formula1>0</formula1>
      <formula2>9.99999999999999E+23</formula2>
    </dataValidation>
    <dataValidation type="textLength" operator="lessThanOrEqual" allowBlank="1" showInputMessage="1" showErrorMessage="1" errorTitle="Ошибка" error="Допускается ввод не более 900 символов!" sqref="K6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5">
      <formula1>"a"</formula1>
    </dataValidation>
    <dataValidation type="whole" allowBlank="1" showErrorMessage="1" errorTitle="Ошибка" error="Допускается ввод только неотрицательных целых чисел!" sqref="AI644">
      <formula1>0</formula1>
      <formula2>9.99999999999999E+23</formula2>
    </dataValidation>
    <dataValidation type="whole" allowBlank="1" showErrorMessage="1" errorTitle="Ошибка" error="Допускается ввод только неотрицательных целых чисел!" sqref="AF644">
      <formula1>0</formula1>
      <formula2>9.99999999999999E+23</formula2>
    </dataValidation>
    <dataValidation type="textLength" operator="lessThanOrEqual" allowBlank="1" showInputMessage="1" showErrorMessage="1" errorTitle="Ошибка" error="Допускается ввод не более 900 символов!" sqref="M644">
      <formula1>900</formula1>
    </dataValidation>
    <dataValidation type="textLength" operator="lessThanOrEqual" allowBlank="1" showInputMessage="1" showErrorMessage="1" errorTitle="Ошибка" error="Допускается ввод не более 900 символов!" sqref="K6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4">
      <formula1>"a"</formula1>
    </dataValidation>
    <dataValidation type="whole" allowBlank="1" showErrorMessage="1" errorTitle="Ошибка" error="Допускается ввод только неотрицательных целых чисел!" sqref="AI736">
      <formula1>0</formula1>
      <formula2>9.99999999999999E+23</formula2>
    </dataValidation>
    <dataValidation type="whole" allowBlank="1" showErrorMessage="1" errorTitle="Ошибка" error="Допускается ввод только неотрицательных целых чисел!" sqref="AF736">
      <formula1>0</formula1>
      <formula2>9.99999999999999E+23</formula2>
    </dataValidation>
    <dataValidation type="whole" allowBlank="1" showErrorMessage="1" errorTitle="Ошибка" error="Допускается ввод только неотрицательных целых чисел!" sqref="AI735">
      <formula1>0</formula1>
      <formula2>9.99999999999999E+23</formula2>
    </dataValidation>
    <dataValidation type="whole" allowBlank="1" showErrorMessage="1" errorTitle="Ошибка" error="Допускается ввод только неотрицательных целых чисел!" sqref="AF735">
      <formula1>0</formula1>
      <formula2>9.99999999999999E+23</formula2>
    </dataValidation>
    <dataValidation type="textLength" operator="lessThanOrEqual" allowBlank="1" showInputMessage="1" showErrorMessage="1" errorTitle="Ошибка" error="Допускается ввод не более 900 символов!" sqref="K7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5">
      <formula1>"a"</formula1>
    </dataValidation>
    <dataValidation type="whole" allowBlank="1" showErrorMessage="1" errorTitle="Ошибка" error="Допускается ввод только неотрицательных целых чисел!" sqref="AI733">
      <formula1>0</formula1>
      <formula2>9.99999999999999E+23</formula2>
    </dataValidation>
    <dataValidation type="whole" allowBlank="1" showErrorMessage="1" errorTitle="Ошибка" error="Допускается ввод только неотрицательных целых чисел!" sqref="AF733">
      <formula1>0</formula1>
      <formula2>9.99999999999999E+23</formula2>
    </dataValidation>
    <dataValidation type="decimal" allowBlank="1" showErrorMessage="1" errorTitle="Ошибка" error="Допускается ввод только неотрицательных чисел!" sqref="AE733">
      <formula1>0</formula1>
      <formula2>9.99999999999999E+23</formula2>
    </dataValidation>
    <dataValidation type="decimal" allowBlank="1" showErrorMessage="1" errorTitle="Ошибка" error="Допускается ввод только неотрицательных чисел!" sqref="AC733">
      <formula1>0</formula1>
      <formula2>9.99999999999999E+23</formula2>
    </dataValidation>
    <dataValidation type="textLength" operator="lessThanOrEqual" allowBlank="1" showInputMessage="1" showErrorMessage="1" errorTitle="Ошибка" error="Допускается ввод не более 900 символов!" sqref="K7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3">
      <formula1>"a"</formula1>
    </dataValidation>
    <dataValidation type="whole" allowBlank="1" showErrorMessage="1" errorTitle="Ошибка" error="Допускается ввод только неотрицательных целых чисел!" sqref="AI732">
      <formula1>0</formula1>
      <formula2>9.99999999999999E+23</formula2>
    </dataValidation>
    <dataValidation type="whole" allowBlank="1" showErrorMessage="1" errorTitle="Ошибка" error="Допускается ввод только неотрицательных целых чисел!" sqref="AF732">
      <formula1>0</formula1>
      <formula2>9.99999999999999E+23</formula2>
    </dataValidation>
    <dataValidation type="textLength" operator="lessThanOrEqual" allowBlank="1" showInputMessage="1" showErrorMessage="1" errorTitle="Ошибка" error="Допускается ввод не более 900 символов!" sqref="K7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2">
      <formula1>"a"</formula1>
    </dataValidation>
    <dataValidation type="whole" allowBlank="1" showErrorMessage="1" errorTitle="Ошибка" error="Допускается ввод только неотрицательных целых чисел!" sqref="AI731">
      <formula1>0</formula1>
      <formula2>9.99999999999999E+23</formula2>
    </dataValidation>
    <dataValidation type="whole" allowBlank="1" showErrorMessage="1" errorTitle="Ошибка" error="Допускается ввод только неотрицательных целых чисел!" sqref="AF731">
      <formula1>0</formula1>
      <formula2>9.99999999999999E+23</formula2>
    </dataValidation>
    <dataValidation type="textLength" operator="lessThanOrEqual" allowBlank="1" showInputMessage="1" showErrorMessage="1" errorTitle="Ошибка" error="Допускается ввод не более 900 символов!" sqref="M731">
      <formula1>900</formula1>
    </dataValidation>
    <dataValidation type="textLength" operator="lessThanOrEqual" allowBlank="1" showInputMessage="1" showErrorMessage="1" errorTitle="Ошибка" error="Допускается ввод не более 900 символов!" sqref="K7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1">
      <formula1>"a"</formula1>
    </dataValidation>
    <dataValidation type="whole" allowBlank="1" showErrorMessage="1" errorTitle="Ошибка" error="Допускается ввод только неотрицательных целых чисел!" sqref="AI643">
      <formula1>0</formula1>
      <formula2>9.99999999999999E+23</formula2>
    </dataValidation>
    <dataValidation type="whole" allowBlank="1" showErrorMessage="1" errorTitle="Ошибка" error="Допускается ввод только неотрицательных целых чисел!" sqref="AF643">
      <formula1>0</formula1>
      <formula2>9.99999999999999E+23</formula2>
    </dataValidation>
    <dataValidation type="whole" allowBlank="1" showErrorMessage="1" errorTitle="Ошибка" error="Допускается ввод только неотрицательных целых чисел!" sqref="AI642">
      <formula1>0</formula1>
      <formula2>9.99999999999999E+23</formula2>
    </dataValidation>
    <dataValidation type="whole" allowBlank="1" showErrorMessage="1" errorTitle="Ошибка" error="Допускается ввод только неотрицательных целых чисел!" sqref="AF642">
      <formula1>0</formula1>
      <formula2>9.99999999999999E+23</formula2>
    </dataValidation>
    <dataValidation type="textLength" operator="lessThanOrEqual" allowBlank="1" showInputMessage="1" showErrorMessage="1" errorTitle="Ошибка" error="Допускается ввод не более 900 символов!" sqref="K6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2">
      <formula1>"a"</formula1>
    </dataValidation>
    <dataValidation type="whole" allowBlank="1" showErrorMessage="1" errorTitle="Ошибка" error="Допускается ввод только неотрицательных целых чисел!" sqref="AI641">
      <formula1>0</formula1>
      <formula2>9.99999999999999E+23</formula2>
    </dataValidation>
    <dataValidation type="whole" allowBlank="1" showErrorMessage="1" errorTitle="Ошибка" error="Допускается ввод только неотрицательных целых чисел!" sqref="AF641">
      <formula1>0</formula1>
      <formula2>9.99999999999999E+23</formula2>
    </dataValidation>
    <dataValidation type="decimal" allowBlank="1" showErrorMessage="1" errorTitle="Ошибка" error="Допускается ввод только неотрицательных чисел!" sqref="AE641">
      <formula1>0</formula1>
      <formula2>9.99999999999999E+23</formula2>
    </dataValidation>
    <dataValidation type="decimal" allowBlank="1" showErrorMessage="1" errorTitle="Ошибка" error="Допускается ввод только неотрицательных чисел!" sqref="AC641">
      <formula1>0</formula1>
      <formula2>9.99999999999999E+23</formula2>
    </dataValidation>
    <dataValidation type="textLength" operator="lessThanOrEqual" allowBlank="1" showInputMessage="1" showErrorMessage="1" errorTitle="Ошибка" error="Допускается ввод не более 900 символов!" sqref="K6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1">
      <formula1>"a"</formula1>
    </dataValidation>
    <dataValidation type="whole" allowBlank="1" showErrorMessage="1" errorTitle="Ошибка" error="Допускается ввод только неотрицательных целых чисел!" sqref="AI640">
      <formula1>0</formula1>
      <formula2>9.99999999999999E+23</formula2>
    </dataValidation>
    <dataValidation type="whole" allowBlank="1" showErrorMessage="1" errorTitle="Ошибка" error="Допускается ввод только неотрицательных целых чисел!" sqref="AF640">
      <formula1>0</formula1>
      <formula2>9.99999999999999E+23</formula2>
    </dataValidation>
    <dataValidation type="textLength" operator="lessThanOrEqual" allowBlank="1" showInputMessage="1" showErrorMessage="1" errorTitle="Ошибка" error="Допускается ввод не более 900 символов!" sqref="K6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0">
      <formula1>"a"</formula1>
    </dataValidation>
    <dataValidation type="whole" allowBlank="1" showErrorMessage="1" errorTitle="Ошибка" error="Допускается ввод только неотрицательных целых чисел!" sqref="AI639">
      <formula1>0</formula1>
      <formula2>9.99999999999999E+23</formula2>
    </dataValidation>
    <dataValidation type="whole" allowBlank="1" showErrorMessage="1" errorTitle="Ошибка" error="Допускается ввод только неотрицательных целых чисел!" sqref="AF639">
      <formula1>0</formula1>
      <formula2>9.99999999999999E+23</formula2>
    </dataValidation>
    <dataValidation type="textLength" operator="lessThanOrEqual" allowBlank="1" showInputMessage="1" showErrorMessage="1" errorTitle="Ошибка" error="Допускается ввод не более 900 символов!" sqref="M639">
      <formula1>900</formula1>
    </dataValidation>
    <dataValidation type="textLength" operator="lessThanOrEqual" allowBlank="1" showInputMessage="1" showErrorMessage="1" errorTitle="Ошибка" error="Допускается ввод не более 900 символов!" sqref="K6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9">
      <formula1>"a"</formula1>
    </dataValidation>
    <dataValidation type="whole" allowBlank="1" showErrorMessage="1" errorTitle="Ошибка" error="Допускается ввод только неотрицательных целых чисел!" sqref="AI638">
      <formula1>0</formula1>
      <formula2>9.99999999999999E+23</formula2>
    </dataValidation>
    <dataValidation type="whole" allowBlank="1" showErrorMessage="1" errorTitle="Ошибка" error="Допускается ввод только неотрицательных целых чисел!" sqref="AF638">
      <formula1>0</formula1>
      <formula2>9.99999999999999E+23</formula2>
    </dataValidation>
    <dataValidation type="whole" allowBlank="1" showErrorMessage="1" errorTitle="Ошибка" error="Допускается ввод только неотрицательных целых чисел!" sqref="AI637">
      <formula1>0</formula1>
      <formula2>9.99999999999999E+23</formula2>
    </dataValidation>
    <dataValidation type="whole" allowBlank="1" showErrorMessage="1" errorTitle="Ошибка" error="Допускается ввод только неотрицательных целых чисел!" sqref="AF637">
      <formula1>0</formula1>
      <formula2>9.99999999999999E+23</formula2>
    </dataValidation>
    <dataValidation type="textLength" operator="lessThanOrEqual" allowBlank="1" showInputMessage="1" showErrorMessage="1" errorTitle="Ошибка" error="Допускается ввод не более 900 символов!" sqref="K6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7">
      <formula1>"a"</formula1>
    </dataValidation>
    <dataValidation type="whole" allowBlank="1" showErrorMessage="1" errorTitle="Ошибка" error="Допускается ввод только неотрицательных целых чисел!" sqref="AI636">
      <formula1>0</formula1>
      <formula2>9.99999999999999E+23</formula2>
    </dataValidation>
    <dataValidation type="whole" allowBlank="1" showErrorMessage="1" errorTitle="Ошибка" error="Допускается ввод только неотрицательных целых чисел!" sqref="AF636">
      <formula1>0</formula1>
      <formula2>9.99999999999999E+23</formula2>
    </dataValidation>
    <dataValidation type="decimal" allowBlank="1" showErrorMessage="1" errorTitle="Ошибка" error="Допускается ввод только неотрицательных чисел!" sqref="AE636">
      <formula1>0</formula1>
      <formula2>9.99999999999999E+23</formula2>
    </dataValidation>
    <dataValidation type="decimal" allowBlank="1" showErrorMessage="1" errorTitle="Ошибка" error="Допускается ввод только неотрицательных чисел!" sqref="AC636">
      <formula1>0</formula1>
      <formula2>9.99999999999999E+23</formula2>
    </dataValidation>
    <dataValidation type="textLength" operator="lessThanOrEqual" allowBlank="1" showInputMessage="1" showErrorMessage="1" errorTitle="Ошибка" error="Допускается ввод не более 900 символов!" sqref="K6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6">
      <formula1>"a"</formula1>
    </dataValidation>
    <dataValidation type="whole" allowBlank="1" showErrorMessage="1" errorTitle="Ошибка" error="Допускается ввод только неотрицательных целых чисел!" sqref="AI635">
      <formula1>0</formula1>
      <formula2>9.99999999999999E+23</formula2>
    </dataValidation>
    <dataValidation type="whole" allowBlank="1" showErrorMessage="1" errorTitle="Ошибка" error="Допускается ввод только неотрицательных целых чисел!" sqref="AF635">
      <formula1>0</formula1>
      <formula2>9.99999999999999E+23</formula2>
    </dataValidation>
    <dataValidation type="textLength" operator="lessThanOrEqual" allowBlank="1" showInputMessage="1" showErrorMessage="1" errorTitle="Ошибка" error="Допускается ввод не более 900 символов!" sqref="K6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5">
      <formula1>"a"</formula1>
    </dataValidation>
    <dataValidation type="whole" allowBlank="1" showErrorMessage="1" errorTitle="Ошибка" error="Допускается ввод только неотрицательных целых чисел!" sqref="AI634">
      <formula1>0</formula1>
      <formula2>9.99999999999999E+23</formula2>
    </dataValidation>
    <dataValidation type="whole" allowBlank="1" showErrorMessage="1" errorTitle="Ошибка" error="Допускается ввод только неотрицательных целых чисел!" sqref="AF634">
      <formula1>0</formula1>
      <formula2>9.99999999999999E+23</formula2>
    </dataValidation>
    <dataValidation type="textLength" operator="lessThanOrEqual" allowBlank="1" showInputMessage="1" showErrorMessage="1" errorTitle="Ошибка" error="Допускается ввод не более 900 символов!" sqref="M634">
      <formula1>900</formula1>
    </dataValidation>
    <dataValidation type="textLength" operator="lessThanOrEqual" allowBlank="1" showInputMessage="1" showErrorMessage="1" errorTitle="Ошибка" error="Допускается ввод не более 900 символов!" sqref="K6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4">
      <formula1>"a"</formula1>
    </dataValidation>
    <dataValidation type="whole" allowBlank="1" showErrorMessage="1" errorTitle="Ошибка" error="Допускается ввод только неотрицательных целых чисел!" sqref="AI633">
      <formula1>0</formula1>
      <formula2>9.99999999999999E+23</formula2>
    </dataValidation>
    <dataValidation type="whole" allowBlank="1" showErrorMessage="1" errorTitle="Ошибка" error="Допускается ввод только неотрицательных целых чисел!" sqref="AF633">
      <formula1>0</formula1>
      <formula2>9.99999999999999E+23</formula2>
    </dataValidation>
    <dataValidation type="whole" allowBlank="1" showErrorMessage="1" errorTitle="Ошибка" error="Допускается ввод только неотрицательных целых чисел!" sqref="AI632">
      <formula1>0</formula1>
      <formula2>9.99999999999999E+23</formula2>
    </dataValidation>
    <dataValidation type="whole" allowBlank="1" showErrorMessage="1" errorTitle="Ошибка" error="Допускается ввод только неотрицательных целых чисел!" sqref="AF632">
      <formula1>0</formula1>
      <formula2>9.99999999999999E+23</formula2>
    </dataValidation>
    <dataValidation type="textLength" operator="lessThanOrEqual" allowBlank="1" showInputMessage="1" showErrorMessage="1" errorTitle="Ошибка" error="Допускается ввод не более 900 символов!" sqref="K6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2">
      <formula1>"a"</formula1>
    </dataValidation>
    <dataValidation type="whole" allowBlank="1" showErrorMessage="1" errorTitle="Ошибка" error="Допускается ввод только неотрицательных целых чисел!" sqref="AI631">
      <formula1>0</formula1>
      <formula2>9.99999999999999E+23</formula2>
    </dataValidation>
    <dataValidation type="whole" allowBlank="1" showErrorMessage="1" errorTitle="Ошибка" error="Допускается ввод только неотрицательных целых чисел!" sqref="AF631">
      <formula1>0</formula1>
      <formula2>9.99999999999999E+23</formula2>
    </dataValidation>
    <dataValidation type="decimal" allowBlank="1" showErrorMessage="1" errorTitle="Ошибка" error="Допускается ввод только неотрицательных чисел!" sqref="AE631">
      <formula1>0</formula1>
      <formula2>9.99999999999999E+23</formula2>
    </dataValidation>
    <dataValidation type="decimal" allowBlank="1" showErrorMessage="1" errorTitle="Ошибка" error="Допускается ввод только неотрицательных чисел!" sqref="AC631">
      <formula1>0</formula1>
      <formula2>9.99999999999999E+23</formula2>
    </dataValidation>
    <dataValidation type="textLength" operator="lessThanOrEqual" allowBlank="1" showInputMessage="1" showErrorMessage="1" errorTitle="Ошибка" error="Допускается ввод не более 900 символов!" sqref="K6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1">
      <formula1>"a"</formula1>
    </dataValidation>
    <dataValidation type="whole" allowBlank="1" showErrorMessage="1" errorTitle="Ошибка" error="Допускается ввод только неотрицательных целых чисел!" sqref="AI630">
      <formula1>0</formula1>
      <formula2>9.99999999999999E+23</formula2>
    </dataValidation>
    <dataValidation type="whole" allowBlank="1" showErrorMessage="1" errorTitle="Ошибка" error="Допускается ввод только неотрицательных целых чисел!" sqref="AF630">
      <formula1>0</formula1>
      <formula2>9.99999999999999E+23</formula2>
    </dataValidation>
    <dataValidation type="textLength" operator="lessThanOrEqual" allowBlank="1" showInputMessage="1" showErrorMessage="1" errorTitle="Ошибка" error="Допускается ввод не более 900 символов!" sqref="K6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0">
      <formula1>"a"</formula1>
    </dataValidation>
    <dataValidation type="whole" allowBlank="1" showErrorMessage="1" errorTitle="Ошибка" error="Допускается ввод только неотрицательных целых чисел!" sqref="AI629">
      <formula1>0</formula1>
      <formula2>9.99999999999999E+23</formula2>
    </dataValidation>
    <dataValidation type="whole" allowBlank="1" showErrorMessage="1" errorTitle="Ошибка" error="Допускается ввод только неотрицательных целых чисел!" sqref="AF629">
      <formula1>0</formula1>
      <formula2>9.99999999999999E+23</formula2>
    </dataValidation>
    <dataValidation type="textLength" operator="lessThanOrEqual" allowBlank="1" showInputMessage="1" showErrorMessage="1" errorTitle="Ошибка" error="Допускается ввод не более 900 символов!" sqref="M629">
      <formula1>900</formula1>
    </dataValidation>
    <dataValidation type="textLength" operator="lessThanOrEqual" allowBlank="1" showInputMessage="1" showErrorMessage="1" errorTitle="Ошибка" error="Допускается ввод не более 900 символов!" sqref="K6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9">
      <formula1>"a"</formula1>
    </dataValidation>
    <dataValidation type="whole" allowBlank="1" showErrorMessage="1" errorTitle="Ошибка" error="Допускается ввод только неотрицательных целых чисел!" sqref="AI628">
      <formula1>0</formula1>
      <formula2>9.99999999999999E+23</formula2>
    </dataValidation>
    <dataValidation type="whole" allowBlank="1" showErrorMessage="1" errorTitle="Ошибка" error="Допускается ввод только неотрицательных целых чисел!" sqref="AF628">
      <formula1>0</formula1>
      <formula2>9.99999999999999E+23</formula2>
    </dataValidation>
    <dataValidation type="whole" allowBlank="1" showErrorMessage="1" errorTitle="Ошибка" error="Допускается ввод только неотрицательных целых чисел!" sqref="AI627">
      <formula1>0</formula1>
      <formula2>9.99999999999999E+23</formula2>
    </dataValidation>
    <dataValidation type="whole" allowBlank="1" showErrorMessage="1" errorTitle="Ошибка" error="Допускается ввод только неотрицательных целых чисел!" sqref="AF627">
      <formula1>0</formula1>
      <formula2>9.99999999999999E+23</formula2>
    </dataValidation>
    <dataValidation type="textLength" operator="lessThanOrEqual" allowBlank="1" showInputMessage="1" showErrorMessage="1" errorTitle="Ошибка" error="Допускается ввод не более 900 символов!" sqref="K6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7">
      <formula1>"a"</formula1>
    </dataValidation>
    <dataValidation type="whole" allowBlank="1" showErrorMessage="1" errorTitle="Ошибка" error="Допускается ввод только неотрицательных целых чисел!" sqref="AI626">
      <formula1>0</formula1>
      <formula2>9.99999999999999E+23</formula2>
    </dataValidation>
    <dataValidation type="whole" allowBlank="1" showErrorMessage="1" errorTitle="Ошибка" error="Допускается ввод только неотрицательных целых чисел!" sqref="AF626">
      <formula1>0</formula1>
      <formula2>9.99999999999999E+23</formula2>
    </dataValidation>
    <dataValidation type="decimal" allowBlank="1" showErrorMessage="1" errorTitle="Ошибка" error="Допускается ввод только неотрицательных чисел!" sqref="AE626">
      <formula1>0</formula1>
      <formula2>9.99999999999999E+23</formula2>
    </dataValidation>
    <dataValidation type="decimal" allowBlank="1" showErrorMessage="1" errorTitle="Ошибка" error="Допускается ввод только неотрицательных чисел!" sqref="AC626">
      <formula1>0</formula1>
      <formula2>9.99999999999999E+23</formula2>
    </dataValidation>
    <dataValidation type="textLength" operator="lessThanOrEqual" allowBlank="1" showInputMessage="1" showErrorMessage="1" errorTitle="Ошибка" error="Допускается ввод не более 900 символов!" sqref="K6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6">
      <formula1>"a"</formula1>
    </dataValidation>
    <dataValidation type="whole" allowBlank="1" showErrorMessage="1" errorTitle="Ошибка" error="Допускается ввод только неотрицательных целых чисел!" sqref="AI625">
      <formula1>0</formula1>
      <formula2>9.99999999999999E+23</formula2>
    </dataValidation>
    <dataValidation type="whole" allowBlank="1" showErrorMessage="1" errorTitle="Ошибка" error="Допускается ввод только неотрицательных целых чисел!" sqref="AF625">
      <formula1>0</formula1>
      <formula2>9.99999999999999E+23</formula2>
    </dataValidation>
    <dataValidation type="textLength" operator="lessThanOrEqual" allowBlank="1" showInputMessage="1" showErrorMessage="1" errorTitle="Ошибка" error="Допускается ввод не более 900 символов!" sqref="K6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5">
      <formula1>"a"</formula1>
    </dataValidation>
    <dataValidation type="whole" allowBlank="1" showErrorMessage="1" errorTitle="Ошибка" error="Допускается ввод только неотрицательных целых чисел!" sqref="AI624">
      <formula1>0</formula1>
      <formula2>9.99999999999999E+23</formula2>
    </dataValidation>
    <dataValidation type="whole" allowBlank="1" showErrorMessage="1" errorTitle="Ошибка" error="Допускается ввод только неотрицательных целых чисел!" sqref="AF624">
      <formula1>0</formula1>
      <formula2>9.99999999999999E+23</formula2>
    </dataValidation>
    <dataValidation type="textLength" operator="lessThanOrEqual" allowBlank="1" showInputMessage="1" showErrorMessage="1" errorTitle="Ошибка" error="Допускается ввод не более 900 символов!" sqref="M624">
      <formula1>900</formula1>
    </dataValidation>
    <dataValidation type="textLength" operator="lessThanOrEqual" allowBlank="1" showInputMessage="1" showErrorMessage="1" errorTitle="Ошибка" error="Допускается ввод не более 900 символов!" sqref="K6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4">
      <formula1>"a"</formula1>
    </dataValidation>
    <dataValidation type="whole" allowBlank="1" showErrorMessage="1" errorTitle="Ошибка" error="Допускается ввод только неотрицательных целых чисел!" sqref="AI827">
      <formula1>0</formula1>
      <formula2>9.99999999999999E+23</formula2>
    </dataValidation>
    <dataValidation type="whole" allowBlank="1" showErrorMessage="1" errorTitle="Ошибка" error="Допускается ввод только неотрицательных целых чисел!" sqref="AF827">
      <formula1>0</formula1>
      <formula2>9.99999999999999E+23</formula2>
    </dataValidation>
    <dataValidation type="whole" allowBlank="1" showErrorMessage="1" errorTitle="Ошибка" error="Допускается ввод только неотрицательных целых чисел!" sqref="AI826">
      <formula1>0</formula1>
      <formula2>9.99999999999999E+23</formula2>
    </dataValidation>
    <dataValidation type="whole" allowBlank="1" showErrorMessage="1" errorTitle="Ошибка" error="Допускается ввод только неотрицательных целых чисел!" sqref="AF826">
      <formula1>0</formula1>
      <formula2>9.99999999999999E+23</formula2>
    </dataValidation>
    <dataValidation type="textLength" operator="lessThanOrEqual" allowBlank="1" showInputMessage="1" showErrorMessage="1" errorTitle="Ошибка" error="Допускается ввод не более 900 символов!" sqref="K8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6">
      <formula1>"a"</formula1>
    </dataValidation>
    <dataValidation type="whole" allowBlank="1" showErrorMessage="1" errorTitle="Ошибка" error="Допускается ввод только неотрицательных целых чисел!" sqref="AI825">
      <formula1>0</formula1>
      <formula2>9.99999999999999E+23</formula2>
    </dataValidation>
    <dataValidation type="whole" allowBlank="1" showErrorMessage="1" errorTitle="Ошибка" error="Допускается ввод только неотрицательных целых чисел!" sqref="AF825">
      <formula1>0</formula1>
      <formula2>9.99999999999999E+23</formula2>
    </dataValidation>
    <dataValidation type="decimal" allowBlank="1" showErrorMessage="1" errorTitle="Ошибка" error="Допускается ввод только неотрицательных чисел!" sqref="AE825">
      <formula1>0</formula1>
      <formula2>9.99999999999999E+23</formula2>
    </dataValidation>
    <dataValidation type="decimal" allowBlank="1" showErrorMessage="1" errorTitle="Ошибка" error="Допускается ввод только неотрицательных чисел!" sqref="AC825">
      <formula1>0</formula1>
      <formula2>9.99999999999999E+23</formula2>
    </dataValidation>
    <dataValidation type="textLength" operator="lessThanOrEqual" allowBlank="1" showInputMessage="1" showErrorMessage="1" errorTitle="Ошибка" error="Допускается ввод не более 900 символов!" sqref="K8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5">
      <formula1>"a"</formula1>
    </dataValidation>
    <dataValidation type="whole" allowBlank="1" showErrorMessage="1" errorTitle="Ошибка" error="Допускается ввод только неотрицательных целых чисел!" sqref="AI824">
      <formula1>0</formula1>
      <formula2>9.99999999999999E+23</formula2>
    </dataValidation>
    <dataValidation type="whole" allowBlank="1" showErrorMessage="1" errorTitle="Ошибка" error="Допускается ввод только неотрицательных целых чисел!" sqref="AF824">
      <formula1>0</formula1>
      <formula2>9.99999999999999E+23</formula2>
    </dataValidation>
    <dataValidation type="textLength" operator="lessThanOrEqual" allowBlank="1" showInputMessage="1" showErrorMessage="1" errorTitle="Ошибка" error="Допускается ввод не более 900 символов!" sqref="K8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4">
      <formula1>"a"</formula1>
    </dataValidation>
    <dataValidation type="whole" allowBlank="1" showErrorMessage="1" errorTitle="Ошибка" error="Допускается ввод только неотрицательных целых чисел!" sqref="AI823">
      <formula1>0</formula1>
      <formula2>9.99999999999999E+23</formula2>
    </dataValidation>
    <dataValidation type="whole" allowBlank="1" showErrorMessage="1" errorTitle="Ошибка" error="Допускается ввод только неотрицательных целых чисел!" sqref="AF823">
      <formula1>0</formula1>
      <formula2>9.99999999999999E+23</formula2>
    </dataValidation>
    <dataValidation type="textLength" operator="lessThanOrEqual" allowBlank="1" showInputMessage="1" showErrorMessage="1" errorTitle="Ошибка" error="Допускается ввод не более 900 символов!" sqref="M823">
      <formula1>900</formula1>
    </dataValidation>
    <dataValidation type="textLength" operator="lessThanOrEqual" allowBlank="1" showInputMessage="1" showErrorMessage="1" errorTitle="Ошибка" error="Допускается ввод не более 900 символов!" sqref="K8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3">
      <formula1>"a"</formula1>
    </dataValidation>
    <dataValidation type="whole" allowBlank="1" showErrorMessage="1" errorTitle="Ошибка" error="Допускается ввод только неотрицательных целых чисел!" sqref="AI623">
      <formula1>0</formula1>
      <formula2>9.99999999999999E+23</formula2>
    </dataValidation>
    <dataValidation type="whole" allowBlank="1" showErrorMessage="1" errorTitle="Ошибка" error="Допускается ввод только неотрицательных целых чисел!" sqref="AF623">
      <formula1>0</formula1>
      <formula2>9.99999999999999E+23</formula2>
    </dataValidation>
    <dataValidation type="whole" allowBlank="1" showErrorMessage="1" errorTitle="Ошибка" error="Допускается ввод только неотрицательных целых чисел!" sqref="AI622">
      <formula1>0</formula1>
      <formula2>9.99999999999999E+23</formula2>
    </dataValidation>
    <dataValidation type="whole" allowBlank="1" showErrorMessage="1" errorTitle="Ошибка" error="Допускается ввод только неотрицательных целых чисел!" sqref="AF622">
      <formula1>0</formula1>
      <formula2>9.99999999999999E+23</formula2>
    </dataValidation>
    <dataValidation type="textLength" operator="lessThanOrEqual" allowBlank="1" showInputMessage="1" showErrorMessage="1" errorTitle="Ошибка" error="Допускается ввод не более 900 символов!" sqref="K6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2">
      <formula1>"a"</formula1>
    </dataValidation>
    <dataValidation type="whole" allowBlank="1" showErrorMessage="1" errorTitle="Ошибка" error="Допускается ввод только неотрицательных целых чисел!" sqref="AI621">
      <formula1>0</formula1>
      <formula2>9.99999999999999E+23</formula2>
    </dataValidation>
    <dataValidation type="whole" allowBlank="1" showErrorMessage="1" errorTitle="Ошибка" error="Допускается ввод только неотрицательных целых чисел!" sqref="AF621">
      <formula1>0</formula1>
      <formula2>9.99999999999999E+23</formula2>
    </dataValidation>
    <dataValidation type="decimal" allowBlank="1" showErrorMessage="1" errorTitle="Ошибка" error="Допускается ввод только неотрицательных чисел!" sqref="AE621">
      <formula1>0</formula1>
      <formula2>9.99999999999999E+23</formula2>
    </dataValidation>
    <dataValidation type="decimal" allowBlank="1" showErrorMessage="1" errorTitle="Ошибка" error="Допускается ввод только неотрицательных чисел!" sqref="AC621">
      <formula1>0</formula1>
      <formula2>9.99999999999999E+23</formula2>
    </dataValidation>
    <dataValidation type="textLength" operator="lessThanOrEqual" allowBlank="1" showInputMessage="1" showErrorMessage="1" errorTitle="Ошибка" error="Допускается ввод не более 900 символов!" sqref="K6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1">
      <formula1>"a"</formula1>
    </dataValidation>
    <dataValidation type="whole" allowBlank="1" showErrorMessage="1" errorTitle="Ошибка" error="Допускается ввод только неотрицательных целых чисел!" sqref="AI620">
      <formula1>0</formula1>
      <formula2>9.99999999999999E+23</formula2>
    </dataValidation>
    <dataValidation type="whole" allowBlank="1" showErrorMessage="1" errorTitle="Ошибка" error="Допускается ввод только неотрицательных целых чисел!" sqref="AF620">
      <formula1>0</formula1>
      <formula2>9.99999999999999E+23</formula2>
    </dataValidation>
    <dataValidation type="textLength" operator="lessThanOrEqual" allowBlank="1" showInputMessage="1" showErrorMessage="1" errorTitle="Ошибка" error="Допускается ввод не более 900 символов!" sqref="K6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0">
      <formula1>"a"</formula1>
    </dataValidation>
    <dataValidation type="whole" allowBlank="1" showErrorMessage="1" errorTitle="Ошибка" error="Допускается ввод только неотрицательных целых чисел!" sqref="AI619">
      <formula1>0</formula1>
      <formula2>9.99999999999999E+23</formula2>
    </dataValidation>
    <dataValidation type="whole" allowBlank="1" showErrorMessage="1" errorTitle="Ошибка" error="Допускается ввод только неотрицательных целых чисел!" sqref="AF619">
      <formula1>0</formula1>
      <formula2>9.99999999999999E+23</formula2>
    </dataValidation>
    <dataValidation type="textLength" operator="lessThanOrEqual" allowBlank="1" showInputMessage="1" showErrorMessage="1" errorTitle="Ошибка" error="Допускается ввод не более 900 символов!" sqref="M619">
      <formula1>900</formula1>
    </dataValidation>
    <dataValidation type="textLength" operator="lessThanOrEqual" allowBlank="1" showInputMessage="1" showErrorMessage="1" errorTitle="Ошибка" error="Допускается ввод не более 900 символов!" sqref="K6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9">
      <formula1>"a"</formula1>
    </dataValidation>
    <dataValidation type="whole" allowBlank="1" showErrorMessage="1" errorTitle="Ошибка" error="Допускается ввод только неотрицательных целых чисел!" sqref="AI618">
      <formula1>0</formula1>
      <formula2>9.99999999999999E+23</formula2>
    </dataValidation>
    <dataValidation type="whole" allowBlank="1" showErrorMessage="1" errorTitle="Ошибка" error="Допускается ввод только неотрицательных целых чисел!" sqref="AF618">
      <formula1>0</formula1>
      <formula2>9.99999999999999E+23</formula2>
    </dataValidation>
    <dataValidation type="whole" allowBlank="1" showErrorMessage="1" errorTitle="Ошибка" error="Допускается ввод только неотрицательных целых чисел!" sqref="AI617">
      <formula1>0</formula1>
      <formula2>9.99999999999999E+23</formula2>
    </dataValidation>
    <dataValidation type="whole" allowBlank="1" showErrorMessage="1" errorTitle="Ошибка" error="Допускается ввод только неотрицательных целых чисел!" sqref="AF617">
      <formula1>0</formula1>
      <formula2>9.99999999999999E+23</formula2>
    </dataValidation>
    <dataValidation type="textLength" operator="lessThanOrEqual" allowBlank="1" showInputMessage="1" showErrorMessage="1" errorTitle="Ошибка" error="Допускается ввод не более 900 символов!" sqref="K6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7">
      <formula1>"a"</formula1>
    </dataValidation>
    <dataValidation type="whole" allowBlank="1" showErrorMessage="1" errorTitle="Ошибка" error="Допускается ввод только неотрицательных целых чисел!" sqref="AI616">
      <formula1>0</formula1>
      <formula2>9.99999999999999E+23</formula2>
    </dataValidation>
    <dataValidation type="whole" allowBlank="1" showErrorMessage="1" errorTitle="Ошибка" error="Допускается ввод только неотрицательных целых чисел!" sqref="AF616">
      <formula1>0</formula1>
      <formula2>9.99999999999999E+23</formula2>
    </dataValidation>
    <dataValidation type="decimal" allowBlank="1" showErrorMessage="1" errorTitle="Ошибка" error="Допускается ввод только неотрицательных чисел!" sqref="AE616">
      <formula1>0</formula1>
      <formula2>9.99999999999999E+23</formula2>
    </dataValidation>
    <dataValidation type="decimal" allowBlank="1" showErrorMessage="1" errorTitle="Ошибка" error="Допускается ввод только неотрицательных чисел!" sqref="AC616">
      <formula1>0</formula1>
      <formula2>9.99999999999999E+23</formula2>
    </dataValidation>
    <dataValidation type="textLength" operator="lessThanOrEqual" allowBlank="1" showInputMessage="1" showErrorMessage="1" errorTitle="Ошибка" error="Допускается ввод не более 900 символов!" sqref="K6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6">
      <formula1>"a"</formula1>
    </dataValidation>
    <dataValidation type="whole" allowBlank="1" showErrorMessage="1" errorTitle="Ошибка" error="Допускается ввод только неотрицательных целых чисел!" sqref="AI615">
      <formula1>0</formula1>
      <formula2>9.99999999999999E+23</formula2>
    </dataValidation>
    <dataValidation type="whole" allowBlank="1" showErrorMessage="1" errorTitle="Ошибка" error="Допускается ввод только неотрицательных целых чисел!" sqref="AF615">
      <formula1>0</formula1>
      <formula2>9.99999999999999E+23</formula2>
    </dataValidation>
    <dataValidation type="textLength" operator="lessThanOrEqual" allowBlank="1" showInputMessage="1" showErrorMessage="1" errorTitle="Ошибка" error="Допускается ввод не более 900 символов!" sqref="K6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5">
      <formula1>"a"</formula1>
    </dataValidation>
    <dataValidation type="whole" allowBlank="1" showErrorMessage="1" errorTitle="Ошибка" error="Допускается ввод только неотрицательных целых чисел!" sqref="AI614">
      <formula1>0</formula1>
      <formula2>9.99999999999999E+23</formula2>
    </dataValidation>
    <dataValidation type="whole" allowBlank="1" showErrorMessage="1" errorTitle="Ошибка" error="Допускается ввод только неотрицательных целых чисел!" sqref="AF614">
      <formula1>0</formula1>
      <formula2>9.99999999999999E+23</formula2>
    </dataValidation>
    <dataValidation type="textLength" operator="lessThanOrEqual" allowBlank="1" showInputMessage="1" showErrorMessage="1" errorTitle="Ошибка" error="Допускается ввод не более 900 символов!" sqref="M614">
      <formula1>900</formula1>
    </dataValidation>
    <dataValidation type="textLength" operator="lessThanOrEqual" allowBlank="1" showInputMessage="1" showErrorMessage="1" errorTitle="Ошибка" error="Допускается ввод не более 900 символов!" sqref="K6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4">
      <formula1>"a"</formula1>
    </dataValidation>
    <dataValidation type="whole" allowBlank="1" showErrorMessage="1" errorTitle="Ошибка" error="Допускается ввод только неотрицательных целых чисел!" sqref="AI613">
      <formula1>0</formula1>
      <formula2>9.99999999999999E+23</formula2>
    </dataValidation>
    <dataValidation type="whole" allowBlank="1" showErrorMessage="1" errorTitle="Ошибка" error="Допускается ввод только неотрицательных целых чисел!" sqref="AF613">
      <formula1>0</formula1>
      <formula2>9.99999999999999E+23</formula2>
    </dataValidation>
    <dataValidation type="whole" allowBlank="1" showErrorMessage="1" errorTitle="Ошибка" error="Допускается ввод только неотрицательных целых чисел!" sqref="AI612">
      <formula1>0</formula1>
      <formula2>9.99999999999999E+23</formula2>
    </dataValidation>
    <dataValidation type="whole" allowBlank="1" showErrorMessage="1" errorTitle="Ошибка" error="Допускается ввод только неотрицательных целых чисел!" sqref="AF612">
      <formula1>0</formula1>
      <formula2>9.99999999999999E+23</formula2>
    </dataValidation>
    <dataValidation type="textLength" operator="lessThanOrEqual" allowBlank="1" showInputMessage="1" showErrorMessage="1" errorTitle="Ошибка" error="Допускается ввод не более 900 символов!" sqref="K6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2">
      <formula1>"a"</formula1>
    </dataValidation>
    <dataValidation type="whole" allowBlank="1" showErrorMessage="1" errorTitle="Ошибка" error="Допускается ввод только неотрицательных целых чисел!" sqref="AI611">
      <formula1>0</formula1>
      <formula2>9.99999999999999E+23</formula2>
    </dataValidation>
    <dataValidation type="whole" allowBlank="1" showErrorMessage="1" errorTitle="Ошибка" error="Допускается ввод только неотрицательных целых чисел!" sqref="AF611">
      <formula1>0</formula1>
      <formula2>9.99999999999999E+23</formula2>
    </dataValidation>
    <dataValidation type="decimal" allowBlank="1" showErrorMessage="1" errorTitle="Ошибка" error="Допускается ввод только неотрицательных чисел!" sqref="AE611">
      <formula1>0</formula1>
      <formula2>9.99999999999999E+23</formula2>
    </dataValidation>
    <dataValidation type="decimal" allowBlank="1" showErrorMessage="1" errorTitle="Ошибка" error="Допускается ввод только неотрицательных чисел!" sqref="AC611">
      <formula1>0</formula1>
      <formula2>9.99999999999999E+23</formula2>
    </dataValidation>
    <dataValidation type="textLength" operator="lessThanOrEqual" allowBlank="1" showInputMessage="1" showErrorMessage="1" errorTitle="Ошибка" error="Допускается ввод не более 900 символов!" sqref="K6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1">
      <formula1>"a"</formula1>
    </dataValidation>
    <dataValidation type="whole" allowBlank="1" showErrorMessage="1" errorTitle="Ошибка" error="Допускается ввод только неотрицательных целых чисел!" sqref="AI610">
      <formula1>0</formula1>
      <formula2>9.99999999999999E+23</formula2>
    </dataValidation>
    <dataValidation type="whole" allowBlank="1" showErrorMessage="1" errorTitle="Ошибка" error="Допускается ввод только неотрицательных целых чисел!" sqref="AF610">
      <formula1>0</formula1>
      <formula2>9.99999999999999E+23</formula2>
    </dataValidation>
    <dataValidation type="textLength" operator="lessThanOrEqual" allowBlank="1" showInputMessage="1" showErrorMessage="1" errorTitle="Ошибка" error="Допускается ввод не более 900 символов!" sqref="K6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0">
      <formula1>"a"</formula1>
    </dataValidation>
    <dataValidation type="whole" allowBlank="1" showErrorMessage="1" errorTitle="Ошибка" error="Допускается ввод только неотрицательных целых чисел!" sqref="AI609">
      <formula1>0</formula1>
      <formula2>9.99999999999999E+23</formula2>
    </dataValidation>
    <dataValidation type="whole" allowBlank="1" showErrorMessage="1" errorTitle="Ошибка" error="Допускается ввод только неотрицательных целых чисел!" sqref="AF609">
      <formula1>0</formula1>
      <formula2>9.99999999999999E+23</formula2>
    </dataValidation>
    <dataValidation type="textLength" operator="lessThanOrEqual" allowBlank="1" showInputMessage="1" showErrorMessage="1" errorTitle="Ошибка" error="Допускается ввод не более 900 символов!" sqref="M609">
      <formula1>900</formula1>
    </dataValidation>
    <dataValidation type="textLength" operator="lessThanOrEqual" allowBlank="1" showInputMessage="1" showErrorMessage="1" errorTitle="Ошибка" error="Допускается ввод не более 900 символов!" sqref="K6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9">
      <formula1>"a"</formula1>
    </dataValidation>
    <dataValidation type="whole" allowBlank="1" showErrorMessage="1" errorTitle="Ошибка" error="Допускается ввод только неотрицательных целых чисел!" sqref="AI608">
      <formula1>0</formula1>
      <formula2>9.99999999999999E+23</formula2>
    </dataValidation>
    <dataValidation type="whole" allowBlank="1" showErrorMessage="1" errorTitle="Ошибка" error="Допускается ввод только неотрицательных целых чисел!" sqref="AF608">
      <formula1>0</formula1>
      <formula2>9.99999999999999E+23</formula2>
    </dataValidation>
    <dataValidation type="whole" allowBlank="1" showErrorMessage="1" errorTitle="Ошибка" error="Допускается ввод только неотрицательных целых чисел!" sqref="AI607">
      <formula1>0</formula1>
      <formula2>9.99999999999999E+23</formula2>
    </dataValidation>
    <dataValidation type="whole" allowBlank="1" showErrorMessage="1" errorTitle="Ошибка" error="Допускается ввод только неотрицательных целых чисел!" sqref="AF607">
      <formula1>0</formula1>
      <formula2>9.99999999999999E+23</formula2>
    </dataValidation>
    <dataValidation type="textLength" operator="lessThanOrEqual" allowBlank="1" showInputMessage="1" showErrorMessage="1" errorTitle="Ошибка" error="Допускается ввод не более 900 символов!" sqref="K6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7">
      <formula1>"a"</formula1>
    </dataValidation>
    <dataValidation type="whole" allowBlank="1" showErrorMessage="1" errorTitle="Ошибка" error="Допускается ввод только неотрицательных целых чисел!" sqref="AI605">
      <formula1>0</formula1>
      <formula2>9.99999999999999E+23</formula2>
    </dataValidation>
    <dataValidation type="whole" allowBlank="1" showErrorMessage="1" errorTitle="Ошибка" error="Допускается ввод только неотрицательных целых чисел!" sqref="AF605">
      <formula1>0</formula1>
      <formula2>9.99999999999999E+23</formula2>
    </dataValidation>
    <dataValidation type="decimal" allowBlank="1" showErrorMessage="1" errorTitle="Ошибка" error="Допускается ввод только неотрицательных чисел!" sqref="AE605">
      <formula1>0</formula1>
      <formula2>9.99999999999999E+23</formula2>
    </dataValidation>
    <dataValidation type="decimal" allowBlank="1" showErrorMessage="1" errorTitle="Ошибка" error="Допускается ввод только неотрицательных чисел!" sqref="AC605">
      <formula1>0</formula1>
      <formula2>9.99999999999999E+23</formula2>
    </dataValidation>
    <dataValidation type="textLength" operator="lessThanOrEqual" allowBlank="1" showInputMessage="1" showErrorMessage="1" errorTitle="Ошибка" error="Допускается ввод не более 900 символов!" sqref="K6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5">
      <formula1>"a"</formula1>
    </dataValidation>
    <dataValidation type="whole" allowBlank="1" showErrorMessage="1" errorTitle="Ошибка" error="Допускается ввод только неотрицательных целых чисел!" sqref="AI604">
      <formula1>0</formula1>
      <formula2>9.99999999999999E+23</formula2>
    </dataValidation>
    <dataValidation type="whole" allowBlank="1" showErrorMessage="1" errorTitle="Ошибка" error="Допускается ввод только неотрицательных целых чисел!" sqref="AF604">
      <formula1>0</formula1>
      <formula2>9.99999999999999E+23</formula2>
    </dataValidation>
    <dataValidation type="textLength" operator="lessThanOrEqual" allowBlank="1" showInputMessage="1" showErrorMessage="1" errorTitle="Ошибка" error="Допускается ввод не более 900 символов!" sqref="K6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4">
      <formula1>"a"</formula1>
    </dataValidation>
    <dataValidation type="whole" allowBlank="1" showErrorMessage="1" errorTitle="Ошибка" error="Допускается ввод только неотрицательных целых чисел!" sqref="AI603">
      <formula1>0</formula1>
      <formula2>9.99999999999999E+23</formula2>
    </dataValidation>
    <dataValidation type="whole" allowBlank="1" showErrorMessage="1" errorTitle="Ошибка" error="Допускается ввод только неотрицательных целых чисел!" sqref="AF603">
      <formula1>0</formula1>
      <formula2>9.99999999999999E+23</formula2>
    </dataValidation>
    <dataValidation type="textLength" operator="lessThanOrEqual" allowBlank="1" showInputMessage="1" showErrorMessage="1" errorTitle="Ошибка" error="Допускается ввод не более 900 символов!" sqref="M603">
      <formula1>900</formula1>
    </dataValidation>
    <dataValidation type="textLength" operator="lessThanOrEqual" allowBlank="1" showInputMessage="1" showErrorMessage="1" errorTitle="Ошибка" error="Допускается ввод не более 900 символов!" sqref="K6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3">
      <formula1>"a"</formula1>
    </dataValidation>
    <dataValidation type="whole" allowBlank="1" showErrorMessage="1" errorTitle="Ошибка" error="Допускается ввод только неотрицательных целых чисел!" sqref="AI602">
      <formula1>0</formula1>
      <formula2>9.99999999999999E+23</formula2>
    </dataValidation>
    <dataValidation type="whole" allowBlank="1" showErrorMessage="1" errorTitle="Ошибка" error="Допускается ввод только неотрицательных целых чисел!" sqref="AF602">
      <formula1>0</formula1>
      <formula2>9.99999999999999E+23</formula2>
    </dataValidation>
    <dataValidation type="whole" allowBlank="1" showErrorMessage="1" errorTitle="Ошибка" error="Допускается ввод только неотрицательных целых чисел!" sqref="AI601">
      <formula1>0</formula1>
      <formula2>9.99999999999999E+23</formula2>
    </dataValidation>
    <dataValidation type="whole" allowBlank="1" showErrorMessage="1" errorTitle="Ошибка" error="Допускается ввод только неотрицательных целых чисел!" sqref="AF601">
      <formula1>0</formula1>
      <formula2>9.99999999999999E+23</formula2>
    </dataValidation>
    <dataValidation type="textLength" operator="lessThanOrEqual" allowBlank="1" showInputMessage="1" showErrorMessage="1" errorTitle="Ошибка" error="Допускается ввод не более 900 символов!" sqref="K6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1">
      <formula1>"a"</formula1>
    </dataValidation>
    <dataValidation type="whole" allowBlank="1" showErrorMessage="1" errorTitle="Ошибка" error="Допускается ввод только неотрицательных целых чисел!" sqref="AI600">
      <formula1>0</formula1>
      <formula2>9.99999999999999E+23</formula2>
    </dataValidation>
    <dataValidation type="whole" allowBlank="1" showErrorMessage="1" errorTitle="Ошибка" error="Допускается ввод только неотрицательных целых чисел!" sqref="AF600">
      <formula1>0</formula1>
      <formula2>9.99999999999999E+23</formula2>
    </dataValidation>
    <dataValidation type="decimal" allowBlank="1" showErrorMessage="1" errorTitle="Ошибка" error="Допускается ввод только неотрицательных чисел!" sqref="AE600">
      <formula1>0</formula1>
      <formula2>9.99999999999999E+23</formula2>
    </dataValidation>
    <dataValidation type="decimal" allowBlank="1" showErrorMessage="1" errorTitle="Ошибка" error="Допускается ввод только неотрицательных чисел!" sqref="AC600">
      <formula1>0</formula1>
      <formula2>9.99999999999999E+23</formula2>
    </dataValidation>
    <dataValidation type="textLength" operator="lessThanOrEqual" allowBlank="1" showInputMessage="1" showErrorMessage="1" errorTitle="Ошибка" error="Допускается ввод не более 900 символов!" sqref="K6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0">
      <formula1>"a"</formula1>
    </dataValidation>
    <dataValidation type="whole" allowBlank="1" showErrorMessage="1" errorTitle="Ошибка" error="Допускается ввод только неотрицательных целых чисел!" sqref="AI599">
      <formula1>0</formula1>
      <formula2>9.99999999999999E+23</formula2>
    </dataValidation>
    <dataValidation type="whole" allowBlank="1" showErrorMessage="1" errorTitle="Ошибка" error="Допускается ввод только неотрицательных целых чисел!" sqref="AF599">
      <formula1>0</formula1>
      <formula2>9.99999999999999E+23</formula2>
    </dataValidation>
    <dataValidation type="textLength" operator="lessThanOrEqual" allowBlank="1" showInputMessage="1" showErrorMessage="1" errorTitle="Ошибка" error="Допускается ввод не более 900 символов!" sqref="K5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9">
      <formula1>"a"</formula1>
    </dataValidation>
    <dataValidation type="whole" allowBlank="1" showErrorMessage="1" errorTitle="Ошибка" error="Допускается ввод только неотрицательных целых чисел!" sqref="AI598">
      <formula1>0</formula1>
      <formula2>9.99999999999999E+23</formula2>
    </dataValidation>
    <dataValidation type="whole" allowBlank="1" showErrorMessage="1" errorTitle="Ошибка" error="Допускается ввод только неотрицательных целых чисел!" sqref="AF598">
      <formula1>0</formula1>
      <formula2>9.99999999999999E+23</formula2>
    </dataValidation>
    <dataValidation type="textLength" operator="lessThanOrEqual" allowBlank="1" showInputMessage="1" showErrorMessage="1" errorTitle="Ошибка" error="Допускается ввод не более 900 символов!" sqref="M598">
      <formula1>900</formula1>
    </dataValidation>
    <dataValidation type="textLength" operator="lessThanOrEqual" allowBlank="1" showInputMessage="1" showErrorMessage="1" errorTitle="Ошибка" error="Допускается ввод не более 900 символов!" sqref="K5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8">
      <formula1>"a"</formula1>
    </dataValidation>
    <dataValidation type="whole" allowBlank="1" showErrorMessage="1" errorTitle="Ошибка" error="Допускается ввод только неотрицательных целых чисел!" sqref="AI597">
      <formula1>0</formula1>
      <formula2>9.99999999999999E+23</formula2>
    </dataValidation>
    <dataValidation type="whole" allowBlank="1" showErrorMessage="1" errorTitle="Ошибка" error="Допускается ввод только неотрицательных целых чисел!" sqref="AF597">
      <formula1>0</formula1>
      <formula2>9.99999999999999E+23</formula2>
    </dataValidation>
    <dataValidation type="whole" allowBlank="1" showErrorMessage="1" errorTitle="Ошибка" error="Допускается ввод только неотрицательных целых чисел!" sqref="AI596">
      <formula1>0</formula1>
      <formula2>9.99999999999999E+23</formula2>
    </dataValidation>
    <dataValidation type="whole" allowBlank="1" showErrorMessage="1" errorTitle="Ошибка" error="Допускается ввод только неотрицательных целых чисел!" sqref="AF596">
      <formula1>0</formula1>
      <formula2>9.99999999999999E+23</formula2>
    </dataValidation>
    <dataValidation type="textLength" operator="lessThanOrEqual" allowBlank="1" showInputMessage="1" showErrorMessage="1" errorTitle="Ошибка" error="Допускается ввод не более 900 символов!" sqref="K5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6">
      <formula1>"a"</formula1>
    </dataValidation>
    <dataValidation type="whole" allowBlank="1" showErrorMessage="1" errorTitle="Ошибка" error="Допускается ввод только неотрицательных целых чисел!" sqref="AI594">
      <formula1>0</formula1>
      <formula2>9.99999999999999E+23</formula2>
    </dataValidation>
    <dataValidation type="whole" allowBlank="1" showErrorMessage="1" errorTitle="Ошибка" error="Допускается ввод только неотрицательных целых чисел!" sqref="AF594">
      <formula1>0</formula1>
      <formula2>9.99999999999999E+23</formula2>
    </dataValidation>
    <dataValidation type="decimal" allowBlank="1" showErrorMessage="1" errorTitle="Ошибка" error="Допускается ввод только неотрицательных чисел!" sqref="AE594">
      <formula1>0</formula1>
      <formula2>9.99999999999999E+23</formula2>
    </dataValidation>
    <dataValidation type="decimal" allowBlank="1" showErrorMessage="1" errorTitle="Ошибка" error="Допускается ввод только неотрицательных чисел!" sqref="AC594">
      <formula1>0</formula1>
      <formula2>9.99999999999999E+23</formula2>
    </dataValidation>
    <dataValidation type="textLength" operator="lessThanOrEqual" allowBlank="1" showInputMessage="1" showErrorMessage="1" errorTitle="Ошибка" error="Допускается ввод не более 900 символов!" sqref="K5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4">
      <formula1>"a"</formula1>
    </dataValidation>
    <dataValidation type="whole" allowBlank="1" showErrorMessage="1" errorTitle="Ошибка" error="Допускается ввод только неотрицательных целых чисел!" sqref="AI593">
      <formula1>0</formula1>
      <formula2>9.99999999999999E+23</formula2>
    </dataValidation>
    <dataValidation type="whole" allowBlank="1" showErrorMessage="1" errorTitle="Ошибка" error="Допускается ввод только неотрицательных целых чисел!" sqref="AF593">
      <formula1>0</formula1>
      <formula2>9.99999999999999E+23</formula2>
    </dataValidation>
    <dataValidation type="textLength" operator="lessThanOrEqual" allowBlank="1" showInputMessage="1" showErrorMessage="1" errorTitle="Ошибка" error="Допускается ввод не более 900 символов!" sqref="K5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3">
      <formula1>"a"</formula1>
    </dataValidation>
    <dataValidation type="whole" allowBlank="1" showErrorMessage="1" errorTitle="Ошибка" error="Допускается ввод только неотрицательных целых чисел!" sqref="AI592">
      <formula1>0</formula1>
      <formula2>9.99999999999999E+23</formula2>
    </dataValidation>
    <dataValidation type="whole" allowBlank="1" showErrorMessage="1" errorTitle="Ошибка" error="Допускается ввод только неотрицательных целых чисел!" sqref="AF592">
      <formula1>0</formula1>
      <formula2>9.99999999999999E+23</formula2>
    </dataValidation>
    <dataValidation type="textLength" operator="lessThanOrEqual" allowBlank="1" showInputMessage="1" showErrorMessage="1" errorTitle="Ошибка" error="Допускается ввод не более 900 символов!" sqref="M592">
      <formula1>900</formula1>
    </dataValidation>
    <dataValidation type="textLength" operator="lessThanOrEqual" allowBlank="1" showInputMessage="1" showErrorMessage="1" errorTitle="Ошибка" error="Допускается ввод не более 900 символов!" sqref="K5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2">
      <formula1>"a"</formula1>
    </dataValidation>
    <dataValidation type="whole" allowBlank="1" showErrorMessage="1" errorTitle="Ошибка" error="Допускается ввод только неотрицательных целых чисел!" sqref="AI591">
      <formula1>0</formula1>
      <formula2>9.99999999999999E+23</formula2>
    </dataValidation>
    <dataValidation type="whole" allowBlank="1" showErrorMessage="1" errorTitle="Ошибка" error="Допускается ввод только неотрицательных целых чисел!" sqref="AF591">
      <formula1>0</formula1>
      <formula2>9.99999999999999E+23</formula2>
    </dataValidation>
    <dataValidation type="whole" allowBlank="1" showErrorMessage="1" errorTitle="Ошибка" error="Допускается ввод только неотрицательных целых чисел!" sqref="AI590">
      <formula1>0</formula1>
      <formula2>9.99999999999999E+23</formula2>
    </dataValidation>
    <dataValidation type="whole" allowBlank="1" showErrorMessage="1" errorTitle="Ошибка" error="Допускается ввод только неотрицательных целых чисел!" sqref="AF590">
      <formula1>0</formula1>
      <formula2>9.99999999999999E+23</formula2>
    </dataValidation>
    <dataValidation type="textLength" operator="lessThanOrEqual" allowBlank="1" showInputMessage="1" showErrorMessage="1" errorTitle="Ошибка" error="Допускается ввод не более 900 символов!" sqref="K5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0">
      <formula1>"a"</formula1>
    </dataValidation>
    <dataValidation type="whole" allowBlank="1" showErrorMessage="1" errorTitle="Ошибка" error="Допускается ввод только неотрицательных целых чисел!" sqref="AI588">
      <formula1>0</formula1>
      <formula2>9.99999999999999E+23</formula2>
    </dataValidation>
    <dataValidation type="whole" allowBlank="1" showErrorMessage="1" errorTitle="Ошибка" error="Допускается ввод только неотрицательных целых чисел!" sqref="AF588">
      <formula1>0</formula1>
      <formula2>9.99999999999999E+23</formula2>
    </dataValidation>
    <dataValidation type="decimal" allowBlank="1" showErrorMessage="1" errorTitle="Ошибка" error="Допускается ввод только неотрицательных чисел!" sqref="AE588">
      <formula1>0</formula1>
      <formula2>9.99999999999999E+23</formula2>
    </dataValidation>
    <dataValidation type="decimal" allowBlank="1" showErrorMessage="1" errorTitle="Ошибка" error="Допускается ввод только неотрицательных чисел!" sqref="AC588">
      <formula1>0</formula1>
      <formula2>9.99999999999999E+23</formula2>
    </dataValidation>
    <dataValidation type="textLength" operator="lessThanOrEqual" allowBlank="1" showInputMessage="1" showErrorMessage="1" errorTitle="Ошибка" error="Допускается ввод не более 900 символов!" sqref="K5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8">
      <formula1>"a"</formula1>
    </dataValidation>
    <dataValidation type="whole" allowBlank="1" showErrorMessage="1" errorTitle="Ошибка" error="Допускается ввод только неотрицательных целых чисел!" sqref="AI587">
      <formula1>0</formula1>
      <formula2>9.99999999999999E+23</formula2>
    </dataValidation>
    <dataValidation type="whole" allowBlank="1" showErrorMessage="1" errorTitle="Ошибка" error="Допускается ввод только неотрицательных целых чисел!" sqref="AF587">
      <formula1>0</formula1>
      <formula2>9.99999999999999E+23</formula2>
    </dataValidation>
    <dataValidation type="textLength" operator="lessThanOrEqual" allowBlank="1" showInputMessage="1" showErrorMessage="1" errorTitle="Ошибка" error="Допускается ввод не более 900 символов!" sqref="K5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7">
      <formula1>"a"</formula1>
    </dataValidation>
    <dataValidation type="whole" allowBlank="1" showErrorMessage="1" errorTitle="Ошибка" error="Допускается ввод только неотрицательных целых чисел!" sqref="AI586">
      <formula1>0</formula1>
      <formula2>9.99999999999999E+23</formula2>
    </dataValidation>
    <dataValidation type="whole" allowBlank="1" showErrorMessage="1" errorTitle="Ошибка" error="Допускается ввод только неотрицательных целых чисел!" sqref="AF586">
      <formula1>0</formula1>
      <formula2>9.99999999999999E+23</formula2>
    </dataValidation>
    <dataValidation type="textLength" operator="lessThanOrEqual" allowBlank="1" showInputMessage="1" showErrorMessage="1" errorTitle="Ошибка" error="Допускается ввод не более 900 символов!" sqref="M586">
      <formula1>900</formula1>
    </dataValidation>
    <dataValidation type="textLength" operator="lessThanOrEqual" allowBlank="1" showInputMessage="1" showErrorMessage="1" errorTitle="Ошибка" error="Допускается ввод не более 900 символов!" sqref="K5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6">
      <formula1>"a"</formula1>
    </dataValidation>
    <dataValidation type="whole" allowBlank="1" showErrorMessage="1" errorTitle="Ошибка" error="Допускается ввод только неотрицательных целых чисел!" sqref="AI585">
      <formula1>0</formula1>
      <formula2>9.99999999999999E+23</formula2>
    </dataValidation>
    <dataValidation type="whole" allowBlank="1" showErrorMessage="1" errorTitle="Ошибка" error="Допускается ввод только неотрицательных целых чисел!" sqref="AF585">
      <formula1>0</formula1>
      <formula2>9.99999999999999E+23</formula2>
    </dataValidation>
    <dataValidation type="whole" allowBlank="1" showErrorMessage="1" errorTitle="Ошибка" error="Допускается ввод только неотрицательных целых чисел!" sqref="AI584">
      <formula1>0</formula1>
      <formula2>9.99999999999999E+23</formula2>
    </dataValidation>
    <dataValidation type="whole" allowBlank="1" showErrorMessage="1" errorTitle="Ошибка" error="Допускается ввод только неотрицательных целых чисел!" sqref="AF584">
      <formula1>0</formula1>
      <formula2>9.99999999999999E+23</formula2>
    </dataValidation>
    <dataValidation type="textLength" operator="lessThanOrEqual" allowBlank="1" showInputMessage="1" showErrorMessage="1" errorTitle="Ошибка" error="Допускается ввод не более 900 символов!" sqref="K5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4">
      <formula1>"a"</formula1>
    </dataValidation>
    <dataValidation type="whole" allowBlank="1" showErrorMessage="1" errorTitle="Ошибка" error="Допускается ввод только неотрицательных целых чисел!" sqref="AI583">
      <formula1>0</formula1>
      <formula2>9.99999999999999E+23</formula2>
    </dataValidation>
    <dataValidation type="whole" allowBlank="1" showErrorMessage="1" errorTitle="Ошибка" error="Допускается ввод только неотрицательных целых чисел!" sqref="AF583">
      <formula1>0</formula1>
      <formula2>9.99999999999999E+23</formula2>
    </dataValidation>
    <dataValidation type="decimal" allowBlank="1" showErrorMessage="1" errorTitle="Ошибка" error="Допускается ввод только неотрицательных чисел!" sqref="AE583">
      <formula1>0</formula1>
      <formula2>9.99999999999999E+23</formula2>
    </dataValidation>
    <dataValidation type="decimal" allowBlank="1" showErrorMessage="1" errorTitle="Ошибка" error="Допускается ввод только неотрицательных чисел!" sqref="AC583">
      <formula1>0</formula1>
      <formula2>9.99999999999999E+23</formula2>
    </dataValidation>
    <dataValidation type="textLength" operator="lessThanOrEqual" allowBlank="1" showInputMessage="1" showErrorMessage="1" errorTitle="Ошибка" error="Допускается ввод не более 900 символов!" sqref="K5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3">
      <formula1>"a"</formula1>
    </dataValidation>
    <dataValidation type="whole" allowBlank="1" showErrorMessage="1" errorTitle="Ошибка" error="Допускается ввод только неотрицательных целых чисел!" sqref="AI582">
      <formula1>0</formula1>
      <formula2>9.99999999999999E+23</formula2>
    </dataValidation>
    <dataValidation type="whole" allowBlank="1" showErrorMessage="1" errorTitle="Ошибка" error="Допускается ввод только неотрицательных целых чисел!" sqref="AF582">
      <formula1>0</formula1>
      <formula2>9.99999999999999E+23</formula2>
    </dataValidation>
    <dataValidation type="textLength" operator="lessThanOrEqual" allowBlank="1" showInputMessage="1" showErrorMessage="1" errorTitle="Ошибка" error="Допускается ввод не более 900 символов!" sqref="K5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2">
      <formula1>"a"</formula1>
    </dataValidation>
    <dataValidation type="whole" allowBlank="1" showErrorMessage="1" errorTitle="Ошибка" error="Допускается ввод только неотрицательных целых чисел!" sqref="AI581">
      <formula1>0</formula1>
      <formula2>9.99999999999999E+23</formula2>
    </dataValidation>
    <dataValidation type="whole" allowBlank="1" showErrorMessage="1" errorTitle="Ошибка" error="Допускается ввод только неотрицательных целых чисел!" sqref="AF581">
      <formula1>0</formula1>
      <formula2>9.99999999999999E+23</formula2>
    </dataValidation>
    <dataValidation type="textLength" operator="lessThanOrEqual" allowBlank="1" showInputMessage="1" showErrorMessage="1" errorTitle="Ошибка" error="Допускается ввод не более 900 символов!" sqref="M581">
      <formula1>900</formula1>
    </dataValidation>
    <dataValidation type="textLength" operator="lessThanOrEqual" allowBlank="1" showInputMessage="1" showErrorMessage="1" errorTitle="Ошибка" error="Допускается ввод не более 900 символов!" sqref="K5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1">
      <formula1>"a"</formula1>
    </dataValidation>
    <dataValidation type="whole" allowBlank="1" showErrorMessage="1" errorTitle="Ошибка" error="Допускается ввод только неотрицательных целых чисел!" sqref="AI580">
      <formula1>0</formula1>
      <formula2>9.99999999999999E+23</formula2>
    </dataValidation>
    <dataValidation type="whole" allowBlank="1" showErrorMessage="1" errorTitle="Ошибка" error="Допускается ввод только неотрицательных целых чисел!" sqref="AF580">
      <formula1>0</formula1>
      <formula2>9.99999999999999E+23</formula2>
    </dataValidation>
    <dataValidation type="whole" allowBlank="1" showErrorMessage="1" errorTitle="Ошибка" error="Допускается ввод только неотрицательных целых чисел!" sqref="AI579">
      <formula1>0</formula1>
      <formula2>9.99999999999999E+23</formula2>
    </dataValidation>
    <dataValidation type="whole" allowBlank="1" showErrorMessage="1" errorTitle="Ошибка" error="Допускается ввод только неотрицательных целых чисел!" sqref="AF579">
      <formula1>0</formula1>
      <formula2>9.99999999999999E+23</formula2>
    </dataValidation>
    <dataValidation type="textLength" operator="lessThanOrEqual" allowBlank="1" showInputMessage="1" showErrorMessage="1" errorTitle="Ошибка" error="Допускается ввод не более 900 символов!" sqref="K5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9">
      <formula1>"a"</formula1>
    </dataValidation>
    <dataValidation type="whole" allowBlank="1" showErrorMessage="1" errorTitle="Ошибка" error="Допускается ввод только неотрицательных целых чисел!" sqref="AI578">
      <formula1>0</formula1>
      <formula2>9.99999999999999E+23</formula2>
    </dataValidation>
    <dataValidation type="whole" allowBlank="1" showErrorMessage="1" errorTitle="Ошибка" error="Допускается ввод только неотрицательных целых чисел!" sqref="AF578">
      <formula1>0</formula1>
      <formula2>9.99999999999999E+23</formula2>
    </dataValidation>
    <dataValidation type="decimal" allowBlank="1" showErrorMessage="1" errorTitle="Ошибка" error="Допускается ввод только неотрицательных чисел!" sqref="AE578">
      <formula1>0</formula1>
      <formula2>9.99999999999999E+23</formula2>
    </dataValidation>
    <dataValidation type="decimal" allowBlank="1" showErrorMessage="1" errorTitle="Ошибка" error="Допускается ввод только неотрицательных чисел!" sqref="AC578">
      <formula1>0</formula1>
      <formula2>9.99999999999999E+23</formula2>
    </dataValidation>
    <dataValidation type="textLength" operator="lessThanOrEqual" allowBlank="1" showInputMessage="1" showErrorMessage="1" errorTitle="Ошибка" error="Допускается ввод не более 900 символов!" sqref="K5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8">
      <formula1>"a"</formula1>
    </dataValidation>
    <dataValidation type="whole" allowBlank="1" showErrorMessage="1" errorTitle="Ошибка" error="Допускается ввод только неотрицательных целых чисел!" sqref="AI577">
      <formula1>0</formula1>
      <formula2>9.99999999999999E+23</formula2>
    </dataValidation>
    <dataValidation type="whole" allowBlank="1" showErrorMessage="1" errorTitle="Ошибка" error="Допускается ввод только неотрицательных целых чисел!" sqref="AF577">
      <formula1>0</formula1>
      <formula2>9.99999999999999E+23</formula2>
    </dataValidation>
    <dataValidation type="textLength" operator="lessThanOrEqual" allowBlank="1" showInputMessage="1" showErrorMessage="1" errorTitle="Ошибка" error="Допускается ввод не более 900 символов!" sqref="K5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7">
      <formula1>"a"</formula1>
    </dataValidation>
    <dataValidation type="whole" allowBlank="1" showErrorMessage="1" errorTitle="Ошибка" error="Допускается ввод только неотрицательных целых чисел!" sqref="AI576">
      <formula1>0</formula1>
      <formula2>9.99999999999999E+23</formula2>
    </dataValidation>
    <dataValidation type="whole" allowBlank="1" showErrorMessage="1" errorTitle="Ошибка" error="Допускается ввод только неотрицательных целых чисел!" sqref="AF576">
      <formula1>0</formula1>
      <formula2>9.99999999999999E+23</formula2>
    </dataValidation>
    <dataValidation type="textLength" operator="lessThanOrEqual" allowBlank="1" showInputMessage="1" showErrorMessage="1" errorTitle="Ошибка" error="Допускается ввод не более 900 символов!" sqref="M576">
      <formula1>900</formula1>
    </dataValidation>
    <dataValidation type="textLength" operator="lessThanOrEqual" allowBlank="1" showInputMessage="1" showErrorMessage="1" errorTitle="Ошибка" error="Допускается ввод не более 900 символов!" sqref="K5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6">
      <formula1>"a"</formula1>
    </dataValidation>
    <dataValidation type="whole" allowBlank="1" showErrorMessage="1" errorTitle="Ошибка" error="Допускается ввод только неотрицательных целых чисел!" sqref="AI575">
      <formula1>0</formula1>
      <formula2>9.99999999999999E+23</formula2>
    </dataValidation>
    <dataValidation type="whole" allowBlank="1" showErrorMessage="1" errorTitle="Ошибка" error="Допускается ввод только неотрицательных целых чисел!" sqref="AF575">
      <formula1>0</formula1>
      <formula2>9.99999999999999E+23</formula2>
    </dataValidation>
    <dataValidation type="whole" allowBlank="1" showErrorMessage="1" errorTitle="Ошибка" error="Допускается ввод только неотрицательных целых чисел!" sqref="AI574">
      <formula1>0</formula1>
      <formula2>9.99999999999999E+23</formula2>
    </dataValidation>
    <dataValidation type="whole" allowBlank="1" showErrorMessage="1" errorTitle="Ошибка" error="Допускается ввод только неотрицательных целых чисел!" sqref="AF574">
      <formula1>0</formula1>
      <formula2>9.99999999999999E+23</formula2>
    </dataValidation>
    <dataValidation type="textLength" operator="lessThanOrEqual" allowBlank="1" showInputMessage="1" showErrorMessage="1" errorTitle="Ошибка" error="Допускается ввод не более 900 символов!" sqref="K5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4">
      <formula1>"a"</formula1>
    </dataValidation>
    <dataValidation type="whole" allowBlank="1" showErrorMessage="1" errorTitle="Ошибка" error="Допускается ввод только неотрицательных целых чисел!" sqref="AI572">
      <formula1>0</formula1>
      <formula2>9.99999999999999E+23</formula2>
    </dataValidation>
    <dataValidation type="whole" allowBlank="1" showErrorMessage="1" errorTitle="Ошибка" error="Допускается ввод только неотрицательных целых чисел!" sqref="AF572">
      <formula1>0</formula1>
      <formula2>9.99999999999999E+23</formula2>
    </dataValidation>
    <dataValidation type="decimal" allowBlank="1" showErrorMessage="1" errorTitle="Ошибка" error="Допускается ввод только неотрицательных чисел!" sqref="AE572">
      <formula1>0</formula1>
      <formula2>9.99999999999999E+23</formula2>
    </dataValidation>
    <dataValidation type="decimal" allowBlank="1" showErrorMessage="1" errorTitle="Ошибка" error="Допускается ввод только неотрицательных чисел!" sqref="AC572">
      <formula1>0</formula1>
      <formula2>9.99999999999999E+23</formula2>
    </dataValidation>
    <dataValidation type="textLength" operator="lessThanOrEqual" allowBlank="1" showInputMessage="1" showErrorMessage="1" errorTitle="Ошибка" error="Допускается ввод не более 900 символов!" sqref="K5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2">
      <formula1>"a"</formula1>
    </dataValidation>
    <dataValidation type="whole" allowBlank="1" showErrorMessage="1" errorTitle="Ошибка" error="Допускается ввод только неотрицательных целых чисел!" sqref="AI571">
      <formula1>0</formula1>
      <formula2>9.99999999999999E+23</formula2>
    </dataValidation>
    <dataValidation type="whole" allowBlank="1" showErrorMessage="1" errorTitle="Ошибка" error="Допускается ввод только неотрицательных целых чисел!" sqref="AF571">
      <formula1>0</formula1>
      <formula2>9.99999999999999E+23</formula2>
    </dataValidation>
    <dataValidation type="textLength" operator="lessThanOrEqual" allowBlank="1" showInputMessage="1" showErrorMessage="1" errorTitle="Ошибка" error="Допускается ввод не более 900 символов!" sqref="K5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1">
      <formula1>"a"</formula1>
    </dataValidation>
    <dataValidation type="whole" allowBlank="1" showErrorMessage="1" errorTitle="Ошибка" error="Допускается ввод только неотрицательных целых чисел!" sqref="AI570">
      <formula1>0</formula1>
      <formula2>9.99999999999999E+23</formula2>
    </dataValidation>
    <dataValidation type="whole" allowBlank="1" showErrorMessage="1" errorTitle="Ошибка" error="Допускается ввод только неотрицательных целых чисел!" sqref="AF570">
      <formula1>0</formula1>
      <formula2>9.99999999999999E+23</formula2>
    </dataValidation>
    <dataValidation type="textLength" operator="lessThanOrEqual" allowBlank="1" showInputMessage="1" showErrorMessage="1" errorTitle="Ошибка" error="Допускается ввод не более 900 символов!" sqref="M570">
      <formula1>900</formula1>
    </dataValidation>
    <dataValidation type="textLength" operator="lessThanOrEqual" allowBlank="1" showInputMessage="1" showErrorMessage="1" errorTitle="Ошибка" error="Допускается ввод не более 900 символов!" sqref="K5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0">
      <formula1>"a"</formula1>
    </dataValidation>
    <dataValidation type="whole" allowBlank="1" showErrorMessage="1" errorTitle="Ошибка" error="Допускается ввод только неотрицательных целых чисел!" sqref="AI569">
      <formula1>0</formula1>
      <formula2>9.99999999999999E+23</formula2>
    </dataValidation>
    <dataValidation type="whole" allowBlank="1" showErrorMessage="1" errorTitle="Ошибка" error="Допускается ввод только неотрицательных целых чисел!" sqref="AF569">
      <formula1>0</formula1>
      <formula2>9.99999999999999E+23</formula2>
    </dataValidation>
    <dataValidation type="whole" allowBlank="1" showErrorMessage="1" errorTitle="Ошибка" error="Допускается ввод только неотрицательных целых чисел!" sqref="AI568">
      <formula1>0</formula1>
      <formula2>9.99999999999999E+23</formula2>
    </dataValidation>
    <dataValidation type="whole" allowBlank="1" showErrorMessage="1" errorTitle="Ошибка" error="Допускается ввод только неотрицательных целых чисел!" sqref="AF568">
      <formula1>0</formula1>
      <formula2>9.99999999999999E+23</formula2>
    </dataValidation>
    <dataValidation type="textLength" operator="lessThanOrEqual" allowBlank="1" showInputMessage="1" showErrorMessage="1" errorTitle="Ошибка" error="Допускается ввод не более 900 символов!" sqref="K5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8">
      <formula1>"a"</formula1>
    </dataValidation>
    <dataValidation type="whole" allowBlank="1" showErrorMessage="1" errorTitle="Ошибка" error="Допускается ввод только неотрицательных целых чисел!" sqref="AI565">
      <formula1>0</formula1>
      <formula2>9.99999999999999E+23</formula2>
    </dataValidation>
    <dataValidation type="whole" allowBlank="1" showErrorMessage="1" errorTitle="Ошибка" error="Допускается ввод только неотрицательных целых чисел!" sqref="AF565">
      <formula1>0</formula1>
      <formula2>9.99999999999999E+23</formula2>
    </dataValidation>
    <dataValidation type="decimal" allowBlank="1" showErrorMessage="1" errorTitle="Ошибка" error="Допускается ввод только неотрицательных чисел!" sqref="AE565">
      <formula1>0</formula1>
      <formula2>9.99999999999999E+23</formula2>
    </dataValidation>
    <dataValidation type="decimal" allowBlank="1" showErrorMessage="1" errorTitle="Ошибка" error="Допускается ввод только неотрицательных чисел!" sqref="AC565">
      <formula1>0</formula1>
      <formula2>9.99999999999999E+23</formula2>
    </dataValidation>
    <dataValidation type="textLength" operator="lessThanOrEqual" allowBlank="1" showInputMessage="1" showErrorMessage="1" errorTitle="Ошибка" error="Допускается ввод не более 900 символов!" sqref="K5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5">
      <formula1>"a"</formula1>
    </dataValidation>
    <dataValidation type="whole" allowBlank="1" showErrorMessage="1" errorTitle="Ошибка" error="Допускается ввод только неотрицательных целых чисел!" sqref="AI564">
      <formula1>0</formula1>
      <formula2>9.99999999999999E+23</formula2>
    </dataValidation>
    <dataValidation type="whole" allowBlank="1" showErrorMessage="1" errorTitle="Ошибка" error="Допускается ввод только неотрицательных целых чисел!" sqref="AF564">
      <formula1>0</formula1>
      <formula2>9.99999999999999E+23</formula2>
    </dataValidation>
    <dataValidation type="textLength" operator="lessThanOrEqual" allowBlank="1" showInputMessage="1" showErrorMessage="1" errorTitle="Ошибка" error="Допускается ввод не более 900 символов!" sqref="K5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4">
      <formula1>"a"</formula1>
    </dataValidation>
    <dataValidation type="whole" allowBlank="1" showErrorMessage="1" errorTitle="Ошибка" error="Допускается ввод только неотрицательных целых чисел!" sqref="AI563">
      <formula1>0</formula1>
      <formula2>9.99999999999999E+23</formula2>
    </dataValidation>
    <dataValidation type="whole" allowBlank="1" showErrorMessage="1" errorTitle="Ошибка" error="Допускается ввод только неотрицательных целых чисел!" sqref="AF563">
      <formula1>0</formula1>
      <formula2>9.99999999999999E+23</formula2>
    </dataValidation>
    <dataValidation type="textLength" operator="lessThanOrEqual" allowBlank="1" showInputMessage="1" showErrorMessage="1" errorTitle="Ошибка" error="Допускается ввод не более 900 символов!" sqref="M563">
      <formula1>900</formula1>
    </dataValidation>
    <dataValidation type="textLength" operator="lessThanOrEqual" allowBlank="1" showInputMessage="1" showErrorMessage="1" errorTitle="Ошибка" error="Допускается ввод не более 900 символов!" sqref="K5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3">
      <formula1>"a"</formula1>
    </dataValidation>
    <dataValidation type="whole" allowBlank="1" showErrorMessage="1" errorTitle="Ошибка" error="Допускается ввод только неотрицательных целых чисел!" sqref="AI562">
      <formula1>0</formula1>
      <formula2>9.99999999999999E+23</formula2>
    </dataValidation>
    <dataValidation type="whole" allowBlank="1" showErrorMessage="1" errorTitle="Ошибка" error="Допускается ввод только неотрицательных целых чисел!" sqref="AF562">
      <formula1>0</formula1>
      <formula2>9.99999999999999E+23</formula2>
    </dataValidation>
    <dataValidation type="whole" allowBlank="1" showErrorMessage="1" errorTitle="Ошибка" error="Допускается ввод только неотрицательных целых чисел!" sqref="AI561">
      <formula1>0</formula1>
      <formula2>9.99999999999999E+23</formula2>
    </dataValidation>
    <dataValidation type="whole" allowBlank="1" showErrorMessage="1" errorTitle="Ошибка" error="Допускается ввод только неотрицательных целых чисел!" sqref="AF561">
      <formula1>0</formula1>
      <formula2>9.99999999999999E+23</formula2>
    </dataValidation>
    <dataValidation type="textLength" operator="lessThanOrEqual" allowBlank="1" showInputMessage="1" showErrorMessage="1" errorTitle="Ошибка" error="Допускается ввод не более 900 символов!" sqref="K5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1">
      <formula1>"a"</formula1>
    </dataValidation>
    <dataValidation type="whole" allowBlank="1" showErrorMessage="1" errorTitle="Ошибка" error="Допускается ввод только неотрицательных целых чисел!" sqref="AI558">
      <formula1>0</formula1>
      <formula2>9.99999999999999E+23</formula2>
    </dataValidation>
    <dataValidation type="whole" allowBlank="1" showErrorMessage="1" errorTitle="Ошибка" error="Допускается ввод только неотрицательных целых чисел!" sqref="AF558">
      <formula1>0</formula1>
      <formula2>9.99999999999999E+23</formula2>
    </dataValidation>
    <dataValidation type="decimal" allowBlank="1" showErrorMessage="1" errorTitle="Ошибка" error="Допускается ввод только неотрицательных чисел!" sqref="AE558">
      <formula1>0</formula1>
      <formula2>9.99999999999999E+23</formula2>
    </dataValidation>
    <dataValidation type="decimal" allowBlank="1" showErrorMessage="1" errorTitle="Ошибка" error="Допускается ввод только неотрицательных чисел!" sqref="AC558">
      <formula1>0</formula1>
      <formula2>9.99999999999999E+23</formula2>
    </dataValidation>
    <dataValidation type="textLength" operator="lessThanOrEqual" allowBlank="1" showInputMessage="1" showErrorMessage="1" errorTitle="Ошибка" error="Допускается ввод не более 900 символов!" sqref="K5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8">
      <formula1>"a"</formula1>
    </dataValidation>
    <dataValidation type="whole" allowBlank="1" showErrorMessage="1" errorTitle="Ошибка" error="Допускается ввод только неотрицательных целых чисел!" sqref="AI557">
      <formula1>0</formula1>
      <formula2>9.99999999999999E+23</formula2>
    </dataValidation>
    <dataValidation type="whole" allowBlank="1" showErrorMessage="1" errorTitle="Ошибка" error="Допускается ввод только неотрицательных целых чисел!" sqref="AF557">
      <formula1>0</formula1>
      <formula2>9.99999999999999E+23</formula2>
    </dataValidation>
    <dataValidation type="textLength" operator="lessThanOrEqual" allowBlank="1" showInputMessage="1" showErrorMessage="1" errorTitle="Ошибка" error="Допускается ввод не более 900 символов!" sqref="K5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7">
      <formula1>"a"</formula1>
    </dataValidation>
    <dataValidation type="whole" allowBlank="1" showErrorMessage="1" errorTitle="Ошибка" error="Допускается ввод только неотрицательных целых чисел!" sqref="AI556">
      <formula1>0</formula1>
      <formula2>9.99999999999999E+23</formula2>
    </dataValidation>
    <dataValidation type="whole" allowBlank="1" showErrorMessage="1" errorTitle="Ошибка" error="Допускается ввод только неотрицательных целых чисел!" sqref="AF556">
      <formula1>0</formula1>
      <formula2>9.99999999999999E+23</formula2>
    </dataValidation>
    <dataValidation type="textLength" operator="lessThanOrEqual" allowBlank="1" showInputMessage="1" showErrorMessage="1" errorTitle="Ошибка" error="Допускается ввод не более 900 символов!" sqref="M556">
      <formula1>900</formula1>
    </dataValidation>
    <dataValidation type="textLength" operator="lessThanOrEqual" allowBlank="1" showInputMessage="1" showErrorMessage="1" errorTitle="Ошибка" error="Допускается ввод не более 900 символов!" sqref="K5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6">
      <formula1>"a"</formula1>
    </dataValidation>
    <dataValidation type="whole" allowBlank="1" showErrorMessage="1" errorTitle="Ошибка" error="Допускается ввод только неотрицательных целых чисел!" sqref="AI555">
      <formula1>0</formula1>
      <formula2>9.99999999999999E+23</formula2>
    </dataValidation>
    <dataValidation type="whole" allowBlank="1" showErrorMessage="1" errorTitle="Ошибка" error="Допускается ввод только неотрицательных целых чисел!" sqref="AF555">
      <formula1>0</formula1>
      <formula2>9.99999999999999E+23</formula2>
    </dataValidation>
    <dataValidation type="whole" allowBlank="1" showErrorMessage="1" errorTitle="Ошибка" error="Допускается ввод только неотрицательных целых чисел!" sqref="AI554">
      <formula1>0</formula1>
      <formula2>9.99999999999999E+23</formula2>
    </dataValidation>
    <dataValidation type="whole" allowBlank="1" showErrorMessage="1" errorTitle="Ошибка" error="Допускается ввод только неотрицательных целых чисел!" sqref="AF554">
      <formula1>0</formula1>
      <formula2>9.99999999999999E+23</formula2>
    </dataValidation>
    <dataValidation type="textLength" operator="lessThanOrEqual" allowBlank="1" showInputMessage="1" showErrorMessage="1" errorTitle="Ошибка" error="Допускается ввод не более 900 символов!" sqref="K5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4">
      <formula1>"a"</formula1>
    </dataValidation>
    <dataValidation type="whole" allowBlank="1" showErrorMessage="1" errorTitle="Ошибка" error="Допускается ввод только неотрицательных целых чисел!" sqref="AI553">
      <formula1>0</formula1>
      <formula2>9.99999999999999E+23</formula2>
    </dataValidation>
    <dataValidation type="whole" allowBlank="1" showErrorMessage="1" errorTitle="Ошибка" error="Допускается ввод только неотрицательных целых чисел!" sqref="AF553">
      <formula1>0</formula1>
      <formula2>9.99999999999999E+23</formula2>
    </dataValidation>
    <dataValidation type="decimal" allowBlank="1" showErrorMessage="1" errorTitle="Ошибка" error="Допускается ввод только неотрицательных чисел!" sqref="AE553">
      <formula1>0</formula1>
      <formula2>9.99999999999999E+23</formula2>
    </dataValidation>
    <dataValidation type="decimal" allowBlank="1" showErrorMessage="1" errorTitle="Ошибка" error="Допускается ввод только неотрицательных чисел!" sqref="AC553">
      <formula1>0</formula1>
      <formula2>9.99999999999999E+23</formula2>
    </dataValidation>
    <dataValidation type="textLength" operator="lessThanOrEqual" allowBlank="1" showInputMessage="1" showErrorMessage="1" errorTitle="Ошибка" error="Допускается ввод не более 900 символов!" sqref="K5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3">
      <formula1>"a"</formula1>
    </dataValidation>
    <dataValidation type="whole" allowBlank="1" showErrorMessage="1" errorTitle="Ошибка" error="Допускается ввод только неотрицательных целых чисел!" sqref="AI552">
      <formula1>0</formula1>
      <formula2>9.99999999999999E+23</formula2>
    </dataValidation>
    <dataValidation type="whole" allowBlank="1" showErrorMessage="1" errorTitle="Ошибка" error="Допускается ввод только неотрицательных целых чисел!" sqref="AF552">
      <formula1>0</formula1>
      <formula2>9.99999999999999E+23</formula2>
    </dataValidation>
    <dataValidation type="textLength" operator="lessThanOrEqual" allowBlank="1" showInputMessage="1" showErrorMessage="1" errorTitle="Ошибка" error="Допускается ввод не более 900 символов!" sqref="K5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2">
      <formula1>"a"</formula1>
    </dataValidation>
    <dataValidation type="whole" allowBlank="1" showErrorMessage="1" errorTitle="Ошибка" error="Допускается ввод только неотрицательных целых чисел!" sqref="AI551">
      <formula1>0</formula1>
      <formula2>9.99999999999999E+23</formula2>
    </dataValidation>
    <dataValidation type="whole" allowBlank="1" showErrorMessage="1" errorTitle="Ошибка" error="Допускается ввод только неотрицательных целых чисел!" sqref="AF551">
      <formula1>0</formula1>
      <formula2>9.99999999999999E+23</formula2>
    </dataValidation>
    <dataValidation type="textLength" operator="lessThanOrEqual" allowBlank="1" showInputMessage="1" showErrorMessage="1" errorTitle="Ошибка" error="Допускается ввод не более 900 символов!" sqref="M551">
      <formula1>900</formula1>
    </dataValidation>
    <dataValidation type="textLength" operator="lessThanOrEqual" allowBlank="1" showInputMessage="1" showErrorMessage="1" errorTitle="Ошибка" error="Допускается ввод не более 900 символов!" sqref="K5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1">
      <formula1>"a"</formula1>
    </dataValidation>
    <dataValidation type="whole" allowBlank="1" showErrorMessage="1" errorTitle="Ошибка" error="Допускается ввод только неотрицательных целых чисел!" sqref="AI550">
      <formula1>0</formula1>
      <formula2>9.99999999999999E+23</formula2>
    </dataValidation>
    <dataValidation type="whole" allowBlank="1" showErrorMessage="1" errorTitle="Ошибка" error="Допускается ввод только неотрицательных целых чисел!" sqref="AF550">
      <formula1>0</formula1>
      <formula2>9.99999999999999E+23</formula2>
    </dataValidation>
    <dataValidation type="whole" allowBlank="1" showErrorMessage="1" errorTitle="Ошибка" error="Допускается ввод только неотрицательных целых чисел!" sqref="AI549">
      <formula1>0</formula1>
      <formula2>9.99999999999999E+23</formula2>
    </dataValidation>
    <dataValidation type="whole" allowBlank="1" showErrorMessage="1" errorTitle="Ошибка" error="Допускается ввод только неотрицательных целых чисел!" sqref="AF549">
      <formula1>0</formula1>
      <formula2>9.99999999999999E+23</formula2>
    </dataValidation>
    <dataValidation type="textLength" operator="lessThanOrEqual" allowBlank="1" showInputMessage="1" showErrorMessage="1" errorTitle="Ошибка" error="Допускается ввод не более 900 символов!" sqref="K5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9">
      <formula1>"a"</formula1>
    </dataValidation>
    <dataValidation type="whole" allowBlank="1" showErrorMessage="1" errorTitle="Ошибка" error="Допускается ввод только неотрицательных целых чисел!" sqref="AI548">
      <formula1>0</formula1>
      <formula2>9.99999999999999E+23</formula2>
    </dataValidation>
    <dataValidation type="whole" allowBlank="1" showErrorMessage="1" errorTitle="Ошибка" error="Допускается ввод только неотрицательных целых чисел!" sqref="AF548">
      <formula1>0</formula1>
      <formula2>9.99999999999999E+23</formula2>
    </dataValidation>
    <dataValidation type="decimal" allowBlank="1" showErrorMessage="1" errorTitle="Ошибка" error="Допускается ввод только неотрицательных чисел!" sqref="AE548">
      <formula1>0</formula1>
      <formula2>9.99999999999999E+23</formula2>
    </dataValidation>
    <dataValidation type="decimal" allowBlank="1" showErrorMessage="1" errorTitle="Ошибка" error="Допускается ввод только неотрицательных чисел!" sqref="AC548">
      <formula1>0</formula1>
      <formula2>9.99999999999999E+23</formula2>
    </dataValidation>
    <dataValidation type="textLength" operator="lessThanOrEqual" allowBlank="1" showInputMessage="1" showErrorMessage="1" errorTitle="Ошибка" error="Допускается ввод не более 900 символов!" sqref="K5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8">
      <formula1>"a"</formula1>
    </dataValidation>
    <dataValidation type="whole" allowBlank="1" showErrorMessage="1" errorTitle="Ошибка" error="Допускается ввод только неотрицательных целых чисел!" sqref="AI547">
      <formula1>0</formula1>
      <formula2>9.99999999999999E+23</formula2>
    </dataValidation>
    <dataValidation type="whole" allowBlank="1" showErrorMessage="1" errorTitle="Ошибка" error="Допускается ввод только неотрицательных целых чисел!" sqref="AF547">
      <formula1>0</formula1>
      <formula2>9.99999999999999E+23</formula2>
    </dataValidation>
    <dataValidation type="textLength" operator="lessThanOrEqual" allowBlank="1" showInputMessage="1" showErrorMessage="1" errorTitle="Ошибка" error="Допускается ввод не более 900 символов!" sqref="K5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7">
      <formula1>"a"</formula1>
    </dataValidation>
    <dataValidation type="whole" allowBlank="1" showErrorMessage="1" errorTitle="Ошибка" error="Допускается ввод только неотрицательных целых чисел!" sqref="AI546">
      <formula1>0</formula1>
      <formula2>9.99999999999999E+23</formula2>
    </dataValidation>
    <dataValidation type="whole" allowBlank="1" showErrorMessage="1" errorTitle="Ошибка" error="Допускается ввод только неотрицательных целых чисел!" sqref="AF546">
      <formula1>0</formula1>
      <formula2>9.99999999999999E+23</formula2>
    </dataValidation>
    <dataValidation type="textLength" operator="lessThanOrEqual" allowBlank="1" showInputMessage="1" showErrorMessage="1" errorTitle="Ошибка" error="Допускается ввод не более 900 символов!" sqref="M546">
      <formula1>900</formula1>
    </dataValidation>
    <dataValidation type="textLength" operator="lessThanOrEqual" allowBlank="1" showInputMessage="1" showErrorMessage="1" errorTitle="Ошибка" error="Допускается ввод не более 900 символов!" sqref="K5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6">
      <formula1>"a"</formula1>
    </dataValidation>
    <dataValidation type="whole" allowBlank="1" showErrorMessage="1" errorTitle="Ошибка" error="Допускается ввод только неотрицательных целых чисел!" sqref="AI545">
      <formula1>0</formula1>
      <formula2>9.99999999999999E+23</formula2>
    </dataValidation>
    <dataValidation type="whole" allowBlank="1" showErrorMessage="1" errorTitle="Ошибка" error="Допускается ввод только неотрицательных целых чисел!" sqref="AF545">
      <formula1>0</formula1>
      <formula2>9.99999999999999E+23</formula2>
    </dataValidation>
    <dataValidation type="whole" allowBlank="1" showErrorMessage="1" errorTitle="Ошибка" error="Допускается ввод только неотрицательных целых чисел!" sqref="AI544">
      <formula1>0</formula1>
      <formula2>9.99999999999999E+23</formula2>
    </dataValidation>
    <dataValidation type="whole" allowBlank="1" showErrorMessage="1" errorTitle="Ошибка" error="Допускается ввод только неотрицательных целых чисел!" sqref="AF544">
      <formula1>0</formula1>
      <formula2>9.99999999999999E+23</formula2>
    </dataValidation>
    <dataValidation type="textLength" operator="lessThanOrEqual" allowBlank="1" showInputMessage="1" showErrorMessage="1" errorTitle="Ошибка" error="Допускается ввод не более 900 символов!" sqref="K5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4">
      <formula1>"a"</formula1>
    </dataValidation>
    <dataValidation type="whole" allowBlank="1" showErrorMessage="1" errorTitle="Ошибка" error="Допускается ввод только неотрицательных целых чисел!" sqref="AI542">
      <formula1>0</formula1>
      <formula2>9.99999999999999E+23</formula2>
    </dataValidation>
    <dataValidation type="whole" allowBlank="1" showErrorMessage="1" errorTitle="Ошибка" error="Допускается ввод только неотрицательных целых чисел!" sqref="AF542">
      <formula1>0</formula1>
      <formula2>9.99999999999999E+23</formula2>
    </dataValidation>
    <dataValidation type="decimal" allowBlank="1" showErrorMessage="1" errorTitle="Ошибка" error="Допускается ввод только неотрицательных чисел!" sqref="AE542">
      <formula1>0</formula1>
      <formula2>9.99999999999999E+23</formula2>
    </dataValidation>
    <dataValidation type="decimal" allowBlank="1" showErrorMessage="1" errorTitle="Ошибка" error="Допускается ввод только неотрицательных чисел!" sqref="AC542">
      <formula1>0</formula1>
      <formula2>9.99999999999999E+23</formula2>
    </dataValidation>
    <dataValidation type="textLength" operator="lessThanOrEqual" allowBlank="1" showInputMessage="1" showErrorMessage="1" errorTitle="Ошибка" error="Допускается ввод не более 900 символов!" sqref="K5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2">
      <formula1>"a"</formula1>
    </dataValidation>
    <dataValidation type="whole" allowBlank="1" showErrorMessage="1" errorTitle="Ошибка" error="Допускается ввод только неотрицательных целых чисел!" sqref="AI541">
      <formula1>0</formula1>
      <formula2>9.99999999999999E+23</formula2>
    </dataValidation>
    <dataValidation type="whole" allowBlank="1" showErrorMessage="1" errorTitle="Ошибка" error="Допускается ввод только неотрицательных целых чисел!" sqref="AF541">
      <formula1>0</formula1>
      <formula2>9.99999999999999E+23</formula2>
    </dataValidation>
    <dataValidation type="textLength" operator="lessThanOrEqual" allowBlank="1" showInputMessage="1" showErrorMessage="1" errorTitle="Ошибка" error="Допускается ввод не более 900 символов!" sqref="K5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1">
      <formula1>"a"</formula1>
    </dataValidation>
    <dataValidation type="whole" allowBlank="1" showErrorMessage="1" errorTitle="Ошибка" error="Допускается ввод только неотрицательных целых чисел!" sqref="AI540">
      <formula1>0</formula1>
      <formula2>9.99999999999999E+23</formula2>
    </dataValidation>
    <dataValidation type="whole" allowBlank="1" showErrorMessage="1" errorTitle="Ошибка" error="Допускается ввод только неотрицательных целых чисел!" sqref="AF540">
      <formula1>0</formula1>
      <formula2>9.99999999999999E+23</formula2>
    </dataValidation>
    <dataValidation type="textLength" operator="lessThanOrEqual" allowBlank="1" showInputMessage="1" showErrorMessage="1" errorTitle="Ошибка" error="Допускается ввод не более 900 символов!" sqref="M540">
      <formula1>900</formula1>
    </dataValidation>
    <dataValidation type="textLength" operator="lessThanOrEqual" allowBlank="1" showInputMessage="1" showErrorMessage="1" errorTitle="Ошибка" error="Допускается ввод не более 900 символов!" sqref="K5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0">
      <formula1>"a"</formula1>
    </dataValidation>
    <dataValidation type="whole" allowBlank="1" showErrorMessage="1" errorTitle="Ошибка" error="Допускается ввод только неотрицательных целых чисел!" sqref="AI539">
      <formula1>0</formula1>
      <formula2>9.99999999999999E+23</formula2>
    </dataValidation>
    <dataValidation type="whole" allowBlank="1" showErrorMessage="1" errorTitle="Ошибка" error="Допускается ввод только неотрицательных целых чисел!" sqref="AF539">
      <formula1>0</formula1>
      <formula2>9.99999999999999E+23</formula2>
    </dataValidation>
    <dataValidation type="whole" allowBlank="1" showErrorMessage="1" errorTitle="Ошибка" error="Допускается ввод только неотрицательных целых чисел!" sqref="AI538">
      <formula1>0</formula1>
      <formula2>9.99999999999999E+23</formula2>
    </dataValidation>
    <dataValidation type="whole" allowBlank="1" showErrorMessage="1" errorTitle="Ошибка" error="Допускается ввод только неотрицательных целых чисел!" sqref="AF538">
      <formula1>0</formula1>
      <formula2>9.99999999999999E+23</formula2>
    </dataValidation>
    <dataValidation type="textLength" operator="lessThanOrEqual" allowBlank="1" showInputMessage="1" showErrorMessage="1" errorTitle="Ошибка" error="Допускается ввод не более 900 символов!" sqref="K5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8">
      <formula1>"a"</formula1>
    </dataValidation>
    <dataValidation type="whole" allowBlank="1" showErrorMessage="1" errorTitle="Ошибка" error="Допускается ввод только неотрицательных целых чисел!" sqref="AI537">
      <formula1>0</formula1>
      <formula2>9.99999999999999E+23</formula2>
    </dataValidation>
    <dataValidation type="whole" allowBlank="1" showErrorMessage="1" errorTitle="Ошибка" error="Допускается ввод только неотрицательных целых чисел!" sqref="AF537">
      <formula1>0</formula1>
      <formula2>9.99999999999999E+23</formula2>
    </dataValidation>
    <dataValidation type="decimal" allowBlank="1" showErrorMessage="1" errorTitle="Ошибка" error="Допускается ввод только неотрицательных чисел!" sqref="AE537">
      <formula1>0</formula1>
      <formula2>9.99999999999999E+23</formula2>
    </dataValidation>
    <dataValidation type="decimal" allowBlank="1" showErrorMessage="1" errorTitle="Ошибка" error="Допускается ввод только неотрицательных чисел!" sqref="AC537">
      <formula1>0</formula1>
      <formula2>9.99999999999999E+23</formula2>
    </dataValidation>
    <dataValidation type="textLength" operator="lessThanOrEqual" allowBlank="1" showInputMessage="1" showErrorMessage="1" errorTitle="Ошибка" error="Допускается ввод не более 900 символов!" sqref="K5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7">
      <formula1>"a"</formula1>
    </dataValidation>
    <dataValidation type="whole" allowBlank="1" showErrorMessage="1" errorTitle="Ошибка" error="Допускается ввод только неотрицательных целых чисел!" sqref="AI536">
      <formula1>0</formula1>
      <formula2>9.99999999999999E+23</formula2>
    </dataValidation>
    <dataValidation type="whole" allowBlank="1" showErrorMessage="1" errorTitle="Ошибка" error="Допускается ввод только неотрицательных целых чисел!" sqref="AF536">
      <formula1>0</formula1>
      <formula2>9.99999999999999E+23</formula2>
    </dataValidation>
    <dataValidation type="textLength" operator="lessThanOrEqual" allowBlank="1" showInputMessage="1" showErrorMessage="1" errorTitle="Ошибка" error="Допускается ввод не более 900 символов!" sqref="K5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6">
      <formula1>"a"</formula1>
    </dataValidation>
    <dataValidation type="whole" allowBlank="1" showErrorMessage="1" errorTitle="Ошибка" error="Допускается ввод только неотрицательных целых чисел!" sqref="AI535">
      <formula1>0</formula1>
      <formula2>9.99999999999999E+23</formula2>
    </dataValidation>
    <dataValidation type="whole" allowBlank="1" showErrorMessage="1" errorTitle="Ошибка" error="Допускается ввод только неотрицательных целых чисел!" sqref="AF535">
      <formula1>0</formula1>
      <formula2>9.99999999999999E+23</formula2>
    </dataValidation>
    <dataValidation type="textLength" operator="lessThanOrEqual" allowBlank="1" showInputMessage="1" showErrorMessage="1" errorTitle="Ошибка" error="Допускается ввод не более 900 символов!" sqref="M535">
      <formula1>900</formula1>
    </dataValidation>
    <dataValidation type="textLength" operator="lessThanOrEqual" allowBlank="1" showInputMessage="1" showErrorMessage="1" errorTitle="Ошибка" error="Допускается ввод не более 900 символов!" sqref="K5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5">
      <formula1>"a"</formula1>
    </dataValidation>
    <dataValidation type="whole" allowBlank="1" showErrorMessage="1" errorTitle="Ошибка" error="Допускается ввод только неотрицательных целых чисел!" sqref="AI534">
      <formula1>0</formula1>
      <formula2>9.99999999999999E+23</formula2>
    </dataValidation>
    <dataValidation type="whole" allowBlank="1" showErrorMessage="1" errorTitle="Ошибка" error="Допускается ввод только неотрицательных целых чисел!" sqref="AF534">
      <formula1>0</formula1>
      <formula2>9.99999999999999E+23</formula2>
    </dataValidation>
    <dataValidation type="whole" allowBlank="1" showErrorMessage="1" errorTitle="Ошибка" error="Допускается ввод только неотрицательных целых чисел!" sqref="AI533">
      <formula1>0</formula1>
      <formula2>9.99999999999999E+23</formula2>
    </dataValidation>
    <dataValidation type="whole" allowBlank="1" showErrorMessage="1" errorTitle="Ошибка" error="Допускается ввод только неотрицательных целых чисел!" sqref="AF533">
      <formula1>0</formula1>
      <formula2>9.99999999999999E+23</formula2>
    </dataValidation>
    <dataValidation type="textLength" operator="lessThanOrEqual" allowBlank="1" showInputMessage="1" showErrorMessage="1" errorTitle="Ошибка" error="Допускается ввод не более 900 символов!" sqref="K5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3">
      <formula1>"a"</formula1>
    </dataValidation>
    <dataValidation type="whole" allowBlank="1" showErrorMessage="1" errorTitle="Ошибка" error="Допускается ввод только неотрицательных целых чисел!" sqref="AI530">
      <formula1>0</formula1>
      <formula2>9.99999999999999E+23</formula2>
    </dataValidation>
    <dataValidation type="whole" allowBlank="1" showErrorMessage="1" errorTitle="Ошибка" error="Допускается ввод только неотрицательных целых чисел!" sqref="AF530">
      <formula1>0</formula1>
      <formula2>9.99999999999999E+23</formula2>
    </dataValidation>
    <dataValidation type="decimal" allowBlank="1" showErrorMessage="1" errorTitle="Ошибка" error="Допускается ввод только неотрицательных чисел!" sqref="AE530">
      <formula1>0</formula1>
      <formula2>9.99999999999999E+23</formula2>
    </dataValidation>
    <dataValidation type="decimal" allowBlank="1" showErrorMessage="1" errorTitle="Ошибка" error="Допускается ввод только неотрицательных чисел!" sqref="AC530">
      <formula1>0</formula1>
      <formula2>9.99999999999999E+23</formula2>
    </dataValidation>
    <dataValidation type="textLength" operator="lessThanOrEqual" allowBlank="1" showInputMessage="1" showErrorMessage="1" errorTitle="Ошибка" error="Допускается ввод не более 900 символов!" sqref="K5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0">
      <formula1>"a"</formula1>
    </dataValidation>
    <dataValidation type="whole" allowBlank="1" showErrorMessage="1" errorTitle="Ошибка" error="Допускается ввод только неотрицательных целых чисел!" sqref="AI529">
      <formula1>0</formula1>
      <formula2>9.99999999999999E+23</formula2>
    </dataValidation>
    <dataValidation type="whole" allowBlank="1" showErrorMessage="1" errorTitle="Ошибка" error="Допускается ввод только неотрицательных целых чисел!" sqref="AF529">
      <formula1>0</formula1>
      <formula2>9.99999999999999E+23</formula2>
    </dataValidation>
    <dataValidation type="textLength" operator="lessThanOrEqual" allowBlank="1" showInputMessage="1" showErrorMessage="1" errorTitle="Ошибка" error="Допускается ввод не более 900 символов!" sqref="K5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9">
      <formula1>"a"</formula1>
    </dataValidation>
    <dataValidation type="whole" allowBlank="1" showErrorMessage="1" errorTitle="Ошибка" error="Допускается ввод только неотрицательных целых чисел!" sqref="AI528">
      <formula1>0</formula1>
      <formula2>9.99999999999999E+23</formula2>
    </dataValidation>
    <dataValidation type="whole" allowBlank="1" showErrorMessage="1" errorTitle="Ошибка" error="Допускается ввод только неотрицательных целых чисел!" sqref="AF528">
      <formula1>0</formula1>
      <formula2>9.99999999999999E+23</formula2>
    </dataValidation>
    <dataValidation type="textLength" operator="lessThanOrEqual" allowBlank="1" showInputMessage="1" showErrorMessage="1" errorTitle="Ошибка" error="Допускается ввод не более 900 символов!" sqref="M528">
      <formula1>900</formula1>
    </dataValidation>
    <dataValidation type="textLength" operator="lessThanOrEqual" allowBlank="1" showInputMessage="1" showErrorMessage="1" errorTitle="Ошибка" error="Допускается ввод не более 900 символов!" sqref="K5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8">
      <formula1>"a"</formula1>
    </dataValidation>
    <dataValidation type="whole" allowBlank="1" showErrorMessage="1" errorTitle="Ошибка" error="Допускается ввод только неотрицательных целых чисел!" sqref="AI527">
      <formula1>0</formula1>
      <formula2>9.99999999999999E+23</formula2>
    </dataValidation>
    <dataValidation type="whole" allowBlank="1" showErrorMessage="1" errorTitle="Ошибка" error="Допускается ввод только неотрицательных целых чисел!" sqref="AF527">
      <formula1>0</formula1>
      <formula2>9.99999999999999E+23</formula2>
    </dataValidation>
    <dataValidation type="whole" allowBlank="1" showErrorMessage="1" errorTitle="Ошибка" error="Допускается ввод только неотрицательных целых чисел!" sqref="AI526">
      <formula1>0</formula1>
      <formula2>9.99999999999999E+23</formula2>
    </dataValidation>
    <dataValidation type="whole" allowBlank="1" showErrorMessage="1" errorTitle="Ошибка" error="Допускается ввод только неотрицательных целых чисел!" sqref="AF526">
      <formula1>0</formula1>
      <formula2>9.99999999999999E+23</formula2>
    </dataValidation>
    <dataValidation type="textLength" operator="lessThanOrEqual" allowBlank="1" showInputMessage="1" showErrorMessage="1" errorTitle="Ошибка" error="Допускается ввод не более 900 символов!" sqref="K5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6">
      <formula1>"a"</formula1>
    </dataValidation>
    <dataValidation type="whole" allowBlank="1" showErrorMessage="1" errorTitle="Ошибка" error="Допускается ввод только неотрицательных целых чисел!" sqref="AI524">
      <formula1>0</formula1>
      <formula2>9.99999999999999E+23</formula2>
    </dataValidation>
    <dataValidation type="whole" allowBlank="1" showErrorMessage="1" errorTitle="Ошибка" error="Допускается ввод только неотрицательных целых чисел!" sqref="AF524">
      <formula1>0</formula1>
      <formula2>9.99999999999999E+23</formula2>
    </dataValidation>
    <dataValidation type="decimal" allowBlank="1" showErrorMessage="1" errorTitle="Ошибка" error="Допускается ввод только неотрицательных чисел!" sqref="AE524">
      <formula1>0</formula1>
      <formula2>9.99999999999999E+23</formula2>
    </dataValidation>
    <dataValidation type="decimal" allowBlank="1" showErrorMessage="1" errorTitle="Ошибка" error="Допускается ввод только неотрицательных чисел!" sqref="AC524">
      <formula1>0</formula1>
      <formula2>9.99999999999999E+23</formula2>
    </dataValidation>
    <dataValidation type="textLength" operator="lessThanOrEqual" allowBlank="1" showInputMessage="1" showErrorMessage="1" errorTitle="Ошибка" error="Допускается ввод не более 900 символов!" sqref="K5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4">
      <formula1>"a"</formula1>
    </dataValidation>
    <dataValidation type="whole" allowBlank="1" showErrorMessage="1" errorTitle="Ошибка" error="Допускается ввод только неотрицательных целых чисел!" sqref="AI523">
      <formula1>0</formula1>
      <formula2>9.99999999999999E+23</formula2>
    </dataValidation>
    <dataValidation type="whole" allowBlank="1" showErrorMessage="1" errorTitle="Ошибка" error="Допускается ввод только неотрицательных целых чисел!" sqref="AF523">
      <formula1>0</formula1>
      <formula2>9.99999999999999E+23</formula2>
    </dataValidation>
    <dataValidation type="textLength" operator="lessThanOrEqual" allowBlank="1" showInputMessage="1" showErrorMessage="1" errorTitle="Ошибка" error="Допускается ввод не более 900 символов!" sqref="K5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3">
      <formula1>"a"</formula1>
    </dataValidation>
    <dataValidation type="whole" allowBlank="1" showErrorMessage="1" errorTitle="Ошибка" error="Допускается ввод только неотрицательных целых чисел!" sqref="AI522">
      <formula1>0</formula1>
      <formula2>9.99999999999999E+23</formula2>
    </dataValidation>
    <dataValidation type="whole" allowBlank="1" showErrorMessage="1" errorTitle="Ошибка" error="Допускается ввод только неотрицательных целых чисел!" sqref="AF522">
      <formula1>0</formula1>
      <formula2>9.99999999999999E+23</formula2>
    </dataValidation>
    <dataValidation type="textLength" operator="lessThanOrEqual" allowBlank="1" showInputMessage="1" showErrorMessage="1" errorTitle="Ошибка" error="Допускается ввод не более 900 символов!" sqref="M522">
      <formula1>900</formula1>
    </dataValidation>
    <dataValidation type="textLength" operator="lessThanOrEqual" allowBlank="1" showInputMessage="1" showErrorMessage="1" errorTitle="Ошибка" error="Допускается ввод не более 900 символов!" sqref="K5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2">
      <formula1>"a"</formula1>
    </dataValidation>
    <dataValidation type="whole" allowBlank="1" showErrorMessage="1" errorTitle="Ошибка" error="Допускается ввод только неотрицательных целых чисел!" sqref="AI521">
      <formula1>0</formula1>
      <formula2>9.99999999999999E+23</formula2>
    </dataValidation>
    <dataValidation type="whole" allowBlank="1" showErrorMessage="1" errorTitle="Ошибка" error="Допускается ввод только неотрицательных целых чисел!" sqref="AF521">
      <formula1>0</formula1>
      <formula2>9.99999999999999E+23</formula2>
    </dataValidation>
    <dataValidation type="whole" allowBlank="1" showErrorMessage="1" errorTitle="Ошибка" error="Допускается ввод только неотрицательных целых чисел!" sqref="AI520">
      <formula1>0</formula1>
      <formula2>9.99999999999999E+23</formula2>
    </dataValidation>
    <dataValidation type="whole" allowBlank="1" showErrorMessage="1" errorTitle="Ошибка" error="Допускается ввод только неотрицательных целых чисел!" sqref="AF520">
      <formula1>0</formula1>
      <formula2>9.99999999999999E+23</formula2>
    </dataValidation>
    <dataValidation type="textLength" operator="lessThanOrEqual" allowBlank="1" showInputMessage="1" showErrorMessage="1" errorTitle="Ошибка" error="Допускается ввод не более 900 символов!" sqref="K5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0">
      <formula1>"a"</formula1>
    </dataValidation>
    <dataValidation type="whole" allowBlank="1" showErrorMessage="1" errorTitle="Ошибка" error="Допускается ввод только неотрицательных целых чисел!" sqref="AI518">
      <formula1>0</formula1>
      <formula2>9.99999999999999E+23</formula2>
    </dataValidation>
    <dataValidation type="whole" allowBlank="1" showErrorMessage="1" errorTitle="Ошибка" error="Допускается ввод только неотрицательных целых чисел!" sqref="AF518">
      <formula1>0</formula1>
      <formula2>9.99999999999999E+23</formula2>
    </dataValidation>
    <dataValidation type="decimal" allowBlank="1" showErrorMessage="1" errorTitle="Ошибка" error="Допускается ввод только неотрицательных чисел!" sqref="AE518">
      <formula1>0</formula1>
      <formula2>9.99999999999999E+23</formula2>
    </dataValidation>
    <dataValidation type="decimal" allowBlank="1" showErrorMessage="1" errorTitle="Ошибка" error="Допускается ввод только неотрицательных чисел!" sqref="AC518">
      <formula1>0</formula1>
      <formula2>9.99999999999999E+23</formula2>
    </dataValidation>
    <dataValidation type="textLength" operator="lessThanOrEqual" allowBlank="1" showInputMessage="1" showErrorMessage="1" errorTitle="Ошибка" error="Допускается ввод не более 900 символов!" sqref="K5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8">
      <formula1>"a"</formula1>
    </dataValidation>
    <dataValidation type="whole" allowBlank="1" showErrorMessage="1" errorTitle="Ошибка" error="Допускается ввод только неотрицательных целых чисел!" sqref="AI517">
      <formula1>0</formula1>
      <formula2>9.99999999999999E+23</formula2>
    </dataValidation>
    <dataValidation type="whole" allowBlank="1" showErrorMessage="1" errorTitle="Ошибка" error="Допускается ввод только неотрицательных целых чисел!" sqref="AF517">
      <formula1>0</formula1>
      <formula2>9.99999999999999E+23</formula2>
    </dataValidation>
    <dataValidation type="textLength" operator="lessThanOrEqual" allowBlank="1" showInputMessage="1" showErrorMessage="1" errorTitle="Ошибка" error="Допускается ввод не более 900 символов!" sqref="K5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7">
      <formula1>"a"</formula1>
    </dataValidation>
    <dataValidation type="whole" allowBlank="1" showErrorMessage="1" errorTitle="Ошибка" error="Допускается ввод только неотрицательных целых чисел!" sqref="AI516">
      <formula1>0</formula1>
      <formula2>9.99999999999999E+23</formula2>
    </dataValidation>
    <dataValidation type="whole" allowBlank="1" showErrorMessage="1" errorTitle="Ошибка" error="Допускается ввод только неотрицательных целых чисел!" sqref="AF516">
      <formula1>0</formula1>
      <formula2>9.99999999999999E+23</formula2>
    </dataValidation>
    <dataValidation type="textLength" operator="lessThanOrEqual" allowBlank="1" showInputMessage="1" showErrorMessage="1" errorTitle="Ошибка" error="Допускается ввод не более 900 символов!" sqref="M516">
      <formula1>900</formula1>
    </dataValidation>
    <dataValidation type="textLength" operator="lessThanOrEqual" allowBlank="1" showInputMessage="1" showErrorMessage="1" errorTitle="Ошибка" error="Допускается ввод не более 900 символов!" sqref="K5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6">
      <formula1>"a"</formula1>
    </dataValidation>
    <dataValidation type="whole" allowBlank="1" showErrorMessage="1" errorTitle="Ошибка" error="Допускается ввод только неотрицательных целых чисел!" sqref="AI515">
      <formula1>0</formula1>
      <formula2>9.99999999999999E+23</formula2>
    </dataValidation>
    <dataValidation type="whole" allowBlank="1" showErrorMessage="1" errorTitle="Ошибка" error="Допускается ввод только неотрицательных целых чисел!" sqref="AF515">
      <formula1>0</formula1>
      <formula2>9.99999999999999E+23</formula2>
    </dataValidation>
    <dataValidation type="whole" allowBlank="1" showErrorMessage="1" errorTitle="Ошибка" error="Допускается ввод только неотрицательных целых чисел!" sqref="AI514">
      <formula1>0</formula1>
      <formula2>9.99999999999999E+23</formula2>
    </dataValidation>
    <dataValidation type="whole" allowBlank="1" showErrorMessage="1" errorTitle="Ошибка" error="Допускается ввод только неотрицательных целых чисел!" sqref="AF514">
      <formula1>0</formula1>
      <formula2>9.99999999999999E+23</formula2>
    </dataValidation>
    <dataValidation type="textLength" operator="lessThanOrEqual" allowBlank="1" showInputMessage="1" showErrorMessage="1" errorTitle="Ошибка" error="Допускается ввод не более 900 символов!" sqref="K5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4">
      <formula1>"a"</formula1>
    </dataValidation>
    <dataValidation type="whole" allowBlank="1" showErrorMessage="1" errorTitle="Ошибка" error="Допускается ввод только неотрицательных целых чисел!" sqref="AI513">
      <formula1>0</formula1>
      <formula2>9.99999999999999E+23</formula2>
    </dataValidation>
    <dataValidation type="whole" allowBlank="1" showErrorMessage="1" errorTitle="Ошибка" error="Допускается ввод только неотрицательных целых чисел!" sqref="AF513">
      <formula1>0</formula1>
      <formula2>9.99999999999999E+23</formula2>
    </dataValidation>
    <dataValidation type="decimal" allowBlank="1" showErrorMessage="1" errorTitle="Ошибка" error="Допускается ввод только неотрицательных чисел!" sqref="AE513">
      <formula1>0</formula1>
      <formula2>9.99999999999999E+23</formula2>
    </dataValidation>
    <dataValidation type="decimal" allowBlank="1" showErrorMessage="1" errorTitle="Ошибка" error="Допускается ввод только неотрицательных чисел!" sqref="AC513">
      <formula1>0</formula1>
      <formula2>9.99999999999999E+23</formula2>
    </dataValidation>
    <dataValidation type="textLength" operator="lessThanOrEqual" allowBlank="1" showInputMessage="1" showErrorMessage="1" errorTitle="Ошибка" error="Допускается ввод не более 900 символов!" sqref="K5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3">
      <formula1>"a"</formula1>
    </dataValidation>
    <dataValidation type="whole" allowBlank="1" showErrorMessage="1" errorTitle="Ошибка" error="Допускается ввод только неотрицательных целых чисел!" sqref="AI512">
      <formula1>0</formula1>
      <formula2>9.99999999999999E+23</formula2>
    </dataValidation>
    <dataValidation type="whole" allowBlank="1" showErrorMessage="1" errorTitle="Ошибка" error="Допускается ввод только неотрицательных целых чисел!" sqref="AF512">
      <formula1>0</formula1>
      <formula2>9.99999999999999E+23</formula2>
    </dataValidation>
    <dataValidation type="textLength" operator="lessThanOrEqual" allowBlank="1" showInputMessage="1" showErrorMessage="1" errorTitle="Ошибка" error="Допускается ввод не более 900 символов!" sqref="K5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2">
      <formula1>"a"</formula1>
    </dataValidation>
    <dataValidation type="whole" allowBlank="1" showErrorMessage="1" errorTitle="Ошибка" error="Допускается ввод только неотрицательных целых чисел!" sqref="AI511">
      <formula1>0</formula1>
      <formula2>9.99999999999999E+23</formula2>
    </dataValidation>
    <dataValidation type="whole" allowBlank="1" showErrorMessage="1" errorTitle="Ошибка" error="Допускается ввод только неотрицательных целых чисел!" sqref="AF511">
      <formula1>0</formula1>
      <formula2>9.99999999999999E+23</formula2>
    </dataValidation>
    <dataValidation type="textLength" operator="lessThanOrEqual" allowBlank="1" showInputMessage="1" showErrorMessage="1" errorTitle="Ошибка" error="Допускается ввод не более 900 символов!" sqref="M511">
      <formula1>900</formula1>
    </dataValidation>
    <dataValidation type="textLength" operator="lessThanOrEqual" allowBlank="1" showInputMessage="1" showErrorMessage="1" errorTitle="Ошибка" error="Допускается ввод не более 900 символов!" sqref="K5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1">
      <formula1>"a"</formula1>
    </dataValidation>
    <dataValidation type="whole" allowBlank="1" showErrorMessage="1" errorTitle="Ошибка" error="Допускается ввод только неотрицательных целых чисел!" sqref="AI510">
      <formula1>0</formula1>
      <formula2>9.99999999999999E+23</formula2>
    </dataValidation>
    <dataValidation type="whole" allowBlank="1" showErrorMessage="1" errorTitle="Ошибка" error="Допускается ввод только неотрицательных целых чисел!" sqref="AF510">
      <formula1>0</formula1>
      <formula2>9.99999999999999E+23</formula2>
    </dataValidation>
    <dataValidation type="whole" allowBlank="1" showErrorMessage="1" errorTitle="Ошибка" error="Допускается ввод только неотрицательных целых чисел!" sqref="AI509">
      <formula1>0</formula1>
      <formula2>9.99999999999999E+23</formula2>
    </dataValidation>
    <dataValidation type="whole" allowBlank="1" showErrorMessage="1" errorTitle="Ошибка" error="Допускается ввод только неотрицательных целых чисел!" sqref="AF509">
      <formula1>0</formula1>
      <formula2>9.99999999999999E+23</formula2>
    </dataValidation>
    <dataValidation type="textLength" operator="lessThanOrEqual" allowBlank="1" showInputMessage="1" showErrorMessage="1" errorTitle="Ошибка" error="Допускается ввод не более 900 символов!" sqref="K5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9">
      <formula1>"a"</formula1>
    </dataValidation>
    <dataValidation type="whole" allowBlank="1" showErrorMessage="1" errorTitle="Ошибка" error="Допускается ввод только неотрицательных целых чисел!" sqref="AI508">
      <formula1>0</formula1>
      <formula2>9.99999999999999E+23</formula2>
    </dataValidation>
    <dataValidation type="whole" allowBlank="1" showErrorMessage="1" errorTitle="Ошибка" error="Допускается ввод только неотрицательных целых чисел!" sqref="AF508">
      <formula1>0</formula1>
      <formula2>9.99999999999999E+23</formula2>
    </dataValidation>
    <dataValidation type="decimal" allowBlank="1" showErrorMessage="1" errorTitle="Ошибка" error="Допускается ввод только неотрицательных чисел!" sqref="AE508">
      <formula1>0</formula1>
      <formula2>9.99999999999999E+23</formula2>
    </dataValidation>
    <dataValidation type="decimal" allowBlank="1" showErrorMessage="1" errorTitle="Ошибка" error="Допускается ввод только неотрицательных чисел!" sqref="AC508">
      <formula1>0</formula1>
      <formula2>9.99999999999999E+23</formula2>
    </dataValidation>
    <dataValidation type="textLength" operator="lessThanOrEqual" allowBlank="1" showInputMessage="1" showErrorMessage="1" errorTitle="Ошибка" error="Допускается ввод не более 900 символов!" sqref="K5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8">
      <formula1>"a"</formula1>
    </dataValidation>
    <dataValidation type="whole" allowBlank="1" showErrorMessage="1" errorTitle="Ошибка" error="Допускается ввод только неотрицательных целых чисел!" sqref="AI507">
      <formula1>0</formula1>
      <formula2>9.99999999999999E+23</formula2>
    </dataValidation>
    <dataValidation type="whole" allowBlank="1" showErrorMessage="1" errorTitle="Ошибка" error="Допускается ввод только неотрицательных целых чисел!" sqref="AF507">
      <formula1>0</formula1>
      <formula2>9.99999999999999E+23</formula2>
    </dataValidation>
    <dataValidation type="textLength" operator="lessThanOrEqual" allowBlank="1" showInputMessage="1" showErrorMessage="1" errorTitle="Ошибка" error="Допускается ввод не более 900 символов!" sqref="K5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7">
      <formula1>"a"</formula1>
    </dataValidation>
    <dataValidation type="whole" allowBlank="1" showErrorMessage="1" errorTitle="Ошибка" error="Допускается ввод только неотрицательных целых чисел!" sqref="AI506">
      <formula1>0</formula1>
      <formula2>9.99999999999999E+23</formula2>
    </dataValidation>
    <dataValidation type="whole" allowBlank="1" showErrorMessage="1" errorTitle="Ошибка" error="Допускается ввод только неотрицательных целых чисел!" sqref="AF506">
      <formula1>0</formula1>
      <formula2>9.99999999999999E+23</formula2>
    </dataValidation>
    <dataValidation type="textLength" operator="lessThanOrEqual" allowBlank="1" showInputMessage="1" showErrorMessage="1" errorTitle="Ошибка" error="Допускается ввод не более 900 символов!" sqref="M506">
      <formula1>900</formula1>
    </dataValidation>
    <dataValidation type="textLength" operator="lessThanOrEqual" allowBlank="1" showInputMessage="1" showErrorMessage="1" errorTitle="Ошибка" error="Допускается ввод не более 900 символов!" sqref="K5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6">
      <formula1>"a"</formula1>
    </dataValidation>
    <dataValidation type="whole" allowBlank="1" showErrorMessage="1" errorTitle="Ошибка" error="Допускается ввод только неотрицательных целых чисел!" sqref="AI505">
      <formula1>0</formula1>
      <formula2>9.99999999999999E+23</formula2>
    </dataValidation>
    <dataValidation type="whole" allowBlank="1" showErrorMessage="1" errorTitle="Ошибка" error="Допускается ввод только неотрицательных целых чисел!" sqref="AF505">
      <formula1>0</formula1>
      <formula2>9.99999999999999E+23</formula2>
    </dataValidation>
    <dataValidation type="whole" allowBlank="1" showErrorMessage="1" errorTitle="Ошибка" error="Допускается ввод только неотрицательных целых чисел!" sqref="AI504">
      <formula1>0</formula1>
      <formula2>9.99999999999999E+23</formula2>
    </dataValidation>
    <dataValidation type="whole" allowBlank="1" showErrorMessage="1" errorTitle="Ошибка" error="Допускается ввод только неотрицательных целых чисел!" sqref="AF504">
      <formula1>0</formula1>
      <formula2>9.99999999999999E+23</formula2>
    </dataValidation>
    <dataValidation type="textLength" operator="lessThanOrEqual" allowBlank="1" showInputMessage="1" showErrorMessage="1" errorTitle="Ошибка" error="Допускается ввод не более 900 символов!" sqref="K5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4">
      <formula1>"a"</formula1>
    </dataValidation>
    <dataValidation type="whole" allowBlank="1" showErrorMessage="1" errorTitle="Ошибка" error="Допускается ввод только неотрицательных целых чисел!" sqref="AI503">
      <formula1>0</formula1>
      <formula2>9.99999999999999E+23</formula2>
    </dataValidation>
    <dataValidation type="whole" allowBlank="1" showErrorMessage="1" errorTitle="Ошибка" error="Допускается ввод только неотрицательных целых чисел!" sqref="AF503">
      <formula1>0</formula1>
      <formula2>9.99999999999999E+23</formula2>
    </dataValidation>
    <dataValidation type="decimal" allowBlank="1" showErrorMessage="1" errorTitle="Ошибка" error="Допускается ввод только неотрицательных чисел!" sqref="AE503">
      <formula1>0</formula1>
      <formula2>9.99999999999999E+23</formula2>
    </dataValidation>
    <dataValidation type="decimal" allowBlank="1" showErrorMessage="1" errorTitle="Ошибка" error="Допускается ввод только неотрицательных чисел!" sqref="AC503">
      <formula1>0</formula1>
      <formula2>9.99999999999999E+23</formula2>
    </dataValidation>
    <dataValidation type="textLength" operator="lessThanOrEqual" allowBlank="1" showInputMessage="1" showErrorMessage="1" errorTitle="Ошибка" error="Допускается ввод не более 900 символов!" sqref="K5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3">
      <formula1>"a"</formula1>
    </dataValidation>
    <dataValidation type="whole" allowBlank="1" showErrorMessage="1" errorTitle="Ошибка" error="Допускается ввод только неотрицательных целых чисел!" sqref="AI502">
      <formula1>0</formula1>
      <formula2>9.99999999999999E+23</formula2>
    </dataValidation>
    <dataValidation type="whole" allowBlank="1" showErrorMessage="1" errorTitle="Ошибка" error="Допускается ввод только неотрицательных целых чисел!" sqref="AF502">
      <formula1>0</formula1>
      <formula2>9.99999999999999E+23</formula2>
    </dataValidation>
    <dataValidation type="textLength" operator="lessThanOrEqual" allowBlank="1" showInputMessage="1" showErrorMessage="1" errorTitle="Ошибка" error="Допускается ввод не более 900 символов!" sqref="K5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2">
      <formula1>"a"</formula1>
    </dataValidation>
    <dataValidation type="whole" allowBlank="1" showErrorMessage="1" errorTitle="Ошибка" error="Допускается ввод только неотрицательных целых чисел!" sqref="AI501">
      <formula1>0</formula1>
      <formula2>9.99999999999999E+23</formula2>
    </dataValidation>
    <dataValidation type="whole" allowBlank="1" showErrorMessage="1" errorTitle="Ошибка" error="Допускается ввод только неотрицательных целых чисел!" sqref="AF501">
      <formula1>0</formula1>
      <formula2>9.99999999999999E+23</formula2>
    </dataValidation>
    <dataValidation type="textLength" operator="lessThanOrEqual" allowBlank="1" showInputMessage="1" showErrorMessage="1" errorTitle="Ошибка" error="Допускается ввод не более 900 символов!" sqref="M501">
      <formula1>900</formula1>
    </dataValidation>
    <dataValidation type="textLength" operator="lessThanOrEqual" allowBlank="1" showInputMessage="1" showErrorMessage="1" errorTitle="Ошибка" error="Допускается ввод не более 900 символов!" sqref="K5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1">
      <formula1>"a"</formula1>
    </dataValidation>
    <dataValidation type="whole" allowBlank="1" showErrorMessage="1" errorTitle="Ошибка" error="Допускается ввод только неотрицательных целых чисел!" sqref="AI500">
      <formula1>0</formula1>
      <formula2>9.99999999999999E+23</formula2>
    </dataValidation>
    <dataValidation type="whole" allowBlank="1" showErrorMessage="1" errorTitle="Ошибка" error="Допускается ввод только неотрицательных целых чисел!" sqref="AF500">
      <formula1>0</formula1>
      <formula2>9.99999999999999E+23</formula2>
    </dataValidation>
    <dataValidation type="whole" allowBlank="1" showErrorMessage="1" errorTitle="Ошибка" error="Допускается ввод только неотрицательных целых чисел!" sqref="AI499">
      <formula1>0</formula1>
      <formula2>9.99999999999999E+23</formula2>
    </dataValidation>
    <dataValidation type="whole" allowBlank="1" showErrorMessage="1" errorTitle="Ошибка" error="Допускается ввод только неотрицательных целых чисел!" sqref="AF499">
      <formula1>0</formula1>
      <formula2>9.99999999999999E+23</formula2>
    </dataValidation>
    <dataValidation type="textLength" operator="lessThanOrEqual" allowBlank="1" showInputMessage="1" showErrorMessage="1" errorTitle="Ошибка" error="Допускается ввод не более 900 символов!" sqref="K4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9">
      <formula1>"a"</formula1>
    </dataValidation>
    <dataValidation type="whole" allowBlank="1" showErrorMessage="1" errorTitle="Ошибка" error="Допускается ввод только неотрицательных целых чисел!" sqref="AI498">
      <formula1>0</formula1>
      <formula2>9.99999999999999E+23</formula2>
    </dataValidation>
    <dataValidation type="whole" allowBlank="1" showErrorMessage="1" errorTitle="Ошибка" error="Допускается ввод только неотрицательных целых чисел!" sqref="AF498">
      <formula1>0</formula1>
      <formula2>9.99999999999999E+23</formula2>
    </dataValidation>
    <dataValidation type="decimal" allowBlank="1" showErrorMessage="1" errorTitle="Ошибка" error="Допускается ввод только неотрицательных чисел!" sqref="AE498">
      <formula1>0</formula1>
      <formula2>9.99999999999999E+23</formula2>
    </dataValidation>
    <dataValidation type="decimal" allowBlank="1" showErrorMessage="1" errorTitle="Ошибка" error="Допускается ввод только неотрицательных чисел!" sqref="AC498">
      <formula1>0</formula1>
      <formula2>9.99999999999999E+23</formula2>
    </dataValidation>
    <dataValidation type="textLength" operator="lessThanOrEqual" allowBlank="1" showInputMessage="1" showErrorMessage="1" errorTitle="Ошибка" error="Допускается ввод не более 900 символов!" sqref="K4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8">
      <formula1>"a"</formula1>
    </dataValidation>
    <dataValidation type="whole" allowBlank="1" showErrorMessage="1" errorTitle="Ошибка" error="Допускается ввод только неотрицательных целых чисел!" sqref="AI497">
      <formula1>0</formula1>
      <formula2>9.99999999999999E+23</formula2>
    </dataValidation>
    <dataValidation type="whole" allowBlank="1" showErrorMessage="1" errorTitle="Ошибка" error="Допускается ввод только неотрицательных целых чисел!" sqref="AF497">
      <formula1>0</formula1>
      <formula2>9.99999999999999E+23</formula2>
    </dataValidation>
    <dataValidation type="textLength" operator="lessThanOrEqual" allowBlank="1" showInputMessage="1" showErrorMessage="1" errorTitle="Ошибка" error="Допускается ввод не более 900 символов!" sqref="K4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7">
      <formula1>"a"</formula1>
    </dataValidation>
    <dataValidation type="whole" allowBlank="1" showErrorMessage="1" errorTitle="Ошибка" error="Допускается ввод только неотрицательных целых чисел!" sqref="AI496">
      <formula1>0</formula1>
      <formula2>9.99999999999999E+23</formula2>
    </dataValidation>
    <dataValidation type="whole" allowBlank="1" showErrorMessage="1" errorTitle="Ошибка" error="Допускается ввод только неотрицательных целых чисел!" sqref="AF496">
      <formula1>0</formula1>
      <formula2>9.99999999999999E+23</formula2>
    </dataValidation>
    <dataValidation type="textLength" operator="lessThanOrEqual" allowBlank="1" showInputMessage="1" showErrorMessage="1" errorTitle="Ошибка" error="Допускается ввод не более 900 символов!" sqref="M496">
      <formula1>900</formula1>
    </dataValidation>
    <dataValidation type="textLength" operator="lessThanOrEqual" allowBlank="1" showInputMessage="1" showErrorMessage="1" errorTitle="Ошибка" error="Допускается ввод не более 900 символов!" sqref="K4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6">
      <formula1>"a"</formula1>
    </dataValidation>
    <dataValidation type="whole" allowBlank="1" showErrorMessage="1" errorTitle="Ошибка" error="Допускается ввод только неотрицательных целых чисел!" sqref="AI495">
      <formula1>0</formula1>
      <formula2>9.99999999999999E+23</formula2>
    </dataValidation>
    <dataValidation type="whole" allowBlank="1" showErrorMessage="1" errorTitle="Ошибка" error="Допускается ввод только неотрицательных целых чисел!" sqref="AF495">
      <formula1>0</formula1>
      <formula2>9.99999999999999E+23</formula2>
    </dataValidation>
    <dataValidation type="whole" allowBlank="1" showErrorMessage="1" errorTitle="Ошибка" error="Допускается ввод только неотрицательных целых чисел!" sqref="AI494">
      <formula1>0</formula1>
      <formula2>9.99999999999999E+23</formula2>
    </dataValidation>
    <dataValidation type="whole" allowBlank="1" showErrorMessage="1" errorTitle="Ошибка" error="Допускается ввод только неотрицательных целых чисел!" sqref="AF494">
      <formula1>0</formula1>
      <formula2>9.99999999999999E+23</formula2>
    </dataValidation>
    <dataValidation type="textLength" operator="lessThanOrEqual" allowBlank="1" showInputMessage="1" showErrorMessage="1" errorTitle="Ошибка" error="Допускается ввод не более 900 символов!" sqref="K4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4">
      <formula1>"a"</formula1>
    </dataValidation>
    <dataValidation type="whole" allowBlank="1" showErrorMessage="1" errorTitle="Ошибка" error="Допускается ввод только неотрицательных целых чисел!" sqref="AI493">
      <formula1>0</formula1>
      <formula2>9.99999999999999E+23</formula2>
    </dataValidation>
    <dataValidation type="whole" allowBlank="1" showErrorMessage="1" errorTitle="Ошибка" error="Допускается ввод только неотрицательных целых чисел!" sqref="AF493">
      <formula1>0</formula1>
      <formula2>9.99999999999999E+23</formula2>
    </dataValidation>
    <dataValidation type="decimal" allowBlank="1" showErrorMessage="1" errorTitle="Ошибка" error="Допускается ввод только неотрицательных чисел!" sqref="AE493">
      <formula1>0</formula1>
      <formula2>9.99999999999999E+23</formula2>
    </dataValidation>
    <dataValidation type="decimal" allowBlank="1" showErrorMessage="1" errorTitle="Ошибка" error="Допускается ввод только неотрицательных чисел!" sqref="AC493">
      <formula1>0</formula1>
      <formula2>9.99999999999999E+23</formula2>
    </dataValidation>
    <dataValidation type="textLength" operator="lessThanOrEqual" allowBlank="1" showInputMessage="1" showErrorMessage="1" errorTitle="Ошибка" error="Допускается ввод не более 900 символов!" sqref="K4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3">
      <formula1>"a"</formula1>
    </dataValidation>
    <dataValidation type="whole" allowBlank="1" showErrorMessage="1" errorTitle="Ошибка" error="Допускается ввод только неотрицательных целых чисел!" sqref="AI492">
      <formula1>0</formula1>
      <formula2>9.99999999999999E+23</formula2>
    </dataValidation>
    <dataValidation type="whole" allowBlank="1" showErrorMessage="1" errorTitle="Ошибка" error="Допускается ввод только неотрицательных целых чисел!" sqref="AF492">
      <formula1>0</formula1>
      <formula2>9.99999999999999E+23</formula2>
    </dataValidation>
    <dataValidation type="textLength" operator="lessThanOrEqual" allowBlank="1" showInputMessage="1" showErrorMessage="1" errorTitle="Ошибка" error="Допускается ввод не более 900 символов!" sqref="K4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2">
      <formula1>"a"</formula1>
    </dataValidation>
    <dataValidation type="whole" allowBlank="1" showErrorMessage="1" errorTitle="Ошибка" error="Допускается ввод только неотрицательных целых чисел!" sqref="AI491">
      <formula1>0</formula1>
      <formula2>9.99999999999999E+23</formula2>
    </dataValidation>
    <dataValidation type="whole" allowBlank="1" showErrorMessage="1" errorTitle="Ошибка" error="Допускается ввод только неотрицательных целых чисел!" sqref="AF491">
      <formula1>0</formula1>
      <formula2>9.99999999999999E+23</formula2>
    </dataValidation>
    <dataValidation type="textLength" operator="lessThanOrEqual" allowBlank="1" showInputMessage="1" showErrorMessage="1" errorTitle="Ошибка" error="Допускается ввод не более 900 символов!" sqref="M491">
      <formula1>900</formula1>
    </dataValidation>
    <dataValidation type="textLength" operator="lessThanOrEqual" allowBlank="1" showInputMessage="1" showErrorMessage="1" errorTitle="Ошибка" error="Допускается ввод не более 900 символов!" sqref="K4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1">
      <formula1>"a"</formula1>
    </dataValidation>
    <dataValidation type="whole" allowBlank="1" showErrorMessage="1" errorTitle="Ошибка" error="Допускается ввод только неотрицательных целых чисел!" sqref="AI490">
      <formula1>0</formula1>
      <formula2>9.99999999999999E+23</formula2>
    </dataValidation>
    <dataValidation type="whole" allowBlank="1" showErrorMessage="1" errorTitle="Ошибка" error="Допускается ввод только неотрицательных целых чисел!" sqref="AF490">
      <formula1>0</formula1>
      <formula2>9.99999999999999E+23</formula2>
    </dataValidation>
    <dataValidation type="whole" allowBlank="1" showErrorMessage="1" errorTitle="Ошибка" error="Допускается ввод только неотрицательных целых чисел!" sqref="AI489">
      <formula1>0</formula1>
      <formula2>9.99999999999999E+23</formula2>
    </dataValidation>
    <dataValidation type="whole" allowBlank="1" showErrorMessage="1" errorTitle="Ошибка" error="Допускается ввод только неотрицательных целых чисел!" sqref="AF489">
      <formula1>0</formula1>
      <formula2>9.99999999999999E+23</formula2>
    </dataValidation>
    <dataValidation type="textLength" operator="lessThanOrEqual" allowBlank="1" showInputMessage="1" showErrorMessage="1" errorTitle="Ошибка" error="Допускается ввод не более 900 символов!" sqref="K4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9">
      <formula1>"a"</formula1>
    </dataValidation>
    <dataValidation type="whole" allowBlank="1" showErrorMessage="1" errorTitle="Ошибка" error="Допускается ввод только неотрицательных целых чисел!" sqref="AI488">
      <formula1>0</formula1>
      <formula2>9.99999999999999E+23</formula2>
    </dataValidation>
    <dataValidation type="whole" allowBlank="1" showErrorMessage="1" errorTitle="Ошибка" error="Допускается ввод только неотрицательных целых чисел!" sqref="AF488">
      <formula1>0</formula1>
      <formula2>9.99999999999999E+23</formula2>
    </dataValidation>
    <dataValidation type="decimal" allowBlank="1" showErrorMessage="1" errorTitle="Ошибка" error="Допускается ввод только неотрицательных чисел!" sqref="AE488">
      <formula1>0</formula1>
      <formula2>9.99999999999999E+23</formula2>
    </dataValidation>
    <dataValidation type="decimal" allowBlank="1" showErrorMessage="1" errorTitle="Ошибка" error="Допускается ввод только неотрицательных чисел!" sqref="AC488">
      <formula1>0</formula1>
      <formula2>9.99999999999999E+23</formula2>
    </dataValidation>
    <dataValidation type="textLength" operator="lessThanOrEqual" allowBlank="1" showInputMessage="1" showErrorMessage="1" errorTitle="Ошибка" error="Допускается ввод не более 900 символов!" sqref="K4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8">
      <formula1>"a"</formula1>
    </dataValidation>
    <dataValidation type="whole" allowBlank="1" showErrorMessage="1" errorTitle="Ошибка" error="Допускается ввод только неотрицательных целых чисел!" sqref="AI487">
      <formula1>0</formula1>
      <formula2>9.99999999999999E+23</formula2>
    </dataValidation>
    <dataValidation type="whole" allowBlank="1" showErrorMessage="1" errorTitle="Ошибка" error="Допускается ввод только неотрицательных целых чисел!" sqref="AF487">
      <formula1>0</formula1>
      <formula2>9.99999999999999E+23</formula2>
    </dataValidation>
    <dataValidation type="textLength" operator="lessThanOrEqual" allowBlank="1" showInputMessage="1" showErrorMessage="1" errorTitle="Ошибка" error="Допускается ввод не более 900 символов!" sqref="K4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7">
      <formula1>"a"</formula1>
    </dataValidation>
    <dataValidation type="whole" allowBlank="1" showErrorMessage="1" errorTitle="Ошибка" error="Допускается ввод только неотрицательных целых чисел!" sqref="AI486">
      <formula1>0</formula1>
      <formula2>9.99999999999999E+23</formula2>
    </dataValidation>
    <dataValidation type="whole" allowBlank="1" showErrorMessage="1" errorTitle="Ошибка" error="Допускается ввод только неотрицательных целых чисел!" sqref="AF486">
      <formula1>0</formula1>
      <formula2>9.99999999999999E+23</formula2>
    </dataValidation>
    <dataValidation type="textLength" operator="lessThanOrEqual" allowBlank="1" showInputMessage="1" showErrorMessage="1" errorTitle="Ошибка" error="Допускается ввод не более 900 символов!" sqref="M486">
      <formula1>900</formula1>
    </dataValidation>
    <dataValidation type="textLength" operator="lessThanOrEqual" allowBlank="1" showInputMessage="1" showErrorMessage="1" errorTitle="Ошибка" error="Допускается ввод не более 900 символов!" sqref="K4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6">
      <formula1>"a"</formula1>
    </dataValidation>
    <dataValidation type="whole" allowBlank="1" showErrorMessage="1" errorTitle="Ошибка" error="Допускается ввод только неотрицательных целых чисел!" sqref="AI485">
      <formula1>0</formula1>
      <formula2>9.99999999999999E+23</formula2>
    </dataValidation>
    <dataValidation type="whole" allowBlank="1" showErrorMessage="1" errorTitle="Ошибка" error="Допускается ввод только неотрицательных целых чисел!" sqref="AF485">
      <formula1>0</formula1>
      <formula2>9.99999999999999E+23</formula2>
    </dataValidation>
    <dataValidation type="whole" allowBlank="1" showErrorMessage="1" errorTitle="Ошибка" error="Допускается ввод только неотрицательных целых чисел!" sqref="AI484">
      <formula1>0</formula1>
      <formula2>9.99999999999999E+23</formula2>
    </dataValidation>
    <dataValidation type="whole" allowBlank="1" showErrorMessage="1" errorTitle="Ошибка" error="Допускается ввод только неотрицательных целых чисел!" sqref="AF484">
      <formula1>0</formula1>
      <formula2>9.99999999999999E+23</formula2>
    </dataValidation>
    <dataValidation type="textLength" operator="lessThanOrEqual" allowBlank="1" showInputMessage="1" showErrorMessage="1" errorTitle="Ошибка" error="Допускается ввод не более 900 символов!" sqref="K4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4">
      <formula1>"a"</formula1>
    </dataValidation>
    <dataValidation type="whole" allowBlank="1" showErrorMessage="1" errorTitle="Ошибка" error="Допускается ввод только неотрицательных целых чисел!" sqref="AI483">
      <formula1>0</formula1>
      <formula2>9.99999999999999E+23</formula2>
    </dataValidation>
    <dataValidation type="whole" allowBlank="1" showErrorMessage="1" errorTitle="Ошибка" error="Допускается ввод только неотрицательных целых чисел!" sqref="AF483">
      <formula1>0</formula1>
      <formula2>9.99999999999999E+23</formula2>
    </dataValidation>
    <dataValidation type="decimal" allowBlank="1" showErrorMessage="1" errorTitle="Ошибка" error="Допускается ввод только неотрицательных чисел!" sqref="AE483">
      <formula1>0</formula1>
      <formula2>9.99999999999999E+23</formula2>
    </dataValidation>
    <dataValidation type="decimal" allowBlank="1" showErrorMessage="1" errorTitle="Ошибка" error="Допускается ввод только неотрицательных чисел!" sqref="AC483">
      <formula1>0</formula1>
      <formula2>9.99999999999999E+23</formula2>
    </dataValidation>
    <dataValidation type="textLength" operator="lessThanOrEqual" allowBlank="1" showInputMessage="1" showErrorMessage="1" errorTitle="Ошибка" error="Допускается ввод не более 900 символов!" sqref="K4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3">
      <formula1>"a"</formula1>
    </dataValidation>
    <dataValidation type="whole" allowBlank="1" showErrorMessage="1" errorTitle="Ошибка" error="Допускается ввод только неотрицательных целых чисел!" sqref="AI482">
      <formula1>0</formula1>
      <formula2>9.99999999999999E+23</formula2>
    </dataValidation>
    <dataValidation type="whole" allowBlank="1" showErrorMessage="1" errorTitle="Ошибка" error="Допускается ввод только неотрицательных целых чисел!" sqref="AF482">
      <formula1>0</formula1>
      <formula2>9.99999999999999E+23</formula2>
    </dataValidation>
    <dataValidation type="textLength" operator="lessThanOrEqual" allowBlank="1" showInputMessage="1" showErrorMessage="1" errorTitle="Ошибка" error="Допускается ввод не более 900 символов!" sqref="K4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2">
      <formula1>"a"</formula1>
    </dataValidation>
    <dataValidation type="whole" allowBlank="1" showErrorMessage="1" errorTitle="Ошибка" error="Допускается ввод только неотрицательных целых чисел!" sqref="AI481">
      <formula1>0</formula1>
      <formula2>9.99999999999999E+23</formula2>
    </dataValidation>
    <dataValidation type="whole" allowBlank="1" showErrorMessage="1" errorTitle="Ошибка" error="Допускается ввод только неотрицательных целых чисел!" sqref="AF481">
      <formula1>0</formula1>
      <formula2>9.99999999999999E+23</formula2>
    </dataValidation>
    <dataValidation type="textLength" operator="lessThanOrEqual" allowBlank="1" showInputMessage="1" showErrorMessage="1" errorTitle="Ошибка" error="Допускается ввод не более 900 символов!" sqref="M481">
      <formula1>900</formula1>
    </dataValidation>
    <dataValidation type="textLength" operator="lessThanOrEqual" allowBlank="1" showInputMessage="1" showErrorMessage="1" errorTitle="Ошибка" error="Допускается ввод не более 900 символов!" sqref="K4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1">
      <formula1>"a"</formula1>
    </dataValidation>
    <dataValidation type="whole" allowBlank="1" showErrorMessage="1" errorTitle="Ошибка" error="Допускается ввод только неотрицательных целых чисел!" sqref="AI480">
      <formula1>0</formula1>
      <formula2>9.99999999999999E+23</formula2>
    </dataValidation>
    <dataValidation type="whole" allowBlank="1" showErrorMessage="1" errorTitle="Ошибка" error="Допускается ввод только неотрицательных целых чисел!" sqref="AF480">
      <formula1>0</formula1>
      <formula2>9.99999999999999E+23</formula2>
    </dataValidation>
    <dataValidation type="whole" allowBlank="1" showErrorMessage="1" errorTitle="Ошибка" error="Допускается ввод только неотрицательных целых чисел!" sqref="AI479">
      <formula1>0</formula1>
      <formula2>9.99999999999999E+23</formula2>
    </dataValidation>
    <dataValidation type="whole" allowBlank="1" showErrorMessage="1" errorTitle="Ошибка" error="Допускается ввод только неотрицательных целых чисел!" sqref="AF479">
      <formula1>0</formula1>
      <formula2>9.99999999999999E+23</formula2>
    </dataValidation>
    <dataValidation type="textLength" operator="lessThanOrEqual" allowBlank="1" showInputMessage="1" showErrorMessage="1" errorTitle="Ошибка" error="Допускается ввод не более 900 символов!" sqref="K4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9">
      <formula1>"a"</formula1>
    </dataValidation>
    <dataValidation type="whole" allowBlank="1" showErrorMessage="1" errorTitle="Ошибка" error="Допускается ввод только неотрицательных целых чисел!" sqref="AI478">
      <formula1>0</formula1>
      <formula2>9.99999999999999E+23</formula2>
    </dataValidation>
    <dataValidation type="whole" allowBlank="1" showErrorMessage="1" errorTitle="Ошибка" error="Допускается ввод только неотрицательных целых чисел!" sqref="AF478">
      <formula1>0</formula1>
      <formula2>9.99999999999999E+23</formula2>
    </dataValidation>
    <dataValidation type="decimal" allowBlank="1" showErrorMessage="1" errorTitle="Ошибка" error="Допускается ввод только неотрицательных чисел!" sqref="AE478">
      <formula1>0</formula1>
      <formula2>9.99999999999999E+23</formula2>
    </dataValidation>
    <dataValidation type="decimal" allowBlank="1" showErrorMessage="1" errorTitle="Ошибка" error="Допускается ввод только неотрицательных чисел!" sqref="AC478">
      <formula1>0</formula1>
      <formula2>9.99999999999999E+23</formula2>
    </dataValidation>
    <dataValidation type="textLength" operator="lessThanOrEqual" allowBlank="1" showInputMessage="1" showErrorMessage="1" errorTitle="Ошибка" error="Допускается ввод не более 900 символов!" sqref="K4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8">
      <formula1>"a"</formula1>
    </dataValidation>
    <dataValidation type="whole" allowBlank="1" showErrorMessage="1" errorTitle="Ошибка" error="Допускается ввод только неотрицательных целых чисел!" sqref="AI477">
      <formula1>0</formula1>
      <formula2>9.99999999999999E+23</formula2>
    </dataValidation>
    <dataValidation type="whole" allowBlank="1" showErrorMessage="1" errorTitle="Ошибка" error="Допускается ввод только неотрицательных целых чисел!" sqref="AF477">
      <formula1>0</formula1>
      <formula2>9.99999999999999E+23</formula2>
    </dataValidation>
    <dataValidation type="textLength" operator="lessThanOrEqual" allowBlank="1" showInputMessage="1" showErrorMessage="1" errorTitle="Ошибка" error="Допускается ввод не более 900 символов!" sqref="K4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7">
      <formula1>"a"</formula1>
    </dataValidation>
    <dataValidation type="whole" allowBlank="1" showErrorMessage="1" errorTitle="Ошибка" error="Допускается ввод только неотрицательных целых чисел!" sqref="AI476">
      <formula1>0</formula1>
      <formula2>9.99999999999999E+23</formula2>
    </dataValidation>
    <dataValidation type="whole" allowBlank="1" showErrorMessage="1" errorTitle="Ошибка" error="Допускается ввод только неотрицательных целых чисел!" sqref="AF476">
      <formula1>0</formula1>
      <formula2>9.99999999999999E+23</formula2>
    </dataValidation>
    <dataValidation type="textLength" operator="lessThanOrEqual" allowBlank="1" showInputMessage="1" showErrorMessage="1" errorTitle="Ошибка" error="Допускается ввод не более 900 символов!" sqref="M476">
      <formula1>900</formula1>
    </dataValidation>
    <dataValidation type="textLength" operator="lessThanOrEqual" allowBlank="1" showInputMessage="1" showErrorMessage="1" errorTitle="Ошибка" error="Допускается ввод не более 900 символов!" sqref="K4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6">
      <formula1>"a"</formula1>
    </dataValidation>
    <dataValidation type="whole" allowBlank="1" showErrorMessage="1" errorTitle="Ошибка" error="Допускается ввод только неотрицательных целых чисел!" sqref="AI475">
      <formula1>0</formula1>
      <formula2>9.99999999999999E+23</formula2>
    </dataValidation>
    <dataValidation type="whole" allowBlank="1" showErrorMessage="1" errorTitle="Ошибка" error="Допускается ввод только неотрицательных целых чисел!" sqref="AF475">
      <formula1>0</formula1>
      <formula2>9.99999999999999E+23</formula2>
    </dataValidation>
    <dataValidation type="whole" allowBlank="1" showErrorMessage="1" errorTitle="Ошибка" error="Допускается ввод только неотрицательных целых чисел!" sqref="AI474">
      <formula1>0</formula1>
      <formula2>9.99999999999999E+23</formula2>
    </dataValidation>
    <dataValidation type="whole" allowBlank="1" showErrorMessage="1" errorTitle="Ошибка" error="Допускается ввод только неотрицательных целых чисел!" sqref="AF474">
      <formula1>0</formula1>
      <formula2>9.99999999999999E+23</formula2>
    </dataValidation>
    <dataValidation type="textLength" operator="lessThanOrEqual" allowBlank="1" showInputMessage="1" showErrorMessage="1" errorTitle="Ошибка" error="Допускается ввод не более 900 символов!" sqref="K4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4">
      <formula1>"a"</formula1>
    </dataValidation>
    <dataValidation type="whole" allowBlank="1" showErrorMessage="1" errorTitle="Ошибка" error="Допускается ввод только неотрицательных целых чисел!" sqref="AI473">
      <formula1>0</formula1>
      <formula2>9.99999999999999E+23</formula2>
    </dataValidation>
    <dataValidation type="whole" allowBlank="1" showErrorMessage="1" errorTitle="Ошибка" error="Допускается ввод только неотрицательных целых чисел!" sqref="AF473">
      <formula1>0</formula1>
      <formula2>9.99999999999999E+23</formula2>
    </dataValidation>
    <dataValidation type="decimal" allowBlank="1" showErrorMessage="1" errorTitle="Ошибка" error="Допускается ввод только неотрицательных чисел!" sqref="AE473">
      <formula1>0</formula1>
      <formula2>9.99999999999999E+23</formula2>
    </dataValidation>
    <dataValidation type="decimal" allowBlank="1" showErrorMessage="1" errorTitle="Ошибка" error="Допускается ввод только неотрицательных чисел!" sqref="AC473">
      <formula1>0</formula1>
      <formula2>9.99999999999999E+23</formula2>
    </dataValidation>
    <dataValidation type="textLength" operator="lessThanOrEqual" allowBlank="1" showInputMessage="1" showErrorMessage="1" errorTitle="Ошибка" error="Допускается ввод не более 900 символов!" sqref="K4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3">
      <formula1>"a"</formula1>
    </dataValidation>
    <dataValidation type="whole" allowBlank="1" showErrorMessage="1" errorTitle="Ошибка" error="Допускается ввод только неотрицательных целых чисел!" sqref="AI472">
      <formula1>0</formula1>
      <formula2>9.99999999999999E+23</formula2>
    </dataValidation>
    <dataValidation type="whole" allowBlank="1" showErrorMessage="1" errorTitle="Ошибка" error="Допускается ввод только неотрицательных целых чисел!" sqref="AF472">
      <formula1>0</formula1>
      <formula2>9.99999999999999E+23</formula2>
    </dataValidation>
    <dataValidation type="textLength" operator="lessThanOrEqual" allowBlank="1" showInputMessage="1" showErrorMessage="1" errorTitle="Ошибка" error="Допускается ввод не более 900 символов!" sqref="K4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2">
      <formula1>"a"</formula1>
    </dataValidation>
    <dataValidation type="whole" allowBlank="1" showErrorMessage="1" errorTitle="Ошибка" error="Допускается ввод только неотрицательных целых чисел!" sqref="AI471">
      <formula1>0</formula1>
      <formula2>9.99999999999999E+23</formula2>
    </dataValidation>
    <dataValidation type="whole" allowBlank="1" showErrorMessage="1" errorTitle="Ошибка" error="Допускается ввод только неотрицательных целых чисел!" sqref="AF471">
      <formula1>0</formula1>
      <formula2>9.99999999999999E+23</formula2>
    </dataValidation>
    <dataValidation type="textLength" operator="lessThanOrEqual" allowBlank="1" showInputMessage="1" showErrorMessage="1" errorTitle="Ошибка" error="Допускается ввод не более 900 символов!" sqref="M471">
      <formula1>900</formula1>
    </dataValidation>
    <dataValidation type="textLength" operator="lessThanOrEqual" allowBlank="1" showInputMessage="1" showErrorMessage="1" errorTitle="Ошибка" error="Допускается ввод не более 900 символов!" sqref="K4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1">
      <formula1>"a"</formula1>
    </dataValidation>
    <dataValidation type="whole" allowBlank="1" showErrorMessage="1" errorTitle="Ошибка" error="Допускается ввод только неотрицательных целых чисел!" sqref="AI470">
      <formula1>0</formula1>
      <formula2>9.99999999999999E+23</formula2>
    </dataValidation>
    <dataValidation type="whole" allowBlank="1" showErrorMessage="1" errorTitle="Ошибка" error="Допускается ввод только неотрицательных целых чисел!" sqref="AF470">
      <formula1>0</formula1>
      <formula2>9.99999999999999E+23</formula2>
    </dataValidation>
    <dataValidation type="whole" allowBlank="1" showErrorMessage="1" errorTitle="Ошибка" error="Допускается ввод только неотрицательных целых чисел!" sqref="AI469">
      <formula1>0</formula1>
      <formula2>9.99999999999999E+23</formula2>
    </dataValidation>
    <dataValidation type="whole" allowBlank="1" showErrorMessage="1" errorTitle="Ошибка" error="Допускается ввод только неотрицательных целых чисел!" sqref="AF469">
      <formula1>0</formula1>
      <formula2>9.99999999999999E+23</formula2>
    </dataValidation>
    <dataValidation type="textLength" operator="lessThanOrEqual" allowBlank="1" showInputMessage="1" showErrorMessage="1" errorTitle="Ошибка" error="Допускается ввод не более 900 символов!" sqref="K4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9">
      <formula1>"a"</formula1>
    </dataValidation>
    <dataValidation type="whole" allowBlank="1" showErrorMessage="1" errorTitle="Ошибка" error="Допускается ввод только неотрицательных целых чисел!" sqref="AI468">
      <formula1>0</formula1>
      <formula2>9.99999999999999E+23</formula2>
    </dataValidation>
    <dataValidation type="whole" allowBlank="1" showErrorMessage="1" errorTitle="Ошибка" error="Допускается ввод только неотрицательных целых чисел!" sqref="AF468">
      <formula1>0</formula1>
      <formula2>9.99999999999999E+23</formula2>
    </dataValidation>
    <dataValidation type="decimal" allowBlank="1" showErrorMessage="1" errorTitle="Ошибка" error="Допускается ввод только неотрицательных чисел!" sqref="AE468">
      <formula1>0</formula1>
      <formula2>9.99999999999999E+23</formula2>
    </dataValidation>
    <dataValidation type="decimal" allowBlank="1" showErrorMessage="1" errorTitle="Ошибка" error="Допускается ввод только неотрицательных чисел!" sqref="AC468">
      <formula1>0</formula1>
      <formula2>9.99999999999999E+23</formula2>
    </dataValidation>
    <dataValidation type="textLength" operator="lessThanOrEqual" allowBlank="1" showInputMessage="1" showErrorMessage="1" errorTitle="Ошибка" error="Допускается ввод не более 900 символов!" sqref="K4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8">
      <formula1>"a"</formula1>
    </dataValidation>
    <dataValidation type="whole" allowBlank="1" showErrorMessage="1" errorTitle="Ошибка" error="Допускается ввод только неотрицательных целых чисел!" sqref="AI467">
      <formula1>0</formula1>
      <formula2>9.99999999999999E+23</formula2>
    </dataValidation>
    <dataValidation type="whole" allowBlank="1" showErrorMessage="1" errorTitle="Ошибка" error="Допускается ввод только неотрицательных целых чисел!" sqref="AF467">
      <formula1>0</formula1>
      <formula2>9.99999999999999E+23</formula2>
    </dataValidation>
    <dataValidation type="textLength" operator="lessThanOrEqual" allowBlank="1" showInputMessage="1" showErrorMessage="1" errorTitle="Ошибка" error="Допускается ввод не более 900 символов!" sqref="K4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7">
      <formula1>"a"</formula1>
    </dataValidation>
    <dataValidation type="whole" allowBlank="1" showErrorMessage="1" errorTitle="Ошибка" error="Допускается ввод только неотрицательных целых чисел!" sqref="AI466">
      <formula1>0</formula1>
      <formula2>9.99999999999999E+23</formula2>
    </dataValidation>
    <dataValidation type="whole" allowBlank="1" showErrorMessage="1" errorTitle="Ошибка" error="Допускается ввод только неотрицательных целых чисел!" sqref="AF466">
      <formula1>0</formula1>
      <formula2>9.99999999999999E+23</formula2>
    </dataValidation>
    <dataValidation type="textLength" operator="lessThanOrEqual" allowBlank="1" showInputMessage="1" showErrorMessage="1" errorTitle="Ошибка" error="Допускается ввод не более 900 символов!" sqref="M466">
      <formula1>900</formula1>
    </dataValidation>
    <dataValidation type="textLength" operator="lessThanOrEqual" allowBlank="1" showInputMessage="1" showErrorMessage="1" errorTitle="Ошибка" error="Допускается ввод не более 900 символов!" sqref="K4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6">
      <formula1>"a"</formula1>
    </dataValidation>
    <dataValidation type="whole" allowBlank="1" showErrorMessage="1" errorTitle="Ошибка" error="Допускается ввод только неотрицательных целых чисел!" sqref="AI465">
      <formula1>0</formula1>
      <formula2>9.99999999999999E+23</formula2>
    </dataValidation>
    <dataValidation type="whole" allowBlank="1" showErrorMessage="1" errorTitle="Ошибка" error="Допускается ввод только неотрицательных целых чисел!" sqref="AF465">
      <formula1>0</formula1>
      <formula2>9.99999999999999E+23</formula2>
    </dataValidation>
    <dataValidation type="whole" allowBlank="1" showErrorMessage="1" errorTitle="Ошибка" error="Допускается ввод только неотрицательных целых чисел!" sqref="AI464">
      <formula1>0</formula1>
      <formula2>9.99999999999999E+23</formula2>
    </dataValidation>
    <dataValidation type="whole" allowBlank="1" showErrorMessage="1" errorTitle="Ошибка" error="Допускается ввод только неотрицательных целых чисел!" sqref="AF464">
      <formula1>0</formula1>
      <formula2>9.99999999999999E+23</formula2>
    </dataValidation>
    <dataValidation type="textLength" operator="lessThanOrEqual" allowBlank="1" showInputMessage="1" showErrorMessage="1" errorTitle="Ошибка" error="Допускается ввод не более 900 символов!" sqref="K4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4">
      <formula1>"a"</formula1>
    </dataValidation>
    <dataValidation type="whole" allowBlank="1" showErrorMessage="1" errorTitle="Ошибка" error="Допускается ввод только неотрицательных целых чисел!" sqref="AI463">
      <formula1>0</formula1>
      <formula2>9.99999999999999E+23</formula2>
    </dataValidation>
    <dataValidation type="whole" allowBlank="1" showErrorMessage="1" errorTitle="Ошибка" error="Допускается ввод только неотрицательных целых чисел!" sqref="AF463">
      <formula1>0</formula1>
      <formula2>9.99999999999999E+23</formula2>
    </dataValidation>
    <dataValidation type="decimal" allowBlank="1" showErrorMessage="1" errorTitle="Ошибка" error="Допускается ввод только неотрицательных чисел!" sqref="AE463">
      <formula1>0</formula1>
      <formula2>9.99999999999999E+23</formula2>
    </dataValidation>
    <dataValidation type="decimal" allowBlank="1" showErrorMessage="1" errorTitle="Ошибка" error="Допускается ввод только неотрицательных чисел!" sqref="AC463">
      <formula1>0</formula1>
      <formula2>9.99999999999999E+23</formula2>
    </dataValidation>
    <dataValidation type="textLength" operator="lessThanOrEqual" allowBlank="1" showInputMessage="1" showErrorMessage="1" errorTitle="Ошибка" error="Допускается ввод не более 900 символов!" sqref="K4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3">
      <formula1>"a"</formula1>
    </dataValidation>
    <dataValidation type="whole" allowBlank="1" showErrorMessage="1" errorTitle="Ошибка" error="Допускается ввод только неотрицательных целых чисел!" sqref="AI462">
      <formula1>0</formula1>
      <formula2>9.99999999999999E+23</formula2>
    </dataValidation>
    <dataValidation type="whole" allowBlank="1" showErrorMessage="1" errorTitle="Ошибка" error="Допускается ввод только неотрицательных целых чисел!" sqref="AF462">
      <formula1>0</formula1>
      <formula2>9.99999999999999E+23</formula2>
    </dataValidation>
    <dataValidation type="textLength" operator="lessThanOrEqual" allowBlank="1" showInputMessage="1" showErrorMessage="1" errorTitle="Ошибка" error="Допускается ввод не более 900 символов!" sqref="K4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2">
      <formula1>"a"</formula1>
    </dataValidation>
    <dataValidation type="whole" allowBlank="1" showErrorMessage="1" errorTitle="Ошибка" error="Допускается ввод только неотрицательных целых чисел!" sqref="AI461">
      <formula1>0</formula1>
      <formula2>9.99999999999999E+23</formula2>
    </dataValidation>
    <dataValidation type="whole" allowBlank="1" showErrorMessage="1" errorTitle="Ошибка" error="Допускается ввод только неотрицательных целых чисел!" sqref="AF461">
      <formula1>0</formula1>
      <formula2>9.99999999999999E+23</formula2>
    </dataValidation>
    <dataValidation type="textLength" operator="lessThanOrEqual" allowBlank="1" showInputMessage="1" showErrorMessage="1" errorTitle="Ошибка" error="Допускается ввод не более 900 символов!" sqref="M461">
      <formula1>900</formula1>
    </dataValidation>
    <dataValidation type="textLength" operator="lessThanOrEqual" allowBlank="1" showInputMessage="1" showErrorMessage="1" errorTitle="Ошибка" error="Допускается ввод не более 900 символов!" sqref="K4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1">
      <formula1>"a"</formula1>
    </dataValidation>
    <dataValidation type="whole" allowBlank="1" showErrorMessage="1" errorTitle="Ошибка" error="Допускается ввод только неотрицательных целых чисел!" sqref="AI460">
      <formula1>0</formula1>
      <formula2>9.99999999999999E+23</formula2>
    </dataValidation>
    <dataValidation type="whole" allowBlank="1" showErrorMessage="1" errorTitle="Ошибка" error="Допускается ввод только неотрицательных целых чисел!" sqref="AF460">
      <formula1>0</formula1>
      <formula2>9.99999999999999E+23</formula2>
    </dataValidation>
    <dataValidation type="whole" allowBlank="1" showErrorMessage="1" errorTitle="Ошибка" error="Допускается ввод только неотрицательных целых чисел!" sqref="AI459">
      <formula1>0</formula1>
      <formula2>9.99999999999999E+23</formula2>
    </dataValidation>
    <dataValidation type="whole" allowBlank="1" showErrorMessage="1" errorTitle="Ошибка" error="Допускается ввод только неотрицательных целых чисел!" sqref="AF459">
      <formula1>0</formula1>
      <formula2>9.99999999999999E+23</formula2>
    </dataValidation>
    <dataValidation type="textLength" operator="lessThanOrEqual" allowBlank="1" showInputMessage="1" showErrorMessage="1" errorTitle="Ошибка" error="Допускается ввод не более 900 символов!" sqref="K4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9">
      <formula1>"a"</formula1>
    </dataValidation>
    <dataValidation type="whole" allowBlank="1" showErrorMessage="1" errorTitle="Ошибка" error="Допускается ввод только неотрицательных целых чисел!" sqref="AI458">
      <formula1>0</formula1>
      <formula2>9.99999999999999E+23</formula2>
    </dataValidation>
    <dataValidation type="whole" allowBlank="1" showErrorMessage="1" errorTitle="Ошибка" error="Допускается ввод только неотрицательных целых чисел!" sqref="AF458">
      <formula1>0</formula1>
      <formula2>9.99999999999999E+23</formula2>
    </dataValidation>
    <dataValidation type="decimal" allowBlank="1" showErrorMessage="1" errorTitle="Ошибка" error="Допускается ввод только неотрицательных чисел!" sqref="AE458">
      <formula1>0</formula1>
      <formula2>9.99999999999999E+23</formula2>
    </dataValidation>
    <dataValidation type="decimal" allowBlank="1" showErrorMessage="1" errorTitle="Ошибка" error="Допускается ввод только неотрицательных чисел!" sqref="AC458">
      <formula1>0</formula1>
      <formula2>9.99999999999999E+23</formula2>
    </dataValidation>
    <dataValidation type="textLength" operator="lessThanOrEqual" allowBlank="1" showInputMessage="1" showErrorMessage="1" errorTitle="Ошибка" error="Допускается ввод не более 900 символов!" sqref="K4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8">
      <formula1>"a"</formula1>
    </dataValidation>
    <dataValidation type="whole" allowBlank="1" showErrorMessage="1" errorTitle="Ошибка" error="Допускается ввод только неотрицательных целых чисел!" sqref="AI457">
      <formula1>0</formula1>
      <formula2>9.99999999999999E+23</formula2>
    </dataValidation>
    <dataValidation type="whole" allowBlank="1" showErrorMessage="1" errorTitle="Ошибка" error="Допускается ввод только неотрицательных целых чисел!" sqref="AF457">
      <formula1>0</formula1>
      <formula2>9.99999999999999E+23</formula2>
    </dataValidation>
    <dataValidation type="textLength" operator="lessThanOrEqual" allowBlank="1" showInputMessage="1" showErrorMessage="1" errorTitle="Ошибка" error="Допускается ввод не более 900 символов!" sqref="K4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7">
      <formula1>"a"</formula1>
    </dataValidation>
    <dataValidation type="whole" allowBlank="1" showErrorMessage="1" errorTitle="Ошибка" error="Допускается ввод только неотрицательных целых чисел!" sqref="AI456">
      <formula1>0</formula1>
      <formula2>9.99999999999999E+23</formula2>
    </dataValidation>
    <dataValidation type="whole" allowBlank="1" showErrorMessage="1" errorTitle="Ошибка" error="Допускается ввод только неотрицательных целых чисел!" sqref="AF456">
      <formula1>0</formula1>
      <formula2>9.99999999999999E+23</formula2>
    </dataValidation>
    <dataValidation type="textLength" operator="lessThanOrEqual" allowBlank="1" showInputMessage="1" showErrorMessage="1" errorTitle="Ошибка" error="Допускается ввод не более 900 символов!" sqref="M456">
      <formula1>900</formula1>
    </dataValidation>
    <dataValidation type="textLength" operator="lessThanOrEqual" allowBlank="1" showInputMessage="1" showErrorMessage="1" errorTitle="Ошибка" error="Допускается ввод не более 900 символов!" sqref="K4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6">
      <formula1>"a"</formula1>
    </dataValidation>
    <dataValidation type="whole" allowBlank="1" showErrorMessage="1" errorTitle="Ошибка" error="Допускается ввод только неотрицательных целых чисел!" sqref="AI455">
      <formula1>0</formula1>
      <formula2>9.99999999999999E+23</formula2>
    </dataValidation>
    <dataValidation type="whole" allowBlank="1" showErrorMessage="1" errorTitle="Ошибка" error="Допускается ввод только неотрицательных целых чисел!" sqref="AF455">
      <formula1>0</formula1>
      <formula2>9.99999999999999E+23</formula2>
    </dataValidation>
    <dataValidation type="whole" allowBlank="1" showErrorMessage="1" errorTitle="Ошибка" error="Допускается ввод только неотрицательных целых чисел!" sqref="AI454">
      <formula1>0</formula1>
      <formula2>9.99999999999999E+23</formula2>
    </dataValidation>
    <dataValidation type="whole" allowBlank="1" showErrorMessage="1" errorTitle="Ошибка" error="Допускается ввод только неотрицательных целых чисел!" sqref="AF454">
      <formula1>0</formula1>
      <formula2>9.99999999999999E+23</formula2>
    </dataValidation>
    <dataValidation type="textLength" operator="lessThanOrEqual" allowBlank="1" showInputMessage="1" showErrorMessage="1" errorTitle="Ошибка" error="Допускается ввод не более 900 символов!" sqref="K4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4">
      <formula1>"a"</formula1>
    </dataValidation>
    <dataValidation type="whole" allowBlank="1" showErrorMessage="1" errorTitle="Ошибка" error="Допускается ввод только неотрицательных целых чисел!" sqref="AI452">
      <formula1>0</formula1>
      <formula2>9.99999999999999E+23</formula2>
    </dataValidation>
    <dataValidation type="whole" allowBlank="1" showErrorMessage="1" errorTitle="Ошибка" error="Допускается ввод только неотрицательных целых чисел!" sqref="AF452">
      <formula1>0</formula1>
      <formula2>9.99999999999999E+23</formula2>
    </dataValidation>
    <dataValidation type="decimal" allowBlank="1" showErrorMessage="1" errorTitle="Ошибка" error="Допускается ввод только неотрицательных чисел!" sqref="AE452">
      <formula1>0</formula1>
      <formula2>9.99999999999999E+23</formula2>
    </dataValidation>
    <dataValidation type="decimal" allowBlank="1" showErrorMessage="1" errorTitle="Ошибка" error="Допускается ввод только неотрицательных чисел!" sqref="AC452">
      <formula1>0</formula1>
      <formula2>9.99999999999999E+23</formula2>
    </dataValidation>
    <dataValidation type="textLength" operator="lessThanOrEqual" allowBlank="1" showInputMessage="1" showErrorMessage="1" errorTitle="Ошибка" error="Допускается ввод не более 900 символов!" sqref="K4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2">
      <formula1>"a"</formula1>
    </dataValidation>
    <dataValidation type="whole" allowBlank="1" showErrorMessage="1" errorTitle="Ошибка" error="Допускается ввод только неотрицательных целых чисел!" sqref="AI451">
      <formula1>0</formula1>
      <formula2>9.99999999999999E+23</formula2>
    </dataValidation>
    <dataValidation type="whole" allowBlank="1" showErrorMessage="1" errorTitle="Ошибка" error="Допускается ввод только неотрицательных целых чисел!" sqref="AF451">
      <formula1>0</formula1>
      <formula2>9.99999999999999E+23</formula2>
    </dataValidation>
    <dataValidation type="textLength" operator="lessThanOrEqual" allowBlank="1" showInputMessage="1" showErrorMessage="1" errorTitle="Ошибка" error="Допускается ввод не более 900 символов!" sqref="K4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1">
      <formula1>"a"</formula1>
    </dataValidation>
    <dataValidation type="whole" allowBlank="1" showErrorMessage="1" errorTitle="Ошибка" error="Допускается ввод только неотрицательных целых чисел!" sqref="AI450">
      <formula1>0</formula1>
      <formula2>9.99999999999999E+23</formula2>
    </dataValidation>
    <dataValidation type="whole" allowBlank="1" showErrorMessage="1" errorTitle="Ошибка" error="Допускается ввод только неотрицательных целых чисел!" sqref="AF450">
      <formula1>0</formula1>
      <formula2>9.99999999999999E+23</formula2>
    </dataValidation>
    <dataValidation type="textLength" operator="lessThanOrEqual" allowBlank="1" showInputMessage="1" showErrorMessage="1" errorTitle="Ошибка" error="Допускается ввод не более 900 символов!" sqref="M450">
      <formula1>900</formula1>
    </dataValidation>
    <dataValidation type="textLength" operator="lessThanOrEqual" allowBlank="1" showInputMessage="1" showErrorMessage="1" errorTitle="Ошибка" error="Допускается ввод не более 900 символов!" sqref="K4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0">
      <formula1>"a"</formula1>
    </dataValidation>
    <dataValidation type="whole" allowBlank="1" showErrorMessage="1" errorTitle="Ошибка" error="Допускается ввод только неотрицательных целых чисел!" sqref="AI449">
      <formula1>0</formula1>
      <formula2>9.99999999999999E+23</formula2>
    </dataValidation>
    <dataValidation type="whole" allowBlank="1" showErrorMessage="1" errorTitle="Ошибка" error="Допускается ввод только неотрицательных целых чисел!" sqref="AF449">
      <formula1>0</formula1>
      <formula2>9.99999999999999E+23</formula2>
    </dataValidation>
    <dataValidation type="whole" allowBlank="1" showErrorMessage="1" errorTitle="Ошибка" error="Допускается ввод только неотрицательных целых чисел!" sqref="AI448">
      <formula1>0</formula1>
      <formula2>9.99999999999999E+23</formula2>
    </dataValidation>
    <dataValidation type="whole" allowBlank="1" showErrorMessage="1" errorTitle="Ошибка" error="Допускается ввод только неотрицательных целых чисел!" sqref="AF448">
      <formula1>0</formula1>
      <formula2>9.99999999999999E+23</formula2>
    </dataValidation>
    <dataValidation type="textLength" operator="lessThanOrEqual" allowBlank="1" showInputMessage="1" showErrorMessage="1" errorTitle="Ошибка" error="Допускается ввод не более 900 символов!" sqref="K4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8">
      <formula1>"a"</formula1>
    </dataValidation>
    <dataValidation type="whole" allowBlank="1" showErrorMessage="1" errorTitle="Ошибка" error="Допускается ввод только неотрицательных целых чисел!" sqref="AI446">
      <formula1>0</formula1>
      <formula2>9.99999999999999E+23</formula2>
    </dataValidation>
    <dataValidation type="whole" allowBlank="1" showErrorMessage="1" errorTitle="Ошибка" error="Допускается ввод только неотрицательных целых чисел!" sqref="AF446">
      <formula1>0</formula1>
      <formula2>9.99999999999999E+23</formula2>
    </dataValidation>
    <dataValidation type="decimal" allowBlank="1" showErrorMessage="1" errorTitle="Ошибка" error="Допускается ввод только неотрицательных чисел!" sqref="AE446">
      <formula1>0</formula1>
      <formula2>9.99999999999999E+23</formula2>
    </dataValidation>
    <dataValidation type="decimal" allowBlank="1" showErrorMessage="1" errorTitle="Ошибка" error="Допускается ввод только неотрицательных чисел!" sqref="AC446">
      <formula1>0</formula1>
      <formula2>9.99999999999999E+23</formula2>
    </dataValidation>
    <dataValidation type="textLength" operator="lessThanOrEqual" allowBlank="1" showInputMessage="1" showErrorMessage="1" errorTitle="Ошибка" error="Допускается ввод не более 900 символов!" sqref="K4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6">
      <formula1>"a"</formula1>
    </dataValidation>
    <dataValidation type="whole" allowBlank="1" showErrorMessage="1" errorTitle="Ошибка" error="Допускается ввод только неотрицательных целых чисел!" sqref="AI445">
      <formula1>0</formula1>
      <formula2>9.99999999999999E+23</formula2>
    </dataValidation>
    <dataValidation type="whole" allowBlank="1" showErrorMessage="1" errorTitle="Ошибка" error="Допускается ввод только неотрицательных целых чисел!" sqref="AF445">
      <formula1>0</formula1>
      <formula2>9.99999999999999E+23</formula2>
    </dataValidation>
    <dataValidation type="textLength" operator="lessThanOrEqual" allowBlank="1" showInputMessage="1" showErrorMessage="1" errorTitle="Ошибка" error="Допускается ввод не более 900 символов!" sqref="K4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5">
      <formula1>"a"</formula1>
    </dataValidation>
    <dataValidation type="whole" allowBlank="1" showErrorMessage="1" errorTitle="Ошибка" error="Допускается ввод только неотрицательных целых чисел!" sqref="AI444">
      <formula1>0</formula1>
      <formula2>9.99999999999999E+23</formula2>
    </dataValidation>
    <dataValidation type="whole" allowBlank="1" showErrorMessage="1" errorTitle="Ошибка" error="Допускается ввод только неотрицательных целых чисел!" sqref="AF444">
      <formula1>0</formula1>
      <formula2>9.99999999999999E+23</formula2>
    </dataValidation>
    <dataValidation type="textLength" operator="lessThanOrEqual" allowBlank="1" showInputMessage="1" showErrorMessage="1" errorTitle="Ошибка" error="Допускается ввод не более 900 символов!" sqref="M444">
      <formula1>900</formula1>
    </dataValidation>
    <dataValidation type="textLength" operator="lessThanOrEqual" allowBlank="1" showInputMessage="1" showErrorMessage="1" errorTitle="Ошибка" error="Допускается ввод не более 900 символов!" sqref="K4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4">
      <formula1>"a"</formula1>
    </dataValidation>
    <dataValidation type="whole" allowBlank="1" showErrorMessage="1" errorTitle="Ошибка" error="Допускается ввод только неотрицательных целых чисел!" sqref="AI414">
      <formula1>0</formula1>
      <formula2>9.99999999999999E+23</formula2>
    </dataValidation>
    <dataValidation type="whole" allowBlank="1" showErrorMessage="1" errorTitle="Ошибка" error="Допускается ввод только неотрицательных целых чисел!" sqref="AF414">
      <formula1>0</formula1>
      <formula2>9.99999999999999E+23</formula2>
    </dataValidation>
    <dataValidation type="decimal" allowBlank="1" showErrorMessage="1" errorTitle="Ошибка" error="Допускается ввод только неотрицательных чисел!" sqref="AE414">
      <formula1>0</formula1>
      <formula2>9.99999999999999E+23</formula2>
    </dataValidation>
    <dataValidation type="decimal" allowBlank="1" showErrorMessage="1" errorTitle="Ошибка" error="Допускается ввод только неотрицательных чисел!" sqref="AC414">
      <formula1>0</formula1>
      <formula2>9.99999999999999E+23</formula2>
    </dataValidation>
    <dataValidation type="textLength" operator="lessThanOrEqual" allowBlank="1" showInputMessage="1" showErrorMessage="1" errorTitle="Ошибка" error="Допускается ввод не более 900 символов!" sqref="K4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4">
      <formula1>"a"</formula1>
    </dataValidation>
    <dataValidation type="whole" allowBlank="1" showErrorMessage="1" errorTitle="Ошибка" error="Допускается ввод только неотрицательных целых чисел!" sqref="AI420">
      <formula1>0</formula1>
      <formula2>9.99999999999999E+23</formula2>
    </dataValidation>
    <dataValidation type="whole" allowBlank="1" showErrorMessage="1" errorTitle="Ошибка" error="Допускается ввод только неотрицательных целых чисел!" sqref="AF420">
      <formula1>0</formula1>
      <formula2>9.99999999999999E+23</formula2>
    </dataValidation>
    <dataValidation type="decimal" allowBlank="1" showErrorMessage="1" errorTitle="Ошибка" error="Допускается ввод только неотрицательных чисел!" sqref="AE420">
      <formula1>0</formula1>
      <formula2>9.99999999999999E+23</formula2>
    </dataValidation>
    <dataValidation type="decimal" allowBlank="1" showErrorMessage="1" errorTitle="Ошибка" error="Допускается ввод только неотрицательных чисел!" sqref="AC420">
      <formula1>0</formula1>
      <formula2>9.99999999999999E+23</formula2>
    </dataValidation>
    <dataValidation type="textLength" operator="lessThanOrEqual" allowBlank="1" showInputMessage="1" showErrorMessage="1" errorTitle="Ошибка" error="Допускается ввод не более 900 символов!" sqref="K4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0">
      <formula1>"a"</formula1>
    </dataValidation>
    <dataValidation type="whole" allowBlank="1" showErrorMessage="1" errorTitle="Ошибка" error="Допускается ввод только неотрицательных целых чисел!" sqref="AI378">
      <formula1>0</formula1>
      <formula2>9.99999999999999E+23</formula2>
    </dataValidation>
    <dataValidation type="whole" allowBlank="1" showErrorMessage="1" errorTitle="Ошибка" error="Допускается ввод только неотрицательных целых чисел!" sqref="AF378">
      <formula1>0</formula1>
      <formula2>9.99999999999999E+23</formula2>
    </dataValidation>
    <dataValidation type="decimal" allowBlank="1" showErrorMessage="1" errorTitle="Ошибка" error="Допускается ввод только неотрицательных чисел!" sqref="AE378">
      <formula1>0</formula1>
      <formula2>9.99999999999999E+23</formula2>
    </dataValidation>
    <dataValidation type="decimal" allowBlank="1" showErrorMessage="1" errorTitle="Ошибка" error="Допускается ввод только неотрицательных чисел!" sqref="AC378">
      <formula1>0</formula1>
      <formula2>9.99999999999999E+23</formula2>
    </dataValidation>
    <dataValidation type="textLength" operator="lessThanOrEqual" allowBlank="1" showInputMessage="1" showErrorMessage="1" errorTitle="Ошибка" error="Допускается ввод не более 900 символов!" sqref="K3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8">
      <formula1>"a"</formula1>
    </dataValidation>
    <dataValidation type="whole" allowBlank="1" showErrorMessage="1" errorTitle="Ошибка" error="Допускается ввод только неотрицательных целых чисел!" sqref="AI367">
      <formula1>0</formula1>
      <formula2>9.99999999999999E+23</formula2>
    </dataValidation>
    <dataValidation type="whole" allowBlank="1" showErrorMessage="1" errorTitle="Ошибка" error="Допускается ввод только неотрицательных целых чисел!" sqref="AF367">
      <formula1>0</formula1>
      <formula2>9.99999999999999E+23</formula2>
    </dataValidation>
    <dataValidation type="decimal" allowBlank="1" showErrorMessage="1" errorTitle="Ошибка" error="Допускается ввод только неотрицательных чисел!" sqref="AE367">
      <formula1>0</formula1>
      <formula2>9.99999999999999E+23</formula2>
    </dataValidation>
    <dataValidation type="decimal" allowBlank="1" showErrorMessage="1" errorTitle="Ошибка" error="Допускается ввод только неотрицательных чисел!" sqref="AC367">
      <formula1>0</formula1>
      <formula2>9.99999999999999E+23</formula2>
    </dataValidation>
    <dataValidation type="textLength" operator="lessThanOrEqual" allowBlank="1" showInputMessage="1" showErrorMessage="1" errorTitle="Ошибка" error="Допускается ввод не более 900 символов!" sqref="K3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7">
      <formula1>"a"</formula1>
    </dataValidation>
    <dataValidation type="whole" allowBlank="1" showErrorMessage="1" errorTitle="Ошибка" error="Допускается ввод только неотрицательных целых чисел!" sqref="AI331">
      <formula1>0</formula1>
      <formula2>9.99999999999999E+23</formula2>
    </dataValidation>
    <dataValidation type="whole" allowBlank="1" showErrorMessage="1" errorTitle="Ошибка" error="Допускается ввод только неотрицательных целых чисел!" sqref="AF331">
      <formula1>0</formula1>
      <formula2>9.99999999999999E+23</formula2>
    </dataValidation>
    <dataValidation type="decimal" allowBlank="1" showErrorMessage="1" errorTitle="Ошибка" error="Допускается ввод только неотрицательных чисел!" sqref="AE331">
      <formula1>0</formula1>
      <formula2>9.99999999999999E+23</formula2>
    </dataValidation>
    <dataValidation type="decimal" allowBlank="1" showErrorMessage="1" errorTitle="Ошибка" error="Допускается ввод только неотрицательных чисел!" sqref="AC331">
      <formula1>0</formula1>
      <formula2>9.99999999999999E+23</formula2>
    </dataValidation>
    <dataValidation type="textLength" operator="lessThanOrEqual" allowBlank="1" showInputMessage="1" showErrorMessage="1" errorTitle="Ошибка" error="Допускается ввод не более 900 символов!" sqref="K3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1">
      <formula1>"a"</formula1>
    </dataValidation>
    <dataValidation type="whole" allowBlank="1" showErrorMessage="1" errorTitle="Ошибка" error="Допускается ввод только неотрицательных целых чисел!" sqref="AI320">
      <formula1>0</formula1>
      <formula2>9.99999999999999E+23</formula2>
    </dataValidation>
    <dataValidation type="whole" allowBlank="1" showErrorMessage="1" errorTitle="Ошибка" error="Допускается ввод только неотрицательных целых чисел!" sqref="AF320">
      <formula1>0</formula1>
      <formula2>9.99999999999999E+23</formula2>
    </dataValidation>
    <dataValidation type="decimal" allowBlank="1" showErrorMessage="1" errorTitle="Ошибка" error="Допускается ввод только неотрицательных чисел!" sqref="AE320">
      <formula1>0</formula1>
      <formula2>9.99999999999999E+23</formula2>
    </dataValidation>
    <dataValidation type="decimal" allowBlank="1" showErrorMessage="1" errorTitle="Ошибка" error="Допускается ввод только неотрицательных чисел!" sqref="AC320">
      <formula1>0</formula1>
      <formula2>9.99999999999999E+23</formula2>
    </dataValidation>
    <dataValidation type="textLength" operator="lessThanOrEqual" allowBlank="1" showInputMessage="1" showErrorMessage="1" errorTitle="Ошибка" error="Допускается ввод не более 900 символов!" sqref="K3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0">
      <formula1>"a"</formula1>
    </dataValidation>
    <dataValidation type="whole" allowBlank="1" showErrorMessage="1" errorTitle="Ошибка" error="Допускается ввод только неотрицательных целых чисел!" sqref="AI314">
      <formula1>0</formula1>
      <formula2>9.99999999999999E+23</formula2>
    </dataValidation>
    <dataValidation type="whole" allowBlank="1" showErrorMessage="1" errorTitle="Ошибка" error="Допускается ввод только неотрицательных целых чисел!" sqref="AF314">
      <formula1>0</formula1>
      <formula2>9.99999999999999E+23</formula2>
    </dataValidation>
    <dataValidation type="decimal" allowBlank="1" showErrorMessage="1" errorTitle="Ошибка" error="Допускается ввод только неотрицательных чисел!" sqref="AE314">
      <formula1>0</formula1>
      <formula2>9.99999999999999E+23</formula2>
    </dataValidation>
    <dataValidation type="decimal" allowBlank="1" showErrorMessage="1" errorTitle="Ошибка" error="Допускается ввод только неотрицательных чисел!" sqref="AC314">
      <formula1>0</formula1>
      <formula2>9.99999999999999E+23</formula2>
    </dataValidation>
    <dataValidation type="textLength" operator="lessThanOrEqual" allowBlank="1" showInputMessage="1" showErrorMessage="1" errorTitle="Ошибка" error="Допускается ввод не более 900 символов!" sqref="K3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4">
      <formula1>"a"</formula1>
    </dataValidation>
    <dataValidation type="whole" allowBlank="1" showErrorMessage="1" errorTitle="Ошибка" error="Допускается ввод только неотрицательных целых чисел!" sqref="AI308">
      <formula1>0</formula1>
      <formula2>9.99999999999999E+23</formula2>
    </dataValidation>
    <dataValidation type="whole" allowBlank="1" showErrorMessage="1" errorTitle="Ошибка" error="Допускается ввод только неотрицательных целых чисел!" sqref="AF308">
      <formula1>0</formula1>
      <formula2>9.99999999999999E+23</formula2>
    </dataValidation>
    <dataValidation type="decimal" allowBlank="1" showErrorMessage="1" errorTitle="Ошибка" error="Допускается ввод только неотрицательных чисел!" sqref="AE308">
      <formula1>0</formula1>
      <formula2>9.99999999999999E+23</formula2>
    </dataValidation>
    <dataValidation type="decimal" allowBlank="1" showErrorMessage="1" errorTitle="Ошибка" error="Допускается ввод только неотрицательных чисел!" sqref="AC308">
      <formula1>0</formula1>
      <formula2>9.99999999999999E+23</formula2>
    </dataValidation>
    <dataValidation type="textLength" operator="lessThanOrEqual" allowBlank="1" showInputMessage="1" showErrorMessage="1" errorTitle="Ошибка" error="Допускается ввод не более 900 символов!" sqref="K3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8">
      <formula1>"a"</formula1>
    </dataValidation>
    <dataValidation type="whole" allowBlank="1" showErrorMessage="1" errorTitle="Ошибка" error="Допускается ввод только неотрицательных целых чисел!" sqref="AI282">
      <formula1>0</formula1>
      <formula2>9.99999999999999E+23</formula2>
    </dataValidation>
    <dataValidation type="whole" allowBlank="1" showErrorMessage="1" errorTitle="Ошибка" error="Допускается ввод только неотрицательных целых чисел!" sqref="AF282">
      <formula1>0</formula1>
      <formula2>9.99999999999999E+23</formula2>
    </dataValidation>
    <dataValidation type="decimal" allowBlank="1" showErrorMessage="1" errorTitle="Ошибка" error="Допускается ввод только неотрицательных чисел!" sqref="AE282">
      <formula1>0</formula1>
      <formula2>9.99999999999999E+23</formula2>
    </dataValidation>
    <dataValidation type="decimal" allowBlank="1" showErrorMessage="1" errorTitle="Ошибка" error="Допускается ввод только неотрицательных чисел!" sqref="AC282">
      <formula1>0</formula1>
      <formula2>9.99999999999999E+23</formula2>
    </dataValidation>
    <dataValidation type="textLength" operator="lessThanOrEqual" allowBlank="1" showInputMessage="1" showErrorMessage="1" errorTitle="Ошибка" error="Допускается ввод не более 900 символов!" sqref="K2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2">
      <formula1>"a"</formula1>
    </dataValidation>
    <dataValidation type="whole" allowBlank="1" showErrorMessage="1" errorTitle="Ошибка" error="Допускается ввод только неотрицательных целых чисел!" sqref="AI281">
      <formula1>0</formula1>
      <formula2>9.99999999999999E+23</formula2>
    </dataValidation>
    <dataValidation type="whole" allowBlank="1" showErrorMessage="1" errorTitle="Ошибка" error="Допускается ввод только неотрицательных целых чисел!" sqref="AF281">
      <formula1>0</formula1>
      <formula2>9.99999999999999E+23</formula2>
    </dataValidation>
    <dataValidation type="decimal" allowBlank="1" showErrorMessage="1" errorTitle="Ошибка" error="Допускается ввод только неотрицательных чисел!" sqref="AE281">
      <formula1>0</formula1>
      <formula2>9.99999999999999E+23</formula2>
    </dataValidation>
    <dataValidation type="decimal" allowBlank="1" showErrorMessage="1" errorTitle="Ошибка" error="Допускается ввод только неотрицательных чисел!" sqref="AC281">
      <formula1>0</formula1>
      <formula2>9.99999999999999E+23</formula2>
    </dataValidation>
    <dataValidation type="textLength" operator="lessThanOrEqual" allowBlank="1" showInputMessage="1" showErrorMessage="1" errorTitle="Ошибка" error="Допускается ввод не более 900 символов!" sqref="K2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1">
      <formula1>"a"</formula1>
    </dataValidation>
    <dataValidation type="whole" allowBlank="1" showErrorMessage="1" errorTitle="Ошибка" error="Допускается ввод только неотрицательных целых чисел!" sqref="AI270">
      <formula1>0</formula1>
      <formula2>9.99999999999999E+23</formula2>
    </dataValidation>
    <dataValidation type="whole" allowBlank="1" showErrorMessage="1" errorTitle="Ошибка" error="Допускается ввод только неотрицательных целых чисел!" sqref="AF270">
      <formula1>0</formula1>
      <formula2>9.99999999999999E+23</formula2>
    </dataValidation>
    <dataValidation type="decimal" allowBlank="1" showErrorMessage="1" errorTitle="Ошибка" error="Допускается ввод только неотрицательных чисел!" sqref="AE270">
      <formula1>0</formula1>
      <formula2>9.99999999999999E+23</formula2>
    </dataValidation>
    <dataValidation type="decimal" allowBlank="1" showErrorMessage="1" errorTitle="Ошибка" error="Допускается ввод только неотрицательных чисел!" sqref="AC270">
      <formula1>0</formula1>
      <formula2>9.99999999999999E+23</formula2>
    </dataValidation>
    <dataValidation type="textLength" operator="lessThanOrEqual" allowBlank="1" showInputMessage="1" showErrorMessage="1" errorTitle="Ошибка" error="Допускается ввод не более 900 символов!" sqref="K2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0">
      <formula1>"a"</formula1>
    </dataValidation>
    <dataValidation type="whole" allowBlank="1" showErrorMessage="1" errorTitle="Ошибка" error="Допускается ввод только неотрицательных целых чисел!" sqref="AI437">
      <formula1>0</formula1>
      <formula2>9.99999999999999E+23</formula2>
    </dataValidation>
    <dataValidation type="whole" allowBlank="1" showErrorMessage="1" errorTitle="Ошибка" error="Допускается ввод только неотрицательных целых чисел!" sqref="AF437">
      <formula1>0</formula1>
      <formula2>9.99999999999999E+23</formula2>
    </dataValidation>
    <dataValidation type="whole" allowBlank="1" showErrorMessage="1" errorTitle="Ошибка" error="Допускается ввод только неотрицательных целых чисел!" sqref="AI436">
      <formula1>0</formula1>
      <formula2>9.99999999999999E+23</formula2>
    </dataValidation>
    <dataValidation type="whole" allowBlank="1" showErrorMessage="1" errorTitle="Ошибка" error="Допускается ввод только неотрицательных целых чисел!" sqref="AF436">
      <formula1>0</formula1>
      <formula2>9.99999999999999E+23</formula2>
    </dataValidation>
    <dataValidation type="textLength" operator="lessThanOrEqual" allowBlank="1" showInputMessage="1" showErrorMessage="1" errorTitle="Ошибка" error="Допускается ввод не более 900 символов!" sqref="K4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6">
      <formula1>"a"</formula1>
    </dataValidation>
    <dataValidation type="whole" allowBlank="1" showErrorMessage="1" errorTitle="Ошибка" error="Допускается ввод только неотрицательных целых чисел!" sqref="AI435">
      <formula1>0</formula1>
      <formula2>9.99999999999999E+23</formula2>
    </dataValidation>
    <dataValidation type="whole" allowBlank="1" showErrorMessage="1" errorTitle="Ошибка" error="Допускается ввод только неотрицательных целых чисел!" sqref="AF435">
      <formula1>0</formula1>
      <formula2>9.99999999999999E+23</formula2>
    </dataValidation>
    <dataValidation type="decimal" allowBlank="1" showErrorMessage="1" errorTitle="Ошибка" error="Допускается ввод только неотрицательных чисел!" sqref="AE435">
      <formula1>0</formula1>
      <formula2>9.99999999999999E+23</formula2>
    </dataValidation>
    <dataValidation type="decimal" allowBlank="1" showErrorMessage="1" errorTitle="Ошибка" error="Допускается ввод только неотрицательных чисел!" sqref="AC435">
      <formula1>0</formula1>
      <formula2>9.99999999999999E+23</formula2>
    </dataValidation>
    <dataValidation type="textLength" operator="lessThanOrEqual" allowBlank="1" showInputMessage="1" showErrorMessage="1" errorTitle="Ошибка" error="Допускается ввод не более 900 символов!" sqref="K4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5">
      <formula1>"a"</formula1>
    </dataValidation>
    <dataValidation type="whole" allowBlank="1" showErrorMessage="1" errorTitle="Ошибка" error="Допускается ввод только неотрицательных целых чисел!" sqref="AI434">
      <formula1>0</formula1>
      <formula2>9.99999999999999E+23</formula2>
    </dataValidation>
    <dataValidation type="whole" allowBlank="1" showErrorMessage="1" errorTitle="Ошибка" error="Допускается ввод только неотрицательных целых чисел!" sqref="AF434">
      <formula1>0</formula1>
      <formula2>9.99999999999999E+23</formula2>
    </dataValidation>
    <dataValidation type="textLength" operator="lessThanOrEqual" allowBlank="1" showInputMessage="1" showErrorMessage="1" errorTitle="Ошибка" error="Допускается ввод не более 900 символов!" sqref="K4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4">
      <formula1>"a"</formula1>
    </dataValidation>
    <dataValidation type="whole" allowBlank="1" showErrorMessage="1" errorTitle="Ошибка" error="Допускается ввод только неотрицательных целых чисел!" sqref="AI433">
      <formula1>0</formula1>
      <formula2>9.99999999999999E+23</formula2>
    </dataValidation>
    <dataValidation type="whole" allowBlank="1" showErrorMessage="1" errorTitle="Ошибка" error="Допускается ввод только неотрицательных целых чисел!" sqref="AF433">
      <formula1>0</formula1>
      <formula2>9.99999999999999E+23</formula2>
    </dataValidation>
    <dataValidation type="textLength" operator="lessThanOrEqual" allowBlank="1" showInputMessage="1" showErrorMessage="1" errorTitle="Ошибка" error="Допускается ввод не более 900 символов!" sqref="M433">
      <formula1>900</formula1>
    </dataValidation>
    <dataValidation type="textLength" operator="lessThanOrEqual" allowBlank="1" showInputMessage="1" showErrorMessage="1" errorTitle="Ошибка" error="Допускается ввод не более 900 символов!" sqref="K4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3">
      <formula1>"a"</formula1>
    </dataValidation>
    <dataValidation type="whole" allowBlank="1" showErrorMessage="1" errorTitle="Ошибка" error="Допускается ввод только неотрицательных целых чисел!" sqref="AI432">
      <formula1>0</formula1>
      <formula2>9.99999999999999E+23</formula2>
    </dataValidation>
    <dataValidation type="whole" allowBlank="1" showErrorMessage="1" errorTitle="Ошибка" error="Допускается ввод только неотрицательных целых чисел!" sqref="AF432">
      <formula1>0</formula1>
      <formula2>9.99999999999999E+23</formula2>
    </dataValidation>
    <dataValidation type="whole" allowBlank="1" showErrorMessage="1" errorTitle="Ошибка" error="Допускается ввод только неотрицательных целых чисел!" sqref="AI431">
      <formula1>0</formula1>
      <formula2>9.99999999999999E+23</formula2>
    </dataValidation>
    <dataValidation type="whole" allowBlank="1" showErrorMessage="1" errorTitle="Ошибка" error="Допускается ввод только неотрицательных целых чисел!" sqref="AF431">
      <formula1>0</formula1>
      <formula2>9.99999999999999E+23</formula2>
    </dataValidation>
    <dataValidation type="textLength" operator="lessThanOrEqual" allowBlank="1" showInputMessage="1" showErrorMessage="1" errorTitle="Ошибка" error="Допускается ввод не более 900 символов!" sqref="K4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1">
      <formula1>"a"</formula1>
    </dataValidation>
    <dataValidation type="whole" allowBlank="1" showErrorMessage="1" errorTitle="Ошибка" error="Допускается ввод только неотрицательных целых чисел!" sqref="AI430">
      <formula1>0</formula1>
      <formula2>9.99999999999999E+23</formula2>
    </dataValidation>
    <dataValidation type="whole" allowBlank="1" showErrorMessage="1" errorTitle="Ошибка" error="Допускается ввод только неотрицательных целых чисел!" sqref="AF430">
      <formula1>0</formula1>
      <formula2>9.99999999999999E+23</formula2>
    </dataValidation>
    <dataValidation type="decimal" allowBlank="1" showErrorMessage="1" errorTitle="Ошибка" error="Допускается ввод только неотрицательных чисел!" sqref="AE430">
      <formula1>0</formula1>
      <formula2>9.99999999999999E+23</formula2>
    </dataValidation>
    <dataValidation type="decimal" allowBlank="1" showErrorMessage="1" errorTitle="Ошибка" error="Допускается ввод только неотрицательных чисел!" sqref="AC430">
      <formula1>0</formula1>
      <formula2>9.99999999999999E+23</formula2>
    </dataValidation>
    <dataValidation type="textLength" operator="lessThanOrEqual" allowBlank="1" showInputMessage="1" showErrorMessage="1" errorTitle="Ошибка" error="Допускается ввод не более 900 символов!" sqref="K4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0">
      <formula1>"a"</formula1>
    </dataValidation>
    <dataValidation type="whole" allowBlank="1" showErrorMessage="1" errorTitle="Ошибка" error="Допускается ввод только неотрицательных целых чисел!" sqref="AI429">
      <formula1>0</formula1>
      <formula2>9.99999999999999E+23</formula2>
    </dataValidation>
    <dataValidation type="whole" allowBlank="1" showErrorMessage="1" errorTitle="Ошибка" error="Допускается ввод только неотрицательных целых чисел!" sqref="AF429">
      <formula1>0</formula1>
      <formula2>9.99999999999999E+23</formula2>
    </dataValidation>
    <dataValidation type="textLength" operator="lessThanOrEqual" allowBlank="1" showInputMessage="1" showErrorMessage="1" errorTitle="Ошибка" error="Допускается ввод не более 900 символов!" sqref="K4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9">
      <formula1>"a"</formula1>
    </dataValidation>
    <dataValidation type="whole" allowBlank="1" showErrorMessage="1" errorTitle="Ошибка" error="Допускается ввод только неотрицательных целых чисел!" sqref="AI428">
      <formula1>0</formula1>
      <formula2>9.99999999999999E+23</formula2>
    </dataValidation>
    <dataValidation type="whole" allowBlank="1" showErrorMessage="1" errorTitle="Ошибка" error="Допускается ввод только неотрицательных целых чисел!" sqref="AF428">
      <formula1>0</formula1>
      <formula2>9.99999999999999E+23</formula2>
    </dataValidation>
    <dataValidation type="textLength" operator="lessThanOrEqual" allowBlank="1" showInputMessage="1" showErrorMessage="1" errorTitle="Ошибка" error="Допускается ввод не более 900 символов!" sqref="M428">
      <formula1>900</formula1>
    </dataValidation>
    <dataValidation type="textLength" operator="lessThanOrEqual" allowBlank="1" showInputMessage="1" showErrorMessage="1" errorTitle="Ошибка" error="Допускается ввод не более 900 символов!" sqref="K4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8">
      <formula1>"a"</formula1>
    </dataValidation>
    <dataValidation type="whole" allowBlank="1" showErrorMessage="1" errorTitle="Ошибка" error="Допускается ввод только неотрицательных целых чисел!" sqref="AI427">
      <formula1>0</formula1>
      <formula2>9.99999999999999E+23</formula2>
    </dataValidation>
    <dataValidation type="whole" allowBlank="1" showErrorMessage="1" errorTitle="Ошибка" error="Допускается ввод только неотрицательных целых чисел!" sqref="AF427">
      <formula1>0</formula1>
      <formula2>9.99999999999999E+23</formula2>
    </dataValidation>
    <dataValidation type="whole" allowBlank="1" showErrorMessage="1" errorTitle="Ошибка" error="Допускается ввод только неотрицательных целых чисел!" sqref="AI426">
      <formula1>0</formula1>
      <formula2>9.99999999999999E+23</formula2>
    </dataValidation>
    <dataValidation type="whole" allowBlank="1" showErrorMessage="1" errorTitle="Ошибка" error="Допускается ввод только неотрицательных целых чисел!" sqref="AF426">
      <formula1>0</formula1>
      <formula2>9.99999999999999E+23</formula2>
    </dataValidation>
    <dataValidation type="textLength" operator="lessThanOrEqual" allowBlank="1" showInputMessage="1" showErrorMessage="1" errorTitle="Ошибка" error="Допускается ввод не более 900 символов!" sqref="K4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6">
      <formula1>"a"</formula1>
    </dataValidation>
    <dataValidation type="whole" allowBlank="1" showErrorMessage="1" errorTitle="Ошибка" error="Допускается ввод только неотрицательных целых чисел!" sqref="AI425">
      <formula1>0</formula1>
      <formula2>9.99999999999999E+23</formula2>
    </dataValidation>
    <dataValidation type="whole" allowBlank="1" showErrorMessage="1" errorTitle="Ошибка" error="Допускается ввод только неотрицательных целых чисел!" sqref="AF425">
      <formula1>0</formula1>
      <formula2>9.99999999999999E+23</formula2>
    </dataValidation>
    <dataValidation type="decimal" allowBlank="1" showErrorMessage="1" errorTitle="Ошибка" error="Допускается ввод только неотрицательных чисел!" sqref="AE425">
      <formula1>0</formula1>
      <formula2>9.99999999999999E+23</formula2>
    </dataValidation>
    <dataValidation type="decimal" allowBlank="1" showErrorMessage="1" errorTitle="Ошибка" error="Допускается ввод только неотрицательных чисел!" sqref="AC425">
      <formula1>0</formula1>
      <formula2>9.99999999999999E+23</formula2>
    </dataValidation>
    <dataValidation type="textLength" operator="lessThanOrEqual" allowBlank="1" showInputMessage="1" showErrorMessage="1" errorTitle="Ошибка" error="Допускается ввод не более 900 символов!" sqref="K4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5">
      <formula1>"a"</formula1>
    </dataValidation>
    <dataValidation type="whole" allowBlank="1" showErrorMessage="1" errorTitle="Ошибка" error="Допускается ввод только неотрицательных целых чисел!" sqref="AI424">
      <formula1>0</formula1>
      <formula2>9.99999999999999E+23</formula2>
    </dataValidation>
    <dataValidation type="whole" allowBlank="1" showErrorMessage="1" errorTitle="Ошибка" error="Допускается ввод только неотрицательных целых чисел!" sqref="AF424">
      <formula1>0</formula1>
      <formula2>9.99999999999999E+23</formula2>
    </dataValidation>
    <dataValidation type="textLength" operator="lessThanOrEqual" allowBlank="1" showInputMessage="1" showErrorMessage="1" errorTitle="Ошибка" error="Допускается ввод не более 900 символов!" sqref="K4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4">
      <formula1>"a"</formula1>
    </dataValidation>
    <dataValidation type="whole" allowBlank="1" showErrorMessage="1" errorTitle="Ошибка" error="Допускается ввод только неотрицательных целых чисел!" sqref="AI423">
      <formula1>0</formula1>
      <formula2>9.99999999999999E+23</formula2>
    </dataValidation>
    <dataValidation type="whole" allowBlank="1" showErrorMessage="1" errorTitle="Ошибка" error="Допускается ввод только неотрицательных целых чисел!" sqref="AF423">
      <formula1>0</formula1>
      <formula2>9.99999999999999E+23</formula2>
    </dataValidation>
    <dataValidation type="textLength" operator="lessThanOrEqual" allowBlank="1" showInputMessage="1" showErrorMessage="1" errorTitle="Ошибка" error="Допускается ввод не более 900 символов!" sqref="M423">
      <formula1>900</formula1>
    </dataValidation>
    <dataValidation type="textLength" operator="lessThanOrEqual" allowBlank="1" showInputMessage="1" showErrorMessage="1" errorTitle="Ошибка" error="Допускается ввод не более 900 символов!" sqref="K4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3">
      <formula1>"a"</formula1>
    </dataValidation>
    <dataValidation type="whole" allowBlank="1" showErrorMessage="1" errorTitle="Ошибка" error="Допускается ввод только неотрицательных целых чисел!" sqref="AI422">
      <formula1>0</formula1>
      <formula2>9.99999999999999E+23</formula2>
    </dataValidation>
    <dataValidation type="whole" allowBlank="1" showErrorMessage="1" errorTitle="Ошибка" error="Допускается ввод только неотрицательных целых чисел!" sqref="AF422">
      <formula1>0</formula1>
      <formula2>9.99999999999999E+23</formula2>
    </dataValidation>
    <dataValidation type="whole" allowBlank="1" showErrorMessage="1" errorTitle="Ошибка" error="Допускается ввод только неотрицательных целых чисел!" sqref="AI421">
      <formula1>0</formula1>
      <formula2>9.99999999999999E+23</formula2>
    </dataValidation>
    <dataValidation type="whole" allowBlank="1" showErrorMessage="1" errorTitle="Ошибка" error="Допускается ввод только неотрицательных целых чисел!" sqref="AF421">
      <formula1>0</formula1>
      <formula2>9.99999999999999E+23</formula2>
    </dataValidation>
    <dataValidation type="textLength" operator="lessThanOrEqual" allowBlank="1" showInputMessage="1" showErrorMessage="1" errorTitle="Ошибка" error="Допускается ввод не более 900 символов!" sqref="K4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1">
      <formula1>"a"</formula1>
    </dataValidation>
    <dataValidation type="whole" allowBlank="1" showErrorMessage="1" errorTitle="Ошибка" error="Допускается ввод только неотрицательных целых чисел!" sqref="AI419">
      <formula1>0</formula1>
      <formula2>9.99999999999999E+23</formula2>
    </dataValidation>
    <dataValidation type="whole" allowBlank="1" showErrorMessage="1" errorTitle="Ошибка" error="Допускается ввод только неотрицательных целых чисел!" sqref="AF419">
      <formula1>0</formula1>
      <formula2>9.99999999999999E+23</formula2>
    </dataValidation>
    <dataValidation type="decimal" allowBlank="1" showErrorMessage="1" errorTitle="Ошибка" error="Допускается ввод только неотрицательных чисел!" sqref="AE419">
      <formula1>0</formula1>
      <formula2>9.99999999999999E+23</formula2>
    </dataValidation>
    <dataValidation type="decimal" allowBlank="1" showErrorMessage="1" errorTitle="Ошибка" error="Допускается ввод только неотрицательных чисел!" sqref="AC419">
      <formula1>0</formula1>
      <formula2>9.99999999999999E+23</formula2>
    </dataValidation>
    <dataValidation type="textLength" operator="lessThanOrEqual" allowBlank="1" showInputMessage="1" showErrorMessage="1" errorTitle="Ошибка" error="Допускается ввод не более 900 символов!" sqref="K4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9">
      <formula1>"a"</formula1>
    </dataValidation>
    <dataValidation type="whole" allowBlank="1" showErrorMessage="1" errorTitle="Ошибка" error="Допускается ввод только неотрицательных целых чисел!" sqref="AI418">
      <formula1>0</formula1>
      <formula2>9.99999999999999E+23</formula2>
    </dataValidation>
    <dataValidation type="whole" allowBlank="1" showErrorMessage="1" errorTitle="Ошибка" error="Допускается ввод только неотрицательных целых чисел!" sqref="AF418">
      <formula1>0</formula1>
      <formula2>9.99999999999999E+23</formula2>
    </dataValidation>
    <dataValidation type="textLength" operator="lessThanOrEqual" allowBlank="1" showInputMessage="1" showErrorMessage="1" errorTitle="Ошибка" error="Допускается ввод не более 900 символов!" sqref="K4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8">
      <formula1>"a"</formula1>
    </dataValidation>
    <dataValidation type="whole" allowBlank="1" showErrorMessage="1" errorTitle="Ошибка" error="Допускается ввод только неотрицательных целых чисел!" sqref="AI417">
      <formula1>0</formula1>
      <formula2>9.99999999999999E+23</formula2>
    </dataValidation>
    <dataValidation type="whole" allowBlank="1" showErrorMessage="1" errorTitle="Ошибка" error="Допускается ввод только неотрицательных целых чисел!" sqref="AF417">
      <formula1>0</formula1>
      <formula2>9.99999999999999E+23</formula2>
    </dataValidation>
    <dataValidation type="textLength" operator="lessThanOrEqual" allowBlank="1" showInputMessage="1" showErrorMessage="1" errorTitle="Ошибка" error="Допускается ввод не более 900 символов!" sqref="M417">
      <formula1>900</formula1>
    </dataValidation>
    <dataValidation type="textLength" operator="lessThanOrEqual" allowBlank="1" showInputMessage="1" showErrorMessage="1" errorTitle="Ошибка" error="Допускается ввод не более 900 символов!" sqref="K4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7">
      <formula1>"a"</formula1>
    </dataValidation>
    <dataValidation type="whole" allowBlank="1" showErrorMessage="1" errorTitle="Ошибка" error="Допускается ввод только неотрицательных целых чисел!" sqref="AI416">
      <formula1>0</formula1>
      <formula2>9.99999999999999E+23</formula2>
    </dataValidation>
    <dataValidation type="whole" allowBlank="1" showErrorMessage="1" errorTitle="Ошибка" error="Допускается ввод только неотрицательных целых чисел!" sqref="AF416">
      <formula1>0</formula1>
      <formula2>9.99999999999999E+23</formula2>
    </dataValidation>
    <dataValidation type="whole" allowBlank="1" showErrorMessage="1" errorTitle="Ошибка" error="Допускается ввод только неотрицательных целых чисел!" sqref="AI415">
      <formula1>0</formula1>
      <formula2>9.99999999999999E+23</formula2>
    </dataValidation>
    <dataValidation type="whole" allowBlank="1" showErrorMessage="1" errorTitle="Ошибка" error="Допускается ввод только неотрицательных целых чисел!" sqref="AF415">
      <formula1>0</formula1>
      <formula2>9.99999999999999E+23</formula2>
    </dataValidation>
    <dataValidation type="textLength" operator="lessThanOrEqual" allowBlank="1" showInputMessage="1" showErrorMessage="1" errorTitle="Ошибка" error="Допускается ввод не более 900 символов!" sqref="K4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5">
      <formula1>"a"</formula1>
    </dataValidation>
    <dataValidation type="whole" allowBlank="1" showErrorMessage="1" errorTitle="Ошибка" error="Допускается ввод только неотрицательных целых чисел!" sqref="AI413">
      <formula1>0</formula1>
      <formula2>9.99999999999999E+23</formula2>
    </dataValidation>
    <dataValidation type="whole" allowBlank="1" showErrorMessage="1" errorTitle="Ошибка" error="Допускается ввод только неотрицательных целых чисел!" sqref="AF413">
      <formula1>0</formula1>
      <formula2>9.99999999999999E+23</formula2>
    </dataValidation>
    <dataValidation type="decimal" allowBlank="1" showErrorMessage="1" errorTitle="Ошибка" error="Допускается ввод только неотрицательных чисел!" sqref="AE413">
      <formula1>0</formula1>
      <formula2>9.99999999999999E+23</formula2>
    </dataValidation>
    <dataValidation type="decimal" allowBlank="1" showErrorMessage="1" errorTitle="Ошибка" error="Допускается ввод только неотрицательных чисел!" sqref="AC413">
      <formula1>0</formula1>
      <formula2>9.99999999999999E+23</formula2>
    </dataValidation>
    <dataValidation type="textLength" operator="lessThanOrEqual" allowBlank="1" showInputMessage="1" showErrorMessage="1" errorTitle="Ошибка" error="Допускается ввод не более 900 символов!" sqref="K4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3">
      <formula1>"a"</formula1>
    </dataValidation>
    <dataValidation type="whole" allowBlank="1" showErrorMessage="1" errorTitle="Ошибка" error="Допускается ввод только неотрицательных целых чисел!" sqref="AI412">
      <formula1>0</formula1>
      <formula2>9.99999999999999E+23</formula2>
    </dataValidation>
    <dataValidation type="whole" allowBlank="1" showErrorMessage="1" errorTitle="Ошибка" error="Допускается ввод только неотрицательных целых чисел!" sqref="AF412">
      <formula1>0</formula1>
      <formula2>9.99999999999999E+23</formula2>
    </dataValidation>
    <dataValidation type="textLength" operator="lessThanOrEqual" allowBlank="1" showInputMessage="1" showErrorMessage="1" errorTitle="Ошибка" error="Допускается ввод не более 900 символов!" sqref="K4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2">
      <formula1>"a"</formula1>
    </dataValidation>
    <dataValidation type="whole" allowBlank="1" showErrorMessage="1" errorTitle="Ошибка" error="Допускается ввод только неотрицательных целых чисел!" sqref="AI411">
      <formula1>0</formula1>
      <formula2>9.99999999999999E+23</formula2>
    </dataValidation>
    <dataValidation type="whole" allowBlank="1" showErrorMessage="1" errorTitle="Ошибка" error="Допускается ввод только неотрицательных целых чисел!" sqref="AF411">
      <formula1>0</formula1>
      <formula2>9.99999999999999E+23</formula2>
    </dataValidation>
    <dataValidation type="textLength" operator="lessThanOrEqual" allowBlank="1" showInputMessage="1" showErrorMessage="1" errorTitle="Ошибка" error="Допускается ввод не более 900 символов!" sqref="M411">
      <formula1>900</formula1>
    </dataValidation>
    <dataValidation type="textLength" operator="lessThanOrEqual" allowBlank="1" showInputMessage="1" showErrorMessage="1" errorTitle="Ошибка" error="Допускается ввод не более 900 символов!" sqref="K4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1">
      <formula1>"a"</formula1>
    </dataValidation>
    <dataValidation type="whole" allowBlank="1" showErrorMessage="1" errorTitle="Ошибка" error="Допускается ввод только неотрицательных целых чисел!" sqref="AI410">
      <formula1>0</formula1>
      <formula2>9.99999999999999E+23</formula2>
    </dataValidation>
    <dataValidation type="whole" allowBlank="1" showErrorMessage="1" errorTitle="Ошибка" error="Допускается ввод только неотрицательных целых чисел!" sqref="AF410">
      <formula1>0</formula1>
      <formula2>9.99999999999999E+23</formula2>
    </dataValidation>
    <dataValidation type="whole" allowBlank="1" showErrorMessage="1" errorTitle="Ошибка" error="Допускается ввод только неотрицательных целых чисел!" sqref="AI409">
      <formula1>0</formula1>
      <formula2>9.99999999999999E+23</formula2>
    </dataValidation>
    <dataValidation type="whole" allowBlank="1" showErrorMessage="1" errorTitle="Ошибка" error="Допускается ввод только неотрицательных целых чисел!" sqref="AF409">
      <formula1>0</formula1>
      <formula2>9.99999999999999E+23</formula2>
    </dataValidation>
    <dataValidation type="textLength" operator="lessThanOrEqual" allowBlank="1" showInputMessage="1" showErrorMessage="1" errorTitle="Ошибка" error="Допускается ввод не более 900 символов!" sqref="K4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9">
      <formula1>"a"</formula1>
    </dataValidation>
    <dataValidation type="whole" allowBlank="1" showErrorMessage="1" errorTitle="Ошибка" error="Допускается ввод только неотрицательных целых чисел!" sqref="AI408">
      <formula1>0</formula1>
      <formula2>9.99999999999999E+23</formula2>
    </dataValidation>
    <dataValidation type="whole" allowBlank="1" showErrorMessage="1" errorTitle="Ошибка" error="Допускается ввод только неотрицательных целых чисел!" sqref="AF408">
      <formula1>0</formula1>
      <formula2>9.99999999999999E+23</formula2>
    </dataValidation>
    <dataValidation type="decimal" allowBlank="1" showErrorMessage="1" errorTitle="Ошибка" error="Допускается ввод только неотрицательных чисел!" sqref="AE408">
      <formula1>0</formula1>
      <formula2>9.99999999999999E+23</formula2>
    </dataValidation>
    <dataValidation type="decimal" allowBlank="1" showErrorMessage="1" errorTitle="Ошибка" error="Допускается ввод только неотрицательных чисел!" sqref="AC408">
      <formula1>0</formula1>
      <formula2>9.99999999999999E+23</formula2>
    </dataValidation>
    <dataValidation type="textLength" operator="lessThanOrEqual" allowBlank="1" showInputMessage="1" showErrorMessage="1" errorTitle="Ошибка" error="Допускается ввод не более 900 символов!" sqref="K4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8">
      <formula1>"a"</formula1>
    </dataValidation>
    <dataValidation type="whole" allowBlank="1" showErrorMessage="1" errorTitle="Ошибка" error="Допускается ввод только неотрицательных целых чисел!" sqref="AI407">
      <formula1>0</formula1>
      <formula2>9.99999999999999E+23</formula2>
    </dataValidation>
    <dataValidation type="whole" allowBlank="1" showErrorMessage="1" errorTitle="Ошибка" error="Допускается ввод только неотрицательных целых чисел!" sqref="AF407">
      <formula1>0</formula1>
      <formula2>9.99999999999999E+23</formula2>
    </dataValidation>
    <dataValidation type="textLength" operator="lessThanOrEqual" allowBlank="1" showInputMessage="1" showErrorMessage="1" errorTitle="Ошибка" error="Допускается ввод не более 900 символов!" sqref="K4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7">
      <formula1>"a"</formula1>
    </dataValidation>
    <dataValidation type="whole" allowBlank="1" showErrorMessage="1" errorTitle="Ошибка" error="Допускается ввод только неотрицательных целых чисел!" sqref="AI406">
      <formula1>0</formula1>
      <formula2>9.99999999999999E+23</formula2>
    </dataValidation>
    <dataValidation type="whole" allowBlank="1" showErrorMessage="1" errorTitle="Ошибка" error="Допускается ввод только неотрицательных целых чисел!" sqref="AF406">
      <formula1>0</formula1>
      <formula2>9.99999999999999E+23</formula2>
    </dataValidation>
    <dataValidation type="textLength" operator="lessThanOrEqual" allowBlank="1" showInputMessage="1" showErrorMessage="1" errorTitle="Ошибка" error="Допускается ввод не более 900 символов!" sqref="M406">
      <formula1>900</formula1>
    </dataValidation>
    <dataValidation type="textLength" operator="lessThanOrEqual" allowBlank="1" showInputMessage="1" showErrorMessage="1" errorTitle="Ошибка" error="Допускается ввод не более 900 символов!" sqref="K4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6">
      <formula1>"a"</formula1>
    </dataValidation>
    <dataValidation type="whole" allowBlank="1" showErrorMessage="1" errorTitle="Ошибка" error="Допускается ввод только неотрицательных целых чисел!" sqref="AI405">
      <formula1>0</formula1>
      <formula2>9.99999999999999E+23</formula2>
    </dataValidation>
    <dataValidation type="whole" allowBlank="1" showErrorMessage="1" errorTitle="Ошибка" error="Допускается ввод только неотрицательных целых чисел!" sqref="AF405">
      <formula1>0</formula1>
      <formula2>9.99999999999999E+23</formula2>
    </dataValidation>
    <dataValidation type="whole" allowBlank="1" showErrorMessage="1" errorTitle="Ошибка" error="Допускается ввод только неотрицательных целых чисел!" sqref="AI404">
      <formula1>0</formula1>
      <formula2>9.99999999999999E+23</formula2>
    </dataValidation>
    <dataValidation type="whole" allowBlank="1" showErrorMessage="1" errorTitle="Ошибка" error="Допускается ввод только неотрицательных целых чисел!" sqref="AF404">
      <formula1>0</formula1>
      <formula2>9.99999999999999E+23</formula2>
    </dataValidation>
    <dataValidation type="textLength" operator="lessThanOrEqual" allowBlank="1" showInputMessage="1" showErrorMessage="1" errorTitle="Ошибка" error="Допускается ввод не более 900 символов!" sqref="K4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4">
      <formula1>"a"</formula1>
    </dataValidation>
    <dataValidation type="whole" allowBlank="1" showErrorMessage="1" errorTitle="Ошибка" error="Допускается ввод только неотрицательных целых чисел!" sqref="AI403">
      <formula1>0</formula1>
      <formula2>9.99999999999999E+23</formula2>
    </dataValidation>
    <dataValidation type="whole" allowBlank="1" showErrorMessage="1" errorTitle="Ошибка" error="Допускается ввод только неотрицательных целых чисел!" sqref="AF403">
      <formula1>0</formula1>
      <formula2>9.99999999999999E+23</formula2>
    </dataValidation>
    <dataValidation type="decimal" allowBlank="1" showErrorMessage="1" errorTitle="Ошибка" error="Допускается ввод только неотрицательных чисел!" sqref="AE403">
      <formula1>0</formula1>
      <formula2>9.99999999999999E+23</formula2>
    </dataValidation>
    <dataValidation type="decimal" allowBlank="1" showErrorMessage="1" errorTitle="Ошибка" error="Допускается ввод только неотрицательных чисел!" sqref="AC403">
      <formula1>0</formula1>
      <formula2>9.99999999999999E+23</formula2>
    </dataValidation>
    <dataValidation type="textLength" operator="lessThanOrEqual" allowBlank="1" showInputMessage="1" showErrorMessage="1" errorTitle="Ошибка" error="Допускается ввод не более 900 символов!" sqref="K4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3">
      <formula1>"a"</formula1>
    </dataValidation>
    <dataValidation type="whole" allowBlank="1" showErrorMessage="1" errorTitle="Ошибка" error="Допускается ввод только неотрицательных целых чисел!" sqref="AI402">
      <formula1>0</formula1>
      <formula2>9.99999999999999E+23</formula2>
    </dataValidation>
    <dataValidation type="whole" allowBlank="1" showErrorMessage="1" errorTitle="Ошибка" error="Допускается ввод только неотрицательных целых чисел!" sqref="AF402">
      <formula1>0</formula1>
      <formula2>9.99999999999999E+23</formula2>
    </dataValidation>
    <dataValidation type="textLength" operator="lessThanOrEqual" allowBlank="1" showInputMessage="1" showErrorMessage="1" errorTitle="Ошибка" error="Допускается ввод не более 900 символов!" sqref="K4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2">
      <formula1>"a"</formula1>
    </dataValidation>
    <dataValidation type="whole" allowBlank="1" showErrorMessage="1" errorTitle="Ошибка" error="Допускается ввод только неотрицательных целых чисел!" sqref="AI401">
      <formula1>0</formula1>
      <formula2>9.99999999999999E+23</formula2>
    </dataValidation>
    <dataValidation type="whole" allowBlank="1" showErrorMessage="1" errorTitle="Ошибка" error="Допускается ввод только неотрицательных целых чисел!" sqref="AF401">
      <formula1>0</formula1>
      <formula2>9.99999999999999E+23</formula2>
    </dataValidation>
    <dataValidation type="textLength" operator="lessThanOrEqual" allowBlank="1" showInputMessage="1" showErrorMessage="1" errorTitle="Ошибка" error="Допускается ввод не более 900 символов!" sqref="M401">
      <formula1>900</formula1>
    </dataValidation>
    <dataValidation type="textLength" operator="lessThanOrEqual" allowBlank="1" showInputMessage="1" showErrorMessage="1" errorTitle="Ошибка" error="Допускается ввод не более 900 символов!" sqref="K4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1">
      <formula1>"a"</formula1>
    </dataValidation>
    <dataValidation type="whole" allowBlank="1" showErrorMessage="1" errorTitle="Ошибка" error="Допускается ввод только неотрицательных целых чисел!" sqref="AI400">
      <formula1>0</formula1>
      <formula2>9.99999999999999E+23</formula2>
    </dataValidation>
    <dataValidation type="whole" allowBlank="1" showErrorMessage="1" errorTitle="Ошибка" error="Допускается ввод только неотрицательных целых чисел!" sqref="AF400">
      <formula1>0</formula1>
      <formula2>9.99999999999999E+23</formula2>
    </dataValidation>
    <dataValidation type="whole" allowBlank="1" showErrorMessage="1" errorTitle="Ошибка" error="Допускается ввод только неотрицательных целых чисел!" sqref="AI399">
      <formula1>0</formula1>
      <formula2>9.99999999999999E+23</formula2>
    </dataValidation>
    <dataValidation type="whole" allowBlank="1" showErrorMessage="1" errorTitle="Ошибка" error="Допускается ввод только неотрицательных целых чисел!" sqref="AF399">
      <formula1>0</formula1>
      <formula2>9.99999999999999E+23</formula2>
    </dataValidation>
    <dataValidation type="textLength" operator="lessThanOrEqual" allowBlank="1" showInputMessage="1" showErrorMessage="1" errorTitle="Ошибка" error="Допускается ввод не более 900 символов!" sqref="K3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9">
      <formula1>"a"</formula1>
    </dataValidation>
    <dataValidation type="whole" allowBlank="1" showErrorMessage="1" errorTitle="Ошибка" error="Допускается ввод только неотрицательных целых чисел!" sqref="AI398">
      <formula1>0</formula1>
      <formula2>9.99999999999999E+23</formula2>
    </dataValidation>
    <dataValidation type="whole" allowBlank="1" showErrorMessage="1" errorTitle="Ошибка" error="Допускается ввод только неотрицательных целых чисел!" sqref="AF398">
      <formula1>0</formula1>
      <formula2>9.99999999999999E+23</formula2>
    </dataValidation>
    <dataValidation type="decimal" allowBlank="1" showErrorMessage="1" errorTitle="Ошибка" error="Допускается ввод только неотрицательных чисел!" sqref="AE398">
      <formula1>0</formula1>
      <formula2>9.99999999999999E+23</formula2>
    </dataValidation>
    <dataValidation type="decimal" allowBlank="1" showErrorMessage="1" errorTitle="Ошибка" error="Допускается ввод только неотрицательных чисел!" sqref="AC398">
      <formula1>0</formula1>
      <formula2>9.99999999999999E+23</formula2>
    </dataValidation>
    <dataValidation type="textLength" operator="lessThanOrEqual" allowBlank="1" showInputMessage="1" showErrorMessage="1" errorTitle="Ошибка" error="Допускается ввод не более 900 символов!" sqref="K3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8">
      <formula1>"a"</formula1>
    </dataValidation>
    <dataValidation type="whole" allowBlank="1" showErrorMessage="1" errorTitle="Ошибка" error="Допускается ввод только неотрицательных целых чисел!" sqref="AI397">
      <formula1>0</formula1>
      <formula2>9.99999999999999E+23</formula2>
    </dataValidation>
    <dataValidation type="whole" allowBlank="1" showErrorMessage="1" errorTitle="Ошибка" error="Допускается ввод только неотрицательных целых чисел!" sqref="AF397">
      <formula1>0</formula1>
      <formula2>9.99999999999999E+23</formula2>
    </dataValidation>
    <dataValidation type="textLength" operator="lessThanOrEqual" allowBlank="1" showInputMessage="1" showErrorMessage="1" errorTitle="Ошибка" error="Допускается ввод не более 900 символов!" sqref="K3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7">
      <formula1>"a"</formula1>
    </dataValidation>
    <dataValidation type="whole" allowBlank="1" showErrorMessage="1" errorTitle="Ошибка" error="Допускается ввод только неотрицательных целых чисел!" sqref="AI396">
      <formula1>0</formula1>
      <formula2>9.99999999999999E+23</formula2>
    </dataValidation>
    <dataValidation type="whole" allowBlank="1" showErrorMessage="1" errorTitle="Ошибка" error="Допускается ввод только неотрицательных целых чисел!" sqref="AF396">
      <formula1>0</formula1>
      <formula2>9.99999999999999E+23</formula2>
    </dataValidation>
    <dataValidation type="textLength" operator="lessThanOrEqual" allowBlank="1" showInputMessage="1" showErrorMessage="1" errorTitle="Ошибка" error="Допускается ввод не более 900 символов!" sqref="M396">
      <formula1>900</formula1>
    </dataValidation>
    <dataValidation type="textLength" operator="lessThanOrEqual" allowBlank="1" showInputMessage="1" showErrorMessage="1" errorTitle="Ошибка" error="Допускается ввод не более 900 символов!" sqref="K3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6">
      <formula1>"a"</formula1>
    </dataValidation>
    <dataValidation type="whole" allowBlank="1" showErrorMessage="1" errorTitle="Ошибка" error="Допускается ввод только неотрицательных целых чисел!" sqref="AI395">
      <formula1>0</formula1>
      <formula2>9.99999999999999E+23</formula2>
    </dataValidation>
    <dataValidation type="whole" allowBlank="1" showErrorMessage="1" errorTitle="Ошибка" error="Допускается ввод только неотрицательных целых чисел!" sqref="AF395">
      <formula1>0</formula1>
      <formula2>9.99999999999999E+23</formula2>
    </dataValidation>
    <dataValidation type="whole" allowBlank="1" showErrorMessage="1" errorTitle="Ошибка" error="Допускается ввод только неотрицательных целых чисел!" sqref="AI394">
      <formula1>0</formula1>
      <formula2>9.99999999999999E+23</formula2>
    </dataValidation>
    <dataValidation type="whole" allowBlank="1" showErrorMessage="1" errorTitle="Ошибка" error="Допускается ввод только неотрицательных целых чисел!" sqref="AF394">
      <formula1>0</formula1>
      <formula2>9.99999999999999E+23</formula2>
    </dataValidation>
    <dataValidation type="textLength" operator="lessThanOrEqual" allowBlank="1" showInputMessage="1" showErrorMessage="1" errorTitle="Ошибка" error="Допускается ввод не более 900 символов!" sqref="K3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4">
      <formula1>"a"</formula1>
    </dataValidation>
    <dataValidation type="whole" allowBlank="1" showErrorMessage="1" errorTitle="Ошибка" error="Допускается ввод только неотрицательных целых чисел!" sqref="AI393">
      <formula1>0</formula1>
      <formula2>9.99999999999999E+23</formula2>
    </dataValidation>
    <dataValidation type="whole" allowBlank="1" showErrorMessage="1" errorTitle="Ошибка" error="Допускается ввод только неотрицательных целых чисел!" sqref="AF393">
      <formula1>0</formula1>
      <formula2>9.99999999999999E+23</formula2>
    </dataValidation>
    <dataValidation type="decimal" allowBlank="1" showErrorMessage="1" errorTitle="Ошибка" error="Допускается ввод только неотрицательных чисел!" sqref="AE393">
      <formula1>0</formula1>
      <formula2>9.99999999999999E+23</formula2>
    </dataValidation>
    <dataValidation type="decimal" allowBlank="1" showErrorMessage="1" errorTitle="Ошибка" error="Допускается ввод только неотрицательных чисел!" sqref="AC393">
      <formula1>0</formula1>
      <formula2>9.99999999999999E+23</formula2>
    </dataValidation>
    <dataValidation type="textLength" operator="lessThanOrEqual" allowBlank="1" showInputMessage="1" showErrorMessage="1" errorTitle="Ошибка" error="Допускается ввод не более 900 символов!" sqref="K3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3">
      <formula1>"a"</formula1>
    </dataValidation>
    <dataValidation type="whole" allowBlank="1" showErrorMessage="1" errorTitle="Ошибка" error="Допускается ввод только неотрицательных целых чисел!" sqref="AI392">
      <formula1>0</formula1>
      <formula2>9.99999999999999E+23</formula2>
    </dataValidation>
    <dataValidation type="whole" allowBlank="1" showErrorMessage="1" errorTitle="Ошибка" error="Допускается ввод только неотрицательных целых чисел!" sqref="AF392">
      <formula1>0</formula1>
      <formula2>9.99999999999999E+23</formula2>
    </dataValidation>
    <dataValidation type="textLength" operator="lessThanOrEqual" allowBlank="1" showInputMessage="1" showErrorMessage="1" errorTitle="Ошибка" error="Допускается ввод не более 900 символов!" sqref="K3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2">
      <formula1>"a"</formula1>
    </dataValidation>
    <dataValidation type="whole" allowBlank="1" showErrorMessage="1" errorTitle="Ошибка" error="Допускается ввод только неотрицательных целых чисел!" sqref="AI391">
      <formula1>0</formula1>
      <formula2>9.99999999999999E+23</formula2>
    </dataValidation>
    <dataValidation type="whole" allowBlank="1" showErrorMessage="1" errorTitle="Ошибка" error="Допускается ввод только неотрицательных целых чисел!" sqref="AF391">
      <formula1>0</formula1>
      <formula2>9.99999999999999E+23</formula2>
    </dataValidation>
    <dataValidation type="textLength" operator="lessThanOrEqual" allowBlank="1" showInputMessage="1" showErrorMessage="1" errorTitle="Ошибка" error="Допускается ввод не более 900 символов!" sqref="M391">
      <formula1>900</formula1>
    </dataValidation>
    <dataValidation type="textLength" operator="lessThanOrEqual" allowBlank="1" showInputMessage="1" showErrorMessage="1" errorTitle="Ошибка" error="Допускается ввод не более 900 символов!" sqref="K3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1">
      <formula1>"a"</formula1>
    </dataValidation>
    <dataValidation type="whole" allowBlank="1" showErrorMessage="1" errorTitle="Ошибка" error="Допускается ввод только неотрицательных целых чисел!" sqref="AI390">
      <formula1>0</formula1>
      <formula2>9.99999999999999E+23</formula2>
    </dataValidation>
    <dataValidation type="whole" allowBlank="1" showErrorMessage="1" errorTitle="Ошибка" error="Допускается ввод только неотрицательных целых чисел!" sqref="AF390">
      <formula1>0</formula1>
      <formula2>9.99999999999999E+23</formula2>
    </dataValidation>
    <dataValidation type="whole" allowBlank="1" showErrorMessage="1" errorTitle="Ошибка" error="Допускается ввод только неотрицательных целых чисел!" sqref="AI389">
      <formula1>0</formula1>
      <formula2>9.99999999999999E+23</formula2>
    </dataValidation>
    <dataValidation type="whole" allowBlank="1" showErrorMessage="1" errorTitle="Ошибка" error="Допускается ввод только неотрицательных целых чисел!" sqref="AF389">
      <formula1>0</formula1>
      <formula2>9.99999999999999E+23</formula2>
    </dataValidation>
    <dataValidation type="textLength" operator="lessThanOrEqual" allowBlank="1" showInputMessage="1" showErrorMessage="1" errorTitle="Ошибка" error="Допускается ввод не более 900 символов!" sqref="K3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9">
      <formula1>"a"</formula1>
    </dataValidation>
    <dataValidation type="whole" allowBlank="1" showErrorMessage="1" errorTitle="Ошибка" error="Допускается ввод только неотрицательных целых чисел!" sqref="AI388">
      <formula1>0</formula1>
      <formula2>9.99999999999999E+23</formula2>
    </dataValidation>
    <dataValidation type="whole" allowBlank="1" showErrorMessage="1" errorTitle="Ошибка" error="Допускается ввод только неотрицательных целых чисел!" sqref="AF388">
      <formula1>0</formula1>
      <formula2>9.99999999999999E+23</formula2>
    </dataValidation>
    <dataValidation type="decimal" allowBlank="1" showErrorMessage="1" errorTitle="Ошибка" error="Допускается ввод только неотрицательных чисел!" sqref="AE388">
      <formula1>0</formula1>
      <formula2>9.99999999999999E+23</formula2>
    </dataValidation>
    <dataValidation type="decimal" allowBlank="1" showErrorMessage="1" errorTitle="Ошибка" error="Допускается ввод только неотрицательных чисел!" sqref="AC388">
      <formula1>0</formula1>
      <formula2>9.99999999999999E+23</formula2>
    </dataValidation>
    <dataValidation type="textLength" operator="lessThanOrEqual" allowBlank="1" showInputMessage="1" showErrorMessage="1" errorTitle="Ошибка" error="Допускается ввод не более 900 символов!" sqref="K3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8">
      <formula1>"a"</formula1>
    </dataValidation>
    <dataValidation type="whole" allowBlank="1" showErrorMessage="1" errorTitle="Ошибка" error="Допускается ввод только неотрицательных целых чисел!" sqref="AI387">
      <formula1>0</formula1>
      <formula2>9.99999999999999E+23</formula2>
    </dataValidation>
    <dataValidation type="whole" allowBlank="1" showErrorMessage="1" errorTitle="Ошибка" error="Допускается ввод только неотрицательных целых чисел!" sqref="AF387">
      <formula1>0</formula1>
      <formula2>9.99999999999999E+23</formula2>
    </dataValidation>
    <dataValidation type="textLength" operator="lessThanOrEqual" allowBlank="1" showInputMessage="1" showErrorMessage="1" errorTitle="Ошибка" error="Допускается ввод не более 900 символов!" sqref="K3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7">
      <formula1>"a"</formula1>
    </dataValidation>
    <dataValidation type="whole" allowBlank="1" showErrorMessage="1" errorTitle="Ошибка" error="Допускается ввод только неотрицательных целых чисел!" sqref="AI386">
      <formula1>0</formula1>
      <formula2>9.99999999999999E+23</formula2>
    </dataValidation>
    <dataValidation type="whole" allowBlank="1" showErrorMessage="1" errorTitle="Ошибка" error="Допускается ввод только неотрицательных целых чисел!" sqref="AF386">
      <formula1>0</formula1>
      <formula2>9.99999999999999E+23</formula2>
    </dataValidation>
    <dataValidation type="textLength" operator="lessThanOrEqual" allowBlank="1" showInputMessage="1" showErrorMessage="1" errorTitle="Ошибка" error="Допускается ввод не более 900 символов!" sqref="M386">
      <formula1>900</formula1>
    </dataValidation>
    <dataValidation type="textLength" operator="lessThanOrEqual" allowBlank="1" showInputMessage="1" showErrorMessage="1" errorTitle="Ошибка" error="Допускается ввод не более 900 символов!" sqref="K3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6">
      <formula1>"a"</formula1>
    </dataValidation>
    <dataValidation type="whole" allowBlank="1" showErrorMessage="1" errorTitle="Ошибка" error="Допускается ввод только неотрицательных целых чисел!" sqref="AI385">
      <formula1>0</formula1>
      <formula2>9.99999999999999E+23</formula2>
    </dataValidation>
    <dataValidation type="whole" allowBlank="1" showErrorMessage="1" errorTitle="Ошибка" error="Допускается ввод только неотрицательных целых чисел!" sqref="AF385">
      <formula1>0</formula1>
      <formula2>9.99999999999999E+23</formula2>
    </dataValidation>
    <dataValidation type="whole" allowBlank="1" showErrorMessage="1" errorTitle="Ошибка" error="Допускается ввод только неотрицательных целых чисел!" sqref="AI384">
      <formula1>0</formula1>
      <formula2>9.99999999999999E+23</formula2>
    </dataValidation>
    <dataValidation type="whole" allowBlank="1" showErrorMessage="1" errorTitle="Ошибка" error="Допускается ввод только неотрицательных целых чисел!" sqref="AF384">
      <formula1>0</formula1>
      <formula2>9.99999999999999E+23</formula2>
    </dataValidation>
    <dataValidation type="textLength" operator="lessThanOrEqual" allowBlank="1" showInputMessage="1" showErrorMessage="1" errorTitle="Ошибка" error="Допускается ввод не более 900 символов!" sqref="K3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4">
      <formula1>"a"</formula1>
    </dataValidation>
    <dataValidation type="whole" allowBlank="1" showErrorMessage="1" errorTitle="Ошибка" error="Допускается ввод только неотрицательных целых чисел!" sqref="AI383">
      <formula1>0</formula1>
      <formula2>9.99999999999999E+23</formula2>
    </dataValidation>
    <dataValidation type="whole" allowBlank="1" showErrorMessage="1" errorTitle="Ошибка" error="Допускается ввод только неотрицательных целых чисел!" sqref="AF383">
      <formula1>0</formula1>
      <formula2>9.99999999999999E+23</formula2>
    </dataValidation>
    <dataValidation type="decimal" allowBlank="1" showErrorMessage="1" errorTitle="Ошибка" error="Допускается ввод только неотрицательных чисел!" sqref="AE383">
      <formula1>0</formula1>
      <formula2>9.99999999999999E+23</formula2>
    </dataValidation>
    <dataValidation type="decimal" allowBlank="1" showErrorMessage="1" errorTitle="Ошибка" error="Допускается ввод только неотрицательных чисел!" sqref="AC383">
      <formula1>0</formula1>
      <formula2>9.99999999999999E+23</formula2>
    </dataValidation>
    <dataValidation type="textLength" operator="lessThanOrEqual" allowBlank="1" showInputMessage="1" showErrorMessage="1" errorTitle="Ошибка" error="Допускается ввод не более 900 символов!" sqref="K3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3">
      <formula1>"a"</formula1>
    </dataValidation>
    <dataValidation type="whole" allowBlank="1" showErrorMessage="1" errorTitle="Ошибка" error="Допускается ввод только неотрицательных целых чисел!" sqref="AI382">
      <formula1>0</formula1>
      <formula2>9.99999999999999E+23</formula2>
    </dataValidation>
    <dataValidation type="whole" allowBlank="1" showErrorMessage="1" errorTitle="Ошибка" error="Допускается ввод только неотрицательных целых чисел!" sqref="AF382">
      <formula1>0</formula1>
      <formula2>9.99999999999999E+23</formula2>
    </dataValidation>
    <dataValidation type="textLength" operator="lessThanOrEqual" allowBlank="1" showInputMessage="1" showErrorMessage="1" errorTitle="Ошибка" error="Допускается ввод не более 900 символов!" sqref="K3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2">
      <formula1>"a"</formula1>
    </dataValidation>
    <dataValidation type="whole" allowBlank="1" showErrorMessage="1" errorTitle="Ошибка" error="Допускается ввод только неотрицательных целых чисел!" sqref="AI381">
      <formula1>0</formula1>
      <formula2>9.99999999999999E+23</formula2>
    </dataValidation>
    <dataValidation type="whole" allowBlank="1" showErrorMessage="1" errorTitle="Ошибка" error="Допускается ввод только неотрицательных целых чисел!" sqref="AF381">
      <formula1>0</formula1>
      <formula2>9.99999999999999E+23</formula2>
    </dataValidation>
    <dataValidation type="textLength" operator="lessThanOrEqual" allowBlank="1" showInputMessage="1" showErrorMessage="1" errorTitle="Ошибка" error="Допускается ввод не более 900 символов!" sqref="M381">
      <formula1>900</formula1>
    </dataValidation>
    <dataValidation type="textLength" operator="lessThanOrEqual" allowBlank="1" showInputMessage="1" showErrorMessage="1" errorTitle="Ошибка" error="Допускается ввод не более 900 символов!" sqref="K3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1">
      <formula1>"a"</formula1>
    </dataValidation>
    <dataValidation type="whole" allowBlank="1" showErrorMessage="1" errorTitle="Ошибка" error="Допускается ввод только неотрицательных целых чисел!" sqref="AI380">
      <formula1>0</formula1>
      <formula2>9.99999999999999E+23</formula2>
    </dataValidation>
    <dataValidation type="whole" allowBlank="1" showErrorMessage="1" errorTitle="Ошибка" error="Допускается ввод только неотрицательных целых чисел!" sqref="AF380">
      <formula1>0</formula1>
      <formula2>9.99999999999999E+23</formula2>
    </dataValidation>
    <dataValidation type="whole" allowBlank="1" showErrorMessage="1" errorTitle="Ошибка" error="Допускается ввод только неотрицательных целых чисел!" sqref="AI379">
      <formula1>0</formula1>
      <formula2>9.99999999999999E+23</formula2>
    </dataValidation>
    <dataValidation type="whole" allowBlank="1" showErrorMessage="1" errorTitle="Ошибка" error="Допускается ввод только неотрицательных целых чисел!" sqref="AF379">
      <formula1>0</formula1>
      <formula2>9.99999999999999E+23</formula2>
    </dataValidation>
    <dataValidation type="textLength" operator="lessThanOrEqual" allowBlank="1" showInputMessage="1" showErrorMessage="1" errorTitle="Ошибка" error="Допускается ввод не более 900 символов!" sqref="K3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9">
      <formula1>"a"</formula1>
    </dataValidation>
    <dataValidation type="whole" allowBlank="1" showErrorMessage="1" errorTitle="Ошибка" error="Допускается ввод только неотрицательных целых чисел!" sqref="AI377">
      <formula1>0</formula1>
      <formula2>9.99999999999999E+23</formula2>
    </dataValidation>
    <dataValidation type="whole" allowBlank="1" showErrorMessage="1" errorTitle="Ошибка" error="Допускается ввод только неотрицательных целых чисел!" sqref="AF377">
      <formula1>0</formula1>
      <formula2>9.99999999999999E+23</formula2>
    </dataValidation>
    <dataValidation type="decimal" allowBlank="1" showErrorMessage="1" errorTitle="Ошибка" error="Допускается ввод только неотрицательных чисел!" sqref="AE377">
      <formula1>0</formula1>
      <formula2>9.99999999999999E+23</formula2>
    </dataValidation>
    <dataValidation type="decimal" allowBlank="1" showErrorMessage="1" errorTitle="Ошибка" error="Допускается ввод только неотрицательных чисел!" sqref="AC377">
      <formula1>0</formula1>
      <formula2>9.99999999999999E+23</formula2>
    </dataValidation>
    <dataValidation type="textLength" operator="lessThanOrEqual" allowBlank="1" showInputMessage="1" showErrorMessage="1" errorTitle="Ошибка" error="Допускается ввод не более 900 символов!" sqref="K3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7">
      <formula1>"a"</formula1>
    </dataValidation>
    <dataValidation type="whole" allowBlank="1" showErrorMessage="1" errorTitle="Ошибка" error="Допускается ввод только неотрицательных целых чисел!" sqref="AI376">
      <formula1>0</formula1>
      <formula2>9.99999999999999E+23</formula2>
    </dataValidation>
    <dataValidation type="whole" allowBlank="1" showErrorMessage="1" errorTitle="Ошибка" error="Допускается ввод только неотрицательных целых чисел!" sqref="AF376">
      <formula1>0</formula1>
      <formula2>9.99999999999999E+23</formula2>
    </dataValidation>
    <dataValidation type="textLength" operator="lessThanOrEqual" allowBlank="1" showInputMessage="1" showErrorMessage="1" errorTitle="Ошибка" error="Допускается ввод не более 900 символов!" sqref="K3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6">
      <formula1>"a"</formula1>
    </dataValidation>
    <dataValidation type="whole" allowBlank="1" showErrorMessage="1" errorTitle="Ошибка" error="Допускается ввод только неотрицательных целых чисел!" sqref="AI375">
      <formula1>0</formula1>
      <formula2>9.99999999999999E+23</formula2>
    </dataValidation>
    <dataValidation type="whole" allowBlank="1" showErrorMessage="1" errorTitle="Ошибка" error="Допускается ввод только неотрицательных целых чисел!" sqref="AF375">
      <formula1>0</formula1>
      <formula2>9.99999999999999E+23</formula2>
    </dataValidation>
    <dataValidation type="textLength" operator="lessThanOrEqual" allowBlank="1" showInputMessage="1" showErrorMessage="1" errorTitle="Ошибка" error="Допускается ввод не более 900 символов!" sqref="M375">
      <formula1>900</formula1>
    </dataValidation>
    <dataValidation type="textLength" operator="lessThanOrEqual" allowBlank="1" showInputMessage="1" showErrorMessage="1" errorTitle="Ошибка" error="Допускается ввод не более 900 символов!" sqref="K3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5">
      <formula1>"a"</formula1>
    </dataValidation>
    <dataValidation type="whole" allowBlank="1" showErrorMessage="1" errorTitle="Ошибка" error="Допускается ввод только неотрицательных целых чисел!" sqref="AI374">
      <formula1>0</formula1>
      <formula2>9.99999999999999E+23</formula2>
    </dataValidation>
    <dataValidation type="whole" allowBlank="1" showErrorMessage="1" errorTitle="Ошибка" error="Допускается ввод только неотрицательных целых чисел!" sqref="AF374">
      <formula1>0</formula1>
      <formula2>9.99999999999999E+23</formula2>
    </dataValidation>
    <dataValidation type="whole" allowBlank="1" showErrorMessage="1" errorTitle="Ошибка" error="Допускается ввод только неотрицательных целых чисел!" sqref="AI373">
      <formula1>0</formula1>
      <formula2>9.99999999999999E+23</formula2>
    </dataValidation>
    <dataValidation type="whole" allowBlank="1" showErrorMessage="1" errorTitle="Ошибка" error="Допускается ввод только неотрицательных целых чисел!" sqref="AF373">
      <formula1>0</formula1>
      <formula2>9.99999999999999E+23</formula2>
    </dataValidation>
    <dataValidation type="textLength" operator="lessThanOrEqual" allowBlank="1" showInputMessage="1" showErrorMessage="1" errorTitle="Ошибка" error="Допускается ввод не более 900 символов!" sqref="K3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3">
      <formula1>"a"</formula1>
    </dataValidation>
    <dataValidation type="whole" allowBlank="1" showErrorMessage="1" errorTitle="Ошибка" error="Допускается ввод только неотрицательных целых чисел!" sqref="AI372">
      <formula1>0</formula1>
      <formula2>9.99999999999999E+23</formula2>
    </dataValidation>
    <dataValidation type="whole" allowBlank="1" showErrorMessage="1" errorTitle="Ошибка" error="Допускается ввод только неотрицательных целых чисел!" sqref="AF372">
      <formula1>0</formula1>
      <formula2>9.99999999999999E+23</formula2>
    </dataValidation>
    <dataValidation type="decimal" allowBlank="1" showErrorMessage="1" errorTitle="Ошибка" error="Допускается ввод только неотрицательных чисел!" sqref="AE372">
      <formula1>0</formula1>
      <formula2>9.99999999999999E+23</formula2>
    </dataValidation>
    <dataValidation type="decimal" allowBlank="1" showErrorMessage="1" errorTitle="Ошибка" error="Допускается ввод только неотрицательных чисел!" sqref="AC372">
      <formula1>0</formula1>
      <formula2>9.99999999999999E+23</formula2>
    </dataValidation>
    <dataValidation type="textLength" operator="lessThanOrEqual" allowBlank="1" showInputMessage="1" showErrorMessage="1" errorTitle="Ошибка" error="Допускается ввод не более 900 символов!" sqref="K3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2">
      <formula1>"a"</formula1>
    </dataValidation>
    <dataValidation type="whole" allowBlank="1" showErrorMessage="1" errorTitle="Ошибка" error="Допускается ввод только неотрицательных целых чисел!" sqref="AI371">
      <formula1>0</formula1>
      <formula2>9.99999999999999E+23</formula2>
    </dataValidation>
    <dataValidation type="whole" allowBlank="1" showErrorMessage="1" errorTitle="Ошибка" error="Допускается ввод только неотрицательных целых чисел!" sqref="AF371">
      <formula1>0</formula1>
      <formula2>9.99999999999999E+23</formula2>
    </dataValidation>
    <dataValidation type="textLength" operator="lessThanOrEqual" allowBlank="1" showInputMessage="1" showErrorMessage="1" errorTitle="Ошибка" error="Допускается ввод не более 900 символов!" sqref="K3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1">
      <formula1>"a"</formula1>
    </dataValidation>
    <dataValidation type="whole" allowBlank="1" showErrorMessage="1" errorTitle="Ошибка" error="Допускается ввод только неотрицательных целых чисел!" sqref="AI370">
      <formula1>0</formula1>
      <formula2>9.99999999999999E+23</formula2>
    </dataValidation>
    <dataValidation type="whole" allowBlank="1" showErrorMessage="1" errorTitle="Ошибка" error="Допускается ввод только неотрицательных целых чисел!" sqref="AF370">
      <formula1>0</formula1>
      <formula2>9.99999999999999E+23</formula2>
    </dataValidation>
    <dataValidation type="textLength" operator="lessThanOrEqual" allowBlank="1" showInputMessage="1" showErrorMessage="1" errorTitle="Ошибка" error="Допускается ввод не более 900 символов!" sqref="M370">
      <formula1>900</formula1>
    </dataValidation>
    <dataValidation type="textLength" operator="lessThanOrEqual" allowBlank="1" showInputMessage="1" showErrorMessage="1" errorTitle="Ошибка" error="Допускается ввод не более 900 символов!" sqref="K3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0">
      <formula1>"a"</formula1>
    </dataValidation>
    <dataValidation type="whole" allowBlank="1" showErrorMessage="1" errorTitle="Ошибка" error="Допускается ввод только неотрицательных целых чисел!" sqref="AI369">
      <formula1>0</formula1>
      <formula2>9.99999999999999E+23</formula2>
    </dataValidation>
    <dataValidation type="whole" allowBlank="1" showErrorMessage="1" errorTitle="Ошибка" error="Допускается ввод только неотрицательных целых чисел!" sqref="AF369">
      <formula1>0</formula1>
      <formula2>9.99999999999999E+23</formula2>
    </dataValidation>
    <dataValidation type="whole" allowBlank="1" showErrorMessage="1" errorTitle="Ошибка" error="Допускается ввод только неотрицательных целых чисел!" sqref="AI368">
      <formula1>0</formula1>
      <formula2>9.99999999999999E+23</formula2>
    </dataValidation>
    <dataValidation type="whole" allowBlank="1" showErrorMessage="1" errorTitle="Ошибка" error="Допускается ввод только неотрицательных целых чисел!" sqref="AF368">
      <formula1>0</formula1>
      <formula2>9.99999999999999E+23</formula2>
    </dataValidation>
    <dataValidation type="textLength" operator="lessThanOrEqual" allowBlank="1" showInputMessage="1" showErrorMessage="1" errorTitle="Ошибка" error="Допускается ввод не более 900 символов!" sqref="K3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8">
      <formula1>"a"</formula1>
    </dataValidation>
    <dataValidation type="whole" allowBlank="1" showErrorMessage="1" errorTitle="Ошибка" error="Допускается ввод только неотрицательных целых чисел!" sqref="AI366">
      <formula1>0</formula1>
      <formula2>9.99999999999999E+23</formula2>
    </dataValidation>
    <dataValidation type="whole" allowBlank="1" showErrorMessage="1" errorTitle="Ошибка" error="Допускается ввод только неотрицательных целых чисел!" sqref="AF366">
      <formula1>0</formula1>
      <formula2>9.99999999999999E+23</formula2>
    </dataValidation>
    <dataValidation type="decimal" allowBlank="1" showErrorMessage="1" errorTitle="Ошибка" error="Допускается ввод только неотрицательных чисел!" sqref="AE366">
      <formula1>0</formula1>
      <formula2>9.99999999999999E+23</formula2>
    </dataValidation>
    <dataValidation type="decimal" allowBlank="1" showErrorMessage="1" errorTitle="Ошибка" error="Допускается ввод только неотрицательных чисел!" sqref="AC366">
      <formula1>0</formula1>
      <formula2>9.99999999999999E+23</formula2>
    </dataValidation>
    <dataValidation type="textLength" operator="lessThanOrEqual" allowBlank="1" showInputMessage="1" showErrorMessage="1" errorTitle="Ошибка" error="Допускается ввод не более 900 символов!" sqref="K3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6">
      <formula1>"a"</formula1>
    </dataValidation>
    <dataValidation type="whole" allowBlank="1" showErrorMessage="1" errorTitle="Ошибка" error="Допускается ввод только неотрицательных целых чисел!" sqref="AI365">
      <formula1>0</formula1>
      <formula2>9.99999999999999E+23</formula2>
    </dataValidation>
    <dataValidation type="whole" allowBlank="1" showErrorMessage="1" errorTitle="Ошибка" error="Допускается ввод только неотрицательных целых чисел!" sqref="AF365">
      <formula1>0</formula1>
      <formula2>9.99999999999999E+23</formula2>
    </dataValidation>
    <dataValidation type="textLength" operator="lessThanOrEqual" allowBlank="1" showInputMessage="1" showErrorMessage="1" errorTitle="Ошибка" error="Допускается ввод не более 900 символов!" sqref="K3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5">
      <formula1>"a"</formula1>
    </dataValidation>
    <dataValidation type="whole" allowBlank="1" showErrorMessage="1" errorTitle="Ошибка" error="Допускается ввод только неотрицательных целых чисел!" sqref="AI364">
      <formula1>0</formula1>
      <formula2>9.99999999999999E+23</formula2>
    </dataValidation>
    <dataValidation type="whole" allowBlank="1" showErrorMessage="1" errorTitle="Ошибка" error="Допускается ввод только неотрицательных целых чисел!" sqref="AF364">
      <formula1>0</formula1>
      <formula2>9.99999999999999E+23</formula2>
    </dataValidation>
    <dataValidation type="textLength" operator="lessThanOrEqual" allowBlank="1" showInputMessage="1" showErrorMessage="1" errorTitle="Ошибка" error="Допускается ввод не более 900 символов!" sqref="M364">
      <formula1>900</formula1>
    </dataValidation>
    <dataValidation type="textLength" operator="lessThanOrEqual" allowBlank="1" showInputMessage="1" showErrorMessage="1" errorTitle="Ошибка" error="Допускается ввод не более 900 символов!" sqref="K3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4">
      <formula1>"a"</formula1>
    </dataValidation>
    <dataValidation type="whole" allowBlank="1" showErrorMessage="1" errorTitle="Ошибка" error="Допускается ввод только неотрицательных целых чисел!" sqref="AI363">
      <formula1>0</formula1>
      <formula2>9.99999999999999E+23</formula2>
    </dataValidation>
    <dataValidation type="whole" allowBlank="1" showErrorMessage="1" errorTitle="Ошибка" error="Допускается ввод только неотрицательных целых чисел!" sqref="AF363">
      <formula1>0</formula1>
      <formula2>9.99999999999999E+23</formula2>
    </dataValidation>
    <dataValidation type="whole" allowBlank="1" showErrorMessage="1" errorTitle="Ошибка" error="Допускается ввод только неотрицательных целых чисел!" sqref="AI362">
      <formula1>0</formula1>
      <formula2>9.99999999999999E+23</formula2>
    </dataValidation>
    <dataValidation type="whole" allowBlank="1" showErrorMessage="1" errorTitle="Ошибка" error="Допускается ввод только неотрицательных целых чисел!" sqref="AF362">
      <formula1>0</formula1>
      <formula2>9.99999999999999E+23</formula2>
    </dataValidation>
    <dataValidation type="textLength" operator="lessThanOrEqual" allowBlank="1" showInputMessage="1" showErrorMessage="1" errorTitle="Ошибка" error="Допускается ввод не более 900 символов!" sqref="K3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2">
      <formula1>"a"</formula1>
    </dataValidation>
    <dataValidation type="whole" allowBlank="1" showErrorMessage="1" errorTitle="Ошибка" error="Допускается ввод только неотрицательных целых чисел!" sqref="AI361">
      <formula1>0</formula1>
      <formula2>9.99999999999999E+23</formula2>
    </dataValidation>
    <dataValidation type="whole" allowBlank="1" showErrorMessage="1" errorTitle="Ошибка" error="Допускается ввод только неотрицательных целых чисел!" sqref="AF361">
      <formula1>0</formula1>
      <formula2>9.99999999999999E+23</formula2>
    </dataValidation>
    <dataValidation type="decimal" allowBlank="1" showErrorMessage="1" errorTitle="Ошибка" error="Допускается ввод только неотрицательных чисел!" sqref="AE361">
      <formula1>0</formula1>
      <formula2>9.99999999999999E+23</formula2>
    </dataValidation>
    <dataValidation type="decimal" allowBlank="1" showErrorMessage="1" errorTitle="Ошибка" error="Допускается ввод только неотрицательных чисел!" sqref="AC361">
      <formula1>0</formula1>
      <formula2>9.99999999999999E+23</formula2>
    </dataValidation>
    <dataValidation type="textLength" operator="lessThanOrEqual" allowBlank="1" showInputMessage="1" showErrorMessage="1" errorTitle="Ошибка" error="Допускается ввод не более 900 символов!" sqref="K3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1">
      <formula1>"a"</formula1>
    </dataValidation>
    <dataValidation type="whole" allowBlank="1" showErrorMessage="1" errorTitle="Ошибка" error="Допускается ввод только неотрицательных целых чисел!" sqref="AI360">
      <formula1>0</formula1>
      <formula2>9.99999999999999E+23</formula2>
    </dataValidation>
    <dataValidation type="whole" allowBlank="1" showErrorMessage="1" errorTitle="Ошибка" error="Допускается ввод только неотрицательных целых чисел!" sqref="AF360">
      <formula1>0</formula1>
      <formula2>9.99999999999999E+23</formula2>
    </dataValidation>
    <dataValidation type="textLength" operator="lessThanOrEqual" allowBlank="1" showInputMessage="1" showErrorMessage="1" errorTitle="Ошибка" error="Допускается ввод не более 900 символов!" sqref="K3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0">
      <formula1>"a"</formula1>
    </dataValidation>
    <dataValidation type="whole" allowBlank="1" showErrorMessage="1" errorTitle="Ошибка" error="Допускается ввод только неотрицательных целых чисел!" sqref="AI359">
      <formula1>0</formula1>
      <formula2>9.99999999999999E+23</formula2>
    </dataValidation>
    <dataValidation type="whole" allowBlank="1" showErrorMessage="1" errorTitle="Ошибка" error="Допускается ввод только неотрицательных целых чисел!" sqref="AF359">
      <formula1>0</formula1>
      <formula2>9.99999999999999E+23</formula2>
    </dataValidation>
    <dataValidation type="textLength" operator="lessThanOrEqual" allowBlank="1" showInputMessage="1" showErrorMessage="1" errorTitle="Ошибка" error="Допускается ввод не более 900 символов!" sqref="M359">
      <formula1>900</formula1>
    </dataValidation>
    <dataValidation type="textLength" operator="lessThanOrEqual" allowBlank="1" showInputMessage="1" showErrorMessage="1" errorTitle="Ошибка" error="Допускается ввод не более 900 символов!" sqref="K3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9">
      <formula1>"a"</formula1>
    </dataValidation>
    <dataValidation type="whole" allowBlank="1" showErrorMessage="1" errorTitle="Ошибка" error="Допускается ввод только неотрицательных целых чисел!" sqref="AI358">
      <formula1>0</formula1>
      <formula2>9.99999999999999E+23</formula2>
    </dataValidation>
    <dataValidation type="whole" allowBlank="1" showErrorMessage="1" errorTitle="Ошибка" error="Допускается ввод только неотрицательных целых чисел!" sqref="AF358">
      <formula1>0</formula1>
      <formula2>9.99999999999999E+23</formula2>
    </dataValidation>
    <dataValidation type="whole" allowBlank="1" showErrorMessage="1" errorTitle="Ошибка" error="Допускается ввод только неотрицательных целых чисел!" sqref="AI357">
      <formula1>0</formula1>
      <formula2>9.99999999999999E+23</formula2>
    </dataValidation>
    <dataValidation type="whole" allowBlank="1" showErrorMessage="1" errorTitle="Ошибка" error="Допускается ввод только неотрицательных целых чисел!" sqref="AF357">
      <formula1>0</formula1>
      <formula2>9.99999999999999E+23</formula2>
    </dataValidation>
    <dataValidation type="textLength" operator="lessThanOrEqual" allowBlank="1" showInputMessage="1" showErrorMessage="1" errorTitle="Ошибка" error="Допускается ввод не более 900 символов!" sqref="K3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7">
      <formula1>"a"</formula1>
    </dataValidation>
    <dataValidation type="whole" allowBlank="1" showErrorMessage="1" errorTitle="Ошибка" error="Допускается ввод только неотрицательных целых чисел!" sqref="AI356">
      <formula1>0</formula1>
      <formula2>9.99999999999999E+23</formula2>
    </dataValidation>
    <dataValidation type="whole" allowBlank="1" showErrorMessage="1" errorTitle="Ошибка" error="Допускается ввод только неотрицательных целых чисел!" sqref="AF356">
      <formula1>0</formula1>
      <formula2>9.99999999999999E+23</formula2>
    </dataValidation>
    <dataValidation type="decimal" allowBlank="1" showErrorMessage="1" errorTitle="Ошибка" error="Допускается ввод только неотрицательных чисел!" sqref="AE356">
      <formula1>0</formula1>
      <formula2>9.99999999999999E+23</formula2>
    </dataValidation>
    <dataValidation type="decimal" allowBlank="1" showErrorMessage="1" errorTitle="Ошибка" error="Допускается ввод только неотрицательных чисел!" sqref="AC356">
      <formula1>0</formula1>
      <formula2>9.99999999999999E+23</formula2>
    </dataValidation>
    <dataValidation type="textLength" operator="lessThanOrEqual" allowBlank="1" showInputMessage="1" showErrorMessage="1" errorTitle="Ошибка" error="Допускается ввод не более 900 символов!" sqref="K3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6">
      <formula1>"a"</formula1>
    </dataValidation>
    <dataValidation type="whole" allowBlank="1" showErrorMessage="1" errorTitle="Ошибка" error="Допускается ввод только неотрицательных целых чисел!" sqref="AI355">
      <formula1>0</formula1>
      <formula2>9.99999999999999E+23</formula2>
    </dataValidation>
    <dataValidation type="whole" allowBlank="1" showErrorMessage="1" errorTitle="Ошибка" error="Допускается ввод только неотрицательных целых чисел!" sqref="AF355">
      <formula1>0</formula1>
      <formula2>9.99999999999999E+23</formula2>
    </dataValidation>
    <dataValidation type="textLength" operator="lessThanOrEqual" allowBlank="1" showInputMessage="1" showErrorMessage="1" errorTitle="Ошибка" error="Допускается ввод не более 900 символов!" sqref="K3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5">
      <formula1>"a"</formula1>
    </dataValidation>
    <dataValidation type="whole" allowBlank="1" showErrorMessage="1" errorTitle="Ошибка" error="Допускается ввод только неотрицательных целых чисел!" sqref="AI354">
      <formula1>0</formula1>
      <formula2>9.99999999999999E+23</formula2>
    </dataValidation>
    <dataValidation type="whole" allowBlank="1" showErrorMessage="1" errorTitle="Ошибка" error="Допускается ввод только неотрицательных целых чисел!" sqref="AF354">
      <formula1>0</formula1>
      <formula2>9.99999999999999E+23</formula2>
    </dataValidation>
    <dataValidation type="textLength" operator="lessThanOrEqual" allowBlank="1" showInputMessage="1" showErrorMessage="1" errorTitle="Ошибка" error="Допускается ввод не более 900 символов!" sqref="M354">
      <formula1>900</formula1>
    </dataValidation>
    <dataValidation type="textLength" operator="lessThanOrEqual" allowBlank="1" showInputMessage="1" showErrorMessage="1" errorTitle="Ошибка" error="Допускается ввод не более 900 символов!" sqref="K3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4">
      <formula1>"a"</formula1>
    </dataValidation>
    <dataValidation type="whole" allowBlank="1" showErrorMessage="1" errorTitle="Ошибка" error="Допускается ввод только неотрицательных целых чисел!" sqref="AI353">
      <formula1>0</formula1>
      <formula2>9.99999999999999E+23</formula2>
    </dataValidation>
    <dataValidation type="whole" allowBlank="1" showErrorMessage="1" errorTitle="Ошибка" error="Допускается ввод только неотрицательных целых чисел!" sqref="AF353">
      <formula1>0</formula1>
      <formula2>9.99999999999999E+23</formula2>
    </dataValidation>
    <dataValidation type="whole" allowBlank="1" showErrorMessage="1" errorTitle="Ошибка" error="Допускается ввод только неотрицательных целых чисел!" sqref="AI352">
      <formula1>0</formula1>
      <formula2>9.99999999999999E+23</formula2>
    </dataValidation>
    <dataValidation type="whole" allowBlank="1" showErrorMessage="1" errorTitle="Ошибка" error="Допускается ввод только неотрицательных целых чисел!" sqref="AF352">
      <formula1>0</formula1>
      <formula2>9.99999999999999E+23</formula2>
    </dataValidation>
    <dataValidation type="textLength" operator="lessThanOrEqual" allowBlank="1" showInputMessage="1" showErrorMessage="1" errorTitle="Ошибка" error="Допускается ввод не более 900 символов!" sqref="K3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2">
      <formula1>"a"</formula1>
    </dataValidation>
    <dataValidation type="whole" allowBlank="1" showErrorMessage="1" errorTitle="Ошибка" error="Допускается ввод только неотрицательных целых чисел!" sqref="AI351">
      <formula1>0</formula1>
      <formula2>9.99999999999999E+23</formula2>
    </dataValidation>
    <dataValidation type="whole" allowBlank="1" showErrorMessage="1" errorTitle="Ошибка" error="Допускается ввод только неотрицательных целых чисел!" sqref="AF351">
      <formula1>0</formula1>
      <formula2>9.99999999999999E+23</formula2>
    </dataValidation>
    <dataValidation type="decimal" allowBlank="1" showErrorMessage="1" errorTitle="Ошибка" error="Допускается ввод только неотрицательных чисел!" sqref="AE351">
      <formula1>0</formula1>
      <formula2>9.99999999999999E+23</formula2>
    </dataValidation>
    <dataValidation type="decimal" allowBlank="1" showErrorMessage="1" errorTitle="Ошибка" error="Допускается ввод только неотрицательных чисел!" sqref="AC351">
      <formula1>0</formula1>
      <formula2>9.99999999999999E+23</formula2>
    </dataValidation>
    <dataValidation type="textLength" operator="lessThanOrEqual" allowBlank="1" showInputMessage="1" showErrorMessage="1" errorTitle="Ошибка" error="Допускается ввод не более 900 символов!" sqref="K3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1">
      <formula1>"a"</formula1>
    </dataValidation>
    <dataValidation type="whole" allowBlank="1" showErrorMessage="1" errorTitle="Ошибка" error="Допускается ввод только неотрицательных целых чисел!" sqref="AI350">
      <formula1>0</formula1>
      <formula2>9.99999999999999E+23</formula2>
    </dataValidation>
    <dataValidation type="whole" allowBlank="1" showErrorMessage="1" errorTitle="Ошибка" error="Допускается ввод только неотрицательных целых чисел!" sqref="AF350">
      <formula1>0</formula1>
      <formula2>9.99999999999999E+23</formula2>
    </dataValidation>
    <dataValidation type="textLength" operator="lessThanOrEqual" allowBlank="1" showInputMessage="1" showErrorMessage="1" errorTitle="Ошибка" error="Допускается ввод не более 900 символов!" sqref="K3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0">
      <formula1>"a"</formula1>
    </dataValidation>
    <dataValidation type="whole" allowBlank="1" showErrorMessage="1" errorTitle="Ошибка" error="Допускается ввод только неотрицательных целых чисел!" sqref="AI349">
      <formula1>0</formula1>
      <formula2>9.99999999999999E+23</formula2>
    </dataValidation>
    <dataValidation type="whole" allowBlank="1" showErrorMessage="1" errorTitle="Ошибка" error="Допускается ввод только неотрицательных целых чисел!" sqref="AF349">
      <formula1>0</formula1>
      <formula2>9.99999999999999E+23</formula2>
    </dataValidation>
    <dataValidation type="textLength" operator="lessThanOrEqual" allowBlank="1" showInputMessage="1" showErrorMessage="1" errorTitle="Ошибка" error="Допускается ввод не более 900 символов!" sqref="M349">
      <formula1>900</formula1>
    </dataValidation>
    <dataValidation type="textLength" operator="lessThanOrEqual" allowBlank="1" showInputMessage="1" showErrorMessage="1" errorTitle="Ошибка" error="Допускается ввод не более 900 символов!" sqref="K3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9">
      <formula1>"a"</formula1>
    </dataValidation>
    <dataValidation type="whole" allowBlank="1" showErrorMessage="1" errorTitle="Ошибка" error="Допускается ввод только неотрицательных целых чисел!" sqref="AI348">
      <formula1>0</formula1>
      <formula2>9.99999999999999E+23</formula2>
    </dataValidation>
    <dataValidation type="whole" allowBlank="1" showErrorMessage="1" errorTitle="Ошибка" error="Допускается ввод только неотрицательных целых чисел!" sqref="AF348">
      <formula1>0</formula1>
      <formula2>9.99999999999999E+23</formula2>
    </dataValidation>
    <dataValidation type="whole" allowBlank="1" showErrorMessage="1" errorTitle="Ошибка" error="Допускается ввод только неотрицательных целых чисел!" sqref="AI347">
      <formula1>0</formula1>
      <formula2>9.99999999999999E+23</formula2>
    </dataValidation>
    <dataValidation type="whole" allowBlank="1" showErrorMessage="1" errorTitle="Ошибка" error="Допускается ввод только неотрицательных целых чисел!" sqref="AF347">
      <formula1>0</formula1>
      <formula2>9.99999999999999E+23</formula2>
    </dataValidation>
    <dataValidation type="textLength" operator="lessThanOrEqual" allowBlank="1" showInputMessage="1" showErrorMessage="1" errorTitle="Ошибка" error="Допускается ввод не более 900 символов!" sqref="K3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7">
      <formula1>"a"</formula1>
    </dataValidation>
    <dataValidation type="whole" allowBlank="1" showErrorMessage="1" errorTitle="Ошибка" error="Допускается ввод только неотрицательных целых чисел!" sqref="AI346">
      <formula1>0</formula1>
      <formula2>9.99999999999999E+23</formula2>
    </dataValidation>
    <dataValidation type="whole" allowBlank="1" showErrorMessage="1" errorTitle="Ошибка" error="Допускается ввод только неотрицательных целых чисел!" sqref="AF346">
      <formula1>0</formula1>
      <formula2>9.99999999999999E+23</formula2>
    </dataValidation>
    <dataValidation type="decimal" allowBlank="1" showErrorMessage="1" errorTitle="Ошибка" error="Допускается ввод только неотрицательных чисел!" sqref="AE346">
      <formula1>0</formula1>
      <formula2>9.99999999999999E+23</formula2>
    </dataValidation>
    <dataValidation type="decimal" allowBlank="1" showErrorMessage="1" errorTitle="Ошибка" error="Допускается ввод только неотрицательных чисел!" sqref="AC346">
      <formula1>0</formula1>
      <formula2>9.99999999999999E+23</formula2>
    </dataValidation>
    <dataValidation type="textLength" operator="lessThanOrEqual" allowBlank="1" showInputMessage="1" showErrorMessage="1" errorTitle="Ошибка" error="Допускается ввод не более 900 символов!" sqref="K3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6">
      <formula1>"a"</formula1>
    </dataValidation>
    <dataValidation type="whole" allowBlank="1" showErrorMessage="1" errorTitle="Ошибка" error="Допускается ввод только неотрицательных целых чисел!" sqref="AI345">
      <formula1>0</formula1>
      <formula2>9.99999999999999E+23</formula2>
    </dataValidation>
    <dataValidation type="whole" allowBlank="1" showErrorMessage="1" errorTitle="Ошибка" error="Допускается ввод только неотрицательных целых чисел!" sqref="AF345">
      <formula1>0</formula1>
      <formula2>9.99999999999999E+23</formula2>
    </dataValidation>
    <dataValidation type="textLength" operator="lessThanOrEqual" allowBlank="1" showInputMessage="1" showErrorMessage="1" errorTitle="Ошибка" error="Допускается ввод не более 900 символов!" sqref="K3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5">
      <formula1>"a"</formula1>
    </dataValidation>
    <dataValidation type="whole" allowBlank="1" showErrorMessage="1" errorTitle="Ошибка" error="Допускается ввод только неотрицательных целых чисел!" sqref="AI344">
      <formula1>0</formula1>
      <formula2>9.99999999999999E+23</formula2>
    </dataValidation>
    <dataValidation type="whole" allowBlank="1" showErrorMessage="1" errorTitle="Ошибка" error="Допускается ввод только неотрицательных целых чисел!" sqref="AF344">
      <formula1>0</formula1>
      <formula2>9.99999999999999E+23</formula2>
    </dataValidation>
    <dataValidation type="textLength" operator="lessThanOrEqual" allowBlank="1" showInputMessage="1" showErrorMessage="1" errorTitle="Ошибка" error="Допускается ввод не более 900 символов!" sqref="M344">
      <formula1>900</formula1>
    </dataValidation>
    <dataValidation type="textLength" operator="lessThanOrEqual" allowBlank="1" showInputMessage="1" showErrorMessage="1" errorTitle="Ошибка" error="Допускается ввод не более 900 символов!" sqref="K3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4">
      <formula1>"a"</formula1>
    </dataValidation>
    <dataValidation type="whole" allowBlank="1" showErrorMessage="1" errorTitle="Ошибка" error="Допускается ввод только неотрицательных целых чисел!" sqref="AI343">
      <formula1>0</formula1>
      <formula2>9.99999999999999E+23</formula2>
    </dataValidation>
    <dataValidation type="whole" allowBlank="1" showErrorMessage="1" errorTitle="Ошибка" error="Допускается ввод только неотрицательных целых чисел!" sqref="AF343">
      <formula1>0</formula1>
      <formula2>9.99999999999999E+23</formula2>
    </dataValidation>
    <dataValidation type="whole" allowBlank="1" showErrorMessage="1" errorTitle="Ошибка" error="Допускается ввод только неотрицательных целых чисел!" sqref="AI342">
      <formula1>0</formula1>
      <formula2>9.99999999999999E+23</formula2>
    </dataValidation>
    <dataValidation type="whole" allowBlank="1" showErrorMessage="1" errorTitle="Ошибка" error="Допускается ввод только неотрицательных целых чисел!" sqref="AF342">
      <formula1>0</formula1>
      <formula2>9.99999999999999E+23</formula2>
    </dataValidation>
    <dataValidation type="textLength" operator="lessThanOrEqual" allowBlank="1" showInputMessage="1" showErrorMessage="1" errorTitle="Ошибка" error="Допускается ввод не более 900 символов!" sqref="K3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2">
      <formula1>"a"</formula1>
    </dataValidation>
    <dataValidation type="whole" allowBlank="1" showErrorMessage="1" errorTitle="Ошибка" error="Допускается ввод только неотрицательных целых чисел!" sqref="AI341">
      <formula1>0</formula1>
      <formula2>9.99999999999999E+23</formula2>
    </dataValidation>
    <dataValidation type="whole" allowBlank="1" showErrorMessage="1" errorTitle="Ошибка" error="Допускается ввод только неотрицательных целых чисел!" sqref="AF341">
      <formula1>0</formula1>
      <formula2>9.99999999999999E+23</formula2>
    </dataValidation>
    <dataValidation type="decimal" allowBlank="1" showErrorMessage="1" errorTitle="Ошибка" error="Допускается ввод только неотрицательных чисел!" sqref="AE341">
      <formula1>0</formula1>
      <formula2>9.99999999999999E+23</formula2>
    </dataValidation>
    <dataValidation type="decimal" allowBlank="1" showErrorMessage="1" errorTitle="Ошибка" error="Допускается ввод только неотрицательных чисел!" sqref="AC341">
      <formula1>0</formula1>
      <formula2>9.99999999999999E+23</formula2>
    </dataValidation>
    <dataValidation type="textLength" operator="lessThanOrEqual" allowBlank="1" showInputMessage="1" showErrorMessage="1" errorTitle="Ошибка" error="Допускается ввод не более 900 символов!" sqref="K3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1">
      <formula1>"a"</formula1>
    </dataValidation>
    <dataValidation type="whole" allowBlank="1" showErrorMessage="1" errorTitle="Ошибка" error="Допускается ввод только неотрицательных целых чисел!" sqref="AI340">
      <formula1>0</formula1>
      <formula2>9.99999999999999E+23</formula2>
    </dataValidation>
    <dataValidation type="whole" allowBlank="1" showErrorMessage="1" errorTitle="Ошибка" error="Допускается ввод только неотрицательных целых чисел!" sqref="AF340">
      <formula1>0</formula1>
      <formula2>9.99999999999999E+23</formula2>
    </dataValidation>
    <dataValidation type="textLength" operator="lessThanOrEqual" allowBlank="1" showInputMessage="1" showErrorMessage="1" errorTitle="Ошибка" error="Допускается ввод не более 900 символов!" sqref="K3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0">
      <formula1>"a"</formula1>
    </dataValidation>
    <dataValidation type="whole" allowBlank="1" showErrorMessage="1" errorTitle="Ошибка" error="Допускается ввод только неотрицательных целых чисел!" sqref="AI339">
      <formula1>0</formula1>
      <formula2>9.99999999999999E+23</formula2>
    </dataValidation>
    <dataValidation type="whole" allowBlank="1" showErrorMessage="1" errorTitle="Ошибка" error="Допускается ввод только неотрицательных целых чисел!" sqref="AF339">
      <formula1>0</formula1>
      <formula2>9.99999999999999E+23</formula2>
    </dataValidation>
    <dataValidation type="textLength" operator="lessThanOrEqual" allowBlank="1" showInputMessage="1" showErrorMessage="1" errorTitle="Ошибка" error="Допускается ввод не более 900 символов!" sqref="M339">
      <formula1>900</formula1>
    </dataValidation>
    <dataValidation type="textLength" operator="lessThanOrEqual" allowBlank="1" showInputMessage="1" showErrorMessage="1" errorTitle="Ошибка" error="Допускается ввод не более 900 символов!" sqref="K3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9">
      <formula1>"a"</formula1>
    </dataValidation>
    <dataValidation type="whole" allowBlank="1" showErrorMessage="1" errorTitle="Ошибка" error="Допускается ввод только неотрицательных целых чисел!" sqref="AI338">
      <formula1>0</formula1>
      <formula2>9.99999999999999E+23</formula2>
    </dataValidation>
    <dataValidation type="whole" allowBlank="1" showErrorMessage="1" errorTitle="Ошибка" error="Допускается ввод только неотрицательных целых чисел!" sqref="AF338">
      <formula1>0</formula1>
      <formula2>9.99999999999999E+23</formula2>
    </dataValidation>
    <dataValidation type="whole" allowBlank="1" showErrorMessage="1" errorTitle="Ошибка" error="Допускается ввод только неотрицательных целых чисел!" sqref="AI337">
      <formula1>0</formula1>
      <formula2>9.99999999999999E+23</formula2>
    </dataValidation>
    <dataValidation type="whole" allowBlank="1" showErrorMessage="1" errorTitle="Ошибка" error="Допускается ввод только неотрицательных целых чисел!" sqref="AF337">
      <formula1>0</formula1>
      <formula2>9.99999999999999E+23</formula2>
    </dataValidation>
    <dataValidation type="textLength" operator="lessThanOrEqual" allowBlank="1" showInputMessage="1" showErrorMessage="1" errorTitle="Ошибка" error="Допускается ввод не более 900 символов!" sqref="K3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7">
      <formula1>"a"</formula1>
    </dataValidation>
    <dataValidation type="whole" allowBlank="1" showErrorMessage="1" errorTitle="Ошибка" error="Допускается ввод только неотрицательных целых чисел!" sqref="AI336">
      <formula1>0</formula1>
      <formula2>9.99999999999999E+23</formula2>
    </dataValidation>
    <dataValidation type="whole" allowBlank="1" showErrorMessage="1" errorTitle="Ошибка" error="Допускается ввод только неотрицательных целых чисел!" sqref="AF336">
      <formula1>0</formula1>
      <formula2>9.99999999999999E+23</formula2>
    </dataValidation>
    <dataValidation type="decimal" allowBlank="1" showErrorMessage="1" errorTitle="Ошибка" error="Допускается ввод только неотрицательных чисел!" sqref="AE336">
      <formula1>0</formula1>
      <formula2>9.99999999999999E+23</formula2>
    </dataValidation>
    <dataValidation type="decimal" allowBlank="1" showErrorMessage="1" errorTitle="Ошибка" error="Допускается ввод только неотрицательных чисел!" sqref="AC336">
      <formula1>0</formula1>
      <formula2>9.99999999999999E+23</formula2>
    </dataValidation>
    <dataValidation type="textLength" operator="lessThanOrEqual" allowBlank="1" showInputMessage="1" showErrorMessage="1" errorTitle="Ошибка" error="Допускается ввод не более 900 символов!" sqref="K3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6">
      <formula1>"a"</formula1>
    </dataValidation>
    <dataValidation type="whole" allowBlank="1" showErrorMessage="1" errorTitle="Ошибка" error="Допускается ввод только неотрицательных целых чисел!" sqref="AI335">
      <formula1>0</formula1>
      <formula2>9.99999999999999E+23</formula2>
    </dataValidation>
    <dataValidation type="whole" allowBlank="1" showErrorMessage="1" errorTitle="Ошибка" error="Допускается ввод только неотрицательных целых чисел!" sqref="AF335">
      <formula1>0</formula1>
      <formula2>9.99999999999999E+23</formula2>
    </dataValidation>
    <dataValidation type="textLength" operator="lessThanOrEqual" allowBlank="1" showInputMessage="1" showErrorMessage="1" errorTitle="Ошибка" error="Допускается ввод не более 900 символов!" sqref="K3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5">
      <formula1>"a"</formula1>
    </dataValidation>
    <dataValidation type="whole" allowBlank="1" showErrorMessage="1" errorTitle="Ошибка" error="Допускается ввод только неотрицательных целых чисел!" sqref="AI334">
      <formula1>0</formula1>
      <formula2>9.99999999999999E+23</formula2>
    </dataValidation>
    <dataValidation type="whole" allowBlank="1" showErrorMessage="1" errorTitle="Ошибка" error="Допускается ввод только неотрицательных целых чисел!" sqref="AF334">
      <formula1>0</formula1>
      <formula2>9.99999999999999E+23</formula2>
    </dataValidation>
    <dataValidation type="textLength" operator="lessThanOrEqual" allowBlank="1" showInputMessage="1" showErrorMessage="1" errorTitle="Ошибка" error="Допускается ввод не более 900 символов!" sqref="M334">
      <formula1>900</formula1>
    </dataValidation>
    <dataValidation type="textLength" operator="lessThanOrEqual" allowBlank="1" showInputMessage="1" showErrorMessage="1" errorTitle="Ошибка" error="Допускается ввод не более 900 символов!" sqref="K3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4">
      <formula1>"a"</formula1>
    </dataValidation>
    <dataValidation type="whole" allowBlank="1" showErrorMessage="1" errorTitle="Ошибка" error="Допускается ввод только неотрицательных целых чисел!" sqref="AI333">
      <formula1>0</formula1>
      <formula2>9.99999999999999E+23</formula2>
    </dataValidation>
    <dataValidation type="whole" allowBlank="1" showErrorMessage="1" errorTitle="Ошибка" error="Допускается ввод только неотрицательных целых чисел!" sqref="AF333">
      <formula1>0</formula1>
      <formula2>9.99999999999999E+23</formula2>
    </dataValidation>
    <dataValidation type="whole" allowBlank="1" showErrorMessage="1" errorTitle="Ошибка" error="Допускается ввод только неотрицательных целых чисел!" sqref="AI332">
      <formula1>0</formula1>
      <formula2>9.99999999999999E+23</formula2>
    </dataValidation>
    <dataValidation type="whole" allowBlank="1" showErrorMessage="1" errorTitle="Ошибка" error="Допускается ввод только неотрицательных целых чисел!" sqref="AF332">
      <formula1>0</formula1>
      <formula2>9.99999999999999E+23</formula2>
    </dataValidation>
    <dataValidation type="textLength" operator="lessThanOrEqual" allowBlank="1" showInputMessage="1" showErrorMessage="1" errorTitle="Ошибка" error="Допускается ввод не более 900 символов!" sqref="K3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2">
      <formula1>"a"</formula1>
    </dataValidation>
    <dataValidation type="whole" allowBlank="1" showErrorMessage="1" errorTitle="Ошибка" error="Допускается ввод только неотрицательных целых чисел!" sqref="AI330">
      <formula1>0</formula1>
      <formula2>9.99999999999999E+23</formula2>
    </dataValidation>
    <dataValidation type="whole" allowBlank="1" showErrorMessage="1" errorTitle="Ошибка" error="Допускается ввод только неотрицательных целых чисел!" sqref="AF330">
      <formula1>0</formula1>
      <formula2>9.99999999999999E+23</formula2>
    </dataValidation>
    <dataValidation type="decimal" allowBlank="1" showErrorMessage="1" errorTitle="Ошибка" error="Допускается ввод только неотрицательных чисел!" sqref="AE330">
      <formula1>0</formula1>
      <formula2>9.99999999999999E+23</formula2>
    </dataValidation>
    <dataValidation type="decimal" allowBlank="1" showErrorMessage="1" errorTitle="Ошибка" error="Допускается ввод только неотрицательных чисел!" sqref="AC330">
      <formula1>0</formula1>
      <formula2>9.99999999999999E+23</formula2>
    </dataValidation>
    <dataValidation type="textLength" operator="lessThanOrEqual" allowBlank="1" showInputMessage="1" showErrorMessage="1" errorTitle="Ошибка" error="Допускается ввод не более 900 символов!" sqref="K3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0">
      <formula1>"a"</formula1>
    </dataValidation>
    <dataValidation type="whole" allowBlank="1" showErrorMessage="1" errorTitle="Ошибка" error="Допускается ввод только неотрицательных целых чисел!" sqref="AI329">
      <formula1>0</formula1>
      <formula2>9.99999999999999E+23</formula2>
    </dataValidation>
    <dataValidation type="whole" allowBlank="1" showErrorMessage="1" errorTitle="Ошибка" error="Допускается ввод только неотрицательных целых чисел!" sqref="AF329">
      <formula1>0</formula1>
      <formula2>9.99999999999999E+23</formula2>
    </dataValidation>
    <dataValidation type="textLength" operator="lessThanOrEqual" allowBlank="1" showInputMessage="1" showErrorMessage="1" errorTitle="Ошибка" error="Допускается ввод не более 900 символов!" sqref="K3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9">
      <formula1>"a"</formula1>
    </dataValidation>
    <dataValidation type="whole" allowBlank="1" showErrorMessage="1" errorTitle="Ошибка" error="Допускается ввод только неотрицательных целых чисел!" sqref="AI328">
      <formula1>0</formula1>
      <formula2>9.99999999999999E+23</formula2>
    </dataValidation>
    <dataValidation type="whole" allowBlank="1" showErrorMessage="1" errorTitle="Ошибка" error="Допускается ввод только неотрицательных целых чисел!" sqref="AF328">
      <formula1>0</formula1>
      <formula2>9.99999999999999E+23</formula2>
    </dataValidation>
    <dataValidation type="textLength" operator="lessThanOrEqual" allowBlank="1" showInputMessage="1" showErrorMessage="1" errorTitle="Ошибка" error="Допускается ввод не более 900 символов!" sqref="M328">
      <formula1>900</formula1>
    </dataValidation>
    <dataValidation type="textLength" operator="lessThanOrEqual" allowBlank="1" showInputMessage="1" showErrorMessage="1" errorTitle="Ошибка" error="Допускается ввод не более 900 символов!" sqref="K3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8">
      <formula1>"a"</formula1>
    </dataValidation>
    <dataValidation type="whole" allowBlank="1" showErrorMessage="1" errorTitle="Ошибка" error="Допускается ввод только неотрицательных целых чисел!" sqref="AI327">
      <formula1>0</formula1>
      <formula2>9.99999999999999E+23</formula2>
    </dataValidation>
    <dataValidation type="whole" allowBlank="1" showErrorMessage="1" errorTitle="Ошибка" error="Допускается ввод только неотрицательных целых чисел!" sqref="AF327">
      <formula1>0</formula1>
      <formula2>9.99999999999999E+23</formula2>
    </dataValidation>
    <dataValidation type="whole" allowBlank="1" showErrorMessage="1" errorTitle="Ошибка" error="Допускается ввод только неотрицательных целых чисел!" sqref="AI326">
      <formula1>0</formula1>
      <formula2>9.99999999999999E+23</formula2>
    </dataValidation>
    <dataValidation type="whole" allowBlank="1" showErrorMessage="1" errorTitle="Ошибка" error="Допускается ввод только неотрицательных целых чисел!" sqref="AF326">
      <formula1>0</formula1>
      <formula2>9.99999999999999E+23</formula2>
    </dataValidation>
    <dataValidation type="textLength" operator="lessThanOrEqual" allowBlank="1" showInputMessage="1" showErrorMessage="1" errorTitle="Ошибка" error="Допускается ввод не более 900 символов!" sqref="K3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6">
      <formula1>"a"</formula1>
    </dataValidation>
    <dataValidation type="whole" allowBlank="1" showErrorMessage="1" errorTitle="Ошибка" error="Допускается ввод только неотрицательных целых чисел!" sqref="AI325">
      <formula1>0</formula1>
      <formula2>9.99999999999999E+23</formula2>
    </dataValidation>
    <dataValidation type="whole" allowBlank="1" showErrorMessage="1" errorTitle="Ошибка" error="Допускается ввод только неотрицательных целых чисел!" sqref="AF325">
      <formula1>0</formula1>
      <formula2>9.99999999999999E+23</formula2>
    </dataValidation>
    <dataValidation type="decimal" allowBlank="1" showErrorMessage="1" errorTitle="Ошибка" error="Допускается ввод только неотрицательных чисел!" sqref="AE325">
      <formula1>0</formula1>
      <formula2>9.99999999999999E+23</formula2>
    </dataValidation>
    <dataValidation type="decimal" allowBlank="1" showErrorMessage="1" errorTitle="Ошибка" error="Допускается ввод только неотрицательных чисел!" sqref="AC325">
      <formula1>0</formula1>
      <formula2>9.99999999999999E+23</formula2>
    </dataValidation>
    <dataValidation type="textLength" operator="lessThanOrEqual" allowBlank="1" showInputMessage="1" showErrorMessage="1" errorTitle="Ошибка" error="Допускается ввод не более 900 символов!" sqref="K3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5">
      <formula1>"a"</formula1>
    </dataValidation>
    <dataValidation type="whole" allowBlank="1" showErrorMessage="1" errorTitle="Ошибка" error="Допускается ввод только неотрицательных целых чисел!" sqref="AI324">
      <formula1>0</formula1>
      <formula2>9.99999999999999E+23</formula2>
    </dataValidation>
    <dataValidation type="whole" allowBlank="1" showErrorMessage="1" errorTitle="Ошибка" error="Допускается ввод только неотрицательных целых чисел!" sqref="AF324">
      <formula1>0</formula1>
      <formula2>9.99999999999999E+23</formula2>
    </dataValidation>
    <dataValidation type="textLength" operator="lessThanOrEqual" allowBlank="1" showInputMessage="1" showErrorMessage="1" errorTitle="Ошибка" error="Допускается ввод не более 900 символов!" sqref="K3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4">
      <formula1>"a"</formula1>
    </dataValidation>
    <dataValidation type="whole" allowBlank="1" showErrorMessage="1" errorTitle="Ошибка" error="Допускается ввод только неотрицательных целых чисел!" sqref="AI323">
      <formula1>0</formula1>
      <formula2>9.99999999999999E+23</formula2>
    </dataValidation>
    <dataValidation type="whole" allowBlank="1" showErrorMessage="1" errorTitle="Ошибка" error="Допускается ввод только неотрицательных целых чисел!" sqref="AF323">
      <formula1>0</formula1>
      <formula2>9.99999999999999E+23</formula2>
    </dataValidation>
    <dataValidation type="textLength" operator="lessThanOrEqual" allowBlank="1" showInputMessage="1" showErrorMessage="1" errorTitle="Ошибка" error="Допускается ввод не более 900 символов!" sqref="M323">
      <formula1>900</formula1>
    </dataValidation>
    <dataValidation type="textLength" operator="lessThanOrEqual" allowBlank="1" showInputMessage="1" showErrorMessage="1" errorTitle="Ошибка" error="Допускается ввод не более 900 символов!" sqref="K3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3">
      <formula1>"a"</formula1>
    </dataValidation>
    <dataValidation type="whole" allowBlank="1" showErrorMessage="1" errorTitle="Ошибка" error="Допускается ввод только неотрицательных целых чисел!" sqref="AI322">
      <formula1>0</formula1>
      <formula2>9.99999999999999E+23</formula2>
    </dataValidation>
    <dataValidation type="whole" allowBlank="1" showErrorMessage="1" errorTitle="Ошибка" error="Допускается ввод только неотрицательных целых чисел!" sqref="AF322">
      <formula1>0</formula1>
      <formula2>9.99999999999999E+23</formula2>
    </dataValidation>
    <dataValidation type="whole" allowBlank="1" showErrorMessage="1" errorTitle="Ошибка" error="Допускается ввод только неотрицательных целых чисел!" sqref="AI321">
      <formula1>0</formula1>
      <formula2>9.99999999999999E+23</formula2>
    </dataValidation>
    <dataValidation type="whole" allowBlank="1" showErrorMessage="1" errorTitle="Ошибка" error="Допускается ввод только неотрицательных целых чисел!" sqref="AF321">
      <formula1>0</formula1>
      <formula2>9.99999999999999E+23</formula2>
    </dataValidation>
    <dataValidation type="textLength" operator="lessThanOrEqual" allowBlank="1" showInputMessage="1" showErrorMessage="1" errorTitle="Ошибка" error="Допускается ввод не более 900 символов!" sqref="K3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1">
      <formula1>"a"</formula1>
    </dataValidation>
    <dataValidation type="whole" allowBlank="1" showErrorMessage="1" errorTitle="Ошибка" error="Допускается ввод только неотрицательных целых чисел!" sqref="AI319">
      <formula1>0</formula1>
      <formula2>9.99999999999999E+23</formula2>
    </dataValidation>
    <dataValidation type="whole" allowBlank="1" showErrorMessage="1" errorTitle="Ошибка" error="Допускается ввод только неотрицательных целых чисел!" sqref="AF319">
      <formula1>0</formula1>
      <formula2>9.99999999999999E+23</formula2>
    </dataValidation>
    <dataValidation type="decimal" allowBlank="1" showErrorMessage="1" errorTitle="Ошибка" error="Допускается ввод только неотрицательных чисел!" sqref="AE319">
      <formula1>0</formula1>
      <formula2>9.99999999999999E+23</formula2>
    </dataValidation>
    <dataValidation type="decimal" allowBlank="1" showErrorMessage="1" errorTitle="Ошибка" error="Допускается ввод только неотрицательных чисел!" sqref="AC319">
      <formula1>0</formula1>
      <formula2>9.99999999999999E+23</formula2>
    </dataValidation>
    <dataValidation type="textLength" operator="lessThanOrEqual" allowBlank="1" showInputMessage="1" showErrorMessage="1" errorTitle="Ошибка" error="Допускается ввод не более 900 символов!" sqref="K3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9">
      <formula1>"a"</formula1>
    </dataValidation>
    <dataValidation type="whole" allowBlank="1" showErrorMessage="1" errorTitle="Ошибка" error="Допускается ввод только неотрицательных целых чисел!" sqref="AI318">
      <formula1>0</formula1>
      <formula2>9.99999999999999E+23</formula2>
    </dataValidation>
    <dataValidation type="whole" allowBlank="1" showErrorMessage="1" errorTitle="Ошибка" error="Допускается ввод только неотрицательных целых чисел!" sqref="AF318">
      <formula1>0</formula1>
      <formula2>9.99999999999999E+23</formula2>
    </dataValidation>
    <dataValidation type="textLength" operator="lessThanOrEqual" allowBlank="1" showInputMessage="1" showErrorMessage="1" errorTitle="Ошибка" error="Допускается ввод не более 900 символов!" sqref="K3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8">
      <formula1>"a"</formula1>
    </dataValidation>
    <dataValidation type="whole" allowBlank="1" showErrorMessage="1" errorTitle="Ошибка" error="Допускается ввод только неотрицательных целых чисел!" sqref="AI317">
      <formula1>0</formula1>
      <formula2>9.99999999999999E+23</formula2>
    </dataValidation>
    <dataValidation type="whole" allowBlank="1" showErrorMessage="1" errorTitle="Ошибка" error="Допускается ввод только неотрицательных целых чисел!" sqref="AF317">
      <formula1>0</formula1>
      <formula2>9.99999999999999E+23</formula2>
    </dataValidation>
    <dataValidation type="textLength" operator="lessThanOrEqual" allowBlank="1" showInputMessage="1" showErrorMessage="1" errorTitle="Ошибка" error="Допускается ввод не более 900 символов!" sqref="M317">
      <formula1>900</formula1>
    </dataValidation>
    <dataValidation type="textLength" operator="lessThanOrEqual" allowBlank="1" showInputMessage="1" showErrorMessage="1" errorTitle="Ошибка" error="Допускается ввод не более 900 символов!" sqref="K3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7">
      <formula1>"a"</formula1>
    </dataValidation>
    <dataValidation type="whole" allowBlank="1" showErrorMessage="1" errorTitle="Ошибка" error="Допускается ввод только неотрицательных целых чисел!" sqref="AI316">
      <formula1>0</formula1>
      <formula2>9.99999999999999E+23</formula2>
    </dataValidation>
    <dataValidation type="whole" allowBlank="1" showErrorMessage="1" errorTitle="Ошибка" error="Допускается ввод только неотрицательных целых чисел!" sqref="AF316">
      <formula1>0</formula1>
      <formula2>9.99999999999999E+23</formula2>
    </dataValidation>
    <dataValidation type="whole" allowBlank="1" showErrorMessage="1" errorTitle="Ошибка" error="Допускается ввод только неотрицательных целых чисел!" sqref="AI315">
      <formula1>0</formula1>
      <formula2>9.99999999999999E+23</formula2>
    </dataValidation>
    <dataValidation type="whole" allowBlank="1" showErrorMessage="1" errorTitle="Ошибка" error="Допускается ввод только неотрицательных целых чисел!" sqref="AF315">
      <formula1>0</formula1>
      <formula2>9.99999999999999E+23</formula2>
    </dataValidation>
    <dataValidation type="textLength" operator="lessThanOrEqual" allowBlank="1" showInputMessage="1" showErrorMessage="1" errorTitle="Ошибка" error="Допускается ввод не более 900 символов!" sqref="K3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5">
      <formula1>"a"</formula1>
    </dataValidation>
    <dataValidation type="whole" allowBlank="1" showErrorMessage="1" errorTitle="Ошибка" error="Допускается ввод только неотрицательных целых чисел!" sqref="AI313">
      <formula1>0</formula1>
      <formula2>9.99999999999999E+23</formula2>
    </dataValidation>
    <dataValidation type="whole" allowBlank="1" showErrorMessage="1" errorTitle="Ошибка" error="Допускается ввод только неотрицательных целых чисел!" sqref="AF313">
      <formula1>0</formula1>
      <formula2>9.99999999999999E+23</formula2>
    </dataValidation>
    <dataValidation type="decimal" allowBlank="1" showErrorMessage="1" errorTitle="Ошибка" error="Допускается ввод только неотрицательных чисел!" sqref="AE313">
      <formula1>0</formula1>
      <formula2>9.99999999999999E+23</formula2>
    </dataValidation>
    <dataValidation type="decimal" allowBlank="1" showErrorMessage="1" errorTitle="Ошибка" error="Допускается ввод только неотрицательных чисел!" sqref="AC313">
      <formula1>0</formula1>
      <formula2>9.99999999999999E+23</formula2>
    </dataValidation>
    <dataValidation type="textLength" operator="lessThanOrEqual" allowBlank="1" showInputMessage="1" showErrorMessage="1" errorTitle="Ошибка" error="Допускается ввод не более 900 символов!" sqref="K3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3">
      <formula1>"a"</formula1>
    </dataValidation>
    <dataValidation type="whole" allowBlank="1" showErrorMessage="1" errorTitle="Ошибка" error="Допускается ввод только неотрицательных целых чисел!" sqref="AI312">
      <formula1>0</formula1>
      <formula2>9.99999999999999E+23</formula2>
    </dataValidation>
    <dataValidation type="whole" allowBlank="1" showErrorMessage="1" errorTitle="Ошибка" error="Допускается ввод только неотрицательных целых чисел!" sqref="AF312">
      <formula1>0</formula1>
      <formula2>9.99999999999999E+23</formula2>
    </dataValidation>
    <dataValidation type="textLength" operator="lessThanOrEqual" allowBlank="1" showInputMessage="1" showErrorMessage="1" errorTitle="Ошибка" error="Допускается ввод не более 900 символов!" sqref="K3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2">
      <formula1>"a"</formula1>
    </dataValidation>
    <dataValidation type="whole" allowBlank="1" showErrorMessage="1" errorTitle="Ошибка" error="Допускается ввод только неотрицательных целых чисел!" sqref="AI311">
      <formula1>0</formula1>
      <formula2>9.99999999999999E+23</formula2>
    </dataValidation>
    <dataValidation type="whole" allowBlank="1" showErrorMessage="1" errorTitle="Ошибка" error="Допускается ввод только неотрицательных целых чисел!" sqref="AF311">
      <formula1>0</formula1>
      <formula2>9.99999999999999E+23</formula2>
    </dataValidation>
    <dataValidation type="textLength" operator="lessThanOrEqual" allowBlank="1" showInputMessage="1" showErrorMessage="1" errorTitle="Ошибка" error="Допускается ввод не более 900 символов!" sqref="M311">
      <formula1>900</formula1>
    </dataValidation>
    <dataValidation type="textLength" operator="lessThanOrEqual" allowBlank="1" showInputMessage="1" showErrorMessage="1" errorTitle="Ошибка" error="Допускается ввод не более 900 символов!" sqref="K3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1">
      <formula1>"a"</formula1>
    </dataValidation>
    <dataValidation type="whole" allowBlank="1" showErrorMessage="1" errorTitle="Ошибка" error="Допускается ввод только неотрицательных целых чисел!" sqref="AI310">
      <formula1>0</formula1>
      <formula2>9.99999999999999E+23</formula2>
    </dataValidation>
    <dataValidation type="whole" allowBlank="1" showErrorMessage="1" errorTitle="Ошибка" error="Допускается ввод только неотрицательных целых чисел!" sqref="AF310">
      <formula1>0</formula1>
      <formula2>9.99999999999999E+23</formula2>
    </dataValidation>
    <dataValidation type="whole" allowBlank="1" showErrorMessage="1" errorTitle="Ошибка" error="Допускается ввод только неотрицательных целых чисел!" sqref="AI309">
      <formula1>0</formula1>
      <formula2>9.99999999999999E+23</formula2>
    </dataValidation>
    <dataValidation type="whole" allowBlank="1" showErrorMessage="1" errorTitle="Ошибка" error="Допускается ввод только неотрицательных целых чисел!" sqref="AF309">
      <formula1>0</formula1>
      <formula2>9.99999999999999E+23</formula2>
    </dataValidation>
    <dataValidation type="textLength" operator="lessThanOrEqual" allowBlank="1" showInputMessage="1" showErrorMessage="1" errorTitle="Ошибка" error="Допускается ввод не более 900 символов!" sqref="K3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9">
      <formula1>"a"</formula1>
    </dataValidation>
    <dataValidation type="whole" allowBlank="1" showErrorMessage="1" errorTitle="Ошибка" error="Допускается ввод только неотрицательных целых чисел!" sqref="AI307">
      <formula1>0</formula1>
      <formula2>9.99999999999999E+23</formula2>
    </dataValidation>
    <dataValidation type="whole" allowBlank="1" showErrorMessage="1" errorTitle="Ошибка" error="Допускается ввод только неотрицательных целых чисел!" sqref="AF307">
      <formula1>0</formula1>
      <formula2>9.99999999999999E+23</formula2>
    </dataValidation>
    <dataValidation type="decimal" allowBlank="1" showErrorMessage="1" errorTitle="Ошибка" error="Допускается ввод только неотрицательных чисел!" sqref="AE307">
      <formula1>0</formula1>
      <formula2>9.99999999999999E+23</formula2>
    </dataValidation>
    <dataValidation type="decimal" allowBlank="1" showErrorMessage="1" errorTitle="Ошибка" error="Допускается ввод только неотрицательных чисел!" sqref="AC307">
      <formula1>0</formula1>
      <formula2>9.99999999999999E+23</formula2>
    </dataValidation>
    <dataValidation type="textLength" operator="lessThanOrEqual" allowBlank="1" showInputMessage="1" showErrorMessage="1" errorTitle="Ошибка" error="Допускается ввод не более 900 символов!" sqref="K3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7">
      <formula1>"a"</formula1>
    </dataValidation>
    <dataValidation type="whole" allowBlank="1" showErrorMessage="1" errorTitle="Ошибка" error="Допускается ввод только неотрицательных целых чисел!" sqref="AI306">
      <formula1>0</formula1>
      <formula2>9.99999999999999E+23</formula2>
    </dataValidation>
    <dataValidation type="whole" allowBlank="1" showErrorMessage="1" errorTitle="Ошибка" error="Допускается ввод только неотрицательных целых чисел!" sqref="AF306">
      <formula1>0</formula1>
      <formula2>9.99999999999999E+23</formula2>
    </dataValidation>
    <dataValidation type="textLength" operator="lessThanOrEqual" allowBlank="1" showInputMessage="1" showErrorMessage="1" errorTitle="Ошибка" error="Допускается ввод не более 900 символов!" sqref="K3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6">
      <formula1>"a"</formula1>
    </dataValidation>
    <dataValidation type="whole" allowBlank="1" showErrorMessage="1" errorTitle="Ошибка" error="Допускается ввод только неотрицательных целых чисел!" sqref="AI305">
      <formula1>0</formula1>
      <formula2>9.99999999999999E+23</formula2>
    </dataValidation>
    <dataValidation type="whole" allowBlank="1" showErrorMessage="1" errorTitle="Ошибка" error="Допускается ввод только неотрицательных целых чисел!" sqref="AF305">
      <formula1>0</formula1>
      <formula2>9.99999999999999E+23</formula2>
    </dataValidation>
    <dataValidation type="textLength" operator="lessThanOrEqual" allowBlank="1" showInputMessage="1" showErrorMessage="1" errorTitle="Ошибка" error="Допускается ввод не более 900 символов!" sqref="M305">
      <formula1>900</formula1>
    </dataValidation>
    <dataValidation type="textLength" operator="lessThanOrEqual" allowBlank="1" showInputMessage="1" showErrorMessage="1" errorTitle="Ошибка" error="Допускается ввод не более 900 символов!" sqref="K3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5">
      <formula1>"a"</formula1>
    </dataValidation>
    <dataValidation type="whole" allowBlank="1" showErrorMessage="1" errorTitle="Ошибка" error="Допускается ввод только неотрицательных целых чисел!" sqref="AI304">
      <formula1>0</formula1>
      <formula2>9.99999999999999E+23</formula2>
    </dataValidation>
    <dataValidation type="whole" allowBlank="1" showErrorMessage="1" errorTitle="Ошибка" error="Допускается ввод только неотрицательных целых чисел!" sqref="AF304">
      <formula1>0</formula1>
      <formula2>9.99999999999999E+23</formula2>
    </dataValidation>
    <dataValidation type="whole" allowBlank="1" showErrorMessage="1" errorTitle="Ошибка" error="Допускается ввод только неотрицательных целых чисел!" sqref="AI303">
      <formula1>0</formula1>
      <formula2>9.99999999999999E+23</formula2>
    </dataValidation>
    <dataValidation type="whole" allowBlank="1" showErrorMessage="1" errorTitle="Ошибка" error="Допускается ввод только неотрицательных целых чисел!" sqref="AF303">
      <formula1>0</formula1>
      <formula2>9.99999999999999E+23</formula2>
    </dataValidation>
    <dataValidation type="textLength" operator="lessThanOrEqual" allowBlank="1" showInputMessage="1" showErrorMessage="1" errorTitle="Ошибка" error="Допускается ввод не более 900 символов!" sqref="K3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3">
      <formula1>"a"</formula1>
    </dataValidation>
    <dataValidation type="whole" allowBlank="1" showErrorMessage="1" errorTitle="Ошибка" error="Допускается ввод только неотрицательных целых чисел!" sqref="AI302">
      <formula1>0</formula1>
      <formula2>9.99999999999999E+23</formula2>
    </dataValidation>
    <dataValidation type="whole" allowBlank="1" showErrorMessage="1" errorTitle="Ошибка" error="Допускается ввод только неотрицательных целых чисел!" sqref="AF302">
      <formula1>0</formula1>
      <formula2>9.99999999999999E+23</formula2>
    </dataValidation>
    <dataValidation type="decimal" allowBlank="1" showErrorMessage="1" errorTitle="Ошибка" error="Допускается ввод только неотрицательных чисел!" sqref="AE302">
      <formula1>0</formula1>
      <formula2>9.99999999999999E+23</formula2>
    </dataValidation>
    <dataValidation type="decimal" allowBlank="1" showErrorMessage="1" errorTitle="Ошибка" error="Допускается ввод только неотрицательных чисел!" sqref="AC302">
      <formula1>0</formula1>
      <formula2>9.99999999999999E+23</formula2>
    </dataValidation>
    <dataValidation type="textLength" operator="lessThanOrEqual" allowBlank="1" showInputMessage="1" showErrorMessage="1" errorTitle="Ошибка" error="Допускается ввод не более 900 символов!" sqref="K3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2">
      <formula1>"a"</formula1>
    </dataValidation>
    <dataValidation type="whole" allowBlank="1" showErrorMessage="1" errorTitle="Ошибка" error="Допускается ввод только неотрицательных целых чисел!" sqref="AI301">
      <formula1>0</formula1>
      <formula2>9.99999999999999E+23</formula2>
    </dataValidation>
    <dataValidation type="whole" allowBlank="1" showErrorMessage="1" errorTitle="Ошибка" error="Допускается ввод только неотрицательных целых чисел!" sqref="AF301">
      <formula1>0</formula1>
      <formula2>9.99999999999999E+23</formula2>
    </dataValidation>
    <dataValidation type="textLength" operator="lessThanOrEqual" allowBlank="1" showInputMessage="1" showErrorMessage="1" errorTitle="Ошибка" error="Допускается ввод не более 900 символов!" sqref="K3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1">
      <formula1>"a"</formula1>
    </dataValidation>
    <dataValidation type="whole" allowBlank="1" showErrorMessage="1" errorTitle="Ошибка" error="Допускается ввод только неотрицательных целых чисел!" sqref="AI300">
      <formula1>0</formula1>
      <formula2>9.99999999999999E+23</formula2>
    </dataValidation>
    <dataValidation type="whole" allowBlank="1" showErrorMessage="1" errorTitle="Ошибка" error="Допускается ввод только неотрицательных целых чисел!" sqref="AF300">
      <formula1>0</formula1>
      <formula2>9.99999999999999E+23</formula2>
    </dataValidation>
    <dataValidation type="textLength" operator="lessThanOrEqual" allowBlank="1" showInputMessage="1" showErrorMessage="1" errorTitle="Ошибка" error="Допускается ввод не более 900 символов!" sqref="M300">
      <formula1>900</formula1>
    </dataValidation>
    <dataValidation type="textLength" operator="lessThanOrEqual" allowBlank="1" showInputMessage="1" showErrorMessage="1" errorTitle="Ошибка" error="Допускается ввод не более 900 символов!" sqref="K3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0">
      <formula1>"a"</formula1>
    </dataValidation>
    <dataValidation type="whole" allowBlank="1" showErrorMessage="1" errorTitle="Ошибка" error="Допускается ввод только неотрицательных целых чисел!" sqref="AI299">
      <formula1>0</formula1>
      <formula2>9.99999999999999E+23</formula2>
    </dataValidation>
    <dataValidation type="whole" allowBlank="1" showErrorMessage="1" errorTitle="Ошибка" error="Допускается ввод только неотрицательных целых чисел!" sqref="AF299">
      <formula1>0</formula1>
      <formula2>9.99999999999999E+23</formula2>
    </dataValidation>
    <dataValidation type="whole" allowBlank="1" showErrorMessage="1" errorTitle="Ошибка" error="Допускается ввод только неотрицательных целых чисел!" sqref="AI298">
      <formula1>0</formula1>
      <formula2>9.99999999999999E+23</formula2>
    </dataValidation>
    <dataValidation type="whole" allowBlank="1" showErrorMessage="1" errorTitle="Ошибка" error="Допускается ввод только неотрицательных целых чисел!" sqref="AF298">
      <formula1>0</formula1>
      <formula2>9.99999999999999E+23</formula2>
    </dataValidation>
    <dataValidation type="textLength" operator="lessThanOrEqual" allowBlank="1" showInputMessage="1" showErrorMessage="1" errorTitle="Ошибка" error="Допускается ввод не более 900 символов!" sqref="K2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8">
      <formula1>"a"</formula1>
    </dataValidation>
    <dataValidation type="whole" allowBlank="1" showErrorMessage="1" errorTitle="Ошибка" error="Допускается ввод только неотрицательных целых чисел!" sqref="AI297">
      <formula1>0</formula1>
      <formula2>9.99999999999999E+23</formula2>
    </dataValidation>
    <dataValidation type="whole" allowBlank="1" showErrorMessage="1" errorTitle="Ошибка" error="Допускается ввод только неотрицательных целых чисел!" sqref="AF297">
      <formula1>0</formula1>
      <formula2>9.99999999999999E+23</formula2>
    </dataValidation>
    <dataValidation type="decimal" allowBlank="1" showErrorMessage="1" errorTitle="Ошибка" error="Допускается ввод только неотрицательных чисел!" sqref="AE297">
      <formula1>0</formula1>
      <formula2>9.99999999999999E+23</formula2>
    </dataValidation>
    <dataValidation type="decimal" allowBlank="1" showErrorMessage="1" errorTitle="Ошибка" error="Допускается ввод только неотрицательных чисел!" sqref="AC297">
      <formula1>0</formula1>
      <formula2>9.99999999999999E+23</formula2>
    </dataValidation>
    <dataValidation type="textLength" operator="lessThanOrEqual" allowBlank="1" showInputMessage="1" showErrorMessage="1" errorTitle="Ошибка" error="Допускается ввод не более 900 символов!" sqref="K2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7">
      <formula1>"a"</formula1>
    </dataValidation>
    <dataValidation type="whole" allowBlank="1" showErrorMessage="1" errorTitle="Ошибка" error="Допускается ввод только неотрицательных целых чисел!" sqref="AI296">
      <formula1>0</formula1>
      <formula2>9.99999999999999E+23</formula2>
    </dataValidation>
    <dataValidation type="whole" allowBlank="1" showErrorMessage="1" errorTitle="Ошибка" error="Допускается ввод только неотрицательных целых чисел!" sqref="AF296">
      <formula1>0</formula1>
      <formula2>9.99999999999999E+23</formula2>
    </dataValidation>
    <dataValidation type="textLength" operator="lessThanOrEqual" allowBlank="1" showInputMessage="1" showErrorMessage="1" errorTitle="Ошибка" error="Допускается ввод не более 900 символов!" sqref="K2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6">
      <formula1>"a"</formula1>
    </dataValidation>
    <dataValidation type="whole" allowBlank="1" showErrorMessage="1" errorTitle="Ошибка" error="Допускается ввод только неотрицательных целых чисел!" sqref="AI295">
      <formula1>0</formula1>
      <formula2>9.99999999999999E+23</formula2>
    </dataValidation>
    <dataValidation type="whole" allowBlank="1" showErrorMessage="1" errorTitle="Ошибка" error="Допускается ввод только неотрицательных целых чисел!" sqref="AF295">
      <formula1>0</formula1>
      <formula2>9.99999999999999E+23</formula2>
    </dataValidation>
    <dataValidation type="textLength" operator="lessThanOrEqual" allowBlank="1" showInputMessage="1" showErrorMessage="1" errorTitle="Ошибка" error="Допускается ввод не более 900 символов!" sqref="M295">
      <formula1>900</formula1>
    </dataValidation>
    <dataValidation type="textLength" operator="lessThanOrEqual" allowBlank="1" showInputMessage="1" showErrorMessage="1" errorTitle="Ошибка" error="Допускается ввод не более 900 символов!" sqref="K2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5">
      <formula1>"a"</formula1>
    </dataValidation>
    <dataValidation type="whole" allowBlank="1" showErrorMessage="1" errorTitle="Ошибка" error="Допускается ввод только неотрицательных целых чисел!" sqref="AI294">
      <formula1>0</formula1>
      <formula2>9.99999999999999E+23</formula2>
    </dataValidation>
    <dataValidation type="whole" allowBlank="1" showErrorMessage="1" errorTitle="Ошибка" error="Допускается ввод только неотрицательных целых чисел!" sqref="AF294">
      <formula1>0</formula1>
      <formula2>9.99999999999999E+23</formula2>
    </dataValidation>
    <dataValidation type="whole" allowBlank="1" showErrorMessage="1" errorTitle="Ошибка" error="Допускается ввод только неотрицательных целых чисел!" sqref="AI293">
      <formula1>0</formula1>
      <formula2>9.99999999999999E+23</formula2>
    </dataValidation>
    <dataValidation type="whole" allowBlank="1" showErrorMessage="1" errorTitle="Ошибка" error="Допускается ввод только неотрицательных целых чисел!" sqref="AF293">
      <formula1>0</formula1>
      <formula2>9.99999999999999E+23</formula2>
    </dataValidation>
    <dataValidation type="textLength" operator="lessThanOrEqual" allowBlank="1" showInputMessage="1" showErrorMessage="1" errorTitle="Ошибка" error="Допускается ввод не более 900 символов!" sqref="K2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3">
      <formula1>"a"</formula1>
    </dataValidation>
    <dataValidation type="whole" allowBlank="1" showErrorMessage="1" errorTitle="Ошибка" error="Допускается ввод только неотрицательных целых чисел!" sqref="AI292">
      <formula1>0</formula1>
      <formula2>9.99999999999999E+23</formula2>
    </dataValidation>
    <dataValidation type="whole" allowBlank="1" showErrorMessage="1" errorTitle="Ошибка" error="Допускается ввод только неотрицательных целых чисел!" sqref="AF292">
      <formula1>0</formula1>
      <formula2>9.99999999999999E+23</formula2>
    </dataValidation>
    <dataValidation type="decimal" allowBlank="1" showErrorMessage="1" errorTitle="Ошибка" error="Допускается ввод только неотрицательных чисел!" sqref="AE292">
      <formula1>0</formula1>
      <formula2>9.99999999999999E+23</formula2>
    </dataValidation>
    <dataValidation type="decimal" allowBlank="1" showErrorMessage="1" errorTitle="Ошибка" error="Допускается ввод только неотрицательных чисел!" sqref="AC292">
      <formula1>0</formula1>
      <formula2>9.99999999999999E+23</formula2>
    </dataValidation>
    <dataValidation type="textLength" operator="lessThanOrEqual" allowBlank="1" showInputMessage="1" showErrorMessage="1" errorTitle="Ошибка" error="Допускается ввод не более 900 символов!" sqref="K2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2">
      <formula1>"a"</formula1>
    </dataValidation>
    <dataValidation type="whole" allowBlank="1" showErrorMessage="1" errorTitle="Ошибка" error="Допускается ввод только неотрицательных целых чисел!" sqref="AI291">
      <formula1>0</formula1>
      <formula2>9.99999999999999E+23</formula2>
    </dataValidation>
    <dataValidation type="whole" allowBlank="1" showErrorMessage="1" errorTitle="Ошибка" error="Допускается ввод только неотрицательных целых чисел!" sqref="AF291">
      <formula1>0</formula1>
      <formula2>9.99999999999999E+23</formula2>
    </dataValidation>
    <dataValidation type="textLength" operator="lessThanOrEqual" allowBlank="1" showInputMessage="1" showErrorMessage="1" errorTitle="Ошибка" error="Допускается ввод не более 900 символов!" sqref="K2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1">
      <formula1>"a"</formula1>
    </dataValidation>
    <dataValidation type="whole" allowBlank="1" showErrorMessage="1" errorTitle="Ошибка" error="Допускается ввод только неотрицательных целых чисел!" sqref="AI290">
      <formula1>0</formula1>
      <formula2>9.99999999999999E+23</formula2>
    </dataValidation>
    <dataValidation type="whole" allowBlank="1" showErrorMessage="1" errorTitle="Ошибка" error="Допускается ввод только неотрицательных целых чисел!" sqref="AF290">
      <formula1>0</formula1>
      <formula2>9.99999999999999E+23</formula2>
    </dataValidation>
    <dataValidation type="textLength" operator="lessThanOrEqual" allowBlank="1" showInputMessage="1" showErrorMessage="1" errorTitle="Ошибка" error="Допускается ввод не более 900 символов!" sqref="M290">
      <formula1>900</formula1>
    </dataValidation>
    <dataValidation type="textLength" operator="lessThanOrEqual" allowBlank="1" showInputMessage="1" showErrorMessage="1" errorTitle="Ошибка" error="Допускается ввод не более 900 символов!" sqref="K2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0">
      <formula1>"a"</formula1>
    </dataValidation>
    <dataValidation type="whole" allowBlank="1" showErrorMessage="1" errorTitle="Ошибка" error="Допускается ввод только неотрицательных целых чисел!" sqref="AI289">
      <formula1>0</formula1>
      <formula2>9.99999999999999E+23</formula2>
    </dataValidation>
    <dataValidation type="whole" allowBlank="1" showErrorMessage="1" errorTitle="Ошибка" error="Допускается ввод только неотрицательных целых чисел!" sqref="AF289">
      <formula1>0</formula1>
      <formula2>9.99999999999999E+23</formula2>
    </dataValidation>
    <dataValidation type="whole" allowBlank="1" showErrorMessage="1" errorTitle="Ошибка" error="Допускается ввод только неотрицательных целых чисел!" sqref="AI288">
      <formula1>0</formula1>
      <formula2>9.99999999999999E+23</formula2>
    </dataValidation>
    <dataValidation type="whole" allowBlank="1" showErrorMessage="1" errorTitle="Ошибка" error="Допускается ввод только неотрицательных целых чисел!" sqref="AF288">
      <formula1>0</formula1>
      <formula2>9.99999999999999E+23</formula2>
    </dataValidation>
    <dataValidation type="textLength" operator="lessThanOrEqual" allowBlank="1" showInputMessage="1" showErrorMessage="1" errorTitle="Ошибка" error="Допускается ввод не более 900 символов!" sqref="K2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8">
      <formula1>"a"</formula1>
    </dataValidation>
    <dataValidation type="whole" allowBlank="1" showErrorMessage="1" errorTitle="Ошибка" error="Допускается ввод только неотрицательных целых чисел!" sqref="AI287">
      <formula1>0</formula1>
      <formula2>9.99999999999999E+23</formula2>
    </dataValidation>
    <dataValidation type="whole" allowBlank="1" showErrorMessage="1" errorTitle="Ошибка" error="Допускается ввод только неотрицательных целых чисел!" sqref="AF287">
      <formula1>0</formula1>
      <formula2>9.99999999999999E+23</formula2>
    </dataValidation>
    <dataValidation type="decimal" allowBlank="1" showErrorMessage="1" errorTitle="Ошибка" error="Допускается ввод только неотрицательных чисел!" sqref="AE287">
      <formula1>0</formula1>
      <formula2>9.99999999999999E+23</formula2>
    </dataValidation>
    <dataValidation type="decimal" allowBlank="1" showErrorMessage="1" errorTitle="Ошибка" error="Допускается ввод только неотрицательных чисел!" sqref="AC287">
      <formula1>0</formula1>
      <formula2>9.99999999999999E+23</formula2>
    </dataValidation>
    <dataValidation type="textLength" operator="lessThanOrEqual" allowBlank="1" showInputMessage="1" showErrorMessage="1" errorTitle="Ошибка" error="Допускается ввод не более 900 символов!" sqref="K2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7">
      <formula1>"a"</formula1>
    </dataValidation>
    <dataValidation type="whole" allowBlank="1" showErrorMessage="1" errorTitle="Ошибка" error="Допускается ввод только неотрицательных целых чисел!" sqref="AI286">
      <formula1>0</formula1>
      <formula2>9.99999999999999E+23</formula2>
    </dataValidation>
    <dataValidation type="whole" allowBlank="1" showErrorMessage="1" errorTitle="Ошибка" error="Допускается ввод только неотрицательных целых чисел!" sqref="AF286">
      <formula1>0</formula1>
      <formula2>9.99999999999999E+23</formula2>
    </dataValidation>
    <dataValidation type="textLength" operator="lessThanOrEqual" allowBlank="1" showInputMessage="1" showErrorMessage="1" errorTitle="Ошибка" error="Допускается ввод не более 900 символов!" sqref="K2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6">
      <formula1>"a"</formula1>
    </dataValidation>
    <dataValidation type="whole" allowBlank="1" showErrorMessage="1" errorTitle="Ошибка" error="Допускается ввод только неотрицательных целых чисел!" sqref="AI285">
      <formula1>0</formula1>
      <formula2>9.99999999999999E+23</formula2>
    </dataValidation>
    <dataValidation type="whole" allowBlank="1" showErrorMessage="1" errorTitle="Ошибка" error="Допускается ввод только неотрицательных целых чисел!" sqref="AF285">
      <formula1>0</formula1>
      <formula2>9.99999999999999E+23</formula2>
    </dataValidation>
    <dataValidation type="textLength" operator="lessThanOrEqual" allowBlank="1" showInputMessage="1" showErrorMessage="1" errorTitle="Ошибка" error="Допускается ввод не более 900 символов!" sqref="M285">
      <formula1>900</formula1>
    </dataValidation>
    <dataValidation type="textLength" operator="lessThanOrEqual" allowBlank="1" showInputMessage="1" showErrorMessage="1" errorTitle="Ошибка" error="Допускается ввод не более 900 символов!" sqref="K2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5">
      <formula1>"a"</formula1>
    </dataValidation>
    <dataValidation type="whole" allowBlank="1" showErrorMessage="1" errorTitle="Ошибка" error="Допускается ввод только неотрицательных целых чисел!" sqref="AI284">
      <formula1>0</formula1>
      <formula2>9.99999999999999E+23</formula2>
    </dataValidation>
    <dataValidation type="whole" allowBlank="1" showErrorMessage="1" errorTitle="Ошибка" error="Допускается ввод только неотрицательных целых чисел!" sqref="AF284">
      <formula1>0</formula1>
      <formula2>9.99999999999999E+23</formula2>
    </dataValidation>
    <dataValidation type="whole" allowBlank="1" showErrorMessage="1" errorTitle="Ошибка" error="Допускается ввод только неотрицательных целых чисел!" sqref="AI283">
      <formula1>0</formula1>
      <formula2>9.99999999999999E+23</formula2>
    </dataValidation>
    <dataValidation type="whole" allowBlank="1" showErrorMessage="1" errorTitle="Ошибка" error="Допускается ввод только неотрицательных целых чисел!" sqref="AF283">
      <formula1>0</formula1>
      <formula2>9.99999999999999E+23</formula2>
    </dataValidation>
    <dataValidation type="textLength" operator="lessThanOrEqual" allowBlank="1" showInputMessage="1" showErrorMessage="1" errorTitle="Ошибка" error="Допускается ввод не более 900 символов!" sqref="K2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3">
      <formula1>"a"</formula1>
    </dataValidation>
    <dataValidation type="whole" allowBlank="1" showErrorMessage="1" errorTitle="Ошибка" error="Допускается ввод только неотрицательных целых чисел!" sqref="AI280">
      <formula1>0</formula1>
      <formula2>9.99999999999999E+23</formula2>
    </dataValidation>
    <dataValidation type="whole" allowBlank="1" showErrorMessage="1" errorTitle="Ошибка" error="Допускается ввод только неотрицательных целых чисел!" sqref="AF280">
      <formula1>0</formula1>
      <formula2>9.99999999999999E+23</formula2>
    </dataValidation>
    <dataValidation type="decimal" allowBlank="1" showErrorMessage="1" errorTitle="Ошибка" error="Допускается ввод только неотрицательных чисел!" sqref="AE280">
      <formula1>0</formula1>
      <formula2>9.99999999999999E+23</formula2>
    </dataValidation>
    <dataValidation type="decimal" allowBlank="1" showErrorMessage="1" errorTitle="Ошибка" error="Допускается ввод только неотрицательных чисел!" sqref="AC280">
      <formula1>0</formula1>
      <formula2>9.99999999999999E+23</formula2>
    </dataValidation>
    <dataValidation type="textLength" operator="lessThanOrEqual" allowBlank="1" showInputMessage="1" showErrorMessage="1" errorTitle="Ошибка" error="Допускается ввод не более 900 символов!" sqref="K2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0">
      <formula1>"a"</formula1>
    </dataValidation>
    <dataValidation type="whole" allowBlank="1" showErrorMessage="1" errorTitle="Ошибка" error="Допускается ввод только неотрицательных целых чисел!" sqref="AI279">
      <formula1>0</formula1>
      <formula2>9.99999999999999E+23</formula2>
    </dataValidation>
    <dataValidation type="whole" allowBlank="1" showErrorMessage="1" errorTitle="Ошибка" error="Допускается ввод только неотрицательных целых чисел!" sqref="AF279">
      <formula1>0</formula1>
      <formula2>9.99999999999999E+23</formula2>
    </dataValidation>
    <dataValidation type="textLength" operator="lessThanOrEqual" allowBlank="1" showInputMessage="1" showErrorMessage="1" errorTitle="Ошибка" error="Допускается ввод не более 900 символов!" sqref="K2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9">
      <formula1>"a"</formula1>
    </dataValidation>
    <dataValidation type="whole" allowBlank="1" showErrorMessage="1" errorTitle="Ошибка" error="Допускается ввод только неотрицательных целых чисел!" sqref="AI278">
      <formula1>0</formula1>
      <formula2>9.99999999999999E+23</formula2>
    </dataValidation>
    <dataValidation type="whole" allowBlank="1" showErrorMessage="1" errorTitle="Ошибка" error="Допускается ввод только неотрицательных целых чисел!" sqref="AF278">
      <formula1>0</formula1>
      <formula2>9.99999999999999E+23</formula2>
    </dataValidation>
    <dataValidation type="textLength" operator="lessThanOrEqual" allowBlank="1" showInputMessage="1" showErrorMessage="1" errorTitle="Ошибка" error="Допускается ввод не более 900 символов!" sqref="M278">
      <formula1>900</formula1>
    </dataValidation>
    <dataValidation type="textLength" operator="lessThanOrEqual" allowBlank="1" showInputMessage="1" showErrorMessage="1" errorTitle="Ошибка" error="Допускается ввод не более 900 символов!" sqref="K2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8">
      <formula1>"a"</formula1>
    </dataValidation>
    <dataValidation type="whole" allowBlank="1" showErrorMessage="1" errorTitle="Ошибка" error="Допускается ввод только неотрицательных целых чисел!" sqref="AI277">
      <formula1>0</formula1>
      <formula2>9.99999999999999E+23</formula2>
    </dataValidation>
    <dataValidation type="whole" allowBlank="1" showErrorMessage="1" errorTitle="Ошибка" error="Допускается ввод только неотрицательных целых чисел!" sqref="AF277">
      <formula1>0</formula1>
      <formula2>9.99999999999999E+23</formula2>
    </dataValidation>
    <dataValidation type="whole" allowBlank="1" showErrorMessage="1" errorTitle="Ошибка" error="Допускается ввод только неотрицательных целых чисел!" sqref="AI276">
      <formula1>0</formula1>
      <formula2>9.99999999999999E+23</formula2>
    </dataValidation>
    <dataValidation type="whole" allowBlank="1" showErrorMessage="1" errorTitle="Ошибка" error="Допускается ввод только неотрицательных целых чисел!" sqref="AF276">
      <formula1>0</formula1>
      <formula2>9.99999999999999E+23</formula2>
    </dataValidation>
    <dataValidation type="textLength" operator="lessThanOrEqual" allowBlank="1" showInputMessage="1" showErrorMessage="1" errorTitle="Ошибка" error="Допускается ввод не более 900 символов!" sqref="K2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6">
      <formula1>"a"</formula1>
    </dataValidation>
    <dataValidation type="whole" allowBlank="1" showErrorMessage="1" errorTitle="Ошибка" error="Допускается ввод только неотрицательных целых чисел!" sqref="AI275">
      <formula1>0</formula1>
      <formula2>9.99999999999999E+23</formula2>
    </dataValidation>
    <dataValidation type="whole" allowBlank="1" showErrorMessage="1" errorTitle="Ошибка" error="Допускается ввод только неотрицательных целых чисел!" sqref="AF275">
      <formula1>0</formula1>
      <formula2>9.99999999999999E+23</formula2>
    </dataValidation>
    <dataValidation type="decimal" allowBlank="1" showErrorMessage="1" errorTitle="Ошибка" error="Допускается ввод только неотрицательных чисел!" sqref="AE275">
      <formula1>0</formula1>
      <formula2>9.99999999999999E+23</formula2>
    </dataValidation>
    <dataValidation type="decimal" allowBlank="1" showErrorMessage="1" errorTitle="Ошибка" error="Допускается ввод только неотрицательных чисел!" sqref="AC275">
      <formula1>0</formula1>
      <formula2>9.99999999999999E+23</formula2>
    </dataValidation>
    <dataValidation type="textLength" operator="lessThanOrEqual" allowBlank="1" showInputMessage="1" showErrorMessage="1" errorTitle="Ошибка" error="Допускается ввод не более 900 символов!" sqref="K2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5">
      <formula1>"a"</formula1>
    </dataValidation>
    <dataValidation type="whole" allowBlank="1" showErrorMessage="1" errorTitle="Ошибка" error="Допускается ввод только неотрицательных целых чисел!" sqref="AI274">
      <formula1>0</formula1>
      <formula2>9.99999999999999E+23</formula2>
    </dataValidation>
    <dataValidation type="whole" allowBlank="1" showErrorMessage="1" errorTitle="Ошибка" error="Допускается ввод только неотрицательных целых чисел!" sqref="AF274">
      <formula1>0</formula1>
      <formula2>9.99999999999999E+23</formula2>
    </dataValidation>
    <dataValidation type="textLength" operator="lessThanOrEqual" allowBlank="1" showInputMessage="1" showErrorMessage="1" errorTitle="Ошибка" error="Допускается ввод не более 900 символов!" sqref="K2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4">
      <formula1>"a"</formula1>
    </dataValidation>
    <dataValidation type="whole" allowBlank="1" showErrorMessage="1" errorTitle="Ошибка" error="Допускается ввод только неотрицательных целых чисел!" sqref="AI273">
      <formula1>0</formula1>
      <formula2>9.99999999999999E+23</formula2>
    </dataValidation>
    <dataValidation type="whole" allowBlank="1" showErrorMessage="1" errorTitle="Ошибка" error="Допускается ввод только неотрицательных целых чисел!" sqref="AF273">
      <formula1>0</formula1>
      <formula2>9.99999999999999E+23</formula2>
    </dataValidation>
    <dataValidation type="textLength" operator="lessThanOrEqual" allowBlank="1" showInputMessage="1" showErrorMessage="1" errorTitle="Ошибка" error="Допускается ввод не более 900 символов!" sqref="M273">
      <formula1>900</formula1>
    </dataValidation>
    <dataValidation type="textLength" operator="lessThanOrEqual" allowBlank="1" showInputMessage="1" showErrorMessage="1" errorTitle="Ошибка" error="Допускается ввод не более 900 символов!" sqref="K2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3">
      <formula1>"a"</formula1>
    </dataValidation>
    <dataValidation type="whole" allowBlank="1" showErrorMessage="1" errorTitle="Ошибка" error="Допускается ввод только неотрицательных целых чисел!" sqref="AI272">
      <formula1>0</formula1>
      <formula2>9.99999999999999E+23</formula2>
    </dataValidation>
    <dataValidation type="whole" allowBlank="1" showErrorMessage="1" errorTitle="Ошибка" error="Допускается ввод только неотрицательных целых чисел!" sqref="AF272">
      <formula1>0</formula1>
      <formula2>9.99999999999999E+23</formula2>
    </dataValidation>
    <dataValidation type="whole" allowBlank="1" showErrorMessage="1" errorTitle="Ошибка" error="Допускается ввод только неотрицательных целых чисел!" sqref="AI271">
      <formula1>0</formula1>
      <formula2>9.99999999999999E+23</formula2>
    </dataValidation>
    <dataValidation type="whole" allowBlank="1" showErrorMessage="1" errorTitle="Ошибка" error="Допускается ввод только неотрицательных целых чисел!" sqref="AF271">
      <formula1>0</formula1>
      <formula2>9.99999999999999E+23</formula2>
    </dataValidation>
    <dataValidation type="textLength" operator="lessThanOrEqual" allowBlank="1" showInputMessage="1" showErrorMessage="1" errorTitle="Ошибка" error="Допускается ввод не более 900 символов!" sqref="K2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1">
      <formula1>"a"</formula1>
    </dataValidation>
    <dataValidation type="whole" allowBlank="1" showErrorMessage="1" errorTitle="Ошибка" error="Допускается ввод только неотрицательных целых чисел!" sqref="AI269">
      <formula1>0</formula1>
      <formula2>9.99999999999999E+23</formula2>
    </dataValidation>
    <dataValidation type="whole" allowBlank="1" showErrorMessage="1" errorTitle="Ошибка" error="Допускается ввод только неотрицательных целых чисел!" sqref="AF269">
      <formula1>0</formula1>
      <formula2>9.99999999999999E+23</formula2>
    </dataValidation>
    <dataValidation type="decimal" allowBlank="1" showErrorMessage="1" errorTitle="Ошибка" error="Допускается ввод только неотрицательных чисел!" sqref="AE269">
      <formula1>0</formula1>
      <formula2>9.99999999999999E+23</formula2>
    </dataValidation>
    <dataValidation type="decimal" allowBlank="1" showErrorMessage="1" errorTitle="Ошибка" error="Допускается ввод только неотрицательных чисел!" sqref="AC269">
      <formula1>0</formula1>
      <formula2>9.99999999999999E+23</formula2>
    </dataValidation>
    <dataValidation type="textLength" operator="lessThanOrEqual" allowBlank="1" showInputMessage="1" showErrorMessage="1" errorTitle="Ошибка" error="Допускается ввод не более 900 символов!" sqref="K2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9">
      <formula1>"a"</formula1>
    </dataValidation>
    <dataValidation type="whole" allowBlank="1" showErrorMessage="1" errorTitle="Ошибка" error="Допускается ввод только неотрицательных целых чисел!" sqref="AI268">
      <formula1>0</formula1>
      <formula2>9.99999999999999E+23</formula2>
    </dataValidation>
    <dataValidation type="whole" allowBlank="1" showErrorMessage="1" errorTitle="Ошибка" error="Допускается ввод только неотрицательных целых чисел!" sqref="AF268">
      <formula1>0</formula1>
      <formula2>9.99999999999999E+23</formula2>
    </dataValidation>
    <dataValidation type="textLength" operator="lessThanOrEqual" allowBlank="1" showInputMessage="1" showErrorMessage="1" errorTitle="Ошибка" error="Допускается ввод не более 900 символов!" sqref="K2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8">
      <formula1>"a"</formula1>
    </dataValidation>
    <dataValidation type="whole" allowBlank="1" showErrorMessage="1" errorTitle="Ошибка" error="Допускается ввод только неотрицательных целых чисел!" sqref="AI267">
      <formula1>0</formula1>
      <formula2>9.99999999999999E+23</formula2>
    </dataValidation>
    <dataValidation type="whole" allowBlank="1" showErrorMessage="1" errorTitle="Ошибка" error="Допускается ввод только неотрицательных целых чисел!" sqref="AF267">
      <formula1>0</formula1>
      <formula2>9.99999999999999E+23</formula2>
    </dataValidation>
    <dataValidation type="textLength" operator="lessThanOrEqual" allowBlank="1" showInputMessage="1" showErrorMessage="1" errorTitle="Ошибка" error="Допускается ввод не более 900 символов!" sqref="M267">
      <formula1>900</formula1>
    </dataValidation>
    <dataValidation type="textLength" operator="lessThanOrEqual" allowBlank="1" showInputMessage="1" showErrorMessage="1" errorTitle="Ошибка" error="Допускается ввод не более 900 символов!" sqref="K2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7">
      <formula1>"a"</formula1>
    </dataValidation>
    <dataValidation type="whole" allowBlank="1" showErrorMessage="1" errorTitle="Ошибка" error="Допускается ввод только неотрицательных целых чисел!" sqref="AI833">
      <formula1>0</formula1>
      <formula2>9.99999999999999E+23</formula2>
    </dataValidation>
    <dataValidation type="whole" allowBlank="1" showErrorMessage="1" errorTitle="Ошибка" error="Допускается ввод только неотрицательных целых чисел!" sqref="AF833">
      <formula1>0</formula1>
      <formula2>9.99999999999999E+23</formula2>
    </dataValidation>
    <dataValidation type="whole" allowBlank="1" showErrorMessage="1" errorTitle="Ошибка" error="Допускается ввод только неотрицательных целых чисел!" sqref="AI832">
      <formula1>0</formula1>
      <formula2>9.99999999999999E+23</formula2>
    </dataValidation>
    <dataValidation type="whole" allowBlank="1" showErrorMessage="1" errorTitle="Ошибка" error="Допускается ввод только неотрицательных целых чисел!" sqref="AF832">
      <formula1>0</formula1>
      <formula2>9.99999999999999E+23</formula2>
    </dataValidation>
    <dataValidation type="textLength" operator="lessThanOrEqual" allowBlank="1" showInputMessage="1" showErrorMessage="1" errorTitle="Ошибка" error="Допускается ввод не более 900 символов!" sqref="K8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2">
      <formula1>"a"</formula1>
    </dataValidation>
    <dataValidation type="whole" allowBlank="1" showErrorMessage="1" errorTitle="Ошибка" error="Допускается ввод только неотрицательных целых чисел!" sqref="AI831">
      <formula1>0</formula1>
      <formula2>9.99999999999999E+23</formula2>
    </dataValidation>
    <dataValidation type="whole" allowBlank="1" showErrorMessage="1" errorTitle="Ошибка" error="Допускается ввод только неотрицательных целых чисел!" sqref="AF831">
      <formula1>0</formula1>
      <formula2>9.99999999999999E+23</formula2>
    </dataValidation>
    <dataValidation type="decimal" allowBlank="1" showErrorMessage="1" errorTitle="Ошибка" error="Допускается ввод только неотрицательных чисел!" sqref="AE831">
      <formula1>0</formula1>
      <formula2>9.99999999999999E+23</formula2>
    </dataValidation>
    <dataValidation type="decimal" allowBlank="1" showErrorMessage="1" errorTitle="Ошибка" error="Допускается ввод только неотрицательных чисел!" sqref="AC831">
      <formula1>0</formula1>
      <formula2>9.99999999999999E+23</formula2>
    </dataValidation>
    <dataValidation type="textLength" operator="lessThanOrEqual" allowBlank="1" showInputMessage="1" showErrorMessage="1" errorTitle="Ошибка" error="Допускается ввод не более 900 символов!" sqref="K8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1">
      <formula1>"a"</formula1>
    </dataValidation>
    <dataValidation type="whole" allowBlank="1" showErrorMessage="1" errorTitle="Ошибка" error="Допускается ввод только неотрицательных целых чисел!" sqref="AI830">
      <formula1>0</formula1>
      <formula2>9.99999999999999E+23</formula2>
    </dataValidation>
    <dataValidation type="whole" allowBlank="1" showErrorMessage="1" errorTitle="Ошибка" error="Допускается ввод только неотрицательных целых чисел!" sqref="AF830">
      <formula1>0</formula1>
      <formula2>9.99999999999999E+23</formula2>
    </dataValidation>
    <dataValidation type="textLength" operator="lessThanOrEqual" allowBlank="1" showInputMessage="1" showErrorMessage="1" errorTitle="Ошибка" error="Допускается ввод не более 900 символов!" sqref="K8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0">
      <formula1>"a"</formula1>
    </dataValidation>
    <dataValidation type="whole" allowBlank="1" showErrorMessage="1" errorTitle="Ошибка" error="Допускается ввод только неотрицательных целых чисел!" sqref="AI829">
      <formula1>0</formula1>
      <formula2>9.99999999999999E+23</formula2>
    </dataValidation>
    <dataValidation type="whole" allowBlank="1" showErrorMessage="1" errorTitle="Ошибка" error="Допускается ввод только неотрицательных целых чисел!" sqref="AF829">
      <formula1>0</formula1>
      <formula2>9.99999999999999E+23</formula2>
    </dataValidation>
    <dataValidation type="textLength" operator="lessThanOrEqual" allowBlank="1" showInputMessage="1" showErrorMessage="1" errorTitle="Ошибка" error="Допускается ввод не более 900 символов!" sqref="M829">
      <formula1>900</formula1>
    </dataValidation>
    <dataValidation type="textLength" operator="lessThanOrEqual" allowBlank="1" showInputMessage="1" showErrorMessage="1" errorTitle="Ошибка" error="Допускается ввод не более 900 символов!" sqref="K8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9">
      <formula1>"a"</formula1>
    </dataValidation>
    <dataValidation type="whole" allowBlank="1" showErrorMessage="1" errorTitle="Ошибка" error="Допускается ввод только неотрицательных целых чисел!" sqref="AI822">
      <formula1>0</formula1>
      <formula2>9.99999999999999E+23</formula2>
    </dataValidation>
    <dataValidation type="whole" allowBlank="1" showErrorMessage="1" errorTitle="Ошибка" error="Допускается ввод только неотрицательных целых чисел!" sqref="AF822">
      <formula1>0</formula1>
      <formula2>9.99999999999999E+23</formula2>
    </dataValidation>
    <dataValidation type="whole" allowBlank="1" showErrorMessage="1" errorTitle="Ошибка" error="Допускается ввод только неотрицательных целых чисел!" sqref="AI821">
      <formula1>0</formula1>
      <formula2>9.99999999999999E+23</formula2>
    </dataValidation>
    <dataValidation type="whole" allowBlank="1" showErrorMessage="1" errorTitle="Ошибка" error="Допускается ввод только неотрицательных целых чисел!" sqref="AF821">
      <formula1>0</formula1>
      <formula2>9.99999999999999E+23</formula2>
    </dataValidation>
    <dataValidation type="textLength" operator="lessThanOrEqual" allowBlank="1" showInputMessage="1" showErrorMessage="1" errorTitle="Ошибка" error="Допускается ввод не более 900 символов!" sqref="K8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1">
      <formula1>"a"</formula1>
    </dataValidation>
    <dataValidation type="whole" allowBlank="1" showErrorMessage="1" errorTitle="Ошибка" error="Допускается ввод только неотрицательных целых чисел!" sqref="AI820">
      <formula1>0</formula1>
      <formula2>9.99999999999999E+23</formula2>
    </dataValidation>
    <dataValidation type="whole" allowBlank="1" showErrorMessage="1" errorTitle="Ошибка" error="Допускается ввод только неотрицательных целых чисел!" sqref="AF820">
      <formula1>0</formula1>
      <formula2>9.99999999999999E+23</formula2>
    </dataValidation>
    <dataValidation type="decimal" allowBlank="1" showErrorMessage="1" errorTitle="Ошибка" error="Допускается ввод только неотрицательных чисел!" sqref="AE820">
      <formula1>0</formula1>
      <formula2>9.99999999999999E+23</formula2>
    </dataValidation>
    <dataValidation type="decimal" allowBlank="1" showErrorMessage="1" errorTitle="Ошибка" error="Допускается ввод только неотрицательных чисел!" sqref="AC820">
      <formula1>0</formula1>
      <formula2>9.99999999999999E+23</formula2>
    </dataValidation>
    <dataValidation type="textLength" operator="lessThanOrEqual" allowBlank="1" showInputMessage="1" showErrorMessage="1" errorTitle="Ошибка" error="Допускается ввод не более 900 символов!" sqref="K8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0">
      <formula1>"a"</formula1>
    </dataValidation>
    <dataValidation type="whole" allowBlank="1" showErrorMessage="1" errorTitle="Ошибка" error="Допускается ввод только неотрицательных целых чисел!" sqref="AI819">
      <formula1>0</formula1>
      <formula2>9.99999999999999E+23</formula2>
    </dataValidation>
    <dataValidation type="whole" allowBlank="1" showErrorMessage="1" errorTitle="Ошибка" error="Допускается ввод только неотрицательных целых чисел!" sqref="AF819">
      <formula1>0</formula1>
      <formula2>9.99999999999999E+23</formula2>
    </dataValidation>
    <dataValidation type="textLength" operator="lessThanOrEqual" allowBlank="1" showInputMessage="1" showErrorMessage="1" errorTitle="Ошибка" error="Допускается ввод не более 900 символов!" sqref="K8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9">
      <formula1>"a"</formula1>
    </dataValidation>
    <dataValidation type="whole" allowBlank="1" showErrorMessage="1" errorTitle="Ошибка" error="Допускается ввод только неотрицательных целых чисел!" sqref="AI818">
      <formula1>0</formula1>
      <formula2>9.99999999999999E+23</formula2>
    </dataValidation>
    <dataValidation type="whole" allowBlank="1" showErrorMessage="1" errorTitle="Ошибка" error="Допускается ввод только неотрицательных целых чисел!" sqref="AF818">
      <formula1>0</formula1>
      <formula2>9.99999999999999E+23</formula2>
    </dataValidation>
    <dataValidation type="textLength" operator="lessThanOrEqual" allowBlank="1" showInputMessage="1" showErrorMessage="1" errorTitle="Ошибка" error="Допускается ввод не более 900 символов!" sqref="M818">
      <formula1>900</formula1>
    </dataValidation>
    <dataValidation type="textLength" operator="lessThanOrEqual" allowBlank="1" showInputMessage="1" showErrorMessage="1" errorTitle="Ошибка" error="Допускается ввод не более 900 символов!" sqref="K8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8">
      <formula1>"a"</formula1>
    </dataValidation>
    <dataValidation type="whole" allowBlank="1" showErrorMessage="1" errorTitle="Ошибка" error="Допускается ввод только неотрицательных целых чисел!" sqref="AI793">
      <formula1>0</formula1>
      <formula2>9.99999999999999E+23</formula2>
    </dataValidation>
    <dataValidation type="whole" allowBlank="1" showErrorMessage="1" errorTitle="Ошибка" error="Допускается ввод только неотрицательных целых чисел!" sqref="AF793">
      <formula1>0</formula1>
      <formula2>9.99999999999999E+23</formula2>
    </dataValidation>
    <dataValidation type="whole" allowBlank="1" showErrorMessage="1" errorTitle="Ошибка" error="Допускается ввод только неотрицательных целых чисел!" sqref="AI792">
      <formula1>0</formula1>
      <formula2>9.99999999999999E+23</formula2>
    </dataValidation>
    <dataValidation type="whole" allowBlank="1" showErrorMessage="1" errorTitle="Ошибка" error="Допускается ввод только неотрицательных целых чисел!" sqref="AF792">
      <formula1>0</formula1>
      <formula2>9.99999999999999E+23</formula2>
    </dataValidation>
    <dataValidation type="textLength" operator="lessThanOrEqual" allowBlank="1" showInputMessage="1" showErrorMessage="1" errorTitle="Ошибка" error="Допускается ввод не более 900 символов!" sqref="K7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2">
      <formula1>"a"</formula1>
    </dataValidation>
    <dataValidation type="whole" allowBlank="1" showErrorMessage="1" errorTitle="Ошибка" error="Допускается ввод только неотрицательных целых чисел!" sqref="AI791">
      <formula1>0</formula1>
      <formula2>9.99999999999999E+23</formula2>
    </dataValidation>
    <dataValidation type="whole" allowBlank="1" showErrorMessage="1" errorTitle="Ошибка" error="Допускается ввод только неотрицательных целых чисел!" sqref="AF791">
      <formula1>0</formula1>
      <formula2>9.99999999999999E+23</formula2>
    </dataValidation>
    <dataValidation type="decimal" allowBlank="1" showErrorMessage="1" errorTitle="Ошибка" error="Допускается ввод только неотрицательных чисел!" sqref="AE791">
      <formula1>0</formula1>
      <formula2>9.99999999999999E+23</formula2>
    </dataValidation>
    <dataValidation type="decimal" allowBlank="1" showErrorMessage="1" errorTitle="Ошибка" error="Допускается ввод только неотрицательных чисел!" sqref="AC791">
      <formula1>0</formula1>
      <formula2>9.99999999999999E+23</formula2>
    </dataValidation>
    <dataValidation type="textLength" operator="lessThanOrEqual" allowBlank="1" showInputMessage="1" showErrorMessage="1" errorTitle="Ошибка" error="Допускается ввод не более 900 символов!" sqref="K7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1">
      <formula1>"a"</formula1>
    </dataValidation>
    <dataValidation type="whole" allowBlank="1" showErrorMessage="1" errorTitle="Ошибка" error="Допускается ввод только неотрицательных целых чисел!" sqref="AI790">
      <formula1>0</formula1>
      <formula2>9.99999999999999E+23</formula2>
    </dataValidation>
    <dataValidation type="whole" allowBlank="1" showErrorMessage="1" errorTitle="Ошибка" error="Допускается ввод только неотрицательных целых чисел!" sqref="AF790">
      <formula1>0</formula1>
      <formula2>9.99999999999999E+23</formula2>
    </dataValidation>
    <dataValidation type="textLength" operator="lessThanOrEqual" allowBlank="1" showInputMessage="1" showErrorMessage="1" errorTitle="Ошибка" error="Допускается ввод не более 900 символов!" sqref="K7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0">
      <formula1>"a"</formula1>
    </dataValidation>
    <dataValidation type="whole" allowBlank="1" showErrorMessage="1" errorTitle="Ошибка" error="Допускается ввод только неотрицательных целых чисел!" sqref="AI789">
      <formula1>0</formula1>
      <formula2>9.99999999999999E+23</formula2>
    </dataValidation>
    <dataValidation type="whole" allowBlank="1" showErrorMessage="1" errorTitle="Ошибка" error="Допускается ввод только неотрицательных целых чисел!" sqref="AF789">
      <formula1>0</formula1>
      <formula2>9.99999999999999E+23</formula2>
    </dataValidation>
    <dataValidation type="textLength" operator="lessThanOrEqual" allowBlank="1" showInputMessage="1" showErrorMessage="1" errorTitle="Ошибка" error="Допускается ввод не более 900 символов!" sqref="M789">
      <formula1>900</formula1>
    </dataValidation>
    <dataValidation type="textLength" operator="lessThanOrEqual" allowBlank="1" showInputMessage="1" showErrorMessage="1" errorTitle="Ошибка" error="Допускается ввод не более 900 символов!" sqref="K7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9">
      <formula1>"a"</formula1>
    </dataValidation>
    <dataValidation type="whole" allowBlank="1" showErrorMessage="1" errorTitle="Ошибка" error="Допускается ввод только неотрицательных целых чисел!" sqref="AI730">
      <formula1>0</formula1>
      <formula2>9.99999999999999E+23</formula2>
    </dataValidation>
    <dataValidation type="whole" allowBlank="1" showErrorMessage="1" errorTitle="Ошибка" error="Допускается ввод только неотрицательных целых чисел!" sqref="AF730">
      <formula1>0</formula1>
      <formula2>9.99999999999999E+23</formula2>
    </dataValidation>
    <dataValidation type="whole" allowBlank="1" showErrorMessage="1" errorTitle="Ошибка" error="Допускается ввод только неотрицательных целых чисел!" sqref="AI729">
      <formula1>0</formula1>
      <formula2>9.99999999999999E+23</formula2>
    </dataValidation>
    <dataValidation type="whole" allowBlank="1" showErrorMessage="1" errorTitle="Ошибка" error="Допускается ввод только неотрицательных целых чисел!" sqref="AF729">
      <formula1>0</formula1>
      <formula2>9.99999999999999E+23</formula2>
    </dataValidation>
    <dataValidation type="textLength" operator="lessThanOrEqual" allowBlank="1" showInputMessage="1" showErrorMessage="1" errorTitle="Ошибка" error="Допускается ввод не более 900 символов!" sqref="K7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9">
      <formula1>"a"</formula1>
    </dataValidation>
    <dataValidation type="whole" allowBlank="1" showErrorMessage="1" errorTitle="Ошибка" error="Допускается ввод только неотрицательных целых чисел!" sqref="AI728">
      <formula1>0</formula1>
      <formula2>9.99999999999999E+23</formula2>
    </dataValidation>
    <dataValidation type="whole" allowBlank="1" showErrorMessage="1" errorTitle="Ошибка" error="Допускается ввод только неотрицательных целых чисел!" sqref="AF728">
      <formula1>0</formula1>
      <formula2>9.99999999999999E+23</formula2>
    </dataValidation>
    <dataValidation type="decimal" allowBlank="1" showErrorMessage="1" errorTitle="Ошибка" error="Допускается ввод только неотрицательных чисел!" sqref="AE728">
      <formula1>0</formula1>
      <formula2>9.99999999999999E+23</formula2>
    </dataValidation>
    <dataValidation type="decimal" allowBlank="1" showErrorMessage="1" errorTitle="Ошибка" error="Допускается ввод только неотрицательных чисел!" sqref="AC728">
      <formula1>0</formula1>
      <formula2>9.99999999999999E+23</formula2>
    </dataValidation>
    <dataValidation type="textLength" operator="lessThanOrEqual" allowBlank="1" showInputMessage="1" showErrorMessage="1" errorTitle="Ошибка" error="Допускается ввод не более 900 символов!" sqref="K7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8">
      <formula1>"a"</formula1>
    </dataValidation>
    <dataValidation type="whole" allowBlank="1" showErrorMessage="1" errorTitle="Ошибка" error="Допускается ввод только неотрицательных целых чисел!" sqref="AI727">
      <formula1>0</formula1>
      <formula2>9.99999999999999E+23</formula2>
    </dataValidation>
    <dataValidation type="whole" allowBlank="1" showErrorMessage="1" errorTitle="Ошибка" error="Допускается ввод только неотрицательных целых чисел!" sqref="AF727">
      <formula1>0</formula1>
      <formula2>9.99999999999999E+23</formula2>
    </dataValidation>
    <dataValidation type="textLength" operator="lessThanOrEqual" allowBlank="1" showInputMessage="1" showErrorMessage="1" errorTitle="Ошибка" error="Допускается ввод не более 900 символов!" sqref="K7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7">
      <formula1>"a"</formula1>
    </dataValidation>
    <dataValidation type="whole" allowBlank="1" showErrorMessage="1" errorTitle="Ошибка" error="Допускается ввод только неотрицательных целых чисел!" sqref="AI726">
      <formula1>0</formula1>
      <formula2>9.99999999999999E+23</formula2>
    </dataValidation>
    <dataValidation type="whole" allowBlank="1" showErrorMessage="1" errorTitle="Ошибка" error="Допускается ввод только неотрицательных целых чисел!" sqref="AF726">
      <formula1>0</formula1>
      <formula2>9.99999999999999E+23</formula2>
    </dataValidation>
    <dataValidation type="textLength" operator="lessThanOrEqual" allowBlank="1" showInputMessage="1" showErrorMessage="1" errorTitle="Ошибка" error="Допускается ввод не более 900 символов!" sqref="M726">
      <formula1>900</formula1>
    </dataValidation>
    <dataValidation type="textLength" operator="lessThanOrEqual" allowBlank="1" showInputMessage="1" showErrorMessage="1" errorTitle="Ошибка" error="Допускается ввод не более 900 символов!" sqref="K7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6">
      <formula1>"a"</formula1>
    </dataValidation>
    <dataValidation type="whole" allowBlank="1" showErrorMessage="1" errorTitle="Ошибка" error="Допускается ввод только неотрицательных целых чисел!" sqref="AI679">
      <formula1>0</formula1>
      <formula2>9.99999999999999E+23</formula2>
    </dataValidation>
    <dataValidation type="whole" allowBlank="1" showErrorMessage="1" errorTitle="Ошибка" error="Допускается ввод только неотрицательных целых чисел!" sqref="AF679">
      <formula1>0</formula1>
      <formula2>9.99999999999999E+23</formula2>
    </dataValidation>
    <dataValidation type="whole" allowBlank="1" showErrorMessage="1" errorTitle="Ошибка" error="Допускается ввод только неотрицательных целых чисел!" sqref="AI678">
      <formula1>0</formula1>
      <formula2>9.99999999999999E+23</formula2>
    </dataValidation>
    <dataValidation type="whole" allowBlank="1" showErrorMessage="1" errorTitle="Ошибка" error="Допускается ввод только неотрицательных целых чисел!" sqref="AF678">
      <formula1>0</formula1>
      <formula2>9.99999999999999E+23</formula2>
    </dataValidation>
    <dataValidation type="textLength" operator="lessThanOrEqual" allowBlank="1" showInputMessage="1" showErrorMessage="1" errorTitle="Ошибка" error="Допускается ввод не более 900 символов!" sqref="K6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8">
      <formula1>"a"</formula1>
    </dataValidation>
    <dataValidation type="whole" allowBlank="1" showErrorMessage="1" errorTitle="Ошибка" error="Допускается ввод только неотрицательных целых чисел!" sqref="AI677">
      <formula1>0</formula1>
      <formula2>9.99999999999999E+23</formula2>
    </dataValidation>
    <dataValidation type="whole" allowBlank="1" showErrorMessage="1" errorTitle="Ошибка" error="Допускается ввод только неотрицательных целых чисел!" sqref="AF677">
      <formula1>0</formula1>
      <formula2>9.99999999999999E+23</formula2>
    </dataValidation>
    <dataValidation type="decimal" allowBlank="1" showErrorMessage="1" errorTitle="Ошибка" error="Допускается ввод только неотрицательных чисел!" sqref="AE677">
      <formula1>0</formula1>
      <formula2>9.99999999999999E+23</formula2>
    </dataValidation>
    <dataValidation type="decimal" allowBlank="1" showErrorMessage="1" errorTitle="Ошибка" error="Допускается ввод только неотрицательных чисел!" sqref="AC677">
      <formula1>0</formula1>
      <formula2>9.99999999999999E+23</formula2>
    </dataValidation>
    <dataValidation type="textLength" operator="lessThanOrEqual" allowBlank="1" showInputMessage="1" showErrorMessage="1" errorTitle="Ошибка" error="Допускается ввод не более 900 символов!" sqref="K6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7">
      <formula1>"a"</formula1>
    </dataValidation>
    <dataValidation type="whole" allowBlank="1" showErrorMessage="1" errorTitle="Ошибка" error="Допускается ввод только неотрицательных целых чисел!" sqref="AI676">
      <formula1>0</formula1>
      <formula2>9.99999999999999E+23</formula2>
    </dataValidation>
    <dataValidation type="whole" allowBlank="1" showErrorMessage="1" errorTitle="Ошибка" error="Допускается ввод только неотрицательных целых чисел!" sqref="AF676">
      <formula1>0</formula1>
      <formula2>9.99999999999999E+23</formula2>
    </dataValidation>
    <dataValidation type="textLength" operator="lessThanOrEqual" allowBlank="1" showInputMessage="1" showErrorMessage="1" errorTitle="Ошибка" error="Допускается ввод не более 900 символов!" sqref="K6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6">
      <formula1>"a"</formula1>
    </dataValidation>
    <dataValidation type="whole" allowBlank="1" showErrorMessage="1" errorTitle="Ошибка" error="Допускается ввод только неотрицательных целых чисел!" sqref="AI675">
      <formula1>0</formula1>
      <formula2>9.99999999999999E+23</formula2>
    </dataValidation>
    <dataValidation type="whole" allowBlank="1" showErrorMessage="1" errorTitle="Ошибка" error="Допускается ввод только неотрицательных целых чисел!" sqref="AF675">
      <formula1>0</formula1>
      <formula2>9.99999999999999E+23</formula2>
    </dataValidation>
    <dataValidation type="textLength" operator="lessThanOrEqual" allowBlank="1" showInputMessage="1" showErrorMessage="1" errorTitle="Ошибка" error="Допускается ввод не более 900 символов!" sqref="M675">
      <formula1>900</formula1>
    </dataValidation>
    <dataValidation type="textLength" operator="lessThanOrEqual" allowBlank="1" showInputMessage="1" showErrorMessage="1" errorTitle="Ошибка" error="Допускается ввод не более 900 символов!" sqref="K6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5">
      <formula1>"a"</formula1>
    </dataValidation>
    <dataValidation type="whole" allowBlank="1" showErrorMessage="1" errorTitle="Ошибка" error="Допускается ввод только неотрицательных целых чисел!" sqref="AI443">
      <formula1>0</formula1>
      <formula2>9.99999999999999E+23</formula2>
    </dataValidation>
    <dataValidation type="whole" allowBlank="1" showErrorMessage="1" errorTitle="Ошибка" error="Допускается ввод только неотрицательных целых чисел!" sqref="AF443">
      <formula1>0</formula1>
      <formula2>9.99999999999999E+23</formula2>
    </dataValidation>
    <dataValidation type="whole" allowBlank="1" showErrorMessage="1" errorTitle="Ошибка" error="Допускается ввод только неотрицательных целых чисел!" sqref="AI442">
      <formula1>0</formula1>
      <formula2>9.99999999999999E+23</formula2>
    </dataValidation>
    <dataValidation type="whole" allowBlank="1" showErrorMessage="1" errorTitle="Ошибка" error="Допускается ввод только неотрицательных целых чисел!" sqref="AF442">
      <formula1>0</formula1>
      <formula2>9.99999999999999E+23</formula2>
    </dataValidation>
    <dataValidation type="textLength" operator="lessThanOrEqual" allowBlank="1" showInputMessage="1" showErrorMessage="1" errorTitle="Ошибка" error="Допускается ввод не более 900 символов!" sqref="K4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2">
      <formula1>"a"</formula1>
    </dataValidation>
    <dataValidation type="whole" allowBlank="1" showErrorMessage="1" errorTitle="Ошибка" error="Допускается ввод только неотрицательных целых чисел!" sqref="AI441">
      <formula1>0</formula1>
      <formula2>9.99999999999999E+23</formula2>
    </dataValidation>
    <dataValidation type="whole" allowBlank="1" showErrorMessage="1" errorTitle="Ошибка" error="Допускается ввод только неотрицательных целых чисел!" sqref="AF441">
      <formula1>0</formula1>
      <formula2>9.99999999999999E+23</formula2>
    </dataValidation>
    <dataValidation type="decimal" allowBlank="1" showErrorMessage="1" errorTitle="Ошибка" error="Допускается ввод только неотрицательных чисел!" sqref="AE441">
      <formula1>0</formula1>
      <formula2>9.99999999999999E+23</formula2>
    </dataValidation>
    <dataValidation type="decimal" allowBlank="1" showErrorMessage="1" errorTitle="Ошибка" error="Допускается ввод только неотрицательных чисел!" sqref="AC441">
      <formula1>0</formula1>
      <formula2>9.99999999999999E+23</formula2>
    </dataValidation>
    <dataValidation type="textLength" operator="lessThanOrEqual" allowBlank="1" showInputMessage="1" showErrorMessage="1" errorTitle="Ошибка" error="Допускается ввод не более 900 символов!" sqref="K4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1">
      <formula1>"a"</formula1>
    </dataValidation>
    <dataValidation type="whole" allowBlank="1" showErrorMessage="1" errorTitle="Ошибка" error="Допускается ввод только неотрицательных целых чисел!" sqref="AI440">
      <formula1>0</formula1>
      <formula2>9.99999999999999E+23</formula2>
    </dataValidation>
    <dataValidation type="whole" allowBlank="1" showErrorMessage="1" errorTitle="Ошибка" error="Допускается ввод только неотрицательных целых чисел!" sqref="AF440">
      <formula1>0</formula1>
      <formula2>9.99999999999999E+23</formula2>
    </dataValidation>
    <dataValidation type="textLength" operator="lessThanOrEqual" allowBlank="1" showInputMessage="1" showErrorMessage="1" errorTitle="Ошибка" error="Допускается ввод не более 900 символов!" sqref="K4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0">
      <formula1>"a"</formula1>
    </dataValidation>
    <dataValidation type="whole" allowBlank="1" showErrorMessage="1" errorTitle="Ошибка" error="Допускается ввод только неотрицательных целых чисел!" sqref="AI439">
      <formula1>0</formula1>
      <formula2>9.99999999999999E+23</formula2>
    </dataValidation>
    <dataValidation type="whole" allowBlank="1" showErrorMessage="1" errorTitle="Ошибка" error="Допускается ввод только неотрицательных целых чисел!" sqref="AF439">
      <formula1>0</formula1>
      <formula2>9.99999999999999E+23</formula2>
    </dataValidation>
    <dataValidation type="textLength" operator="lessThanOrEqual" allowBlank="1" showInputMessage="1" showErrorMessage="1" errorTitle="Ошибка" error="Допускается ввод не более 900 символов!" sqref="M439">
      <formula1>900</formula1>
    </dataValidation>
    <dataValidation type="textLength" operator="lessThanOrEqual" allowBlank="1" showInputMessage="1" showErrorMessage="1" errorTitle="Ошибка" error="Допускается ввод не более 900 символов!" sqref="K4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9">
      <formula1>"a"</formula1>
    </dataValidation>
    <dataValidation type="whole" allowBlank="1" showErrorMessage="1" errorTitle="Ошибка" error="Допускается ввод только неотрицательных целых чисел!" sqref="AI266">
      <formula1>0</formula1>
      <formula2>9.99999999999999E+23</formula2>
    </dataValidation>
    <dataValidation type="whole" allowBlank="1" showErrorMessage="1" errorTitle="Ошибка" error="Допускается ввод только неотрицательных целых чисел!" sqref="AF266">
      <formula1>0</formula1>
      <formula2>9.99999999999999E+23</formula2>
    </dataValidation>
    <dataValidation type="whole" allowBlank="1" showErrorMessage="1" errorTitle="Ошибка" error="Допускается ввод только неотрицательных целых чисел!" sqref="AI265">
      <formula1>0</formula1>
      <formula2>9.99999999999999E+23</formula2>
    </dataValidation>
    <dataValidation type="whole" allowBlank="1" showErrorMessage="1" errorTitle="Ошибка" error="Допускается ввод только неотрицательных целых чисел!" sqref="AF265">
      <formula1>0</formula1>
      <formula2>9.99999999999999E+23</formula2>
    </dataValidation>
    <dataValidation type="textLength" operator="lessThanOrEqual" allowBlank="1" showInputMessage="1" showErrorMessage="1" errorTitle="Ошибка" error="Допускается ввод не более 900 символов!" sqref="K2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5">
      <formula1>"a"</formula1>
    </dataValidation>
    <dataValidation type="whole" allowBlank="1" showErrorMessage="1" errorTitle="Ошибка" error="Допускается ввод только неотрицательных целых чисел!" sqref="AI264">
      <formula1>0</formula1>
      <formula2>9.99999999999999E+23</formula2>
    </dataValidation>
    <dataValidation type="whole" allowBlank="1" showErrorMessage="1" errorTitle="Ошибка" error="Допускается ввод только неотрицательных целых чисел!" sqref="AF264">
      <formula1>0</formula1>
      <formula2>9.99999999999999E+23</formula2>
    </dataValidation>
    <dataValidation type="decimal" allowBlank="1" showErrorMessage="1" errorTitle="Ошибка" error="Допускается ввод только неотрицательных чисел!" sqref="AE264">
      <formula1>0</formula1>
      <formula2>9.99999999999999E+23</formula2>
    </dataValidation>
    <dataValidation type="decimal" allowBlank="1" showErrorMessage="1" errorTitle="Ошибка" error="Допускается ввод только неотрицательных чисел!" sqref="AC264">
      <formula1>0</formula1>
      <formula2>9.99999999999999E+23</formula2>
    </dataValidation>
    <dataValidation type="textLength" operator="lessThanOrEqual" allowBlank="1" showInputMessage="1" showErrorMessage="1" errorTitle="Ошибка" error="Допускается ввод не более 900 символов!" sqref="K2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4">
      <formula1>"a"</formula1>
    </dataValidation>
    <dataValidation type="whole" allowBlank="1" showErrorMessage="1" errorTitle="Ошибка" error="Допускается ввод только неотрицательных целых чисел!" sqref="AI263">
      <formula1>0</formula1>
      <formula2>9.99999999999999E+23</formula2>
    </dataValidation>
    <dataValidation type="whole" allowBlank="1" showErrorMessage="1" errorTitle="Ошибка" error="Допускается ввод только неотрицательных целых чисел!" sqref="AF263">
      <formula1>0</formula1>
      <formula2>9.99999999999999E+23</formula2>
    </dataValidation>
    <dataValidation type="textLength" operator="lessThanOrEqual" allowBlank="1" showInputMessage="1" showErrorMessage="1" errorTitle="Ошибка" error="Допускается ввод не более 900 символов!" sqref="K2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3">
      <formula1>"a"</formula1>
    </dataValidation>
    <dataValidation type="whole" allowBlank="1" showErrorMessage="1" errorTitle="Ошибка" error="Допускается ввод только неотрицательных целых чисел!" sqref="AI262">
      <formula1>0</formula1>
      <formula2>9.99999999999999E+23</formula2>
    </dataValidation>
    <dataValidation type="whole" allowBlank="1" showErrorMessage="1" errorTitle="Ошибка" error="Допускается ввод только неотрицательных целых чисел!" sqref="AF262">
      <formula1>0</formula1>
      <formula2>9.99999999999999E+23</formula2>
    </dataValidation>
    <dataValidation type="textLength" operator="lessThanOrEqual" allowBlank="1" showInputMessage="1" showErrorMessage="1" errorTitle="Ошибка" error="Допускается ввод не более 900 символов!" sqref="M262">
      <formula1>900</formula1>
    </dataValidation>
    <dataValidation type="textLength" operator="lessThanOrEqual" allowBlank="1" showInputMessage="1" showErrorMessage="1" errorTitle="Ошибка" error="Допускается ввод не более 900 символов!" sqref="K2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2">
      <formula1>"a"</formula1>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textLength" operator="lessThanOrEqual" allowBlank="1" showInputMessage="1" showErrorMessage="1" errorTitle="Ошибка" error="Допускается ввод не более 900 символов!" sqref="K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5">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decimal" allowBlank="1" showErrorMessage="1" errorTitle="Ошибка" error="Допускается ввод только неотрицательных чисел!" sqref="AE94">
      <formula1>0</formula1>
      <formula2>9.99999999999999E+23</formula2>
    </dataValidation>
    <dataValidation type="decimal" allowBlank="1" showErrorMessage="1" errorTitle="Ошибка" error="Допускается ввод только неотрицательных чисел!" sqref="AC94">
      <formula1>0</formula1>
      <formula2>9.99999999999999E+23</formula2>
    </dataValidation>
    <dataValidation type="textLength" operator="lessThanOrEqual" allowBlank="1" showInputMessage="1" showErrorMessage="1" errorTitle="Ошибка" error="Допускается ввод не более 900 символов!" sqref="K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textLength" operator="lessThanOrEqual" allowBlank="1" showInputMessage="1" showErrorMessage="1" errorTitle="Ошибка" error="Допускается ввод не более 900 символов!" sqref="M92">
      <formula1>900</formula1>
    </dataValidation>
    <dataValidation type="textLength" operator="lessThanOrEqual" allowBlank="1" showInputMessage="1" showErrorMessage="1" errorTitle="Ошибка" error="Допускается ввод не более 900 символов!" sqref="K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textLength" operator="lessThanOrEqual" allowBlank="1" showInputMessage="1" showErrorMessage="1" errorTitle="Ошибка" error="Допускается ввод не более 900 символов!" sqref="K21">
      <formula1>900</formula1>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textLength" operator="lessThanOrEqual" allowBlank="1" showInputMessage="1" showErrorMessage="1" errorTitle="Ошибка" error="Допускается ввод не более 900 символов!" sqref="K22">
      <formula1>900</formula1>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textLength" operator="lessThanOrEqual" allowBlank="1" showInputMessage="1" showErrorMessage="1" errorTitle="Ошибка" error="Допускается ввод не более 900 символов!" sqref="K23">
      <formula1>900</formula1>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
      <formula1>"a"</formula1>
    </dataValidation>
    <dataValidation type="textLength" operator="lessThanOrEqual" allowBlank="1" showInputMessage="1" showErrorMessage="1" errorTitle="Ошибка" error="Допускается ввод не более 900 символов!" sqref="K25">
      <formula1>900</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textLength" operator="lessThanOrEqual" allowBlank="1" showInputMessage="1" showErrorMessage="1" errorTitle="Ошибка" error="Допускается ввод не более 900 символов!" sqref="K26">
      <formula1>900</formula1>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textLength" operator="lessThanOrEqual" allowBlank="1" showInputMessage="1" showErrorMessage="1" errorTitle="Ошибка" error="Допускается ввод не более 900 символов!" sqref="K27">
      <formula1>900</formula1>
    </dataValidation>
    <dataValidation type="decimal" allowBlank="1" showErrorMessage="1" errorTitle="Ошибка" error="Допускается ввод только неотрицательных чисел!" sqref="AC27">
      <formula1>0</formula1>
      <formula2>9.99999999999999E+23</formula2>
    </dataValidation>
    <dataValidation type="decimal" allowBlank="1" showErrorMessage="1" errorTitle="Ошибка" error="Допускается ввод только неотрицательных чисел!" sqref="AE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textLength" operator="lessThanOrEqual" allowBlank="1" showInputMessage="1" showErrorMessage="1" errorTitle="Ошибка" error="Допускается ввод не более 900 символов!" sqref="K28">
      <formula1>900</formula1>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
      <formula1>"a"</formula1>
    </dataValidation>
    <dataValidation type="textLength" operator="lessThanOrEqual" allowBlank="1" showInputMessage="1" showErrorMessage="1" errorTitle="Ошибка" error="Допускается ввод не более 900 символов!" sqref="K30">
      <formula1>900</formula1>
    </dataValidation>
    <dataValidation type="textLength" operator="lessThanOrEqual" allowBlank="1" showInputMessage="1" showErrorMessage="1" errorTitle="Ошибка" error="Допускается ввод не более 900 символов!" sqref="M30">
      <formula1>900</formula1>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decimal" allowBlank="1" showErrorMessage="1" errorTitle="Ошибка" error="Допускается ввод только неотрицательных чисел!" sqref="AC32">
      <formula1>0</formula1>
      <formula2>9.99999999999999E+23</formula2>
    </dataValidation>
    <dataValidation type="decimal" allowBlank="1" showErrorMessage="1" errorTitle="Ошибка" error="Допускается ввод только неотрицательных чисел!" sqref="AE32">
      <formula1>0</formula1>
      <formula2>9.99999999999999E+23</formula2>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textLength" operator="lessThanOrEqual" allowBlank="1" showInputMessage="1" showErrorMessage="1" errorTitle="Ошибка" error="Допускается ввод не более 900 символов!" sqref="K34">
      <formula1>900</formula1>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
      <formula1>"a"</formula1>
    </dataValidation>
    <dataValidation type="textLength" operator="lessThanOrEqual" allowBlank="1" showInputMessage="1" showErrorMessage="1" errorTitle="Ошибка" error="Допускается ввод не более 900 символов!" sqref="K36">
      <formula1>900</formula1>
    </dataValidation>
    <dataValidation type="textLength" operator="lessThanOrEqual" allowBlank="1" showInputMessage="1" showErrorMessage="1" errorTitle="Ошибка" error="Допускается ввод не более 900 символов!" sqref="M36">
      <formula1>900</formula1>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textLength" operator="lessThanOrEqual" allowBlank="1" showInputMessage="1" showErrorMessage="1" errorTitle="Ошибка" error="Допускается ввод не более 900 символов!" sqref="K37">
      <formula1>900</formula1>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textLength" operator="lessThanOrEqual" allowBlank="1" showInputMessage="1" showErrorMessage="1" errorTitle="Ошибка" error="Допускается ввод не более 900 символов!" sqref="K38">
      <formula1>900</formula1>
    </dataValidation>
    <dataValidation type="decimal" allowBlank="1" showErrorMessage="1" errorTitle="Ошибка" error="Допускается ввод только неотрицательных чисел!" sqref="AC38">
      <formula1>0</formula1>
      <formula2>9.99999999999999E+23</formula2>
    </dataValidation>
    <dataValidation type="decimal" allowBlank="1" showErrorMessage="1" errorTitle="Ошибка" error="Допускается ввод только неотрицательных чисел!" sqref="AE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textLength" operator="lessThanOrEqual" allowBlank="1" showInputMessage="1" showErrorMessage="1" errorTitle="Ошибка" error="Допускается ввод не более 900 символов!" sqref="K39">
      <formula1>900</formula1>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textLength" operator="lessThanOrEqual" allowBlank="1" showInputMessage="1" showErrorMessage="1" errorTitle="Ошибка" error="Допускается ввод не более 900 символов!" sqref="K41">
      <formula1>900</formula1>
    </dataValidation>
    <dataValidation type="textLength" operator="lessThanOrEqual" allowBlank="1" showInputMessage="1" showErrorMessage="1" errorTitle="Ошибка" error="Допускается ввод не более 900 символов!" sqref="M41">
      <formula1>900</formula1>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textLength" operator="lessThanOrEqual" allowBlank="1" showInputMessage="1" showErrorMessage="1" errorTitle="Ошибка" error="Допускается ввод не более 900 символов!" sqref="K42">
      <formula1>900</formula1>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textLength" operator="lessThanOrEqual" allowBlank="1" showInputMessage="1" showErrorMessage="1" errorTitle="Ошибка" error="Допускается ввод не более 900 символов!" sqref="K43">
      <formula1>900</formula1>
    </dataValidation>
    <dataValidation type="decimal" allowBlank="1" showErrorMessage="1" errorTitle="Ошибка" error="Допускается ввод только неотрицательных чисел!" sqref="AC43">
      <formula1>0</formula1>
      <formula2>9.99999999999999E+23</formula2>
    </dataValidation>
    <dataValidation type="decimal" allowBlank="1" showErrorMessage="1" errorTitle="Ошибка" error="Допускается ввод только неотрицательных чисел!" sqref="AE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textLength" operator="lessThanOrEqual" allowBlank="1" showInputMessage="1" showErrorMessage="1" errorTitle="Ошибка" error="Допускается ввод не более 900 символов!" sqref="K44">
      <formula1>900</formula1>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textLength" operator="lessThanOrEqual" allowBlank="1" showInputMessage="1" showErrorMessage="1" errorTitle="Ошибка" error="Допускается ввод не более 900 символов!" sqref="K46">
      <formula1>900</formula1>
    </dataValidation>
    <dataValidation type="textLength" operator="lessThanOrEqual" allowBlank="1" showInputMessage="1" showErrorMessage="1" errorTitle="Ошибка" error="Допускается ввод не более 900 символов!" sqref="M46">
      <formula1>900</formula1>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textLength" operator="lessThanOrEqual" allowBlank="1" showInputMessage="1" showErrorMessage="1" errorTitle="Ошибка" error="Допускается ввод не более 900 символов!" sqref="K47">
      <formula1>900</formula1>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textLength" operator="lessThanOrEqual" allowBlank="1" showInputMessage="1" showErrorMessage="1" errorTitle="Ошибка" error="Допускается ввод не более 900 символов!" sqref="K48">
      <formula1>900</formula1>
    </dataValidation>
    <dataValidation type="decimal" allowBlank="1" showErrorMessage="1" errorTitle="Ошибка" error="Допускается ввод только неотрицательных чисел!" sqref="AC48">
      <formula1>0</formula1>
      <formula2>9.99999999999999E+23</formula2>
    </dataValidation>
    <dataValidation type="decimal" allowBlank="1" showErrorMessage="1" errorTitle="Ошибка" error="Допускается ввод только неотрицательных чисел!" sqref="AE48">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textLength" operator="lessThanOrEqual" allowBlank="1" showInputMessage="1" showErrorMessage="1" errorTitle="Ошибка" error="Допускается ввод не более 900 символов!" sqref="K49">
      <formula1>900</formula1>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textLength" operator="lessThanOrEqual" allowBlank="1" showInputMessage="1" showErrorMessage="1" errorTitle="Ошибка" error="Допускается ввод не более 900 символов!" sqref="K51">
      <formula1>900</formula1>
    </dataValidation>
    <dataValidation type="textLength" operator="lessThanOrEqual" allowBlank="1" showInputMessage="1" showErrorMessage="1" errorTitle="Ошибка" error="Допускается ввод не более 900 символов!" sqref="M51">
      <formula1>900</formula1>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textLength" operator="lessThanOrEqual" allowBlank="1" showInputMessage="1" showErrorMessage="1" errorTitle="Ошибка" error="Допускается ввод не более 900 символов!" sqref="K52">
      <formula1>900</formula1>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textLength" operator="lessThanOrEqual" allowBlank="1" showInputMessage="1" showErrorMessage="1" errorTitle="Ошибка" error="Допускается ввод не более 900 символов!" sqref="K53">
      <formula1>900</formula1>
    </dataValidation>
    <dataValidation type="decimal" allowBlank="1" showErrorMessage="1" errorTitle="Ошибка" error="Допускается ввод только неотрицательных чисел!" sqref="AC53">
      <formula1>0</formula1>
      <formula2>9.99999999999999E+23</formula2>
    </dataValidation>
    <dataValidation type="decimal" allowBlank="1" showErrorMessage="1" errorTitle="Ошибка" error="Допускается ввод только неотрицательных чисел!" sqref="AE53">
      <formula1>0</formula1>
      <formula2>9.99999999999999E+23</formula2>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textLength" operator="lessThanOrEqual" allowBlank="1" showInputMessage="1" showErrorMessage="1" errorTitle="Ошибка" error="Допускается ввод не более 900 символов!" sqref="K54">
      <formula1>900</formula1>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textLength" operator="lessThanOrEqual" allowBlank="1" showInputMessage="1" showErrorMessage="1" errorTitle="Ошибка" error="Допускается ввод не более 900 символов!" sqref="K56">
      <formula1>900</formula1>
    </dataValidation>
    <dataValidation type="textLength" operator="lessThanOrEqual" allowBlank="1" showInputMessage="1" showErrorMessage="1" errorTitle="Ошибка" error="Допускается ввод не более 900 символов!" sqref="M56">
      <formula1>900</formula1>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textLength" operator="lessThanOrEqual" allowBlank="1" showInputMessage="1" showErrorMessage="1" errorTitle="Ошибка" error="Допускается ввод не более 900 символов!" sqref="K57">
      <formula1>900</formula1>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textLength" operator="lessThanOrEqual" allowBlank="1" showInputMessage="1" showErrorMessage="1" errorTitle="Ошибка" error="Допускается ввод не более 900 символов!" sqref="K58">
      <formula1>900</formula1>
    </dataValidation>
    <dataValidation type="decimal" allowBlank="1" showErrorMessage="1" errorTitle="Ошибка" error="Допускается ввод только неотрицательных чисел!" sqref="AC58">
      <formula1>0</formula1>
      <formula2>9.99999999999999E+23</formula2>
    </dataValidation>
    <dataValidation type="decimal" allowBlank="1" showErrorMessage="1" errorTitle="Ошибка" error="Допускается ввод только неотрицательных чисел!" sqref="AE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textLength" operator="lessThanOrEqual" allowBlank="1" showInputMessage="1" showErrorMessage="1" errorTitle="Ошибка" error="Допускается ввод не более 900 символов!" sqref="K60">
      <formula1>900</formula1>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textLength" operator="lessThanOrEqual" allowBlank="1" showInputMessage="1" showErrorMessage="1" errorTitle="Ошибка" error="Допускается ввод не более 900 символов!" sqref="K62">
      <formula1>900</formula1>
    </dataValidation>
    <dataValidation type="textLength" operator="lessThanOrEqual" allowBlank="1" showInputMessage="1" showErrorMessage="1" errorTitle="Ошибка" error="Допускается ввод не более 900 символов!" sqref="M62">
      <formula1>900</formula1>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textLength" operator="lessThanOrEqual" allowBlank="1" showInputMessage="1" showErrorMessage="1" errorTitle="Ошибка" error="Допускается ввод не более 900 символов!" sqref="K63">
      <formula1>900</formula1>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decimal" allowBlank="1" showErrorMessage="1" errorTitle="Ошибка" error="Допускается ввод только неотрицательных чисел!" sqref="AC64">
      <formula1>0</formula1>
      <formula2>9.99999999999999E+23</formula2>
    </dataValidation>
    <dataValidation type="decimal" allowBlank="1" showErrorMessage="1" errorTitle="Ошибка" error="Допускается ввод только неотрицательных чисел!" sqref="AE64">
      <formula1>0</formula1>
      <formula2>9.99999999999999E+23</formula2>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textLength" operator="lessThanOrEqual" allowBlank="1" showInputMessage="1" showErrorMessage="1" errorTitle="Ошибка" error="Допускается ввод не более 900 символов!" sqref="K66">
      <formula1>900</formula1>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textLength" operator="lessThanOrEqual" allowBlank="1" showInputMessage="1" showErrorMessage="1" errorTitle="Ошибка" error="Допускается ввод не более 900 символов!" sqref="K68">
      <formula1>900</formula1>
    </dataValidation>
    <dataValidation type="textLength" operator="lessThanOrEqual" allowBlank="1" showInputMessage="1" showErrorMessage="1" errorTitle="Ошибка" error="Допускается ввод не более 900 символов!" sqref="M68">
      <formula1>900</formula1>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textLength" operator="lessThanOrEqual" allowBlank="1" showInputMessage="1" showErrorMessage="1" errorTitle="Ошибка" error="Допускается ввод не более 900 символов!" sqref="K69">
      <formula1>900</formula1>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textLength" operator="lessThanOrEqual" allowBlank="1" showInputMessage="1" showErrorMessage="1" errorTitle="Ошибка" error="Допускается ввод не более 900 символов!" sqref="K70">
      <formula1>900</formula1>
    </dataValidation>
    <dataValidation type="decimal" allowBlank="1" showErrorMessage="1" errorTitle="Ошибка" error="Допускается ввод только неотрицательных чисел!" sqref="AC70">
      <formula1>0</formula1>
      <formula2>9.99999999999999E+23</formula2>
    </dataValidation>
    <dataValidation type="decimal" allowBlank="1" showErrorMessage="1" errorTitle="Ошибка" error="Допускается ввод только неотрицательных чисел!" sqref="AE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textLength" operator="lessThanOrEqual" allowBlank="1" showInputMessage="1" showErrorMessage="1" errorTitle="Ошибка" error="Допускается ввод не более 900 символов!" sqref="K71">
      <formula1>900</formula1>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textLength" operator="lessThanOrEqual" allowBlank="1" showInputMessage="1" showErrorMessage="1" errorTitle="Ошибка" error="Допускается ввод не более 900 символов!" sqref="K73">
      <formula1>900</formula1>
    </dataValidation>
    <dataValidation type="textLength" operator="lessThanOrEqual" allowBlank="1" showInputMessage="1" showErrorMessage="1" errorTitle="Ошибка" error="Допускается ввод не более 900 символов!" sqref="M73">
      <formula1>900</formula1>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textLength" operator="lessThanOrEqual" allowBlank="1" showInputMessage="1" showErrorMessage="1" errorTitle="Ошибка" error="Допускается ввод не более 900 символов!" sqref="K74">
      <formula1>900</formula1>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
      <formula1>"a"</formula1>
    </dataValidation>
    <dataValidation type="textLength" operator="lessThanOrEqual" allowBlank="1" showInputMessage="1" showErrorMessage="1" errorTitle="Ошибка" error="Допускается ввод не более 900 символов!" sqref="K75">
      <formula1>900</formula1>
    </dataValidation>
    <dataValidation type="decimal" allowBlank="1" showErrorMessage="1" errorTitle="Ошибка" error="Допускается ввод только неотрицательных чисел!" sqref="AC75">
      <formula1>0</formula1>
      <formula2>9.99999999999999E+23</formula2>
    </dataValidation>
    <dataValidation type="decimal" allowBlank="1" showErrorMessage="1" errorTitle="Ошибка" error="Допускается ввод только неотрицательных чисел!" sqref="AE75">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
      <formula1>"a"</formula1>
    </dataValidation>
    <dataValidation type="textLength" operator="lessThanOrEqual" allowBlank="1" showInputMessage="1" showErrorMessage="1" errorTitle="Ошибка" error="Допускается ввод не более 900 символов!" sqref="K78">
      <formula1>900</formula1>
    </dataValidation>
    <dataValidation type="textLength" operator="lessThanOrEqual" allowBlank="1" showInputMessage="1" showErrorMessage="1" errorTitle="Ошибка" error="Допускается ввод не более 900 символов!" sqref="M78">
      <formula1>900</formula1>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
      <formula1>"a"</formula1>
    </dataValidation>
    <dataValidation type="textLength" operator="lessThanOrEqual" allowBlank="1" showInputMessage="1" showErrorMessage="1" errorTitle="Ошибка" error="Допускается ввод не более 900 символов!" sqref="K80">
      <formula1>900</formula1>
    </dataValidation>
    <dataValidation type="decimal" allowBlank="1" showErrorMessage="1" errorTitle="Ошибка" error="Допускается ввод только неотрицательных чисел!" sqref="AC80">
      <formula1>0</formula1>
      <formula2>9.99999999999999E+23</formula2>
    </dataValidation>
    <dataValidation type="decimal" allowBlank="1" showErrorMessage="1" errorTitle="Ошибка" error="Допускается ввод только неотрицательных чисел!" sqref="AE80">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textLength" operator="lessThanOrEqual" allowBlank="1" showInputMessage="1" showErrorMessage="1" errorTitle="Ошибка" error="Допускается ввод не более 900 символов!" sqref="K83">
      <formula1>900</formula1>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
      <formula1>"a"</formula1>
    </dataValidation>
    <dataValidation type="textLength" operator="lessThanOrEqual" allowBlank="1" showInputMessage="1" showErrorMessage="1" errorTitle="Ошибка" error="Допускается ввод не более 900 символов!" sqref="K85">
      <formula1>900</formula1>
    </dataValidation>
    <dataValidation type="textLength" operator="lessThanOrEqual" allowBlank="1" showInputMessage="1" showErrorMessage="1" errorTitle="Ошибка" error="Допускается ввод не более 900 символов!" sqref="M85">
      <formula1>900</formula1>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
      <formula1>"a"</formula1>
    </dataValidation>
    <dataValidation type="textLength" operator="lessThanOrEqual" allowBlank="1" showInputMessage="1" showErrorMessage="1" errorTitle="Ошибка" error="Допускается ввод не более 900 символов!" sqref="K86">
      <formula1>900</formula1>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textLength" operator="lessThanOrEqual" allowBlank="1" showInputMessage="1" showErrorMessage="1" errorTitle="Ошибка" error="Допускается ввод не более 900 символов!" sqref="K87">
      <formula1>900</formula1>
    </dataValidation>
    <dataValidation type="decimal" allowBlank="1" showErrorMessage="1" errorTitle="Ошибка" error="Допускается ввод только неотрицательных чисел!" sqref="AC87">
      <formula1>0</formula1>
      <formula2>9.99999999999999E+23</formula2>
    </dataValidation>
    <dataValidation type="decimal" allowBlank="1" showErrorMessage="1" errorTitle="Ошибка" error="Допускается ввод только неотрицательных чисел!" sqref="AE87">
      <formula1>0</formula1>
      <formula2>9.99999999999999E+23</formula2>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textLength" operator="lessThanOrEqual" allowBlank="1" showInputMessage="1" showErrorMessage="1" errorTitle="Ошибка" error="Допускается ввод не более 900 символов!" sqref="K89">
      <formula1>900</formula1>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textLength" operator="lessThanOrEqual" allowBlank="1" showInputMessage="1" showErrorMessage="1" errorTitle="Ошибка" error="Допускается ввод не более 900 символов!" sqref="K33">
      <formula1>900</formula1>
    </dataValidation>
    <dataValidation type="decimal" allowBlank="1" showErrorMessage="1" errorTitle="Ошибка" error="Допускается ввод только неотрицательных чисел!" sqref="AC33">
      <formula1>0</formula1>
      <formula2>9.99999999999999E+23</formula2>
    </dataValidation>
    <dataValidation type="decimal" allowBlank="1" showErrorMessage="1" errorTitle="Ошибка" error="Допускается ввод только неотрицательных чисел!" sqref="AE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decimal" allowBlank="1" showErrorMessage="1" errorTitle="Ошибка" error="Допускается ввод только неотрицательных чисел!" sqref="AC59">
      <formula1>0</formula1>
      <formula2>9.99999999999999E+23</formula2>
    </dataValidation>
    <dataValidation type="decimal" allowBlank="1" showErrorMessage="1" errorTitle="Ошибка" error="Допускается ввод только неотрицательных чисел!" sqref="AE59">
      <formula1>0</formula1>
      <formula2>9.99999999999999E+23</formula2>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textLength" operator="lessThanOrEqual" allowBlank="1" showInputMessage="1" showErrorMessage="1" errorTitle="Ошибка" error="Допускается ввод не более 900 символов!" sqref="K65">
      <formula1>900</formula1>
    </dataValidation>
    <dataValidation type="decimal" allowBlank="1" showErrorMessage="1" errorTitle="Ошибка" error="Допускается ввод только неотрицательных чисел!" sqref="AC65">
      <formula1>0</formula1>
      <formula2>9.99999999999999E+23</formula2>
    </dataValidation>
    <dataValidation type="decimal" allowBlank="1" showErrorMessage="1" errorTitle="Ошибка" error="Допускается ввод только неотрицательных чисел!" sqref="AE65">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textLength" operator="lessThanOrEqual" allowBlank="1" showInputMessage="1" showErrorMessage="1" errorTitle="Ошибка" error="Допускается ввод не более 900 символов!" sqref="K81">
      <formula1>900</formula1>
    </dataValidation>
    <dataValidation type="decimal" allowBlank="1" showErrorMessage="1" errorTitle="Ошибка" error="Допускается ввод только неотрицательных чисел!" sqref="AC81">
      <formula1>0</formula1>
      <formula2>9.99999999999999E+23</formula2>
    </dataValidation>
    <dataValidation type="decimal" allowBlank="1" showErrorMessage="1" errorTitle="Ошибка" error="Допускается ввод только неотрицательных чисел!" sqref="AE81">
      <formula1>0</formula1>
      <formula2>9.99999999999999E+23</formula2>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textLength" operator="lessThanOrEqual" allowBlank="1" showInputMessage="1" showErrorMessage="1" errorTitle="Ошибка" error="Допускается ввод не более 900 символов!" sqref="K82">
      <formula1>900</formula1>
    </dataValidation>
    <dataValidation type="decimal" allowBlank="1" showErrorMessage="1" errorTitle="Ошибка" error="Допускается ввод только неотрицательных чисел!" sqref="AC82">
      <formula1>0</formula1>
      <formula2>9.99999999999999E+23</formula2>
    </dataValidation>
    <dataValidation type="decimal" allowBlank="1" showErrorMessage="1" errorTitle="Ошибка" error="Допускается ввод только неотрицательных чисел!" sqref="AE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textLength" operator="lessThanOrEqual" allowBlank="1" showInputMessage="1" showErrorMessage="1" errorTitle="Ошибка" error="Допускается ввод не более 900 символов!" sqref="K88">
      <formula1>900</formula1>
    </dataValidation>
    <dataValidation type="decimal" allowBlank="1" showErrorMessage="1" errorTitle="Ошибка" error="Допускается ввод только неотрицательных чисел!" sqref="AC88">
      <formula1>0</formula1>
      <formula2>9.99999999999999E+23</formula2>
    </dataValidation>
    <dataValidation type="decimal" allowBlank="1" showErrorMessage="1" errorTitle="Ошибка" error="Допускается ввод только неотрицательных чисел!" sqref="AE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7">
      <formula1>"a"</formula1>
    </dataValidation>
    <dataValidation type="textLength" operator="lessThanOrEqual" allowBlank="1" showInputMessage="1" showErrorMessage="1" errorTitle="Ошибка" error="Допускается ввод не более 900 символов!" sqref="K97">
      <formula1>900</formula1>
    </dataValidation>
    <dataValidation type="textLength" operator="lessThanOrEqual" allowBlank="1" showInputMessage="1" showErrorMessage="1" errorTitle="Ошибка" error="Допускается ввод не более 900 символов!" sqref="M97">
      <formula1>900</formula1>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textLength" operator="lessThanOrEqual" allowBlank="1" showInputMessage="1" showErrorMessage="1" errorTitle="Ошибка" error="Допускается ввод не более 900 символов!" sqref="K98">
      <formula1>900</formula1>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textLength" operator="lessThanOrEqual" allowBlank="1" showInputMessage="1" showErrorMessage="1" errorTitle="Ошибка" error="Допускается ввод не более 900 символов!" sqref="K99">
      <formula1>900</formula1>
    </dataValidation>
    <dataValidation type="decimal" allowBlank="1" showErrorMessage="1" errorTitle="Ошибка" error="Допускается ввод только неотрицательных чисел!" sqref="AC99">
      <formula1>0</formula1>
      <formula2>9.99999999999999E+23</formula2>
    </dataValidation>
    <dataValidation type="decimal" allowBlank="1" showErrorMessage="1" errorTitle="Ошибка" error="Допускается ввод только неотрицательных чисел!" sqref="AE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textLength" operator="lessThanOrEqual" allowBlank="1" showInputMessage="1" showErrorMessage="1" errorTitle="Ошибка" error="Допускается ввод не более 900 символов!" sqref="K101">
      <formula1>900</formula1>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textLength" operator="lessThanOrEqual" allowBlank="1" showInputMessage="1" showErrorMessage="1" errorTitle="Ошибка" error="Допускается ввод не более 900 символов!" sqref="K103">
      <formula1>900</formula1>
    </dataValidation>
    <dataValidation type="textLength" operator="lessThanOrEqual" allowBlank="1" showInputMessage="1" showErrorMessage="1" errorTitle="Ошибка" error="Допускается ввод не более 900 символов!" sqref="M103">
      <formula1>900</formula1>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textLength" operator="lessThanOrEqual" allowBlank="1" showInputMessage="1" showErrorMessage="1" errorTitle="Ошибка" error="Допускается ввод не более 900 символов!" sqref="K104">
      <formula1>900</formula1>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textLength" operator="lessThanOrEqual" allowBlank="1" showInputMessage="1" showErrorMessage="1" errorTitle="Ошибка" error="Допускается ввод не более 900 символов!" sqref="K105">
      <formula1>900</formula1>
    </dataValidation>
    <dataValidation type="decimal" allowBlank="1" showErrorMessage="1" errorTitle="Ошибка" error="Допускается ввод только неотрицательных чисел!" sqref="AC105">
      <formula1>0</formula1>
      <formula2>9.99999999999999E+23</formula2>
    </dataValidation>
    <dataValidation type="decimal" allowBlank="1" showErrorMessage="1" errorTitle="Ошибка" error="Допускается ввод только неотрицательных чисел!" sqref="AE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textLength" operator="lessThanOrEqual" allowBlank="1" showInputMessage="1" showErrorMessage="1" errorTitle="Ошибка" error="Допускается ввод не более 900 символов!" sqref="K106">
      <formula1>900</formula1>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textLength" operator="lessThanOrEqual" allowBlank="1" showInputMessage="1" showErrorMessage="1" errorTitle="Ошибка" error="Допускается ввод не более 900 символов!" sqref="K108">
      <formula1>900</formula1>
    </dataValidation>
    <dataValidation type="textLength" operator="lessThanOrEqual" allowBlank="1" showInputMessage="1" showErrorMessage="1" errorTitle="Ошибка" error="Допускается ввод не более 900 символов!" sqref="M108">
      <formula1>900</formula1>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9">
      <formula1>"a"</formula1>
    </dataValidation>
    <dataValidation type="textLength" operator="lessThanOrEqual" allowBlank="1" showInputMessage="1" showErrorMessage="1" errorTitle="Ошибка" error="Допускается ввод не более 900 символов!" sqref="K109">
      <formula1>900</formula1>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textLength" operator="lessThanOrEqual" allowBlank="1" showInputMessage="1" showErrorMessage="1" errorTitle="Ошибка" error="Допускается ввод не более 900 символов!" sqref="K110">
      <formula1>900</formula1>
    </dataValidation>
    <dataValidation type="decimal" allowBlank="1" showErrorMessage="1" errorTitle="Ошибка" error="Допускается ввод только неотрицательных чисел!" sqref="AC110">
      <formula1>0</formula1>
      <formula2>9.99999999999999E+23</formula2>
    </dataValidation>
    <dataValidation type="decimal" allowBlank="1" showErrorMessage="1" errorTitle="Ошибка" error="Допускается ввод только неотрицательных чисел!" sqref="AE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1">
      <formula1>"a"</formula1>
    </dataValidation>
    <dataValidation type="textLength" operator="lessThanOrEqual" allowBlank="1" showInputMessage="1" showErrorMessage="1" errorTitle="Ошибка" error="Допускается ввод не более 900 символов!" sqref="K111">
      <formula1>900</formula1>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textLength" operator="lessThanOrEqual" allowBlank="1" showInputMessage="1" showErrorMessage="1" errorTitle="Ошибка" error="Допускается ввод не более 900 символов!" sqref="K113">
      <formula1>900</formula1>
    </dataValidation>
    <dataValidation type="textLength" operator="lessThanOrEqual" allowBlank="1" showInputMessage="1" showErrorMessage="1" errorTitle="Ошибка" error="Допускается ввод не более 900 символов!" sqref="M113">
      <formula1>900</formula1>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4">
      <formula1>"a"</formula1>
    </dataValidation>
    <dataValidation type="textLength" operator="lessThanOrEqual" allowBlank="1" showInputMessage="1" showErrorMessage="1" errorTitle="Ошибка" error="Допускается ввод не более 900 символов!" sqref="K114">
      <formula1>900</formula1>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textLength" operator="lessThanOrEqual" allowBlank="1" showInputMessage="1" showErrorMessage="1" errorTitle="Ошибка" error="Допускается ввод не более 900 символов!" sqref="K115">
      <formula1>900</formula1>
    </dataValidation>
    <dataValidation type="decimal" allowBlank="1" showErrorMessage="1" errorTitle="Ошибка" error="Допускается ввод только неотрицательных чисел!" sqref="AC115">
      <formula1>0</formula1>
      <formula2>9.99999999999999E+23</formula2>
    </dataValidation>
    <dataValidation type="decimal" allowBlank="1" showErrorMessage="1" errorTitle="Ошибка" error="Допускается ввод только неотрицательных чисел!" sqref="AE115">
      <formula1>0</formula1>
      <formula2>9.99999999999999E+23</formula2>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6">
      <formula1>"a"</formula1>
    </dataValidation>
    <dataValidation type="textLength" operator="lessThanOrEqual" allowBlank="1" showInputMessage="1" showErrorMessage="1" errorTitle="Ошибка" error="Допускается ввод не более 900 символов!" sqref="K116">
      <formula1>900</formula1>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textLength" operator="lessThanOrEqual" allowBlank="1" showInputMessage="1" showErrorMessage="1" errorTitle="Ошибка" error="Допускается ввод не более 900 символов!" sqref="M118">
      <formula1>900</formula1>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textLength" operator="lessThanOrEqual" allowBlank="1" showInputMessage="1" showErrorMessage="1" errorTitle="Ошибка" error="Допускается ввод не более 900 символов!" sqref="K119">
      <formula1>900</formula1>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0">
      <formula1>"a"</formula1>
    </dataValidation>
    <dataValidation type="textLength" operator="lessThanOrEqual" allowBlank="1" showInputMessage="1" showErrorMessage="1" errorTitle="Ошибка" error="Допускается ввод не более 900 символов!" sqref="K120">
      <formula1>900</formula1>
    </dataValidation>
    <dataValidation type="decimal" allowBlank="1" showErrorMessage="1" errorTitle="Ошибка" error="Допускается ввод только неотрицательных чисел!" sqref="AC120">
      <formula1>0</formula1>
      <formula2>9.99999999999999E+23</formula2>
    </dataValidation>
    <dataValidation type="decimal" allowBlank="1" showErrorMessage="1" errorTitle="Ошибка" error="Допускается ввод только неотрицательных чисел!" sqref="AE120">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1">
      <formula1>"a"</formula1>
    </dataValidation>
    <dataValidation type="textLength" operator="lessThanOrEqual" allowBlank="1" showInputMessage="1" showErrorMessage="1" errorTitle="Ошибка" error="Допускается ввод не более 900 символов!" sqref="K121">
      <formula1>900</formula1>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textLength" operator="lessThanOrEqual" allowBlank="1" showInputMessage="1" showErrorMessage="1" errorTitle="Ошибка" error="Допускается ввод не более 900 символов!" sqref="K123">
      <formula1>900</formula1>
    </dataValidation>
    <dataValidation type="textLength" operator="lessThanOrEqual" allowBlank="1" showInputMessage="1" showErrorMessage="1" errorTitle="Ошибка" error="Допускается ввод не более 900 символов!" sqref="M123">
      <formula1>900</formula1>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textLength" operator="lessThanOrEqual" allowBlank="1" showInputMessage="1" showErrorMessage="1" errorTitle="Ошибка" error="Допускается ввод не более 900 символов!" sqref="K124">
      <formula1>900</formula1>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textLength" operator="lessThanOrEqual" allowBlank="1" showInputMessage="1" showErrorMessage="1" errorTitle="Ошибка" error="Допускается ввод не более 900 символов!" sqref="K125">
      <formula1>900</formula1>
    </dataValidation>
    <dataValidation type="decimal" allowBlank="1" showErrorMessage="1" errorTitle="Ошибка" error="Допускается ввод только неотрицательных чисел!" sqref="AC125">
      <formula1>0</formula1>
      <formula2>9.99999999999999E+23</formula2>
    </dataValidation>
    <dataValidation type="decimal" allowBlank="1" showErrorMessage="1" errorTitle="Ошибка" error="Допускается ввод только неотрицательных чисел!" sqref="AE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textLength" operator="lessThanOrEqual" allowBlank="1" showInputMessage="1" showErrorMessage="1" errorTitle="Ошибка" error="Допускается ввод не более 900 символов!" sqref="K127">
      <formula1>900</formula1>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textLength" operator="lessThanOrEqual" allowBlank="1" showInputMessage="1" showErrorMessage="1" errorTitle="Ошибка" error="Допускается ввод не более 900 символов!" sqref="K129">
      <formula1>900</formula1>
    </dataValidation>
    <dataValidation type="textLength" operator="lessThanOrEqual" allowBlank="1" showInputMessage="1" showErrorMessage="1" errorTitle="Ошибка" error="Допускается ввод не более 900 символов!" sqref="M129">
      <formula1>900</formula1>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textLength" operator="lessThanOrEqual" allowBlank="1" showInputMessage="1" showErrorMessage="1" errorTitle="Ошибка" error="Допускается ввод не более 900 символов!" sqref="K130">
      <formula1>900</formula1>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1">
      <formula1>"a"</formula1>
    </dataValidation>
    <dataValidation type="textLength" operator="lessThanOrEqual" allowBlank="1" showInputMessage="1" showErrorMessage="1" errorTitle="Ошибка" error="Допускается ввод не более 900 символов!" sqref="K131">
      <formula1>900</formula1>
    </dataValidation>
    <dataValidation type="decimal" allowBlank="1" showErrorMessage="1" errorTitle="Ошибка" error="Допускается ввод только неотрицательных чисел!" sqref="AC131">
      <formula1>0</formula1>
      <formula2>9.99999999999999E+23</formula2>
    </dataValidation>
    <dataValidation type="decimal" allowBlank="1" showErrorMessage="1" errorTitle="Ошибка" error="Допускается ввод только неотрицательных чисел!" sqref="AE131">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2">
      <formula1>"a"</formula1>
    </dataValidation>
    <dataValidation type="textLength" operator="lessThanOrEqual" allowBlank="1" showInputMessage="1" showErrorMessage="1" errorTitle="Ошибка" error="Допускается ввод не более 900 символов!" sqref="K132">
      <formula1>900</formula1>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textLength" operator="lessThanOrEqual" allowBlank="1" showInputMessage="1" showErrorMessage="1" errorTitle="Ошибка" error="Допускается ввод не более 900 символов!" sqref="K134">
      <formula1>900</formula1>
    </dataValidation>
    <dataValidation type="textLength" operator="lessThanOrEqual" allowBlank="1" showInputMessage="1" showErrorMessage="1" errorTitle="Ошибка" error="Допускается ввод не более 900 символов!" sqref="M134">
      <formula1>900</formula1>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textLength" operator="lessThanOrEqual" allowBlank="1" showInputMessage="1" showErrorMessage="1" errorTitle="Ошибка" error="Допускается ввод не более 900 символов!" sqref="K135">
      <formula1>900</formula1>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6">
      <formula1>"a"</formula1>
    </dataValidation>
    <dataValidation type="textLength" operator="lessThanOrEqual" allowBlank="1" showInputMessage="1" showErrorMessage="1" errorTitle="Ошибка" error="Допускается ввод не более 900 символов!" sqref="K136">
      <formula1>900</formula1>
    </dataValidation>
    <dataValidation type="decimal" allowBlank="1" showErrorMessage="1" errorTitle="Ошибка" error="Допускается ввод только неотрицательных чисел!" sqref="AC136">
      <formula1>0</formula1>
      <formula2>9.99999999999999E+23</formula2>
    </dataValidation>
    <dataValidation type="decimal" allowBlank="1" showErrorMessage="1" errorTitle="Ошибка" error="Допускается ввод только неотрицательных чисел!" sqref="AE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textLength" operator="lessThanOrEqual" allowBlank="1" showInputMessage="1" showErrorMessage="1" errorTitle="Ошибка" error="Допускается ввод не более 900 символов!" sqref="K137">
      <formula1>900</formula1>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9">
      <formula1>"a"</formula1>
    </dataValidation>
    <dataValidation type="textLength" operator="lessThanOrEqual" allowBlank="1" showInputMessage="1" showErrorMessage="1" errorTitle="Ошибка" error="Допускается ввод не более 900 символов!" sqref="K139">
      <formula1>900</formula1>
    </dataValidation>
    <dataValidation type="textLength" operator="lessThanOrEqual" allowBlank="1" showInputMessage="1" showErrorMessage="1" errorTitle="Ошибка" error="Допускается ввод не более 900 символов!" sqref="M139">
      <formula1>900</formula1>
    </dataValidation>
    <dataValidation type="whole" allowBlank="1" showErrorMessage="1" errorTitle="Ошибка" error="Допускается ввод только неотрицательных целых чисел!" sqref="AF139">
      <formula1>0</formula1>
      <formula2>9.99999999999999E+23</formula2>
    </dataValidation>
    <dataValidation type="whole" allowBlank="1" showErrorMessage="1" errorTitle="Ошибка" error="Допускается ввод только неотрицательных целых чисел!" sqref="AI1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textLength" operator="lessThanOrEqual" allowBlank="1" showInputMessage="1" showErrorMessage="1" errorTitle="Ошибка" error="Допускается ввод не более 900 символов!" sqref="K140">
      <formula1>900</formula1>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textLength" operator="lessThanOrEqual" allowBlank="1" showInputMessage="1" showErrorMessage="1" errorTitle="Ошибка" error="Допускается ввод не более 900 символов!" sqref="K141">
      <formula1>900</formula1>
    </dataValidation>
    <dataValidation type="decimal" allowBlank="1" showErrorMessage="1" errorTitle="Ошибка" error="Допускается ввод только неотрицательных чисел!" sqref="AC141">
      <formula1>0</formula1>
      <formula2>9.99999999999999E+23</formula2>
    </dataValidation>
    <dataValidation type="decimal" allowBlank="1" showErrorMessage="1" errorTitle="Ошибка" error="Допускается ввод только неотрицательных чисел!" sqref="AE141">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2">
      <formula1>"a"</formula1>
    </dataValidation>
    <dataValidation type="textLength" operator="lessThanOrEqual" allowBlank="1" showInputMessage="1" showErrorMessage="1" errorTitle="Ошибка" error="Допускается ввод не более 900 символов!" sqref="K142">
      <formula1>900</formula1>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4">
      <formula1>"a"</formula1>
    </dataValidation>
    <dataValidation type="textLength" operator="lessThanOrEqual" allowBlank="1" showInputMessage="1" showErrorMessage="1" errorTitle="Ошибка" error="Допускается ввод не более 900 символов!" sqref="K144">
      <formula1>900</formula1>
    </dataValidation>
    <dataValidation type="textLength" operator="lessThanOrEqual" allowBlank="1" showInputMessage="1" showErrorMessage="1" errorTitle="Ошибка" error="Допускается ввод не более 900 символов!" sqref="M144">
      <formula1>900</formula1>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textLength" operator="lessThanOrEqual" allowBlank="1" showInputMessage="1" showErrorMessage="1" errorTitle="Ошибка" error="Допускается ввод не более 900 символов!" sqref="K145">
      <formula1>900</formula1>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textLength" operator="lessThanOrEqual" allowBlank="1" showInputMessage="1" showErrorMessage="1" errorTitle="Ошибка" error="Допускается ввод не более 900 символов!" sqref="K146">
      <formula1>900</formula1>
    </dataValidation>
    <dataValidation type="decimal" allowBlank="1" showErrorMessage="1" errorTitle="Ошибка" error="Допускается ввод только неотрицательных чисел!" sqref="AC146">
      <formula1>0</formula1>
      <formula2>9.99999999999999E+23</formula2>
    </dataValidation>
    <dataValidation type="decimal" allowBlank="1" showErrorMessage="1" errorTitle="Ошибка" error="Допускается ввод только неотрицательных чисел!" sqref="AE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textLength" operator="lessThanOrEqual" allowBlank="1" showInputMessage="1" showErrorMessage="1" errorTitle="Ошибка" error="Допускается ввод не более 900 символов!" sqref="K147">
      <formula1>900</formula1>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9">
      <formula1>"a"</formula1>
    </dataValidation>
    <dataValidation type="textLength" operator="lessThanOrEqual" allowBlank="1" showInputMessage="1" showErrorMessage="1" errorTitle="Ошибка" error="Допускается ввод не более 900 символов!" sqref="K149">
      <formula1>900</formula1>
    </dataValidation>
    <dataValidation type="textLength" operator="lessThanOrEqual" allowBlank="1" showInputMessage="1" showErrorMessage="1" errorTitle="Ошибка" error="Допускается ввод не более 900 символов!" sqref="M149">
      <formula1>900</formula1>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textLength" operator="lessThanOrEqual" allowBlank="1" showInputMessage="1" showErrorMessage="1" errorTitle="Ошибка" error="Допускается ввод не более 900 символов!" sqref="K150">
      <formula1>900</formula1>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1">
      <formula1>"a"</formula1>
    </dataValidation>
    <dataValidation type="textLength" operator="lessThanOrEqual" allowBlank="1" showInputMessage="1" showErrorMessage="1" errorTitle="Ошибка" error="Допускается ввод не более 900 символов!" sqref="K151">
      <formula1>900</formula1>
    </dataValidation>
    <dataValidation type="decimal" allowBlank="1" showErrorMessage="1" errorTitle="Ошибка" error="Допускается ввод только неотрицательных чисел!" sqref="AC151">
      <formula1>0</formula1>
      <formula2>9.99999999999999E+23</formula2>
    </dataValidation>
    <dataValidation type="decimal" allowBlank="1" showErrorMessage="1" errorTitle="Ошибка" error="Допускается ввод только неотрицательных чисел!" sqref="AE151">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textLength" operator="lessThanOrEqual" allowBlank="1" showInputMessage="1" showErrorMessage="1" errorTitle="Ошибка" error="Допускается ввод не более 900 символов!" sqref="K152">
      <formula1>900</formula1>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4">
      <formula1>"a"</formula1>
    </dataValidation>
    <dataValidation type="textLength" operator="lessThanOrEqual" allowBlank="1" showInputMessage="1" showErrorMessage="1" errorTitle="Ошибка" error="Допускается ввод не более 900 символов!" sqref="K154">
      <formula1>900</formula1>
    </dataValidation>
    <dataValidation type="textLength" operator="lessThanOrEqual" allowBlank="1" showInputMessage="1" showErrorMessage="1" errorTitle="Ошибка" error="Допускается ввод не более 900 символов!" sqref="M154">
      <formula1>900</formula1>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textLength" operator="lessThanOrEqual" allowBlank="1" showInputMessage="1" showErrorMessage="1" errorTitle="Ошибка" error="Допускается ввод не более 900 символов!" sqref="K155">
      <formula1>900</formula1>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6">
      <formula1>"a"</formula1>
    </dataValidation>
    <dataValidation type="textLength" operator="lessThanOrEqual" allowBlank="1" showInputMessage="1" showErrorMessage="1" errorTitle="Ошибка" error="Допускается ввод не более 900 символов!" sqref="K156">
      <formula1>900</formula1>
    </dataValidation>
    <dataValidation type="decimal" allowBlank="1" showErrorMessage="1" errorTitle="Ошибка" error="Допускается ввод только неотрицательных чисел!" sqref="AC156">
      <formula1>0</formula1>
      <formula2>9.99999999999999E+23</formula2>
    </dataValidation>
    <dataValidation type="decimal" allowBlank="1" showErrorMessage="1" errorTitle="Ошибка" error="Допускается ввод только неотрицательных чисел!" sqref="AE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9">
      <formula1>"a"</formula1>
    </dataValidation>
    <dataValidation type="textLength" operator="lessThanOrEqual" allowBlank="1" showInputMessage="1" showErrorMessage="1" errorTitle="Ошибка" error="Допускается ввод не более 900 символов!" sqref="K159">
      <formula1>900</formula1>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textLength" operator="lessThanOrEqual" allowBlank="1" showInputMessage="1" showErrorMessage="1" errorTitle="Ошибка" error="Допускается ввод не более 900 символов!" sqref="K161">
      <formula1>900</formula1>
    </dataValidation>
    <dataValidation type="textLength" operator="lessThanOrEqual" allowBlank="1" showInputMessage="1" showErrorMessage="1" errorTitle="Ошибка" error="Допускается ввод не более 900 символов!" sqref="M161">
      <formula1>900</formula1>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2">
      <formula1>"a"</formula1>
    </dataValidation>
    <dataValidation type="textLength" operator="lessThanOrEqual" allowBlank="1" showInputMessage="1" showErrorMessage="1" errorTitle="Ошибка" error="Допускается ввод не более 900 символов!" sqref="K162">
      <formula1>900</formula1>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3">
      <formula1>"a"</formula1>
    </dataValidation>
    <dataValidation type="textLength" operator="lessThanOrEqual" allowBlank="1" showInputMessage="1" showErrorMessage="1" errorTitle="Ошибка" error="Допускается ввод не более 900 символов!" sqref="K163">
      <formula1>900</formula1>
    </dataValidation>
    <dataValidation type="decimal" allowBlank="1" showErrorMessage="1" errorTitle="Ошибка" error="Допускается ввод только неотрицательных чисел!" sqref="AC163">
      <formula1>0</formula1>
      <formula2>9.99999999999999E+23</formula2>
    </dataValidation>
    <dataValidation type="decimal" allowBlank="1" showErrorMessage="1" errorTitle="Ошибка" error="Допускается ввод только неотрицательных чисел!" sqref="AE163">
      <formula1>0</formula1>
      <formula2>9.99999999999999E+23</formula2>
    </dataValidation>
    <dataValidation type="whole" allowBlank="1" showErrorMessage="1" errorTitle="Ошибка" error="Допускается ввод только неотрицательных целых чисел!" sqref="AF163">
      <formula1>0</formula1>
      <formula2>9.99999999999999E+23</formula2>
    </dataValidation>
    <dataValidation type="whole" allowBlank="1" showErrorMessage="1" errorTitle="Ошибка" error="Допускается ввод только неотрицательных целых чисел!" sqref="AI1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5">
      <formula1>"a"</formula1>
    </dataValidation>
    <dataValidation type="textLength" operator="lessThanOrEqual" allowBlank="1" showInputMessage="1" showErrorMessage="1" errorTitle="Ошибка" error="Допускается ввод не более 900 символов!" sqref="K165">
      <formula1>900</formula1>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6">
      <formula1>0</formula1>
      <formula2>9.99999999999999E+23</formula2>
    </dataValidation>
    <dataValidation type="whole" allowBlank="1" showErrorMessage="1" errorTitle="Ошибка" error="Допускается ввод только неотрицательных целых чисел!" sqref="AI1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textLength" operator="lessThanOrEqual" allowBlank="1" showInputMessage="1" showErrorMessage="1" errorTitle="Ошибка" error="Допускается ввод не более 900 символов!" sqref="K167">
      <formula1>900</formula1>
    </dataValidation>
    <dataValidation type="textLength" operator="lessThanOrEqual" allowBlank="1" showInputMessage="1" showErrorMessage="1" errorTitle="Ошибка" error="Допускается ввод не более 900 символов!" sqref="M167">
      <formula1>900</formula1>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8">
      <formula1>"a"</formula1>
    </dataValidation>
    <dataValidation type="textLength" operator="lessThanOrEqual" allowBlank="1" showInputMessage="1" showErrorMessage="1" errorTitle="Ошибка" error="Допускается ввод не более 900 символов!" sqref="K168">
      <formula1>900</formula1>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textLength" operator="lessThanOrEqual" allowBlank="1" showInputMessage="1" showErrorMessage="1" errorTitle="Ошибка" error="Допускается ввод не более 900 символов!" sqref="K169">
      <formula1>900</formula1>
    </dataValidation>
    <dataValidation type="decimal" allowBlank="1" showErrorMessage="1" errorTitle="Ошибка" error="Допускается ввод только неотрицательных чисел!" sqref="AC169">
      <formula1>0</formula1>
      <formula2>9.99999999999999E+23</formula2>
    </dataValidation>
    <dataValidation type="decimal" allowBlank="1" showErrorMessage="1" errorTitle="Ошибка" error="Допускается ввод только неотрицательных чисел!" sqref="AE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1">
      <formula1>"a"</formula1>
    </dataValidation>
    <dataValidation type="textLength" operator="lessThanOrEqual" allowBlank="1" showInputMessage="1" showErrorMessage="1" errorTitle="Ошибка" error="Допускается ввод не более 900 символов!" sqref="K171">
      <formula1>900</formula1>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3">
      <formula1>"a"</formula1>
    </dataValidation>
    <dataValidation type="textLength" operator="lessThanOrEqual" allowBlank="1" showInputMessage="1" showErrorMessage="1" errorTitle="Ошибка" error="Допускается ввод не более 900 символов!" sqref="K173">
      <formula1>900</formula1>
    </dataValidation>
    <dataValidation type="textLength" operator="lessThanOrEqual" allowBlank="1" showInputMessage="1" showErrorMessage="1" errorTitle="Ошибка" error="Допускается ввод не более 900 символов!" sqref="M173">
      <formula1>900</formula1>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textLength" operator="lessThanOrEqual" allowBlank="1" showInputMessage="1" showErrorMessage="1" errorTitle="Ошибка" error="Допускается ввод не более 900 символов!" sqref="K174">
      <formula1>900</formula1>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textLength" operator="lessThanOrEqual" allowBlank="1" showInputMessage="1" showErrorMessage="1" errorTitle="Ошибка" error="Допускается ввод не более 900 символов!" sqref="K175">
      <formula1>900</formula1>
    </dataValidation>
    <dataValidation type="decimal" allowBlank="1" showErrorMessage="1" errorTitle="Ошибка" error="Допускается ввод только неотрицательных чисел!" sqref="AC175">
      <formula1>0</formula1>
      <formula2>9.99999999999999E+23</formula2>
    </dataValidation>
    <dataValidation type="decimal" allowBlank="1" showErrorMessage="1" errorTitle="Ошибка" error="Допускается ввод только неотрицательных чисел!" sqref="AE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6">
      <formula1>"a"</formula1>
    </dataValidation>
    <dataValidation type="textLength" operator="lessThanOrEqual" allowBlank="1" showInputMessage="1" showErrorMessage="1" errorTitle="Ошибка" error="Допускается ввод не более 900 символов!" sqref="K176">
      <formula1>900</formula1>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textLength" operator="lessThanOrEqual" allowBlank="1" showInputMessage="1" showErrorMessage="1" errorTitle="Ошибка" error="Допускается ввод не более 900 символов!" sqref="K178">
      <formula1>900</formula1>
    </dataValidation>
    <dataValidation type="textLength" operator="lessThanOrEqual" allowBlank="1" showInputMessage="1" showErrorMessage="1" errorTitle="Ошибка" error="Допускается ввод не более 900 символов!" sqref="M178">
      <formula1>900</formula1>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textLength" operator="lessThanOrEqual" allowBlank="1" showInputMessage="1" showErrorMessage="1" errorTitle="Ошибка" error="Допускается ввод не более 900 символов!" sqref="K179">
      <formula1>900</formula1>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textLength" operator="lessThanOrEqual" allowBlank="1" showInputMessage="1" showErrorMessage="1" errorTitle="Ошибка" error="Допускается ввод не более 900 символов!" sqref="K180">
      <formula1>900</formula1>
    </dataValidation>
    <dataValidation type="decimal" allowBlank="1" showErrorMessage="1" errorTitle="Ошибка" error="Допускается ввод только неотрицательных чисел!" sqref="AC180">
      <formula1>0</formula1>
      <formula2>9.99999999999999E+23</formula2>
    </dataValidation>
    <dataValidation type="decimal" allowBlank="1" showErrorMessage="1" errorTitle="Ошибка" error="Допускается ввод только неотрицательных чисел!" sqref="AE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textLength" operator="lessThanOrEqual" allowBlank="1" showInputMessage="1" showErrorMessage="1" errorTitle="Ошибка" error="Допускается ввод не более 900 символов!" sqref="K182">
      <formula1>900</formula1>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4">
      <formula1>"a"</formula1>
    </dataValidation>
    <dataValidation type="textLength" operator="lessThanOrEqual" allowBlank="1" showInputMessage="1" showErrorMessage="1" errorTitle="Ошибка" error="Допускается ввод не более 900 символов!" sqref="K184">
      <formula1>900</formula1>
    </dataValidation>
    <dataValidation type="textLength" operator="lessThanOrEqual" allowBlank="1" showInputMessage="1" showErrorMessage="1" errorTitle="Ошибка" error="Допускается ввод не более 900 символов!" sqref="M184">
      <formula1>900</formula1>
    </dataValidation>
    <dataValidation type="whole" allowBlank="1" showErrorMessage="1" errorTitle="Ошибка" error="Допускается ввод только неотрицательных целых чисел!" sqref="AF184">
      <formula1>0</formula1>
      <formula2>9.99999999999999E+23</formula2>
    </dataValidation>
    <dataValidation type="whole" allowBlank="1" showErrorMessage="1" errorTitle="Ошибка" error="Допускается ввод только неотрицательных целых чисел!" sqref="AI1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5">
      <formula1>"a"</formula1>
    </dataValidation>
    <dataValidation type="textLength" operator="lessThanOrEqual" allowBlank="1" showInputMessage="1" showErrorMessage="1" errorTitle="Ошибка" error="Допускается ввод не более 900 символов!" sqref="K185">
      <formula1>900</formula1>
    </dataValidation>
    <dataValidation type="whole" allowBlank="1" showErrorMessage="1" errorTitle="Ошибка" error="Допускается ввод только неотрицательных целых чисел!" sqref="AF185">
      <formula1>0</formula1>
      <formula2>9.99999999999999E+23</formula2>
    </dataValidation>
    <dataValidation type="whole" allowBlank="1" showErrorMessage="1" errorTitle="Ошибка" error="Допускается ввод только неотрицательных целых чисел!" sqref="AI18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6">
      <formula1>"a"</formula1>
    </dataValidation>
    <dataValidation type="textLength" operator="lessThanOrEqual" allowBlank="1" showInputMessage="1" showErrorMessage="1" errorTitle="Ошибка" error="Допускается ввод не более 900 символов!" sqref="K186">
      <formula1>900</formula1>
    </dataValidation>
    <dataValidation type="decimal" allowBlank="1" showErrorMessage="1" errorTitle="Ошибка" error="Допускается ввод только неотрицательных чисел!" sqref="AC186">
      <formula1>0</formula1>
      <formula2>9.99999999999999E+23</formula2>
    </dataValidation>
    <dataValidation type="decimal" allowBlank="1" showErrorMessage="1" errorTitle="Ошибка" error="Допускается ввод только неотрицательных чисел!" sqref="AE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7">
      <formula1>"a"</formula1>
    </dataValidation>
    <dataValidation type="textLength" operator="lessThanOrEqual" allowBlank="1" showInputMessage="1" showErrorMessage="1" errorTitle="Ошибка" error="Допускается ввод не более 900 символов!" sqref="K187">
      <formula1>900</formula1>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8">
      <formula1>0</formula1>
      <formula2>9.99999999999999E+23</formula2>
    </dataValidation>
    <dataValidation type="whole" allowBlank="1" showErrorMessage="1" errorTitle="Ошибка" error="Допускается ввод только неотрицательных целых чисел!" sqref="AI1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9">
      <formula1>"a"</formula1>
    </dataValidation>
    <dataValidation type="textLength" operator="lessThanOrEqual" allowBlank="1" showInputMessage="1" showErrorMessage="1" errorTitle="Ошибка" error="Допускается ввод не более 900 символов!" sqref="K189">
      <formula1>900</formula1>
    </dataValidation>
    <dataValidation type="textLength" operator="lessThanOrEqual" allowBlank="1" showInputMessage="1" showErrorMessage="1" errorTitle="Ошибка" error="Допускается ввод не более 900 символов!" sqref="M189">
      <formula1>900</formula1>
    </dataValidation>
    <dataValidation type="whole" allowBlank="1" showErrorMessage="1" errorTitle="Ошибка" error="Допускается ввод только неотрицательных целых чисел!" sqref="AF189">
      <formula1>0</formula1>
      <formula2>9.99999999999999E+23</formula2>
    </dataValidation>
    <dataValidation type="whole" allowBlank="1" showErrorMessage="1" errorTitle="Ошибка" error="Допускается ввод только неотрицательных целых чисел!" sqref="AI18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0">
      <formula1>"a"</formula1>
    </dataValidation>
    <dataValidation type="textLength" operator="lessThanOrEqual" allowBlank="1" showInputMessage="1" showErrorMessage="1" errorTitle="Ошибка" error="Допускается ввод не более 900 символов!" sqref="K190">
      <formula1>900</formula1>
    </dataValidation>
    <dataValidation type="whole" allowBlank="1" showErrorMessage="1" errorTitle="Ошибка" error="Допускается ввод только неотрицательных целых чисел!" sqref="AF190">
      <formula1>0</formula1>
      <formula2>9.99999999999999E+23</formula2>
    </dataValidation>
    <dataValidation type="whole" allowBlank="1" showErrorMessage="1" errorTitle="Ошибка" error="Допускается ввод только неотрицательных целых чисел!" sqref="AI1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1">
      <formula1>"a"</formula1>
    </dataValidation>
    <dataValidation type="textLength" operator="lessThanOrEqual" allowBlank="1" showInputMessage="1" showErrorMessage="1" errorTitle="Ошибка" error="Допускается ввод не более 900 символов!" sqref="K191">
      <formula1>900</formula1>
    </dataValidation>
    <dataValidation type="decimal" allowBlank="1" showErrorMessage="1" errorTitle="Ошибка" error="Допускается ввод только неотрицательных чисел!" sqref="AC191">
      <formula1>0</formula1>
      <formula2>9.99999999999999E+23</formula2>
    </dataValidation>
    <dataValidation type="decimal" allowBlank="1" showErrorMessage="1" errorTitle="Ошибка" error="Допускается ввод только неотрицательных чисел!" sqref="AE191">
      <formula1>0</formula1>
      <formula2>9.99999999999999E+23</formula2>
    </dataValidation>
    <dataValidation type="whole" allowBlank="1" showErrorMessage="1" errorTitle="Ошибка" error="Допускается ввод только неотрицательных целых чисел!" sqref="AF191">
      <formula1>0</formula1>
      <formula2>9.99999999999999E+23</formula2>
    </dataValidation>
    <dataValidation type="whole" allowBlank="1" showErrorMessage="1" errorTitle="Ошибка" error="Допускается ввод только неотрицательных целых чисел!" sqref="AI19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2">
      <formula1>"a"</formula1>
    </dataValidation>
    <dataValidation type="textLength" operator="lessThanOrEqual" allowBlank="1" showInputMessage="1" showErrorMessage="1" errorTitle="Ошибка" error="Допускается ввод не более 900 символов!" sqref="K192">
      <formula1>900</formula1>
    </dataValidation>
    <dataValidation type="whole" allowBlank="1" showErrorMessage="1" errorTitle="Ошибка" error="Допускается ввод только неотрицательных целых чисел!" sqref="AF192">
      <formula1>0</formula1>
      <formula2>9.99999999999999E+23</formula2>
    </dataValidation>
    <dataValidation type="whole" allowBlank="1" showErrorMessage="1" errorTitle="Ошибка" error="Допускается ввод только неотрицательных целых чисел!" sqref="AI192">
      <formula1>0</formula1>
      <formula2>9.99999999999999E+23</formula2>
    </dataValidation>
    <dataValidation type="whole" allowBlank="1" showErrorMessage="1" errorTitle="Ошибка" error="Допускается ввод только неотрицательных целых чисел!" sqref="AF193">
      <formula1>0</formula1>
      <formula2>9.99999999999999E+23</formula2>
    </dataValidation>
    <dataValidation type="whole" allowBlank="1" showErrorMessage="1" errorTitle="Ошибка" error="Допускается ввод только неотрицательных целых чисел!" sqref="AI19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4">
      <formula1>"a"</formula1>
    </dataValidation>
    <dataValidation type="textLength" operator="lessThanOrEqual" allowBlank="1" showInputMessage="1" showErrorMessage="1" errorTitle="Ошибка" error="Допускается ввод не более 900 символов!" sqref="K194">
      <formula1>900</formula1>
    </dataValidation>
    <dataValidation type="textLength" operator="lessThanOrEqual" allowBlank="1" showInputMessage="1" showErrorMessage="1" errorTitle="Ошибка" error="Допускается ввод не более 900 символов!" sqref="M194">
      <formula1>900</formula1>
    </dataValidation>
    <dataValidation type="whole" allowBlank="1" showErrorMessage="1" errorTitle="Ошибка" error="Допускается ввод только неотрицательных целых чисел!" sqref="AF194">
      <formula1>0</formula1>
      <formula2>9.99999999999999E+23</formula2>
    </dataValidation>
    <dataValidation type="whole" allowBlank="1" showErrorMessage="1" errorTitle="Ошибка" error="Допускается ввод только неотрицательных целых чисел!" sqref="AI19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5">
      <formula1>"a"</formula1>
    </dataValidation>
    <dataValidation type="textLength" operator="lessThanOrEqual" allowBlank="1" showInputMessage="1" showErrorMessage="1" errorTitle="Ошибка" error="Допускается ввод не более 900 символов!" sqref="K195">
      <formula1>900</formula1>
    </dataValidation>
    <dataValidation type="whole" allowBlank="1" showErrorMessage="1" errorTitle="Ошибка" error="Допускается ввод только неотрицательных целых чисел!" sqref="AF195">
      <formula1>0</formula1>
      <formula2>9.99999999999999E+23</formula2>
    </dataValidation>
    <dataValidation type="whole" allowBlank="1" showErrorMessage="1" errorTitle="Ошибка" error="Допускается ввод только неотрицательных целых чисел!" sqref="AI19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6">
      <formula1>"a"</formula1>
    </dataValidation>
    <dataValidation type="textLength" operator="lessThanOrEqual" allowBlank="1" showInputMessage="1" showErrorMessage="1" errorTitle="Ошибка" error="Допускается ввод не более 900 символов!" sqref="K196">
      <formula1>900</formula1>
    </dataValidation>
    <dataValidation type="decimal" allowBlank="1" showErrorMessage="1" errorTitle="Ошибка" error="Допускается ввод только неотрицательных чисел!" sqref="AC196">
      <formula1>0</formula1>
      <formula2>9.99999999999999E+23</formula2>
    </dataValidation>
    <dataValidation type="decimal" allowBlank="1" showErrorMessage="1" errorTitle="Ошибка" error="Допускается ввод только неотрицательных чисел!" sqref="AE196">
      <formula1>0</formula1>
      <formula2>9.99999999999999E+23</formula2>
    </dataValidation>
    <dataValidation type="whole" allowBlank="1" showErrorMessage="1" errorTitle="Ошибка" error="Допускается ввод только неотрицательных целых чисел!" sqref="AF196">
      <formula1>0</formula1>
      <formula2>9.99999999999999E+23</formula2>
    </dataValidation>
    <dataValidation type="whole" allowBlank="1" showErrorMessage="1" errorTitle="Ошибка" error="Допускается ввод только неотрицательных целых чисел!" sqref="AI1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7">
      <formula1>"a"</formula1>
    </dataValidation>
    <dataValidation type="textLength" operator="lessThanOrEqual" allowBlank="1" showInputMessage="1" showErrorMessage="1" errorTitle="Ошибка" error="Допускается ввод не более 900 символов!" sqref="K197">
      <formula1>900</formula1>
    </dataValidation>
    <dataValidation type="whole" allowBlank="1" showErrorMessage="1" errorTitle="Ошибка" error="Допускается ввод только неотрицательных целых чисел!" sqref="AF197">
      <formula1>0</formula1>
      <formula2>9.99999999999999E+23</formula2>
    </dataValidation>
    <dataValidation type="whole" allowBlank="1" showErrorMessage="1" errorTitle="Ошибка" error="Допускается ввод только неотрицательных целых чисел!" sqref="AI197">
      <formula1>0</formula1>
      <formula2>9.99999999999999E+23</formula2>
    </dataValidation>
    <dataValidation type="whole" allowBlank="1" showErrorMessage="1" errorTitle="Ошибка" error="Допускается ввод только неотрицательных целых чисел!" sqref="AF198">
      <formula1>0</formula1>
      <formula2>9.99999999999999E+23</formula2>
    </dataValidation>
    <dataValidation type="whole" allowBlank="1" showErrorMessage="1" errorTitle="Ошибка" error="Допускается ввод только неотрицательных целых чисел!" sqref="AI1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9">
      <formula1>"a"</formula1>
    </dataValidation>
    <dataValidation type="textLength" operator="lessThanOrEqual" allowBlank="1" showInputMessage="1" showErrorMessage="1" errorTitle="Ошибка" error="Допускается ввод не более 900 символов!" sqref="K199">
      <formula1>900</formula1>
    </dataValidation>
    <dataValidation type="textLength" operator="lessThanOrEqual" allowBlank="1" showInputMessage="1" showErrorMessage="1" errorTitle="Ошибка" error="Допускается ввод не более 900 символов!" sqref="M199">
      <formula1>900</formula1>
    </dataValidation>
    <dataValidation type="whole" allowBlank="1" showErrorMessage="1" errorTitle="Ошибка" error="Допускается ввод только неотрицательных целых чисел!" sqref="AF199">
      <formula1>0</formula1>
      <formula2>9.99999999999999E+23</formula2>
    </dataValidation>
    <dataValidation type="whole" allowBlank="1" showErrorMessage="1" errorTitle="Ошибка" error="Допускается ввод только неотрицательных целых чисел!" sqref="AI19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0">
      <formula1>"a"</formula1>
    </dataValidation>
    <dataValidation type="textLength" operator="lessThanOrEqual" allowBlank="1" showInputMessage="1" showErrorMessage="1" errorTitle="Ошибка" error="Допускается ввод не более 900 символов!" sqref="K200">
      <formula1>900</formula1>
    </dataValidation>
    <dataValidation type="whole" allowBlank="1" showErrorMessage="1" errorTitle="Ошибка" error="Допускается ввод только неотрицательных целых чисел!" sqref="AF200">
      <formula1>0</formula1>
      <formula2>9.99999999999999E+23</formula2>
    </dataValidation>
    <dataValidation type="whole" allowBlank="1" showErrorMessage="1" errorTitle="Ошибка" error="Допускается ввод только неотрицательных целых чисел!" sqref="AI2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1">
      <formula1>"a"</formula1>
    </dataValidation>
    <dataValidation type="textLength" operator="lessThanOrEqual" allowBlank="1" showInputMessage="1" showErrorMessage="1" errorTitle="Ошибка" error="Допускается ввод не более 900 символов!" sqref="K201">
      <formula1>900</formula1>
    </dataValidation>
    <dataValidation type="decimal" allowBlank="1" showErrorMessage="1" errorTitle="Ошибка" error="Допускается ввод только неотрицательных чисел!" sqref="AC201">
      <formula1>0</formula1>
      <formula2>9.99999999999999E+23</formula2>
    </dataValidation>
    <dataValidation type="decimal" allowBlank="1" showErrorMessage="1" errorTitle="Ошибка" error="Допускается ввод только неотрицательных чисел!" sqref="AE201">
      <formula1>0</formula1>
      <formula2>9.99999999999999E+23</formula2>
    </dataValidation>
    <dataValidation type="whole" allowBlank="1" showErrorMessage="1" errorTitle="Ошибка" error="Допускается ввод только неотрицательных целых чисел!" sqref="AF201">
      <formula1>0</formula1>
      <formula2>9.99999999999999E+23</formula2>
    </dataValidation>
    <dataValidation type="whole" allowBlank="1" showErrorMessage="1" errorTitle="Ошибка" error="Допускается ввод только неотрицательных целых чисел!" sqref="AI20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2">
      <formula1>"a"</formula1>
    </dataValidation>
    <dataValidation type="textLength" operator="lessThanOrEqual" allowBlank="1" showInputMessage="1" showErrorMessage="1" errorTitle="Ошибка" error="Допускается ввод не более 900 символов!" sqref="K202">
      <formula1>900</formula1>
    </dataValidation>
    <dataValidation type="whole" allowBlank="1" showErrorMessage="1" errorTitle="Ошибка" error="Допускается ввод только неотрицательных целых чисел!" sqref="AF202">
      <formula1>0</formula1>
      <formula2>9.99999999999999E+23</formula2>
    </dataValidation>
    <dataValidation type="whole" allowBlank="1" showErrorMessage="1" errorTitle="Ошибка" error="Допускается ввод только неотрицательных целых чисел!" sqref="AI202">
      <formula1>0</formula1>
      <formula2>9.99999999999999E+23</formula2>
    </dataValidation>
    <dataValidation type="whole" allowBlank="1" showErrorMessage="1" errorTitle="Ошибка" error="Допускается ввод только неотрицательных целых чисел!" sqref="AF203">
      <formula1>0</formula1>
      <formula2>9.99999999999999E+23</formula2>
    </dataValidation>
    <dataValidation type="whole" allowBlank="1" showErrorMessage="1" errorTitle="Ошибка" error="Допускается ввод только неотрицательных целых чисел!" sqref="AI2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4">
      <formula1>"a"</formula1>
    </dataValidation>
    <dataValidation type="textLength" operator="lessThanOrEqual" allowBlank="1" showInputMessage="1" showErrorMessage="1" errorTitle="Ошибка" error="Допускается ввод не более 900 символов!" sqref="K204">
      <formula1>900</formula1>
    </dataValidation>
    <dataValidation type="textLength" operator="lessThanOrEqual" allowBlank="1" showInputMessage="1" showErrorMessage="1" errorTitle="Ошибка" error="Допускается ввод не более 900 символов!" sqref="M204">
      <formula1>900</formula1>
    </dataValidation>
    <dataValidation type="whole" allowBlank="1" showErrorMessage="1" errorTitle="Ошибка" error="Допускается ввод только неотрицательных целых чисел!" sqref="AF204">
      <formula1>0</formula1>
      <formula2>9.99999999999999E+23</formula2>
    </dataValidation>
    <dataValidation type="whole" allowBlank="1" showErrorMessage="1" errorTitle="Ошибка" error="Допускается ввод только неотрицательных целых чисел!" sqref="AI2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5">
      <formula1>"a"</formula1>
    </dataValidation>
    <dataValidation type="textLength" operator="lessThanOrEqual" allowBlank="1" showInputMessage="1" showErrorMessage="1" errorTitle="Ошибка" error="Допускается ввод не более 900 символов!" sqref="K205">
      <formula1>900</formula1>
    </dataValidation>
    <dataValidation type="whole" allowBlank="1" showErrorMessage="1" errorTitle="Ошибка" error="Допускается ввод только неотрицательных целых чисел!" sqref="AF205">
      <formula1>0</formula1>
      <formula2>9.99999999999999E+23</formula2>
    </dataValidation>
    <dataValidation type="whole" allowBlank="1" showErrorMessage="1" errorTitle="Ошибка" error="Допускается ввод только неотрицательных целых чисел!" sqref="AI20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6">
      <formula1>"a"</formula1>
    </dataValidation>
    <dataValidation type="textLength" operator="lessThanOrEqual" allowBlank="1" showInputMessage="1" showErrorMessage="1" errorTitle="Ошибка" error="Допускается ввод не более 900 символов!" sqref="K206">
      <formula1>900</formula1>
    </dataValidation>
    <dataValidation type="decimal" allowBlank="1" showErrorMessage="1" errorTitle="Ошибка" error="Допускается ввод только неотрицательных чисел!" sqref="AC206">
      <formula1>0</formula1>
      <formula2>9.99999999999999E+23</formula2>
    </dataValidation>
    <dataValidation type="decimal" allowBlank="1" showErrorMessage="1" errorTitle="Ошибка" error="Допускается ввод только неотрицательных чисел!" sqref="AE206">
      <formula1>0</formula1>
      <formula2>9.99999999999999E+23</formula2>
    </dataValidation>
    <dataValidation type="whole" allowBlank="1" showErrorMessage="1" errorTitle="Ошибка" error="Допускается ввод только неотрицательных целых чисел!" sqref="AF206">
      <formula1>0</formula1>
      <formula2>9.99999999999999E+23</formula2>
    </dataValidation>
    <dataValidation type="whole" allowBlank="1" showErrorMessage="1" errorTitle="Ошибка" error="Допускается ввод только неотрицательных целых чисел!" sqref="AI2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7">
      <formula1>"a"</formula1>
    </dataValidation>
    <dataValidation type="textLength" operator="lessThanOrEqual" allowBlank="1" showInputMessage="1" showErrorMessage="1" errorTitle="Ошибка" error="Допускается ввод не более 900 символов!" sqref="K207">
      <formula1>900</formula1>
    </dataValidation>
    <dataValidation type="whole" allowBlank="1" showErrorMessage="1" errorTitle="Ошибка" error="Допускается ввод только неотрицательных целых чисел!" sqref="AF207">
      <formula1>0</formula1>
      <formula2>9.99999999999999E+23</formula2>
    </dataValidation>
    <dataValidation type="whole" allowBlank="1" showErrorMessage="1" errorTitle="Ошибка" error="Допускается ввод только неотрицательных целых чисел!" sqref="AI207">
      <formula1>0</formula1>
      <formula2>9.99999999999999E+23</formula2>
    </dataValidation>
    <dataValidation type="whole" allowBlank="1" showErrorMessage="1" errorTitle="Ошибка" error="Допускается ввод только неотрицательных целых чисел!" sqref="AF208">
      <formula1>0</formula1>
      <formula2>9.99999999999999E+23</formula2>
    </dataValidation>
    <dataValidation type="whole" allowBlank="1" showErrorMessage="1" errorTitle="Ошибка" error="Допускается ввод только неотрицательных целых чисел!" sqref="AI2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9">
      <formula1>"a"</formula1>
    </dataValidation>
    <dataValidation type="textLength" operator="lessThanOrEqual" allowBlank="1" showInputMessage="1" showErrorMessage="1" errorTitle="Ошибка" error="Допускается ввод не более 900 символов!" sqref="K209">
      <formula1>900</formula1>
    </dataValidation>
    <dataValidation type="textLength" operator="lessThanOrEqual" allowBlank="1" showInputMessage="1" showErrorMessage="1" errorTitle="Ошибка" error="Допускается ввод не более 900 символов!" sqref="M209">
      <formula1>900</formula1>
    </dataValidation>
    <dataValidation type="whole" allowBlank="1" showErrorMessage="1" errorTitle="Ошибка" error="Допускается ввод только неотрицательных целых чисел!" sqref="AF209">
      <formula1>0</formula1>
      <formula2>9.99999999999999E+23</formula2>
    </dataValidation>
    <dataValidation type="whole" allowBlank="1" showErrorMessage="1" errorTitle="Ошибка" error="Допускается ввод только неотрицательных целых чисел!" sqref="AI20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0">
      <formula1>"a"</formula1>
    </dataValidation>
    <dataValidation type="textLength" operator="lessThanOrEqual" allowBlank="1" showInputMessage="1" showErrorMessage="1" errorTitle="Ошибка" error="Допускается ввод не более 900 символов!" sqref="K210">
      <formula1>900</formula1>
    </dataValidation>
    <dataValidation type="whole" allowBlank="1" showErrorMessage="1" errorTitle="Ошибка" error="Допускается ввод только неотрицательных целых чисел!" sqref="AF210">
      <formula1>0</formula1>
      <formula2>9.99999999999999E+23</formula2>
    </dataValidation>
    <dataValidation type="whole" allowBlank="1" showErrorMessage="1" errorTitle="Ошибка" error="Допускается ввод только неотрицательных целых чисел!" sqref="AI21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1">
      <formula1>"a"</formula1>
    </dataValidation>
    <dataValidation type="textLength" operator="lessThanOrEqual" allowBlank="1" showInputMessage="1" showErrorMessage="1" errorTitle="Ошибка" error="Допускается ввод не более 900 символов!" sqref="K211">
      <formula1>900</formula1>
    </dataValidation>
    <dataValidation type="decimal" allowBlank="1" showErrorMessage="1" errorTitle="Ошибка" error="Допускается ввод только неотрицательных чисел!" sqref="AC211">
      <formula1>0</formula1>
      <formula2>9.99999999999999E+23</formula2>
    </dataValidation>
    <dataValidation type="decimal" allowBlank="1" showErrorMessage="1" errorTitle="Ошибка" error="Допускается ввод только неотрицательных чисел!" sqref="AE211">
      <formula1>0</formula1>
      <formula2>9.99999999999999E+23</formula2>
    </dataValidation>
    <dataValidation type="whole" allowBlank="1" showErrorMessage="1" errorTitle="Ошибка" error="Допускается ввод только неотрицательных целых чисел!" sqref="AF211">
      <formula1>0</formula1>
      <formula2>9.99999999999999E+23</formula2>
    </dataValidation>
    <dataValidation type="whole" allowBlank="1" showErrorMessage="1" errorTitle="Ошибка" error="Допускается ввод только неотрицательных целых чисел!" sqref="AI21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2">
      <formula1>"a"</formula1>
    </dataValidation>
    <dataValidation type="textLength" operator="lessThanOrEqual" allowBlank="1" showInputMessage="1" showErrorMessage="1" errorTitle="Ошибка" error="Допускается ввод не более 900 символов!" sqref="K212">
      <formula1>900</formula1>
    </dataValidation>
    <dataValidation type="whole" allowBlank="1" showErrorMessage="1" errorTitle="Ошибка" error="Допускается ввод только неотрицательных целых чисел!" sqref="AF212">
      <formula1>0</formula1>
      <formula2>9.99999999999999E+23</formula2>
    </dataValidation>
    <dataValidation type="whole" allowBlank="1" showErrorMessage="1" errorTitle="Ошибка" error="Допускается ввод только неотрицательных целых чисел!" sqref="AI212">
      <formula1>0</formula1>
      <formula2>9.99999999999999E+23</formula2>
    </dataValidation>
    <dataValidation type="whole" allowBlank="1" showErrorMessage="1" errorTitle="Ошибка" error="Допускается ввод только неотрицательных целых чисел!" sqref="AF213">
      <formula1>0</formula1>
      <formula2>9.99999999999999E+23</formula2>
    </dataValidation>
    <dataValidation type="whole" allowBlank="1" showErrorMessage="1" errorTitle="Ошибка" error="Допускается ввод только неотрицательных целых чисел!" sqref="AI2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4">
      <formula1>"a"</formula1>
    </dataValidation>
    <dataValidation type="textLength" operator="lessThanOrEqual" allowBlank="1" showInputMessage="1" showErrorMessage="1" errorTitle="Ошибка" error="Допускается ввод не более 900 символов!" sqref="K214">
      <formula1>900</formula1>
    </dataValidation>
    <dataValidation type="textLength" operator="lessThanOrEqual" allowBlank="1" showInputMessage="1" showErrorMessage="1" errorTitle="Ошибка" error="Допускается ввод не более 900 символов!" sqref="M214">
      <formula1>900</formula1>
    </dataValidation>
    <dataValidation type="whole" allowBlank="1" showErrorMessage="1" errorTitle="Ошибка" error="Допускается ввод только неотрицательных целых чисел!" sqref="AF214">
      <formula1>0</formula1>
      <formula2>9.99999999999999E+23</formula2>
    </dataValidation>
    <dataValidation type="whole" allowBlank="1" showErrorMessage="1" errorTitle="Ошибка" error="Допускается ввод только неотрицательных целых чисел!" sqref="AI2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5">
      <formula1>"a"</formula1>
    </dataValidation>
    <dataValidation type="textLength" operator="lessThanOrEqual" allowBlank="1" showInputMessage="1" showErrorMessage="1" errorTitle="Ошибка" error="Допускается ввод не более 900 символов!" sqref="K215">
      <formula1>900</formula1>
    </dataValidation>
    <dataValidation type="whole" allowBlank="1" showErrorMessage="1" errorTitle="Ошибка" error="Допускается ввод только неотрицательных целых чисел!" sqref="AF215">
      <formula1>0</formula1>
      <formula2>9.99999999999999E+23</formula2>
    </dataValidation>
    <dataValidation type="whole" allowBlank="1" showErrorMessage="1" errorTitle="Ошибка" error="Допускается ввод только неотрицательных целых чисел!" sqref="AI2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6">
      <formula1>"a"</formula1>
    </dataValidation>
    <dataValidation type="textLength" operator="lessThanOrEqual" allowBlank="1" showInputMessage="1" showErrorMessage="1" errorTitle="Ошибка" error="Допускается ввод не более 900 символов!" sqref="K216">
      <formula1>900</formula1>
    </dataValidation>
    <dataValidation type="decimal" allowBlank="1" showErrorMessage="1" errorTitle="Ошибка" error="Допускается ввод только неотрицательных чисел!" sqref="AC216">
      <formula1>0</formula1>
      <formula2>9.99999999999999E+23</formula2>
    </dataValidation>
    <dataValidation type="decimal" allowBlank="1" showErrorMessage="1" errorTitle="Ошибка" error="Допускается ввод только неотрицательных чисел!" sqref="AE216">
      <formula1>0</formula1>
      <formula2>9.99999999999999E+23</formula2>
    </dataValidation>
    <dataValidation type="whole" allowBlank="1" showErrorMessage="1" errorTitle="Ошибка" error="Допускается ввод только неотрицательных целых чисел!" sqref="AF216">
      <formula1>0</formula1>
      <formula2>9.99999999999999E+23</formula2>
    </dataValidation>
    <dataValidation type="whole" allowBlank="1" showErrorMessage="1" errorTitle="Ошибка" error="Допускается ввод только неотрицательных целых чисел!" sqref="AI2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7">
      <formula1>"a"</formula1>
    </dataValidation>
    <dataValidation type="textLength" operator="lessThanOrEqual" allowBlank="1" showInputMessage="1" showErrorMessage="1" errorTitle="Ошибка" error="Допускается ввод не более 900 символов!" sqref="K217">
      <formula1>900</formula1>
    </dataValidation>
    <dataValidation type="whole" allowBlank="1" showErrorMessage="1" errorTitle="Ошибка" error="Допускается ввод только неотрицательных целых чисел!" sqref="AF217">
      <formula1>0</formula1>
      <formula2>9.99999999999999E+23</formula2>
    </dataValidation>
    <dataValidation type="whole" allowBlank="1" showErrorMessage="1" errorTitle="Ошибка" error="Допускается ввод только неотрицательных целых чисел!" sqref="AI217">
      <formula1>0</formula1>
      <formula2>9.99999999999999E+23</formula2>
    </dataValidation>
    <dataValidation type="whole" allowBlank="1" showErrorMessage="1" errorTitle="Ошибка" error="Допускается ввод только неотрицательных целых чисел!" sqref="AF218">
      <formula1>0</formula1>
      <formula2>9.99999999999999E+23</formula2>
    </dataValidation>
    <dataValidation type="whole" allowBlank="1" showErrorMessage="1" errorTitle="Ошибка" error="Допускается ввод только неотрицательных целых чисел!" sqref="AI2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9">
      <formula1>"a"</formula1>
    </dataValidation>
    <dataValidation type="textLength" operator="lessThanOrEqual" allowBlank="1" showInputMessage="1" showErrorMessage="1" errorTitle="Ошибка" error="Допускается ввод не более 900 символов!" sqref="K219">
      <formula1>900</formula1>
    </dataValidation>
    <dataValidation type="textLength" operator="lessThanOrEqual" allowBlank="1" showInputMessage="1" showErrorMessage="1" errorTitle="Ошибка" error="Допускается ввод не более 900 символов!" sqref="M219">
      <formula1>900</formula1>
    </dataValidation>
    <dataValidation type="whole" allowBlank="1" showErrorMessage="1" errorTitle="Ошибка" error="Допускается ввод только неотрицательных целых чисел!" sqref="AF219">
      <formula1>0</formula1>
      <formula2>9.99999999999999E+23</formula2>
    </dataValidation>
    <dataValidation type="whole" allowBlank="1" showErrorMessage="1" errorTitle="Ошибка" error="Допускается ввод только неотрицательных целых чисел!" sqref="AI2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0">
      <formula1>"a"</formula1>
    </dataValidation>
    <dataValidation type="textLength" operator="lessThanOrEqual" allowBlank="1" showInputMessage="1" showErrorMessage="1" errorTitle="Ошибка" error="Допускается ввод не более 900 символов!" sqref="K220">
      <formula1>900</formula1>
    </dataValidation>
    <dataValidation type="whole" allowBlank="1" showErrorMessage="1" errorTitle="Ошибка" error="Допускается ввод только неотрицательных целых чисел!" sqref="AF220">
      <formula1>0</formula1>
      <formula2>9.99999999999999E+23</formula2>
    </dataValidation>
    <dataValidation type="whole" allowBlank="1" showErrorMessage="1" errorTitle="Ошибка" error="Допускается ввод только неотрицательных целых чисел!" sqref="AI2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1">
      <formula1>"a"</formula1>
    </dataValidation>
    <dataValidation type="textLength" operator="lessThanOrEqual" allowBlank="1" showInputMessage="1" showErrorMessage="1" errorTitle="Ошибка" error="Допускается ввод не более 900 символов!" sqref="K221">
      <formula1>900</formula1>
    </dataValidation>
    <dataValidation type="decimal" allowBlank="1" showErrorMessage="1" errorTitle="Ошибка" error="Допускается ввод только неотрицательных чисел!" sqref="AC221">
      <formula1>0</formula1>
      <formula2>9.99999999999999E+23</formula2>
    </dataValidation>
    <dataValidation type="decimal" allowBlank="1" showErrorMessage="1" errorTitle="Ошибка" error="Допускается ввод только неотрицательных чисел!" sqref="AE221">
      <formula1>0</formula1>
      <formula2>9.99999999999999E+23</formula2>
    </dataValidation>
    <dataValidation type="whole" allowBlank="1" showErrorMessage="1" errorTitle="Ошибка" error="Допускается ввод только неотрицательных целых чисел!" sqref="AF221">
      <formula1>0</formula1>
      <formula2>9.99999999999999E+23</formula2>
    </dataValidation>
    <dataValidation type="whole" allowBlank="1" showErrorMessage="1" errorTitle="Ошибка" error="Допускается ввод только неотрицательных целых чисел!" sqref="AI2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2">
      <formula1>"a"</formula1>
    </dataValidation>
    <dataValidation type="textLength" operator="lessThanOrEqual" allowBlank="1" showInputMessage="1" showErrorMessage="1" errorTitle="Ошибка" error="Допускается ввод не более 900 символов!" sqref="K222">
      <formula1>900</formula1>
    </dataValidation>
    <dataValidation type="whole" allowBlank="1" showErrorMessage="1" errorTitle="Ошибка" error="Допускается ввод только неотрицательных целых чисел!" sqref="AF222">
      <formula1>0</formula1>
      <formula2>9.99999999999999E+23</formula2>
    </dataValidation>
    <dataValidation type="whole" allowBlank="1" showErrorMessage="1" errorTitle="Ошибка" error="Допускается ввод только неотрицательных целых чисел!" sqref="AI222">
      <formula1>0</formula1>
      <formula2>9.99999999999999E+23</formula2>
    </dataValidation>
    <dataValidation type="whole" allowBlank="1" showErrorMessage="1" errorTitle="Ошибка" error="Допускается ввод только неотрицательных целых чисел!" sqref="AF223">
      <formula1>0</formula1>
      <formula2>9.99999999999999E+23</formula2>
    </dataValidation>
    <dataValidation type="whole" allowBlank="1" showErrorMessage="1" errorTitle="Ошибка" error="Допускается ввод только неотрицательных целых чисел!" sqref="AI2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4">
      <formula1>"a"</formula1>
    </dataValidation>
    <dataValidation type="textLength" operator="lessThanOrEqual" allowBlank="1" showInputMessage="1" showErrorMessage="1" errorTitle="Ошибка" error="Допускается ввод не более 900 символов!" sqref="K224">
      <formula1>900</formula1>
    </dataValidation>
    <dataValidation type="textLength" operator="lessThanOrEqual" allowBlank="1" showInputMessage="1" showErrorMessage="1" errorTitle="Ошибка" error="Допускается ввод не более 900 символов!" sqref="M224">
      <formula1>900</formula1>
    </dataValidation>
    <dataValidation type="whole" allowBlank="1" showErrorMessage="1" errorTitle="Ошибка" error="Допускается ввод только неотрицательных целых чисел!" sqref="AF224">
      <formula1>0</formula1>
      <formula2>9.99999999999999E+23</formula2>
    </dataValidation>
    <dataValidation type="whole" allowBlank="1" showErrorMessage="1" errorTitle="Ошибка" error="Допускается ввод только неотрицательных целых чисел!" sqref="AI2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5">
      <formula1>"a"</formula1>
    </dataValidation>
    <dataValidation type="textLength" operator="lessThanOrEqual" allowBlank="1" showInputMessage="1" showErrorMessage="1" errorTitle="Ошибка" error="Допускается ввод не более 900 символов!" sqref="K225">
      <formula1>900</formula1>
    </dataValidation>
    <dataValidation type="whole" allowBlank="1" showErrorMessage="1" errorTitle="Ошибка" error="Допускается ввод только неотрицательных целых чисел!" sqref="AF225">
      <formula1>0</formula1>
      <formula2>9.99999999999999E+23</formula2>
    </dataValidation>
    <dataValidation type="whole" allowBlank="1" showErrorMessage="1" errorTitle="Ошибка" error="Допускается ввод только неотрицательных целых чисел!" sqref="AI2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6">
      <formula1>"a"</formula1>
    </dataValidation>
    <dataValidation type="textLength" operator="lessThanOrEqual" allowBlank="1" showInputMessage="1" showErrorMessage="1" errorTitle="Ошибка" error="Допускается ввод не более 900 символов!" sqref="K226">
      <formula1>900</formula1>
    </dataValidation>
    <dataValidation type="decimal" allowBlank="1" showErrorMessage="1" errorTitle="Ошибка" error="Допускается ввод только неотрицательных чисел!" sqref="AC226">
      <formula1>0</formula1>
      <formula2>9.99999999999999E+23</formula2>
    </dataValidation>
    <dataValidation type="decimal" allowBlank="1" showErrorMessage="1" errorTitle="Ошибка" error="Допускается ввод только неотрицательных чисел!" sqref="AE226">
      <formula1>0</formula1>
      <formula2>9.99999999999999E+23</formula2>
    </dataValidation>
    <dataValidation type="whole" allowBlank="1" showErrorMessage="1" errorTitle="Ошибка" error="Допускается ввод только неотрицательных целых чисел!" sqref="AF226">
      <formula1>0</formula1>
      <formula2>9.99999999999999E+23</formula2>
    </dataValidation>
    <dataValidation type="whole" allowBlank="1" showErrorMessage="1" errorTitle="Ошибка" error="Допускается ввод только неотрицательных целых чисел!" sqref="AI2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8">
      <formula1>"a"</formula1>
    </dataValidation>
    <dataValidation type="textLength" operator="lessThanOrEqual" allowBlank="1" showInputMessage="1" showErrorMessage="1" errorTitle="Ошибка" error="Допускается ввод не более 900 символов!" sqref="K228">
      <formula1>900</formula1>
    </dataValidation>
    <dataValidation type="whole" allowBlank="1" showErrorMessage="1" errorTitle="Ошибка" error="Допускается ввод только неотрицательных целых чисел!" sqref="AF228">
      <formula1>0</formula1>
      <formula2>9.99999999999999E+23</formula2>
    </dataValidation>
    <dataValidation type="whole" allowBlank="1" showErrorMessage="1" errorTitle="Ошибка" error="Допускается ввод только неотрицательных целых чисел!" sqref="AI228">
      <formula1>0</formula1>
      <formula2>9.99999999999999E+23</formula2>
    </dataValidation>
    <dataValidation type="whole" allowBlank="1" showErrorMessage="1" errorTitle="Ошибка" error="Допускается ввод только неотрицательных целых чисел!" sqref="AF229">
      <formula1>0</formula1>
      <formula2>9.99999999999999E+23</formula2>
    </dataValidation>
    <dataValidation type="whole" allowBlank="1" showErrorMessage="1" errorTitle="Ошибка" error="Допускается ввод только неотрицательных целых чисел!" sqref="AI2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0">
      <formula1>"a"</formula1>
    </dataValidation>
    <dataValidation type="textLength" operator="lessThanOrEqual" allowBlank="1" showInputMessage="1" showErrorMessage="1" errorTitle="Ошибка" error="Допускается ввод не более 900 символов!" sqref="K230">
      <formula1>900</formula1>
    </dataValidation>
    <dataValidation type="textLength" operator="lessThanOrEqual" allowBlank="1" showInputMessage="1" showErrorMessage="1" errorTitle="Ошибка" error="Допускается ввод не более 900 символов!" sqref="M230">
      <formula1>900</formula1>
    </dataValidation>
    <dataValidation type="whole" allowBlank="1" showErrorMessage="1" errorTitle="Ошибка" error="Допускается ввод только неотрицательных целых чисел!" sqref="AF230">
      <formula1>0</formula1>
      <formula2>9.99999999999999E+23</formula2>
    </dataValidation>
    <dataValidation type="whole" allowBlank="1" showErrorMessage="1" errorTitle="Ошибка" error="Допускается ввод только неотрицательных целых чисел!" sqref="AI2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1">
      <formula1>"a"</formula1>
    </dataValidation>
    <dataValidation type="textLength" operator="lessThanOrEqual" allowBlank="1" showInputMessage="1" showErrorMessage="1" errorTitle="Ошибка" error="Допускается ввод не более 900 символов!" sqref="K231">
      <formula1>900</formula1>
    </dataValidation>
    <dataValidation type="whole" allowBlank="1" showErrorMessage="1" errorTitle="Ошибка" error="Допускается ввод только неотрицательных целых чисел!" sqref="AF231">
      <formula1>0</formula1>
      <formula2>9.99999999999999E+23</formula2>
    </dataValidation>
    <dataValidation type="whole" allowBlank="1" showErrorMessage="1" errorTitle="Ошибка" error="Допускается ввод только неотрицательных целых чисел!" sqref="AI2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2">
      <formula1>"a"</formula1>
    </dataValidation>
    <dataValidation type="textLength" operator="lessThanOrEqual" allowBlank="1" showInputMessage="1" showErrorMessage="1" errorTitle="Ошибка" error="Допускается ввод не более 900 символов!" sqref="K232">
      <formula1>900</formula1>
    </dataValidation>
    <dataValidation type="decimal" allowBlank="1" showErrorMessage="1" errorTitle="Ошибка" error="Допускается ввод только неотрицательных чисел!" sqref="AC232">
      <formula1>0</formula1>
      <formula2>9.99999999999999E+23</formula2>
    </dataValidation>
    <dataValidation type="decimal" allowBlank="1" showErrorMessage="1" errorTitle="Ошибка" error="Допускается ввод только неотрицательных чисел!" sqref="AE232">
      <formula1>0</formula1>
      <formula2>9.99999999999999E+23</formula2>
    </dataValidation>
    <dataValidation type="whole" allowBlank="1" showErrorMessage="1" errorTitle="Ошибка" error="Допускается ввод только неотрицательных целых чисел!" sqref="AF232">
      <formula1>0</formula1>
      <formula2>9.99999999999999E+23</formula2>
    </dataValidation>
    <dataValidation type="whole" allowBlank="1" showErrorMessage="1" errorTitle="Ошибка" error="Допускается ввод только неотрицательных целых чисел!" sqref="AI2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4">
      <formula1>"a"</formula1>
    </dataValidation>
    <dataValidation type="textLength" operator="lessThanOrEqual" allowBlank="1" showInputMessage="1" showErrorMessage="1" errorTitle="Ошибка" error="Допускается ввод не более 900 символов!" sqref="K234">
      <formula1>900</formula1>
    </dataValidation>
    <dataValidation type="whole" allowBlank="1" showErrorMessage="1" errorTitle="Ошибка" error="Допускается ввод только неотрицательных целых чисел!" sqref="AF234">
      <formula1>0</formula1>
      <formula2>9.99999999999999E+23</formula2>
    </dataValidation>
    <dataValidation type="whole" allowBlank="1" showErrorMessage="1" errorTitle="Ошибка" error="Допускается ввод только неотрицательных целых чисел!" sqref="AI234">
      <formula1>0</formula1>
      <formula2>9.99999999999999E+23</formula2>
    </dataValidation>
    <dataValidation type="whole" allowBlank="1" showErrorMessage="1" errorTitle="Ошибка" error="Допускается ввод только неотрицательных целых чисел!" sqref="AF235">
      <formula1>0</formula1>
      <formula2>9.99999999999999E+23</formula2>
    </dataValidation>
    <dataValidation type="whole" allowBlank="1" showErrorMessage="1" errorTitle="Ошибка" error="Допускается ввод только неотрицательных целых чисел!" sqref="AI2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6">
      <formula1>"a"</formula1>
    </dataValidation>
    <dataValidation type="textLength" operator="lessThanOrEqual" allowBlank="1" showInputMessage="1" showErrorMessage="1" errorTitle="Ошибка" error="Допускается ввод не более 900 символов!" sqref="K236">
      <formula1>900</formula1>
    </dataValidation>
    <dataValidation type="textLength" operator="lessThanOrEqual" allowBlank="1" showInputMessage="1" showErrorMessage="1" errorTitle="Ошибка" error="Допускается ввод не более 900 символов!" sqref="M236">
      <formula1>900</formula1>
    </dataValidation>
    <dataValidation type="whole" allowBlank="1" showErrorMessage="1" errorTitle="Ошибка" error="Допускается ввод только неотрицательных целых чисел!" sqref="AF236">
      <formula1>0</formula1>
      <formula2>9.99999999999999E+23</formula2>
    </dataValidation>
    <dataValidation type="whole" allowBlank="1" showErrorMessage="1" errorTitle="Ошибка" error="Допускается ввод только неотрицательных целых чисел!" sqref="AI2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7">
      <formula1>"a"</formula1>
    </dataValidation>
    <dataValidation type="textLength" operator="lessThanOrEqual" allowBlank="1" showInputMessage="1" showErrorMessage="1" errorTitle="Ошибка" error="Допускается ввод не более 900 символов!" sqref="K237">
      <formula1>900</formula1>
    </dataValidation>
    <dataValidation type="whole" allowBlank="1" showErrorMessage="1" errorTitle="Ошибка" error="Допускается ввод только неотрицательных целых чисел!" sqref="AF237">
      <formula1>0</formula1>
      <formula2>9.99999999999999E+23</formula2>
    </dataValidation>
    <dataValidation type="whole" allowBlank="1" showErrorMessage="1" errorTitle="Ошибка" error="Допускается ввод только неотрицательных целых чисел!" sqref="AI2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8">
      <formula1>"a"</formula1>
    </dataValidation>
    <dataValidation type="textLength" operator="lessThanOrEqual" allowBlank="1" showInputMessage="1" showErrorMessage="1" errorTitle="Ошибка" error="Допускается ввод не более 900 символов!" sqref="K238">
      <formula1>900</formula1>
    </dataValidation>
    <dataValidation type="decimal" allowBlank="1" showErrorMessage="1" errorTitle="Ошибка" error="Допускается ввод только неотрицательных чисел!" sqref="AC238">
      <formula1>0</formula1>
      <formula2>9.99999999999999E+23</formula2>
    </dataValidation>
    <dataValidation type="decimal" allowBlank="1" showErrorMessage="1" errorTitle="Ошибка" error="Допускается ввод только неотрицательных чисел!" sqref="AE238">
      <formula1>0</formula1>
      <formula2>9.99999999999999E+23</formula2>
    </dataValidation>
    <dataValidation type="whole" allowBlank="1" showErrorMessage="1" errorTitle="Ошибка" error="Допускается ввод только неотрицательных целых чисел!" sqref="AF238">
      <formula1>0</formula1>
      <formula2>9.99999999999999E+23</formula2>
    </dataValidation>
    <dataValidation type="whole" allowBlank="1" showErrorMessage="1" errorTitle="Ошибка" error="Допускается ввод только неотрицательных целых чисел!" sqref="AI2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9">
      <formula1>"a"</formula1>
    </dataValidation>
    <dataValidation type="textLength" operator="lessThanOrEqual" allowBlank="1" showInputMessage="1" showErrorMessage="1" errorTitle="Ошибка" error="Допускается ввод не более 900 символов!" sqref="K239">
      <formula1>900</formula1>
    </dataValidation>
    <dataValidation type="whole" allowBlank="1" showErrorMessage="1" errorTitle="Ошибка" error="Допускается ввод только неотрицательных целых чисел!" sqref="AF239">
      <formula1>0</formula1>
      <formula2>9.99999999999999E+23</formula2>
    </dataValidation>
    <dataValidation type="whole" allowBlank="1" showErrorMessage="1" errorTitle="Ошибка" error="Допускается ввод только неотрицательных целых чисел!" sqref="AI239">
      <formula1>0</formula1>
      <formula2>9.99999999999999E+23</formula2>
    </dataValidation>
    <dataValidation type="whole" allowBlank="1" showErrorMessage="1" errorTitle="Ошибка" error="Допускается ввод только неотрицательных целых чисел!" sqref="AF240">
      <formula1>0</formula1>
      <formula2>9.99999999999999E+23</formula2>
    </dataValidation>
    <dataValidation type="whole" allowBlank="1" showErrorMessage="1" errorTitle="Ошибка" error="Допускается ввод только неотрицательных целых чисел!" sqref="AI2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1">
      <formula1>"a"</formula1>
    </dataValidation>
    <dataValidation type="textLength" operator="lessThanOrEqual" allowBlank="1" showInputMessage="1" showErrorMessage="1" errorTitle="Ошибка" error="Допускается ввод не более 900 символов!" sqref="K241">
      <formula1>900</formula1>
    </dataValidation>
    <dataValidation type="textLength" operator="lessThanOrEqual" allowBlank="1" showInputMessage="1" showErrorMessage="1" errorTitle="Ошибка" error="Допускается ввод не более 900 символов!" sqref="M241">
      <formula1>900</formula1>
    </dataValidation>
    <dataValidation type="whole" allowBlank="1" showErrorMessage="1" errorTitle="Ошибка" error="Допускается ввод только неотрицательных целых чисел!" sqref="AF241">
      <formula1>0</formula1>
      <formula2>9.99999999999999E+23</formula2>
    </dataValidation>
    <dataValidation type="whole" allowBlank="1" showErrorMessage="1" errorTitle="Ошибка" error="Допускается ввод только неотрицательных целых чисел!" sqref="AI2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2">
      <formula1>"a"</formula1>
    </dataValidation>
    <dataValidation type="textLength" operator="lessThanOrEqual" allowBlank="1" showInputMessage="1" showErrorMessage="1" errorTitle="Ошибка" error="Допускается ввод не более 900 символов!" sqref="K242">
      <formula1>900</formula1>
    </dataValidation>
    <dataValidation type="whole" allowBlank="1" showErrorMessage="1" errorTitle="Ошибка" error="Допускается ввод только неотрицательных целых чисел!" sqref="AF242">
      <formula1>0</formula1>
      <formula2>9.99999999999999E+23</formula2>
    </dataValidation>
    <dataValidation type="whole" allowBlank="1" showErrorMessage="1" errorTitle="Ошибка" error="Допускается ввод только неотрицательных целых чисел!" sqref="AI2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3">
      <formula1>"a"</formula1>
    </dataValidation>
    <dataValidation type="textLength" operator="lessThanOrEqual" allowBlank="1" showInputMessage="1" showErrorMessage="1" errorTitle="Ошибка" error="Допускается ввод не более 900 символов!" sqref="K243">
      <formula1>900</formula1>
    </dataValidation>
    <dataValidation type="decimal" allowBlank="1" showErrorMessage="1" errorTitle="Ошибка" error="Допускается ввод только неотрицательных чисел!" sqref="AC243">
      <formula1>0</formula1>
      <formula2>9.99999999999999E+23</formula2>
    </dataValidation>
    <dataValidation type="decimal" allowBlank="1" showErrorMessage="1" errorTitle="Ошибка" error="Допускается ввод только неотрицательных чисел!" sqref="AE243">
      <formula1>0</formula1>
      <formula2>9.99999999999999E+23</formula2>
    </dataValidation>
    <dataValidation type="whole" allowBlank="1" showErrorMessage="1" errorTitle="Ошибка" error="Допускается ввод только неотрицательных целых чисел!" sqref="AF243">
      <formula1>0</formula1>
      <formula2>9.99999999999999E+23</formula2>
    </dataValidation>
    <dataValidation type="whole" allowBlank="1" showErrorMessage="1" errorTitle="Ошибка" error="Допускается ввод только неотрицательных целых чисел!" sqref="AI2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4">
      <formula1>"a"</formula1>
    </dataValidation>
    <dataValidation type="textLength" operator="lessThanOrEqual" allowBlank="1" showInputMessage="1" showErrorMessage="1" errorTitle="Ошибка" error="Допускается ввод не более 900 символов!" sqref="K244">
      <formula1>900</formula1>
    </dataValidation>
    <dataValidation type="whole" allowBlank="1" showErrorMessage="1" errorTitle="Ошибка" error="Допускается ввод только неотрицательных целых чисел!" sqref="AF244">
      <formula1>0</formula1>
      <formula2>9.99999999999999E+23</formula2>
    </dataValidation>
    <dataValidation type="whole" allowBlank="1" showErrorMessage="1" errorTitle="Ошибка" error="Допускается ввод только неотрицательных целых чисел!" sqref="AI244">
      <formula1>0</formula1>
      <formula2>9.99999999999999E+23</formula2>
    </dataValidation>
    <dataValidation type="whole" allowBlank="1" showErrorMessage="1" errorTitle="Ошибка" error="Допускается ввод только неотрицательных целых чисел!" sqref="AF245">
      <formula1>0</formula1>
      <formula2>9.99999999999999E+23</formula2>
    </dataValidation>
    <dataValidation type="whole" allowBlank="1" showErrorMessage="1" errorTitle="Ошибка" error="Допускается ввод только неотрицательных целых чисел!" sqref="AI2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6">
      <formula1>"a"</formula1>
    </dataValidation>
    <dataValidation type="textLength" operator="lessThanOrEqual" allowBlank="1" showInputMessage="1" showErrorMessage="1" errorTitle="Ошибка" error="Допускается ввод не более 900 символов!" sqref="K246">
      <formula1>900</formula1>
    </dataValidation>
    <dataValidation type="textLength" operator="lessThanOrEqual" allowBlank="1" showInputMessage="1" showErrorMessage="1" errorTitle="Ошибка" error="Допускается ввод не более 900 символов!" sqref="M246">
      <formula1>900</formula1>
    </dataValidation>
    <dataValidation type="whole" allowBlank="1" showErrorMessage="1" errorTitle="Ошибка" error="Допускается ввод только неотрицательных целых чисел!" sqref="AF246">
      <formula1>0</formula1>
      <formula2>9.99999999999999E+23</formula2>
    </dataValidation>
    <dataValidation type="whole" allowBlank="1" showErrorMessage="1" errorTitle="Ошибка" error="Допускается ввод только неотрицательных целых чисел!" sqref="AI2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7">
      <formula1>"a"</formula1>
    </dataValidation>
    <dataValidation type="textLength" operator="lessThanOrEqual" allowBlank="1" showInputMessage="1" showErrorMessage="1" errorTitle="Ошибка" error="Допускается ввод не более 900 символов!" sqref="K247">
      <formula1>900</formula1>
    </dataValidation>
    <dataValidation type="whole" allowBlank="1" showErrorMessage="1" errorTitle="Ошибка" error="Допускается ввод только неотрицательных целых чисел!" sqref="AF247">
      <formula1>0</formula1>
      <formula2>9.99999999999999E+23</formula2>
    </dataValidation>
    <dataValidation type="whole" allowBlank="1" showErrorMessage="1" errorTitle="Ошибка" error="Допускается ввод только неотрицательных целых чисел!" sqref="AI2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8">
      <formula1>"a"</formula1>
    </dataValidation>
    <dataValidation type="textLength" operator="lessThanOrEqual" allowBlank="1" showInputMessage="1" showErrorMessage="1" errorTitle="Ошибка" error="Допускается ввод не более 900 символов!" sqref="K248">
      <formula1>900</formula1>
    </dataValidation>
    <dataValidation type="decimal" allowBlank="1" showErrorMessage="1" errorTitle="Ошибка" error="Допускается ввод только неотрицательных чисел!" sqref="AC248">
      <formula1>0</formula1>
      <formula2>9.99999999999999E+23</formula2>
    </dataValidation>
    <dataValidation type="decimal" allowBlank="1" showErrorMessage="1" errorTitle="Ошибка" error="Допускается ввод только неотрицательных чисел!" sqref="AE248">
      <formula1>0</formula1>
      <formula2>9.99999999999999E+23</formula2>
    </dataValidation>
    <dataValidation type="whole" allowBlank="1" showErrorMessage="1" errorTitle="Ошибка" error="Допускается ввод только неотрицательных целых чисел!" sqref="AF248">
      <formula1>0</formula1>
      <formula2>9.99999999999999E+23</formula2>
    </dataValidation>
    <dataValidation type="whole" allowBlank="1" showErrorMessage="1" errorTitle="Ошибка" error="Допускается ввод только неотрицательных целых чисел!" sqref="AI2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9">
      <formula1>"a"</formula1>
    </dataValidation>
    <dataValidation type="textLength" operator="lessThanOrEqual" allowBlank="1" showInputMessage="1" showErrorMessage="1" errorTitle="Ошибка" error="Допускается ввод не более 900 символов!" sqref="K249">
      <formula1>900</formula1>
    </dataValidation>
    <dataValidation type="whole" allowBlank="1" showErrorMessage="1" errorTitle="Ошибка" error="Допускается ввод только неотрицательных целых чисел!" sqref="AF249">
      <formula1>0</formula1>
      <formula2>9.99999999999999E+23</formula2>
    </dataValidation>
    <dataValidation type="whole" allowBlank="1" showErrorMessage="1" errorTitle="Ошибка" error="Допускается ввод только неотрицательных целых чисел!" sqref="AI249">
      <formula1>0</formula1>
      <formula2>9.99999999999999E+23</formula2>
    </dataValidation>
    <dataValidation type="whole" allowBlank="1" showErrorMessage="1" errorTitle="Ошибка" error="Допускается ввод только неотрицательных целых чисел!" sqref="AF250">
      <formula1>0</formula1>
      <formula2>9.99999999999999E+23</formula2>
    </dataValidation>
    <dataValidation type="whole" allowBlank="1" showErrorMessage="1" errorTitle="Ошибка" error="Допускается ввод только неотрицательных целых чисел!" sqref="AI2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1">
      <formula1>"a"</formula1>
    </dataValidation>
    <dataValidation type="textLength" operator="lessThanOrEqual" allowBlank="1" showInputMessage="1" showErrorMessage="1" errorTitle="Ошибка" error="Допускается ввод не более 900 символов!" sqref="K251">
      <formula1>900</formula1>
    </dataValidation>
    <dataValidation type="textLength" operator="lessThanOrEqual" allowBlank="1" showInputMessage="1" showErrorMessage="1" errorTitle="Ошибка" error="Допускается ввод не более 900 символов!" sqref="M251">
      <formula1>900</formula1>
    </dataValidation>
    <dataValidation type="whole" allowBlank="1" showErrorMessage="1" errorTitle="Ошибка" error="Допускается ввод только неотрицательных целых чисел!" sqref="AF251">
      <formula1>0</formula1>
      <formula2>9.99999999999999E+23</formula2>
    </dataValidation>
    <dataValidation type="whole" allowBlank="1" showErrorMessage="1" errorTitle="Ошибка" error="Допускается ввод только неотрицательных целых чисел!" sqref="AI2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2">
      <formula1>"a"</formula1>
    </dataValidation>
    <dataValidation type="textLength" operator="lessThanOrEqual" allowBlank="1" showInputMessage="1" showErrorMessage="1" errorTitle="Ошибка" error="Допускается ввод не более 900 символов!" sqref="K252">
      <formula1>900</formula1>
    </dataValidation>
    <dataValidation type="whole" allowBlank="1" showErrorMessage="1" errorTitle="Ошибка" error="Допускается ввод только неотрицательных целых чисел!" sqref="AF252">
      <formula1>0</formula1>
      <formula2>9.99999999999999E+23</formula2>
    </dataValidation>
    <dataValidation type="whole" allowBlank="1" showErrorMessage="1" errorTitle="Ошибка" error="Допускается ввод только неотрицательных целых чисел!" sqref="AI2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3">
      <formula1>"a"</formula1>
    </dataValidation>
    <dataValidation type="textLength" operator="lessThanOrEqual" allowBlank="1" showInputMessage="1" showErrorMessage="1" errorTitle="Ошибка" error="Допускается ввод не более 900 символов!" sqref="K253">
      <formula1>900</formula1>
    </dataValidation>
    <dataValidation type="decimal" allowBlank="1" showErrorMessage="1" errorTitle="Ошибка" error="Допускается ввод только неотрицательных чисел!" sqref="AC253">
      <formula1>0</formula1>
      <formula2>9.99999999999999E+23</formula2>
    </dataValidation>
    <dataValidation type="decimal" allowBlank="1" showErrorMessage="1" errorTitle="Ошибка" error="Допускается ввод только неотрицательных чисел!" sqref="AE253">
      <formula1>0</formula1>
      <formula2>9.99999999999999E+23</formula2>
    </dataValidation>
    <dataValidation type="whole" allowBlank="1" showErrorMessage="1" errorTitle="Ошибка" error="Допускается ввод только неотрицательных целых чисел!" sqref="AF253">
      <formula1>0</formula1>
      <formula2>9.99999999999999E+23</formula2>
    </dataValidation>
    <dataValidation type="whole" allowBlank="1" showErrorMessage="1" errorTitle="Ошибка" error="Допускается ввод только неотрицательных целых чисел!" sqref="AI2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4">
      <formula1>"a"</formula1>
    </dataValidation>
    <dataValidation type="textLength" operator="lessThanOrEqual" allowBlank="1" showInputMessage="1" showErrorMessage="1" errorTitle="Ошибка" error="Допускается ввод не более 900 символов!" sqref="K254">
      <formula1>900</formula1>
    </dataValidation>
    <dataValidation type="whole" allowBlank="1" showErrorMessage="1" errorTitle="Ошибка" error="Допускается ввод только неотрицательных целых чисел!" sqref="AF254">
      <formula1>0</formula1>
      <formula2>9.99999999999999E+23</formula2>
    </dataValidation>
    <dataValidation type="whole" allowBlank="1" showErrorMessage="1" errorTitle="Ошибка" error="Допускается ввод только неотрицательных целых чисел!" sqref="AI254">
      <formula1>0</formula1>
      <formula2>9.99999999999999E+23</formula2>
    </dataValidation>
    <dataValidation type="whole" allowBlank="1" showErrorMessage="1" errorTitle="Ошибка" error="Допускается ввод только неотрицательных целых чисел!" sqref="AF255">
      <formula1>0</formula1>
      <formula2>9.99999999999999E+23</formula2>
    </dataValidation>
    <dataValidation type="whole" allowBlank="1" showErrorMessage="1" errorTitle="Ошибка" error="Допускается ввод только неотрицательных целых чисел!" sqref="AI2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6">
      <formula1>"a"</formula1>
    </dataValidation>
    <dataValidation type="textLength" operator="lessThanOrEqual" allowBlank="1" showInputMessage="1" showErrorMessage="1" errorTitle="Ошибка" error="Допускается ввод не более 900 символов!" sqref="K256">
      <formula1>900</formula1>
    </dataValidation>
    <dataValidation type="textLength" operator="lessThanOrEqual" allowBlank="1" showInputMessage="1" showErrorMessage="1" errorTitle="Ошибка" error="Допускается ввод не более 900 символов!" sqref="M256">
      <formula1>900</formula1>
    </dataValidation>
    <dataValidation type="whole" allowBlank="1" showErrorMessage="1" errorTitle="Ошибка" error="Допускается ввод только неотрицательных целых чисел!" sqref="AF256">
      <formula1>0</formula1>
      <formula2>9.99999999999999E+23</formula2>
    </dataValidation>
    <dataValidation type="whole" allowBlank="1" showErrorMessage="1" errorTitle="Ошибка" error="Допускается ввод только неотрицательных целых чисел!" sqref="AI2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7">
      <formula1>"a"</formula1>
    </dataValidation>
    <dataValidation type="textLength" operator="lessThanOrEqual" allowBlank="1" showInputMessage="1" showErrorMessage="1" errorTitle="Ошибка" error="Допускается ввод не более 900 символов!" sqref="K257">
      <formula1>900</formula1>
    </dataValidation>
    <dataValidation type="whole" allowBlank="1" showErrorMessage="1" errorTitle="Ошибка" error="Допускается ввод только неотрицательных целых чисел!" sqref="AF257">
      <formula1>0</formula1>
      <formula2>9.99999999999999E+23</formula2>
    </dataValidation>
    <dataValidation type="whole" allowBlank="1" showErrorMessage="1" errorTitle="Ошибка" error="Допускается ввод только неотрицательных целых чисел!" sqref="AI2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8">
      <formula1>"a"</formula1>
    </dataValidation>
    <dataValidation type="textLength" operator="lessThanOrEqual" allowBlank="1" showInputMessage="1" showErrorMessage="1" errorTitle="Ошибка" error="Допускается ввод не более 900 символов!" sqref="K258">
      <formula1>900</formula1>
    </dataValidation>
    <dataValidation type="decimal" allowBlank="1" showErrorMessage="1" errorTitle="Ошибка" error="Допускается ввод только неотрицательных чисел!" sqref="AC258">
      <formula1>0</formula1>
      <formula2>9.99999999999999E+23</formula2>
    </dataValidation>
    <dataValidation type="decimal" allowBlank="1" showErrorMessage="1" errorTitle="Ошибка" error="Допускается ввод только неотрицательных чисел!" sqref="AE258">
      <formula1>0</formula1>
      <formula2>9.99999999999999E+23</formula2>
    </dataValidation>
    <dataValidation type="whole" allowBlank="1" showErrorMessage="1" errorTitle="Ошибка" error="Допускается ввод только неотрицательных целых чисел!" sqref="AF258">
      <formula1>0</formula1>
      <formula2>9.99999999999999E+23</formula2>
    </dataValidation>
    <dataValidation type="whole" allowBlank="1" showErrorMessage="1" errorTitle="Ошибка" error="Допускается ввод только неотрицательных целых чисел!" sqref="AI2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9">
      <formula1>"a"</formula1>
    </dataValidation>
    <dataValidation type="textLength" operator="lessThanOrEqual" allowBlank="1" showInputMessage="1" showErrorMessage="1" errorTitle="Ошибка" error="Допускается ввод не более 900 символов!" sqref="K259">
      <formula1>900</formula1>
    </dataValidation>
    <dataValidation type="whole" allowBlank="1" showErrorMessage="1" errorTitle="Ошибка" error="Допускается ввод только неотрицательных целых чисел!" sqref="AF259">
      <formula1>0</formula1>
      <formula2>9.99999999999999E+23</formula2>
    </dataValidation>
    <dataValidation type="whole" allowBlank="1" showErrorMessage="1" errorTitle="Ошибка" error="Допускается ввод только неотрицательных целых чисел!" sqref="AI259">
      <formula1>0</formula1>
      <formula2>9.99999999999999E+23</formula2>
    </dataValidation>
    <dataValidation type="whole" allowBlank="1" showErrorMessage="1" errorTitle="Ошибка" error="Допускается ввод только неотрицательных целых чисел!" sqref="AF260">
      <formula1>0</formula1>
      <formula2>9.99999999999999E+23</formula2>
    </dataValidation>
    <dataValidation type="whole" allowBlank="1" showErrorMessage="1" errorTitle="Ошибка" error="Допускается ввод только неотрицательных целых чисел!" sqref="AI2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0">
      <formula1>"a"</formula1>
    </dataValidation>
    <dataValidation type="textLength" operator="lessThanOrEqual" allowBlank="1" showInputMessage="1" showErrorMessage="1" errorTitle="Ошибка" error="Допускается ввод не более 900 символов!" sqref="K100">
      <formula1>900</formula1>
    </dataValidation>
    <dataValidation type="decimal" allowBlank="1" showErrorMessage="1" errorTitle="Ошибка" error="Допускается ввод только неотрицательных чисел!" sqref="AC100">
      <formula1>0</formula1>
      <formula2>9.99999999999999E+23</formula2>
    </dataValidation>
    <dataValidation type="decimal" allowBlank="1" showErrorMessage="1" errorTitle="Ошибка" error="Допускается ввод только неотрицательных чисел!" sqref="AE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6">
      <formula1>"a"</formula1>
    </dataValidation>
    <dataValidation type="textLength" operator="lessThanOrEqual" allowBlank="1" showInputMessage="1" showErrorMessage="1" errorTitle="Ошибка" error="Допускается ввод не более 900 символов!" sqref="K126">
      <formula1>900</formula1>
    </dataValidation>
    <dataValidation type="decimal" allowBlank="1" showErrorMessage="1" errorTitle="Ошибка" error="Допускается ввод только неотрицательных чисел!" sqref="AC126">
      <formula1>0</formula1>
      <formula2>9.99999999999999E+23</formula2>
    </dataValidation>
    <dataValidation type="decimal" allowBlank="1" showErrorMessage="1" errorTitle="Ошибка" error="Допускается ввод только неотрицательных чисел!" sqref="AE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textLength" operator="lessThanOrEqual" allowBlank="1" showInputMessage="1" showErrorMessage="1" errorTitle="Ошибка" error="Допускается ввод не более 900 символов!" sqref="K157">
      <formula1>900</formula1>
    </dataValidation>
    <dataValidation type="decimal" allowBlank="1" showErrorMessage="1" errorTitle="Ошибка" error="Допускается ввод только неотрицательных чисел!" sqref="AC157">
      <formula1>0</formula1>
      <formula2>9.99999999999999E+23</formula2>
    </dataValidation>
    <dataValidation type="decimal" allowBlank="1" showErrorMessage="1" errorTitle="Ошибка" error="Допускается ввод только неотрицательных чисел!" sqref="AE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textLength" operator="lessThanOrEqual" allowBlank="1" showInputMessage="1" showErrorMessage="1" errorTitle="Ошибка" error="Допускается ввод не более 900 символов!" sqref="K158">
      <formula1>900</formula1>
    </dataValidation>
    <dataValidation type="decimal" allowBlank="1" showErrorMessage="1" errorTitle="Ошибка" error="Допускается ввод только неотрицательных чисел!" sqref="AC158">
      <formula1>0</formula1>
      <formula2>9.99999999999999E+23</formula2>
    </dataValidation>
    <dataValidation type="decimal" allowBlank="1" showErrorMessage="1" errorTitle="Ошибка" error="Допускается ввод только неотрицательных чисел!" sqref="AE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textLength" operator="lessThanOrEqual" allowBlank="1" showInputMessage="1" showErrorMessage="1" errorTitle="Ошибка" error="Допускается ввод не более 900 символов!" sqref="K164">
      <formula1>900</formula1>
    </dataValidation>
    <dataValidation type="decimal" allowBlank="1" showErrorMessage="1" errorTitle="Ошибка" error="Допускается ввод только неотрицательных чисел!" sqref="AC164">
      <formula1>0</formula1>
      <formula2>9.99999999999999E+23</formula2>
    </dataValidation>
    <dataValidation type="decimal" allowBlank="1" showErrorMessage="1" errorTitle="Ошибка" error="Допускается ввод только неотрицательных чисел!" sqref="AE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textLength" operator="lessThanOrEqual" allowBlank="1" showInputMessage="1" showErrorMessage="1" errorTitle="Ошибка" error="Допускается ввод не более 900 символов!" sqref="K170">
      <formula1>900</formula1>
    </dataValidation>
    <dataValidation type="decimal" allowBlank="1" showErrorMessage="1" errorTitle="Ошибка" error="Допускается ввод только неотрицательных чисел!" sqref="AC170">
      <formula1>0</formula1>
      <formula2>9.99999999999999E+23</formula2>
    </dataValidation>
    <dataValidation type="decimal" allowBlank="1" showErrorMessage="1" errorTitle="Ошибка" error="Допускается ввод только неотрицательных чисел!" sqref="AE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1">
      <formula1>"a"</formula1>
    </dataValidation>
    <dataValidation type="textLength" operator="lessThanOrEqual" allowBlank="1" showInputMessage="1" showErrorMessage="1" errorTitle="Ошибка" error="Допускается ввод не более 900 символов!" sqref="K181">
      <formula1>900</formula1>
    </dataValidation>
    <dataValidation type="decimal" allowBlank="1" showErrorMessage="1" errorTitle="Ошибка" error="Допускается ввод только неотрицательных чисел!" sqref="AC181">
      <formula1>0</formula1>
      <formula2>9.99999999999999E+23</formula2>
    </dataValidation>
    <dataValidation type="decimal" allowBlank="1" showErrorMessage="1" errorTitle="Ошибка" error="Допускается ввод только неотрицательных чисел!" sqref="AE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7">
      <formula1>"a"</formula1>
    </dataValidation>
    <dataValidation type="textLength" operator="lessThanOrEqual" allowBlank="1" showInputMessage="1" showErrorMessage="1" errorTitle="Ошибка" error="Допускается ввод не более 900 символов!" sqref="K227">
      <formula1>900</formula1>
    </dataValidation>
    <dataValidation type="decimal" allowBlank="1" showErrorMessage="1" errorTitle="Ошибка" error="Допускается ввод только неотрицательных чисел!" sqref="AC227">
      <formula1>0</formula1>
      <formula2>9.99999999999999E+23</formula2>
    </dataValidation>
    <dataValidation type="decimal" allowBlank="1" showErrorMessage="1" errorTitle="Ошибка" error="Допускается ввод только неотрицательных чисел!" sqref="AE227">
      <formula1>0</formula1>
      <formula2>9.99999999999999E+23</formula2>
    </dataValidation>
    <dataValidation type="whole" allowBlank="1" showErrorMessage="1" errorTitle="Ошибка" error="Допускается ввод только неотрицательных целых чисел!" sqref="AF227">
      <formula1>0</formula1>
      <formula2>9.99999999999999E+23</formula2>
    </dataValidation>
    <dataValidation type="whole" allowBlank="1" showErrorMessage="1" errorTitle="Ошибка" error="Допускается ввод только неотрицательных целых чисел!" sqref="AI2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3">
      <formula1>"a"</formula1>
    </dataValidation>
    <dataValidation type="textLength" operator="lessThanOrEqual" allowBlank="1" showInputMessage="1" showErrorMessage="1" errorTitle="Ошибка" error="Допускается ввод не более 900 символов!" sqref="K233">
      <formula1>900</formula1>
    </dataValidation>
    <dataValidation type="decimal" allowBlank="1" showErrorMessage="1" errorTitle="Ошибка" error="Допускается ввод только неотрицательных чисел!" sqref="AC233">
      <formula1>0</formula1>
      <formula2>9.99999999999999E+23</formula2>
    </dataValidation>
    <dataValidation type="decimal" allowBlank="1" showErrorMessage="1" errorTitle="Ошибка" error="Допускается ввод только неотрицательных чисел!" sqref="AE233">
      <formula1>0</formula1>
      <formula2>9.99999999999999E+23</formula2>
    </dataValidation>
    <dataValidation type="whole" allowBlank="1" showErrorMessage="1" errorTitle="Ошибка" error="Допускается ввод только неотрицательных целых чисел!" sqref="AF233">
      <formula1>0</formula1>
      <formula2>9.99999999999999E+23</formula2>
    </dataValidation>
    <dataValidation type="whole" allowBlank="1" showErrorMessage="1" errorTitle="Ошибка" error="Допускается ввод только неотрицательных целых чисел!" sqref="AI2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0">
      <formula1>"a"</formula1>
    </dataValidation>
    <dataValidation type="textLength" operator="lessThanOrEqual" allowBlank="1" showInputMessage="1" showErrorMessage="1" errorTitle="Ошибка" error="Допускается ввод не более 900 символов!" sqref="K680">
      <formula1>900</formula1>
    </dataValidation>
    <dataValidation type="textLength" operator="lessThanOrEqual" allowBlank="1" showInputMessage="1" showErrorMessage="1" errorTitle="Ошибка" error="Допускается ввод не более 900 символов!" sqref="M680">
      <formula1>900</formula1>
    </dataValidation>
    <dataValidation type="whole" allowBlank="1" showErrorMessage="1" errorTitle="Ошибка" error="Допускается ввод только неотрицательных целых чисел!" sqref="AF680">
      <formula1>0</formula1>
      <formula2>9.99999999999999E+23</formula2>
    </dataValidation>
    <dataValidation type="whole" allowBlank="1" showErrorMessage="1" errorTitle="Ошибка" error="Допускается ввод только неотрицательных целых чисел!" sqref="AI6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1">
      <formula1>"a"</formula1>
    </dataValidation>
    <dataValidation type="textLength" operator="lessThanOrEqual" allowBlank="1" showInputMessage="1" showErrorMessage="1" errorTitle="Ошибка" error="Допускается ввод не более 900 символов!" sqref="K681">
      <formula1>900</formula1>
    </dataValidation>
    <dataValidation type="whole" allowBlank="1" showErrorMessage="1" errorTitle="Ошибка" error="Допускается ввод только неотрицательных целых чисел!" sqref="AF681">
      <formula1>0</formula1>
      <formula2>9.99999999999999E+23</formula2>
    </dataValidation>
    <dataValidation type="whole" allowBlank="1" showErrorMessage="1" errorTitle="Ошибка" error="Допускается ввод только неотрицательных целых чисел!" sqref="AI6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2">
      <formula1>"a"</formula1>
    </dataValidation>
    <dataValidation type="textLength" operator="lessThanOrEqual" allowBlank="1" showInputMessage="1" showErrorMessage="1" errorTitle="Ошибка" error="Допускается ввод не более 900 символов!" sqref="K682">
      <formula1>900</formula1>
    </dataValidation>
    <dataValidation type="decimal" allowBlank="1" showErrorMessage="1" errorTitle="Ошибка" error="Допускается ввод только неотрицательных чисел!" sqref="AC682">
      <formula1>0</formula1>
      <formula2>9.99999999999999E+23</formula2>
    </dataValidation>
    <dataValidation type="decimal" allowBlank="1" showErrorMessage="1" errorTitle="Ошибка" error="Допускается ввод только неотрицательных чисел!" sqref="AE682">
      <formula1>0</formula1>
      <formula2>9.99999999999999E+23</formula2>
    </dataValidation>
    <dataValidation type="whole" allowBlank="1" showErrorMessage="1" errorTitle="Ошибка" error="Допускается ввод только неотрицательных целых чисел!" sqref="AF682">
      <formula1>0</formula1>
      <formula2>9.99999999999999E+23</formula2>
    </dataValidation>
    <dataValidation type="whole" allowBlank="1" showErrorMessage="1" errorTitle="Ошибка" error="Допускается ввод только неотрицательных целых чисел!" sqref="AI68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5">
      <formula1>"a"</formula1>
    </dataValidation>
    <dataValidation type="textLength" operator="lessThanOrEqual" allowBlank="1" showInputMessage="1" showErrorMessage="1" errorTitle="Ошибка" error="Допускается ввод не более 900 символов!" sqref="K685">
      <formula1>900</formula1>
    </dataValidation>
    <dataValidation type="whole" allowBlank="1" showErrorMessage="1" errorTitle="Ошибка" error="Допускается ввод только неотрицательных целых чисел!" sqref="AF685">
      <formula1>0</formula1>
      <formula2>9.99999999999999E+23</formula2>
    </dataValidation>
    <dataValidation type="whole" allowBlank="1" showErrorMessage="1" errorTitle="Ошибка" error="Допускается ввод только неотрицательных целых чисел!" sqref="AI685">
      <formula1>0</formula1>
      <formula2>9.99999999999999E+23</formula2>
    </dataValidation>
    <dataValidation type="whole" allowBlank="1" showErrorMessage="1" errorTitle="Ошибка" error="Допускается ввод только неотрицательных целых чисел!" sqref="AF686">
      <formula1>0</formula1>
      <formula2>9.99999999999999E+23</formula2>
    </dataValidation>
    <dataValidation type="whole" allowBlank="1" showErrorMessage="1" errorTitle="Ошибка" error="Допускается ввод только неотрицательных целых чисел!" sqref="AI6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7">
      <formula1>"a"</formula1>
    </dataValidation>
    <dataValidation type="textLength" operator="lessThanOrEqual" allowBlank="1" showInputMessage="1" showErrorMessage="1" errorTitle="Ошибка" error="Допускается ввод не более 900 символов!" sqref="K687">
      <formula1>900</formula1>
    </dataValidation>
    <dataValidation type="textLength" operator="lessThanOrEqual" allowBlank="1" showInputMessage="1" showErrorMessage="1" errorTitle="Ошибка" error="Допускается ввод не более 900 символов!" sqref="M687">
      <formula1>900</formula1>
    </dataValidation>
    <dataValidation type="whole" allowBlank="1" showErrorMessage="1" errorTitle="Ошибка" error="Допускается ввод только неотрицательных целых чисел!" sqref="AF687">
      <formula1>0</formula1>
      <formula2>9.99999999999999E+23</formula2>
    </dataValidation>
    <dataValidation type="whole" allowBlank="1" showErrorMessage="1" errorTitle="Ошибка" error="Допускается ввод только неотрицательных целых чисел!" sqref="AI6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8">
      <formula1>"a"</formula1>
    </dataValidation>
    <dataValidation type="textLength" operator="lessThanOrEqual" allowBlank="1" showInputMessage="1" showErrorMessage="1" errorTitle="Ошибка" error="Допускается ввод не более 900 символов!" sqref="K688">
      <formula1>900</formula1>
    </dataValidation>
    <dataValidation type="whole" allowBlank="1" showErrorMessage="1" errorTitle="Ошибка" error="Допускается ввод только неотрицательных целых чисел!" sqref="AF688">
      <formula1>0</formula1>
      <formula2>9.99999999999999E+23</formula2>
    </dataValidation>
    <dataValidation type="whole" allowBlank="1" showErrorMessage="1" errorTitle="Ошибка" error="Допускается ввод только неотрицательных целых чисел!" sqref="AI6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9">
      <formula1>"a"</formula1>
    </dataValidation>
    <dataValidation type="textLength" operator="lessThanOrEqual" allowBlank="1" showInputMessage="1" showErrorMessage="1" errorTitle="Ошибка" error="Допускается ввод не более 900 символов!" sqref="K689">
      <formula1>900</formula1>
    </dataValidation>
    <dataValidation type="decimal" allowBlank="1" showErrorMessage="1" errorTitle="Ошибка" error="Допускается ввод только неотрицательных чисел!" sqref="AC689">
      <formula1>0</formula1>
      <formula2>9.99999999999999E+23</formula2>
    </dataValidation>
    <dataValidation type="decimal" allowBlank="1" showErrorMessage="1" errorTitle="Ошибка" error="Допускается ввод только неотрицательных чисел!" sqref="AE689">
      <formula1>0</formula1>
      <formula2>9.99999999999999E+23</formula2>
    </dataValidation>
    <dataValidation type="whole" allowBlank="1" showErrorMessage="1" errorTitle="Ошибка" error="Допускается ввод только неотрицательных целых чисел!" sqref="AF689">
      <formula1>0</formula1>
      <formula2>9.99999999999999E+23</formula2>
    </dataValidation>
    <dataValidation type="whole" allowBlank="1" showErrorMessage="1" errorTitle="Ошибка" error="Допускается ввод только неотрицательных целых чисел!" sqref="AI68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1">
      <formula1>"a"</formula1>
    </dataValidation>
    <dataValidation type="textLength" operator="lessThanOrEqual" allowBlank="1" showInputMessage="1" showErrorMessage="1" errorTitle="Ошибка" error="Допускается ввод не более 900 символов!" sqref="K691">
      <formula1>900</formula1>
    </dataValidation>
    <dataValidation type="whole" allowBlank="1" showErrorMessage="1" errorTitle="Ошибка" error="Допускается ввод только неотрицательных целых чисел!" sqref="AF691">
      <formula1>0</formula1>
      <formula2>9.99999999999999E+23</formula2>
    </dataValidation>
    <dataValidation type="whole" allowBlank="1" showErrorMessage="1" errorTitle="Ошибка" error="Допускается ввод только неотрицательных целых чисел!" sqref="AI691">
      <formula1>0</formula1>
      <formula2>9.99999999999999E+23</formula2>
    </dataValidation>
    <dataValidation type="whole" allowBlank="1" showErrorMessage="1" errorTitle="Ошибка" error="Допускается ввод только неотрицательных целых чисел!" sqref="AF692">
      <formula1>0</formula1>
      <formula2>9.99999999999999E+23</formula2>
    </dataValidation>
    <dataValidation type="whole" allowBlank="1" showErrorMessage="1" errorTitle="Ошибка" error="Допускается ввод только неотрицательных целых чисел!" sqref="AI69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3">
      <formula1>"a"</formula1>
    </dataValidation>
    <dataValidation type="textLength" operator="lessThanOrEqual" allowBlank="1" showInputMessage="1" showErrorMessage="1" errorTitle="Ошибка" error="Допускается ввод не более 900 символов!" sqref="K693">
      <formula1>900</formula1>
    </dataValidation>
    <dataValidation type="textLength" operator="lessThanOrEqual" allowBlank="1" showInputMessage="1" showErrorMessage="1" errorTitle="Ошибка" error="Допускается ввод не более 900 символов!" sqref="M693">
      <formula1>900</formula1>
    </dataValidation>
    <dataValidation type="whole" allowBlank="1" showErrorMessage="1" errorTitle="Ошибка" error="Допускается ввод только неотрицательных целых чисел!" sqref="AF693">
      <formula1>0</formula1>
      <formula2>9.99999999999999E+23</formula2>
    </dataValidation>
    <dataValidation type="whole" allowBlank="1" showErrorMessage="1" errorTitle="Ошибка" error="Допускается ввод только неотрицательных целых чисел!" sqref="AI69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4">
      <formula1>"a"</formula1>
    </dataValidation>
    <dataValidation type="textLength" operator="lessThanOrEqual" allowBlank="1" showInputMessage="1" showErrorMessage="1" errorTitle="Ошибка" error="Допускается ввод не более 900 символов!" sqref="K694">
      <formula1>900</formula1>
    </dataValidation>
    <dataValidation type="whole" allowBlank="1" showErrorMessage="1" errorTitle="Ошибка" error="Допускается ввод только неотрицательных целых чисел!" sqref="AF694">
      <formula1>0</formula1>
      <formula2>9.99999999999999E+23</formula2>
    </dataValidation>
    <dataValidation type="whole" allowBlank="1" showErrorMessage="1" errorTitle="Ошибка" error="Допускается ввод только неотрицательных целых чисел!" sqref="AI69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5">
      <formula1>"a"</formula1>
    </dataValidation>
    <dataValidation type="textLength" operator="lessThanOrEqual" allowBlank="1" showInputMessage="1" showErrorMessage="1" errorTitle="Ошибка" error="Допускается ввод не более 900 символов!" sqref="K695">
      <formula1>900</formula1>
    </dataValidation>
    <dataValidation type="decimal" allowBlank="1" showErrorMessage="1" errorTitle="Ошибка" error="Допускается ввод только неотрицательных чисел!" sqref="AC695">
      <formula1>0</formula1>
      <formula2>9.99999999999999E+23</formula2>
    </dataValidation>
    <dataValidation type="decimal" allowBlank="1" showErrorMessage="1" errorTitle="Ошибка" error="Допускается ввод только неотрицательных чисел!" sqref="AE695">
      <formula1>0</formula1>
      <formula2>9.99999999999999E+23</formula2>
    </dataValidation>
    <dataValidation type="whole" allowBlank="1" showErrorMessage="1" errorTitle="Ошибка" error="Допускается ввод только неотрицательных целых чисел!" sqref="AF695">
      <formula1>0</formula1>
      <formula2>9.99999999999999E+23</formula2>
    </dataValidation>
    <dataValidation type="whole" allowBlank="1" showErrorMessage="1" errorTitle="Ошибка" error="Допускается ввод только неотрицательных целых чисел!" sqref="AI69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7">
      <formula1>"a"</formula1>
    </dataValidation>
    <dataValidation type="textLength" operator="lessThanOrEqual" allowBlank="1" showInputMessage="1" showErrorMessage="1" errorTitle="Ошибка" error="Допускается ввод не более 900 символов!" sqref="K697">
      <formula1>900</formula1>
    </dataValidation>
    <dataValidation type="whole" allowBlank="1" showErrorMessage="1" errorTitle="Ошибка" error="Допускается ввод только неотрицательных целых чисел!" sqref="AF697">
      <formula1>0</formula1>
      <formula2>9.99999999999999E+23</formula2>
    </dataValidation>
    <dataValidation type="whole" allowBlank="1" showErrorMessage="1" errorTitle="Ошибка" error="Допускается ввод только неотрицательных целых чисел!" sqref="AI697">
      <formula1>0</formula1>
      <formula2>9.99999999999999E+23</formula2>
    </dataValidation>
    <dataValidation type="whole" allowBlank="1" showErrorMessage="1" errorTitle="Ошибка" error="Допускается ввод только неотрицательных целых чисел!" sqref="AF698">
      <formula1>0</formula1>
      <formula2>9.99999999999999E+23</formula2>
    </dataValidation>
    <dataValidation type="whole" allowBlank="1" showErrorMessage="1" errorTitle="Ошибка" error="Допускается ввод только неотрицательных целых чисел!" sqref="AI6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9">
      <formula1>"a"</formula1>
    </dataValidation>
    <dataValidation type="textLength" operator="lessThanOrEqual" allowBlank="1" showInputMessage="1" showErrorMessage="1" errorTitle="Ошибка" error="Допускается ввод не более 900 символов!" sqref="K699">
      <formula1>900</formula1>
    </dataValidation>
    <dataValidation type="textLength" operator="lessThanOrEqual" allowBlank="1" showInputMessage="1" showErrorMessage="1" errorTitle="Ошибка" error="Допускается ввод не более 900 символов!" sqref="M699">
      <formula1>900</formula1>
    </dataValidation>
    <dataValidation type="whole" allowBlank="1" showErrorMessage="1" errorTitle="Ошибка" error="Допускается ввод только неотрицательных целых чисел!" sqref="AF699">
      <formula1>0</formula1>
      <formula2>9.99999999999999E+23</formula2>
    </dataValidation>
    <dataValidation type="whole" allowBlank="1" showErrorMessage="1" errorTitle="Ошибка" error="Допускается ввод только неотрицательных целых чисел!" sqref="AI69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0">
      <formula1>"a"</formula1>
    </dataValidation>
    <dataValidation type="textLength" operator="lessThanOrEqual" allowBlank="1" showInputMessage="1" showErrorMessage="1" errorTitle="Ошибка" error="Допускается ввод не более 900 символов!" sqref="K700">
      <formula1>900</formula1>
    </dataValidation>
    <dataValidation type="whole" allowBlank="1" showErrorMessage="1" errorTitle="Ошибка" error="Допускается ввод только неотрицательных целых чисел!" sqref="AF700">
      <formula1>0</formula1>
      <formula2>9.99999999999999E+23</formula2>
    </dataValidation>
    <dataValidation type="whole" allowBlank="1" showErrorMessage="1" errorTitle="Ошибка" error="Допускается ввод только неотрицательных целых чисел!" sqref="AI7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1">
      <formula1>"a"</formula1>
    </dataValidation>
    <dataValidation type="textLength" operator="lessThanOrEqual" allowBlank="1" showInputMessage="1" showErrorMessage="1" errorTitle="Ошибка" error="Допускается ввод не более 900 символов!" sqref="K701">
      <formula1>900</formula1>
    </dataValidation>
    <dataValidation type="decimal" allowBlank="1" showErrorMessage="1" errorTitle="Ошибка" error="Допускается ввод только неотрицательных чисел!" sqref="AC701">
      <formula1>0</formula1>
      <formula2>9.99999999999999E+23</formula2>
    </dataValidation>
    <dataValidation type="decimal" allowBlank="1" showErrorMessage="1" errorTitle="Ошибка" error="Допускается ввод только неотрицательных чисел!" sqref="AE701">
      <formula1>0</formula1>
      <formula2>9.99999999999999E+23</formula2>
    </dataValidation>
    <dataValidation type="whole" allowBlank="1" showErrorMessage="1" errorTitle="Ошибка" error="Допускается ввод только неотрицательных целых чисел!" sqref="AF701">
      <formula1>0</formula1>
      <formula2>9.99999999999999E+23</formula2>
    </dataValidation>
    <dataValidation type="whole" allowBlank="1" showErrorMessage="1" errorTitle="Ошибка" error="Допускается ввод только неотрицательных целых чисел!" sqref="AI70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2">
      <formula1>"a"</formula1>
    </dataValidation>
    <dataValidation type="textLength" operator="lessThanOrEqual" allowBlank="1" showInputMessage="1" showErrorMessage="1" errorTitle="Ошибка" error="Допускается ввод не более 900 символов!" sqref="K702">
      <formula1>900</formula1>
    </dataValidation>
    <dataValidation type="whole" allowBlank="1" showErrorMessage="1" errorTitle="Ошибка" error="Допускается ввод только неотрицательных целых чисел!" sqref="AF702">
      <formula1>0</formula1>
      <formula2>9.99999999999999E+23</formula2>
    </dataValidation>
    <dataValidation type="whole" allowBlank="1" showErrorMessage="1" errorTitle="Ошибка" error="Допускается ввод только неотрицательных целых чисел!" sqref="AI702">
      <formula1>0</formula1>
      <formula2>9.99999999999999E+23</formula2>
    </dataValidation>
    <dataValidation type="whole" allowBlank="1" showErrorMessage="1" errorTitle="Ошибка" error="Допускается ввод только неотрицательных целых чисел!" sqref="AF703">
      <formula1>0</formula1>
      <formula2>9.99999999999999E+23</formula2>
    </dataValidation>
    <dataValidation type="whole" allowBlank="1" showErrorMessage="1" errorTitle="Ошибка" error="Допускается ввод только неотрицательных целых чисел!" sqref="AI7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4">
      <formula1>"a"</formula1>
    </dataValidation>
    <dataValidation type="textLength" operator="lessThanOrEqual" allowBlank="1" showInputMessage="1" showErrorMessage="1" errorTitle="Ошибка" error="Допускается ввод не более 900 символов!" sqref="K704">
      <formula1>900</formula1>
    </dataValidation>
    <dataValidation type="textLength" operator="lessThanOrEqual" allowBlank="1" showInputMessage="1" showErrorMessage="1" errorTitle="Ошибка" error="Допускается ввод не более 900 символов!" sqref="M704">
      <formula1>900</formula1>
    </dataValidation>
    <dataValidation type="whole" allowBlank="1" showErrorMessage="1" errorTitle="Ошибка" error="Допускается ввод только неотрицательных целых чисел!" sqref="AF704">
      <formula1>0</formula1>
      <formula2>9.99999999999999E+23</formula2>
    </dataValidation>
    <dataValidation type="whole" allowBlank="1" showErrorMessage="1" errorTitle="Ошибка" error="Допускается ввод только неотрицательных целых чисел!" sqref="AI7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5">
      <formula1>"a"</formula1>
    </dataValidation>
    <dataValidation type="textLength" operator="lessThanOrEqual" allowBlank="1" showInputMessage="1" showErrorMessage="1" errorTitle="Ошибка" error="Допускается ввод не более 900 символов!" sqref="K705">
      <formula1>900</formula1>
    </dataValidation>
    <dataValidation type="whole" allowBlank="1" showErrorMessage="1" errorTitle="Ошибка" error="Допускается ввод только неотрицательных целых чисел!" sqref="AF705">
      <formula1>0</formula1>
      <formula2>9.99999999999999E+23</formula2>
    </dataValidation>
    <dataValidation type="whole" allowBlank="1" showErrorMessage="1" errorTitle="Ошибка" error="Допускается ввод только неотрицательных целых чисел!" sqref="AI70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6">
      <formula1>"a"</formula1>
    </dataValidation>
    <dataValidation type="textLength" operator="lessThanOrEqual" allowBlank="1" showInputMessage="1" showErrorMessage="1" errorTitle="Ошибка" error="Допускается ввод не более 900 символов!" sqref="K706">
      <formula1>900</formula1>
    </dataValidation>
    <dataValidation type="decimal" allowBlank="1" showErrorMessage="1" errorTitle="Ошибка" error="Допускается ввод только неотрицательных чисел!" sqref="AC706">
      <formula1>0</formula1>
      <formula2>9.99999999999999E+23</formula2>
    </dataValidation>
    <dataValidation type="decimal" allowBlank="1" showErrorMessage="1" errorTitle="Ошибка" error="Допускается ввод только неотрицательных чисел!" sqref="AE706">
      <formula1>0</formula1>
      <formula2>9.99999999999999E+23</formula2>
    </dataValidation>
    <dataValidation type="whole" allowBlank="1" showErrorMessage="1" errorTitle="Ошибка" error="Допускается ввод только неотрицательных целых чисел!" sqref="AF706">
      <formula1>0</formula1>
      <formula2>9.99999999999999E+23</formula2>
    </dataValidation>
    <dataValidation type="whole" allowBlank="1" showErrorMessage="1" errorTitle="Ошибка" error="Допускается ввод только неотрицательных целых чисел!" sqref="AI7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7">
      <formula1>"a"</formula1>
    </dataValidation>
    <dataValidation type="textLength" operator="lessThanOrEqual" allowBlank="1" showInputMessage="1" showErrorMessage="1" errorTitle="Ошибка" error="Допускается ввод не более 900 символов!" sqref="K707">
      <formula1>900</formula1>
    </dataValidation>
    <dataValidation type="whole" allowBlank="1" showErrorMessage="1" errorTitle="Ошибка" error="Допускается ввод только неотрицательных целых чисел!" sqref="AF707">
      <formula1>0</formula1>
      <formula2>9.99999999999999E+23</formula2>
    </dataValidation>
    <dataValidation type="whole" allowBlank="1" showErrorMessage="1" errorTitle="Ошибка" error="Допускается ввод только неотрицательных целых чисел!" sqref="AI707">
      <formula1>0</formula1>
      <formula2>9.99999999999999E+23</formula2>
    </dataValidation>
    <dataValidation type="whole" allowBlank="1" showErrorMessage="1" errorTitle="Ошибка" error="Допускается ввод только неотрицательных целых чисел!" sqref="AF708">
      <formula1>0</formula1>
      <formula2>9.99999999999999E+23</formula2>
    </dataValidation>
    <dataValidation type="whole" allowBlank="1" showErrorMessage="1" errorTitle="Ошибка" error="Допускается ввод только неотрицательных целых чисел!" sqref="AI7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9">
      <formula1>"a"</formula1>
    </dataValidation>
    <dataValidation type="textLength" operator="lessThanOrEqual" allowBlank="1" showInputMessage="1" showErrorMessage="1" errorTitle="Ошибка" error="Допускается ввод не более 900 символов!" sqref="K709">
      <formula1>900</formula1>
    </dataValidation>
    <dataValidation type="textLength" operator="lessThanOrEqual" allowBlank="1" showInputMessage="1" showErrorMessage="1" errorTitle="Ошибка" error="Допускается ввод не более 900 символов!" sqref="M709">
      <formula1>900</formula1>
    </dataValidation>
    <dataValidation type="whole" allowBlank="1" showErrorMessage="1" errorTitle="Ошибка" error="Допускается ввод только неотрицательных целых чисел!" sqref="AF709">
      <formula1>0</formula1>
      <formula2>9.99999999999999E+23</formula2>
    </dataValidation>
    <dataValidation type="whole" allowBlank="1" showErrorMessage="1" errorTitle="Ошибка" error="Допускается ввод только неотрицательных целых чисел!" sqref="AI70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0">
      <formula1>"a"</formula1>
    </dataValidation>
    <dataValidation type="textLength" operator="lessThanOrEqual" allowBlank="1" showInputMessage="1" showErrorMessage="1" errorTitle="Ошибка" error="Допускается ввод не более 900 символов!" sqref="K710">
      <formula1>900</formula1>
    </dataValidation>
    <dataValidation type="whole" allowBlank="1" showErrorMessage="1" errorTitle="Ошибка" error="Допускается ввод только неотрицательных целых чисел!" sqref="AF710">
      <formula1>0</formula1>
      <formula2>9.99999999999999E+23</formula2>
    </dataValidation>
    <dataValidation type="whole" allowBlank="1" showErrorMessage="1" errorTitle="Ошибка" error="Допускается ввод только неотрицательных целых чисел!" sqref="AI71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1">
      <formula1>"a"</formula1>
    </dataValidation>
    <dataValidation type="textLength" operator="lessThanOrEqual" allowBlank="1" showInputMessage="1" showErrorMessage="1" errorTitle="Ошибка" error="Допускается ввод не более 900 символов!" sqref="K711">
      <formula1>900</formula1>
    </dataValidation>
    <dataValidation type="decimal" allowBlank="1" showErrorMessage="1" errorTitle="Ошибка" error="Допускается ввод только неотрицательных чисел!" sqref="AC711">
      <formula1>0</formula1>
      <formula2>9.99999999999999E+23</formula2>
    </dataValidation>
    <dataValidation type="decimal" allowBlank="1" showErrorMessage="1" errorTitle="Ошибка" error="Допускается ввод только неотрицательных чисел!" sqref="AE711">
      <formula1>0</formula1>
      <formula2>9.99999999999999E+23</formula2>
    </dataValidation>
    <dataValidation type="whole" allowBlank="1" showErrorMessage="1" errorTitle="Ошибка" error="Допускается ввод только неотрицательных целых чисел!" sqref="AF711">
      <formula1>0</formula1>
      <formula2>9.99999999999999E+23</formula2>
    </dataValidation>
    <dataValidation type="whole" allowBlank="1" showErrorMessage="1" errorTitle="Ошибка" error="Допускается ввод только неотрицательных целых чисел!" sqref="AI71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2">
      <formula1>"a"</formula1>
    </dataValidation>
    <dataValidation type="textLength" operator="lessThanOrEqual" allowBlank="1" showInputMessage="1" showErrorMessage="1" errorTitle="Ошибка" error="Допускается ввод не более 900 символов!" sqref="K712">
      <formula1>900</formula1>
    </dataValidation>
    <dataValidation type="whole" allowBlank="1" showErrorMessage="1" errorTitle="Ошибка" error="Допускается ввод только неотрицательных целых чисел!" sqref="AF712">
      <formula1>0</formula1>
      <formula2>9.99999999999999E+23</formula2>
    </dataValidation>
    <dataValidation type="whole" allowBlank="1" showErrorMessage="1" errorTitle="Ошибка" error="Допускается ввод только неотрицательных целых чисел!" sqref="AI712">
      <formula1>0</formula1>
      <formula2>9.99999999999999E+23</formula2>
    </dataValidation>
    <dataValidation type="whole" allowBlank="1" showErrorMessage="1" errorTitle="Ошибка" error="Допускается ввод только неотрицательных целых чисел!" sqref="AF713">
      <formula1>0</formula1>
      <formula2>9.99999999999999E+23</formula2>
    </dataValidation>
    <dataValidation type="whole" allowBlank="1" showErrorMessage="1" errorTitle="Ошибка" error="Допускается ввод только неотрицательных целых чисел!" sqref="AI7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4">
      <formula1>"a"</formula1>
    </dataValidation>
    <dataValidation type="textLength" operator="lessThanOrEqual" allowBlank="1" showInputMessage="1" showErrorMessage="1" errorTitle="Ошибка" error="Допускается ввод не более 900 символов!" sqref="K714">
      <formula1>900</formula1>
    </dataValidation>
    <dataValidation type="textLength" operator="lessThanOrEqual" allowBlank="1" showInputMessage="1" showErrorMessage="1" errorTitle="Ошибка" error="Допускается ввод не более 900 символов!" sqref="M714">
      <formula1>900</formula1>
    </dataValidation>
    <dataValidation type="whole" allowBlank="1" showErrorMessage="1" errorTitle="Ошибка" error="Допускается ввод только неотрицательных целых чисел!" sqref="AF714">
      <formula1>0</formula1>
      <formula2>9.99999999999999E+23</formula2>
    </dataValidation>
    <dataValidation type="whole" allowBlank="1" showErrorMessage="1" errorTitle="Ошибка" error="Допускается ввод только неотрицательных целых чисел!" sqref="AI7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5">
      <formula1>"a"</formula1>
    </dataValidation>
    <dataValidation type="textLength" operator="lessThanOrEqual" allowBlank="1" showInputMessage="1" showErrorMessage="1" errorTitle="Ошибка" error="Допускается ввод не более 900 символов!" sqref="K715">
      <formula1>900</formula1>
    </dataValidation>
    <dataValidation type="whole" allowBlank="1" showErrorMessage="1" errorTitle="Ошибка" error="Допускается ввод только неотрицательных целых чисел!" sqref="AF715">
      <formula1>0</formula1>
      <formula2>9.99999999999999E+23</formula2>
    </dataValidation>
    <dataValidation type="whole" allowBlank="1" showErrorMessage="1" errorTitle="Ошибка" error="Допускается ввод только неотрицательных целых чисел!" sqref="AI7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6">
      <formula1>"a"</formula1>
    </dataValidation>
    <dataValidation type="textLength" operator="lessThanOrEqual" allowBlank="1" showInputMessage="1" showErrorMessage="1" errorTitle="Ошибка" error="Допускается ввод не более 900 символов!" sqref="K716">
      <formula1>900</formula1>
    </dataValidation>
    <dataValidation type="decimal" allowBlank="1" showErrorMessage="1" errorTitle="Ошибка" error="Допускается ввод только неотрицательных чисел!" sqref="AC716">
      <formula1>0</formula1>
      <formula2>9.99999999999999E+23</formula2>
    </dataValidation>
    <dataValidation type="decimal" allowBlank="1" showErrorMessage="1" errorTitle="Ошибка" error="Допускается ввод только неотрицательных чисел!" sqref="AE716">
      <formula1>0</formula1>
      <formula2>9.99999999999999E+23</formula2>
    </dataValidation>
    <dataValidation type="whole" allowBlank="1" showErrorMessage="1" errorTitle="Ошибка" error="Допускается ввод только неотрицательных целых чисел!" sqref="AF716">
      <formula1>0</formula1>
      <formula2>9.99999999999999E+23</formula2>
    </dataValidation>
    <dataValidation type="whole" allowBlank="1" showErrorMessage="1" errorTitle="Ошибка" error="Допускается ввод только неотрицательных целых чисел!" sqref="AI7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7">
      <formula1>"a"</formula1>
    </dataValidation>
    <dataValidation type="textLength" operator="lessThanOrEqual" allowBlank="1" showInputMessage="1" showErrorMessage="1" errorTitle="Ошибка" error="Допускается ввод не более 900 символов!" sqref="K717">
      <formula1>900</formula1>
    </dataValidation>
    <dataValidation type="whole" allowBlank="1" showErrorMessage="1" errorTitle="Ошибка" error="Допускается ввод только неотрицательных целых чисел!" sqref="AF717">
      <formula1>0</formula1>
      <formula2>9.99999999999999E+23</formula2>
    </dataValidation>
    <dataValidation type="whole" allowBlank="1" showErrorMessage="1" errorTitle="Ошибка" error="Допускается ввод только неотрицательных целых чисел!" sqref="AI717">
      <formula1>0</formula1>
      <formula2>9.99999999999999E+23</formula2>
    </dataValidation>
    <dataValidation type="whole" allowBlank="1" showErrorMessage="1" errorTitle="Ошибка" error="Допускается ввод только неотрицательных целых чисел!" sqref="AF718">
      <formula1>0</formula1>
      <formula2>9.99999999999999E+23</formula2>
    </dataValidation>
    <dataValidation type="whole" allowBlank="1" showErrorMessage="1" errorTitle="Ошибка" error="Допускается ввод только неотрицательных целых чисел!" sqref="AI7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9">
      <formula1>"a"</formula1>
    </dataValidation>
    <dataValidation type="textLength" operator="lessThanOrEqual" allowBlank="1" showInputMessage="1" showErrorMessage="1" errorTitle="Ошибка" error="Допускается ввод не более 900 символов!" sqref="K719">
      <formula1>900</formula1>
    </dataValidation>
    <dataValidation type="textLength" operator="lessThanOrEqual" allowBlank="1" showInputMessage="1" showErrorMessage="1" errorTitle="Ошибка" error="Допускается ввод не более 900 символов!" sqref="M719">
      <formula1>900</formula1>
    </dataValidation>
    <dataValidation type="whole" allowBlank="1" showErrorMessage="1" errorTitle="Ошибка" error="Допускается ввод только неотрицательных целых чисел!" sqref="AF719">
      <formula1>0</formula1>
      <formula2>9.99999999999999E+23</formula2>
    </dataValidation>
    <dataValidation type="whole" allowBlank="1" showErrorMessage="1" errorTitle="Ошибка" error="Допускается ввод только неотрицательных целых чисел!" sqref="AI7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0">
      <formula1>"a"</formula1>
    </dataValidation>
    <dataValidation type="textLength" operator="lessThanOrEqual" allowBlank="1" showInputMessage="1" showErrorMessage="1" errorTitle="Ошибка" error="Допускается ввод не более 900 символов!" sqref="K720">
      <formula1>900</formula1>
    </dataValidation>
    <dataValidation type="whole" allowBlank="1" showErrorMessage="1" errorTitle="Ошибка" error="Допускается ввод только неотрицательных целых чисел!" sqref="AF720">
      <formula1>0</formula1>
      <formula2>9.99999999999999E+23</formula2>
    </dataValidation>
    <dataValidation type="whole" allowBlank="1" showErrorMessage="1" errorTitle="Ошибка" error="Допускается ввод только неотрицательных целых чисел!" sqref="AI7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1">
      <formula1>"a"</formula1>
    </dataValidation>
    <dataValidation type="textLength" operator="lessThanOrEqual" allowBlank="1" showInputMessage="1" showErrorMessage="1" errorTitle="Ошибка" error="Допускается ввод не более 900 символов!" sqref="K721">
      <formula1>900</formula1>
    </dataValidation>
    <dataValidation type="decimal" allowBlank="1" showErrorMessage="1" errorTitle="Ошибка" error="Допускается ввод только неотрицательных чисел!" sqref="AC721">
      <formula1>0</formula1>
      <formula2>9.99999999999999E+23</formula2>
    </dataValidation>
    <dataValidation type="decimal" allowBlank="1" showErrorMessage="1" errorTitle="Ошибка" error="Допускается ввод только неотрицательных чисел!" sqref="AE721">
      <formula1>0</formula1>
      <formula2>9.99999999999999E+23</formula2>
    </dataValidation>
    <dataValidation type="whole" allowBlank="1" showErrorMessage="1" errorTitle="Ошибка" error="Допускается ввод только неотрицательных целых чисел!" sqref="AF721">
      <formula1>0</formula1>
      <formula2>9.99999999999999E+23</formula2>
    </dataValidation>
    <dataValidation type="whole" allowBlank="1" showErrorMessage="1" errorTitle="Ошибка" error="Допускается ввод только неотрицательных целых чисел!" sqref="AI7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3">
      <formula1>"a"</formula1>
    </dataValidation>
    <dataValidation type="textLength" operator="lessThanOrEqual" allowBlank="1" showInputMessage="1" showErrorMessage="1" errorTitle="Ошибка" error="Допускается ввод не более 900 символов!" sqref="K723">
      <formula1>900</formula1>
    </dataValidation>
    <dataValidation type="whole" allowBlank="1" showErrorMessage="1" errorTitle="Ошибка" error="Допускается ввод только неотрицательных целых чисел!" sqref="AF723">
      <formula1>0</formula1>
      <formula2>9.99999999999999E+23</formula2>
    </dataValidation>
    <dataValidation type="whole" allowBlank="1" showErrorMessage="1" errorTitle="Ошибка" error="Допускается ввод только неотрицательных целых чисел!" sqref="AI723">
      <formula1>0</formula1>
      <formula2>9.99999999999999E+23</formula2>
    </dataValidation>
    <dataValidation type="whole" allowBlank="1" showErrorMessage="1" errorTitle="Ошибка" error="Допускается ввод только неотрицательных целых чисел!" sqref="AF724">
      <formula1>0</formula1>
      <formula2>9.99999999999999E+23</formula2>
    </dataValidation>
    <dataValidation type="whole" allowBlank="1" showErrorMessage="1" errorTitle="Ошибка" error="Допускается ввод только неотрицательных целых чисел!" sqref="AI7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7">
      <formula1>"a"</formula1>
    </dataValidation>
    <dataValidation type="textLength" operator="lessThanOrEqual" allowBlank="1" showInputMessage="1" showErrorMessage="1" errorTitle="Ошибка" error="Допускается ввод не более 900 символов!" sqref="K737">
      <formula1>900</formula1>
    </dataValidation>
    <dataValidation type="textLength" operator="lessThanOrEqual" allowBlank="1" showInputMessage="1" showErrorMessage="1" errorTitle="Ошибка" error="Допускается ввод не более 900 символов!" sqref="M737">
      <formula1>900</formula1>
    </dataValidation>
    <dataValidation type="whole" allowBlank="1" showErrorMessage="1" errorTitle="Ошибка" error="Допускается ввод только неотрицательных целых чисел!" sqref="AF737">
      <formula1>0</formula1>
      <formula2>9.99999999999999E+23</formula2>
    </dataValidation>
    <dataValidation type="whole" allowBlank="1" showErrorMessage="1" errorTitle="Ошибка" error="Допускается ввод только неотрицательных целых чисел!" sqref="AI7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8">
      <formula1>"a"</formula1>
    </dataValidation>
    <dataValidation type="textLength" operator="lessThanOrEqual" allowBlank="1" showInputMessage="1" showErrorMessage="1" errorTitle="Ошибка" error="Допускается ввод не более 900 символов!" sqref="K738">
      <formula1>900</formula1>
    </dataValidation>
    <dataValidation type="whole" allowBlank="1" showErrorMessage="1" errorTitle="Ошибка" error="Допускается ввод только неотрицательных целых чисел!" sqref="AF738">
      <formula1>0</formula1>
      <formula2>9.99999999999999E+23</formula2>
    </dataValidation>
    <dataValidation type="whole" allowBlank="1" showErrorMessage="1" errorTitle="Ошибка" error="Допускается ввод только неотрицательных целых чисел!" sqref="AI7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9">
      <formula1>"a"</formula1>
    </dataValidation>
    <dataValidation type="textLength" operator="lessThanOrEqual" allowBlank="1" showInputMessage="1" showErrorMessage="1" errorTitle="Ошибка" error="Допускается ввод не более 900 символов!" sqref="K739">
      <formula1>900</formula1>
    </dataValidation>
    <dataValidation type="decimal" allowBlank="1" showErrorMessage="1" errorTitle="Ошибка" error="Допускается ввод только неотрицательных чисел!" sqref="AC739">
      <formula1>0</formula1>
      <formula2>9.99999999999999E+23</formula2>
    </dataValidation>
    <dataValidation type="decimal" allowBlank="1" showErrorMessage="1" errorTitle="Ошибка" error="Допускается ввод только неотрицательных чисел!" sqref="AE739">
      <formula1>0</formula1>
      <formula2>9.99999999999999E+23</formula2>
    </dataValidation>
    <dataValidation type="whole" allowBlank="1" showErrorMessage="1" errorTitle="Ошибка" error="Допускается ввод только неотрицательных целых чисел!" sqref="AF739">
      <formula1>0</formula1>
      <formula2>9.99999999999999E+23</formula2>
    </dataValidation>
    <dataValidation type="whole" allowBlank="1" showErrorMessage="1" errorTitle="Ошибка" error="Допускается ввод только неотрицательных целых чисел!" sqref="AI7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1">
      <formula1>"a"</formula1>
    </dataValidation>
    <dataValidation type="textLength" operator="lessThanOrEqual" allowBlank="1" showInputMessage="1" showErrorMessage="1" errorTitle="Ошибка" error="Допускается ввод не более 900 символов!" sqref="K741">
      <formula1>900</formula1>
    </dataValidation>
    <dataValidation type="whole" allowBlank="1" showErrorMessage="1" errorTitle="Ошибка" error="Допускается ввод только неотрицательных целых чисел!" sqref="AF741">
      <formula1>0</formula1>
      <formula2>9.99999999999999E+23</formula2>
    </dataValidation>
    <dataValidation type="whole" allowBlank="1" showErrorMessage="1" errorTitle="Ошибка" error="Допускается ввод только неотрицательных целых чисел!" sqref="AI741">
      <formula1>0</formula1>
      <formula2>9.99999999999999E+23</formula2>
    </dataValidation>
    <dataValidation type="whole" allowBlank="1" showErrorMessage="1" errorTitle="Ошибка" error="Допускается ввод только неотрицательных целых чисел!" sqref="AF742">
      <formula1>0</formula1>
      <formula2>9.99999999999999E+23</formula2>
    </dataValidation>
    <dataValidation type="whole" allowBlank="1" showErrorMessage="1" errorTitle="Ошибка" error="Допускается ввод только неотрицательных целых чисел!" sqref="AI7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3">
      <formula1>"a"</formula1>
    </dataValidation>
    <dataValidation type="textLength" operator="lessThanOrEqual" allowBlank="1" showInputMessage="1" showErrorMessage="1" errorTitle="Ошибка" error="Допускается ввод не более 900 символов!" sqref="K743">
      <formula1>900</formula1>
    </dataValidation>
    <dataValidation type="textLength" operator="lessThanOrEqual" allowBlank="1" showInputMessage="1" showErrorMessage="1" errorTitle="Ошибка" error="Допускается ввод не более 900 символов!" sqref="M743">
      <formula1>900</formula1>
    </dataValidation>
    <dataValidation type="whole" allowBlank="1" showErrorMessage="1" errorTitle="Ошибка" error="Допускается ввод только неотрицательных целых чисел!" sqref="AF743">
      <formula1>0</formula1>
      <formula2>9.99999999999999E+23</formula2>
    </dataValidation>
    <dataValidation type="whole" allowBlank="1" showErrorMessage="1" errorTitle="Ошибка" error="Допускается ввод только неотрицательных целых чисел!" sqref="AI7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4">
      <formula1>"a"</formula1>
    </dataValidation>
    <dataValidation type="textLength" operator="lessThanOrEqual" allowBlank="1" showInputMessage="1" showErrorMessage="1" errorTitle="Ошибка" error="Допускается ввод не более 900 символов!" sqref="K744">
      <formula1>900</formula1>
    </dataValidation>
    <dataValidation type="whole" allowBlank="1" showErrorMessage="1" errorTitle="Ошибка" error="Допускается ввод только неотрицательных целых чисел!" sqref="AF744">
      <formula1>0</formula1>
      <formula2>9.99999999999999E+23</formula2>
    </dataValidation>
    <dataValidation type="whole" allowBlank="1" showErrorMessage="1" errorTitle="Ошибка" error="Допускается ввод только неотрицательных целых чисел!" sqref="AI7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5">
      <formula1>"a"</formula1>
    </dataValidation>
    <dataValidation type="textLength" operator="lessThanOrEqual" allowBlank="1" showInputMessage="1" showErrorMessage="1" errorTitle="Ошибка" error="Допускается ввод не более 900 символов!" sqref="K745">
      <formula1>900</formula1>
    </dataValidation>
    <dataValidation type="decimal" allowBlank="1" showErrorMessage="1" errorTitle="Ошибка" error="Допускается ввод только неотрицательных чисел!" sqref="AC745">
      <formula1>0</formula1>
      <formula2>9.99999999999999E+23</formula2>
    </dataValidation>
    <dataValidation type="decimal" allowBlank="1" showErrorMessage="1" errorTitle="Ошибка" error="Допускается ввод только неотрицательных чисел!" sqref="AE745">
      <formula1>0</formula1>
      <formula2>9.99999999999999E+23</formula2>
    </dataValidation>
    <dataValidation type="whole" allowBlank="1" showErrorMessage="1" errorTitle="Ошибка" error="Допускается ввод только неотрицательных целых чисел!" sqref="AF745">
      <formula1>0</formula1>
      <formula2>9.99999999999999E+23</formula2>
    </dataValidation>
    <dataValidation type="whole" allowBlank="1" showErrorMessage="1" errorTitle="Ошибка" error="Допускается ввод только неотрицательных целых чисел!" sqref="AI7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8">
      <formula1>"a"</formula1>
    </dataValidation>
    <dataValidation type="textLength" operator="lessThanOrEqual" allowBlank="1" showInputMessage="1" showErrorMessage="1" errorTitle="Ошибка" error="Допускается ввод не более 900 символов!" sqref="K748">
      <formula1>900</formula1>
    </dataValidation>
    <dataValidation type="whole" allowBlank="1" showErrorMessage="1" errorTitle="Ошибка" error="Допускается ввод только неотрицательных целых чисел!" sqref="AF748">
      <formula1>0</formula1>
      <formula2>9.99999999999999E+23</formula2>
    </dataValidation>
    <dataValidation type="whole" allowBlank="1" showErrorMessage="1" errorTitle="Ошибка" error="Допускается ввод только неотрицательных целых чисел!" sqref="AI748">
      <formula1>0</formula1>
      <formula2>9.99999999999999E+23</formula2>
    </dataValidation>
    <dataValidation type="whole" allowBlank="1" showErrorMessage="1" errorTitle="Ошибка" error="Допускается ввод только неотрицательных целых чисел!" sqref="AF749">
      <formula1>0</formula1>
      <formula2>9.99999999999999E+23</formula2>
    </dataValidation>
    <dataValidation type="whole" allowBlank="1" showErrorMessage="1" errorTitle="Ошибка" error="Допускается ввод только неотрицательных целых чисел!" sqref="AI7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0">
      <formula1>"a"</formula1>
    </dataValidation>
    <dataValidation type="textLength" operator="lessThanOrEqual" allowBlank="1" showInputMessage="1" showErrorMessage="1" errorTitle="Ошибка" error="Допускается ввод не более 900 символов!" sqref="K750">
      <formula1>900</formula1>
    </dataValidation>
    <dataValidation type="textLength" operator="lessThanOrEqual" allowBlank="1" showInputMessage="1" showErrorMessage="1" errorTitle="Ошибка" error="Допускается ввод не более 900 символов!" sqref="M750">
      <formula1>900</formula1>
    </dataValidation>
    <dataValidation type="whole" allowBlank="1" showErrorMessage="1" errorTitle="Ошибка" error="Допускается ввод только неотрицательных целых чисел!" sqref="AF750">
      <formula1>0</formula1>
      <formula2>9.99999999999999E+23</formula2>
    </dataValidation>
    <dataValidation type="whole" allowBlank="1" showErrorMessage="1" errorTitle="Ошибка" error="Допускается ввод только неотрицательных целых чисел!" sqref="AI7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1">
      <formula1>"a"</formula1>
    </dataValidation>
    <dataValidation type="textLength" operator="lessThanOrEqual" allowBlank="1" showInputMessage="1" showErrorMessage="1" errorTitle="Ошибка" error="Допускается ввод не более 900 символов!" sqref="K751">
      <formula1>900</formula1>
    </dataValidation>
    <dataValidation type="whole" allowBlank="1" showErrorMessage="1" errorTitle="Ошибка" error="Допускается ввод только неотрицательных целых чисел!" sqref="AF751">
      <formula1>0</formula1>
      <formula2>9.99999999999999E+23</formula2>
    </dataValidation>
    <dataValidation type="whole" allowBlank="1" showErrorMessage="1" errorTitle="Ошибка" error="Допускается ввод только неотрицательных целых чисел!" sqref="AI7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2">
      <formula1>"a"</formula1>
    </dataValidation>
    <dataValidation type="textLength" operator="lessThanOrEqual" allowBlank="1" showInputMessage="1" showErrorMessage="1" errorTitle="Ошибка" error="Допускается ввод не более 900 символов!" sqref="K752">
      <formula1>900</formula1>
    </dataValidation>
    <dataValidation type="decimal" allowBlank="1" showErrorMessage="1" errorTitle="Ошибка" error="Допускается ввод только неотрицательных чисел!" sqref="AC752">
      <formula1>0</formula1>
      <formula2>9.99999999999999E+23</formula2>
    </dataValidation>
    <dataValidation type="decimal" allowBlank="1" showErrorMessage="1" errorTitle="Ошибка" error="Допускается ввод только неотрицательных чисел!" sqref="AE752">
      <formula1>0</formula1>
      <formula2>9.99999999999999E+23</formula2>
    </dataValidation>
    <dataValidation type="whole" allowBlank="1" showErrorMessage="1" errorTitle="Ошибка" error="Допускается ввод только неотрицательных целых чисел!" sqref="AF752">
      <formula1>0</formula1>
      <formula2>9.99999999999999E+23</formula2>
    </dataValidation>
    <dataValidation type="whole" allowBlank="1" showErrorMessage="1" errorTitle="Ошибка" error="Допускается ввод только неотрицательных целых чисел!" sqref="AI7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3">
      <formula1>"a"</formula1>
    </dataValidation>
    <dataValidation type="textLength" operator="lessThanOrEqual" allowBlank="1" showInputMessage="1" showErrorMessage="1" errorTitle="Ошибка" error="Допускается ввод не более 900 символов!" sqref="K753">
      <formula1>900</formula1>
    </dataValidation>
    <dataValidation type="whole" allowBlank="1" showErrorMessage="1" errorTitle="Ошибка" error="Допускается ввод только неотрицательных целых чисел!" sqref="AF753">
      <formula1>0</formula1>
      <formula2>9.99999999999999E+23</formula2>
    </dataValidation>
    <dataValidation type="whole" allowBlank="1" showErrorMessage="1" errorTitle="Ошибка" error="Допускается ввод только неотрицательных целых чисел!" sqref="AI753">
      <formula1>0</formula1>
      <formula2>9.99999999999999E+23</formula2>
    </dataValidation>
    <dataValidation type="whole" allowBlank="1" showErrorMessage="1" errorTitle="Ошибка" error="Допускается ввод только неотрицательных целых чисел!" sqref="AF754">
      <formula1>0</formula1>
      <formula2>9.99999999999999E+23</formula2>
    </dataValidation>
    <dataValidation type="whole" allowBlank="1" showErrorMessage="1" errorTitle="Ошибка" error="Допускается ввод только неотрицательных целых чисел!" sqref="AI7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5">
      <formula1>"a"</formula1>
    </dataValidation>
    <dataValidation type="textLength" operator="lessThanOrEqual" allowBlank="1" showInputMessage="1" showErrorMessage="1" errorTitle="Ошибка" error="Допускается ввод не более 900 символов!" sqref="K755">
      <formula1>900</formula1>
    </dataValidation>
    <dataValidation type="textLength" operator="lessThanOrEqual" allowBlank="1" showInputMessage="1" showErrorMessage="1" errorTitle="Ошибка" error="Допускается ввод не более 900 символов!" sqref="M755">
      <formula1>900</formula1>
    </dataValidation>
    <dataValidation type="whole" allowBlank="1" showErrorMessage="1" errorTitle="Ошибка" error="Допускается ввод только неотрицательных целых чисел!" sqref="AF755">
      <formula1>0</formula1>
      <formula2>9.99999999999999E+23</formula2>
    </dataValidation>
    <dataValidation type="whole" allowBlank="1" showErrorMessage="1" errorTitle="Ошибка" error="Допускается ввод только неотрицательных целых чисел!" sqref="AI7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6">
      <formula1>"a"</formula1>
    </dataValidation>
    <dataValidation type="textLength" operator="lessThanOrEqual" allowBlank="1" showInputMessage="1" showErrorMessage="1" errorTitle="Ошибка" error="Допускается ввод не более 900 символов!" sqref="K756">
      <formula1>900</formula1>
    </dataValidation>
    <dataValidation type="whole" allowBlank="1" showErrorMessage="1" errorTitle="Ошибка" error="Допускается ввод только неотрицательных целых чисел!" sqref="AF756">
      <formula1>0</formula1>
      <formula2>9.99999999999999E+23</formula2>
    </dataValidation>
    <dataValidation type="whole" allowBlank="1" showErrorMessage="1" errorTitle="Ошибка" error="Допускается ввод только неотрицательных целых чисел!" sqref="AI7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7">
      <formula1>"a"</formula1>
    </dataValidation>
    <dataValidation type="textLength" operator="lessThanOrEqual" allowBlank="1" showInputMessage="1" showErrorMessage="1" errorTitle="Ошибка" error="Допускается ввод не более 900 символов!" sqref="K757">
      <formula1>900</formula1>
    </dataValidation>
    <dataValidation type="decimal" allowBlank="1" showErrorMessage="1" errorTitle="Ошибка" error="Допускается ввод только неотрицательных чисел!" sqref="AC757">
      <formula1>0</formula1>
      <formula2>9.99999999999999E+23</formula2>
    </dataValidation>
    <dataValidation type="decimal" allowBlank="1" showErrorMessage="1" errorTitle="Ошибка" error="Допускается ввод только неотрицательных чисел!" sqref="AE757">
      <formula1>0</formula1>
      <formula2>9.99999999999999E+23</formula2>
    </dataValidation>
    <dataValidation type="whole" allowBlank="1" showErrorMessage="1" errorTitle="Ошибка" error="Допускается ввод только неотрицательных целых чисел!" sqref="AF757">
      <formula1>0</formula1>
      <formula2>9.99999999999999E+23</formula2>
    </dataValidation>
    <dataValidation type="whole" allowBlank="1" showErrorMessage="1" errorTitle="Ошибка" error="Допускается ввод только неотрицательных целых чисел!" sqref="AI7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0">
      <formula1>"a"</formula1>
    </dataValidation>
    <dataValidation type="textLength" operator="lessThanOrEqual" allowBlank="1" showInputMessage="1" showErrorMessage="1" errorTitle="Ошибка" error="Допускается ввод не более 900 символов!" sqref="K760">
      <formula1>900</formula1>
    </dataValidation>
    <dataValidation type="whole" allowBlank="1" showErrorMessage="1" errorTitle="Ошибка" error="Допускается ввод только неотрицательных целых чисел!" sqref="AF760">
      <formula1>0</formula1>
      <formula2>9.99999999999999E+23</formula2>
    </dataValidation>
    <dataValidation type="whole" allowBlank="1" showErrorMessage="1" errorTitle="Ошибка" error="Допускается ввод только неотрицательных целых чисел!" sqref="AI760">
      <formula1>0</formula1>
      <formula2>9.99999999999999E+23</formula2>
    </dataValidation>
    <dataValidation type="whole" allowBlank="1" showErrorMessage="1" errorTitle="Ошибка" error="Допускается ввод только неотрицательных целых чисел!" sqref="AF761">
      <formula1>0</formula1>
      <formula2>9.99999999999999E+23</formula2>
    </dataValidation>
    <dataValidation type="whole" allowBlank="1" showErrorMessage="1" errorTitle="Ошибка" error="Допускается ввод только неотрицательных целых чисел!" sqref="AI7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2">
      <formula1>"a"</formula1>
    </dataValidation>
    <dataValidation type="textLength" operator="lessThanOrEqual" allowBlank="1" showInputMessage="1" showErrorMessage="1" errorTitle="Ошибка" error="Допускается ввод не более 900 символов!" sqref="K762">
      <formula1>900</formula1>
    </dataValidation>
    <dataValidation type="textLength" operator="lessThanOrEqual" allowBlank="1" showInputMessage="1" showErrorMessage="1" errorTitle="Ошибка" error="Допускается ввод не более 900 символов!" sqref="M762">
      <formula1>900</formula1>
    </dataValidation>
    <dataValidation type="whole" allowBlank="1" showErrorMessage="1" errorTitle="Ошибка" error="Допускается ввод только неотрицательных целых чисел!" sqref="AF762">
      <formula1>0</formula1>
      <formula2>9.99999999999999E+23</formula2>
    </dataValidation>
    <dataValidation type="whole" allowBlank="1" showErrorMessage="1" errorTitle="Ошибка" error="Допускается ввод только неотрицательных целых чисел!" sqref="AI7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3">
      <formula1>"a"</formula1>
    </dataValidation>
    <dataValidation type="textLength" operator="lessThanOrEqual" allowBlank="1" showInputMessage="1" showErrorMessage="1" errorTitle="Ошибка" error="Допускается ввод не более 900 символов!" sqref="K763">
      <formula1>900</formula1>
    </dataValidation>
    <dataValidation type="whole" allowBlank="1" showErrorMessage="1" errorTitle="Ошибка" error="Допускается ввод только неотрицательных целых чисел!" sqref="AF763">
      <formula1>0</formula1>
      <formula2>9.99999999999999E+23</formula2>
    </dataValidation>
    <dataValidation type="whole" allowBlank="1" showErrorMessage="1" errorTitle="Ошибка" error="Допускается ввод только неотрицательных целых чисел!" sqref="AI7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4">
      <formula1>"a"</formula1>
    </dataValidation>
    <dataValidation type="textLength" operator="lessThanOrEqual" allowBlank="1" showInputMessage="1" showErrorMessage="1" errorTitle="Ошибка" error="Допускается ввод не более 900 символов!" sqref="K764">
      <formula1>900</formula1>
    </dataValidation>
    <dataValidation type="decimal" allowBlank="1" showErrorMessage="1" errorTitle="Ошибка" error="Допускается ввод только неотрицательных чисел!" sqref="AC764">
      <formula1>0</formula1>
      <formula2>9.99999999999999E+23</formula2>
    </dataValidation>
    <dataValidation type="decimal" allowBlank="1" showErrorMessage="1" errorTitle="Ошибка" error="Допускается ввод только неотрицательных чисел!" sqref="AE764">
      <formula1>0</formula1>
      <formula2>9.99999999999999E+23</formula2>
    </dataValidation>
    <dataValidation type="whole" allowBlank="1" showErrorMessage="1" errorTitle="Ошибка" error="Допускается ввод только неотрицательных целых чисел!" sqref="AF764">
      <formula1>0</formula1>
      <formula2>9.99999999999999E+23</formula2>
    </dataValidation>
    <dataValidation type="whole" allowBlank="1" showErrorMessage="1" errorTitle="Ошибка" error="Допускается ввод только неотрицательных целых чисел!" sqref="AI7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7">
      <formula1>"a"</formula1>
    </dataValidation>
    <dataValidation type="textLength" operator="lessThanOrEqual" allowBlank="1" showInputMessage="1" showErrorMessage="1" errorTitle="Ошибка" error="Допускается ввод не более 900 символов!" sqref="K767">
      <formula1>900</formula1>
    </dataValidation>
    <dataValidation type="whole" allowBlank="1" showErrorMessage="1" errorTitle="Ошибка" error="Допускается ввод только неотрицательных целых чисел!" sqref="AF767">
      <formula1>0</formula1>
      <formula2>9.99999999999999E+23</formula2>
    </dataValidation>
    <dataValidation type="whole" allowBlank="1" showErrorMessage="1" errorTitle="Ошибка" error="Допускается ввод только неотрицательных целых чисел!" sqref="AI767">
      <formula1>0</formula1>
      <formula2>9.99999999999999E+23</formula2>
    </dataValidation>
    <dataValidation type="whole" allowBlank="1" showErrorMessage="1" errorTitle="Ошибка" error="Допускается ввод только неотрицательных целых чисел!" sqref="AF768">
      <formula1>0</formula1>
      <formula2>9.99999999999999E+23</formula2>
    </dataValidation>
    <dataValidation type="whole" allowBlank="1" showErrorMessage="1" errorTitle="Ошибка" error="Допускается ввод только неотрицательных целых чисел!" sqref="AI7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9">
      <formula1>"a"</formula1>
    </dataValidation>
    <dataValidation type="textLength" operator="lessThanOrEqual" allowBlank="1" showInputMessage="1" showErrorMessage="1" errorTitle="Ошибка" error="Допускается ввод не более 900 символов!" sqref="K769">
      <formula1>900</formula1>
    </dataValidation>
    <dataValidation type="textLength" operator="lessThanOrEqual" allowBlank="1" showInputMessage="1" showErrorMessage="1" errorTitle="Ошибка" error="Допускается ввод не более 900 символов!" sqref="M769">
      <formula1>900</formula1>
    </dataValidation>
    <dataValidation type="whole" allowBlank="1" showErrorMessage="1" errorTitle="Ошибка" error="Допускается ввод только неотрицательных целых чисел!" sqref="AF769">
      <formula1>0</formula1>
      <formula2>9.99999999999999E+23</formula2>
    </dataValidation>
    <dataValidation type="whole" allowBlank="1" showErrorMessage="1" errorTitle="Ошибка" error="Допускается ввод только неотрицательных целых чисел!" sqref="AI7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0">
      <formula1>"a"</formula1>
    </dataValidation>
    <dataValidation type="textLength" operator="lessThanOrEqual" allowBlank="1" showInputMessage="1" showErrorMessage="1" errorTitle="Ошибка" error="Допускается ввод не более 900 символов!" sqref="K770">
      <formula1>900</formula1>
    </dataValidation>
    <dataValidation type="whole" allowBlank="1" showErrorMessage="1" errorTitle="Ошибка" error="Допускается ввод только неотрицательных целых чисел!" sqref="AF770">
      <formula1>0</formula1>
      <formula2>9.99999999999999E+23</formula2>
    </dataValidation>
    <dataValidation type="whole" allowBlank="1" showErrorMessage="1" errorTitle="Ошибка" error="Допускается ввод только неотрицательных целых чисел!" sqref="AI7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1">
      <formula1>"a"</formula1>
    </dataValidation>
    <dataValidation type="textLength" operator="lessThanOrEqual" allowBlank="1" showInputMessage="1" showErrorMessage="1" errorTitle="Ошибка" error="Допускается ввод не более 900 символов!" sqref="K771">
      <formula1>900</formula1>
    </dataValidation>
    <dataValidation type="decimal" allowBlank="1" showErrorMessage="1" errorTitle="Ошибка" error="Допускается ввод только неотрицательных чисел!" sqref="AC771">
      <formula1>0</formula1>
      <formula2>9.99999999999999E+23</formula2>
    </dataValidation>
    <dataValidation type="decimal" allowBlank="1" showErrorMessage="1" errorTitle="Ошибка" error="Допускается ввод только неотрицательных чисел!" sqref="AE771">
      <formula1>0</formula1>
      <formula2>9.99999999999999E+23</formula2>
    </dataValidation>
    <dataValidation type="whole" allowBlank="1" showErrorMessage="1" errorTitle="Ошибка" error="Допускается ввод только неотрицательных целых чисел!" sqref="AF771">
      <formula1>0</formula1>
      <formula2>9.99999999999999E+23</formula2>
    </dataValidation>
    <dataValidation type="whole" allowBlank="1" showErrorMessage="1" errorTitle="Ошибка" error="Допускается ввод только неотрицательных целых чисел!" sqref="AI77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4">
      <formula1>"a"</formula1>
    </dataValidation>
    <dataValidation type="textLength" operator="lessThanOrEqual" allowBlank="1" showInputMessage="1" showErrorMessage="1" errorTitle="Ошибка" error="Допускается ввод не более 900 символов!" sqref="K774">
      <formula1>900</formula1>
    </dataValidation>
    <dataValidation type="whole" allowBlank="1" showErrorMessage="1" errorTitle="Ошибка" error="Допускается ввод только неотрицательных целых чисел!" sqref="AF774">
      <formula1>0</formula1>
      <formula2>9.99999999999999E+23</formula2>
    </dataValidation>
    <dataValidation type="whole" allowBlank="1" showErrorMessage="1" errorTitle="Ошибка" error="Допускается ввод только неотрицательных целых чисел!" sqref="AI774">
      <formula1>0</formula1>
      <formula2>9.99999999999999E+23</formula2>
    </dataValidation>
    <dataValidation type="whole" allowBlank="1" showErrorMessage="1" errorTitle="Ошибка" error="Допускается ввод только неотрицательных целых чисел!" sqref="AF775">
      <formula1>0</formula1>
      <formula2>9.99999999999999E+23</formula2>
    </dataValidation>
    <dataValidation type="whole" allowBlank="1" showErrorMessage="1" errorTitle="Ошибка" error="Допускается ввод только неотрицательных целых чисел!" sqref="AI7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6">
      <formula1>"a"</formula1>
    </dataValidation>
    <dataValidation type="textLength" operator="lessThanOrEqual" allowBlank="1" showInputMessage="1" showErrorMessage="1" errorTitle="Ошибка" error="Допускается ввод не более 900 символов!" sqref="K776">
      <formula1>900</formula1>
    </dataValidation>
    <dataValidation type="textLength" operator="lessThanOrEqual" allowBlank="1" showInputMessage="1" showErrorMessage="1" errorTitle="Ошибка" error="Допускается ввод не более 900 символов!" sqref="M776">
      <formula1>900</formula1>
    </dataValidation>
    <dataValidation type="whole" allowBlank="1" showErrorMessage="1" errorTitle="Ошибка" error="Допускается ввод только неотрицательных целых чисел!" sqref="AF776">
      <formula1>0</formula1>
      <formula2>9.99999999999999E+23</formula2>
    </dataValidation>
    <dataValidation type="whole" allowBlank="1" showErrorMessage="1" errorTitle="Ошибка" error="Допускается ввод только неотрицательных целых чисел!" sqref="AI7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7">
      <formula1>"a"</formula1>
    </dataValidation>
    <dataValidation type="textLength" operator="lessThanOrEqual" allowBlank="1" showInputMessage="1" showErrorMessage="1" errorTitle="Ошибка" error="Допускается ввод не более 900 символов!" sqref="K777">
      <formula1>900</formula1>
    </dataValidation>
    <dataValidation type="whole" allowBlank="1" showErrorMessage="1" errorTitle="Ошибка" error="Допускается ввод только неотрицательных целых чисел!" sqref="AF777">
      <formula1>0</formula1>
      <formula2>9.99999999999999E+23</formula2>
    </dataValidation>
    <dataValidation type="whole" allowBlank="1" showErrorMessage="1" errorTitle="Ошибка" error="Допускается ввод только неотрицательных целых чисел!" sqref="AI7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8">
      <formula1>"a"</formula1>
    </dataValidation>
    <dataValidation type="textLength" operator="lessThanOrEqual" allowBlank="1" showInputMessage="1" showErrorMessage="1" errorTitle="Ошибка" error="Допускается ввод не более 900 символов!" sqref="K778">
      <formula1>900</formula1>
    </dataValidation>
    <dataValidation type="decimal" allowBlank="1" showErrorMessage="1" errorTitle="Ошибка" error="Допускается ввод только неотрицательных чисел!" sqref="AC778">
      <formula1>0</formula1>
      <formula2>9.99999999999999E+23</formula2>
    </dataValidation>
    <dataValidation type="decimal" allowBlank="1" showErrorMessage="1" errorTitle="Ошибка" error="Допускается ввод только неотрицательных чисел!" sqref="AE778">
      <formula1>0</formula1>
      <formula2>9.99999999999999E+23</formula2>
    </dataValidation>
    <dataValidation type="whole" allowBlank="1" showErrorMessage="1" errorTitle="Ошибка" error="Допускается ввод только неотрицательных целых чисел!" sqref="AF778">
      <formula1>0</formula1>
      <formula2>9.99999999999999E+23</formula2>
    </dataValidation>
    <dataValidation type="whole" allowBlank="1" showErrorMessage="1" errorTitle="Ошибка" error="Допускается ввод только неотрицательных целых чисел!" sqref="AI7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0">
      <formula1>"a"</formula1>
    </dataValidation>
    <dataValidation type="textLength" operator="lessThanOrEqual" allowBlank="1" showInputMessage="1" showErrorMessage="1" errorTitle="Ошибка" error="Допускается ввод не более 900 символов!" sqref="K780">
      <formula1>900</formula1>
    </dataValidation>
    <dataValidation type="whole" allowBlank="1" showErrorMessage="1" errorTitle="Ошибка" error="Допускается ввод только неотрицательных целых чисел!" sqref="AF780">
      <formula1>0</formula1>
      <formula2>9.99999999999999E+23</formula2>
    </dataValidation>
    <dataValidation type="whole" allowBlank="1" showErrorMessage="1" errorTitle="Ошибка" error="Допускается ввод только неотрицательных целых чисел!" sqref="AI780">
      <formula1>0</formula1>
      <formula2>9.99999999999999E+23</formula2>
    </dataValidation>
    <dataValidation type="whole" allowBlank="1" showErrorMessage="1" errorTitle="Ошибка" error="Допускается ввод только неотрицательных целых чисел!" sqref="AF781">
      <formula1>0</formula1>
      <formula2>9.99999999999999E+23</formula2>
    </dataValidation>
    <dataValidation type="whole" allowBlank="1" showErrorMessage="1" errorTitle="Ошибка" error="Допускается ввод только неотрицательных целых чисел!" sqref="AI7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2">
      <formula1>"a"</formula1>
    </dataValidation>
    <dataValidation type="textLength" operator="lessThanOrEqual" allowBlank="1" showInputMessage="1" showErrorMessage="1" errorTitle="Ошибка" error="Допускается ввод не более 900 символов!" sqref="K782">
      <formula1>900</formula1>
    </dataValidation>
    <dataValidation type="textLength" operator="lessThanOrEqual" allowBlank="1" showInputMessage="1" showErrorMessage="1" errorTitle="Ошибка" error="Допускается ввод не более 900 символов!" sqref="M782">
      <formula1>900</formula1>
    </dataValidation>
    <dataValidation type="whole" allowBlank="1" showErrorMessage="1" errorTitle="Ошибка" error="Допускается ввод только неотрицательных целых чисел!" sqref="AF782">
      <formula1>0</formula1>
      <formula2>9.99999999999999E+23</formula2>
    </dataValidation>
    <dataValidation type="whole" allowBlank="1" showErrorMessage="1" errorTitle="Ошибка" error="Допускается ввод только неотрицательных целых чисел!" sqref="AI78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3">
      <formula1>"a"</formula1>
    </dataValidation>
    <dataValidation type="textLength" operator="lessThanOrEqual" allowBlank="1" showInputMessage="1" showErrorMessage="1" errorTitle="Ошибка" error="Допускается ввод не более 900 символов!" sqref="K783">
      <formula1>900</formula1>
    </dataValidation>
    <dataValidation type="whole" allowBlank="1" showErrorMessage="1" errorTitle="Ошибка" error="Допускается ввод только неотрицательных целых чисел!" sqref="AF783">
      <formula1>0</formula1>
      <formula2>9.99999999999999E+23</formula2>
    </dataValidation>
    <dataValidation type="whole" allowBlank="1" showErrorMessage="1" errorTitle="Ошибка" error="Допускается ввод только неотрицательных целых чисел!" sqref="AI7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4">
      <formula1>"a"</formula1>
    </dataValidation>
    <dataValidation type="textLength" operator="lessThanOrEqual" allowBlank="1" showInputMessage="1" showErrorMessage="1" errorTitle="Ошибка" error="Допускается ввод не более 900 символов!" sqref="K784">
      <formula1>900</formula1>
    </dataValidation>
    <dataValidation type="decimal" allowBlank="1" showErrorMessage="1" errorTitle="Ошибка" error="Допускается ввод только неотрицательных чисел!" sqref="AC784">
      <formula1>0</formula1>
      <formula2>9.99999999999999E+23</formula2>
    </dataValidation>
    <dataValidation type="decimal" allowBlank="1" showErrorMessage="1" errorTitle="Ошибка" error="Допускается ввод только неотрицательных чисел!" sqref="AE784">
      <formula1>0</formula1>
      <formula2>9.99999999999999E+23</formula2>
    </dataValidation>
    <dataValidation type="whole" allowBlank="1" showErrorMessage="1" errorTitle="Ошибка" error="Допускается ввод только неотрицательных целых чисел!" sqref="AF784">
      <formula1>0</formula1>
      <formula2>9.99999999999999E+23</formula2>
    </dataValidation>
    <dataValidation type="whole" allowBlank="1" showErrorMessage="1" errorTitle="Ошибка" error="Допускается ввод только неотрицательных целых чисел!" sqref="AI7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6">
      <formula1>"a"</formula1>
    </dataValidation>
    <dataValidation type="textLength" operator="lessThanOrEqual" allowBlank="1" showInputMessage="1" showErrorMessage="1" errorTitle="Ошибка" error="Допускается ввод не более 900 символов!" sqref="K786">
      <formula1>900</formula1>
    </dataValidation>
    <dataValidation type="whole" allowBlank="1" showErrorMessage="1" errorTitle="Ошибка" error="Допускается ввод только неотрицательных целых чисел!" sqref="AF786">
      <formula1>0</formula1>
      <formula2>9.99999999999999E+23</formula2>
    </dataValidation>
    <dataValidation type="whole" allowBlank="1" showErrorMessage="1" errorTitle="Ошибка" error="Допускается ввод только неотрицательных целых чисел!" sqref="AI786">
      <formula1>0</formula1>
      <formula2>9.99999999999999E+23</formula2>
    </dataValidation>
    <dataValidation type="whole" allowBlank="1" showErrorMessage="1" errorTitle="Ошибка" error="Допускается ввод только неотрицательных целых чисел!" sqref="AF787">
      <formula1>0</formula1>
      <formula2>9.99999999999999E+23</formula2>
    </dataValidation>
    <dataValidation type="whole" allowBlank="1" showErrorMessage="1" errorTitle="Ошибка" error="Допускается ввод только неотрицательных целых чисел!" sqref="AI7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4">
      <formula1>"a"</formula1>
    </dataValidation>
    <dataValidation type="textLength" operator="lessThanOrEqual" allowBlank="1" showInputMessage="1" showErrorMessage="1" errorTitle="Ошибка" error="Допускается ввод не более 900 символов!" sqref="K794">
      <formula1>900</formula1>
    </dataValidation>
    <dataValidation type="textLength" operator="lessThanOrEqual" allowBlank="1" showInputMessage="1" showErrorMessage="1" errorTitle="Ошибка" error="Допускается ввод не более 900 символов!" sqref="M794">
      <formula1>900</formula1>
    </dataValidation>
    <dataValidation type="whole" allowBlank="1" showErrorMessage="1" errorTitle="Ошибка" error="Допускается ввод только неотрицательных целых чисел!" sqref="AF794">
      <formula1>0</formula1>
      <formula2>9.99999999999999E+23</formula2>
    </dataValidation>
    <dataValidation type="whole" allowBlank="1" showErrorMessage="1" errorTitle="Ошибка" error="Допускается ввод только неотрицательных целых чисел!" sqref="AI79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5">
      <formula1>"a"</formula1>
    </dataValidation>
    <dataValidation type="textLength" operator="lessThanOrEqual" allowBlank="1" showInputMessage="1" showErrorMessage="1" errorTitle="Ошибка" error="Допускается ввод не более 900 символов!" sqref="K795">
      <formula1>900</formula1>
    </dataValidation>
    <dataValidation type="whole" allowBlank="1" showErrorMessage="1" errorTitle="Ошибка" error="Допускается ввод только неотрицательных целых чисел!" sqref="AF795">
      <formula1>0</formula1>
      <formula2>9.99999999999999E+23</formula2>
    </dataValidation>
    <dataValidation type="whole" allowBlank="1" showErrorMessage="1" errorTitle="Ошибка" error="Допускается ввод только неотрицательных целых чисел!" sqref="AI79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6">
      <formula1>"a"</formula1>
    </dataValidation>
    <dataValidation type="textLength" operator="lessThanOrEqual" allowBlank="1" showInputMessage="1" showErrorMessage="1" errorTitle="Ошибка" error="Допускается ввод не более 900 символов!" sqref="K796">
      <formula1>900</formula1>
    </dataValidation>
    <dataValidation type="decimal" allowBlank="1" showErrorMessage="1" errorTitle="Ошибка" error="Допускается ввод только неотрицательных чисел!" sqref="AC796">
      <formula1>0</formula1>
      <formula2>9.99999999999999E+23</formula2>
    </dataValidation>
    <dataValidation type="decimal" allowBlank="1" showErrorMessage="1" errorTitle="Ошибка" error="Допускается ввод только неотрицательных чисел!" sqref="AE796">
      <formula1>0</formula1>
      <formula2>9.99999999999999E+23</formula2>
    </dataValidation>
    <dataValidation type="whole" allowBlank="1" showErrorMessage="1" errorTitle="Ошибка" error="Допускается ввод только неотрицательных целых чисел!" sqref="AF796">
      <formula1>0</formula1>
      <formula2>9.99999999999999E+23</formula2>
    </dataValidation>
    <dataValidation type="whole" allowBlank="1" showErrorMessage="1" errorTitle="Ошибка" error="Допускается ввод только неотрицательных целых чисел!" sqref="AI7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7">
      <formula1>"a"</formula1>
    </dataValidation>
    <dataValidation type="textLength" operator="lessThanOrEqual" allowBlank="1" showInputMessage="1" showErrorMessage="1" errorTitle="Ошибка" error="Допускается ввод не более 900 символов!" sqref="K797">
      <formula1>900</formula1>
    </dataValidation>
    <dataValidation type="whole" allowBlank="1" showErrorMessage="1" errorTitle="Ошибка" error="Допускается ввод только неотрицательных целых чисел!" sqref="AF797">
      <formula1>0</formula1>
      <formula2>9.99999999999999E+23</formula2>
    </dataValidation>
    <dataValidation type="whole" allowBlank="1" showErrorMessage="1" errorTitle="Ошибка" error="Допускается ввод только неотрицательных целых чисел!" sqref="AI797">
      <formula1>0</formula1>
      <formula2>9.99999999999999E+23</formula2>
    </dataValidation>
    <dataValidation type="whole" allowBlank="1" showErrorMessage="1" errorTitle="Ошибка" error="Допускается ввод только неотрицательных целых чисел!" sqref="AF798">
      <formula1>0</formula1>
      <formula2>9.99999999999999E+23</formula2>
    </dataValidation>
    <dataValidation type="whole" allowBlank="1" showErrorMessage="1" errorTitle="Ошибка" error="Допускается ввод только неотрицательных целых чисел!" sqref="AI7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9">
      <formula1>"a"</formula1>
    </dataValidation>
    <dataValidation type="textLength" operator="lessThanOrEqual" allowBlank="1" showInputMessage="1" showErrorMessage="1" errorTitle="Ошибка" error="Допускается ввод не более 900 символов!" sqref="K799">
      <formula1>900</formula1>
    </dataValidation>
    <dataValidation type="textLength" operator="lessThanOrEqual" allowBlank="1" showInputMessage="1" showErrorMessage="1" errorTitle="Ошибка" error="Допускается ввод не более 900 символов!" sqref="M799">
      <formula1>900</formula1>
    </dataValidation>
    <dataValidation type="whole" allowBlank="1" showErrorMessage="1" errorTitle="Ошибка" error="Допускается ввод только неотрицательных целых чисел!" sqref="AF799">
      <formula1>0</formula1>
      <formula2>9.99999999999999E+23</formula2>
    </dataValidation>
    <dataValidation type="whole" allowBlank="1" showErrorMessage="1" errorTitle="Ошибка" error="Допускается ввод только неотрицательных целых чисел!" sqref="AI79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0">
      <formula1>"a"</formula1>
    </dataValidation>
    <dataValidation type="textLength" operator="lessThanOrEqual" allowBlank="1" showInputMessage="1" showErrorMessage="1" errorTitle="Ошибка" error="Допускается ввод не более 900 символов!" sqref="K800">
      <formula1>900</formula1>
    </dataValidation>
    <dataValidation type="whole" allowBlank="1" showErrorMessage="1" errorTitle="Ошибка" error="Допускается ввод только неотрицательных целых чисел!" sqref="AF800">
      <formula1>0</formula1>
      <formula2>9.99999999999999E+23</formula2>
    </dataValidation>
    <dataValidation type="whole" allowBlank="1" showErrorMessage="1" errorTitle="Ошибка" error="Допускается ввод только неотрицательных целых чисел!" sqref="AI8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1">
      <formula1>"a"</formula1>
    </dataValidation>
    <dataValidation type="textLength" operator="lessThanOrEqual" allowBlank="1" showInputMessage="1" showErrorMessage="1" errorTitle="Ошибка" error="Допускается ввод не более 900 символов!" sqref="K801">
      <formula1>900</formula1>
    </dataValidation>
    <dataValidation type="decimal" allowBlank="1" showErrorMessage="1" errorTitle="Ошибка" error="Допускается ввод только неотрицательных чисел!" sqref="AC801">
      <formula1>0</formula1>
      <formula2>9.99999999999999E+23</formula2>
    </dataValidation>
    <dataValidation type="decimal" allowBlank="1" showErrorMessage="1" errorTitle="Ошибка" error="Допускается ввод только неотрицательных чисел!" sqref="AE801">
      <formula1>0</formula1>
      <formula2>9.99999999999999E+23</formula2>
    </dataValidation>
    <dataValidation type="whole" allowBlank="1" showErrorMessage="1" errorTitle="Ошибка" error="Допускается ввод только неотрицательных целых чисел!" sqref="AF801">
      <formula1>0</formula1>
      <formula2>9.99999999999999E+23</formula2>
    </dataValidation>
    <dataValidation type="whole" allowBlank="1" showErrorMessage="1" errorTitle="Ошибка" error="Допускается ввод только неотрицательных целых чисел!" sqref="AI80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2">
      <formula1>"a"</formula1>
    </dataValidation>
    <dataValidation type="textLength" operator="lessThanOrEqual" allowBlank="1" showInputMessage="1" showErrorMessage="1" errorTitle="Ошибка" error="Допускается ввод не более 900 символов!" sqref="K802">
      <formula1>900</formula1>
    </dataValidation>
    <dataValidation type="whole" allowBlank="1" showErrorMessage="1" errorTitle="Ошибка" error="Допускается ввод только неотрицательных целых чисел!" sqref="AF802">
      <formula1>0</formula1>
      <formula2>9.99999999999999E+23</formula2>
    </dataValidation>
    <dataValidation type="whole" allowBlank="1" showErrorMessage="1" errorTitle="Ошибка" error="Допускается ввод только неотрицательных целых чисел!" sqref="AI802">
      <formula1>0</formula1>
      <formula2>9.99999999999999E+23</formula2>
    </dataValidation>
    <dataValidation type="whole" allowBlank="1" showErrorMessage="1" errorTitle="Ошибка" error="Допускается ввод только неотрицательных целых чисел!" sqref="AF803">
      <formula1>0</formula1>
      <formula2>9.99999999999999E+23</formula2>
    </dataValidation>
    <dataValidation type="whole" allowBlank="1" showErrorMessage="1" errorTitle="Ошибка" error="Допускается ввод только неотрицательных целых чисел!" sqref="AI8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4">
      <formula1>"a"</formula1>
    </dataValidation>
    <dataValidation type="textLength" operator="lessThanOrEqual" allowBlank="1" showInputMessage="1" showErrorMessage="1" errorTitle="Ошибка" error="Допускается ввод не более 900 символов!" sqref="K804">
      <formula1>900</formula1>
    </dataValidation>
    <dataValidation type="textLength" operator="lessThanOrEqual" allowBlank="1" showInputMessage="1" showErrorMessage="1" errorTitle="Ошибка" error="Допускается ввод не более 900 символов!" sqref="M804">
      <formula1>900</formula1>
    </dataValidation>
    <dataValidation type="whole" allowBlank="1" showErrorMessage="1" errorTitle="Ошибка" error="Допускается ввод только неотрицательных целых чисел!" sqref="AF804">
      <formula1>0</formula1>
      <formula2>9.99999999999999E+23</formula2>
    </dataValidation>
    <dataValidation type="whole" allowBlank="1" showErrorMessage="1" errorTitle="Ошибка" error="Допускается ввод только неотрицательных целых чисел!" sqref="AI8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5">
      <formula1>"a"</formula1>
    </dataValidation>
    <dataValidation type="textLength" operator="lessThanOrEqual" allowBlank="1" showInputMessage="1" showErrorMessage="1" errorTitle="Ошибка" error="Допускается ввод не более 900 символов!" sqref="K805">
      <formula1>900</formula1>
    </dataValidation>
    <dataValidation type="whole" allowBlank="1" showErrorMessage="1" errorTitle="Ошибка" error="Допускается ввод только неотрицательных целых чисел!" sqref="AF805">
      <formula1>0</formula1>
      <formula2>9.99999999999999E+23</formula2>
    </dataValidation>
    <dataValidation type="whole" allowBlank="1" showErrorMessage="1" errorTitle="Ошибка" error="Допускается ввод только неотрицательных целых чисел!" sqref="AI80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6">
      <formula1>"a"</formula1>
    </dataValidation>
    <dataValidation type="textLength" operator="lessThanOrEqual" allowBlank="1" showInputMessage="1" showErrorMessage="1" errorTitle="Ошибка" error="Допускается ввод не более 900 символов!" sqref="K806">
      <formula1>900</formula1>
    </dataValidation>
    <dataValidation type="decimal" allowBlank="1" showErrorMessage="1" errorTitle="Ошибка" error="Допускается ввод только неотрицательных чисел!" sqref="AC806">
      <formula1>0</formula1>
      <formula2>9.99999999999999E+23</formula2>
    </dataValidation>
    <dataValidation type="decimal" allowBlank="1" showErrorMessage="1" errorTitle="Ошибка" error="Допускается ввод только неотрицательных чисел!" sqref="AE806">
      <formula1>0</formula1>
      <formula2>9.99999999999999E+23</formula2>
    </dataValidation>
    <dataValidation type="whole" allowBlank="1" showErrorMessage="1" errorTitle="Ошибка" error="Допускается ввод только неотрицательных целых чисел!" sqref="AF806">
      <formula1>0</formula1>
      <formula2>9.99999999999999E+23</formula2>
    </dataValidation>
    <dataValidation type="whole" allowBlank="1" showErrorMessage="1" errorTitle="Ошибка" error="Допускается ввод только неотрицательных целых чисел!" sqref="AI8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7">
      <formula1>"a"</formula1>
    </dataValidation>
    <dataValidation type="textLength" operator="lessThanOrEqual" allowBlank="1" showInputMessage="1" showErrorMessage="1" errorTitle="Ошибка" error="Допускается ввод не более 900 символов!" sqref="K807">
      <formula1>900</formula1>
    </dataValidation>
    <dataValidation type="whole" allowBlank="1" showErrorMessage="1" errorTitle="Ошибка" error="Допускается ввод только неотрицательных целых чисел!" sqref="AF807">
      <formula1>0</formula1>
      <formula2>9.99999999999999E+23</formula2>
    </dataValidation>
    <dataValidation type="whole" allowBlank="1" showErrorMessage="1" errorTitle="Ошибка" error="Допускается ввод только неотрицательных целых чисел!" sqref="AI807">
      <formula1>0</formula1>
      <formula2>9.99999999999999E+23</formula2>
    </dataValidation>
    <dataValidation type="whole" allowBlank="1" showErrorMessage="1" errorTitle="Ошибка" error="Допускается ввод только неотрицательных целых чисел!" sqref="AF808">
      <formula1>0</formula1>
      <formula2>9.99999999999999E+23</formula2>
    </dataValidation>
    <dataValidation type="whole" allowBlank="1" showErrorMessage="1" errorTitle="Ошибка" error="Допускается ввод только неотрицательных целых чисел!" sqref="AI8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9">
      <formula1>"a"</formula1>
    </dataValidation>
    <dataValidation type="textLength" operator="lessThanOrEqual" allowBlank="1" showInputMessage="1" showErrorMessage="1" errorTitle="Ошибка" error="Допускается ввод не более 900 символов!" sqref="K809">
      <formula1>900</formula1>
    </dataValidation>
    <dataValidation type="textLength" operator="lessThanOrEqual" allowBlank="1" showInputMessage="1" showErrorMessage="1" errorTitle="Ошибка" error="Допускается ввод не более 900 символов!" sqref="M809">
      <formula1>900</formula1>
    </dataValidation>
    <dataValidation type="whole" allowBlank="1" showErrorMessage="1" errorTitle="Ошибка" error="Допускается ввод только неотрицательных целых чисел!" sqref="AF809">
      <formula1>0</formula1>
      <formula2>9.99999999999999E+23</formula2>
    </dataValidation>
    <dataValidation type="whole" allowBlank="1" showErrorMessage="1" errorTitle="Ошибка" error="Допускается ввод только неотрицательных целых чисел!" sqref="AI80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0">
      <formula1>"a"</formula1>
    </dataValidation>
    <dataValidation type="textLength" operator="lessThanOrEqual" allowBlank="1" showInputMessage="1" showErrorMessage="1" errorTitle="Ошибка" error="Допускается ввод не более 900 символов!" sqref="K810">
      <formula1>900</formula1>
    </dataValidation>
    <dataValidation type="whole" allowBlank="1" showErrorMessage="1" errorTitle="Ошибка" error="Допускается ввод только неотрицательных целых чисел!" sqref="AF810">
      <formula1>0</formula1>
      <formula2>9.99999999999999E+23</formula2>
    </dataValidation>
    <dataValidation type="whole" allowBlank="1" showErrorMessage="1" errorTitle="Ошибка" error="Допускается ввод только неотрицательных целых чисел!" sqref="AI81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1">
      <formula1>"a"</formula1>
    </dataValidation>
    <dataValidation type="textLength" operator="lessThanOrEqual" allowBlank="1" showInputMessage="1" showErrorMessage="1" errorTitle="Ошибка" error="Допускается ввод не более 900 символов!" sqref="K811">
      <formula1>900</formula1>
    </dataValidation>
    <dataValidation type="decimal" allowBlank="1" showErrorMessage="1" errorTitle="Ошибка" error="Допускается ввод только неотрицательных чисел!" sqref="AC811">
      <formula1>0</formula1>
      <formula2>9.99999999999999E+23</formula2>
    </dataValidation>
    <dataValidation type="decimal" allowBlank="1" showErrorMessage="1" errorTitle="Ошибка" error="Допускается ввод только неотрицательных чисел!" sqref="AE811">
      <formula1>0</formula1>
      <formula2>9.99999999999999E+23</formula2>
    </dataValidation>
    <dataValidation type="whole" allowBlank="1" showErrorMessage="1" errorTitle="Ошибка" error="Допускается ввод только неотрицательных целых чисел!" sqref="AF811">
      <formula1>0</formula1>
      <formula2>9.99999999999999E+23</formula2>
    </dataValidation>
    <dataValidation type="whole" allowBlank="1" showErrorMessage="1" errorTitle="Ошибка" error="Допускается ввод только неотрицательных целых чисел!" sqref="AI81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5">
      <formula1>"a"</formula1>
    </dataValidation>
    <dataValidation type="textLength" operator="lessThanOrEqual" allowBlank="1" showInputMessage="1" showErrorMessage="1" errorTitle="Ошибка" error="Допускается ввод не более 900 символов!" sqref="K815">
      <formula1>900</formula1>
    </dataValidation>
    <dataValidation type="whole" allowBlank="1" showErrorMessage="1" errorTitle="Ошибка" error="Допускается ввод только неотрицательных целых чисел!" sqref="AF815">
      <formula1>0</formula1>
      <formula2>9.99999999999999E+23</formula2>
    </dataValidation>
    <dataValidation type="whole" allowBlank="1" showErrorMessage="1" errorTitle="Ошибка" error="Допускается ввод только неотрицательных целых чисел!" sqref="AI815">
      <formula1>0</formula1>
      <formula2>9.99999999999999E+23</formula2>
    </dataValidation>
    <dataValidation type="whole" allowBlank="1" showErrorMessage="1" errorTitle="Ошибка" error="Допускается ввод только неотрицательных целых чисел!" sqref="AF816">
      <formula1>0</formula1>
      <formula2>9.99999999999999E+23</formula2>
    </dataValidation>
    <dataValidation type="whole" allowBlank="1" showErrorMessage="1" errorTitle="Ошибка" error="Допускается ввод только неотрицательных целых чисел!" sqref="AI8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4">
      <formula1>"a"</formula1>
    </dataValidation>
    <dataValidation type="textLength" operator="lessThanOrEqual" allowBlank="1" showInputMessage="1" showErrorMessage="1" errorTitle="Ошибка" error="Допускается ввод не более 900 символов!" sqref="K834">
      <formula1>900</formula1>
    </dataValidation>
    <dataValidation type="textLength" operator="lessThanOrEqual" allowBlank="1" showInputMessage="1" showErrorMessage="1" errorTitle="Ошибка" error="Допускается ввод не более 900 символов!" sqref="M834">
      <formula1>900</formula1>
    </dataValidation>
    <dataValidation type="whole" allowBlank="1" showErrorMessage="1" errorTitle="Ошибка" error="Допускается ввод только неотрицательных целых чисел!" sqref="AF834">
      <formula1>0</formula1>
      <formula2>9.99999999999999E+23</formula2>
    </dataValidation>
    <dataValidation type="whole" allowBlank="1" showErrorMessage="1" errorTitle="Ошибка" error="Допускается ввод только неотрицательных целых чисел!" sqref="AI8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5">
      <formula1>"a"</formula1>
    </dataValidation>
    <dataValidation type="textLength" operator="lessThanOrEqual" allowBlank="1" showInputMessage="1" showErrorMessage="1" errorTitle="Ошибка" error="Допускается ввод не более 900 символов!" sqref="K835">
      <formula1>900</formula1>
    </dataValidation>
    <dataValidation type="whole" allowBlank="1" showErrorMessage="1" errorTitle="Ошибка" error="Допускается ввод только неотрицательных целых чисел!" sqref="AF835">
      <formula1>0</formula1>
      <formula2>9.99999999999999E+23</formula2>
    </dataValidation>
    <dataValidation type="whole" allowBlank="1" showErrorMessage="1" errorTitle="Ошибка" error="Допускается ввод только неотрицательных целых чисел!" sqref="AI8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6">
      <formula1>"a"</formula1>
    </dataValidation>
    <dataValidation type="textLength" operator="lessThanOrEqual" allowBlank="1" showInputMessage="1" showErrorMessage="1" errorTitle="Ошибка" error="Допускается ввод не более 900 символов!" sqref="K836">
      <formula1>900</formula1>
    </dataValidation>
    <dataValidation type="decimal" allowBlank="1" showErrorMessage="1" errorTitle="Ошибка" error="Допускается ввод только неотрицательных чисел!" sqref="AC836">
      <formula1>0</formula1>
      <formula2>9.99999999999999E+23</formula2>
    </dataValidation>
    <dataValidation type="decimal" allowBlank="1" showErrorMessage="1" errorTitle="Ошибка" error="Допускается ввод только неотрицательных чисел!" sqref="AE836">
      <formula1>0</formula1>
      <formula2>9.99999999999999E+23</formula2>
    </dataValidation>
    <dataValidation type="whole" allowBlank="1" showErrorMessage="1" errorTitle="Ошибка" error="Допускается ввод только неотрицательных целых чисел!" sqref="AF836">
      <formula1>0</formula1>
      <formula2>9.99999999999999E+23</formula2>
    </dataValidation>
    <dataValidation type="whole" allowBlank="1" showErrorMessage="1" errorTitle="Ошибка" error="Допускается ввод только неотрицательных целых чисел!" sqref="AI8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0">
      <formula1>"a"</formula1>
    </dataValidation>
    <dataValidation type="textLength" operator="lessThanOrEqual" allowBlank="1" showInputMessage="1" showErrorMessage="1" errorTitle="Ошибка" error="Допускается ввод не более 900 символов!" sqref="K840">
      <formula1>900</formula1>
    </dataValidation>
    <dataValidation type="whole" allowBlank="1" showErrorMessage="1" errorTitle="Ошибка" error="Допускается ввод только неотрицательных целых чисел!" sqref="AF840">
      <formula1>0</formula1>
      <formula2>9.99999999999999E+23</formula2>
    </dataValidation>
    <dataValidation type="whole" allowBlank="1" showErrorMessage="1" errorTitle="Ошибка" error="Допускается ввод только неотрицательных целых чисел!" sqref="AI840">
      <formula1>0</formula1>
      <formula2>9.99999999999999E+23</formula2>
    </dataValidation>
    <dataValidation type="whole" allowBlank="1" showErrorMessage="1" errorTitle="Ошибка" error="Допускается ввод только неотрицательных целых чисел!" sqref="AF841">
      <formula1>0</formula1>
      <formula2>9.99999999999999E+23</formula2>
    </dataValidation>
    <dataValidation type="whole" allowBlank="1" showErrorMessage="1" errorTitle="Ошибка" error="Допускается ввод только неотрицательных целых чисел!" sqref="AI8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2">
      <formula1>"a"</formula1>
    </dataValidation>
    <dataValidation type="textLength" operator="lessThanOrEqual" allowBlank="1" showInputMessage="1" showErrorMessage="1" errorTitle="Ошибка" error="Допускается ввод не более 900 символов!" sqref="K842">
      <formula1>900</formula1>
    </dataValidation>
    <dataValidation type="textLength" operator="lessThanOrEqual" allowBlank="1" showInputMessage="1" showErrorMessage="1" errorTitle="Ошибка" error="Допускается ввод не более 900 символов!" sqref="M842">
      <formula1>900</formula1>
    </dataValidation>
    <dataValidation type="whole" allowBlank="1" showErrorMessage="1" errorTitle="Ошибка" error="Допускается ввод только неотрицательных целых чисел!" sqref="AF842">
      <formula1>0</formula1>
      <formula2>9.99999999999999E+23</formula2>
    </dataValidation>
    <dataValidation type="whole" allowBlank="1" showErrorMessage="1" errorTitle="Ошибка" error="Допускается ввод только неотрицательных целых чисел!" sqref="AI8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3">
      <formula1>"a"</formula1>
    </dataValidation>
    <dataValidation type="textLength" operator="lessThanOrEqual" allowBlank="1" showInputMessage="1" showErrorMessage="1" errorTitle="Ошибка" error="Допускается ввод не более 900 символов!" sqref="K843">
      <formula1>900</formula1>
    </dataValidation>
    <dataValidation type="whole" allowBlank="1" showErrorMessage="1" errorTitle="Ошибка" error="Допускается ввод только неотрицательных целых чисел!" sqref="AF843">
      <formula1>0</formula1>
      <formula2>9.99999999999999E+23</formula2>
    </dataValidation>
    <dataValidation type="whole" allowBlank="1" showErrorMessage="1" errorTitle="Ошибка" error="Допускается ввод только неотрицательных целых чисел!" sqref="AI8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4">
      <formula1>"a"</formula1>
    </dataValidation>
    <dataValidation type="textLength" operator="lessThanOrEqual" allowBlank="1" showInputMessage="1" showErrorMessage="1" errorTitle="Ошибка" error="Допускается ввод не более 900 символов!" sqref="K844">
      <formula1>900</formula1>
    </dataValidation>
    <dataValidation type="decimal" allowBlank="1" showErrorMessage="1" errorTitle="Ошибка" error="Допускается ввод только неотрицательных чисел!" sqref="AC844">
      <formula1>0</formula1>
      <formula2>9.99999999999999E+23</formula2>
    </dataValidation>
    <dataValidation type="decimal" allowBlank="1" showErrorMessage="1" errorTitle="Ошибка" error="Допускается ввод только неотрицательных чисел!" sqref="AE844">
      <formula1>0</formula1>
      <formula2>9.99999999999999E+23</formula2>
    </dataValidation>
    <dataValidation type="whole" allowBlank="1" showErrorMessage="1" errorTitle="Ошибка" error="Допускается ввод только неотрицательных целых чисел!" sqref="AF844">
      <formula1>0</formula1>
      <formula2>9.99999999999999E+23</formula2>
    </dataValidation>
    <dataValidation type="whole" allowBlank="1" showErrorMessage="1" errorTitle="Ошибка" error="Допускается ввод только неотрицательных целых чисел!" sqref="AI8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7">
      <formula1>"a"</formula1>
    </dataValidation>
    <dataValidation type="textLength" operator="lessThanOrEqual" allowBlank="1" showInputMessage="1" showErrorMessage="1" errorTitle="Ошибка" error="Допускается ввод не более 900 символов!" sqref="K847">
      <formula1>900</formula1>
    </dataValidation>
    <dataValidation type="whole" allowBlank="1" showErrorMessage="1" errorTitle="Ошибка" error="Допускается ввод только неотрицательных целых чисел!" sqref="AF847">
      <formula1>0</formula1>
      <formula2>9.99999999999999E+23</formula2>
    </dataValidation>
    <dataValidation type="whole" allowBlank="1" showErrorMessage="1" errorTitle="Ошибка" error="Допускается ввод только неотрицательных целых чисел!" sqref="AI847">
      <formula1>0</formula1>
      <formula2>9.99999999999999E+23</formula2>
    </dataValidation>
    <dataValidation type="whole" allowBlank="1" showErrorMessage="1" errorTitle="Ошибка" error="Допускается ввод только неотрицательных целых чисел!" sqref="AF848">
      <formula1>0</formula1>
      <formula2>9.99999999999999E+23</formula2>
    </dataValidation>
    <dataValidation type="whole" allowBlank="1" showErrorMessage="1" errorTitle="Ошибка" error="Допускается ввод только неотрицательных целых чисел!" sqref="AI8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9">
      <formula1>"a"</formula1>
    </dataValidation>
    <dataValidation type="textLength" operator="lessThanOrEqual" allowBlank="1" showInputMessage="1" showErrorMessage="1" errorTitle="Ошибка" error="Допускается ввод не более 900 символов!" sqref="K849">
      <formula1>900</formula1>
    </dataValidation>
    <dataValidation type="textLength" operator="lessThanOrEqual" allowBlank="1" showInputMessage="1" showErrorMessage="1" errorTitle="Ошибка" error="Допускается ввод не более 900 символов!" sqref="M849">
      <formula1>900</formula1>
    </dataValidation>
    <dataValidation type="whole" allowBlank="1" showErrorMessage="1" errorTitle="Ошибка" error="Допускается ввод только неотрицательных целых чисел!" sqref="AF849">
      <formula1>0</formula1>
      <formula2>9.99999999999999E+23</formula2>
    </dataValidation>
    <dataValidation type="whole" allowBlank="1" showErrorMessage="1" errorTitle="Ошибка" error="Допускается ввод только неотрицательных целых чисел!" sqref="AI8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0">
      <formula1>"a"</formula1>
    </dataValidation>
    <dataValidation type="textLength" operator="lessThanOrEqual" allowBlank="1" showInputMessage="1" showErrorMessage="1" errorTitle="Ошибка" error="Допускается ввод не более 900 символов!" sqref="K850">
      <formula1>900</formula1>
    </dataValidation>
    <dataValidation type="whole" allowBlank="1" showErrorMessage="1" errorTitle="Ошибка" error="Допускается ввод только неотрицательных целых чисел!" sqref="AF850">
      <formula1>0</formula1>
      <formula2>9.99999999999999E+23</formula2>
    </dataValidation>
    <dataValidation type="whole" allowBlank="1" showErrorMessage="1" errorTitle="Ошибка" error="Допускается ввод только неотрицательных целых чисел!" sqref="AI8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1">
      <formula1>"a"</formula1>
    </dataValidation>
    <dataValidation type="textLength" operator="lessThanOrEqual" allowBlank="1" showInputMessage="1" showErrorMessage="1" errorTitle="Ошибка" error="Допускается ввод не более 900 символов!" sqref="K851">
      <formula1>900</formula1>
    </dataValidation>
    <dataValidation type="decimal" allowBlank="1" showErrorMessage="1" errorTitle="Ошибка" error="Допускается ввод только неотрицательных чисел!" sqref="AC851">
      <formula1>0</formula1>
      <formula2>9.99999999999999E+23</formula2>
    </dataValidation>
    <dataValidation type="decimal" allowBlank="1" showErrorMessage="1" errorTitle="Ошибка" error="Допускается ввод только неотрицательных чисел!" sqref="AE851">
      <formula1>0</formula1>
      <formula2>9.99999999999999E+23</formula2>
    </dataValidation>
    <dataValidation type="whole" allowBlank="1" showErrorMessage="1" errorTitle="Ошибка" error="Допускается ввод только неотрицательных целых чисел!" sqref="AF851">
      <formula1>0</formula1>
      <formula2>9.99999999999999E+23</formula2>
    </dataValidation>
    <dataValidation type="whole" allowBlank="1" showErrorMessage="1" errorTitle="Ошибка" error="Допускается ввод только неотрицательных целых чисел!" sqref="AI8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3">
      <formula1>"a"</formula1>
    </dataValidation>
    <dataValidation type="textLength" operator="lessThanOrEqual" allowBlank="1" showInputMessage="1" showErrorMessage="1" errorTitle="Ошибка" error="Допускается ввод не более 900 символов!" sqref="K853">
      <formula1>900</formula1>
    </dataValidation>
    <dataValidation type="whole" allowBlank="1" showErrorMessage="1" errorTitle="Ошибка" error="Допускается ввод только неотрицательных целых чисел!" sqref="AF853">
      <formula1>0</formula1>
      <formula2>9.99999999999999E+23</formula2>
    </dataValidation>
    <dataValidation type="whole" allowBlank="1" showErrorMessage="1" errorTitle="Ошибка" error="Допускается ввод только неотрицательных целых чисел!" sqref="AI853">
      <formula1>0</formula1>
      <formula2>9.99999999999999E+23</formula2>
    </dataValidation>
    <dataValidation type="whole" allowBlank="1" showErrorMessage="1" errorTitle="Ошибка" error="Допускается ввод только неотрицательных целых чисел!" sqref="AF854">
      <formula1>0</formula1>
      <formula2>9.99999999999999E+23</formula2>
    </dataValidation>
    <dataValidation type="whole" allowBlank="1" showErrorMessage="1" errorTitle="Ошибка" error="Допускается ввод только неотрицательных целых чисел!" sqref="AI8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5">
      <formula1>"a"</formula1>
    </dataValidation>
    <dataValidation type="textLength" operator="lessThanOrEqual" allowBlank="1" showInputMessage="1" showErrorMessage="1" errorTitle="Ошибка" error="Допускается ввод не более 900 символов!" sqref="K855">
      <formula1>900</formula1>
    </dataValidation>
    <dataValidation type="textLength" operator="lessThanOrEqual" allowBlank="1" showInputMessage="1" showErrorMessage="1" errorTitle="Ошибка" error="Допускается ввод не более 900 символов!" sqref="M855">
      <formula1>900</formula1>
    </dataValidation>
    <dataValidation type="whole" allowBlank="1" showErrorMessage="1" errorTitle="Ошибка" error="Допускается ввод только неотрицательных целых чисел!" sqref="AF855">
      <formula1>0</formula1>
      <formula2>9.99999999999999E+23</formula2>
    </dataValidation>
    <dataValidation type="whole" allowBlank="1" showErrorMessage="1" errorTitle="Ошибка" error="Допускается ввод только неотрицательных целых чисел!" sqref="AI8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6">
      <formula1>"a"</formula1>
    </dataValidation>
    <dataValidation type="textLength" operator="lessThanOrEqual" allowBlank="1" showInputMessage="1" showErrorMessage="1" errorTitle="Ошибка" error="Допускается ввод не более 900 символов!" sqref="K856">
      <formula1>900</formula1>
    </dataValidation>
    <dataValidation type="whole" allowBlank="1" showErrorMessage="1" errorTitle="Ошибка" error="Допускается ввод только неотрицательных целых чисел!" sqref="AF856">
      <formula1>0</formula1>
      <formula2>9.99999999999999E+23</formula2>
    </dataValidation>
    <dataValidation type="whole" allowBlank="1" showErrorMessage="1" errorTitle="Ошибка" error="Допускается ввод только неотрицательных целых чисел!" sqref="AI8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7">
      <formula1>"a"</formula1>
    </dataValidation>
    <dataValidation type="textLength" operator="lessThanOrEqual" allowBlank="1" showInputMessage="1" showErrorMessage="1" errorTitle="Ошибка" error="Допускается ввод не более 900 символов!" sqref="K857">
      <formula1>900</formula1>
    </dataValidation>
    <dataValidation type="decimal" allowBlank="1" showErrorMessage="1" errorTitle="Ошибка" error="Допускается ввод только неотрицательных чисел!" sqref="AC857">
      <formula1>0</formula1>
      <formula2>9.99999999999999E+23</formula2>
    </dataValidation>
    <dataValidation type="decimal" allowBlank="1" showErrorMessage="1" errorTitle="Ошибка" error="Допускается ввод только неотрицательных чисел!" sqref="AE857">
      <formula1>0</formula1>
      <formula2>9.99999999999999E+23</formula2>
    </dataValidation>
    <dataValidation type="whole" allowBlank="1" showErrorMessage="1" errorTitle="Ошибка" error="Допускается ввод только неотрицательных целых чисел!" sqref="AF857">
      <formula1>0</formula1>
      <formula2>9.99999999999999E+23</formula2>
    </dataValidation>
    <dataValidation type="whole" allowBlank="1" showErrorMessage="1" errorTitle="Ошибка" error="Допускается ввод только неотрицательных целых чисел!" sqref="AI8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0">
      <formula1>"a"</formula1>
    </dataValidation>
    <dataValidation type="textLength" operator="lessThanOrEqual" allowBlank="1" showInputMessage="1" showErrorMessage="1" errorTitle="Ошибка" error="Допускается ввод не более 900 символов!" sqref="K860">
      <formula1>900</formula1>
    </dataValidation>
    <dataValidation type="whole" allowBlank="1" showErrorMessage="1" errorTitle="Ошибка" error="Допускается ввод только неотрицательных целых чисел!" sqref="AF860">
      <formula1>0</formula1>
      <formula2>9.99999999999999E+23</formula2>
    </dataValidation>
    <dataValidation type="whole" allowBlank="1" showErrorMessage="1" errorTitle="Ошибка" error="Допускается ввод только неотрицательных целых чисел!" sqref="AI860">
      <formula1>0</formula1>
      <formula2>9.99999999999999E+23</formula2>
    </dataValidation>
    <dataValidation type="whole" allowBlank="1" showErrorMessage="1" errorTitle="Ошибка" error="Допускается ввод только неотрицательных целых чисел!" sqref="AF861">
      <formula1>0</formula1>
      <formula2>9.99999999999999E+23</formula2>
    </dataValidation>
    <dataValidation type="whole" allowBlank="1" showErrorMessage="1" errorTitle="Ошибка" error="Допускается ввод только неотрицательных целых чисел!" sqref="AI8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2">
      <formula1>"a"</formula1>
    </dataValidation>
    <dataValidation type="textLength" operator="lessThanOrEqual" allowBlank="1" showInputMessage="1" showErrorMessage="1" errorTitle="Ошибка" error="Допускается ввод не более 900 символов!" sqref="K862">
      <formula1>900</formula1>
    </dataValidation>
    <dataValidation type="textLength" operator="lessThanOrEqual" allowBlank="1" showInputMessage="1" showErrorMessage="1" errorTitle="Ошибка" error="Допускается ввод не более 900 символов!" sqref="M862">
      <formula1>900</formula1>
    </dataValidation>
    <dataValidation type="whole" allowBlank="1" showErrorMessage="1" errorTitle="Ошибка" error="Допускается ввод только неотрицательных целых чисел!" sqref="AF862">
      <formula1>0</formula1>
      <formula2>9.99999999999999E+23</formula2>
    </dataValidation>
    <dataValidation type="whole" allowBlank="1" showErrorMessage="1" errorTitle="Ошибка" error="Допускается ввод только неотрицательных целых чисел!" sqref="AI8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3">
      <formula1>"a"</formula1>
    </dataValidation>
    <dataValidation type="textLength" operator="lessThanOrEqual" allowBlank="1" showInputMessage="1" showErrorMessage="1" errorTitle="Ошибка" error="Допускается ввод не более 900 символов!" sqref="K863">
      <formula1>900</formula1>
    </dataValidation>
    <dataValidation type="whole" allowBlank="1" showErrorMessage="1" errorTitle="Ошибка" error="Допускается ввод только неотрицательных целых чисел!" sqref="AF863">
      <formula1>0</formula1>
      <formula2>9.99999999999999E+23</formula2>
    </dataValidation>
    <dataValidation type="whole" allowBlank="1" showErrorMessage="1" errorTitle="Ошибка" error="Допускается ввод только неотрицательных целых чисел!" sqref="AI8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4">
      <formula1>"a"</formula1>
    </dataValidation>
    <dataValidation type="textLength" operator="lessThanOrEqual" allowBlank="1" showInputMessage="1" showErrorMessage="1" errorTitle="Ошибка" error="Допускается ввод не более 900 символов!" sqref="K864">
      <formula1>900</formula1>
    </dataValidation>
    <dataValidation type="decimal" allowBlank="1" showErrorMessage="1" errorTitle="Ошибка" error="Допускается ввод только неотрицательных чисел!" sqref="AC864">
      <formula1>0</formula1>
      <formula2>9.99999999999999E+23</formula2>
    </dataValidation>
    <dataValidation type="decimal" allowBlank="1" showErrorMessage="1" errorTitle="Ошибка" error="Допускается ввод только неотрицательных чисел!" sqref="AE864">
      <formula1>0</formula1>
      <formula2>9.99999999999999E+23</formula2>
    </dataValidation>
    <dataValidation type="whole" allowBlank="1" showErrorMessage="1" errorTitle="Ошибка" error="Допускается ввод только неотрицательных целых чисел!" sqref="AF864">
      <formula1>0</formula1>
      <formula2>9.99999999999999E+23</formula2>
    </dataValidation>
    <dataValidation type="whole" allowBlank="1" showErrorMessage="1" errorTitle="Ошибка" error="Допускается ввод только неотрицательных целых чисел!" sqref="AI8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5">
      <formula1>"a"</formula1>
    </dataValidation>
    <dataValidation type="textLength" operator="lessThanOrEqual" allowBlank="1" showInputMessage="1" showErrorMessage="1" errorTitle="Ошибка" error="Допускается ввод не более 900 символов!" sqref="K865">
      <formula1>900</formula1>
    </dataValidation>
    <dataValidation type="whole" allowBlank="1" showErrorMessage="1" errorTitle="Ошибка" error="Допускается ввод только неотрицательных целых чисел!" sqref="AF865">
      <formula1>0</formula1>
      <formula2>9.99999999999999E+23</formula2>
    </dataValidation>
    <dataValidation type="whole" allowBlank="1" showErrorMessage="1" errorTitle="Ошибка" error="Допускается ввод только неотрицательных целых чисел!" sqref="AI865">
      <formula1>0</formula1>
      <formula2>9.99999999999999E+23</formula2>
    </dataValidation>
    <dataValidation type="whole" allowBlank="1" showErrorMessage="1" errorTitle="Ошибка" error="Допускается ввод только неотрицательных целых чисел!" sqref="AF866">
      <formula1>0</formula1>
      <formula2>9.99999999999999E+23</formula2>
    </dataValidation>
    <dataValidation type="whole" allowBlank="1" showErrorMessage="1" errorTitle="Ошибка" error="Допускается ввод только неотрицательных целых чисел!" sqref="AI8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7">
      <formula1>"a"</formula1>
    </dataValidation>
    <dataValidation type="textLength" operator="lessThanOrEqual" allowBlank="1" showInputMessage="1" showErrorMessage="1" errorTitle="Ошибка" error="Допускается ввод не более 900 символов!" sqref="K867">
      <formula1>900</formula1>
    </dataValidation>
    <dataValidation type="textLength" operator="lessThanOrEqual" allowBlank="1" showInputMessage="1" showErrorMessage="1" errorTitle="Ошибка" error="Допускается ввод не более 900 символов!" sqref="M867">
      <formula1>900</formula1>
    </dataValidation>
    <dataValidation type="whole" allowBlank="1" showErrorMessage="1" errorTitle="Ошибка" error="Допускается ввод только неотрицательных целых чисел!" sqref="AF867">
      <formula1>0</formula1>
      <formula2>9.99999999999999E+23</formula2>
    </dataValidation>
    <dataValidation type="whole" allowBlank="1" showErrorMessage="1" errorTitle="Ошибка" error="Допускается ввод только неотрицательных целых чисел!" sqref="AI8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8">
      <formula1>"a"</formula1>
    </dataValidation>
    <dataValidation type="textLength" operator="lessThanOrEqual" allowBlank="1" showInputMessage="1" showErrorMessage="1" errorTitle="Ошибка" error="Допускается ввод не более 900 символов!" sqref="K868">
      <formula1>900</formula1>
    </dataValidation>
    <dataValidation type="whole" allowBlank="1" showErrorMessage="1" errorTitle="Ошибка" error="Допускается ввод только неотрицательных целых чисел!" sqref="AF868">
      <formula1>0</formula1>
      <formula2>9.99999999999999E+23</formula2>
    </dataValidation>
    <dataValidation type="whole" allowBlank="1" showErrorMessage="1" errorTitle="Ошибка" error="Допускается ввод только неотрицательных целых чисел!" sqref="AI8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9">
      <formula1>"a"</formula1>
    </dataValidation>
    <dataValidation type="textLength" operator="lessThanOrEqual" allowBlank="1" showInputMessage="1" showErrorMessage="1" errorTitle="Ошибка" error="Допускается ввод не более 900 символов!" sqref="K869">
      <formula1>900</formula1>
    </dataValidation>
    <dataValidation type="decimal" allowBlank="1" showErrorMessage="1" errorTitle="Ошибка" error="Допускается ввод только неотрицательных чисел!" sqref="AC869">
      <formula1>0</formula1>
      <formula2>9.99999999999999E+23</formula2>
    </dataValidation>
    <dataValidation type="decimal" allowBlank="1" showErrorMessage="1" errorTitle="Ошибка" error="Допускается ввод только неотрицательных чисел!" sqref="AE869">
      <formula1>0</formula1>
      <formula2>9.99999999999999E+23</formula2>
    </dataValidation>
    <dataValidation type="whole" allowBlank="1" showErrorMessage="1" errorTitle="Ошибка" error="Допускается ввод только неотрицательных целых чисел!" sqref="AF869">
      <formula1>0</formula1>
      <formula2>9.99999999999999E+23</formula2>
    </dataValidation>
    <dataValidation type="whole" allowBlank="1" showErrorMessage="1" errorTitle="Ошибка" error="Допускается ввод только неотрицательных целых чисел!" sqref="AI8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2">
      <formula1>"a"</formula1>
    </dataValidation>
    <dataValidation type="textLength" operator="lessThanOrEqual" allowBlank="1" showInputMessage="1" showErrorMessage="1" errorTitle="Ошибка" error="Допускается ввод не более 900 символов!" sqref="K872">
      <formula1>900</formula1>
    </dataValidation>
    <dataValidation type="whole" allowBlank="1" showErrorMessage="1" errorTitle="Ошибка" error="Допускается ввод только неотрицательных целых чисел!" sqref="AF872">
      <formula1>0</formula1>
      <formula2>9.99999999999999E+23</formula2>
    </dataValidation>
    <dataValidation type="whole" allowBlank="1" showErrorMessage="1" errorTitle="Ошибка" error="Допускается ввод только неотрицательных целых чисел!" sqref="AI872">
      <formula1>0</formula1>
      <formula2>9.99999999999999E+23</formula2>
    </dataValidation>
    <dataValidation type="whole" allowBlank="1" showErrorMessage="1" errorTitle="Ошибка" error="Допускается ввод только неотрицательных целых чисел!" sqref="AF873">
      <formula1>0</formula1>
      <formula2>9.99999999999999E+23</formula2>
    </dataValidation>
    <dataValidation type="whole" allowBlank="1" showErrorMessage="1" errorTitle="Ошибка" error="Допускается ввод только неотрицательных целых чисел!" sqref="AI87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4">
      <formula1>"a"</formula1>
    </dataValidation>
    <dataValidation type="textLength" operator="lessThanOrEqual" allowBlank="1" showInputMessage="1" showErrorMessage="1" errorTitle="Ошибка" error="Допускается ввод не более 900 символов!" sqref="K874">
      <formula1>900</formula1>
    </dataValidation>
    <dataValidation type="textLength" operator="lessThanOrEqual" allowBlank="1" showInputMessage="1" showErrorMessage="1" errorTitle="Ошибка" error="Допускается ввод не более 900 символов!" sqref="M874">
      <formula1>900</formula1>
    </dataValidation>
    <dataValidation type="whole" allowBlank="1" showErrorMessage="1" errorTitle="Ошибка" error="Допускается ввод только неотрицательных целых чисел!" sqref="AF874">
      <formula1>0</formula1>
      <formula2>9.99999999999999E+23</formula2>
    </dataValidation>
    <dataValidation type="whole" allowBlank="1" showErrorMessage="1" errorTitle="Ошибка" error="Допускается ввод только неотрицательных целых чисел!" sqref="AI87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5">
      <formula1>"a"</formula1>
    </dataValidation>
    <dataValidation type="textLength" operator="lessThanOrEqual" allowBlank="1" showInputMessage="1" showErrorMessage="1" errorTitle="Ошибка" error="Допускается ввод не более 900 символов!" sqref="K875">
      <formula1>900</formula1>
    </dataValidation>
    <dataValidation type="whole" allowBlank="1" showErrorMessage="1" errorTitle="Ошибка" error="Допускается ввод только неотрицательных целых чисел!" sqref="AF875">
      <formula1>0</formula1>
      <formula2>9.99999999999999E+23</formula2>
    </dataValidation>
    <dataValidation type="whole" allowBlank="1" showErrorMessage="1" errorTitle="Ошибка" error="Допускается ввод только неотрицательных целых чисел!" sqref="AI8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6">
      <formula1>"a"</formula1>
    </dataValidation>
    <dataValidation type="textLength" operator="lessThanOrEqual" allowBlank="1" showInputMessage="1" showErrorMessage="1" errorTitle="Ошибка" error="Допускается ввод не более 900 символов!" sqref="K876">
      <formula1>900</formula1>
    </dataValidation>
    <dataValidation type="decimal" allowBlank="1" showErrorMessage="1" errorTitle="Ошибка" error="Допускается ввод только неотрицательных чисел!" sqref="AC876">
      <formula1>0</formula1>
      <formula2>9.99999999999999E+23</formula2>
    </dataValidation>
    <dataValidation type="decimal" allowBlank="1" showErrorMessage="1" errorTitle="Ошибка" error="Допускается ввод только неотрицательных чисел!" sqref="AE876">
      <formula1>0</formula1>
      <formula2>9.99999999999999E+23</formula2>
    </dataValidation>
    <dataValidation type="whole" allowBlank="1" showErrorMessage="1" errorTitle="Ошибка" error="Допускается ввод только неотрицательных целых чисел!" sqref="AF876">
      <formula1>0</formula1>
      <formula2>9.99999999999999E+23</formula2>
    </dataValidation>
    <dataValidation type="whole" allowBlank="1" showErrorMessage="1" errorTitle="Ошибка" error="Допускается ввод только неотрицательных целых чисел!" sqref="AI8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9">
      <formula1>"a"</formula1>
    </dataValidation>
    <dataValidation type="textLength" operator="lessThanOrEqual" allowBlank="1" showInputMessage="1" showErrorMessage="1" errorTitle="Ошибка" error="Допускается ввод не более 900 символов!" sqref="K879">
      <formula1>900</formula1>
    </dataValidation>
    <dataValidation type="whole" allowBlank="1" showErrorMessage="1" errorTitle="Ошибка" error="Допускается ввод только неотрицательных целых чисел!" sqref="AF879">
      <formula1>0</formula1>
      <formula2>9.99999999999999E+23</formula2>
    </dataValidation>
    <dataValidation type="whole" allowBlank="1" showErrorMessage="1" errorTitle="Ошибка" error="Допускается ввод только неотрицательных целых чисел!" sqref="AI879">
      <formula1>0</formula1>
      <formula2>9.99999999999999E+23</formula2>
    </dataValidation>
    <dataValidation type="whole" allowBlank="1" showErrorMessage="1" errorTitle="Ошибка" error="Допускается ввод только неотрицательных целых чисел!" sqref="AF880">
      <formula1>0</formula1>
      <formula2>9.99999999999999E+23</formula2>
    </dataValidation>
    <dataValidation type="whole" allowBlank="1" showErrorMessage="1" errorTitle="Ошибка" error="Допускается ввод только неотрицательных целых чисел!" sqref="AI8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1">
      <formula1>"a"</formula1>
    </dataValidation>
    <dataValidation type="textLength" operator="lessThanOrEqual" allowBlank="1" showInputMessage="1" showErrorMessage="1" errorTitle="Ошибка" error="Допускается ввод не более 900 символов!" sqref="K881">
      <formula1>900</formula1>
    </dataValidation>
    <dataValidation type="textLength" operator="lessThanOrEqual" allowBlank="1" showInputMessage="1" showErrorMessage="1" errorTitle="Ошибка" error="Допускается ввод не более 900 символов!" sqref="M881">
      <formula1>900</formula1>
    </dataValidation>
    <dataValidation type="whole" allowBlank="1" showErrorMessage="1" errorTitle="Ошибка" error="Допускается ввод только неотрицательных целых чисел!" sqref="AF881">
      <formula1>0</formula1>
      <formula2>9.99999999999999E+23</formula2>
    </dataValidation>
    <dataValidation type="whole" allowBlank="1" showErrorMessage="1" errorTitle="Ошибка" error="Допускается ввод только неотрицательных целых чисел!" sqref="AI8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2">
      <formula1>"a"</formula1>
    </dataValidation>
    <dataValidation type="textLength" operator="lessThanOrEqual" allowBlank="1" showInputMessage="1" showErrorMessage="1" errorTitle="Ошибка" error="Допускается ввод не более 900 символов!" sqref="K882">
      <formula1>900</formula1>
    </dataValidation>
    <dataValidation type="whole" allowBlank="1" showErrorMessage="1" errorTitle="Ошибка" error="Допускается ввод только неотрицательных целых чисел!" sqref="AF882">
      <formula1>0</formula1>
      <formula2>9.99999999999999E+23</formula2>
    </dataValidation>
    <dataValidation type="whole" allowBlank="1" showErrorMessage="1" errorTitle="Ошибка" error="Допускается ввод только неотрицательных целых чисел!" sqref="AI88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3">
      <formula1>"a"</formula1>
    </dataValidation>
    <dataValidation type="textLength" operator="lessThanOrEqual" allowBlank="1" showInputMessage="1" showErrorMessage="1" errorTitle="Ошибка" error="Допускается ввод не более 900 символов!" sqref="K883">
      <formula1>900</formula1>
    </dataValidation>
    <dataValidation type="decimal" allowBlank="1" showErrorMessage="1" errorTitle="Ошибка" error="Допускается ввод только неотрицательных чисел!" sqref="AC883">
      <formula1>0</formula1>
      <formula2>9.99999999999999E+23</formula2>
    </dataValidation>
    <dataValidation type="decimal" allowBlank="1" showErrorMessage="1" errorTitle="Ошибка" error="Допускается ввод только неотрицательных чисел!" sqref="AE883">
      <formula1>0</formula1>
      <formula2>9.99999999999999E+23</formula2>
    </dataValidation>
    <dataValidation type="whole" allowBlank="1" showErrorMessage="1" errorTitle="Ошибка" error="Допускается ввод только неотрицательных целых чисел!" sqref="AF883">
      <formula1>0</formula1>
      <formula2>9.99999999999999E+23</formula2>
    </dataValidation>
    <dataValidation type="whole" allowBlank="1" showErrorMessage="1" errorTitle="Ошибка" error="Допускается ввод только неотрицательных целых чисел!" sqref="AI8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5">
      <formula1>"a"</formula1>
    </dataValidation>
    <dataValidation type="textLength" operator="lessThanOrEqual" allowBlank="1" showInputMessage="1" showErrorMessage="1" errorTitle="Ошибка" error="Допускается ввод не более 900 символов!" sqref="K885">
      <formula1>900</formula1>
    </dataValidation>
    <dataValidation type="whole" allowBlank="1" showErrorMessage="1" errorTitle="Ошибка" error="Допускается ввод только неотрицательных целых чисел!" sqref="AF885">
      <formula1>0</formula1>
      <formula2>9.99999999999999E+23</formula2>
    </dataValidation>
    <dataValidation type="whole" allowBlank="1" showErrorMessage="1" errorTitle="Ошибка" error="Допускается ввод только неотрицательных целых чисел!" sqref="AI885">
      <formula1>0</formula1>
      <formula2>9.99999999999999E+23</formula2>
    </dataValidation>
    <dataValidation type="whole" allowBlank="1" showErrorMessage="1" errorTitle="Ошибка" error="Допускается ввод только неотрицательных целых чисел!" sqref="AF886">
      <formula1>0</formula1>
      <formula2>9.99999999999999E+23</formula2>
    </dataValidation>
    <dataValidation type="whole" allowBlank="1" showErrorMessage="1" errorTitle="Ошибка" error="Допускается ввод только неотрицательных целых чисел!" sqref="AI8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7">
      <formula1>"a"</formula1>
    </dataValidation>
    <dataValidation type="textLength" operator="lessThanOrEqual" allowBlank="1" showInputMessage="1" showErrorMessage="1" errorTitle="Ошибка" error="Допускается ввод не более 900 символов!" sqref="K887">
      <formula1>900</formula1>
    </dataValidation>
    <dataValidation type="textLength" operator="lessThanOrEqual" allowBlank="1" showInputMessage="1" showErrorMessage="1" errorTitle="Ошибка" error="Допускается ввод не более 900 символов!" sqref="M887">
      <formula1>900</formula1>
    </dataValidation>
    <dataValidation type="whole" allowBlank="1" showErrorMessage="1" errorTitle="Ошибка" error="Допускается ввод только неотрицательных целых чисел!" sqref="AF887">
      <formula1>0</formula1>
      <formula2>9.99999999999999E+23</formula2>
    </dataValidation>
    <dataValidation type="whole" allowBlank="1" showErrorMessage="1" errorTitle="Ошибка" error="Допускается ввод только неотрицательных целых чисел!" sqref="AI8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8">
      <formula1>"a"</formula1>
    </dataValidation>
    <dataValidation type="textLength" operator="lessThanOrEqual" allowBlank="1" showInputMessage="1" showErrorMessage="1" errorTitle="Ошибка" error="Допускается ввод не более 900 символов!" sqref="K888">
      <formula1>900</formula1>
    </dataValidation>
    <dataValidation type="whole" allowBlank="1" showErrorMessage="1" errorTitle="Ошибка" error="Допускается ввод только неотрицательных целых чисел!" sqref="AF888">
      <formula1>0</formula1>
      <formula2>9.99999999999999E+23</formula2>
    </dataValidation>
    <dataValidation type="whole" allowBlank="1" showErrorMessage="1" errorTitle="Ошибка" error="Допускается ввод только неотрицательных целых чисел!" sqref="AI8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9">
      <formula1>"a"</formula1>
    </dataValidation>
    <dataValidation type="textLength" operator="lessThanOrEqual" allowBlank="1" showInputMessage="1" showErrorMessage="1" errorTitle="Ошибка" error="Допускается ввод не более 900 символов!" sqref="K889">
      <formula1>900</formula1>
    </dataValidation>
    <dataValidation type="decimal" allowBlank="1" showErrorMessage="1" errorTitle="Ошибка" error="Допускается ввод только неотрицательных чисел!" sqref="AC889">
      <formula1>0</formula1>
      <formula2>9.99999999999999E+23</formula2>
    </dataValidation>
    <dataValidation type="decimal" allowBlank="1" showErrorMessage="1" errorTitle="Ошибка" error="Допускается ввод только неотрицательных чисел!" sqref="AE889">
      <formula1>0</formula1>
      <formula2>9.99999999999999E+23</formula2>
    </dataValidation>
    <dataValidation type="whole" allowBlank="1" showErrorMessage="1" errorTitle="Ошибка" error="Допускается ввод только неотрицательных целых чисел!" sqref="AF889">
      <formula1>0</formula1>
      <formula2>9.99999999999999E+23</formula2>
    </dataValidation>
    <dataValidation type="whole" allowBlank="1" showErrorMessage="1" errorTitle="Ошибка" error="Допускается ввод только неотрицательных целых чисел!" sqref="AI88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2">
      <formula1>"a"</formula1>
    </dataValidation>
    <dataValidation type="textLength" operator="lessThanOrEqual" allowBlank="1" showInputMessage="1" showErrorMessage="1" errorTitle="Ошибка" error="Допускается ввод не более 900 символов!" sqref="K892">
      <formula1>900</formula1>
    </dataValidation>
    <dataValidation type="whole" allowBlank="1" showErrorMessage="1" errorTitle="Ошибка" error="Допускается ввод только неотрицательных целых чисел!" sqref="AF892">
      <formula1>0</formula1>
      <formula2>9.99999999999999E+23</formula2>
    </dataValidation>
    <dataValidation type="whole" allowBlank="1" showErrorMessage="1" errorTitle="Ошибка" error="Допускается ввод только неотрицательных целых чисел!" sqref="AI892">
      <formula1>0</formula1>
      <formula2>9.99999999999999E+23</formula2>
    </dataValidation>
    <dataValidation type="whole" allowBlank="1" showErrorMessage="1" errorTitle="Ошибка" error="Допускается ввод только неотрицательных целых чисел!" sqref="AF893">
      <formula1>0</formula1>
      <formula2>9.99999999999999E+23</formula2>
    </dataValidation>
    <dataValidation type="whole" allowBlank="1" showErrorMessage="1" errorTitle="Ошибка" error="Допускается ввод только неотрицательных целых чисел!" sqref="AI89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3">
      <formula1>"a"</formula1>
    </dataValidation>
    <dataValidation type="textLength" operator="lessThanOrEqual" allowBlank="1" showInputMessage="1" showErrorMessage="1" errorTitle="Ошибка" error="Допускается ввод не более 900 символов!" sqref="K683">
      <formula1>900</formula1>
    </dataValidation>
    <dataValidation type="decimal" allowBlank="1" showErrorMessage="1" errorTitle="Ошибка" error="Допускается ввод только неотрицательных чисел!" sqref="AC683">
      <formula1>0</formula1>
      <formula2>9.99999999999999E+23</formula2>
    </dataValidation>
    <dataValidation type="decimal" allowBlank="1" showErrorMessage="1" errorTitle="Ошибка" error="Допускается ввод только неотрицательных чисел!" sqref="AE683">
      <formula1>0</formula1>
      <formula2>9.99999999999999E+23</formula2>
    </dataValidation>
    <dataValidation type="whole" allowBlank="1" showErrorMessage="1" errorTitle="Ошибка" error="Допускается ввод только неотрицательных целых чисел!" sqref="AF683">
      <formula1>0</formula1>
      <formula2>9.99999999999999E+23</formula2>
    </dataValidation>
    <dataValidation type="whole" allowBlank="1" showErrorMessage="1" errorTitle="Ошибка" error="Допускается ввод только неотрицательных целых чисел!" sqref="AI6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4">
      <formula1>"a"</formula1>
    </dataValidation>
    <dataValidation type="textLength" operator="lessThanOrEqual" allowBlank="1" showInputMessage="1" showErrorMessage="1" errorTitle="Ошибка" error="Допускается ввод не более 900 символов!" sqref="K684">
      <formula1>900</formula1>
    </dataValidation>
    <dataValidation type="decimal" allowBlank="1" showErrorMessage="1" errorTitle="Ошибка" error="Допускается ввод только неотрицательных чисел!" sqref="AC684">
      <formula1>0</formula1>
      <formula2>9.99999999999999E+23</formula2>
    </dataValidation>
    <dataValidation type="decimal" allowBlank="1" showErrorMessage="1" errorTitle="Ошибка" error="Допускается ввод только неотрицательных чисел!" sqref="AE684">
      <formula1>0</formula1>
      <formula2>9.99999999999999E+23</formula2>
    </dataValidation>
    <dataValidation type="whole" allowBlank="1" showErrorMessage="1" errorTitle="Ошибка" error="Допускается ввод только неотрицательных целых чисел!" sqref="AF684">
      <formula1>0</formula1>
      <formula2>9.99999999999999E+23</formula2>
    </dataValidation>
    <dataValidation type="whole" allowBlank="1" showErrorMessage="1" errorTitle="Ошибка" error="Допускается ввод только неотрицательных целых чисел!" sqref="AI6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0">
      <formula1>"a"</formula1>
    </dataValidation>
    <dataValidation type="textLength" operator="lessThanOrEqual" allowBlank="1" showInputMessage="1" showErrorMessage="1" errorTitle="Ошибка" error="Допускается ввод не более 900 символов!" sqref="K690">
      <formula1>900</formula1>
    </dataValidation>
    <dataValidation type="decimal" allowBlank="1" showErrorMessage="1" errorTitle="Ошибка" error="Допускается ввод только неотрицательных чисел!" sqref="AC690">
      <formula1>0</formula1>
      <formula2>9.99999999999999E+23</formula2>
    </dataValidation>
    <dataValidation type="decimal" allowBlank="1" showErrorMessage="1" errorTitle="Ошибка" error="Допускается ввод только неотрицательных чисел!" sqref="AE690">
      <formula1>0</formula1>
      <formula2>9.99999999999999E+23</formula2>
    </dataValidation>
    <dataValidation type="whole" allowBlank="1" showErrorMessage="1" errorTitle="Ошибка" error="Допускается ввод только неотрицательных целых чисел!" sqref="AF690">
      <formula1>0</formula1>
      <formula2>9.99999999999999E+23</formula2>
    </dataValidation>
    <dataValidation type="whole" allowBlank="1" showErrorMessage="1" errorTitle="Ошибка" error="Допускается ввод только неотрицательных целых чисел!" sqref="AI6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6">
      <formula1>"a"</formula1>
    </dataValidation>
    <dataValidation type="textLength" operator="lessThanOrEqual" allowBlank="1" showInputMessage="1" showErrorMessage="1" errorTitle="Ошибка" error="Допускается ввод не более 900 символов!" sqref="K696">
      <formula1>900</formula1>
    </dataValidation>
    <dataValidation type="decimal" allowBlank="1" showErrorMessage="1" errorTitle="Ошибка" error="Допускается ввод только неотрицательных чисел!" sqref="AC696">
      <formula1>0</formula1>
      <formula2>9.99999999999999E+23</formula2>
    </dataValidation>
    <dataValidation type="decimal" allowBlank="1" showErrorMessage="1" errorTitle="Ошибка" error="Допускается ввод только неотрицательных чисел!" sqref="AE696">
      <formula1>0</formula1>
      <formula2>9.99999999999999E+23</formula2>
    </dataValidation>
    <dataValidation type="whole" allowBlank="1" showErrorMessage="1" errorTitle="Ошибка" error="Допускается ввод только неотрицательных целых чисел!" sqref="AF696">
      <formula1>0</formula1>
      <formula2>9.99999999999999E+23</formula2>
    </dataValidation>
    <dataValidation type="whole" allowBlank="1" showErrorMessage="1" errorTitle="Ошибка" error="Допускается ввод только неотрицательных целых чисел!" sqref="AI6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2">
      <formula1>"a"</formula1>
    </dataValidation>
    <dataValidation type="textLength" operator="lessThanOrEqual" allowBlank="1" showInputMessage="1" showErrorMessage="1" errorTitle="Ошибка" error="Допускается ввод не более 900 символов!" sqref="K722">
      <formula1>900</formula1>
    </dataValidation>
    <dataValidation type="decimal" allowBlank="1" showErrorMessage="1" errorTitle="Ошибка" error="Допускается ввод только неотрицательных чисел!" sqref="AC722">
      <formula1>0</formula1>
      <formula2>9.99999999999999E+23</formula2>
    </dataValidation>
    <dataValidation type="decimal" allowBlank="1" showErrorMessage="1" errorTitle="Ошибка" error="Допускается ввод только неотрицательных чисел!" sqref="AE722">
      <formula1>0</formula1>
      <formula2>9.99999999999999E+23</formula2>
    </dataValidation>
    <dataValidation type="whole" allowBlank="1" showErrorMessage="1" errorTitle="Ошибка" error="Допускается ввод только неотрицательных целых чисел!" sqref="AF722">
      <formula1>0</formula1>
      <formula2>9.99999999999999E+23</formula2>
    </dataValidation>
    <dataValidation type="whole" allowBlank="1" showErrorMessage="1" errorTitle="Ошибка" error="Допускается ввод только неотрицательных целых чисел!" sqref="AI7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4">
      <formula1>"a"</formula1>
    </dataValidation>
    <dataValidation type="textLength" operator="lessThanOrEqual" allowBlank="1" showInputMessage="1" showErrorMessage="1" errorTitle="Ошибка" error="Допускается ввод не более 900 символов!" sqref="K734">
      <formula1>900</formula1>
    </dataValidation>
    <dataValidation type="decimal" allowBlank="1" showErrorMessage="1" errorTitle="Ошибка" error="Допускается ввод только неотрицательных чисел!" sqref="AC734">
      <formula1>0</formula1>
      <formula2>9.99999999999999E+23</formula2>
    </dataValidation>
    <dataValidation type="decimal" allowBlank="1" showErrorMessage="1" errorTitle="Ошибка" error="Допускается ввод только неотрицательных чисел!" sqref="AE734">
      <formula1>0</formula1>
      <formula2>9.99999999999999E+23</formula2>
    </dataValidation>
    <dataValidation type="whole" allowBlank="1" showErrorMessage="1" errorTitle="Ошибка" error="Допускается ввод только неотрицательных целых чисел!" sqref="AF734">
      <formula1>0</formula1>
      <formula2>9.99999999999999E+23</formula2>
    </dataValidation>
    <dataValidation type="whole" allowBlank="1" showErrorMessage="1" errorTitle="Ошибка" error="Допускается ввод только неотрицательных целых чисел!" sqref="AI7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0">
      <formula1>"a"</formula1>
    </dataValidation>
    <dataValidation type="textLength" operator="lessThanOrEqual" allowBlank="1" showInputMessage="1" showErrorMessage="1" errorTitle="Ошибка" error="Допускается ввод не более 900 символов!" sqref="K740">
      <formula1>900</formula1>
    </dataValidation>
    <dataValidation type="decimal" allowBlank="1" showErrorMessage="1" errorTitle="Ошибка" error="Допускается ввод только неотрицательных чисел!" sqref="AC740">
      <formula1>0</formula1>
      <formula2>9.99999999999999E+23</formula2>
    </dataValidation>
    <dataValidation type="decimal" allowBlank="1" showErrorMessage="1" errorTitle="Ошибка" error="Допускается ввод только неотрицательных чисел!" sqref="AE740">
      <formula1>0</formula1>
      <formula2>9.99999999999999E+23</formula2>
    </dataValidation>
    <dataValidation type="whole" allowBlank="1" showErrorMessage="1" errorTitle="Ошибка" error="Допускается ввод только неотрицательных целых чисел!" sqref="AF740">
      <formula1>0</formula1>
      <formula2>9.99999999999999E+23</formula2>
    </dataValidation>
    <dataValidation type="whole" allowBlank="1" showErrorMessage="1" errorTitle="Ошибка" error="Допускается ввод только неотрицательных целых чисел!" sqref="AI7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6">
      <formula1>"a"</formula1>
    </dataValidation>
    <dataValidation type="textLength" operator="lessThanOrEqual" allowBlank="1" showInputMessage="1" showErrorMessage="1" errorTitle="Ошибка" error="Допускается ввод не более 900 символов!" sqref="K746">
      <formula1>900</formula1>
    </dataValidation>
    <dataValidation type="decimal" allowBlank="1" showErrorMessage="1" errorTitle="Ошибка" error="Допускается ввод только неотрицательных чисел!" sqref="AC746">
      <formula1>0</formula1>
      <formula2>9.99999999999999E+23</formula2>
    </dataValidation>
    <dataValidation type="decimal" allowBlank="1" showErrorMessage="1" errorTitle="Ошибка" error="Допускается ввод только неотрицательных чисел!" sqref="AE746">
      <formula1>0</formula1>
      <formula2>9.99999999999999E+23</formula2>
    </dataValidation>
    <dataValidation type="whole" allowBlank="1" showErrorMessage="1" errorTitle="Ошибка" error="Допускается ввод только неотрицательных целых чисел!" sqref="AF746">
      <formula1>0</formula1>
      <formula2>9.99999999999999E+23</formula2>
    </dataValidation>
    <dataValidation type="whole" allowBlank="1" showErrorMessage="1" errorTitle="Ошибка" error="Допускается ввод только неотрицательных целых чисел!" sqref="AI7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7">
      <formula1>"a"</formula1>
    </dataValidation>
    <dataValidation type="textLength" operator="lessThanOrEqual" allowBlank="1" showInputMessage="1" showErrorMessage="1" errorTitle="Ошибка" error="Допускается ввод не более 900 символов!" sqref="K747">
      <formula1>900</formula1>
    </dataValidation>
    <dataValidation type="decimal" allowBlank="1" showErrorMessage="1" errorTitle="Ошибка" error="Допускается ввод только неотрицательных чисел!" sqref="AC747">
      <formula1>0</formula1>
      <formula2>9.99999999999999E+23</formula2>
    </dataValidation>
    <dataValidation type="decimal" allowBlank="1" showErrorMessage="1" errorTitle="Ошибка" error="Допускается ввод только неотрицательных чисел!" sqref="AE747">
      <formula1>0</formula1>
      <formula2>9.99999999999999E+23</formula2>
    </dataValidation>
    <dataValidation type="whole" allowBlank="1" showErrorMessage="1" errorTitle="Ошибка" error="Допускается ввод только неотрицательных целых чисел!" sqref="AF747">
      <formula1>0</formula1>
      <formula2>9.99999999999999E+23</formula2>
    </dataValidation>
    <dataValidation type="whole" allowBlank="1" showErrorMessage="1" errorTitle="Ошибка" error="Допускается ввод только неотрицательных целых чисел!" sqref="AI7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8">
      <formula1>"a"</formula1>
    </dataValidation>
    <dataValidation type="textLength" operator="lessThanOrEqual" allowBlank="1" showInputMessage="1" showErrorMessage="1" errorTitle="Ошибка" error="Допускается ввод не более 900 символов!" sqref="K758">
      <formula1>900</formula1>
    </dataValidation>
    <dataValidation type="decimal" allowBlank="1" showErrorMessage="1" errorTitle="Ошибка" error="Допускается ввод только неотрицательных чисел!" sqref="AC758">
      <formula1>0</formula1>
      <formula2>9.99999999999999E+23</formula2>
    </dataValidation>
    <dataValidation type="decimal" allowBlank="1" showErrorMessage="1" errorTitle="Ошибка" error="Допускается ввод только неотрицательных чисел!" sqref="AE758">
      <formula1>0</formula1>
      <formula2>9.99999999999999E+23</formula2>
    </dataValidation>
    <dataValidation type="whole" allowBlank="1" showErrorMessage="1" errorTitle="Ошибка" error="Допускается ввод только неотрицательных целых чисел!" sqref="AF758">
      <formula1>0</formula1>
      <formula2>9.99999999999999E+23</formula2>
    </dataValidation>
    <dataValidation type="whole" allowBlank="1" showErrorMessage="1" errorTitle="Ошибка" error="Допускается ввод только неотрицательных целых чисел!" sqref="AI7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9">
      <formula1>"a"</formula1>
    </dataValidation>
    <dataValidation type="textLength" operator="lessThanOrEqual" allowBlank="1" showInputMessage="1" showErrorMessage="1" errorTitle="Ошибка" error="Допускается ввод не более 900 символов!" sqref="K759">
      <formula1>900</formula1>
    </dataValidation>
    <dataValidation type="decimal" allowBlank="1" showErrorMessage="1" errorTitle="Ошибка" error="Допускается ввод только неотрицательных чисел!" sqref="AC759">
      <formula1>0</formula1>
      <formula2>9.99999999999999E+23</formula2>
    </dataValidation>
    <dataValidation type="decimal" allowBlank="1" showErrorMessage="1" errorTitle="Ошибка" error="Допускается ввод только неотрицательных чисел!" sqref="AE759">
      <formula1>0</formula1>
      <formula2>9.99999999999999E+23</formula2>
    </dataValidation>
    <dataValidation type="whole" allowBlank="1" showErrorMessage="1" errorTitle="Ошибка" error="Допускается ввод только неотрицательных целых чисел!" sqref="AF759">
      <formula1>0</formula1>
      <formula2>9.99999999999999E+23</formula2>
    </dataValidation>
    <dataValidation type="whole" allowBlank="1" showErrorMessage="1" errorTitle="Ошибка" error="Допускается ввод только неотрицательных целых чисел!" sqref="AI75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5">
      <formula1>"a"</formula1>
    </dataValidation>
    <dataValidation type="textLength" operator="lessThanOrEqual" allowBlank="1" showInputMessage="1" showErrorMessage="1" errorTitle="Ошибка" error="Допускается ввод не более 900 символов!" sqref="K765">
      <formula1>900</formula1>
    </dataValidation>
    <dataValidation type="decimal" allowBlank="1" showErrorMessage="1" errorTitle="Ошибка" error="Допускается ввод только неотрицательных чисел!" sqref="AC765">
      <formula1>0</formula1>
      <formula2>9.99999999999999E+23</formula2>
    </dataValidation>
    <dataValidation type="decimal" allowBlank="1" showErrorMessage="1" errorTitle="Ошибка" error="Допускается ввод только неотрицательных чисел!" sqref="AE765">
      <formula1>0</formula1>
      <formula2>9.99999999999999E+23</formula2>
    </dataValidation>
    <dataValidation type="whole" allowBlank="1" showErrorMessage="1" errorTitle="Ошибка" error="Допускается ввод только неотрицательных целых чисел!" sqref="AF765">
      <formula1>0</formula1>
      <formula2>9.99999999999999E+23</formula2>
    </dataValidation>
    <dataValidation type="whole" allowBlank="1" showErrorMessage="1" errorTitle="Ошибка" error="Допускается ввод только неотрицательных целых чисел!" sqref="AI7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6">
      <formula1>"a"</formula1>
    </dataValidation>
    <dataValidation type="textLength" operator="lessThanOrEqual" allowBlank="1" showInputMessage="1" showErrorMessage="1" errorTitle="Ошибка" error="Допускается ввод не более 900 символов!" sqref="K766">
      <formula1>900</formula1>
    </dataValidation>
    <dataValidation type="decimal" allowBlank="1" showErrorMessage="1" errorTitle="Ошибка" error="Допускается ввод только неотрицательных чисел!" sqref="AC766">
      <formula1>0</formula1>
      <formula2>9.99999999999999E+23</formula2>
    </dataValidation>
    <dataValidation type="decimal" allowBlank="1" showErrorMessage="1" errorTitle="Ошибка" error="Допускается ввод только неотрицательных чисел!" sqref="AE766">
      <formula1>0</formula1>
      <formula2>9.99999999999999E+23</formula2>
    </dataValidation>
    <dataValidation type="whole" allowBlank="1" showErrorMessage="1" errorTitle="Ошибка" error="Допускается ввод только неотрицательных целых чисел!" sqref="AF766">
      <formula1>0</formula1>
      <formula2>9.99999999999999E+23</formula2>
    </dataValidation>
    <dataValidation type="whole" allowBlank="1" showErrorMessage="1" errorTitle="Ошибка" error="Допускается ввод только неотрицательных целых чисел!" sqref="AI7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2">
      <formula1>"a"</formula1>
    </dataValidation>
    <dataValidation type="textLength" operator="lessThanOrEqual" allowBlank="1" showInputMessage="1" showErrorMessage="1" errorTitle="Ошибка" error="Допускается ввод не более 900 символов!" sqref="K772">
      <formula1>900</formula1>
    </dataValidation>
    <dataValidation type="decimal" allowBlank="1" showErrorMessage="1" errorTitle="Ошибка" error="Допускается ввод только неотрицательных чисел!" sqref="AC772">
      <formula1>0</formula1>
      <formula2>9.99999999999999E+23</formula2>
    </dataValidation>
    <dataValidation type="decimal" allowBlank="1" showErrorMessage="1" errorTitle="Ошибка" error="Допускается ввод только неотрицательных чисел!" sqref="AE772">
      <formula1>0</formula1>
      <formula2>9.99999999999999E+23</formula2>
    </dataValidation>
    <dataValidation type="whole" allowBlank="1" showErrorMessage="1" errorTitle="Ошибка" error="Допускается ввод только неотрицательных целых чисел!" sqref="AF772">
      <formula1>0</formula1>
      <formula2>9.99999999999999E+23</formula2>
    </dataValidation>
    <dataValidation type="whole" allowBlank="1" showErrorMessage="1" errorTitle="Ошибка" error="Допускается ввод только неотрицательных целых чисел!" sqref="AI77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3">
      <formula1>"a"</formula1>
    </dataValidation>
    <dataValidation type="textLength" operator="lessThanOrEqual" allowBlank="1" showInputMessage="1" showErrorMessage="1" errorTitle="Ошибка" error="Допускается ввод не более 900 символов!" sqref="K773">
      <formula1>900</formula1>
    </dataValidation>
    <dataValidation type="decimal" allowBlank="1" showErrorMessage="1" errorTitle="Ошибка" error="Допускается ввод только неотрицательных чисел!" sqref="AC773">
      <formula1>0</formula1>
      <formula2>9.99999999999999E+23</formula2>
    </dataValidation>
    <dataValidation type="decimal" allowBlank="1" showErrorMessage="1" errorTitle="Ошибка" error="Допускается ввод только неотрицательных чисел!" sqref="AE773">
      <formula1>0</formula1>
      <formula2>9.99999999999999E+23</formula2>
    </dataValidation>
    <dataValidation type="whole" allowBlank="1" showErrorMessage="1" errorTitle="Ошибка" error="Допускается ввод только неотрицательных целых чисел!" sqref="AF773">
      <formula1>0</formula1>
      <formula2>9.99999999999999E+23</formula2>
    </dataValidation>
    <dataValidation type="whole" allowBlank="1" showErrorMessage="1" errorTitle="Ошибка" error="Допускается ввод только неотрицательных целых чисел!" sqref="AI77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9">
      <formula1>"a"</formula1>
    </dataValidation>
    <dataValidation type="textLength" operator="lessThanOrEqual" allowBlank="1" showInputMessage="1" showErrorMessage="1" errorTitle="Ошибка" error="Допускается ввод не более 900 символов!" sqref="K779">
      <formula1>900</formula1>
    </dataValidation>
    <dataValidation type="decimal" allowBlank="1" showErrorMessage="1" errorTitle="Ошибка" error="Допускается ввод только неотрицательных чисел!" sqref="AC779">
      <formula1>0</formula1>
      <formula2>9.99999999999999E+23</formula2>
    </dataValidation>
    <dataValidation type="decimal" allowBlank="1" showErrorMessage="1" errorTitle="Ошибка" error="Допускается ввод только неотрицательных чисел!" sqref="AE779">
      <formula1>0</formula1>
      <formula2>9.99999999999999E+23</formula2>
    </dataValidation>
    <dataValidation type="whole" allowBlank="1" showErrorMessage="1" errorTitle="Ошибка" error="Допускается ввод только неотрицательных целых чисел!" sqref="AF779">
      <formula1>0</formula1>
      <formula2>9.99999999999999E+23</formula2>
    </dataValidation>
    <dataValidation type="whole" allowBlank="1" showErrorMessage="1" errorTitle="Ошибка" error="Допускается ввод только неотрицательных целых чисел!" sqref="AI7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5">
      <formula1>"a"</formula1>
    </dataValidation>
    <dataValidation type="textLength" operator="lessThanOrEqual" allowBlank="1" showInputMessage="1" showErrorMessage="1" errorTitle="Ошибка" error="Допускается ввод не более 900 символов!" sqref="K785">
      <formula1>900</formula1>
    </dataValidation>
    <dataValidation type="decimal" allowBlank="1" showErrorMessage="1" errorTitle="Ошибка" error="Допускается ввод только неотрицательных чисел!" sqref="AC785">
      <formula1>0</formula1>
      <formula2>9.99999999999999E+23</formula2>
    </dataValidation>
    <dataValidation type="decimal" allowBlank="1" showErrorMessage="1" errorTitle="Ошибка" error="Допускается ввод только неотрицательных чисел!" sqref="AE785">
      <formula1>0</formula1>
      <formula2>9.99999999999999E+23</formula2>
    </dataValidation>
    <dataValidation type="whole" allowBlank="1" showErrorMessage="1" errorTitle="Ошибка" error="Допускается ввод только неотрицательных целых чисел!" sqref="AF785">
      <formula1>0</formula1>
      <formula2>9.99999999999999E+23</formula2>
    </dataValidation>
    <dataValidation type="whole" allowBlank="1" showErrorMessage="1" errorTitle="Ошибка" error="Допускается ввод только неотрицательных целых чисел!" sqref="AI78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2">
      <formula1>"a"</formula1>
    </dataValidation>
    <dataValidation type="textLength" operator="lessThanOrEqual" allowBlank="1" showInputMessage="1" showErrorMessage="1" errorTitle="Ошибка" error="Допускается ввод не более 900 символов!" sqref="K812">
      <formula1>900</formula1>
    </dataValidation>
    <dataValidation type="decimal" allowBlank="1" showErrorMessage="1" errorTitle="Ошибка" error="Допускается ввод только неотрицательных чисел!" sqref="AC812">
      <formula1>0</formula1>
      <formula2>9.99999999999999E+23</formula2>
    </dataValidation>
    <dataValidation type="decimal" allowBlank="1" showErrorMessage="1" errorTitle="Ошибка" error="Допускается ввод только неотрицательных чисел!" sqref="AE812">
      <formula1>0</formula1>
      <formula2>9.99999999999999E+23</formula2>
    </dataValidation>
    <dataValidation type="whole" allowBlank="1" showErrorMessage="1" errorTitle="Ошибка" error="Допускается ввод только неотрицательных целых чисел!" sqref="AF812">
      <formula1>0</formula1>
      <formula2>9.99999999999999E+23</formula2>
    </dataValidation>
    <dataValidation type="whole" allowBlank="1" showErrorMessage="1" errorTitle="Ошибка" error="Допускается ввод только неотрицательных целых чисел!" sqref="AI81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3">
      <formula1>"a"</formula1>
    </dataValidation>
    <dataValidation type="textLength" operator="lessThanOrEqual" allowBlank="1" showInputMessage="1" showErrorMessage="1" errorTitle="Ошибка" error="Допускается ввод не более 900 символов!" sqref="K813">
      <formula1>900</formula1>
    </dataValidation>
    <dataValidation type="decimal" allowBlank="1" showErrorMessage="1" errorTitle="Ошибка" error="Допускается ввод только неотрицательных чисел!" sqref="AC813">
      <formula1>0</formula1>
      <formula2>9.99999999999999E+23</formula2>
    </dataValidation>
    <dataValidation type="decimal" allowBlank="1" showErrorMessage="1" errorTitle="Ошибка" error="Допускается ввод только неотрицательных чисел!" sqref="AE813">
      <formula1>0</formula1>
      <formula2>9.99999999999999E+23</formula2>
    </dataValidation>
    <dataValidation type="whole" allowBlank="1" showErrorMessage="1" errorTitle="Ошибка" error="Допускается ввод только неотрицательных целых чисел!" sqref="AF813">
      <formula1>0</formula1>
      <formula2>9.99999999999999E+23</formula2>
    </dataValidation>
    <dataValidation type="whole" allowBlank="1" showErrorMessage="1" errorTitle="Ошибка" error="Допускается ввод только неотрицательных целых чисел!" sqref="AI8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4">
      <formula1>"a"</formula1>
    </dataValidation>
    <dataValidation type="textLength" operator="lessThanOrEqual" allowBlank="1" showInputMessage="1" showErrorMessage="1" errorTitle="Ошибка" error="Допускается ввод не более 900 символов!" sqref="K814">
      <formula1>900</formula1>
    </dataValidation>
    <dataValidation type="decimal" allowBlank="1" showErrorMessage="1" errorTitle="Ошибка" error="Допускается ввод только неотрицательных чисел!" sqref="AC814">
      <formula1>0</formula1>
      <formula2>9.99999999999999E+23</formula2>
    </dataValidation>
    <dataValidation type="decimal" allowBlank="1" showErrorMessage="1" errorTitle="Ошибка" error="Допускается ввод только неотрицательных чисел!" sqref="AE814">
      <formula1>0</formula1>
      <formula2>9.99999999999999E+23</formula2>
    </dataValidation>
    <dataValidation type="whole" allowBlank="1" showErrorMessage="1" errorTitle="Ошибка" error="Допускается ввод только неотрицательных целых чисел!" sqref="AF814">
      <formula1>0</formula1>
      <formula2>9.99999999999999E+23</formula2>
    </dataValidation>
    <dataValidation type="whole" allowBlank="1" showErrorMessage="1" errorTitle="Ошибка" error="Допускается ввод только неотрицательных целых чисел!" sqref="AI8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7">
      <formula1>"a"</formula1>
    </dataValidation>
    <dataValidation type="textLength" operator="lessThanOrEqual" allowBlank="1" showInputMessage="1" showErrorMessage="1" errorTitle="Ошибка" error="Допускается ввод не более 900 символов!" sqref="K837">
      <formula1>900</formula1>
    </dataValidation>
    <dataValidation type="decimal" allowBlank="1" showErrorMessage="1" errorTitle="Ошибка" error="Допускается ввод только неотрицательных чисел!" sqref="AC837">
      <formula1>0</formula1>
      <formula2>9.99999999999999E+23</formula2>
    </dataValidation>
    <dataValidation type="decimal" allowBlank="1" showErrorMessage="1" errorTitle="Ошибка" error="Допускается ввод только неотрицательных чисел!" sqref="AE837">
      <formula1>0</formula1>
      <formula2>9.99999999999999E+23</formula2>
    </dataValidation>
    <dataValidation type="whole" allowBlank="1" showErrorMessage="1" errorTitle="Ошибка" error="Допускается ввод только неотрицательных целых чисел!" sqref="AF837">
      <formula1>0</formula1>
      <formula2>9.99999999999999E+23</formula2>
    </dataValidation>
    <dataValidation type="whole" allowBlank="1" showErrorMessage="1" errorTitle="Ошибка" error="Допускается ввод только неотрицательных целых чисел!" sqref="AI8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8">
      <formula1>"a"</formula1>
    </dataValidation>
    <dataValidation type="textLength" operator="lessThanOrEqual" allowBlank="1" showInputMessage="1" showErrorMessage="1" errorTitle="Ошибка" error="Допускается ввод не более 900 символов!" sqref="K838">
      <formula1>900</formula1>
    </dataValidation>
    <dataValidation type="decimal" allowBlank="1" showErrorMessage="1" errorTitle="Ошибка" error="Допускается ввод только неотрицательных чисел!" sqref="AC838">
      <formula1>0</formula1>
      <formula2>9.99999999999999E+23</formula2>
    </dataValidation>
    <dataValidation type="decimal" allowBlank="1" showErrorMessage="1" errorTitle="Ошибка" error="Допускается ввод только неотрицательных чисел!" sqref="AE838">
      <formula1>0</formula1>
      <formula2>9.99999999999999E+23</formula2>
    </dataValidation>
    <dataValidation type="whole" allowBlank="1" showErrorMessage="1" errorTitle="Ошибка" error="Допускается ввод только неотрицательных целых чисел!" sqref="AF838">
      <formula1>0</formula1>
      <formula2>9.99999999999999E+23</formula2>
    </dataValidation>
    <dataValidation type="whole" allowBlank="1" showErrorMessage="1" errorTitle="Ошибка" error="Допускается ввод только неотрицательных целых чисел!" sqref="AI8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9">
      <formula1>"a"</formula1>
    </dataValidation>
    <dataValidation type="textLength" operator="lessThanOrEqual" allowBlank="1" showInputMessage="1" showErrorMessage="1" errorTitle="Ошибка" error="Допускается ввод не более 900 символов!" sqref="K839">
      <formula1>900</formula1>
    </dataValidation>
    <dataValidation type="decimal" allowBlank="1" showErrorMessage="1" errorTitle="Ошибка" error="Допускается ввод только неотрицательных чисел!" sqref="AC839">
      <formula1>0</formula1>
      <formula2>9.99999999999999E+23</formula2>
    </dataValidation>
    <dataValidation type="decimal" allowBlank="1" showErrorMessage="1" errorTitle="Ошибка" error="Допускается ввод только неотрицательных чисел!" sqref="AE839">
      <formula1>0</formula1>
      <formula2>9.99999999999999E+23</formula2>
    </dataValidation>
    <dataValidation type="whole" allowBlank="1" showErrorMessage="1" errorTitle="Ошибка" error="Допускается ввод только неотрицательных целых чисел!" sqref="AF839">
      <formula1>0</formula1>
      <formula2>9.99999999999999E+23</formula2>
    </dataValidation>
    <dataValidation type="whole" allowBlank="1" showErrorMessage="1" errorTitle="Ошибка" error="Допускается ввод только неотрицательных целых чисел!" sqref="AI8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5">
      <formula1>"a"</formula1>
    </dataValidation>
    <dataValidation type="textLength" operator="lessThanOrEqual" allowBlank="1" showInputMessage="1" showErrorMessage="1" errorTitle="Ошибка" error="Допускается ввод не более 900 символов!" sqref="K845">
      <formula1>900</formula1>
    </dataValidation>
    <dataValidation type="decimal" allowBlank="1" showErrorMessage="1" errorTitle="Ошибка" error="Допускается ввод только неотрицательных чисел!" sqref="AC845">
      <formula1>0</formula1>
      <formula2>9.99999999999999E+23</formula2>
    </dataValidation>
    <dataValidation type="decimal" allowBlank="1" showErrorMessage="1" errorTitle="Ошибка" error="Допускается ввод только неотрицательных чисел!" sqref="AE845">
      <formula1>0</formula1>
      <formula2>9.99999999999999E+23</formula2>
    </dataValidation>
    <dataValidation type="whole" allowBlank="1" showErrorMessage="1" errorTitle="Ошибка" error="Допускается ввод только неотрицательных целых чисел!" sqref="AF845">
      <formula1>0</formula1>
      <formula2>9.99999999999999E+23</formula2>
    </dataValidation>
    <dataValidation type="whole" allowBlank="1" showErrorMessage="1" errorTitle="Ошибка" error="Допускается ввод только неотрицательных целых чисел!" sqref="AI8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6">
      <formula1>"a"</formula1>
    </dataValidation>
    <dataValidation type="textLength" operator="lessThanOrEqual" allowBlank="1" showInputMessage="1" showErrorMessage="1" errorTitle="Ошибка" error="Допускается ввод не более 900 символов!" sqref="K846">
      <formula1>900</formula1>
    </dataValidation>
    <dataValidation type="decimal" allowBlank="1" showErrorMessage="1" errorTitle="Ошибка" error="Допускается ввод только неотрицательных чисел!" sqref="AC846">
      <formula1>0</formula1>
      <formula2>9.99999999999999E+23</formula2>
    </dataValidation>
    <dataValidation type="decimal" allowBlank="1" showErrorMessage="1" errorTitle="Ошибка" error="Допускается ввод только неотрицательных чисел!" sqref="AE846">
      <formula1>0</formula1>
      <formula2>9.99999999999999E+23</formula2>
    </dataValidation>
    <dataValidation type="whole" allowBlank="1" showErrorMessage="1" errorTitle="Ошибка" error="Допускается ввод только неотрицательных целых чисел!" sqref="AF846">
      <formula1>0</formula1>
      <formula2>9.99999999999999E+23</formula2>
    </dataValidation>
    <dataValidation type="whole" allowBlank="1" showErrorMessage="1" errorTitle="Ошибка" error="Допускается ввод только неотрицательных целых чисел!" sqref="AI8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2">
      <formula1>"a"</formula1>
    </dataValidation>
    <dataValidation type="textLength" operator="lessThanOrEqual" allowBlank="1" showInputMessage="1" showErrorMessage="1" errorTitle="Ошибка" error="Допускается ввод не более 900 символов!" sqref="K852">
      <formula1>900</formula1>
    </dataValidation>
    <dataValidation type="decimal" allowBlank="1" showErrorMessage="1" errorTitle="Ошибка" error="Допускается ввод только неотрицательных чисел!" sqref="AC852">
      <formula1>0</formula1>
      <formula2>9.99999999999999E+23</formula2>
    </dataValidation>
    <dataValidation type="decimal" allowBlank="1" showErrorMessage="1" errorTitle="Ошибка" error="Допускается ввод только неотрицательных чисел!" sqref="AE852">
      <formula1>0</formula1>
      <formula2>9.99999999999999E+23</formula2>
    </dataValidation>
    <dataValidation type="whole" allowBlank="1" showErrorMessage="1" errorTitle="Ошибка" error="Допускается ввод только неотрицательных целых чисел!" sqref="AF852">
      <formula1>0</formula1>
      <formula2>9.99999999999999E+23</formula2>
    </dataValidation>
    <dataValidation type="whole" allowBlank="1" showErrorMessage="1" errorTitle="Ошибка" error="Допускается ввод только неотрицательных целых чисел!" sqref="AI8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8">
      <formula1>"a"</formula1>
    </dataValidation>
    <dataValidation type="textLength" operator="lessThanOrEqual" allowBlank="1" showInputMessage="1" showErrorMessage="1" errorTitle="Ошибка" error="Допускается ввод не более 900 символов!" sqref="K858">
      <formula1>900</formula1>
    </dataValidation>
    <dataValidation type="decimal" allowBlank="1" showErrorMessage="1" errorTitle="Ошибка" error="Допускается ввод только неотрицательных чисел!" sqref="AC858">
      <formula1>0</formula1>
      <formula2>9.99999999999999E+23</formula2>
    </dataValidation>
    <dataValidation type="decimal" allowBlank="1" showErrorMessage="1" errorTitle="Ошибка" error="Допускается ввод только неотрицательных чисел!" sqref="AE858">
      <formula1>0</formula1>
      <formula2>9.99999999999999E+23</formula2>
    </dataValidation>
    <dataValidation type="whole" allowBlank="1" showErrorMessage="1" errorTitle="Ошибка" error="Допускается ввод только неотрицательных целых чисел!" sqref="AF858">
      <formula1>0</formula1>
      <formula2>9.99999999999999E+23</formula2>
    </dataValidation>
    <dataValidation type="whole" allowBlank="1" showErrorMessage="1" errorTitle="Ошибка" error="Допускается ввод только неотрицательных целых чисел!" sqref="AI8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9">
      <formula1>"a"</formula1>
    </dataValidation>
    <dataValidation type="textLength" operator="lessThanOrEqual" allowBlank="1" showInputMessage="1" showErrorMessage="1" errorTitle="Ошибка" error="Допускается ввод не более 900 символов!" sqref="K859">
      <formula1>900</formula1>
    </dataValidation>
    <dataValidation type="decimal" allowBlank="1" showErrorMessage="1" errorTitle="Ошибка" error="Допускается ввод только неотрицательных чисел!" sqref="AC859">
      <formula1>0</formula1>
      <formula2>9.99999999999999E+23</formula2>
    </dataValidation>
    <dataValidation type="decimal" allowBlank="1" showErrorMessage="1" errorTitle="Ошибка" error="Допускается ввод только неотрицательных чисел!" sqref="AE859">
      <formula1>0</formula1>
      <formula2>9.99999999999999E+23</formula2>
    </dataValidation>
    <dataValidation type="whole" allowBlank="1" showErrorMessage="1" errorTitle="Ошибка" error="Допускается ввод только неотрицательных целых чисел!" sqref="AF859">
      <formula1>0</formula1>
      <formula2>9.99999999999999E+23</formula2>
    </dataValidation>
    <dataValidation type="whole" allowBlank="1" showErrorMessage="1" errorTitle="Ошибка" error="Допускается ввод только неотрицательных целых чисел!" sqref="AI85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0">
      <formula1>"a"</formula1>
    </dataValidation>
    <dataValidation type="textLength" operator="lessThanOrEqual" allowBlank="1" showInputMessage="1" showErrorMessage="1" errorTitle="Ошибка" error="Допускается ввод не более 900 символов!" sqref="K870">
      <formula1>900</formula1>
    </dataValidation>
    <dataValidation type="decimal" allowBlank="1" showErrorMessage="1" errorTitle="Ошибка" error="Допускается ввод только неотрицательных чисел!" sqref="AC870">
      <formula1>0</formula1>
      <formula2>9.99999999999999E+23</formula2>
    </dataValidation>
    <dataValidation type="decimal" allowBlank="1" showErrorMessage="1" errorTitle="Ошибка" error="Допускается ввод только неотрицательных чисел!" sqref="AE870">
      <formula1>0</formula1>
      <formula2>9.99999999999999E+23</formula2>
    </dataValidation>
    <dataValidation type="whole" allowBlank="1" showErrorMessage="1" errorTitle="Ошибка" error="Допускается ввод только неотрицательных целых чисел!" sqref="AF870">
      <formula1>0</formula1>
      <formula2>9.99999999999999E+23</formula2>
    </dataValidation>
    <dataValidation type="whole" allowBlank="1" showErrorMessage="1" errorTitle="Ошибка" error="Допускается ввод только неотрицательных целых чисел!" sqref="AI8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1">
      <formula1>"a"</formula1>
    </dataValidation>
    <dataValidation type="textLength" operator="lessThanOrEqual" allowBlank="1" showInputMessage="1" showErrorMessage="1" errorTitle="Ошибка" error="Допускается ввод не более 900 символов!" sqref="K871">
      <formula1>900</formula1>
    </dataValidation>
    <dataValidation type="decimal" allowBlank="1" showErrorMessage="1" errorTitle="Ошибка" error="Допускается ввод только неотрицательных чисел!" sqref="AC871">
      <formula1>0</formula1>
      <formula2>9.99999999999999E+23</formula2>
    </dataValidation>
    <dataValidation type="decimal" allowBlank="1" showErrorMessage="1" errorTitle="Ошибка" error="Допускается ввод только неотрицательных чисел!" sqref="AE871">
      <formula1>0</formula1>
      <formula2>9.99999999999999E+23</formula2>
    </dataValidation>
    <dataValidation type="whole" allowBlank="1" showErrorMessage="1" errorTitle="Ошибка" error="Допускается ввод только неотрицательных целых чисел!" sqref="AF871">
      <formula1>0</formula1>
      <formula2>9.99999999999999E+23</formula2>
    </dataValidation>
    <dataValidation type="whole" allowBlank="1" showErrorMessage="1" errorTitle="Ошибка" error="Допускается ввод только неотрицательных целых чисел!" sqref="AI87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7">
      <formula1>"a"</formula1>
    </dataValidation>
    <dataValidation type="textLength" operator="lessThanOrEqual" allowBlank="1" showInputMessage="1" showErrorMessage="1" errorTitle="Ошибка" error="Допускается ввод не более 900 символов!" sqref="K877">
      <formula1>900</formula1>
    </dataValidation>
    <dataValidation type="decimal" allowBlank="1" showErrorMessage="1" errorTitle="Ошибка" error="Допускается ввод только неотрицательных чисел!" sqref="AC877">
      <formula1>0</formula1>
      <formula2>9.99999999999999E+23</formula2>
    </dataValidation>
    <dataValidation type="decimal" allowBlank="1" showErrorMessage="1" errorTitle="Ошибка" error="Допускается ввод только неотрицательных чисел!" sqref="AE877">
      <formula1>0</formula1>
      <formula2>9.99999999999999E+23</formula2>
    </dataValidation>
    <dataValidation type="whole" allowBlank="1" showErrorMessage="1" errorTitle="Ошибка" error="Допускается ввод только неотрицательных целых чисел!" sqref="AF877">
      <formula1>0</formula1>
      <formula2>9.99999999999999E+23</formula2>
    </dataValidation>
    <dataValidation type="whole" allowBlank="1" showErrorMessage="1" errorTitle="Ошибка" error="Допускается ввод только неотрицательных целых чисел!" sqref="AI8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8">
      <formula1>"a"</formula1>
    </dataValidation>
    <dataValidation type="textLength" operator="lessThanOrEqual" allowBlank="1" showInputMessage="1" showErrorMessage="1" errorTitle="Ошибка" error="Допускается ввод не более 900 символов!" sqref="K878">
      <formula1>900</formula1>
    </dataValidation>
    <dataValidation type="decimal" allowBlank="1" showErrorMessage="1" errorTitle="Ошибка" error="Допускается ввод только неотрицательных чисел!" sqref="AC878">
      <formula1>0</formula1>
      <formula2>9.99999999999999E+23</formula2>
    </dataValidation>
    <dataValidation type="decimal" allowBlank="1" showErrorMessage="1" errorTitle="Ошибка" error="Допускается ввод только неотрицательных чисел!" sqref="AE878">
      <formula1>0</formula1>
      <formula2>9.99999999999999E+23</formula2>
    </dataValidation>
    <dataValidation type="whole" allowBlank="1" showErrorMessage="1" errorTitle="Ошибка" error="Допускается ввод только неотрицательных целых чисел!" sqref="AF878">
      <formula1>0</formula1>
      <formula2>9.99999999999999E+23</formula2>
    </dataValidation>
    <dataValidation type="whole" allowBlank="1" showErrorMessage="1" errorTitle="Ошибка" error="Допускается ввод только неотрицательных целых чисел!" sqref="AI8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4">
      <formula1>"a"</formula1>
    </dataValidation>
    <dataValidation type="textLength" operator="lessThanOrEqual" allowBlank="1" showInputMessage="1" showErrorMessage="1" errorTitle="Ошибка" error="Допускается ввод не более 900 символов!" sqref="K884">
      <formula1>900</formula1>
    </dataValidation>
    <dataValidation type="decimal" allowBlank="1" showErrorMessage="1" errorTitle="Ошибка" error="Допускается ввод только неотрицательных чисел!" sqref="AC884">
      <formula1>0</formula1>
      <formula2>9.99999999999999E+23</formula2>
    </dataValidation>
    <dataValidation type="decimal" allowBlank="1" showErrorMessage="1" errorTitle="Ошибка" error="Допускается ввод только неотрицательных чисел!" sqref="AE884">
      <formula1>0</formula1>
      <formula2>9.99999999999999E+23</formula2>
    </dataValidation>
    <dataValidation type="whole" allowBlank="1" showErrorMessage="1" errorTitle="Ошибка" error="Допускается ввод только неотрицательных целых чисел!" sqref="AF884">
      <formula1>0</formula1>
      <formula2>9.99999999999999E+23</formula2>
    </dataValidation>
    <dataValidation type="whole" allowBlank="1" showErrorMessage="1" errorTitle="Ошибка" error="Допускается ввод только неотрицательных целых чисел!" sqref="AI8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0">
      <formula1>"a"</formula1>
    </dataValidation>
    <dataValidation type="textLength" operator="lessThanOrEqual" allowBlank="1" showInputMessage="1" showErrorMessage="1" errorTitle="Ошибка" error="Допускается ввод не более 900 символов!" sqref="K890">
      <formula1>900</formula1>
    </dataValidation>
    <dataValidation type="decimal" allowBlank="1" showErrorMessage="1" errorTitle="Ошибка" error="Допускается ввод только неотрицательных чисел!" sqref="AC890">
      <formula1>0</formula1>
      <formula2>9.99999999999999E+23</formula2>
    </dataValidation>
    <dataValidation type="decimal" allowBlank="1" showErrorMessage="1" errorTitle="Ошибка" error="Допускается ввод только неотрицательных чисел!" sqref="AE890">
      <formula1>0</formula1>
      <formula2>9.99999999999999E+23</formula2>
    </dataValidation>
    <dataValidation type="whole" allowBlank="1" showErrorMessage="1" errorTitle="Ошибка" error="Допускается ввод только неотрицательных целых чисел!" sqref="AF890">
      <formula1>0</formula1>
      <formula2>9.99999999999999E+23</formula2>
    </dataValidation>
    <dataValidation type="whole" allowBlank="1" showErrorMessage="1" errorTitle="Ошибка" error="Допускается ввод только неотрицательных целых чисел!" sqref="AI8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1">
      <formula1>"a"</formula1>
    </dataValidation>
    <dataValidation type="textLength" operator="lessThanOrEqual" allowBlank="1" showInputMessage="1" showErrorMessage="1" errorTitle="Ошибка" error="Допускается ввод не более 900 символов!" sqref="K891">
      <formula1>900</formula1>
    </dataValidation>
    <dataValidation type="decimal" allowBlank="1" showErrorMessage="1" errorTitle="Ошибка" error="Допускается ввод только неотрицательных чисел!" sqref="AC891">
      <formula1>0</formula1>
      <formula2>9.99999999999999E+23</formula2>
    </dataValidation>
    <dataValidation type="decimal" allowBlank="1" showErrorMessage="1" errorTitle="Ошибка" error="Допускается ввод только неотрицательных чисел!" sqref="AE891">
      <formula1>0</formula1>
      <formula2>9.99999999999999E+23</formula2>
    </dataValidation>
    <dataValidation type="whole" allowBlank="1" showErrorMessage="1" errorTitle="Ошибка" error="Допускается ввод только неотрицательных целых чисел!" sqref="AF891">
      <formula1>0</formula1>
      <formula2>9.99999999999999E+23</formula2>
    </dataValidation>
    <dataValidation type="whole" allowBlank="1" showErrorMessage="1" errorTitle="Ошибка" error="Допускается ввод только неотрицательных целых чисел!" sqref="AI89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60A2-3E39-005A-D85D-0.47FD28CD}" mc:Ignorable="x14ac xr xr2 xr3">
  <sheetPr>
    <tabColor theme="9" tint="-0.25"/>
  </sheetPr>
  <dimension ref="A1:AH59"/>
  <sheetViews>
    <sheetView topLeftCell="A1" showGridLines="0" zoomScale="85" workbookViewId="0">
      <selection activeCell="T1" sqref="T1:T59"/>
    </sheetView>
  </sheetViews>
  <sheetFormatPr defaultColWidth="9.140625" customHeight="1" defaultRowHeight="10.5"/>
  <cols>
    <col min="1" max="4" style="3319" width="4.140625" hidden="1" customWidth="1"/>
    <col min="5" max="5" style="3319" width="3.00390625" customWidth="1"/>
    <col min="6" max="6" style="3319" width="6.00390625" customWidth="1"/>
    <col min="7" max="7" style="3319" width="60.00390625" customWidth="1"/>
    <col min="8" max="9" style="3319" width="21.7109375" hidden="1" customWidth="1"/>
    <col min="10" max="10" style="3319" width="0.140625" customWidth="1"/>
    <col min="11" max="20" style="3319" width="21.7109375" hidden="1" customWidth="1"/>
    <col min="21" max="21" style="3319" width="0.140625" customWidth="1"/>
    <col min="22" max="22" style="3319" width="1.00390625" customWidth="1"/>
    <col min="23" max="33" style="3319" width="8.00390625" customWidth="1"/>
    <col min="34" max="34" style="3319" width="9.140625" hidden="1"/>
  </cols>
  <sheetData>
    <row customHeight="1" ht="10.5" hidden="1">
      <c r="K1" s="0"/>
      <c r="L1" s="0"/>
      <c r="M1" s="0"/>
      <c r="N1" s="0"/>
      <c r="O1" s="0"/>
      <c r="P1" s="0"/>
      <c r="Q1" s="0"/>
      <c r="R1" s="0"/>
      <c r="S1" s="0"/>
      <c r="T1" s="0"/>
      <c r="U1" s="0"/>
      <c r="AH1" s="100" t="s">
        <v>14</v>
      </c>
    </row>
    <row customHeight="1" ht="10.5" hidden="1">
      <c r="K2" s="0"/>
      <c r="L2" s="0"/>
      <c r="M2" s="0"/>
      <c r="N2" s="0"/>
      <c r="O2" s="0"/>
      <c r="P2" s="0"/>
      <c r="Q2" s="0"/>
      <c r="R2" s="0"/>
      <c r="S2" s="0"/>
      <c r="T2" s="0"/>
      <c r="U2" s="0"/>
      <c r="AH2" s="79">
        <v>0</v>
      </c>
    </row>
    <row customHeight="1" ht="10.5" hidden="1">
      <c r="K3" s="0"/>
      <c r="L3" s="0"/>
      <c r="M3" s="0"/>
      <c r="N3" s="0"/>
      <c r="O3" s="0"/>
      <c r="P3" s="0"/>
      <c r="Q3" s="0"/>
      <c r="R3" s="0"/>
      <c r="S3" s="0"/>
      <c r="T3" s="0"/>
      <c r="U3" s="0"/>
      <c r="AH3" s="77">
        <v>0</v>
      </c>
    </row>
    <row customHeight="1" ht="3">
      <c r="K4" s="0"/>
      <c r="L4" s="0"/>
      <c r="M4" s="0"/>
      <c r="N4" s="0"/>
      <c r="O4" s="0"/>
      <c r="P4" s="0"/>
      <c r="Q4" s="0"/>
      <c r="R4" s="0"/>
      <c r="S4" s="0"/>
      <c r="T4" s="0"/>
      <c r="U4" s="0"/>
      <c r="AH4" s="79">
        <v>3</v>
      </c>
    </row>
    <row customHeight="1" ht="27.299999999999997">
      <c r="F5" s="42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426"/>
      <c r="H5" s="426"/>
      <c r="I5" s="426"/>
      <c r="J5" s="426"/>
      <c r="K5" s="426"/>
      <c r="L5" s="426"/>
      <c r="M5" s="426"/>
      <c r="N5" s="426"/>
      <c r="O5" s="426"/>
      <c r="P5" s="426"/>
      <c r="Q5" s="426"/>
      <c r="R5" s="426"/>
      <c r="S5" s="426"/>
      <c r="T5" s="426"/>
      <c r="U5" s="426"/>
      <c r="AH5" s="79">
        <v>26</v>
      </c>
    </row>
    <row customHeight="1" ht="10.5">
      <c r="F6" s="287" t="str">
        <f>IF(org=0,"Не определено",org)</f>
        <v>ГУП СК "Ставрополькрайводоканал"</v>
      </c>
      <c r="G6" s="287"/>
      <c r="H6" s="287"/>
      <c r="I6" s="287"/>
      <c r="J6" s="287"/>
      <c r="K6" s="287"/>
      <c r="L6" s="287"/>
      <c r="M6" s="287"/>
      <c r="N6" s="287"/>
      <c r="O6" s="287"/>
      <c r="P6" s="287"/>
      <c r="Q6" s="287"/>
      <c r="R6" s="287"/>
      <c r="S6" s="287"/>
      <c r="T6" s="287"/>
      <c r="U6" s="287"/>
      <c r="AH6" s="79">
        <v>10</v>
      </c>
    </row>
    <row customHeight="1" ht="11.549999999999999">
      <c r="E7" s="101"/>
      <c r="F7" s="834"/>
      <c r="G7" s="834"/>
      <c r="H7" s="834"/>
      <c r="I7" s="834"/>
      <c r="J7" s="834"/>
      <c r="K7" s="834" t="s">
        <v>22</v>
      </c>
      <c r="L7" s="834"/>
      <c r="M7" s="834" t="s">
        <v>22</v>
      </c>
      <c r="N7" s="834" t="s">
        <v>22</v>
      </c>
      <c r="O7" s="834" t="s">
        <v>22</v>
      </c>
      <c r="P7" s="834" t="s">
        <v>22</v>
      </c>
      <c r="Q7" s="834" t="s">
        <v>22</v>
      </c>
      <c r="R7" s="834" t="s">
        <v>22</v>
      </c>
      <c r="S7" s="834" t="s">
        <v>22</v>
      </c>
      <c r="T7" s="834" t="s">
        <v>22</v>
      </c>
      <c r="U7" s="834"/>
      <c r="AH7" s="79">
        <v>11</v>
      </c>
    </row>
    <row customHeight="1" ht="4.2">
      <c r="F8" s="835"/>
      <c r="G8" s="835"/>
      <c r="H8" s="835"/>
      <c r="I8" s="835"/>
      <c r="J8" s="835"/>
      <c r="K8" s="835" t="s">
        <v>1218</v>
      </c>
      <c r="L8" s="835"/>
      <c r="M8" s="835"/>
      <c r="N8" s="835"/>
      <c r="O8" s="835"/>
      <c r="P8" s="835"/>
      <c r="Q8" s="835"/>
      <c r="R8" s="835"/>
      <c r="S8" s="835"/>
      <c r="T8" s="835"/>
      <c r="U8" s="835"/>
      <c r="AH8" s="138">
        <v>4</v>
      </c>
    </row>
    <row customHeight="1" ht="10.5">
      <c r="E9" s="101"/>
      <c r="F9" s="836" t="s">
        <v>453</v>
      </c>
      <c r="G9" s="837"/>
      <c r="H9" s="837"/>
      <c r="I9" s="837"/>
      <c r="J9" s="837"/>
      <c r="K9" s="837"/>
      <c r="L9" s="837"/>
      <c r="M9" s="837"/>
      <c r="N9" s="837"/>
      <c r="O9" s="837"/>
      <c r="P9" s="837"/>
      <c r="Q9" s="837"/>
      <c r="R9" s="837"/>
      <c r="S9" s="837"/>
      <c r="T9" s="837"/>
      <c r="U9" s="837"/>
      <c r="V9" s="838"/>
      <c r="AH9" s="79">
        <v>10</v>
      </c>
    </row>
    <row customHeight="1" ht="25.2">
      <c r="F10" s="839" t="s">
        <v>87</v>
      </c>
      <c r="G10" s="250" t="s">
        <v>1629</v>
      </c>
      <c r="H10" s="404" t="s">
        <v>1630</v>
      </c>
      <c r="I10" s="404"/>
      <c r="J10" s="404"/>
      <c r="K10" s="404" t="s">
        <v>1630</v>
      </c>
      <c r="L10" s="404"/>
      <c r="M10" s="404"/>
      <c r="N10" s="404"/>
      <c r="O10" s="404"/>
      <c r="P10" s="404"/>
      <c r="Q10" s="404"/>
      <c r="R10" s="404"/>
      <c r="S10" s="404"/>
      <c r="T10" s="404"/>
      <c r="U10" s="404"/>
      <c r="V10" s="840"/>
      <c r="AH10" s="79">
        <v>24</v>
      </c>
    </row>
    <row customHeight="1" ht="25.5">
      <c r="F11" s="841"/>
      <c r="G11" s="250"/>
      <c r="H11" s="842">
        <f>INDEX(IP_MAIN_LIST_NAME_IP,MATCH(H8,IP_MAIN_LIST_IP_ID,0))&amp;" ("&amp;INDEX(IP_MAIN_START_DATE,MATCH(H8,IP_MAIN_LIST_IP_ID,0))&amp;"-"&amp;INDEX(IP_MAIN_END_DATE,MATCH(H8,IP_MAIN_LIST_IP_ID,0))&amp;")"</f>
      </c>
      <c r="I11" s="842"/>
      <c r="J11" s="842"/>
      <c r="K11" s="842" t="str">
        <f>INDEX(IP_MAIN_LIST_NAME_IP,MATCH(K8,IP_MAIN_LIST_IP_ID,0))&amp;" ("&amp;INDEX(IP_MAIN_START_DATE,MATCH(K8,IP_MAIN_LIST_IP_ID,0))&amp;"-"&amp;INDEX(IP_MAIN_END_DATE,MATCH(K8,IP_MAIN_LIST_IP_ID,0))&amp;")"</f>
        <v>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 (01.01.2020-31.12.2028)</v>
      </c>
      <c r="L11" s="842"/>
      <c r="M11" s="842"/>
      <c r="N11" s="842"/>
      <c r="O11" s="842"/>
      <c r="P11" s="842"/>
      <c r="Q11" s="842"/>
      <c r="R11" s="842"/>
      <c r="S11" s="842"/>
      <c r="T11" s="842"/>
      <c r="U11" s="842"/>
      <c r="V11" s="840"/>
      <c r="AH11" s="79">
        <v>24</v>
      </c>
    </row>
    <row customHeight="1" ht="10.5">
      <c r="F12" s="843"/>
      <c r="G12" s="250"/>
      <c r="H12" s="250" t="s">
        <v>1631</v>
      </c>
      <c r="I12" s="844"/>
      <c r="J12" s="250"/>
      <c r="K12" s="250" t="s">
        <v>1631</v>
      </c>
      <c r="L12" s="844">
        <v>2020</v>
      </c>
      <c r="M12" s="844">
        <v>2021</v>
      </c>
      <c r="N12" s="844">
        <v>2022</v>
      </c>
      <c r="O12" s="844">
        <v>2023</v>
      </c>
      <c r="P12" s="844">
        <v>2024</v>
      </c>
      <c r="Q12" s="844">
        <v>2025</v>
      </c>
      <c r="R12" s="844">
        <v>2026</v>
      </c>
      <c r="S12" s="844">
        <v>2027</v>
      </c>
      <c r="T12" s="844">
        <v>2028</v>
      </c>
      <c r="U12" s="250"/>
      <c r="V12" s="845"/>
      <c r="AH12" s="79">
        <v>10</v>
      </c>
    </row>
    <row customHeight="1" ht="10.5" hidden="1">
      <c r="F13" s="250">
        <v>1</v>
      </c>
      <c r="G13" s="250">
        <v>2</v>
      </c>
      <c r="H13" s="250">
        <v>3</v>
      </c>
      <c r="I13" s="250">
        <v>4</v>
      </c>
      <c r="J13" s="250">
        <v>5</v>
      </c>
      <c r="K13" s="250">
        <v>3</v>
      </c>
      <c r="L13" s="250">
        <v>4</v>
      </c>
      <c r="M13" s="250">
        <v>4</v>
      </c>
      <c r="N13" s="250">
        <v>4</v>
      </c>
      <c r="O13" s="250">
        <v>4</v>
      </c>
      <c r="P13" s="250">
        <v>4</v>
      </c>
      <c r="Q13" s="250">
        <v>4</v>
      </c>
      <c r="R13" s="250">
        <v>4</v>
      </c>
      <c r="S13" s="250">
        <v>4</v>
      </c>
      <c r="T13" s="250">
        <v>4</v>
      </c>
      <c r="U13" s="250">
        <v>5</v>
      </c>
      <c r="V13" s="845"/>
      <c r="AH13" s="79">
        <v>0</v>
      </c>
    </row>
    <row customHeight="1" ht="11.549999999999999">
      <c r="F14" s="404" t="s">
        <v>1632</v>
      </c>
      <c r="G14" s="774" t="s">
        <v>1633</v>
      </c>
      <c r="H14" s="774"/>
      <c r="I14" s="774"/>
      <c r="J14" s="774"/>
      <c r="K14" s="774"/>
      <c r="L14" s="774"/>
      <c r="M14" s="774"/>
      <c r="N14" s="774"/>
      <c r="O14" s="774"/>
      <c r="P14" s="774"/>
      <c r="Q14" s="774"/>
      <c r="R14" s="774"/>
      <c r="S14" s="774"/>
      <c r="T14" s="774"/>
      <c r="U14" s="774"/>
      <c r="V14" s="845"/>
      <c r="AH14" s="79">
        <v>11</v>
      </c>
    </row>
    <row customHeight="1" ht="11.549999999999999">
      <c r="F15" s="250">
        <v>1</v>
      </c>
      <c r="G15" s="357" t="s">
        <v>1634</v>
      </c>
      <c r="H15" s="846">
        <f>SUM(I15:J15)</f>
        <v>0</v>
      </c>
      <c r="I15" s="846">
        <f>SUM(I16:I27)</f>
        <v>0</v>
      </c>
      <c r="J15" s="404"/>
      <c r="K15" s="846">
        <f>SUM(L15:U15)</f>
        <v>0</v>
      </c>
      <c r="L15" s="846">
        <f>SUM(L16:L27)</f>
        <v>0</v>
      </c>
      <c r="M15" s="846">
        <f>SUM(M16:M27)</f>
        <v>0</v>
      </c>
      <c r="N15" s="846">
        <f>SUM(N16:N27)</f>
        <v>0</v>
      </c>
      <c r="O15" s="846">
        <f>SUM(O16:O27)</f>
        <v>0</v>
      </c>
      <c r="P15" s="846">
        <f>SUM(P16:P27)</f>
        <v>0</v>
      </c>
      <c r="Q15" s="846">
        <f>SUM(Q16:Q27)</f>
        <v>0</v>
      </c>
      <c r="R15" s="846">
        <f>SUM(R16:R27)</f>
        <v>0</v>
      </c>
      <c r="S15" s="846">
        <f>SUM(S16:S27)</f>
        <v>0</v>
      </c>
      <c r="T15" s="846">
        <f>SUM(T16:T27)</f>
        <v>0</v>
      </c>
      <c r="U15" s="404"/>
      <c r="V15" s="845"/>
      <c r="AH15" s="79">
        <v>11</v>
      </c>
    </row>
    <row customHeight="1" ht="24">
      <c r="F16" s="250" t="s">
        <v>784</v>
      </c>
      <c r="G16" s="773" t="s">
        <v>1635</v>
      </c>
      <c r="H16" s="846">
        <f>SUM(I16:J16)</f>
        <v>0</v>
      </c>
      <c r="I16" s="847"/>
      <c r="J16" s="404"/>
      <c r="K16" s="846">
        <f>SUM(L16:U16)</f>
        <v>0</v>
      </c>
      <c r="L16" s="847"/>
      <c r="M16" s="847"/>
      <c r="N16" s="847"/>
      <c r="O16" s="847"/>
      <c r="P16" s="847"/>
      <c r="Q16" s="847"/>
      <c r="R16" s="847"/>
      <c r="S16" s="847"/>
      <c r="T16" s="847"/>
      <c r="U16" s="404"/>
      <c r="V16" s="845"/>
      <c r="AH16" s="79">
        <v>23</v>
      </c>
    </row>
    <row customHeight="1" ht="24">
      <c r="F17" s="250" t="s">
        <v>1636</v>
      </c>
      <c r="G17" s="773" t="s">
        <v>1637</v>
      </c>
      <c r="H17" s="846">
        <f>SUM(I17:J17)</f>
        <v>0</v>
      </c>
      <c r="I17" s="847"/>
      <c r="J17" s="404"/>
      <c r="K17" s="846">
        <f>SUM(L17:U17)</f>
        <v>0</v>
      </c>
      <c r="L17" s="847"/>
      <c r="M17" s="847"/>
      <c r="N17" s="847"/>
      <c r="O17" s="847"/>
      <c r="P17" s="847"/>
      <c r="Q17" s="847"/>
      <c r="R17" s="847"/>
      <c r="S17" s="847"/>
      <c r="T17" s="847"/>
      <c r="U17" s="404"/>
      <c r="V17" s="845"/>
      <c r="AH17" s="79">
        <v>23</v>
      </c>
    </row>
    <row customHeight="1" ht="35.699999999999996">
      <c r="F18" s="250" t="s">
        <v>1638</v>
      </c>
      <c r="G18" s="773" t="s">
        <v>1639</v>
      </c>
      <c r="H18" s="846">
        <f>SUM(I18:J18)</f>
        <v>0</v>
      </c>
      <c r="I18" s="847"/>
      <c r="J18" s="404"/>
      <c r="K18" s="846">
        <f>SUM(L18:U18)</f>
        <v>0</v>
      </c>
      <c r="L18" s="847"/>
      <c r="M18" s="847"/>
      <c r="N18" s="847"/>
      <c r="O18" s="847"/>
      <c r="P18" s="847"/>
      <c r="Q18" s="847"/>
      <c r="R18" s="847"/>
      <c r="S18" s="847"/>
      <c r="T18" s="847"/>
      <c r="U18" s="404"/>
      <c r="V18" s="845"/>
      <c r="AH18" s="79">
        <v>34</v>
      </c>
    </row>
    <row customHeight="1" ht="35.699999999999996">
      <c r="F19" s="250" t="s">
        <v>1640</v>
      </c>
      <c r="G19" s="773" t="s">
        <v>1641</v>
      </c>
      <c r="H19" s="846">
        <f>SUM(I19:J19)</f>
        <v>0</v>
      </c>
      <c r="I19" s="847"/>
      <c r="J19" s="404"/>
      <c r="K19" s="846">
        <f>SUM(L19:U19)</f>
        <v>0</v>
      </c>
      <c r="L19" s="847"/>
      <c r="M19" s="847"/>
      <c r="N19" s="847"/>
      <c r="O19" s="847"/>
      <c r="P19" s="847"/>
      <c r="Q19" s="847"/>
      <c r="R19" s="847"/>
      <c r="S19" s="847"/>
      <c r="T19" s="847"/>
      <c r="U19" s="404"/>
      <c r="V19" s="845"/>
      <c r="AH19" s="79">
        <v>34</v>
      </c>
    </row>
    <row customHeight="1" ht="48.29999999999999">
      <c r="F20" s="250" t="s">
        <v>1642</v>
      </c>
      <c r="G20" s="773" t="s">
        <v>1643</v>
      </c>
      <c r="H20" s="846">
        <f>SUM(I20:J20)</f>
        <v>0</v>
      </c>
      <c r="I20" s="847"/>
      <c r="J20" s="404"/>
      <c r="K20" s="846">
        <f>SUM(L20:U20)</f>
        <v>0</v>
      </c>
      <c r="L20" s="847"/>
      <c r="M20" s="847"/>
      <c r="N20" s="847"/>
      <c r="O20" s="847"/>
      <c r="P20" s="847"/>
      <c r="Q20" s="847"/>
      <c r="R20" s="847"/>
      <c r="S20" s="847"/>
      <c r="T20" s="847"/>
      <c r="U20" s="404"/>
      <c r="V20" s="845"/>
      <c r="AH20" s="79">
        <v>46</v>
      </c>
    </row>
    <row customHeight="1" ht="35.699999999999996">
      <c r="F21" s="250" t="s">
        <v>1644</v>
      </c>
      <c r="G21" s="773" t="s">
        <v>1645</v>
      </c>
      <c r="H21" s="846">
        <f>SUM(I21:J21)</f>
        <v>0</v>
      </c>
      <c r="I21" s="847"/>
      <c r="J21" s="404"/>
      <c r="K21" s="846">
        <f>SUM(L21:U21)</f>
        <v>0</v>
      </c>
      <c r="L21" s="847"/>
      <c r="M21" s="847"/>
      <c r="N21" s="847"/>
      <c r="O21" s="847"/>
      <c r="P21" s="847"/>
      <c r="Q21" s="847"/>
      <c r="R21" s="847"/>
      <c r="S21" s="847"/>
      <c r="T21" s="847"/>
      <c r="U21" s="404"/>
      <c r="V21" s="845"/>
      <c r="AH21" s="79">
        <v>34</v>
      </c>
    </row>
    <row customHeight="1" ht="35.699999999999996">
      <c r="F22" s="250" t="s">
        <v>1646</v>
      </c>
      <c r="G22" s="773" t="s">
        <v>1647</v>
      </c>
      <c r="H22" s="846">
        <f>SUM(I22:J22)</f>
        <v>0</v>
      </c>
      <c r="I22" s="847"/>
      <c r="J22" s="404"/>
      <c r="K22" s="846">
        <f>SUM(L22:U22)</f>
        <v>0</v>
      </c>
      <c r="L22" s="847"/>
      <c r="M22" s="847"/>
      <c r="N22" s="847"/>
      <c r="O22" s="847"/>
      <c r="P22" s="847"/>
      <c r="Q22" s="847"/>
      <c r="R22" s="847"/>
      <c r="S22" s="847"/>
      <c r="T22" s="847"/>
      <c r="U22" s="404"/>
      <c r="V22" s="845"/>
      <c r="AH22" s="79">
        <v>34</v>
      </c>
    </row>
    <row customHeight="1" ht="24">
      <c r="F23" s="250" t="s">
        <v>1648</v>
      </c>
      <c r="G23" s="773" t="s">
        <v>1649</v>
      </c>
      <c r="H23" s="846">
        <f>SUM(I23:J23)</f>
        <v>0</v>
      </c>
      <c r="I23" s="847"/>
      <c r="J23" s="404"/>
      <c r="K23" s="846">
        <f>SUM(L23:U23)</f>
        <v>0</v>
      </c>
      <c r="L23" s="847"/>
      <c r="M23" s="847"/>
      <c r="N23" s="847"/>
      <c r="O23" s="847"/>
      <c r="P23" s="847"/>
      <c r="Q23" s="847"/>
      <c r="R23" s="847"/>
      <c r="S23" s="847"/>
      <c r="T23" s="847"/>
      <c r="U23" s="404"/>
      <c r="V23" s="845"/>
      <c r="AH23" s="79">
        <v>23</v>
      </c>
    </row>
    <row customHeight="1" ht="24">
      <c r="F24" s="250" t="s">
        <v>1650</v>
      </c>
      <c r="G24" s="773" t="s">
        <v>1651</v>
      </c>
      <c r="H24" s="846">
        <f>SUM(I24:J24)</f>
        <v>0</v>
      </c>
      <c r="I24" s="847"/>
      <c r="J24" s="404"/>
      <c r="K24" s="846">
        <f>SUM(L24:U24)</f>
        <v>0</v>
      </c>
      <c r="L24" s="847"/>
      <c r="M24" s="847"/>
      <c r="N24" s="847"/>
      <c r="O24" s="847"/>
      <c r="P24" s="847"/>
      <c r="Q24" s="847"/>
      <c r="R24" s="847"/>
      <c r="S24" s="847"/>
      <c r="T24" s="847"/>
      <c r="U24" s="404"/>
      <c r="V24" s="845"/>
      <c r="AH24" s="79">
        <v>23</v>
      </c>
    </row>
    <row customHeight="1" ht="35.699999999999996">
      <c r="F25" s="250" t="s">
        <v>1652</v>
      </c>
      <c r="G25" s="773" t="s">
        <v>1653</v>
      </c>
      <c r="H25" s="846">
        <f>SUM(I25:J25)</f>
        <v>0</v>
      </c>
      <c r="I25" s="847"/>
      <c r="J25" s="404"/>
      <c r="K25" s="846">
        <f>SUM(L25:U25)</f>
        <v>0</v>
      </c>
      <c r="L25" s="847"/>
      <c r="M25" s="847"/>
      <c r="N25" s="847"/>
      <c r="O25" s="847"/>
      <c r="P25" s="847"/>
      <c r="Q25" s="847"/>
      <c r="R25" s="847"/>
      <c r="S25" s="847"/>
      <c r="T25" s="847"/>
      <c r="U25" s="404"/>
      <c r="V25" s="845"/>
      <c r="AH25" s="79">
        <v>34</v>
      </c>
    </row>
    <row customHeight="1" ht="35.699999999999996">
      <c r="F26" s="250" t="s">
        <v>1654</v>
      </c>
      <c r="G26" s="773" t="s">
        <v>1655</v>
      </c>
      <c r="H26" s="846">
        <f>SUM(I26:J26)</f>
        <v>0</v>
      </c>
      <c r="I26" s="847"/>
      <c r="J26" s="404"/>
      <c r="K26" s="846">
        <f>SUM(L26:U26)</f>
        <v>0</v>
      </c>
      <c r="L26" s="847"/>
      <c r="M26" s="847"/>
      <c r="N26" s="847"/>
      <c r="O26" s="847"/>
      <c r="P26" s="847"/>
      <c r="Q26" s="847"/>
      <c r="R26" s="847"/>
      <c r="S26" s="847"/>
      <c r="T26" s="847"/>
      <c r="U26" s="404"/>
      <c r="V26" s="845"/>
      <c r="AH26" s="79">
        <v>34</v>
      </c>
    </row>
    <row customHeight="1" ht="11.549999999999999">
      <c r="F27" s="250" t="s">
        <v>1656</v>
      </c>
      <c r="G27" s="773" t="s">
        <v>1657</v>
      </c>
      <c r="H27" s="846">
        <f>SUM(I27:J27)</f>
        <v>0</v>
      </c>
      <c r="I27" s="847"/>
      <c r="J27" s="404"/>
      <c r="K27" s="846">
        <f>SUM(L27:U27)</f>
        <v>0</v>
      </c>
      <c r="L27" s="847"/>
      <c r="M27" s="847"/>
      <c r="N27" s="847"/>
      <c r="O27" s="847"/>
      <c r="P27" s="847"/>
      <c r="Q27" s="847"/>
      <c r="R27" s="847"/>
      <c r="S27" s="847"/>
      <c r="T27" s="847"/>
      <c r="U27" s="404"/>
      <c r="V27" s="845"/>
      <c r="AH27" s="79">
        <v>11</v>
      </c>
    </row>
    <row customHeight="1" ht="11.549999999999999">
      <c r="F28" s="250">
        <v>2</v>
      </c>
      <c r="G28" s="357" t="s">
        <v>1658</v>
      </c>
      <c r="H28" s="846">
        <f>SUM(I28:J28)</f>
        <v>0</v>
      </c>
      <c r="I28" s="846">
        <f>SUM(I29:I31)</f>
        <v>0</v>
      </c>
      <c r="J28" s="404"/>
      <c r="K28" s="846">
        <f>SUM(L28:U28)</f>
        <v>0</v>
      </c>
      <c r="L28" s="846">
        <f>SUM(L29:L31)</f>
        <v>0</v>
      </c>
      <c r="M28" s="846">
        <f>SUM(M29:M31)</f>
        <v>0</v>
      </c>
      <c r="N28" s="846">
        <f>SUM(N29:N31)</f>
        <v>0</v>
      </c>
      <c r="O28" s="846">
        <f>SUM(O29:O31)</f>
        <v>0</v>
      </c>
      <c r="P28" s="846">
        <f>SUM(P29:P31)</f>
        <v>0</v>
      </c>
      <c r="Q28" s="846">
        <f>SUM(Q29:Q31)</f>
        <v>0</v>
      </c>
      <c r="R28" s="846">
        <f>SUM(R29:R31)</f>
        <v>0</v>
      </c>
      <c r="S28" s="846">
        <f>SUM(S29:S31)</f>
        <v>0</v>
      </c>
      <c r="T28" s="846">
        <f>SUM(T29:T31)</f>
        <v>0</v>
      </c>
      <c r="U28" s="404"/>
      <c r="V28" s="845"/>
      <c r="AH28" s="79">
        <v>11</v>
      </c>
    </row>
    <row customHeight="1" ht="11.549999999999999">
      <c r="F29" s="250" t="s">
        <v>913</v>
      </c>
      <c r="G29" s="773" t="s">
        <v>1659</v>
      </c>
      <c r="H29" s="846">
        <f>SUM(I29:J29)</f>
        <v>0</v>
      </c>
      <c r="I29" s="847"/>
      <c r="J29" s="404"/>
      <c r="K29" s="846">
        <f>SUM(L29:U29)</f>
        <v>0</v>
      </c>
      <c r="L29" s="847"/>
      <c r="M29" s="847"/>
      <c r="N29" s="847"/>
      <c r="O29" s="847"/>
      <c r="P29" s="847"/>
      <c r="Q29" s="847"/>
      <c r="R29" s="847"/>
      <c r="S29" s="847"/>
      <c r="T29" s="847"/>
      <c r="U29" s="404"/>
      <c r="V29" s="845"/>
      <c r="AH29" s="79">
        <v>11</v>
      </c>
    </row>
    <row customHeight="1" ht="11.549999999999999">
      <c r="F30" s="250" t="s">
        <v>460</v>
      </c>
      <c r="G30" s="773" t="s">
        <v>1660</v>
      </c>
      <c r="H30" s="846">
        <f>SUM(I30:J30)</f>
        <v>0</v>
      </c>
      <c r="I30" s="847"/>
      <c r="J30" s="404"/>
      <c r="K30" s="846">
        <f>SUM(L30:U30)</f>
        <v>0</v>
      </c>
      <c r="L30" s="847"/>
      <c r="M30" s="847"/>
      <c r="N30" s="847"/>
      <c r="O30" s="847"/>
      <c r="P30" s="847"/>
      <c r="Q30" s="847"/>
      <c r="R30" s="847"/>
      <c r="S30" s="847"/>
      <c r="T30" s="847"/>
      <c r="U30" s="404"/>
      <c r="V30" s="845"/>
      <c r="AH30" s="79">
        <v>11</v>
      </c>
    </row>
    <row customHeight="1" ht="11.549999999999999">
      <c r="F31" s="250" t="s">
        <v>463</v>
      </c>
      <c r="G31" s="773" t="s">
        <v>1661</v>
      </c>
      <c r="H31" s="846">
        <f>SUM(I31:J31)</f>
        <v>0</v>
      </c>
      <c r="I31" s="847"/>
      <c r="J31" s="404"/>
      <c r="K31" s="846">
        <f>SUM(L31:U31)</f>
        <v>0</v>
      </c>
      <c r="L31" s="847"/>
      <c r="M31" s="847"/>
      <c r="N31" s="847"/>
      <c r="O31" s="847"/>
      <c r="P31" s="847"/>
      <c r="Q31" s="847"/>
      <c r="R31" s="847"/>
      <c r="S31" s="847"/>
      <c r="T31" s="847"/>
      <c r="U31" s="404"/>
      <c r="V31" s="845"/>
      <c r="AH31" s="79">
        <v>11</v>
      </c>
    </row>
    <row customHeight="1" ht="11.549999999999999">
      <c r="F32" s="250">
        <v>3</v>
      </c>
      <c r="G32" s="357" t="s">
        <v>1662</v>
      </c>
      <c r="H32" s="846">
        <f>SUM(I32:J32)</f>
        <v>0</v>
      </c>
      <c r="I32" s="846">
        <f>SUM(I33:I34)</f>
        <v>0</v>
      </c>
      <c r="J32" s="404"/>
      <c r="K32" s="846">
        <f>SUM(L32:U32)</f>
        <v>0</v>
      </c>
      <c r="L32" s="846">
        <f>SUM(L33:L34)</f>
        <v>0</v>
      </c>
      <c r="M32" s="846">
        <f>SUM(M33:M34)</f>
        <v>0</v>
      </c>
      <c r="N32" s="846">
        <f>SUM(N33:N34)</f>
        <v>0</v>
      </c>
      <c r="O32" s="846">
        <f>SUM(O33:O34)</f>
        <v>0</v>
      </c>
      <c r="P32" s="846">
        <f>SUM(P33:P34)</f>
        <v>0</v>
      </c>
      <c r="Q32" s="846">
        <f>SUM(Q33:Q34)</f>
        <v>0</v>
      </c>
      <c r="R32" s="846">
        <f>SUM(R33:R34)</f>
        <v>0</v>
      </c>
      <c r="S32" s="846">
        <f>SUM(S33:S34)</f>
        <v>0</v>
      </c>
      <c r="T32" s="846">
        <f>SUM(T33:T34)</f>
        <v>0</v>
      </c>
      <c r="U32" s="404"/>
      <c r="V32" s="845"/>
      <c r="AH32" s="79">
        <v>11</v>
      </c>
    </row>
    <row customHeight="1" ht="48.29999999999999">
      <c r="F33" s="250" t="s">
        <v>477</v>
      </c>
      <c r="G33" s="773" t="s">
        <v>1663</v>
      </c>
      <c r="H33" s="846">
        <f>SUM(I33:J33)</f>
        <v>0</v>
      </c>
      <c r="I33" s="847"/>
      <c r="J33" s="404"/>
      <c r="K33" s="846">
        <f>SUM(L33:U33)</f>
        <v>0</v>
      </c>
      <c r="L33" s="847"/>
      <c r="M33" s="847"/>
      <c r="N33" s="847"/>
      <c r="O33" s="847"/>
      <c r="P33" s="847"/>
      <c r="Q33" s="847"/>
      <c r="R33" s="847"/>
      <c r="S33" s="847"/>
      <c r="T33" s="847"/>
      <c r="U33" s="404"/>
      <c r="V33" s="845"/>
      <c r="AH33" s="79">
        <v>46</v>
      </c>
    </row>
    <row customHeight="1" ht="11.549999999999999">
      <c r="F34" s="250" t="s">
        <v>485</v>
      </c>
      <c r="G34" s="773" t="s">
        <v>1664</v>
      </c>
      <c r="H34" s="846">
        <f>SUM(I34:J34)</f>
        <v>0</v>
      </c>
      <c r="I34" s="847"/>
      <c r="J34" s="404"/>
      <c r="K34" s="846">
        <f>SUM(L34:U34)</f>
        <v>0</v>
      </c>
      <c r="L34" s="847"/>
      <c r="M34" s="847"/>
      <c r="N34" s="847"/>
      <c r="O34" s="847"/>
      <c r="P34" s="847"/>
      <c r="Q34" s="847"/>
      <c r="R34" s="847"/>
      <c r="S34" s="847"/>
      <c r="T34" s="847"/>
      <c r="U34" s="404"/>
      <c r="V34" s="845"/>
      <c r="AH34" s="79">
        <v>11</v>
      </c>
    </row>
    <row customHeight="1" ht="11.549999999999999">
      <c r="F35" s="250">
        <v>4</v>
      </c>
      <c r="G35" s="357" t="s">
        <v>1665</v>
      </c>
      <c r="H35" s="846">
        <f>SUM(I35:J35)</f>
        <v>0</v>
      </c>
      <c r="I35" s="847"/>
      <c r="J35" s="404"/>
      <c r="K35" s="846">
        <f>SUM(L35:U35)</f>
        <v>0</v>
      </c>
      <c r="L35" s="847"/>
      <c r="M35" s="847"/>
      <c r="N35" s="847"/>
      <c r="O35" s="847"/>
      <c r="P35" s="847"/>
      <c r="Q35" s="847"/>
      <c r="R35" s="847"/>
      <c r="S35" s="847"/>
      <c r="T35" s="847"/>
      <c r="U35" s="404"/>
      <c r="V35" s="845"/>
      <c r="AH35" s="79">
        <v>11</v>
      </c>
    </row>
    <row customHeight="1" ht="11.549999999999999">
      <c r="F36" s="250"/>
      <c r="G36" s="774" t="s">
        <v>1666</v>
      </c>
      <c r="H36" s="846">
        <f>SUM(I36:J36)</f>
        <v>0</v>
      </c>
      <c r="I36" s="846">
        <f>SUM(I15,I28,I32,I35)</f>
        <v>0</v>
      </c>
      <c r="J36" s="404"/>
      <c r="K36" s="846">
        <f>SUM(L36:U36)</f>
        <v>0</v>
      </c>
      <c r="L36" s="846">
        <f>SUM(L15,L28,L32,L35)</f>
        <v>0</v>
      </c>
      <c r="M36" s="846">
        <f>SUM(M15,M28,M32,M35)</f>
        <v>0</v>
      </c>
      <c r="N36" s="846">
        <f>SUM(N15,N28,N32,N35)</f>
        <v>0</v>
      </c>
      <c r="O36" s="846">
        <f>SUM(O15,O28,O32,O35)</f>
        <v>0</v>
      </c>
      <c r="P36" s="846">
        <f>SUM(P15,P28,P32,P35)</f>
        <v>0</v>
      </c>
      <c r="Q36" s="846">
        <f>SUM(Q15,Q28,Q32,Q35)</f>
        <v>0</v>
      </c>
      <c r="R36" s="846">
        <f>SUM(R15,R28,R32,R35)</f>
        <v>0</v>
      </c>
      <c r="S36" s="846">
        <f>SUM(S15,S28,S32,S35)</f>
        <v>0</v>
      </c>
      <c r="T36" s="846">
        <f>SUM(T15,T28,T32,T35)</f>
        <v>0</v>
      </c>
      <c r="U36" s="404"/>
      <c r="V36" s="845"/>
      <c r="AH36" s="79">
        <v>11</v>
      </c>
    </row>
    <row customHeight="1" ht="29.25">
      <c r="F37" s="404" t="s">
        <v>1667</v>
      </c>
      <c r="G37" s="342" t="s">
        <v>1668</v>
      </c>
      <c r="H37" s="342"/>
      <c r="I37" s="342"/>
      <c r="J37" s="342"/>
      <c r="K37" s="342"/>
      <c r="L37" s="342"/>
      <c r="M37" s="342"/>
      <c r="N37" s="342"/>
      <c r="O37" s="342"/>
      <c r="P37" s="342"/>
      <c r="Q37" s="342"/>
      <c r="R37" s="342"/>
      <c r="S37" s="342"/>
      <c r="T37" s="342"/>
      <c r="U37" s="342"/>
      <c r="V37" s="845"/>
      <c r="AH37" s="79">
        <v>28</v>
      </c>
    </row>
    <row customHeight="1" ht="24">
      <c r="F38" s="250" t="s">
        <v>98</v>
      </c>
      <c r="G38" s="357" t="s">
        <v>1669</v>
      </c>
      <c r="H38" s="846">
        <f>SUM(I38:J38)</f>
        <v>0</v>
      </c>
      <c r="I38" s="846">
        <f>SUM(I39,I44,I47)</f>
        <v>0</v>
      </c>
      <c r="J38" s="404"/>
      <c r="K38" s="846">
        <f>SUM(L38:U38)</f>
        <v>0</v>
      </c>
      <c r="L38" s="846">
        <f>SUM(L39,L44,L47)</f>
        <v>0</v>
      </c>
      <c r="M38" s="846">
        <f>SUM(M39,M44,M47)</f>
        <v>0</v>
      </c>
      <c r="N38" s="846">
        <f>SUM(N39,N44,N47)</f>
        <v>0</v>
      </c>
      <c r="O38" s="846">
        <f>SUM(O39,O44,O47)</f>
        <v>0</v>
      </c>
      <c r="P38" s="846">
        <f>SUM(P39,P44,P47)</f>
        <v>0</v>
      </c>
      <c r="Q38" s="846">
        <f>SUM(Q39,Q44,Q47)</f>
        <v>0</v>
      </c>
      <c r="R38" s="846">
        <f>SUM(R39,R44,R47)</f>
        <v>0</v>
      </c>
      <c r="S38" s="846">
        <f>SUM(S39,S44,S47)</f>
        <v>0</v>
      </c>
      <c r="T38" s="846">
        <f>SUM(T39,T44,T47)</f>
        <v>0</v>
      </c>
      <c r="U38" s="404"/>
      <c r="V38" s="845"/>
      <c r="AH38" s="79">
        <v>23</v>
      </c>
    </row>
    <row customHeight="1" ht="11.549999999999999">
      <c r="F39" s="250" t="s">
        <v>784</v>
      </c>
      <c r="G39" s="773" t="s">
        <v>1634</v>
      </c>
      <c r="H39" s="846">
        <f>SUM(I39:J39)</f>
        <v>0</v>
      </c>
      <c r="I39" s="846">
        <f>SUM(I40:I43)</f>
        <v>0</v>
      </c>
      <c r="J39" s="404"/>
      <c r="K39" s="846">
        <f>SUM(L39:U39)</f>
        <v>0</v>
      </c>
      <c r="L39" s="846">
        <f>SUM(L40:L43)</f>
        <v>0</v>
      </c>
      <c r="M39" s="846">
        <f>SUM(M40:M43)</f>
        <v>0</v>
      </c>
      <c r="N39" s="846">
        <f>SUM(N40:N43)</f>
        <v>0</v>
      </c>
      <c r="O39" s="846">
        <f>SUM(O40:O43)</f>
        <v>0</v>
      </c>
      <c r="P39" s="846">
        <f>SUM(P40:P43)</f>
        <v>0</v>
      </c>
      <c r="Q39" s="846">
        <f>SUM(Q40:Q43)</f>
        <v>0</v>
      </c>
      <c r="R39" s="846">
        <f>SUM(R40:R43)</f>
        <v>0</v>
      </c>
      <c r="S39" s="846">
        <f>SUM(S40:S43)</f>
        <v>0</v>
      </c>
      <c r="T39" s="846">
        <f>SUM(T40:T43)</f>
        <v>0</v>
      </c>
      <c r="U39" s="404"/>
      <c r="V39" s="845"/>
      <c r="AH39" s="79">
        <v>11</v>
      </c>
    </row>
    <row customHeight="1" ht="24">
      <c r="F40" s="250" t="s">
        <v>1670</v>
      </c>
      <c r="G40" s="848" t="s">
        <v>1671</v>
      </c>
      <c r="H40" s="846">
        <f>SUM(I40:J40)</f>
        <v>0</v>
      </c>
      <c r="I40" s="847"/>
      <c r="J40" s="404"/>
      <c r="K40" s="846">
        <f>SUM(L40:U40)</f>
        <v>0</v>
      </c>
      <c r="L40" s="847"/>
      <c r="M40" s="847"/>
      <c r="N40" s="847"/>
      <c r="O40" s="847"/>
      <c r="P40" s="847"/>
      <c r="Q40" s="847"/>
      <c r="R40" s="847"/>
      <c r="S40" s="847"/>
      <c r="T40" s="847"/>
      <c r="U40" s="404"/>
      <c r="V40" s="845"/>
      <c r="AH40" s="79">
        <v>23</v>
      </c>
    </row>
    <row customHeight="1" ht="11.549999999999999">
      <c r="F41" s="250" t="s">
        <v>1672</v>
      </c>
      <c r="G41" s="848" t="s">
        <v>1673</v>
      </c>
      <c r="H41" s="846">
        <f>SUM(I41:J41)</f>
        <v>0</v>
      </c>
      <c r="I41" s="847"/>
      <c r="J41" s="404"/>
      <c r="K41" s="846">
        <f>SUM(L41:U41)</f>
        <v>0</v>
      </c>
      <c r="L41" s="847"/>
      <c r="M41" s="847"/>
      <c r="N41" s="847"/>
      <c r="O41" s="847"/>
      <c r="P41" s="847"/>
      <c r="Q41" s="847"/>
      <c r="R41" s="847"/>
      <c r="S41" s="847"/>
      <c r="T41" s="847"/>
      <c r="U41" s="404"/>
      <c r="V41" s="845"/>
      <c r="AH41" s="79">
        <v>11</v>
      </c>
    </row>
    <row customHeight="1" ht="11.549999999999999">
      <c r="F42" s="250" t="s">
        <v>1674</v>
      </c>
      <c r="G42" s="848" t="s">
        <v>1675</v>
      </c>
      <c r="H42" s="846">
        <f>SUM(I42:J42)</f>
        <v>0</v>
      </c>
      <c r="I42" s="847"/>
      <c r="J42" s="404"/>
      <c r="K42" s="846">
        <f>SUM(L42:U42)</f>
        <v>0</v>
      </c>
      <c r="L42" s="847"/>
      <c r="M42" s="847"/>
      <c r="N42" s="847"/>
      <c r="O42" s="847"/>
      <c r="P42" s="847"/>
      <c r="Q42" s="847"/>
      <c r="R42" s="847"/>
      <c r="S42" s="847"/>
      <c r="T42" s="847"/>
      <c r="U42" s="404"/>
      <c r="V42" s="845"/>
      <c r="AH42" s="79">
        <v>11</v>
      </c>
    </row>
    <row customHeight="1" ht="35.699999999999996">
      <c r="F43" s="250" t="s">
        <v>1676</v>
      </c>
      <c r="G43" s="848" t="s">
        <v>1677</v>
      </c>
      <c r="H43" s="846">
        <f>SUM(I43:J43)</f>
        <v>0</v>
      </c>
      <c r="I43" s="847"/>
      <c r="J43" s="404"/>
      <c r="K43" s="846">
        <f>SUM(L43:U43)</f>
        <v>0</v>
      </c>
      <c r="L43" s="847"/>
      <c r="M43" s="847"/>
      <c r="N43" s="847"/>
      <c r="O43" s="847"/>
      <c r="P43" s="847"/>
      <c r="Q43" s="847"/>
      <c r="R43" s="847"/>
      <c r="S43" s="847"/>
      <c r="T43" s="847"/>
      <c r="U43" s="404"/>
      <c r="V43" s="845"/>
      <c r="AH43" s="79">
        <v>34</v>
      </c>
    </row>
    <row customHeight="1" ht="11.549999999999999">
      <c r="F44" s="250" t="s">
        <v>1636</v>
      </c>
      <c r="G44" s="773" t="s">
        <v>1662</v>
      </c>
      <c r="H44" s="846">
        <f>SUM(I44:J44)</f>
        <v>0</v>
      </c>
      <c r="I44" s="846">
        <f>SUM(I45:I46)</f>
        <v>0</v>
      </c>
      <c r="J44" s="404"/>
      <c r="K44" s="846">
        <f>SUM(L44:U44)</f>
        <v>0</v>
      </c>
      <c r="L44" s="846">
        <f>SUM(L45:L46)</f>
        <v>0</v>
      </c>
      <c r="M44" s="846">
        <f>SUM(M45:M46)</f>
        <v>0</v>
      </c>
      <c r="N44" s="846">
        <f>SUM(N45:N46)</f>
        <v>0</v>
      </c>
      <c r="O44" s="846">
        <f>SUM(O45:O46)</f>
        <v>0</v>
      </c>
      <c r="P44" s="846">
        <f>SUM(P45:P46)</f>
        <v>0</v>
      </c>
      <c r="Q44" s="846">
        <f>SUM(Q45:Q46)</f>
        <v>0</v>
      </c>
      <c r="R44" s="846">
        <f>SUM(R45:R46)</f>
        <v>0</v>
      </c>
      <c r="S44" s="846">
        <f>SUM(S45:S46)</f>
        <v>0</v>
      </c>
      <c r="T44" s="846">
        <f>SUM(T45:T46)</f>
        <v>0</v>
      </c>
      <c r="U44" s="404"/>
      <c r="V44" s="845"/>
      <c r="AH44" s="79">
        <v>11</v>
      </c>
    </row>
    <row customHeight="1" ht="48.29999999999999">
      <c r="F45" s="250" t="s">
        <v>1678</v>
      </c>
      <c r="G45" s="848" t="s">
        <v>1663</v>
      </c>
      <c r="H45" s="846">
        <f>SUM(I45:J45)</f>
        <v>0</v>
      </c>
      <c r="I45" s="847"/>
      <c r="J45" s="404"/>
      <c r="K45" s="846">
        <f>SUM(L45:U45)</f>
        <v>0</v>
      </c>
      <c r="L45" s="847"/>
      <c r="M45" s="847"/>
      <c r="N45" s="847"/>
      <c r="O45" s="847"/>
      <c r="P45" s="847"/>
      <c r="Q45" s="847"/>
      <c r="R45" s="847"/>
      <c r="S45" s="847"/>
      <c r="T45" s="847"/>
      <c r="U45" s="404"/>
      <c r="V45" s="845"/>
      <c r="AH45" s="79">
        <v>46</v>
      </c>
    </row>
    <row customHeight="1" ht="11.549999999999999">
      <c r="F46" s="250" t="s">
        <v>1679</v>
      </c>
      <c r="G46" s="848" t="s">
        <v>1664</v>
      </c>
      <c r="H46" s="846">
        <f>SUM(I46:J46)</f>
        <v>0</v>
      </c>
      <c r="I46" s="847"/>
      <c r="J46" s="404"/>
      <c r="K46" s="846">
        <f>SUM(L46:U46)</f>
        <v>0</v>
      </c>
      <c r="L46" s="847"/>
      <c r="M46" s="847"/>
      <c r="N46" s="847"/>
      <c r="O46" s="847"/>
      <c r="P46" s="847"/>
      <c r="Q46" s="847"/>
      <c r="R46" s="847"/>
      <c r="S46" s="847"/>
      <c r="T46" s="847"/>
      <c r="U46" s="404"/>
      <c r="V46" s="845"/>
      <c r="AH46" s="79">
        <v>11</v>
      </c>
    </row>
    <row customHeight="1" ht="11.549999999999999">
      <c r="F47" s="250" t="s">
        <v>1638</v>
      </c>
      <c r="G47" s="773" t="s">
        <v>1680</v>
      </c>
      <c r="H47" s="846">
        <f>SUM(I47:J47)</f>
        <v>0</v>
      </c>
      <c r="I47" s="847"/>
      <c r="J47" s="404"/>
      <c r="K47" s="846">
        <f>SUM(L47:U47)</f>
        <v>0</v>
      </c>
      <c r="L47" s="847"/>
      <c r="M47" s="847"/>
      <c r="N47" s="847"/>
      <c r="O47" s="847"/>
      <c r="P47" s="847"/>
      <c r="Q47" s="847"/>
      <c r="R47" s="847"/>
      <c r="S47" s="847"/>
      <c r="T47" s="847"/>
      <c r="U47" s="404"/>
      <c r="V47" s="845"/>
      <c r="AH47" s="79">
        <v>11</v>
      </c>
    </row>
    <row customHeight="1" ht="24">
      <c r="F48" s="250" t="s">
        <v>101</v>
      </c>
      <c r="G48" s="357" t="s">
        <v>1681</v>
      </c>
      <c r="H48" s="846">
        <f>SUM(I48:J48)</f>
        <v>0</v>
      </c>
      <c r="I48" s="846">
        <f>SUM(I49,I54,I57)</f>
        <v>0</v>
      </c>
      <c r="J48" s="404"/>
      <c r="K48" s="846">
        <f>SUM(L48:U48)</f>
        <v>0</v>
      </c>
      <c r="L48" s="846">
        <f>SUM(L49,L54,L57)</f>
        <v>0</v>
      </c>
      <c r="M48" s="846">
        <f>SUM(M49,M54,M57)</f>
        <v>0</v>
      </c>
      <c r="N48" s="846">
        <f>SUM(N49,N54,N57)</f>
        <v>0</v>
      </c>
      <c r="O48" s="846">
        <f>SUM(O49,O54,O57)</f>
        <v>0</v>
      </c>
      <c r="P48" s="846">
        <f>SUM(P49,P54,P57)</f>
        <v>0</v>
      </c>
      <c r="Q48" s="846">
        <f>SUM(Q49,Q54,Q57)</f>
        <v>0</v>
      </c>
      <c r="R48" s="846">
        <f>SUM(R49,R54,R57)</f>
        <v>0</v>
      </c>
      <c r="S48" s="846">
        <f>SUM(S49,S54,S57)</f>
        <v>0</v>
      </c>
      <c r="T48" s="846">
        <f>SUM(T49,T54,T57)</f>
        <v>0</v>
      </c>
      <c r="U48" s="404"/>
      <c r="V48" s="845"/>
      <c r="AH48" s="79">
        <v>23</v>
      </c>
    </row>
    <row customHeight="1" ht="11.549999999999999">
      <c r="F49" s="250" t="s">
        <v>913</v>
      </c>
      <c r="G49" s="773" t="s">
        <v>1634</v>
      </c>
      <c r="H49" s="846">
        <f>SUM(I49:J49)</f>
        <v>0</v>
      </c>
      <c r="I49" s="846">
        <f>SUM(I50:I53)</f>
        <v>0</v>
      </c>
      <c r="J49" s="404"/>
      <c r="K49" s="846">
        <f>SUM(L49:U49)</f>
        <v>0</v>
      </c>
      <c r="L49" s="846">
        <f>SUM(L50:L53)</f>
        <v>0</v>
      </c>
      <c r="M49" s="846">
        <f>SUM(M50:M53)</f>
        <v>0</v>
      </c>
      <c r="N49" s="846">
        <f>SUM(N50:N53)</f>
        <v>0</v>
      </c>
      <c r="O49" s="846">
        <f>SUM(O50:O53)</f>
        <v>0</v>
      </c>
      <c r="P49" s="846">
        <f>SUM(P50:P53)</f>
        <v>0</v>
      </c>
      <c r="Q49" s="846">
        <f>SUM(Q50:Q53)</f>
        <v>0</v>
      </c>
      <c r="R49" s="846">
        <f>SUM(R50:R53)</f>
        <v>0</v>
      </c>
      <c r="S49" s="846">
        <f>SUM(S50:S53)</f>
        <v>0</v>
      </c>
      <c r="T49" s="846">
        <f>SUM(T50:T53)</f>
        <v>0</v>
      </c>
      <c r="U49" s="404"/>
      <c r="V49" s="845"/>
      <c r="AH49" s="79">
        <v>11</v>
      </c>
    </row>
    <row customHeight="1" ht="24">
      <c r="F50" s="250" t="s">
        <v>916</v>
      </c>
      <c r="G50" s="848" t="s">
        <v>1671</v>
      </c>
      <c r="H50" s="846">
        <f>SUM(I50:J50)</f>
        <v>0</v>
      </c>
      <c r="I50" s="847"/>
      <c r="J50" s="404"/>
      <c r="K50" s="846">
        <f>SUM(L50:U50)</f>
        <v>0</v>
      </c>
      <c r="L50" s="847"/>
      <c r="M50" s="847"/>
      <c r="N50" s="847"/>
      <c r="O50" s="847"/>
      <c r="P50" s="847"/>
      <c r="Q50" s="847"/>
      <c r="R50" s="847"/>
      <c r="S50" s="847"/>
      <c r="T50" s="847"/>
      <c r="U50" s="404"/>
      <c r="V50" s="845"/>
      <c r="AH50" s="79">
        <v>23</v>
      </c>
    </row>
    <row customHeight="1" ht="11.549999999999999">
      <c r="F51" s="250" t="s">
        <v>919</v>
      </c>
      <c r="G51" s="848" t="s">
        <v>1673</v>
      </c>
      <c r="H51" s="846">
        <f>SUM(I51:J51)</f>
        <v>0</v>
      </c>
      <c r="I51" s="847"/>
      <c r="J51" s="404"/>
      <c r="K51" s="846">
        <f>SUM(L51:U51)</f>
        <v>0</v>
      </c>
      <c r="L51" s="847"/>
      <c r="M51" s="847"/>
      <c r="N51" s="847"/>
      <c r="O51" s="847"/>
      <c r="P51" s="847"/>
      <c r="Q51" s="847"/>
      <c r="R51" s="847"/>
      <c r="S51" s="847"/>
      <c r="T51" s="847"/>
      <c r="U51" s="404"/>
      <c r="V51" s="845"/>
      <c r="AH51" s="79">
        <v>11</v>
      </c>
    </row>
    <row customHeight="1" ht="11.549999999999999">
      <c r="F52" s="250" t="s">
        <v>1682</v>
      </c>
      <c r="G52" s="848" t="s">
        <v>1675</v>
      </c>
      <c r="H52" s="846">
        <f>SUM(I52:J52)</f>
        <v>0</v>
      </c>
      <c r="I52" s="847"/>
      <c r="J52" s="404"/>
      <c r="K52" s="846">
        <f>SUM(L52:U52)</f>
        <v>0</v>
      </c>
      <c r="L52" s="847"/>
      <c r="M52" s="847"/>
      <c r="N52" s="847"/>
      <c r="O52" s="847"/>
      <c r="P52" s="847"/>
      <c r="Q52" s="847"/>
      <c r="R52" s="847"/>
      <c r="S52" s="847"/>
      <c r="T52" s="847"/>
      <c r="U52" s="404"/>
      <c r="V52" s="845"/>
      <c r="AH52" s="79">
        <v>11</v>
      </c>
    </row>
    <row customHeight="1" ht="35.699999999999996">
      <c r="F53" s="250" t="s">
        <v>1683</v>
      </c>
      <c r="G53" s="848" t="s">
        <v>1677</v>
      </c>
      <c r="H53" s="846">
        <f>SUM(I53:J53)</f>
        <v>0</v>
      </c>
      <c r="I53" s="847"/>
      <c r="J53" s="404"/>
      <c r="K53" s="846">
        <f>SUM(L53:U53)</f>
        <v>0</v>
      </c>
      <c r="L53" s="847"/>
      <c r="M53" s="847"/>
      <c r="N53" s="847"/>
      <c r="O53" s="847"/>
      <c r="P53" s="847"/>
      <c r="Q53" s="847"/>
      <c r="R53" s="847"/>
      <c r="S53" s="847"/>
      <c r="T53" s="847"/>
      <c r="U53" s="404"/>
      <c r="V53" s="845"/>
      <c r="AH53" s="79">
        <v>34</v>
      </c>
    </row>
    <row customHeight="1" ht="11.549999999999999">
      <c r="F54" s="250" t="s">
        <v>460</v>
      </c>
      <c r="G54" s="773" t="s">
        <v>1662</v>
      </c>
      <c r="H54" s="846">
        <f>SUM(I54:J54)</f>
        <v>0</v>
      </c>
      <c r="I54" s="846">
        <f>SUM(I55:I56)</f>
        <v>0</v>
      </c>
      <c r="J54" s="404"/>
      <c r="K54" s="846">
        <f>SUM(L54:U54)</f>
        <v>0</v>
      </c>
      <c r="L54" s="846">
        <f>SUM(L55:L56)</f>
        <v>0</v>
      </c>
      <c r="M54" s="846">
        <f>SUM(M55:M56)</f>
        <v>0</v>
      </c>
      <c r="N54" s="846">
        <f>SUM(N55:N56)</f>
        <v>0</v>
      </c>
      <c r="O54" s="846">
        <f>SUM(O55:O56)</f>
        <v>0</v>
      </c>
      <c r="P54" s="846">
        <f>SUM(P55:P56)</f>
        <v>0</v>
      </c>
      <c r="Q54" s="846">
        <f>SUM(Q55:Q56)</f>
        <v>0</v>
      </c>
      <c r="R54" s="846">
        <f>SUM(R55:R56)</f>
        <v>0</v>
      </c>
      <c r="S54" s="846">
        <f>SUM(S55:S56)</f>
        <v>0</v>
      </c>
      <c r="T54" s="846">
        <f>SUM(T55:T56)</f>
        <v>0</v>
      </c>
      <c r="U54" s="404"/>
      <c r="V54" s="845"/>
      <c r="AH54" s="79">
        <v>11</v>
      </c>
    </row>
    <row customHeight="1" ht="48.29999999999999">
      <c r="F55" s="250" t="s">
        <v>923</v>
      </c>
      <c r="G55" s="848" t="s">
        <v>1663</v>
      </c>
      <c r="H55" s="846">
        <f>SUM(I55:J55)</f>
        <v>0</v>
      </c>
      <c r="I55" s="847"/>
      <c r="J55" s="404"/>
      <c r="K55" s="846">
        <f>SUM(L55:U55)</f>
        <v>0</v>
      </c>
      <c r="L55" s="847"/>
      <c r="M55" s="847"/>
      <c r="N55" s="847"/>
      <c r="O55" s="847"/>
      <c r="P55" s="847"/>
      <c r="Q55" s="847"/>
      <c r="R55" s="847"/>
      <c r="S55" s="847"/>
      <c r="T55" s="847"/>
      <c r="U55" s="404"/>
      <c r="V55" s="845"/>
      <c r="AH55" s="79">
        <v>46</v>
      </c>
    </row>
    <row customHeight="1" ht="11.549999999999999">
      <c r="F56" s="250" t="s">
        <v>925</v>
      </c>
      <c r="G56" s="848" t="s">
        <v>1664</v>
      </c>
      <c r="H56" s="846">
        <f>SUM(I56:J56)</f>
        <v>0</v>
      </c>
      <c r="I56" s="847"/>
      <c r="J56" s="404"/>
      <c r="K56" s="846">
        <f>SUM(L56:U56)</f>
        <v>0</v>
      </c>
      <c r="L56" s="847"/>
      <c r="M56" s="847"/>
      <c r="N56" s="847"/>
      <c r="O56" s="847"/>
      <c r="P56" s="847"/>
      <c r="Q56" s="847"/>
      <c r="R56" s="847"/>
      <c r="S56" s="847"/>
      <c r="T56" s="847"/>
      <c r="U56" s="404"/>
      <c r="V56" s="845"/>
      <c r="AH56" s="79">
        <v>11</v>
      </c>
    </row>
    <row customHeight="1" ht="11.549999999999999">
      <c r="F57" s="250" t="s">
        <v>463</v>
      </c>
      <c r="G57" s="773" t="s">
        <v>1680</v>
      </c>
      <c r="H57" s="846">
        <f>SUM(I57:J57)</f>
        <v>0</v>
      </c>
      <c r="I57" s="847"/>
      <c r="J57" s="404"/>
      <c r="K57" s="846">
        <f>SUM(L57:U57)</f>
        <v>0</v>
      </c>
      <c r="L57" s="847"/>
      <c r="M57" s="847"/>
      <c r="N57" s="847"/>
      <c r="O57" s="847"/>
      <c r="P57" s="847"/>
      <c r="Q57" s="847"/>
      <c r="R57" s="847"/>
      <c r="S57" s="847"/>
      <c r="T57" s="847"/>
      <c r="U57" s="404"/>
      <c r="V57" s="845"/>
      <c r="AH57" s="79">
        <v>11</v>
      </c>
    </row>
    <row customHeight="1" ht="11.549999999999999">
      <c r="F58" s="250"/>
      <c r="G58" s="342" t="s">
        <v>1666</v>
      </c>
      <c r="H58" s="846">
        <f>SUM(I58:J58)</f>
        <v>0</v>
      </c>
      <c r="I58" s="846">
        <f>SUM(I38,I48)</f>
        <v>0</v>
      </c>
      <c r="J58" s="404"/>
      <c r="K58" s="846">
        <f>SUM(L58:U58)</f>
        <v>0</v>
      </c>
      <c r="L58" s="846">
        <f>SUM(L38,L48)</f>
        <v>0</v>
      </c>
      <c r="M58" s="846">
        <f>SUM(M38,M48)</f>
        <v>0</v>
      </c>
      <c r="N58" s="846">
        <f>SUM(N38,N48)</f>
        <v>0</v>
      </c>
      <c r="O58" s="846">
        <f>SUM(O38,O48)</f>
        <v>0</v>
      </c>
      <c r="P58" s="846">
        <f>SUM(P38,P48)</f>
        <v>0</v>
      </c>
      <c r="Q58" s="846">
        <f>SUM(Q38,Q48)</f>
        <v>0</v>
      </c>
      <c r="R58" s="846">
        <f>SUM(R38,R48)</f>
        <v>0</v>
      </c>
      <c r="S58" s="846">
        <f>SUM(S38,S48)</f>
        <v>0</v>
      </c>
      <c r="T58" s="846">
        <f>SUM(T38,T48)</f>
        <v>0</v>
      </c>
      <c r="U58" s="404"/>
      <c r="V58" s="845"/>
      <c r="AH58" s="79">
        <v>11</v>
      </c>
    </row>
    <row customHeight="1" ht="10.5" hidden="1">
      <c r="A59" s="129" t="s">
        <v>81</v>
      </c>
      <c r="B59" s="129">
        <v>0</v>
      </c>
      <c r="C59" s="129">
        <v>0</v>
      </c>
      <c r="D59" s="100">
        <v>0</v>
      </c>
      <c r="E59" s="79">
        <v>3</v>
      </c>
      <c r="F59" s="79">
        <v>6</v>
      </c>
      <c r="G59" s="79">
        <v>60</v>
      </c>
      <c r="H59" s="79">
        <v>0</v>
      </c>
      <c r="I59" s="79">
        <v>0</v>
      </c>
      <c r="J59" s="79">
        <v>0</v>
      </c>
      <c r="K59" s="79">
        <v>0</v>
      </c>
      <c r="L59" s="79">
        <v>0</v>
      </c>
      <c r="M59" s="79">
        <v>0</v>
      </c>
      <c r="N59" s="79">
        <v>0</v>
      </c>
      <c r="O59" s="79">
        <v>0</v>
      </c>
      <c r="P59" s="79">
        <v>0</v>
      </c>
      <c r="Q59" s="79">
        <v>0</v>
      </c>
      <c r="R59" s="79">
        <v>0</v>
      </c>
      <c r="S59" s="79">
        <v>0</v>
      </c>
      <c r="T59" s="79">
        <v>0</v>
      </c>
      <c r="U59" s="79">
        <v>0</v>
      </c>
      <c r="V59" s="79">
        <v>1</v>
      </c>
      <c r="W59" s="79">
        <v>8</v>
      </c>
      <c r="X59" s="79">
        <v>8</v>
      </c>
      <c r="Y59" s="79">
        <v>8</v>
      </c>
      <c r="Z59" s="79">
        <v>8</v>
      </c>
      <c r="AA59" s="79">
        <v>8</v>
      </c>
      <c r="AB59" s="79">
        <v>8</v>
      </c>
      <c r="AC59" s="79">
        <v>8</v>
      </c>
      <c r="AD59" s="79">
        <v>8</v>
      </c>
      <c r="AE59" s="79">
        <v>8</v>
      </c>
      <c r="AF59" s="79">
        <v>8</v>
      </c>
      <c r="AG59" s="79">
        <v>8</v>
      </c>
      <c r="AH59" s="79">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U10"/>
    <mergeCell ref="K11:U11"/>
  </mergeCells>
  <dataValidations count="1">
    <dataValidation type="decimal" allowBlank="1" showErrorMessage="1" errorTitle="Ошибка" error="Допускается ввод только неотрицательных чисел!" sqref="I29:I31 I33:I35 I40:I43 I45:I47 I50:I53 I55:I57 I16:I27 L16:T16 L17:T17 L18:T18 L19:T19 L20:T20 L21:T21 L22:T22 L23:T23 L24:T24 L25:T25 L26:T26 L27:T27 L29:T29 L30:T30 L31:T31 L33:T33 L34:T34 L35:T35 L40:T40 L41:T41 L42:T42 L43:T43 L45:T45 L46:T46 L47:T47 L50:T50 L51:T51 L52:T52 L53:T53 L55:T55 L56:T56 L57:T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44780F-984D-7CFF-86AE-0.2371CB32}" mc:Ignorable="x14ac xr xr2 xr3">
  <sheetPr>
    <tabColor theme="9" tint="-0.25"/>
  </sheetPr>
  <dimension ref="A1:GC28"/>
  <sheetViews>
    <sheetView topLeftCell="A1" showGridLines="0" zoomScale="75" workbookViewId="0">
      <selection activeCell="CK23" sqref="CK23"/>
    </sheetView>
  </sheetViews>
  <sheetFormatPr defaultColWidth="9.140625" customHeight="1" defaultRowHeight="12"/>
  <cols>
    <col min="1" max="4" style="3319" width="4.7109375" hidden="1" customWidth="1"/>
    <col min="5" max="5" style="3319" width="3.00390625" customWidth="1"/>
    <col min="6" max="6" style="3319" width="6.00390625" customWidth="1"/>
    <col min="7" max="7" style="3319" width="18.00390625" customWidth="1"/>
    <col min="8" max="8" style="3319" width="27.00390625" customWidth="1"/>
    <col min="9" max="9" style="3319" width="18.00390625" customWidth="1"/>
    <col min="10" max="14" style="3319" width="0.8515625" hidden="1" customWidth="1"/>
    <col min="15" max="28" style="3319" width="21.7109375" hidden="1" customWidth="1"/>
    <col min="29" max="71" style="3319" width="0.8515625" hidden="1" customWidth="1"/>
    <col min="72" max="79" style="3319" width="21.7109375" customWidth="1"/>
    <col min="80" max="81" style="3319" width="29.140625" customWidth="1"/>
    <col min="82" max="89" style="3319" width="21.7109375" customWidth="1"/>
    <col min="90" max="102" style="3319" width="0.7109375" customWidth="1"/>
    <col min="103" max="114" style="3319" width="21.7109375" hidden="1" customWidth="1"/>
    <col min="115" max="178" style="3319" width="0.7109375" hidden="1" customWidth="1"/>
    <col min="179" max="179" style="3319" width="0.140625" customWidth="1"/>
    <col min="180" max="184" style="3319" width="8.00390625" customWidth="1"/>
    <col min="185" max="185" style="3319" width="9.140625" hidden="1"/>
  </cols>
  <sheetData>
    <row customHeight="1" ht="12" hidden="1">
      <c r="GC1" s="849" t="s">
        <v>14</v>
      </c>
    </row>
    <row customHeight="1" ht="12" hidden="1">
      <c r="GC2" s="849">
        <v>0</v>
      </c>
    </row>
    <row customHeight="1" ht="12" hidden="1">
      <c r="GC3" s="849">
        <v>0</v>
      </c>
    </row>
    <row customHeight="1" ht="10.5">
      <c r="GC4" s="850">
        <v>10</v>
      </c>
    </row>
    <row customHeight="1" ht="27.299999999999997">
      <c r="E5" s="851"/>
      <c r="F5" s="85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GC5" s="853">
        <v>26</v>
      </c>
    </row>
    <row customHeight="1" ht="18.75">
      <c r="E6" s="338"/>
      <c r="F6" s="384" t="str">
        <f>IF(org=0,"Не определено",org)</f>
        <v>ГУП СК "Ставрополькрайводоканал"</v>
      </c>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GC6" s="854">
        <v>18</v>
      </c>
    </row>
    <row customHeight="1" ht="10.5">
      <c r="GC7" s="855">
        <v>10</v>
      </c>
    </row>
    <row customHeight="1" ht="11.25" hidden="1">
      <c r="O8" s="856" t="s">
        <v>1684</v>
      </c>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857"/>
      <c r="AQ8" s="857"/>
      <c r="AR8" s="857"/>
      <c r="AS8" s="857"/>
      <c r="AT8" s="857"/>
      <c r="AU8" s="857"/>
      <c r="AV8" s="857"/>
      <c r="AW8" s="857"/>
      <c r="AX8" s="857"/>
      <c r="AY8" s="857"/>
      <c r="AZ8" s="857"/>
      <c r="BA8" s="857"/>
      <c r="BB8" s="857"/>
      <c r="BC8" s="857"/>
      <c r="BD8" s="857"/>
      <c r="BE8" s="857"/>
      <c r="BF8" s="857"/>
      <c r="BG8" s="857"/>
      <c r="BH8" s="857"/>
      <c r="BI8" s="857"/>
      <c r="BJ8" s="857"/>
      <c r="BK8" s="857"/>
      <c r="BL8" s="857"/>
      <c r="BM8" s="857"/>
      <c r="BN8" s="857"/>
      <c r="BO8" s="857"/>
      <c r="BP8" s="857"/>
      <c r="BQ8" s="857"/>
      <c r="BR8" s="857"/>
      <c r="BS8" s="858"/>
      <c r="BT8" s="859"/>
      <c r="BU8" s="860"/>
      <c r="BV8" s="860"/>
      <c r="BW8" s="860"/>
      <c r="BX8" s="860"/>
      <c r="BY8" s="860"/>
      <c r="BZ8" s="860"/>
      <c r="CA8" s="860"/>
      <c r="CB8" s="860"/>
      <c r="CC8" s="860"/>
      <c r="CD8" s="860"/>
      <c r="CE8" s="860"/>
      <c r="CF8" s="860"/>
      <c r="CG8" s="860"/>
      <c r="CH8" s="860"/>
      <c r="CI8" s="860"/>
      <c r="CJ8" s="860"/>
      <c r="CK8" s="860"/>
      <c r="CL8" s="860"/>
      <c r="CM8" s="860"/>
      <c r="CN8" s="860"/>
      <c r="CO8" s="860"/>
      <c r="CP8" s="860"/>
      <c r="CQ8" s="860"/>
      <c r="CR8" s="860"/>
      <c r="CS8" s="860"/>
      <c r="CT8" s="860"/>
      <c r="CU8" s="860"/>
      <c r="CV8" s="860"/>
      <c r="CW8" s="860"/>
      <c r="CX8" s="861"/>
      <c r="CY8" s="862"/>
      <c r="CZ8" s="863"/>
      <c r="DA8" s="863"/>
      <c r="DB8" s="863"/>
      <c r="DC8" s="863"/>
      <c r="DD8" s="863"/>
      <c r="DE8" s="863"/>
      <c r="DF8" s="863"/>
      <c r="DG8" s="863"/>
      <c r="DH8" s="863"/>
      <c r="DI8" s="863"/>
      <c r="DJ8" s="863"/>
      <c r="DK8" s="863"/>
      <c r="DL8" s="863"/>
      <c r="DM8" s="863"/>
      <c r="DN8" s="863"/>
      <c r="DO8" s="863"/>
      <c r="DP8" s="863"/>
      <c r="DQ8" s="863"/>
      <c r="DR8" s="863"/>
      <c r="DS8" s="863"/>
      <c r="DT8" s="863"/>
      <c r="DU8" s="863"/>
      <c r="DV8" s="863"/>
      <c r="DW8" s="863"/>
      <c r="DX8" s="864"/>
      <c r="DY8" s="865" t="s">
        <v>1685</v>
      </c>
      <c r="DZ8" s="866"/>
      <c r="EA8" s="866"/>
      <c r="EB8" s="866"/>
      <c r="EC8" s="866"/>
      <c r="ED8" s="866"/>
      <c r="EE8" s="866"/>
      <c r="EF8" s="866"/>
      <c r="EG8" s="866"/>
      <c r="EH8" s="866"/>
      <c r="EI8" s="866"/>
      <c r="EJ8" s="866"/>
      <c r="EK8" s="866"/>
      <c r="EL8" s="866"/>
      <c r="EM8" s="866"/>
      <c r="EN8" s="866"/>
      <c r="EO8" s="866"/>
      <c r="EP8" s="866"/>
      <c r="EQ8" s="866"/>
      <c r="ER8" s="866"/>
      <c r="ES8" s="866"/>
      <c r="ET8" s="866"/>
      <c r="EU8" s="866"/>
      <c r="EV8" s="866"/>
      <c r="EW8" s="866"/>
      <c r="EX8" s="866"/>
      <c r="EY8" s="866"/>
      <c r="EZ8" s="866"/>
      <c r="FA8" s="866"/>
      <c r="FB8" s="866"/>
      <c r="FC8" s="866"/>
      <c r="FD8" s="866"/>
      <c r="FE8" s="866"/>
      <c r="FF8" s="866"/>
      <c r="FG8" s="866"/>
      <c r="FH8" s="866"/>
      <c r="FI8" s="866"/>
      <c r="FJ8" s="866"/>
      <c r="FK8" s="866"/>
      <c r="FL8" s="866"/>
      <c r="FM8" s="866"/>
      <c r="FN8" s="866"/>
      <c r="FO8" s="866"/>
      <c r="FP8" s="866"/>
      <c r="FQ8" s="866"/>
      <c r="FR8" s="866"/>
      <c r="FS8" s="866"/>
      <c r="FT8" s="866"/>
      <c r="FU8" s="866"/>
      <c r="FV8" s="866"/>
      <c r="FW8" s="867"/>
      <c r="GC8" s="855">
        <v>0</v>
      </c>
    </row>
    <row customHeight="1" ht="11.25" hidden="1">
      <c r="FW9" s="868"/>
      <c r="GC9" s="855">
        <v>0</v>
      </c>
    </row>
    <row customHeight="1" ht="11.549999999999999">
      <c r="F10" s="825" t="s">
        <v>453</v>
      </c>
      <c r="G10" s="869"/>
      <c r="H10" s="869"/>
      <c r="I10" s="869"/>
      <c r="J10" s="869"/>
      <c r="K10" s="869"/>
      <c r="L10" s="869"/>
      <c r="M10" s="869"/>
      <c r="N10" s="869"/>
      <c r="O10" s="869"/>
      <c r="P10" s="869"/>
      <c r="Q10" s="869"/>
      <c r="R10" s="869"/>
      <c r="S10" s="869"/>
      <c r="T10" s="869"/>
      <c r="U10" s="869"/>
      <c r="V10" s="869"/>
      <c r="W10" s="869"/>
      <c r="X10" s="869"/>
      <c r="Y10" s="869"/>
      <c r="Z10" s="869"/>
      <c r="AA10" s="869"/>
      <c r="AB10" s="869"/>
      <c r="AC10" s="869"/>
      <c r="AD10" s="869"/>
      <c r="AE10" s="869"/>
      <c r="AF10" s="869"/>
      <c r="AG10" s="869"/>
      <c r="AH10" s="869"/>
      <c r="AI10" s="869"/>
      <c r="AJ10" s="869"/>
      <c r="AK10" s="869"/>
      <c r="AL10" s="869"/>
      <c r="AM10" s="869"/>
      <c r="AN10" s="869"/>
      <c r="AO10" s="869"/>
      <c r="AP10" s="869"/>
      <c r="AQ10" s="869"/>
      <c r="AR10" s="869"/>
      <c r="AS10" s="869"/>
      <c r="AT10" s="869"/>
      <c r="AU10" s="869"/>
      <c r="AV10" s="869"/>
      <c r="AW10" s="869"/>
      <c r="AX10" s="869"/>
      <c r="AY10" s="869"/>
      <c r="AZ10" s="869"/>
      <c r="BA10" s="869"/>
      <c r="BB10" s="869"/>
      <c r="BC10" s="869"/>
      <c r="BD10" s="869"/>
      <c r="BE10" s="869"/>
      <c r="BF10" s="869"/>
      <c r="BG10" s="869"/>
      <c r="BH10" s="869"/>
      <c r="BI10" s="869"/>
      <c r="BJ10" s="869"/>
      <c r="BK10" s="869"/>
      <c r="BL10" s="869"/>
      <c r="BM10" s="869"/>
      <c r="BN10" s="869"/>
      <c r="BO10" s="869"/>
      <c r="BP10" s="869"/>
      <c r="BQ10" s="869"/>
      <c r="BR10" s="869"/>
      <c r="BS10" s="869"/>
      <c r="BT10" s="869"/>
      <c r="BU10" s="869"/>
      <c r="BV10" s="869"/>
      <c r="BW10" s="869"/>
      <c r="BX10" s="869"/>
      <c r="BY10" s="869"/>
      <c r="BZ10" s="869"/>
      <c r="CA10" s="869"/>
      <c r="CB10" s="869"/>
      <c r="CC10" s="869"/>
      <c r="CD10" s="869"/>
      <c r="CE10" s="869"/>
      <c r="CF10" s="869"/>
      <c r="CG10" s="869"/>
      <c r="CH10" s="869"/>
      <c r="CI10" s="869"/>
      <c r="CJ10" s="869"/>
      <c r="CK10" s="869"/>
      <c r="CL10" s="869"/>
      <c r="CM10" s="869"/>
      <c r="CN10" s="869"/>
      <c r="CO10" s="869"/>
      <c r="CP10" s="869"/>
      <c r="CQ10" s="869"/>
      <c r="CR10" s="869"/>
      <c r="CS10" s="869"/>
      <c r="CT10" s="869"/>
      <c r="CU10" s="869"/>
      <c r="CV10" s="869"/>
      <c r="CW10" s="869"/>
      <c r="CX10" s="869"/>
      <c r="CY10" s="869"/>
      <c r="CZ10" s="869"/>
      <c r="DA10" s="869"/>
      <c r="DB10" s="869"/>
      <c r="DC10" s="869"/>
      <c r="DD10" s="869"/>
      <c r="DE10" s="869"/>
      <c r="DF10" s="869"/>
      <c r="DG10" s="869"/>
      <c r="DH10" s="869"/>
      <c r="DI10" s="869"/>
      <c r="DJ10" s="869"/>
      <c r="DK10" s="869"/>
      <c r="DL10" s="869"/>
      <c r="DM10" s="869"/>
      <c r="DN10" s="869"/>
      <c r="DO10" s="869"/>
      <c r="DP10" s="869"/>
      <c r="DQ10" s="869"/>
      <c r="DR10" s="869"/>
      <c r="DS10" s="869"/>
      <c r="DT10" s="869"/>
      <c r="DU10" s="869"/>
      <c r="DV10" s="869"/>
      <c r="DW10" s="869"/>
      <c r="DX10" s="869"/>
      <c r="DY10" s="869"/>
      <c r="DZ10" s="869"/>
      <c r="EA10" s="869"/>
      <c r="EB10" s="869"/>
      <c r="EC10" s="869"/>
      <c r="ED10" s="869"/>
      <c r="EE10" s="869"/>
      <c r="EF10" s="869"/>
      <c r="EG10" s="869"/>
      <c r="EH10" s="869"/>
      <c r="EI10" s="869"/>
      <c r="EJ10" s="869"/>
      <c r="EK10" s="869"/>
      <c r="EL10" s="869"/>
      <c r="EM10" s="869"/>
      <c r="EN10" s="869"/>
      <c r="EO10" s="869"/>
      <c r="EP10" s="869"/>
      <c r="EQ10" s="869"/>
      <c r="ER10" s="869"/>
      <c r="ES10" s="869"/>
      <c r="ET10" s="869"/>
      <c r="EU10" s="869"/>
      <c r="EV10" s="869"/>
      <c r="EW10" s="869"/>
      <c r="EX10" s="869"/>
      <c r="EY10" s="869"/>
      <c r="EZ10" s="869"/>
      <c r="FA10" s="869"/>
      <c r="FB10" s="869"/>
      <c r="FC10" s="869"/>
      <c r="FD10" s="869"/>
      <c r="FE10" s="869"/>
      <c r="FF10" s="869"/>
      <c r="FG10" s="869"/>
      <c r="FH10" s="869"/>
      <c r="FI10" s="869"/>
      <c r="FJ10" s="869"/>
      <c r="FK10" s="869"/>
      <c r="FL10" s="869"/>
      <c r="FM10" s="869"/>
      <c r="FN10" s="869"/>
      <c r="FO10" s="869"/>
      <c r="FP10" s="869"/>
      <c r="FQ10" s="869"/>
      <c r="FR10" s="869"/>
      <c r="FS10" s="869"/>
      <c r="FT10" s="869"/>
      <c r="FU10" s="869"/>
      <c r="FV10" s="233"/>
      <c r="FW10" s="868"/>
      <c r="GC10" s="855">
        <v>11</v>
      </c>
    </row>
    <row customHeight="1" ht="12.75">
      <c r="E11" s="870"/>
      <c r="F11" s="324" t="s">
        <v>87</v>
      </c>
      <c r="G11" s="324" t="s">
        <v>1686</v>
      </c>
      <c r="H11" s="324" t="s">
        <v>1687</v>
      </c>
      <c r="I11" s="324" t="s">
        <v>1688</v>
      </c>
      <c r="J11" s="871"/>
      <c r="K11" s="871"/>
      <c r="L11" s="871"/>
      <c r="M11" s="871"/>
      <c r="N11" s="871"/>
      <c r="O11" s="326" t="s">
        <v>1689</v>
      </c>
      <c r="P11" s="326"/>
      <c r="Q11" s="326"/>
      <c r="R11" s="326"/>
      <c r="S11" s="326"/>
      <c r="T11" s="326"/>
      <c r="U11" s="326"/>
      <c r="V11" s="326"/>
      <c r="W11" s="326"/>
      <c r="X11" s="326"/>
      <c r="Y11" s="326"/>
      <c r="Z11" s="326"/>
      <c r="AA11" s="326"/>
      <c r="AB11" s="326"/>
      <c r="AC11" s="872"/>
      <c r="AD11" s="872"/>
      <c r="AE11" s="872"/>
      <c r="AF11" s="872"/>
      <c r="AG11" s="872"/>
      <c r="AH11" s="872"/>
      <c r="AI11" s="872"/>
      <c r="AJ11" s="872"/>
      <c r="AK11" s="872"/>
      <c r="AL11" s="872"/>
      <c r="AM11" s="872"/>
      <c r="AN11" s="872"/>
      <c r="AO11" s="872"/>
      <c r="AP11" s="872"/>
      <c r="AQ11" s="872"/>
      <c r="AR11" s="872"/>
      <c r="AS11" s="872"/>
      <c r="AT11" s="872"/>
      <c r="AU11" s="872"/>
      <c r="AV11" s="872"/>
      <c r="AW11" s="872"/>
      <c r="AX11" s="872"/>
      <c r="AY11" s="872"/>
      <c r="AZ11" s="872"/>
      <c r="BA11" s="872"/>
      <c r="BB11" s="872"/>
      <c r="BC11" s="872"/>
      <c r="BD11" s="872"/>
      <c r="BE11" s="872"/>
      <c r="BF11" s="872"/>
      <c r="BG11" s="872"/>
      <c r="BH11" s="872"/>
      <c r="BI11" s="872"/>
      <c r="BJ11" s="872"/>
      <c r="BK11" s="872"/>
      <c r="BL11" s="872"/>
      <c r="BM11" s="872"/>
      <c r="BN11" s="872"/>
      <c r="BO11" s="872"/>
      <c r="BP11" s="872"/>
      <c r="BQ11" s="872"/>
      <c r="BR11" s="872"/>
      <c r="BS11" s="873"/>
      <c r="BT11" s="756" t="s">
        <v>1689</v>
      </c>
      <c r="BU11" s="757"/>
      <c r="BV11" s="757"/>
      <c r="BW11" s="757"/>
      <c r="BX11" s="757"/>
      <c r="BY11" s="757"/>
      <c r="BZ11" s="757"/>
      <c r="CA11" s="757"/>
      <c r="CB11" s="757"/>
      <c r="CC11" s="757"/>
      <c r="CD11" s="757"/>
      <c r="CE11" s="757"/>
      <c r="CF11" s="757"/>
      <c r="CG11" s="757"/>
      <c r="CH11" s="757"/>
      <c r="CI11" s="757"/>
      <c r="CJ11" s="757"/>
      <c r="CK11" s="874"/>
      <c r="CL11" s="875"/>
      <c r="CM11" s="872"/>
      <c r="CN11" s="872"/>
      <c r="CO11" s="872"/>
      <c r="CP11" s="872"/>
      <c r="CQ11" s="872"/>
      <c r="CR11" s="872"/>
      <c r="CS11" s="872"/>
      <c r="CT11" s="872"/>
      <c r="CU11" s="872"/>
      <c r="CV11" s="872"/>
      <c r="CW11" s="872"/>
      <c r="CX11" s="873"/>
      <c r="CY11" s="756" t="s">
        <v>1689</v>
      </c>
      <c r="CZ11" s="757"/>
      <c r="DA11" s="757"/>
      <c r="DB11" s="757"/>
      <c r="DC11" s="757"/>
      <c r="DD11" s="757"/>
      <c r="DE11" s="757"/>
      <c r="DF11" s="757"/>
      <c r="DG11" s="757"/>
      <c r="DH11" s="757"/>
      <c r="DI11" s="757"/>
      <c r="DJ11" s="874"/>
      <c r="DK11" s="875"/>
      <c r="DL11" s="872"/>
      <c r="DM11" s="872"/>
      <c r="DN11" s="872"/>
      <c r="DO11" s="872"/>
      <c r="DP11" s="872"/>
      <c r="DQ11" s="872"/>
      <c r="DR11" s="872"/>
      <c r="DS11" s="872"/>
      <c r="DT11" s="872"/>
      <c r="DU11" s="872"/>
      <c r="DV11" s="872"/>
      <c r="DW11" s="872"/>
      <c r="DX11" s="872"/>
      <c r="DY11" s="872"/>
      <c r="DZ11" s="872"/>
      <c r="EA11" s="872"/>
      <c r="EB11" s="872"/>
      <c r="EC11" s="872"/>
      <c r="ED11" s="872"/>
      <c r="EE11" s="872"/>
      <c r="EF11" s="872"/>
      <c r="EG11" s="872"/>
      <c r="EH11" s="872"/>
      <c r="EI11" s="872"/>
      <c r="EJ11" s="872"/>
      <c r="EK11" s="872"/>
      <c r="EL11" s="872"/>
      <c r="EM11" s="872"/>
      <c r="EN11" s="872"/>
      <c r="EO11" s="872"/>
      <c r="EP11" s="872"/>
      <c r="EQ11" s="872"/>
      <c r="ER11" s="872"/>
      <c r="ES11" s="872"/>
      <c r="ET11" s="872"/>
      <c r="EU11" s="872"/>
      <c r="EV11" s="872"/>
      <c r="EW11" s="872"/>
      <c r="EX11" s="872"/>
      <c r="EY11" s="872"/>
      <c r="EZ11" s="872"/>
      <c r="FA11" s="872"/>
      <c r="FB11" s="872"/>
      <c r="FC11" s="872"/>
      <c r="FD11" s="872"/>
      <c r="FE11" s="872"/>
      <c r="FF11" s="872"/>
      <c r="FG11" s="872"/>
      <c r="FH11" s="872"/>
      <c r="FI11" s="872"/>
      <c r="FJ11" s="872"/>
      <c r="FK11" s="872"/>
      <c r="FL11" s="872"/>
      <c r="FM11" s="872"/>
      <c r="FN11" s="872"/>
      <c r="FO11" s="872"/>
      <c r="FP11" s="872"/>
      <c r="FQ11" s="872"/>
      <c r="FR11" s="872"/>
      <c r="FS11" s="872"/>
      <c r="FT11" s="872"/>
      <c r="FU11" s="872"/>
      <c r="FV11" s="872"/>
      <c r="FW11" s="868"/>
      <c r="GC11" s="850">
        <v>12</v>
      </c>
    </row>
    <row customHeight="1" ht="12.75">
      <c r="E12" s="870"/>
      <c r="F12" s="324"/>
      <c r="G12" s="324"/>
      <c r="H12" s="324"/>
      <c r="I12" s="324"/>
      <c r="J12" s="871"/>
      <c r="K12" s="871"/>
      <c r="L12" s="871"/>
      <c r="M12" s="871"/>
      <c r="N12" s="871"/>
      <c r="O12" s="326" t="s">
        <v>1690</v>
      </c>
      <c r="P12" s="326"/>
      <c r="Q12" s="326"/>
      <c r="R12" s="326"/>
      <c r="S12" s="326" t="s">
        <v>1691</v>
      </c>
      <c r="T12" s="326"/>
      <c r="U12" s="326"/>
      <c r="V12" s="326"/>
      <c r="W12" s="326"/>
      <c r="X12" s="326"/>
      <c r="Y12" s="326"/>
      <c r="Z12" s="326"/>
      <c r="AA12" s="326"/>
      <c r="AB12" s="326"/>
      <c r="AC12" s="872"/>
      <c r="AD12" s="872"/>
      <c r="AE12" s="872"/>
      <c r="AF12" s="872"/>
      <c r="AG12" s="872"/>
      <c r="AH12" s="872"/>
      <c r="AI12" s="872"/>
      <c r="AJ12" s="872"/>
      <c r="AK12" s="872"/>
      <c r="AL12" s="872"/>
      <c r="AM12" s="872"/>
      <c r="AN12" s="872"/>
      <c r="AO12" s="872"/>
      <c r="AP12" s="872"/>
      <c r="AQ12" s="872"/>
      <c r="AR12" s="872"/>
      <c r="AS12" s="872"/>
      <c r="AT12" s="872"/>
      <c r="AU12" s="872"/>
      <c r="AV12" s="872"/>
      <c r="AW12" s="872"/>
      <c r="AX12" s="872"/>
      <c r="AY12" s="872"/>
      <c r="AZ12" s="872"/>
      <c r="BA12" s="872"/>
      <c r="BB12" s="872"/>
      <c r="BC12" s="872"/>
      <c r="BD12" s="872"/>
      <c r="BE12" s="872"/>
      <c r="BF12" s="872"/>
      <c r="BG12" s="872"/>
      <c r="BH12" s="872"/>
      <c r="BI12" s="872"/>
      <c r="BJ12" s="872"/>
      <c r="BK12" s="872"/>
      <c r="BL12" s="872"/>
      <c r="BM12" s="872"/>
      <c r="BN12" s="872"/>
      <c r="BO12" s="872"/>
      <c r="BP12" s="872"/>
      <c r="BQ12" s="872"/>
      <c r="BR12" s="872"/>
      <c r="BS12" s="873"/>
      <c r="BT12" s="756" t="s">
        <v>1692</v>
      </c>
      <c r="BU12" s="757"/>
      <c r="BV12" s="757"/>
      <c r="BW12" s="874"/>
      <c r="BX12" s="756" t="s">
        <v>1693</v>
      </c>
      <c r="BY12" s="757"/>
      <c r="BZ12" s="757"/>
      <c r="CA12" s="874"/>
      <c r="CB12" s="756" t="s">
        <v>1694</v>
      </c>
      <c r="CC12" s="874"/>
      <c r="CD12" s="756" t="s">
        <v>1695</v>
      </c>
      <c r="CE12" s="757"/>
      <c r="CF12" s="757"/>
      <c r="CG12" s="757"/>
      <c r="CH12" s="757"/>
      <c r="CI12" s="757"/>
      <c r="CJ12" s="757"/>
      <c r="CK12" s="874"/>
      <c r="CL12" s="875"/>
      <c r="CM12" s="872"/>
      <c r="CN12" s="872"/>
      <c r="CO12" s="872"/>
      <c r="CP12" s="872"/>
      <c r="CQ12" s="872"/>
      <c r="CR12" s="872"/>
      <c r="CS12" s="872"/>
      <c r="CT12" s="872"/>
      <c r="CU12" s="872"/>
      <c r="CV12" s="872"/>
      <c r="CW12" s="872"/>
      <c r="CX12" s="873"/>
      <c r="CY12" s="756" t="s">
        <v>1696</v>
      </c>
      <c r="CZ12" s="757"/>
      <c r="DA12" s="757"/>
      <c r="DB12" s="757"/>
      <c r="DC12" s="757"/>
      <c r="DD12" s="874"/>
      <c r="DE12" s="756" t="s">
        <v>1697</v>
      </c>
      <c r="DF12" s="874"/>
      <c r="DG12" s="756" t="s">
        <v>1695</v>
      </c>
      <c r="DH12" s="757"/>
      <c r="DI12" s="757"/>
      <c r="DJ12" s="874"/>
      <c r="DK12" s="875"/>
      <c r="DL12" s="872"/>
      <c r="DM12" s="872"/>
      <c r="DN12" s="872"/>
      <c r="DO12" s="872"/>
      <c r="DP12" s="872"/>
      <c r="DQ12" s="872"/>
      <c r="DR12" s="872"/>
      <c r="DS12" s="872"/>
      <c r="DT12" s="872"/>
      <c r="DU12" s="872"/>
      <c r="DV12" s="872"/>
      <c r="DW12" s="872"/>
      <c r="DX12" s="872"/>
      <c r="DY12" s="872"/>
      <c r="DZ12" s="872"/>
      <c r="EA12" s="872"/>
      <c r="EB12" s="872"/>
      <c r="EC12" s="872"/>
      <c r="ED12" s="872"/>
      <c r="EE12" s="872"/>
      <c r="EF12" s="872"/>
      <c r="EG12" s="872"/>
      <c r="EH12" s="872"/>
      <c r="EI12" s="872"/>
      <c r="EJ12" s="872"/>
      <c r="EK12" s="872"/>
      <c r="EL12" s="872"/>
      <c r="EM12" s="872"/>
      <c r="EN12" s="872"/>
      <c r="EO12" s="872"/>
      <c r="EP12" s="872"/>
      <c r="EQ12" s="872"/>
      <c r="ER12" s="872"/>
      <c r="ES12" s="872"/>
      <c r="ET12" s="872"/>
      <c r="EU12" s="872"/>
      <c r="EV12" s="872"/>
      <c r="EW12" s="872"/>
      <c r="EX12" s="872"/>
      <c r="EY12" s="872"/>
      <c r="EZ12" s="872"/>
      <c r="FA12" s="872"/>
      <c r="FB12" s="872"/>
      <c r="FC12" s="872"/>
      <c r="FD12" s="872"/>
      <c r="FE12" s="872"/>
      <c r="FF12" s="872"/>
      <c r="FG12" s="872"/>
      <c r="FH12" s="872"/>
      <c r="FI12" s="872"/>
      <c r="FJ12" s="872"/>
      <c r="FK12" s="872"/>
      <c r="FL12" s="872"/>
      <c r="FM12" s="872"/>
      <c r="FN12" s="872"/>
      <c r="FO12" s="872"/>
      <c r="FP12" s="872"/>
      <c r="FQ12" s="872"/>
      <c r="FR12" s="872"/>
      <c r="FS12" s="872"/>
      <c r="FT12" s="872"/>
      <c r="FU12" s="872"/>
      <c r="FV12" s="872"/>
      <c r="FW12" s="868"/>
      <c r="GC12" s="850">
        <v>12</v>
      </c>
    </row>
    <row customHeight="1" ht="37.8">
      <c r="E13" s="870"/>
      <c r="F13" s="324"/>
      <c r="G13" s="324"/>
      <c r="H13" s="324"/>
      <c r="I13" s="324"/>
      <c r="J13" s="871"/>
      <c r="K13" s="871"/>
      <c r="L13" s="871"/>
      <c r="M13" s="871"/>
      <c r="N13" s="871"/>
      <c r="O13" s="326" t="s">
        <v>1698</v>
      </c>
      <c r="P13" s="326"/>
      <c r="Q13" s="326"/>
      <c r="R13" s="326"/>
      <c r="S13" s="609" t="s">
        <v>1699</v>
      </c>
      <c r="T13" s="758"/>
      <c r="U13" s="152" t="s">
        <v>1700</v>
      </c>
      <c r="V13" s="152"/>
      <c r="W13" s="152"/>
      <c r="X13" s="152"/>
      <c r="Y13" s="152" t="s">
        <v>1701</v>
      </c>
      <c r="Z13" s="152"/>
      <c r="AA13" s="152"/>
      <c r="AB13" s="152"/>
      <c r="AC13" s="872"/>
      <c r="AD13" s="872"/>
      <c r="AE13" s="872"/>
      <c r="AF13" s="872"/>
      <c r="AG13" s="872"/>
      <c r="AH13" s="872"/>
      <c r="AI13" s="872"/>
      <c r="AJ13" s="872"/>
      <c r="AK13" s="872"/>
      <c r="AL13" s="872"/>
      <c r="AM13" s="872"/>
      <c r="AN13" s="872"/>
      <c r="AO13" s="872"/>
      <c r="AP13" s="872"/>
      <c r="AQ13" s="872"/>
      <c r="AR13" s="872"/>
      <c r="AS13" s="872"/>
      <c r="AT13" s="872"/>
      <c r="AU13" s="872"/>
      <c r="AV13" s="872"/>
      <c r="AW13" s="872"/>
      <c r="AX13" s="872"/>
      <c r="AY13" s="872"/>
      <c r="AZ13" s="872"/>
      <c r="BA13" s="872"/>
      <c r="BB13" s="872"/>
      <c r="BC13" s="872"/>
      <c r="BD13" s="872"/>
      <c r="BE13" s="872"/>
      <c r="BF13" s="872"/>
      <c r="BG13" s="872"/>
      <c r="BH13" s="872"/>
      <c r="BI13" s="872"/>
      <c r="BJ13" s="872"/>
      <c r="BK13" s="872"/>
      <c r="BL13" s="872"/>
      <c r="BM13" s="872"/>
      <c r="BN13" s="872"/>
      <c r="BO13" s="872"/>
      <c r="BP13" s="872"/>
      <c r="BQ13" s="872"/>
      <c r="BR13" s="872"/>
      <c r="BS13" s="873"/>
      <c r="BT13" s="609" t="s">
        <v>1702</v>
      </c>
      <c r="BU13" s="758"/>
      <c r="BV13" s="609" t="s">
        <v>1703</v>
      </c>
      <c r="BW13" s="758"/>
      <c r="BX13" s="609" t="s">
        <v>1704</v>
      </c>
      <c r="BY13" s="758"/>
      <c r="BZ13" s="609" t="s">
        <v>1705</v>
      </c>
      <c r="CA13" s="758"/>
      <c r="CB13" s="609" t="s">
        <v>1706</v>
      </c>
      <c r="CC13" s="758"/>
      <c r="CD13" s="609" t="s">
        <v>1707</v>
      </c>
      <c r="CE13" s="758"/>
      <c r="CF13" s="609" t="s">
        <v>1708</v>
      </c>
      <c r="CG13" s="758"/>
      <c r="CH13" s="756" t="s">
        <v>1709</v>
      </c>
      <c r="CI13" s="757"/>
      <c r="CJ13" s="757"/>
      <c r="CK13" s="874"/>
      <c r="CL13" s="875"/>
      <c r="CM13" s="872"/>
      <c r="CN13" s="872"/>
      <c r="CO13" s="872"/>
      <c r="CP13" s="872"/>
      <c r="CQ13" s="872"/>
      <c r="CR13" s="872"/>
      <c r="CS13" s="872"/>
      <c r="CT13" s="872"/>
      <c r="CU13" s="872"/>
      <c r="CV13" s="872"/>
      <c r="CW13" s="872"/>
      <c r="CX13" s="873"/>
      <c r="CY13" s="609" t="s">
        <v>1710</v>
      </c>
      <c r="CZ13" s="758"/>
      <c r="DA13" s="609" t="s">
        <v>1711</v>
      </c>
      <c r="DB13" s="758"/>
      <c r="DC13" s="609" t="s">
        <v>1712</v>
      </c>
      <c r="DD13" s="758"/>
      <c r="DE13" s="609" t="s">
        <v>1713</v>
      </c>
      <c r="DF13" s="758"/>
      <c r="DG13" s="756" t="s">
        <v>1714</v>
      </c>
      <c r="DH13" s="757"/>
      <c r="DI13" s="757"/>
      <c r="DJ13" s="874"/>
      <c r="DK13" s="875"/>
      <c r="DL13" s="872"/>
      <c r="DM13" s="872"/>
      <c r="DN13" s="872"/>
      <c r="DO13" s="872"/>
      <c r="DP13" s="872"/>
      <c r="DQ13" s="872"/>
      <c r="DR13" s="872"/>
      <c r="DS13" s="872"/>
      <c r="DT13" s="872"/>
      <c r="DU13" s="872"/>
      <c r="DV13" s="872"/>
      <c r="DW13" s="872"/>
      <c r="DX13" s="872"/>
      <c r="DY13" s="872"/>
      <c r="DZ13" s="872"/>
      <c r="EA13" s="872"/>
      <c r="EB13" s="872"/>
      <c r="EC13" s="872"/>
      <c r="ED13" s="872"/>
      <c r="EE13" s="872"/>
      <c r="EF13" s="872"/>
      <c r="EG13" s="872"/>
      <c r="EH13" s="872"/>
      <c r="EI13" s="872"/>
      <c r="EJ13" s="872"/>
      <c r="EK13" s="872"/>
      <c r="EL13" s="872"/>
      <c r="EM13" s="872"/>
      <c r="EN13" s="872"/>
      <c r="EO13" s="872"/>
      <c r="EP13" s="872"/>
      <c r="EQ13" s="872"/>
      <c r="ER13" s="872"/>
      <c r="ES13" s="872"/>
      <c r="ET13" s="872"/>
      <c r="EU13" s="872"/>
      <c r="EV13" s="872"/>
      <c r="EW13" s="872"/>
      <c r="EX13" s="872"/>
      <c r="EY13" s="872"/>
      <c r="EZ13" s="872"/>
      <c r="FA13" s="872"/>
      <c r="FB13" s="872"/>
      <c r="FC13" s="872"/>
      <c r="FD13" s="872"/>
      <c r="FE13" s="872"/>
      <c r="FF13" s="872"/>
      <c r="FG13" s="872"/>
      <c r="FH13" s="872"/>
      <c r="FI13" s="872"/>
      <c r="FJ13" s="872"/>
      <c r="FK13" s="872"/>
      <c r="FL13" s="872"/>
      <c r="FM13" s="872"/>
      <c r="FN13" s="872"/>
      <c r="FO13" s="872"/>
      <c r="FP13" s="872"/>
      <c r="FQ13" s="872"/>
      <c r="FR13" s="872"/>
      <c r="FS13" s="872"/>
      <c r="FT13" s="872"/>
      <c r="FU13" s="872"/>
      <c r="FV13" s="872"/>
      <c r="FW13" s="868"/>
      <c r="GC13" s="850">
        <v>36</v>
      </c>
    </row>
    <row customHeight="1" ht="37.8">
      <c r="E14" s="870"/>
      <c r="F14" s="324"/>
      <c r="G14" s="324"/>
      <c r="H14" s="324"/>
      <c r="I14" s="324"/>
      <c r="J14" s="871"/>
      <c r="K14" s="871"/>
      <c r="L14" s="871"/>
      <c r="M14" s="871"/>
      <c r="N14" s="871"/>
      <c r="O14" s="609" t="s">
        <v>1715</v>
      </c>
      <c r="P14" s="758"/>
      <c r="Q14" s="609" t="s">
        <v>1716</v>
      </c>
      <c r="R14" s="758"/>
      <c r="S14" s="612"/>
      <c r="T14" s="339"/>
      <c r="U14" s="609" t="s">
        <v>1059</v>
      </c>
      <c r="V14" s="758"/>
      <c r="W14" s="609" t="s">
        <v>1062</v>
      </c>
      <c r="X14" s="758"/>
      <c r="Y14" s="609" t="s">
        <v>1059</v>
      </c>
      <c r="Z14" s="758"/>
      <c r="AA14" s="609" t="s">
        <v>1069</v>
      </c>
      <c r="AB14" s="758"/>
      <c r="AC14" s="872"/>
      <c r="AD14" s="872"/>
      <c r="AE14" s="872"/>
      <c r="AF14" s="872"/>
      <c r="AG14" s="872"/>
      <c r="AH14" s="872"/>
      <c r="AI14" s="872"/>
      <c r="AJ14" s="872"/>
      <c r="AK14" s="872"/>
      <c r="AL14" s="872"/>
      <c r="AM14" s="872"/>
      <c r="AN14" s="872"/>
      <c r="AO14" s="872"/>
      <c r="AP14" s="872"/>
      <c r="AQ14" s="872"/>
      <c r="AR14" s="872"/>
      <c r="AS14" s="872"/>
      <c r="AT14" s="872"/>
      <c r="AU14" s="872"/>
      <c r="AV14" s="872"/>
      <c r="AW14" s="872"/>
      <c r="AX14" s="872"/>
      <c r="AY14" s="872"/>
      <c r="AZ14" s="872"/>
      <c r="BA14" s="872"/>
      <c r="BB14" s="872"/>
      <c r="BC14" s="872"/>
      <c r="BD14" s="872"/>
      <c r="BE14" s="872"/>
      <c r="BF14" s="872"/>
      <c r="BG14" s="872"/>
      <c r="BH14" s="872"/>
      <c r="BI14" s="872"/>
      <c r="BJ14" s="872"/>
      <c r="BK14" s="872"/>
      <c r="BL14" s="872"/>
      <c r="BM14" s="872"/>
      <c r="BN14" s="872"/>
      <c r="BO14" s="872"/>
      <c r="BP14" s="872"/>
      <c r="BQ14" s="872"/>
      <c r="BR14" s="872"/>
      <c r="BS14" s="873"/>
      <c r="BT14" s="612"/>
      <c r="BU14" s="339"/>
      <c r="BV14" s="612"/>
      <c r="BW14" s="339"/>
      <c r="BX14" s="612"/>
      <c r="BY14" s="339"/>
      <c r="BZ14" s="612"/>
      <c r="CA14" s="339"/>
      <c r="CB14" s="612"/>
      <c r="CC14" s="339"/>
      <c r="CD14" s="612"/>
      <c r="CE14" s="339"/>
      <c r="CF14" s="612"/>
      <c r="CG14" s="339"/>
      <c r="CH14" s="609" t="s">
        <v>1717</v>
      </c>
      <c r="CI14" s="758"/>
      <c r="CJ14" s="609" t="s">
        <v>1718</v>
      </c>
      <c r="CK14" s="758"/>
      <c r="CL14" s="875"/>
      <c r="CM14" s="872"/>
      <c r="CN14" s="872"/>
      <c r="CO14" s="872"/>
      <c r="CP14" s="872"/>
      <c r="CQ14" s="872"/>
      <c r="CR14" s="872"/>
      <c r="CS14" s="872"/>
      <c r="CT14" s="872"/>
      <c r="CU14" s="872"/>
      <c r="CV14" s="872"/>
      <c r="CW14" s="872"/>
      <c r="CX14" s="873"/>
      <c r="CY14" s="612"/>
      <c r="CZ14" s="339"/>
      <c r="DA14" s="612"/>
      <c r="DB14" s="339"/>
      <c r="DC14" s="612"/>
      <c r="DD14" s="339"/>
      <c r="DE14" s="612"/>
      <c r="DF14" s="339"/>
      <c r="DG14" s="609" t="s">
        <v>1719</v>
      </c>
      <c r="DH14" s="758"/>
      <c r="DI14" s="609" t="s">
        <v>1720</v>
      </c>
      <c r="DJ14" s="758"/>
      <c r="DK14" s="875"/>
      <c r="DL14" s="872"/>
      <c r="DM14" s="872"/>
      <c r="DN14" s="872"/>
      <c r="DO14" s="872"/>
      <c r="DP14" s="872"/>
      <c r="DQ14" s="872"/>
      <c r="DR14" s="872"/>
      <c r="DS14" s="872"/>
      <c r="DT14" s="872"/>
      <c r="DU14" s="872"/>
      <c r="DV14" s="872"/>
      <c r="DW14" s="872"/>
      <c r="DX14" s="872"/>
      <c r="DY14" s="872"/>
      <c r="DZ14" s="872"/>
      <c r="EA14" s="872"/>
      <c r="EB14" s="872"/>
      <c r="EC14" s="872"/>
      <c r="ED14" s="872"/>
      <c r="EE14" s="872"/>
      <c r="EF14" s="872"/>
      <c r="EG14" s="872"/>
      <c r="EH14" s="872"/>
      <c r="EI14" s="872"/>
      <c r="EJ14" s="872"/>
      <c r="EK14" s="872"/>
      <c r="EL14" s="872"/>
      <c r="EM14" s="872"/>
      <c r="EN14" s="872"/>
      <c r="EO14" s="872"/>
      <c r="EP14" s="872"/>
      <c r="EQ14" s="872"/>
      <c r="ER14" s="872"/>
      <c r="ES14" s="872"/>
      <c r="ET14" s="872"/>
      <c r="EU14" s="872"/>
      <c r="EV14" s="872"/>
      <c r="EW14" s="872"/>
      <c r="EX14" s="872"/>
      <c r="EY14" s="872"/>
      <c r="EZ14" s="872"/>
      <c r="FA14" s="872"/>
      <c r="FB14" s="872"/>
      <c r="FC14" s="872"/>
      <c r="FD14" s="872"/>
      <c r="FE14" s="872"/>
      <c r="FF14" s="872"/>
      <c r="FG14" s="872"/>
      <c r="FH14" s="872"/>
      <c r="FI14" s="872"/>
      <c r="FJ14" s="872"/>
      <c r="FK14" s="872"/>
      <c r="FL14" s="872"/>
      <c r="FM14" s="872"/>
      <c r="FN14" s="872"/>
      <c r="FO14" s="872"/>
      <c r="FP14" s="872"/>
      <c r="FQ14" s="872"/>
      <c r="FR14" s="872"/>
      <c r="FS14" s="872"/>
      <c r="FT14" s="872"/>
      <c r="FU14" s="872"/>
      <c r="FV14" s="872"/>
      <c r="FW14" s="868"/>
      <c r="GC14" s="850">
        <v>36</v>
      </c>
    </row>
    <row customHeight="1" ht="37.8">
      <c r="E15" s="870"/>
      <c r="F15" s="324"/>
      <c r="G15" s="324"/>
      <c r="H15" s="324"/>
      <c r="I15" s="324"/>
      <c r="J15" s="871"/>
      <c r="K15" s="871"/>
      <c r="L15" s="871"/>
      <c r="M15" s="871"/>
      <c r="N15" s="871"/>
      <c r="O15" s="618"/>
      <c r="P15" s="642"/>
      <c r="Q15" s="618"/>
      <c r="R15" s="642"/>
      <c r="S15" s="618"/>
      <c r="T15" s="642"/>
      <c r="U15" s="618"/>
      <c r="V15" s="642"/>
      <c r="W15" s="618"/>
      <c r="X15" s="642"/>
      <c r="Y15" s="618"/>
      <c r="Z15" s="642"/>
      <c r="AA15" s="618"/>
      <c r="AB15" s="642"/>
      <c r="AC15" s="872"/>
      <c r="AD15" s="872"/>
      <c r="AE15" s="872"/>
      <c r="AF15" s="872"/>
      <c r="AG15" s="872"/>
      <c r="AH15" s="872"/>
      <c r="AI15" s="872"/>
      <c r="AJ15" s="872"/>
      <c r="AK15" s="872"/>
      <c r="AL15" s="872"/>
      <c r="AM15" s="872"/>
      <c r="AN15" s="872"/>
      <c r="AO15" s="872"/>
      <c r="AP15" s="872"/>
      <c r="AQ15" s="872"/>
      <c r="AR15" s="872"/>
      <c r="AS15" s="872"/>
      <c r="AT15" s="872"/>
      <c r="AU15" s="872"/>
      <c r="AV15" s="872"/>
      <c r="AW15" s="872"/>
      <c r="AX15" s="872"/>
      <c r="AY15" s="872"/>
      <c r="AZ15" s="872"/>
      <c r="BA15" s="872"/>
      <c r="BB15" s="872"/>
      <c r="BC15" s="872"/>
      <c r="BD15" s="872"/>
      <c r="BE15" s="872"/>
      <c r="BF15" s="872"/>
      <c r="BG15" s="872"/>
      <c r="BH15" s="872"/>
      <c r="BI15" s="872"/>
      <c r="BJ15" s="872"/>
      <c r="BK15" s="872"/>
      <c r="BL15" s="872"/>
      <c r="BM15" s="872"/>
      <c r="BN15" s="872"/>
      <c r="BO15" s="872"/>
      <c r="BP15" s="872"/>
      <c r="BQ15" s="872"/>
      <c r="BR15" s="872"/>
      <c r="BS15" s="873"/>
      <c r="BT15" s="618"/>
      <c r="BU15" s="642"/>
      <c r="BV15" s="618"/>
      <c r="BW15" s="642"/>
      <c r="BX15" s="618"/>
      <c r="BY15" s="642"/>
      <c r="BZ15" s="618"/>
      <c r="CA15" s="642"/>
      <c r="CB15" s="618"/>
      <c r="CC15" s="642"/>
      <c r="CD15" s="618"/>
      <c r="CE15" s="642"/>
      <c r="CF15" s="618"/>
      <c r="CG15" s="642"/>
      <c r="CH15" s="618"/>
      <c r="CI15" s="642"/>
      <c r="CJ15" s="618"/>
      <c r="CK15" s="642"/>
      <c r="CL15" s="875"/>
      <c r="CM15" s="872"/>
      <c r="CN15" s="872"/>
      <c r="CO15" s="872"/>
      <c r="CP15" s="872"/>
      <c r="CQ15" s="872"/>
      <c r="CR15" s="872"/>
      <c r="CS15" s="872"/>
      <c r="CT15" s="872"/>
      <c r="CU15" s="872"/>
      <c r="CV15" s="872"/>
      <c r="CW15" s="872"/>
      <c r="CX15" s="873"/>
      <c r="CY15" s="618"/>
      <c r="CZ15" s="642"/>
      <c r="DA15" s="618"/>
      <c r="DB15" s="642"/>
      <c r="DC15" s="618"/>
      <c r="DD15" s="642"/>
      <c r="DE15" s="618"/>
      <c r="DF15" s="642"/>
      <c r="DG15" s="618"/>
      <c r="DH15" s="642"/>
      <c r="DI15" s="618"/>
      <c r="DJ15" s="642"/>
      <c r="DK15" s="875"/>
      <c r="DL15" s="872"/>
      <c r="DM15" s="872"/>
      <c r="DN15" s="872"/>
      <c r="DO15" s="872"/>
      <c r="DP15" s="872"/>
      <c r="DQ15" s="872"/>
      <c r="DR15" s="872"/>
      <c r="DS15" s="872"/>
      <c r="DT15" s="872"/>
      <c r="DU15" s="872"/>
      <c r="DV15" s="872"/>
      <c r="DW15" s="872"/>
      <c r="DX15" s="872"/>
      <c r="DY15" s="872"/>
      <c r="DZ15" s="872"/>
      <c r="EA15" s="872"/>
      <c r="EB15" s="872"/>
      <c r="EC15" s="872"/>
      <c r="ED15" s="872"/>
      <c r="EE15" s="872"/>
      <c r="EF15" s="872"/>
      <c r="EG15" s="872"/>
      <c r="EH15" s="872"/>
      <c r="EI15" s="872"/>
      <c r="EJ15" s="872"/>
      <c r="EK15" s="872"/>
      <c r="EL15" s="872"/>
      <c r="EM15" s="872"/>
      <c r="EN15" s="872"/>
      <c r="EO15" s="872"/>
      <c r="EP15" s="872"/>
      <c r="EQ15" s="872"/>
      <c r="ER15" s="872"/>
      <c r="ES15" s="872"/>
      <c r="ET15" s="872"/>
      <c r="EU15" s="872"/>
      <c r="EV15" s="872"/>
      <c r="EW15" s="872"/>
      <c r="EX15" s="872"/>
      <c r="EY15" s="872"/>
      <c r="EZ15" s="872"/>
      <c r="FA15" s="872"/>
      <c r="FB15" s="872"/>
      <c r="FC15" s="872"/>
      <c r="FD15" s="872"/>
      <c r="FE15" s="872"/>
      <c r="FF15" s="872"/>
      <c r="FG15" s="872"/>
      <c r="FH15" s="872"/>
      <c r="FI15" s="872"/>
      <c r="FJ15" s="872"/>
      <c r="FK15" s="872"/>
      <c r="FL15" s="872"/>
      <c r="FM15" s="872"/>
      <c r="FN15" s="872"/>
      <c r="FO15" s="872"/>
      <c r="FP15" s="872"/>
      <c r="FQ15" s="872"/>
      <c r="FR15" s="872"/>
      <c r="FS15" s="872"/>
      <c r="FT15" s="872"/>
      <c r="FU15" s="872"/>
      <c r="FV15" s="872"/>
      <c r="FW15" s="868"/>
      <c r="GC15" s="850">
        <v>36</v>
      </c>
    </row>
    <row customHeight="1" ht="12.75">
      <c r="E16" s="870"/>
      <c r="F16" s="324"/>
      <c r="G16" s="324"/>
      <c r="H16" s="324"/>
      <c r="I16" s="324"/>
      <c r="J16" s="871"/>
      <c r="K16" s="871"/>
      <c r="L16" s="871"/>
      <c r="M16" s="871"/>
      <c r="N16" s="871"/>
      <c r="O16" s="756" t="s">
        <v>1049</v>
      </c>
      <c r="P16" s="874"/>
      <c r="Q16" s="756" t="s">
        <v>1051</v>
      </c>
      <c r="R16" s="874"/>
      <c r="S16" s="756" t="s">
        <v>1055</v>
      </c>
      <c r="T16" s="874"/>
      <c r="U16" s="756" t="s">
        <v>1060</v>
      </c>
      <c r="V16" s="874"/>
      <c r="W16" s="756" t="s">
        <v>1063</v>
      </c>
      <c r="X16" s="874"/>
      <c r="Y16" s="756" t="s">
        <v>1067</v>
      </c>
      <c r="Z16" s="874"/>
      <c r="AA16" s="756" t="s">
        <v>1070</v>
      </c>
      <c r="AB16" s="874"/>
      <c r="AC16" s="872"/>
      <c r="AD16" s="872"/>
      <c r="AE16" s="872"/>
      <c r="AF16" s="872"/>
      <c r="AG16" s="872"/>
      <c r="AH16" s="872"/>
      <c r="AI16" s="872"/>
      <c r="AJ16" s="872"/>
      <c r="AK16" s="872"/>
      <c r="AL16" s="872"/>
      <c r="AM16" s="872"/>
      <c r="AN16" s="872"/>
      <c r="AO16" s="872"/>
      <c r="AP16" s="872"/>
      <c r="AQ16" s="872"/>
      <c r="AR16" s="872"/>
      <c r="AS16" s="872"/>
      <c r="AT16" s="872"/>
      <c r="AU16" s="872"/>
      <c r="AV16" s="872"/>
      <c r="AW16" s="872"/>
      <c r="AX16" s="872"/>
      <c r="AY16" s="872"/>
      <c r="AZ16" s="872"/>
      <c r="BA16" s="872"/>
      <c r="BB16" s="872"/>
      <c r="BC16" s="872"/>
      <c r="BD16" s="872"/>
      <c r="BE16" s="872"/>
      <c r="BF16" s="872"/>
      <c r="BG16" s="872"/>
      <c r="BH16" s="872"/>
      <c r="BI16" s="872"/>
      <c r="BJ16" s="872"/>
      <c r="BK16" s="872"/>
      <c r="BL16" s="872"/>
      <c r="BM16" s="872"/>
      <c r="BN16" s="872"/>
      <c r="BO16" s="872"/>
      <c r="BP16" s="872"/>
      <c r="BQ16" s="872"/>
      <c r="BR16" s="872"/>
      <c r="BS16" s="873"/>
      <c r="BT16" s="756" t="s">
        <v>711</v>
      </c>
      <c r="BU16" s="874"/>
      <c r="BV16" s="756" t="s">
        <v>711</v>
      </c>
      <c r="BW16" s="874"/>
      <c r="BX16" s="756" t="s">
        <v>711</v>
      </c>
      <c r="BY16" s="874"/>
      <c r="BZ16" s="756" t="s">
        <v>711</v>
      </c>
      <c r="CA16" s="874"/>
      <c r="CB16" s="756" t="s">
        <v>1721</v>
      </c>
      <c r="CC16" s="874"/>
      <c r="CD16" s="756" t="s">
        <v>711</v>
      </c>
      <c r="CE16" s="874"/>
      <c r="CF16" s="756" t="s">
        <v>1722</v>
      </c>
      <c r="CG16" s="874"/>
      <c r="CH16" s="756" t="s">
        <v>1723</v>
      </c>
      <c r="CI16" s="874"/>
      <c r="CJ16" s="756" t="s">
        <v>1723</v>
      </c>
      <c r="CK16" s="874"/>
      <c r="CL16" s="875"/>
      <c r="CM16" s="872"/>
      <c r="CN16" s="872"/>
      <c r="CO16" s="872"/>
      <c r="CP16" s="872"/>
      <c r="CQ16" s="872"/>
      <c r="CR16" s="872"/>
      <c r="CS16" s="872"/>
      <c r="CT16" s="872"/>
      <c r="CU16" s="872"/>
      <c r="CV16" s="872"/>
      <c r="CW16" s="872"/>
      <c r="CX16" s="873"/>
      <c r="CY16" s="609" t="s">
        <v>711</v>
      </c>
      <c r="CZ16" s="758"/>
      <c r="DA16" s="609" t="s">
        <v>711</v>
      </c>
      <c r="DB16" s="758"/>
      <c r="DC16" s="609" t="s">
        <v>711</v>
      </c>
      <c r="DD16" s="758"/>
      <c r="DE16" s="756" t="s">
        <v>1721</v>
      </c>
      <c r="DF16" s="874"/>
      <c r="DG16" s="756" t="s">
        <v>1724</v>
      </c>
      <c r="DH16" s="874"/>
      <c r="DI16" s="756" t="s">
        <v>1724</v>
      </c>
      <c r="DJ16" s="874"/>
      <c r="DK16" s="875"/>
      <c r="DL16" s="872"/>
      <c r="DM16" s="872"/>
      <c r="DN16" s="872"/>
      <c r="DO16" s="872"/>
      <c r="DP16" s="872"/>
      <c r="DQ16" s="872"/>
      <c r="DR16" s="872"/>
      <c r="DS16" s="872"/>
      <c r="DT16" s="872"/>
      <c r="DU16" s="872"/>
      <c r="DV16" s="872"/>
      <c r="DW16" s="872"/>
      <c r="DX16" s="872"/>
      <c r="DY16" s="872"/>
      <c r="DZ16" s="872"/>
      <c r="EA16" s="872"/>
      <c r="EB16" s="872"/>
      <c r="EC16" s="872"/>
      <c r="ED16" s="872"/>
      <c r="EE16" s="872"/>
      <c r="EF16" s="872"/>
      <c r="EG16" s="872"/>
      <c r="EH16" s="872"/>
      <c r="EI16" s="872"/>
      <c r="EJ16" s="872"/>
      <c r="EK16" s="872"/>
      <c r="EL16" s="872"/>
      <c r="EM16" s="872"/>
      <c r="EN16" s="872"/>
      <c r="EO16" s="872"/>
      <c r="EP16" s="872"/>
      <c r="EQ16" s="872"/>
      <c r="ER16" s="872"/>
      <c r="ES16" s="872"/>
      <c r="ET16" s="872"/>
      <c r="EU16" s="872"/>
      <c r="EV16" s="872"/>
      <c r="EW16" s="872"/>
      <c r="EX16" s="872"/>
      <c r="EY16" s="872"/>
      <c r="EZ16" s="872"/>
      <c r="FA16" s="872"/>
      <c r="FB16" s="872"/>
      <c r="FC16" s="872"/>
      <c r="FD16" s="872"/>
      <c r="FE16" s="872"/>
      <c r="FF16" s="872"/>
      <c r="FG16" s="872"/>
      <c r="FH16" s="872"/>
      <c r="FI16" s="872"/>
      <c r="FJ16" s="872"/>
      <c r="FK16" s="872"/>
      <c r="FL16" s="872"/>
      <c r="FM16" s="872"/>
      <c r="FN16" s="872"/>
      <c r="FO16" s="872"/>
      <c r="FP16" s="872"/>
      <c r="FQ16" s="872"/>
      <c r="FR16" s="872"/>
      <c r="FS16" s="872"/>
      <c r="FT16" s="872"/>
      <c r="FU16" s="872"/>
      <c r="FV16" s="872"/>
      <c r="FW16" s="868"/>
      <c r="GC16" s="850">
        <v>12</v>
      </c>
    </row>
    <row customHeight="1" ht="15.75">
      <c r="E17" s="870"/>
      <c r="F17" s="324"/>
      <c r="G17" s="324"/>
      <c r="H17" s="324"/>
      <c r="I17" s="324"/>
      <c r="J17" s="871"/>
      <c r="K17" s="871"/>
      <c r="L17" s="871"/>
      <c r="M17" s="871"/>
      <c r="N17" s="871"/>
      <c r="O17" s="326" t="s">
        <v>1725</v>
      </c>
      <c r="P17" s="326" t="s">
        <v>1726</v>
      </c>
      <c r="Q17" s="326" t="s">
        <v>1725</v>
      </c>
      <c r="R17" s="326" t="s">
        <v>1726</v>
      </c>
      <c r="S17" s="326" t="s">
        <v>1725</v>
      </c>
      <c r="T17" s="326" t="s">
        <v>1726</v>
      </c>
      <c r="U17" s="326" t="s">
        <v>1725</v>
      </c>
      <c r="V17" s="326" t="s">
        <v>1726</v>
      </c>
      <c r="W17" s="326" t="s">
        <v>1725</v>
      </c>
      <c r="X17" s="326" t="s">
        <v>1726</v>
      </c>
      <c r="Y17" s="326" t="s">
        <v>1725</v>
      </c>
      <c r="Z17" s="326" t="s">
        <v>1726</v>
      </c>
      <c r="AA17" s="326" t="s">
        <v>1725</v>
      </c>
      <c r="AB17" s="326" t="s">
        <v>1726</v>
      </c>
      <c r="AC17" s="872"/>
      <c r="AD17" s="872"/>
      <c r="AE17" s="872"/>
      <c r="AF17" s="872"/>
      <c r="AG17" s="872"/>
      <c r="AH17" s="872"/>
      <c r="AI17" s="872"/>
      <c r="AJ17" s="872"/>
      <c r="AK17" s="872"/>
      <c r="AL17" s="872"/>
      <c r="AM17" s="872"/>
      <c r="AN17" s="872"/>
      <c r="AO17" s="872"/>
      <c r="AP17" s="872"/>
      <c r="AQ17" s="872"/>
      <c r="AR17" s="872"/>
      <c r="AS17" s="872"/>
      <c r="AT17" s="872"/>
      <c r="AU17" s="872"/>
      <c r="AV17" s="872"/>
      <c r="AW17" s="872"/>
      <c r="AX17" s="872"/>
      <c r="AY17" s="872"/>
      <c r="AZ17" s="872"/>
      <c r="BA17" s="872"/>
      <c r="BB17" s="872"/>
      <c r="BC17" s="872"/>
      <c r="BD17" s="872"/>
      <c r="BE17" s="872"/>
      <c r="BF17" s="872"/>
      <c r="BG17" s="872"/>
      <c r="BH17" s="872"/>
      <c r="BI17" s="872"/>
      <c r="BJ17" s="872"/>
      <c r="BK17" s="872"/>
      <c r="BL17" s="872"/>
      <c r="BM17" s="872"/>
      <c r="BN17" s="872"/>
      <c r="BO17" s="872"/>
      <c r="BP17" s="872"/>
      <c r="BQ17" s="872"/>
      <c r="BR17" s="872"/>
      <c r="BS17" s="873"/>
      <c r="BT17" s="326" t="s">
        <v>1725</v>
      </c>
      <c r="BU17" s="326" t="s">
        <v>1726</v>
      </c>
      <c r="BV17" s="326" t="s">
        <v>1725</v>
      </c>
      <c r="BW17" s="326" t="s">
        <v>1726</v>
      </c>
      <c r="BX17" s="326" t="s">
        <v>1725</v>
      </c>
      <c r="BY17" s="326" t="s">
        <v>1726</v>
      </c>
      <c r="BZ17" s="326" t="s">
        <v>1725</v>
      </c>
      <c r="CA17" s="326" t="s">
        <v>1726</v>
      </c>
      <c r="CB17" s="326" t="s">
        <v>1725</v>
      </c>
      <c r="CC17" s="326" t="s">
        <v>1726</v>
      </c>
      <c r="CD17" s="326" t="s">
        <v>1725</v>
      </c>
      <c r="CE17" s="326" t="s">
        <v>1726</v>
      </c>
      <c r="CF17" s="326" t="s">
        <v>1725</v>
      </c>
      <c r="CG17" s="326" t="s">
        <v>1726</v>
      </c>
      <c r="CH17" s="326" t="s">
        <v>1725</v>
      </c>
      <c r="CI17" s="326" t="s">
        <v>1726</v>
      </c>
      <c r="CJ17" s="326" t="s">
        <v>1725</v>
      </c>
      <c r="CK17" s="326" t="s">
        <v>1726</v>
      </c>
      <c r="CL17" s="875"/>
      <c r="CM17" s="872"/>
      <c r="CN17" s="872"/>
      <c r="CO17" s="872"/>
      <c r="CP17" s="872"/>
      <c r="CQ17" s="872"/>
      <c r="CR17" s="872"/>
      <c r="CS17" s="872"/>
      <c r="CT17" s="872"/>
      <c r="CU17" s="872"/>
      <c r="CV17" s="872"/>
      <c r="CW17" s="872"/>
      <c r="CX17" s="873"/>
      <c r="CY17" s="326" t="s">
        <v>1725</v>
      </c>
      <c r="CZ17" s="326" t="s">
        <v>1726</v>
      </c>
      <c r="DA17" s="326" t="s">
        <v>1725</v>
      </c>
      <c r="DB17" s="326" t="s">
        <v>1726</v>
      </c>
      <c r="DC17" s="326" t="s">
        <v>1725</v>
      </c>
      <c r="DD17" s="326" t="s">
        <v>1726</v>
      </c>
      <c r="DE17" s="326" t="s">
        <v>1725</v>
      </c>
      <c r="DF17" s="326" t="s">
        <v>1726</v>
      </c>
      <c r="DG17" s="326" t="s">
        <v>1725</v>
      </c>
      <c r="DH17" s="326" t="s">
        <v>1726</v>
      </c>
      <c r="DI17" s="326" t="s">
        <v>1725</v>
      </c>
      <c r="DJ17" s="326" t="s">
        <v>1726</v>
      </c>
      <c r="DK17" s="875"/>
      <c r="DL17" s="872"/>
      <c r="DM17" s="872"/>
      <c r="DN17" s="872"/>
      <c r="DO17" s="872"/>
      <c r="DP17" s="872"/>
      <c r="DQ17" s="872"/>
      <c r="DR17" s="872"/>
      <c r="DS17" s="872"/>
      <c r="DT17" s="872"/>
      <c r="DU17" s="872"/>
      <c r="DV17" s="872"/>
      <c r="DW17" s="872"/>
      <c r="DX17" s="872"/>
      <c r="DY17" s="872"/>
      <c r="DZ17" s="872"/>
      <c r="EA17" s="872"/>
      <c r="EB17" s="872"/>
      <c r="EC17" s="872"/>
      <c r="ED17" s="872"/>
      <c r="EE17" s="872"/>
      <c r="EF17" s="872"/>
      <c r="EG17" s="872"/>
      <c r="EH17" s="872"/>
      <c r="EI17" s="872"/>
      <c r="EJ17" s="872"/>
      <c r="EK17" s="872"/>
      <c r="EL17" s="872"/>
      <c r="EM17" s="872"/>
      <c r="EN17" s="872"/>
      <c r="EO17" s="872"/>
      <c r="EP17" s="872"/>
      <c r="EQ17" s="872"/>
      <c r="ER17" s="872"/>
      <c r="ES17" s="872"/>
      <c r="ET17" s="872"/>
      <c r="EU17" s="872"/>
      <c r="EV17" s="872"/>
      <c r="EW17" s="872"/>
      <c r="EX17" s="872"/>
      <c r="EY17" s="872"/>
      <c r="EZ17" s="872"/>
      <c r="FA17" s="872"/>
      <c r="FB17" s="872"/>
      <c r="FC17" s="872"/>
      <c r="FD17" s="872"/>
      <c r="FE17" s="872"/>
      <c r="FF17" s="872"/>
      <c r="FG17" s="872"/>
      <c r="FH17" s="872"/>
      <c r="FI17" s="872"/>
      <c r="FJ17" s="872"/>
      <c r="FK17" s="872"/>
      <c r="FL17" s="872"/>
      <c r="FM17" s="872"/>
      <c r="FN17" s="872"/>
      <c r="FO17" s="872"/>
      <c r="FP17" s="872"/>
      <c r="FQ17" s="872"/>
      <c r="FR17" s="872"/>
      <c r="FS17" s="872"/>
      <c r="FT17" s="872"/>
      <c r="FU17" s="872"/>
      <c r="FV17" s="872"/>
      <c r="FW17" s="876"/>
      <c r="GC17" s="850">
        <v>15</v>
      </c>
    </row>
    <row customHeight="1" ht="12" hidden="1">
      <c r="E18" s="877"/>
      <c r="F18" s="878"/>
      <c r="G18" s="878"/>
      <c r="H18" s="878"/>
      <c r="I18" s="878"/>
      <c r="J18" s="879"/>
      <c r="K18" s="879"/>
      <c r="L18" s="879"/>
      <c r="M18" s="879"/>
      <c r="N18" s="879"/>
      <c r="O18" s="878"/>
      <c r="P18" s="878"/>
      <c r="Q18" s="878"/>
      <c r="R18" s="878"/>
      <c r="S18" s="878"/>
      <c r="T18" s="878"/>
      <c r="U18" s="880"/>
      <c r="V18" s="880"/>
      <c r="W18" s="880"/>
      <c r="X18" s="880"/>
      <c r="Y18" s="880"/>
      <c r="Z18" s="880"/>
      <c r="AA18" s="880"/>
      <c r="AB18" s="878"/>
      <c r="AC18" s="879"/>
      <c r="AD18" s="879"/>
      <c r="AE18" s="879"/>
      <c r="AF18" s="879"/>
      <c r="AG18" s="879"/>
      <c r="AH18" s="879"/>
      <c r="AI18" s="879"/>
      <c r="AJ18" s="879"/>
      <c r="AK18" s="879"/>
      <c r="AL18" s="879"/>
      <c r="AM18" s="879"/>
      <c r="AN18" s="879"/>
      <c r="AO18" s="879"/>
      <c r="AP18" s="879"/>
      <c r="AQ18" s="879"/>
      <c r="AR18" s="879"/>
      <c r="AS18" s="879"/>
      <c r="AT18" s="879"/>
      <c r="AU18" s="879"/>
      <c r="AV18" s="879"/>
      <c r="AW18" s="879"/>
      <c r="AX18" s="879"/>
      <c r="AY18" s="879"/>
      <c r="AZ18" s="879"/>
      <c r="BA18" s="879"/>
      <c r="BB18" s="879"/>
      <c r="BC18" s="879"/>
      <c r="BD18" s="879"/>
      <c r="BE18" s="879"/>
      <c r="BF18" s="879"/>
      <c r="BG18" s="879"/>
      <c r="BH18" s="879"/>
      <c r="BI18" s="879"/>
      <c r="BJ18" s="879"/>
      <c r="BK18" s="879"/>
      <c r="BL18" s="879"/>
      <c r="BM18" s="879"/>
      <c r="BN18" s="879"/>
      <c r="BO18" s="879"/>
      <c r="BP18" s="879"/>
      <c r="BQ18" s="879"/>
      <c r="BR18" s="879"/>
      <c r="BS18" s="879"/>
      <c r="BT18" s="881"/>
      <c r="BU18" s="881"/>
      <c r="BV18" s="881"/>
      <c r="BW18" s="881"/>
      <c r="BX18" s="881"/>
      <c r="BY18" s="881"/>
      <c r="BZ18" s="881"/>
      <c r="CA18" s="881"/>
      <c r="CB18" s="881"/>
      <c r="CC18" s="881"/>
      <c r="CD18" s="881"/>
      <c r="CE18" s="881"/>
      <c r="CF18" s="881"/>
      <c r="CG18" s="881"/>
      <c r="CH18" s="881"/>
      <c r="CI18" s="881"/>
      <c r="CJ18" s="881"/>
      <c r="CK18" s="881"/>
      <c r="CL18" s="879"/>
      <c r="CM18" s="879"/>
      <c r="CN18" s="879"/>
      <c r="CO18" s="879"/>
      <c r="CP18" s="879"/>
      <c r="CQ18" s="879"/>
      <c r="CR18" s="879"/>
      <c r="CS18" s="879"/>
      <c r="CT18" s="879"/>
      <c r="CU18" s="879"/>
      <c r="CV18" s="879"/>
      <c r="CW18" s="879"/>
      <c r="CX18" s="879"/>
      <c r="CY18" s="881"/>
      <c r="CZ18" s="881"/>
      <c r="DA18" s="881"/>
      <c r="DB18" s="881"/>
      <c r="DC18" s="881"/>
      <c r="DD18" s="881"/>
      <c r="DE18" s="881"/>
      <c r="DF18" s="881"/>
      <c r="DG18" s="881"/>
      <c r="DH18" s="881"/>
      <c r="DI18" s="881"/>
      <c r="DJ18" s="881"/>
      <c r="DK18" s="879"/>
      <c r="DL18" s="879"/>
      <c r="DM18" s="879"/>
      <c r="DN18" s="879"/>
      <c r="DO18" s="879"/>
      <c r="DP18" s="879"/>
      <c r="DQ18" s="879"/>
      <c r="DR18" s="879"/>
      <c r="DS18" s="879"/>
      <c r="DT18" s="879"/>
      <c r="DU18" s="879"/>
      <c r="DV18" s="879"/>
      <c r="DW18" s="879"/>
      <c r="DX18" s="879"/>
      <c r="DY18" s="879"/>
      <c r="DZ18" s="879"/>
      <c r="EA18" s="879"/>
      <c r="EB18" s="879"/>
      <c r="EC18" s="879"/>
      <c r="ED18" s="879"/>
      <c r="EE18" s="879"/>
      <c r="EF18" s="879"/>
      <c r="EG18" s="879"/>
      <c r="EH18" s="879"/>
      <c r="EI18" s="879"/>
      <c r="EJ18" s="879"/>
      <c r="EK18" s="879"/>
      <c r="EL18" s="879"/>
      <c r="EM18" s="879"/>
      <c r="EN18" s="879"/>
      <c r="EO18" s="879"/>
      <c r="EP18" s="879"/>
      <c r="EQ18" s="879"/>
      <c r="ER18" s="879"/>
      <c r="ES18" s="879"/>
      <c r="ET18" s="879"/>
      <c r="EU18" s="879"/>
      <c r="EV18" s="879"/>
      <c r="EW18" s="879"/>
      <c r="EX18" s="879"/>
      <c r="EY18" s="879"/>
      <c r="EZ18" s="879"/>
      <c r="FA18" s="879"/>
      <c r="FB18" s="879"/>
      <c r="FC18" s="879"/>
      <c r="FD18" s="879"/>
      <c r="FE18" s="879"/>
      <c r="FF18" s="879"/>
      <c r="FG18" s="879"/>
      <c r="FH18" s="879"/>
      <c r="FI18" s="879"/>
      <c r="FJ18" s="879"/>
      <c r="FK18" s="879"/>
      <c r="FL18" s="879"/>
      <c r="FM18" s="879"/>
      <c r="FN18" s="879"/>
      <c r="FO18" s="879"/>
      <c r="FP18" s="879"/>
      <c r="FQ18" s="879"/>
      <c r="FR18" s="879"/>
      <c r="FS18" s="879"/>
      <c r="FT18" s="879"/>
      <c r="FU18" s="879"/>
      <c r="FV18" s="879"/>
      <c r="FW18" s="878"/>
      <c r="GC18" s="849">
        <v>0</v>
      </c>
    </row>
    <row customHeight="1" ht="11.25" hidden="1">
      <c r="E19" s="877"/>
      <c r="F19" s="878"/>
      <c r="G19" s="878"/>
      <c r="H19" s="878"/>
      <c r="I19" s="878"/>
      <c r="J19" s="878"/>
      <c r="K19" s="878"/>
      <c r="L19" s="878"/>
      <c r="M19" s="878"/>
      <c r="N19" s="878"/>
      <c r="O19" s="878"/>
      <c r="P19" s="878"/>
      <c r="Q19" s="878"/>
      <c r="R19" s="878"/>
      <c r="S19" s="878"/>
      <c r="T19" s="878"/>
      <c r="U19" s="880"/>
      <c r="V19" s="880"/>
      <c r="W19" s="880"/>
      <c r="X19" s="880"/>
      <c r="Y19" s="880"/>
      <c r="Z19" s="880"/>
      <c r="AA19" s="880"/>
      <c r="AB19" s="878"/>
      <c r="AC19" s="878"/>
      <c r="AD19" s="878"/>
      <c r="AE19" s="878"/>
      <c r="AF19" s="878"/>
      <c r="AG19" s="878"/>
      <c r="AH19" s="878"/>
      <c r="AI19" s="878"/>
      <c r="AJ19" s="878"/>
      <c r="AK19" s="878"/>
      <c r="AL19" s="878"/>
      <c r="AM19" s="878"/>
      <c r="AN19" s="878"/>
      <c r="AO19" s="878"/>
      <c r="AP19" s="878"/>
      <c r="AQ19" s="878"/>
      <c r="AR19" s="878"/>
      <c r="AS19" s="878"/>
      <c r="AT19" s="878"/>
      <c r="AU19" s="878"/>
      <c r="AV19" s="878"/>
      <c r="AW19" s="878"/>
      <c r="AX19" s="878"/>
      <c r="AY19" s="878"/>
      <c r="AZ19" s="878"/>
      <c r="BA19" s="878"/>
      <c r="BB19" s="878"/>
      <c r="BC19" s="878"/>
      <c r="BD19" s="878"/>
      <c r="BE19" s="878"/>
      <c r="BF19" s="878"/>
      <c r="BG19" s="878"/>
      <c r="BH19" s="878"/>
      <c r="BI19" s="878"/>
      <c r="BJ19" s="878"/>
      <c r="BK19" s="878"/>
      <c r="BL19" s="878"/>
      <c r="BM19" s="878"/>
      <c r="BN19" s="878"/>
      <c r="BO19" s="878"/>
      <c r="BP19" s="878"/>
      <c r="BQ19" s="878"/>
      <c r="BR19" s="878"/>
      <c r="BS19" s="878"/>
      <c r="BT19" s="878"/>
      <c r="BU19" s="878"/>
      <c r="BV19" s="878"/>
      <c r="BW19" s="878"/>
      <c r="BX19" s="878"/>
      <c r="BY19" s="878"/>
      <c r="BZ19" s="878"/>
      <c r="CA19" s="878"/>
      <c r="CB19" s="878"/>
      <c r="CC19" s="878"/>
      <c r="CD19" s="878"/>
      <c r="CE19" s="878"/>
      <c r="CF19" s="878"/>
      <c r="CG19" s="878"/>
      <c r="CH19" s="878"/>
      <c r="CI19" s="878"/>
      <c r="CJ19" s="878"/>
      <c r="CK19" s="878"/>
      <c r="CL19" s="878"/>
      <c r="CM19" s="878"/>
      <c r="CN19" s="878"/>
      <c r="CO19" s="878"/>
      <c r="CP19" s="878"/>
      <c r="CQ19" s="878"/>
      <c r="CR19" s="878"/>
      <c r="CS19" s="878"/>
      <c r="CT19" s="878"/>
      <c r="CU19" s="878"/>
      <c r="CV19" s="878"/>
      <c r="CW19" s="878"/>
      <c r="CX19" s="878"/>
      <c r="CY19" s="878"/>
      <c r="CZ19" s="878"/>
      <c r="DA19" s="878"/>
      <c r="DB19" s="878"/>
      <c r="DC19" s="878"/>
      <c r="DD19" s="878"/>
      <c r="DE19" s="878"/>
      <c r="DF19" s="878"/>
      <c r="DG19" s="878"/>
      <c r="DH19" s="878"/>
      <c r="DI19" s="878"/>
      <c r="DJ19" s="878"/>
      <c r="DK19" s="878"/>
      <c r="DL19" s="878"/>
      <c r="DM19" s="878"/>
      <c r="DN19" s="878"/>
      <c r="DO19" s="878"/>
      <c r="DP19" s="878"/>
      <c r="DQ19" s="878"/>
      <c r="DR19" s="878"/>
      <c r="DS19" s="878"/>
      <c r="DT19" s="878"/>
      <c r="DU19" s="878"/>
      <c r="DV19" s="878"/>
      <c r="DW19" s="878"/>
      <c r="DX19" s="878"/>
      <c r="DY19" s="878"/>
      <c r="DZ19" s="878"/>
      <c r="EA19" s="878"/>
      <c r="EB19" s="878"/>
      <c r="EC19" s="878"/>
      <c r="ED19" s="878"/>
      <c r="EE19" s="878"/>
      <c r="EF19" s="878"/>
      <c r="EG19" s="878"/>
      <c r="EH19" s="878"/>
      <c r="EI19" s="878"/>
      <c r="EJ19" s="878"/>
      <c r="EK19" s="878"/>
      <c r="EL19" s="878"/>
      <c r="EM19" s="878"/>
      <c r="EN19" s="878"/>
      <c r="EO19" s="878"/>
      <c r="EP19" s="878"/>
      <c r="EQ19" s="878"/>
      <c r="ER19" s="878"/>
      <c r="ES19" s="878"/>
      <c r="ET19" s="878"/>
      <c r="EU19" s="878"/>
      <c r="EV19" s="878"/>
      <c r="EW19" s="878"/>
      <c r="EX19" s="878"/>
      <c r="EY19" s="878"/>
      <c r="EZ19" s="878"/>
      <c r="FA19" s="878"/>
      <c r="FB19" s="878"/>
      <c r="FC19" s="878"/>
      <c r="FD19" s="878"/>
      <c r="FE19" s="878"/>
      <c r="FF19" s="878"/>
      <c r="FG19" s="878"/>
      <c r="FH19" s="878"/>
      <c r="FI19" s="878"/>
      <c r="FJ19" s="878"/>
      <c r="FK19" s="878"/>
      <c r="FL19" s="878"/>
      <c r="FM19" s="878"/>
      <c r="FN19" s="878"/>
      <c r="FO19" s="878"/>
      <c r="FP19" s="878"/>
      <c r="FQ19" s="878"/>
      <c r="FR19" s="878"/>
      <c r="FS19" s="878"/>
      <c r="FT19" s="878"/>
      <c r="FU19" s="878"/>
      <c r="FV19" s="878"/>
      <c r="FW19" s="878"/>
      <c r="GC19" s="849">
        <v>0</v>
      </c>
    </row>
    <row customHeight="1" ht="11.25" hidden="1">
      <c r="E20" s="877"/>
      <c r="F20" s="882" t="s">
        <v>529</v>
      </c>
      <c r="G20" s="308"/>
      <c r="H20" s="883"/>
      <c r="I20" s="883"/>
      <c r="J20" s="883"/>
      <c r="K20" s="883"/>
      <c r="L20" s="883"/>
      <c r="M20" s="883"/>
      <c r="N20" s="883"/>
      <c r="O20" s="308"/>
      <c r="P20" s="308"/>
      <c r="Q20" s="308"/>
      <c r="R20" s="308"/>
      <c r="S20" s="308"/>
      <c r="T20" s="308"/>
      <c r="U20" s="884"/>
      <c r="V20" s="884"/>
      <c r="W20" s="884"/>
      <c r="X20" s="884"/>
      <c r="Y20" s="884"/>
      <c r="Z20" s="884"/>
      <c r="AA20" s="884"/>
      <c r="AB20" s="308"/>
      <c r="AC20" s="883"/>
      <c r="AD20" s="883"/>
      <c r="AE20" s="883"/>
      <c r="AF20" s="883"/>
      <c r="AG20" s="883"/>
      <c r="AH20" s="883"/>
      <c r="AI20" s="883"/>
      <c r="AJ20" s="883"/>
      <c r="AK20" s="883"/>
      <c r="AL20" s="883"/>
      <c r="AM20" s="883"/>
      <c r="AN20" s="883"/>
      <c r="AO20" s="883"/>
      <c r="AP20" s="883"/>
      <c r="AQ20" s="883"/>
      <c r="AR20" s="883"/>
      <c r="AS20" s="883"/>
      <c r="AT20" s="883"/>
      <c r="AU20" s="883"/>
      <c r="AV20" s="883"/>
      <c r="AW20" s="883"/>
      <c r="AX20" s="883"/>
      <c r="AY20" s="883"/>
      <c r="AZ20" s="883"/>
      <c r="BA20" s="883"/>
      <c r="BB20" s="883"/>
      <c r="BC20" s="883"/>
      <c r="BD20" s="883"/>
      <c r="BE20" s="883"/>
      <c r="BF20" s="883"/>
      <c r="BG20" s="883"/>
      <c r="BH20" s="883"/>
      <c r="BI20" s="883"/>
      <c r="BJ20" s="883"/>
      <c r="BK20" s="883"/>
      <c r="BL20" s="883"/>
      <c r="BM20" s="883"/>
      <c r="BN20" s="883"/>
      <c r="BO20" s="883"/>
      <c r="BP20" s="883"/>
      <c r="BQ20" s="883"/>
      <c r="BR20" s="883"/>
      <c r="BS20" s="883"/>
      <c r="BT20" s="883"/>
      <c r="BU20" s="883"/>
      <c r="BV20" s="883"/>
      <c r="BW20" s="883"/>
      <c r="BX20" s="883"/>
      <c r="BY20" s="883"/>
      <c r="BZ20" s="883"/>
      <c r="CA20" s="883"/>
      <c r="CB20" s="883"/>
      <c r="CC20" s="883"/>
      <c r="CD20" s="883"/>
      <c r="CE20" s="883"/>
      <c r="CF20" s="883"/>
      <c r="CG20" s="883"/>
      <c r="CH20" s="883"/>
      <c r="CI20" s="883"/>
      <c r="CJ20" s="883"/>
      <c r="CK20" s="883"/>
      <c r="CL20" s="885"/>
      <c r="CM20" s="885"/>
      <c r="CN20" s="885"/>
      <c r="CO20" s="885"/>
      <c r="CP20" s="885"/>
      <c r="CQ20" s="885"/>
      <c r="CR20" s="885"/>
      <c r="CS20" s="885"/>
      <c r="CT20" s="885"/>
      <c r="CU20" s="885"/>
      <c r="CV20" s="885"/>
      <c r="CW20" s="885"/>
      <c r="CX20" s="885"/>
      <c r="CY20" s="885"/>
      <c r="CZ20" s="885"/>
      <c r="DA20" s="885"/>
      <c r="DB20" s="885"/>
      <c r="DC20" s="885"/>
      <c r="DD20" s="885"/>
      <c r="DE20" s="885"/>
      <c r="DF20" s="885"/>
      <c r="DG20" s="885"/>
      <c r="DH20" s="885"/>
      <c r="DI20" s="885"/>
      <c r="DJ20" s="885"/>
      <c r="DK20" s="885"/>
      <c r="DL20" s="885"/>
      <c r="DM20" s="885"/>
      <c r="DN20" s="885"/>
      <c r="DO20" s="885"/>
      <c r="DP20" s="885"/>
      <c r="DQ20" s="885"/>
      <c r="DR20" s="885"/>
      <c r="DS20" s="885"/>
      <c r="DT20" s="885"/>
      <c r="DU20" s="885"/>
      <c r="DV20" s="885"/>
      <c r="DW20" s="885"/>
      <c r="DX20" s="885"/>
      <c r="DY20" s="885"/>
      <c r="DZ20" s="885"/>
      <c r="EA20" s="885"/>
      <c r="EB20" s="885"/>
      <c r="EC20" s="885"/>
      <c r="ED20" s="885"/>
      <c r="EE20" s="885"/>
      <c r="EF20" s="885"/>
      <c r="EG20" s="885"/>
      <c r="EH20" s="885"/>
      <c r="EI20" s="885"/>
      <c r="EJ20" s="885"/>
      <c r="EK20" s="885"/>
      <c r="EL20" s="885"/>
      <c r="EM20" s="885"/>
      <c r="EN20" s="885"/>
      <c r="EO20" s="885"/>
      <c r="EP20" s="885"/>
      <c r="EQ20" s="885"/>
      <c r="ER20" s="885"/>
      <c r="ES20" s="885"/>
      <c r="ET20" s="885"/>
      <c r="EU20" s="885"/>
      <c r="EV20" s="885"/>
      <c r="EW20" s="885"/>
      <c r="EX20" s="885"/>
      <c r="EY20" s="885"/>
      <c r="EZ20" s="885"/>
      <c r="FA20" s="885"/>
      <c r="FB20" s="885"/>
      <c r="FC20" s="885"/>
      <c r="FD20" s="885"/>
      <c r="FE20" s="885"/>
      <c r="FF20" s="885"/>
      <c r="FG20" s="885"/>
      <c r="FH20" s="885"/>
      <c r="FI20" s="885"/>
      <c r="FJ20" s="885"/>
      <c r="FK20" s="885"/>
      <c r="FL20" s="885"/>
      <c r="FM20" s="885"/>
      <c r="FN20" s="885"/>
      <c r="FO20" s="885"/>
      <c r="FP20" s="885"/>
      <c r="FQ20" s="885"/>
      <c r="FR20" s="885"/>
      <c r="FS20" s="885"/>
      <c r="FT20" s="885"/>
      <c r="FU20" s="885"/>
      <c r="FV20" s="885"/>
      <c r="FW20" s="885"/>
      <c r="GC20" s="849">
        <v>0</v>
      </c>
    </row>
    <row s="3319" customFormat="1" customHeight="1" ht="21">
      <c r="A21" s="0" t="s">
        <v>1218</v>
      </c>
      <c r="B21" s="0"/>
      <c r="C21" s="0"/>
      <c r="D21" s="0"/>
      <c r="E21" s="877" t="s">
        <v>22</v>
      </c>
      <c r="F21" s="1153" t="str">
        <f>INDEX(IP_MAIN_LIST_NAME_IP,MATCH(A21,IP_MAIN_LIST_IP_ID,0))&amp;" ("&amp;INDEX(IP_MAIN_START_DATE,MATCH(A21,IP_MAIN_LIST_IP_ID,0))&amp;"-"&amp;INDEX(IP_MAIN_END_DATE,MATCH(A21,IP_MAIN_LIST_IP_ID,0))&amp;")"</f>
        <v>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 (01.01.2020-31.12.2028)</v>
      </c>
      <c r="G21" s="1154"/>
      <c r="H21" s="1155"/>
      <c r="I21" s="1155"/>
      <c r="J21" s="1155"/>
      <c r="K21" s="1155"/>
      <c r="L21" s="1155"/>
      <c r="M21" s="1155"/>
      <c r="N21" s="1155"/>
      <c r="O21" s="1154"/>
      <c r="P21" s="1154"/>
      <c r="Q21" s="1154"/>
      <c r="R21" s="1154"/>
      <c r="S21" s="1154"/>
      <c r="T21" s="1154"/>
      <c r="U21" s="1156"/>
      <c r="V21" s="1156"/>
      <c r="W21" s="1156"/>
      <c r="X21" s="1156"/>
      <c r="Y21" s="1156"/>
      <c r="Z21" s="1156"/>
      <c r="AA21" s="1156"/>
      <c r="AB21" s="1154"/>
      <c r="AC21" s="1155"/>
      <c r="AD21" s="1155"/>
      <c r="AE21" s="1155"/>
      <c r="AF21" s="1155"/>
      <c r="AG21" s="1155"/>
      <c r="AH21" s="1155"/>
      <c r="AI21" s="1155"/>
      <c r="AJ21" s="1155"/>
      <c r="AK21" s="1155"/>
      <c r="AL21" s="1155"/>
      <c r="AM21" s="1155"/>
      <c r="AN21" s="1155"/>
      <c r="AO21" s="1155"/>
      <c r="AP21" s="1155"/>
      <c r="AQ21" s="1155"/>
      <c r="AR21" s="1155"/>
      <c r="AS21" s="1155"/>
      <c r="AT21" s="1155"/>
      <c r="AU21" s="1155"/>
      <c r="AV21" s="1155"/>
      <c r="AW21" s="1155"/>
      <c r="AX21" s="1155"/>
      <c r="AY21" s="1155"/>
      <c r="AZ21" s="1155"/>
      <c r="BA21" s="1155"/>
      <c r="BB21" s="1155"/>
      <c r="BC21" s="1155"/>
      <c r="BD21" s="1155"/>
      <c r="BE21" s="1155"/>
      <c r="BF21" s="1155"/>
      <c r="BG21" s="1155"/>
      <c r="BH21" s="1155"/>
      <c r="BI21" s="1155"/>
      <c r="BJ21" s="1155"/>
      <c r="BK21" s="1155"/>
      <c r="BL21" s="1155"/>
      <c r="BM21" s="1155"/>
      <c r="BN21" s="1155"/>
      <c r="BO21" s="1155"/>
      <c r="BP21" s="1155"/>
      <c r="BQ21" s="1155"/>
      <c r="BR21" s="1155"/>
      <c r="BS21" s="1155"/>
      <c r="BT21" s="1155"/>
      <c r="BU21" s="1155"/>
      <c r="BV21" s="1155"/>
      <c r="BW21" s="1155"/>
      <c r="BX21" s="1155"/>
      <c r="BY21" s="1155"/>
      <c r="BZ21" s="1155"/>
      <c r="CA21" s="1155"/>
      <c r="CB21" s="1155"/>
      <c r="CC21" s="1155"/>
      <c r="CD21" s="1155"/>
      <c r="CE21" s="1155"/>
      <c r="CF21" s="1155"/>
      <c r="CG21" s="1155"/>
      <c r="CH21" s="1155"/>
      <c r="CI21" s="1155"/>
      <c r="CJ21" s="1155"/>
      <c r="CK21" s="1155"/>
      <c r="CL21" s="1157"/>
      <c r="CM21" s="1157"/>
      <c r="CN21" s="1157"/>
      <c r="CO21" s="1157"/>
      <c r="CP21" s="1157"/>
      <c r="CQ21" s="1157"/>
      <c r="CR21" s="1157"/>
      <c r="CS21" s="1157"/>
      <c r="CT21" s="1157"/>
      <c r="CU21" s="1157"/>
      <c r="CV21" s="1157"/>
      <c r="CW21" s="1157"/>
      <c r="CX21" s="1157"/>
      <c r="CY21" s="1157"/>
      <c r="CZ21" s="1157"/>
      <c r="DA21" s="1157"/>
      <c r="DB21" s="1157"/>
      <c r="DC21" s="1157"/>
      <c r="DD21" s="1157"/>
      <c r="DE21" s="1157"/>
      <c r="DF21" s="1157"/>
      <c r="DG21" s="1157"/>
      <c r="DH21" s="1157"/>
      <c r="DI21" s="1157"/>
      <c r="DJ21" s="1157"/>
      <c r="DK21" s="1157"/>
      <c r="DL21" s="1157"/>
      <c r="DM21" s="1157"/>
      <c r="DN21" s="1157"/>
      <c r="DO21" s="1157"/>
      <c r="DP21" s="1157"/>
      <c r="DQ21" s="1157"/>
      <c r="DR21" s="1157"/>
      <c r="DS21" s="1157"/>
      <c r="DT21" s="1157"/>
      <c r="DU21" s="1157"/>
      <c r="DV21" s="1157"/>
      <c r="DW21" s="1157"/>
      <c r="DX21" s="1157"/>
      <c r="DY21" s="1157"/>
      <c r="DZ21" s="1157"/>
      <c r="EA21" s="1157"/>
      <c r="EB21" s="1157"/>
      <c r="EC21" s="1157"/>
      <c r="ED21" s="1157"/>
      <c r="EE21" s="1157"/>
      <c r="EF21" s="1157"/>
      <c r="EG21" s="1157"/>
      <c r="EH21" s="1157"/>
      <c r="EI21" s="1157"/>
      <c r="EJ21" s="1157"/>
      <c r="EK21" s="1157"/>
      <c r="EL21" s="1157"/>
      <c r="EM21" s="1157"/>
      <c r="EN21" s="1157"/>
      <c r="EO21" s="1157"/>
      <c r="EP21" s="1157"/>
      <c r="EQ21" s="1157"/>
      <c r="ER21" s="1157"/>
      <c r="ES21" s="1157"/>
      <c r="ET21" s="1157"/>
      <c r="EU21" s="1157"/>
      <c r="EV21" s="1157"/>
      <c r="EW21" s="1157"/>
      <c r="EX21" s="1157"/>
      <c r="EY21" s="1157"/>
      <c r="EZ21" s="1157"/>
      <c r="FA21" s="1157"/>
      <c r="FB21" s="1157"/>
      <c r="FC21" s="1157"/>
      <c r="FD21" s="1157"/>
      <c r="FE21" s="1157"/>
      <c r="FF21" s="1157"/>
      <c r="FG21" s="1157"/>
      <c r="FH21" s="1157"/>
      <c r="FI21" s="1157"/>
      <c r="FJ21" s="1157"/>
      <c r="FK21" s="1157"/>
      <c r="FL21" s="1157"/>
      <c r="FM21" s="1157"/>
      <c r="FN21" s="1157"/>
      <c r="FO21" s="1157"/>
      <c r="FP21" s="1157"/>
      <c r="FQ21" s="1157"/>
      <c r="FR21" s="1157"/>
      <c r="FS21" s="1157"/>
      <c r="FT21" s="1157"/>
      <c r="FU21" s="1157"/>
      <c r="FV21" s="1158"/>
      <c r="FW21" s="885"/>
      <c r="FX21" s="0"/>
      <c r="FY21" s="0"/>
      <c r="FZ21" s="0"/>
      <c r="GA21" s="0"/>
      <c r="GB21" s="0"/>
    </row>
    <row s="3319" customFormat="1" customHeight="1" ht="24.75">
      <c r="A22" s="0" t="s">
        <v>1218</v>
      </c>
      <c r="B22" s="0"/>
      <c r="C22" s="0"/>
      <c r="D22" s="0"/>
      <c r="E22" s="0"/>
      <c r="F22" s="759">
        <v>1</v>
      </c>
      <c r="G22" s="124" t="s">
        <v>1209</v>
      </c>
      <c r="H22" s="120" t="s">
        <v>1727</v>
      </c>
      <c r="I22" s="1159"/>
      <c r="J22" s="1160"/>
      <c r="K22" s="1160"/>
      <c r="L22" s="1160"/>
      <c r="M22" s="1160"/>
      <c r="N22" s="1160"/>
      <c r="O22" s="1161"/>
      <c r="P22" s="1161"/>
      <c r="Q22" s="1161"/>
      <c r="R22" s="1161"/>
      <c r="S22" s="1161"/>
      <c r="T22" s="1161"/>
      <c r="U22" s="1161"/>
      <c r="V22" s="1161"/>
      <c r="W22" s="1161"/>
      <c r="X22" s="1161"/>
      <c r="Y22" s="1161"/>
      <c r="Z22" s="1161"/>
      <c r="AA22" s="1161"/>
      <c r="AB22" s="1161"/>
      <c r="AC22" s="1160"/>
      <c r="AD22" s="1160"/>
      <c r="AE22" s="1160"/>
      <c r="AF22" s="1160"/>
      <c r="AG22" s="1160"/>
      <c r="AH22" s="1160"/>
      <c r="AI22" s="1160"/>
      <c r="AJ22" s="1160"/>
      <c r="AK22" s="1160"/>
      <c r="AL22" s="1160"/>
      <c r="AM22" s="1160"/>
      <c r="AN22" s="1160"/>
      <c r="AO22" s="1160"/>
      <c r="AP22" s="1160"/>
      <c r="AQ22" s="1160"/>
      <c r="AR22" s="1160"/>
      <c r="AS22" s="1160"/>
      <c r="AT22" s="1160"/>
      <c r="AU22" s="1160"/>
      <c r="AV22" s="1160"/>
      <c r="AW22" s="1160"/>
      <c r="AX22" s="1160"/>
      <c r="AY22" s="1160"/>
      <c r="AZ22" s="1160"/>
      <c r="BA22" s="1160"/>
      <c r="BB22" s="1160"/>
      <c r="BC22" s="1160"/>
      <c r="BD22" s="1160"/>
      <c r="BE22" s="1160"/>
      <c r="BF22" s="1160"/>
      <c r="BG22" s="1160"/>
      <c r="BH22" s="1160"/>
      <c r="BI22" s="1160"/>
      <c r="BJ22" s="1160"/>
      <c r="BK22" s="1160"/>
      <c r="BL22" s="1160"/>
      <c r="BM22" s="1160"/>
      <c r="BN22" s="1160"/>
      <c r="BO22" s="1160"/>
      <c r="BP22" s="1160"/>
      <c r="BQ22" s="1160"/>
      <c r="BR22" s="1160"/>
      <c r="BS22" s="1160"/>
      <c r="BT22" s="1161">
        <v>0.3</v>
      </c>
      <c r="BU22" s="1161">
        <v>0.3</v>
      </c>
      <c r="BV22" s="1161">
        <v>0.3</v>
      </c>
      <c r="BW22" s="1161">
        <v>0.3</v>
      </c>
      <c r="BX22" s="1161"/>
      <c r="BY22" s="1161"/>
      <c r="BZ22" s="1161"/>
      <c r="CA22" s="1161"/>
      <c r="CB22" s="1161">
        <v>0.95</v>
      </c>
      <c r="CC22" s="1161">
        <v>1.04</v>
      </c>
      <c r="CD22" s="1161"/>
      <c r="CE22" s="1161"/>
      <c r="CF22" s="1161"/>
      <c r="CG22" s="1161"/>
      <c r="CH22" s="1161">
        <v>1.67</v>
      </c>
      <c r="CI22" s="1161">
        <v>1.78</v>
      </c>
      <c r="CJ22" s="1161">
        <v>1.67</v>
      </c>
      <c r="CK22" s="1161">
        <v>1.78</v>
      </c>
      <c r="CL22" s="1160"/>
      <c r="CM22" s="1160"/>
      <c r="CN22" s="1160"/>
      <c r="CO22" s="1160"/>
      <c r="CP22" s="1160"/>
      <c r="CQ22" s="1160"/>
      <c r="CR22" s="1160"/>
      <c r="CS22" s="1160"/>
      <c r="CT22" s="1160"/>
      <c r="CU22" s="1160"/>
      <c r="CV22" s="1160"/>
      <c r="CW22" s="1160"/>
      <c r="CX22" s="1160"/>
      <c r="CY22" s="1161"/>
      <c r="CZ22" s="1161"/>
      <c r="DA22" s="1161"/>
      <c r="DB22" s="1161"/>
      <c r="DC22" s="1161"/>
      <c r="DD22" s="1161"/>
      <c r="DE22" s="1161"/>
      <c r="DF22" s="1161"/>
      <c r="DG22" s="1161"/>
      <c r="DH22" s="1161"/>
      <c r="DI22" s="1161"/>
      <c r="DJ22" s="1161"/>
      <c r="DK22" s="1160"/>
      <c r="DL22" s="1160"/>
      <c r="DM22" s="1160"/>
      <c r="DN22" s="1160"/>
      <c r="DO22" s="1160"/>
      <c r="DP22" s="1160"/>
      <c r="DQ22" s="1160"/>
      <c r="DR22" s="1160"/>
      <c r="DS22" s="1160"/>
      <c r="DT22" s="1160"/>
      <c r="DU22" s="1160"/>
      <c r="DV22" s="1160"/>
      <c r="DW22" s="1160"/>
      <c r="DX22" s="1160"/>
      <c r="DY22" s="1160"/>
      <c r="DZ22" s="1160"/>
      <c r="EA22" s="1160"/>
      <c r="EB22" s="1160"/>
      <c r="EC22" s="1160"/>
      <c r="ED22" s="1160"/>
      <c r="EE22" s="1160"/>
      <c r="EF22" s="1160"/>
      <c r="EG22" s="1160"/>
      <c r="EH22" s="1160"/>
      <c r="EI22" s="1160"/>
      <c r="EJ22" s="1160"/>
      <c r="EK22" s="1160"/>
      <c r="EL22" s="1160"/>
      <c r="EM22" s="1160"/>
      <c r="EN22" s="1160"/>
      <c r="EO22" s="1160"/>
      <c r="EP22" s="1160"/>
      <c r="EQ22" s="1160"/>
      <c r="ER22" s="1160"/>
      <c r="ES22" s="1160"/>
      <c r="ET22" s="1160"/>
      <c r="EU22" s="1160"/>
      <c r="EV22" s="1160"/>
      <c r="EW22" s="1160"/>
      <c r="EX22" s="1160"/>
      <c r="EY22" s="1160"/>
      <c r="EZ22" s="1160"/>
      <c r="FA22" s="1160"/>
      <c r="FB22" s="1160"/>
      <c r="FC22" s="1160"/>
      <c r="FD22" s="1160"/>
      <c r="FE22" s="1160"/>
      <c r="FF22" s="1160"/>
      <c r="FG22" s="1160"/>
      <c r="FH22" s="1160"/>
      <c r="FI22" s="1160"/>
      <c r="FJ22" s="1160"/>
      <c r="FK22" s="1160"/>
      <c r="FL22" s="1160"/>
      <c r="FM22" s="1160"/>
      <c r="FN22" s="1160"/>
      <c r="FO22" s="1160"/>
      <c r="FP22" s="1160"/>
      <c r="FQ22" s="1160"/>
      <c r="FR22" s="1160"/>
      <c r="FS22" s="1160"/>
      <c r="FT22" s="1160"/>
      <c r="FU22" s="1160"/>
      <c r="FV22" s="1160"/>
      <c r="FW22" s="1160"/>
      <c r="FX22" s="0"/>
      <c r="FY22" s="0"/>
      <c r="FZ22" s="0"/>
      <c r="GA22" s="0"/>
      <c r="GB22" s="0"/>
    </row>
    <row s="3319" customFormat="1" customHeight="1" ht="12">
      <c r="A23" s="0" t="s">
        <v>1218</v>
      </c>
      <c r="B23" s="0"/>
      <c r="C23" s="0"/>
      <c r="D23" s="0"/>
      <c r="E23" s="0"/>
      <c r="F23" s="1162"/>
      <c r="G23" s="1119" t="s">
        <v>1728</v>
      </c>
      <c r="H23" s="1119"/>
      <c r="I23" s="1119"/>
      <c r="J23" s="1119"/>
      <c r="K23" s="1119"/>
      <c r="L23" s="1119"/>
      <c r="M23" s="1119"/>
      <c r="N23" s="1119"/>
      <c r="O23" s="1119"/>
      <c r="P23" s="1119"/>
      <c r="Q23" s="1119"/>
      <c r="R23" s="1119"/>
      <c r="S23" s="1119"/>
      <c r="T23" s="1119"/>
      <c r="U23" s="1119"/>
      <c r="V23" s="1119"/>
      <c r="W23" s="1119"/>
      <c r="X23" s="1119"/>
      <c r="Y23" s="1119"/>
      <c r="Z23" s="1119"/>
      <c r="AA23" s="1119"/>
      <c r="AB23" s="1119"/>
      <c r="AC23" s="1119"/>
      <c r="AD23" s="1119"/>
      <c r="AE23" s="1119"/>
      <c r="AF23" s="1119"/>
      <c r="AG23" s="1119"/>
      <c r="AH23" s="1119"/>
      <c r="AI23" s="1119"/>
      <c r="AJ23" s="1119"/>
      <c r="AK23" s="1119"/>
      <c r="AL23" s="1119"/>
      <c r="AM23" s="1119"/>
      <c r="AN23" s="1119"/>
      <c r="AO23" s="1119"/>
      <c r="AP23" s="1119"/>
      <c r="AQ23" s="1119"/>
      <c r="AR23" s="1119"/>
      <c r="AS23" s="1119"/>
      <c r="AT23" s="1119"/>
      <c r="AU23" s="1119"/>
      <c r="AV23" s="1119"/>
      <c r="AW23" s="1119"/>
      <c r="AX23" s="1119"/>
      <c r="AY23" s="1119"/>
      <c r="AZ23" s="1119"/>
      <c r="BA23" s="1119"/>
      <c r="BB23" s="1119"/>
      <c r="BC23" s="1119"/>
      <c r="BD23" s="1119"/>
      <c r="BE23" s="1119"/>
      <c r="BF23" s="1119"/>
      <c r="BG23" s="1119"/>
      <c r="BH23" s="1119"/>
      <c r="BI23" s="1119"/>
      <c r="BJ23" s="1119"/>
      <c r="BK23" s="1119"/>
      <c r="BL23" s="1119"/>
      <c r="BM23" s="1119"/>
      <c r="BN23" s="1119"/>
      <c r="BO23" s="1119"/>
      <c r="BP23" s="1119"/>
      <c r="BQ23" s="1119"/>
      <c r="BR23" s="1119"/>
      <c r="BS23" s="1119"/>
      <c r="BT23" s="1119"/>
      <c r="BU23" s="1119"/>
      <c r="BV23" s="1119"/>
      <c r="BW23" s="1119"/>
      <c r="BX23" s="1119"/>
      <c r="BY23" s="1119"/>
      <c r="BZ23" s="1119"/>
      <c r="CA23" s="1119"/>
      <c r="CB23" s="1119"/>
      <c r="CC23" s="1119"/>
      <c r="CD23" s="1119"/>
      <c r="CE23" s="1119"/>
      <c r="CF23" s="1119"/>
      <c r="CG23" s="1119"/>
      <c r="CH23" s="1119"/>
      <c r="CI23" s="1119"/>
      <c r="CJ23" s="1119"/>
      <c r="CK23" s="1119"/>
      <c r="CL23" s="1119"/>
      <c r="CM23" s="1119"/>
      <c r="CN23" s="1119"/>
      <c r="CO23" s="1119"/>
      <c r="CP23" s="1119"/>
      <c r="CQ23" s="1119"/>
      <c r="CR23" s="1119"/>
      <c r="CS23" s="1119"/>
      <c r="CT23" s="1119"/>
      <c r="CU23" s="1119"/>
      <c r="CV23" s="1119"/>
      <c r="CW23" s="1119"/>
      <c r="CX23" s="1119"/>
      <c r="CY23" s="1119"/>
      <c r="CZ23" s="1119"/>
      <c r="DA23" s="1119"/>
      <c r="DB23" s="1119"/>
      <c r="DC23" s="1119"/>
      <c r="DD23" s="1119"/>
      <c r="DE23" s="1119"/>
      <c r="DF23" s="1119"/>
      <c r="DG23" s="1119"/>
      <c r="DH23" s="1119"/>
      <c r="DI23" s="1119"/>
      <c r="DJ23" s="1119"/>
      <c r="DK23" s="1119"/>
      <c r="DL23" s="1119"/>
      <c r="DM23" s="1119"/>
      <c r="DN23" s="1119"/>
      <c r="DO23" s="1119"/>
      <c r="DP23" s="1119"/>
      <c r="DQ23" s="1119"/>
      <c r="DR23" s="1119"/>
      <c r="DS23" s="1119"/>
      <c r="DT23" s="1119"/>
      <c r="DU23" s="1119"/>
      <c r="DV23" s="1119"/>
      <c r="DW23" s="1119"/>
      <c r="DX23" s="1119"/>
      <c r="DY23" s="1119"/>
      <c r="DZ23" s="1119"/>
      <c r="EA23" s="1119"/>
      <c r="EB23" s="1119"/>
      <c r="EC23" s="1119"/>
      <c r="ED23" s="1119"/>
      <c r="EE23" s="1119"/>
      <c r="EF23" s="1119"/>
      <c r="EG23" s="1119"/>
      <c r="EH23" s="1119"/>
      <c r="EI23" s="1119"/>
      <c r="EJ23" s="1119"/>
      <c r="EK23" s="1119"/>
      <c r="EL23" s="1119"/>
      <c r="EM23" s="1119"/>
      <c r="EN23" s="1119"/>
      <c r="EO23" s="1119"/>
      <c r="EP23" s="1119"/>
      <c r="EQ23" s="1119"/>
      <c r="ER23" s="1119"/>
      <c r="ES23" s="1119"/>
      <c r="ET23" s="1119"/>
      <c r="EU23" s="1119"/>
      <c r="EV23" s="1119"/>
      <c r="EW23" s="1119"/>
      <c r="EX23" s="1119"/>
      <c r="EY23" s="1119"/>
      <c r="EZ23" s="1119"/>
      <c r="FA23" s="1119"/>
      <c r="FB23" s="1119"/>
      <c r="FC23" s="1119"/>
      <c r="FD23" s="1119"/>
      <c r="FE23" s="1119"/>
      <c r="FF23" s="1119"/>
      <c r="FG23" s="1119"/>
      <c r="FH23" s="1119"/>
      <c r="FI23" s="1119"/>
      <c r="FJ23" s="1119"/>
      <c r="FK23" s="1119"/>
      <c r="FL23" s="1119"/>
      <c r="FM23" s="1119"/>
      <c r="FN23" s="1119"/>
      <c r="FO23" s="1119"/>
      <c r="FP23" s="1119"/>
      <c r="FQ23" s="1119"/>
      <c r="FR23" s="1119"/>
      <c r="FS23" s="1119"/>
      <c r="FT23" s="1119"/>
      <c r="FU23" s="1119"/>
      <c r="FV23" s="1119"/>
      <c r="FW23" s="1163"/>
      <c r="FX23" s="0"/>
      <c r="FY23" s="0"/>
      <c r="FZ23" s="0"/>
      <c r="GA23" s="0"/>
      <c r="GB23" s="0"/>
    </row>
    <row customHeight="1" ht="12.75">
      <c r="F24" s="877"/>
      <c r="G24" s="877"/>
      <c r="H24" s="877"/>
      <c r="I24" s="877"/>
      <c r="J24" s="877"/>
      <c r="K24" s="877"/>
      <c r="L24" s="877"/>
      <c r="M24" s="877"/>
      <c r="N24" s="877"/>
      <c r="O24" s="877"/>
      <c r="P24" s="877"/>
      <c r="Q24" s="877"/>
      <c r="R24" s="877"/>
      <c r="S24" s="886"/>
      <c r="T24" s="886"/>
      <c r="U24" s="877"/>
      <c r="V24" s="877"/>
      <c r="W24" s="877"/>
      <c r="X24" s="877"/>
      <c r="Y24" s="877"/>
      <c r="Z24" s="877"/>
      <c r="AA24" s="877"/>
      <c r="AB24" s="877"/>
      <c r="AC24" s="877"/>
      <c r="AD24" s="877"/>
      <c r="AE24" s="877"/>
      <c r="AF24" s="877"/>
      <c r="AG24" s="877"/>
      <c r="AH24" s="877"/>
      <c r="AI24" s="877"/>
      <c r="AJ24" s="877"/>
      <c r="AK24" s="877"/>
      <c r="AL24" s="877"/>
      <c r="AM24" s="877"/>
      <c r="AN24" s="877"/>
      <c r="AO24" s="877"/>
      <c r="AP24" s="877"/>
      <c r="AQ24" s="877"/>
      <c r="AR24" s="877"/>
      <c r="AS24" s="877"/>
      <c r="AT24" s="877"/>
      <c r="AU24" s="877"/>
      <c r="AV24" s="877"/>
      <c r="AW24" s="877"/>
      <c r="AX24" s="877"/>
      <c r="AY24" s="877"/>
      <c r="AZ24" s="877"/>
      <c r="BA24" s="877"/>
      <c r="BB24" s="877"/>
      <c r="BC24" s="877"/>
      <c r="BD24" s="877"/>
      <c r="BE24" s="877"/>
      <c r="BF24" s="877"/>
      <c r="BG24" s="877"/>
      <c r="BH24" s="877"/>
      <c r="BI24" s="877"/>
      <c r="BJ24" s="877"/>
      <c r="BK24" s="877"/>
      <c r="BL24" s="877"/>
      <c r="BM24" s="877"/>
      <c r="BN24" s="877"/>
      <c r="BO24" s="877"/>
      <c r="BP24" s="877"/>
      <c r="BQ24" s="877"/>
      <c r="BR24" s="877"/>
      <c r="BS24" s="877"/>
      <c r="BT24" s="877"/>
      <c r="BU24" s="877"/>
      <c r="BV24" s="877"/>
      <c r="BW24" s="877"/>
      <c r="BX24" s="877"/>
      <c r="BY24" s="877"/>
      <c r="BZ24" s="877"/>
      <c r="CA24" s="877"/>
      <c r="CB24" s="877"/>
      <c r="CC24" s="877"/>
      <c r="CD24" s="877"/>
      <c r="CE24" s="877"/>
      <c r="CF24" s="877"/>
      <c r="CG24" s="877"/>
      <c r="CH24" s="877"/>
      <c r="CI24" s="877"/>
      <c r="CJ24" s="877"/>
      <c r="CK24" s="877"/>
      <c r="CL24" s="877"/>
      <c r="CM24" s="877"/>
      <c r="CN24" s="877"/>
      <c r="CO24" s="877"/>
      <c r="CP24" s="877"/>
      <c r="CQ24" s="877"/>
      <c r="CR24" s="877"/>
      <c r="CS24" s="877"/>
      <c r="CT24" s="877"/>
      <c r="CU24" s="877"/>
      <c r="CV24" s="877"/>
      <c r="CW24" s="877"/>
      <c r="CX24" s="877"/>
      <c r="CY24" s="877"/>
      <c r="CZ24" s="877"/>
      <c r="DA24" s="877"/>
      <c r="DB24" s="877"/>
      <c r="DC24" s="877"/>
      <c r="DD24" s="877"/>
      <c r="DE24" s="877"/>
      <c r="DF24" s="877"/>
      <c r="DG24" s="877"/>
      <c r="DH24" s="877"/>
      <c r="DI24" s="877"/>
      <c r="DJ24" s="877"/>
      <c r="DK24" s="877"/>
      <c r="DL24" s="877"/>
      <c r="DM24" s="877"/>
      <c r="DN24" s="877"/>
      <c r="DO24" s="877"/>
      <c r="DP24" s="877"/>
      <c r="DQ24" s="877"/>
      <c r="DR24" s="877"/>
      <c r="DS24" s="877"/>
      <c r="DT24" s="877"/>
      <c r="DU24" s="877"/>
      <c r="DV24" s="877"/>
      <c r="DW24" s="877"/>
      <c r="DX24" s="877"/>
      <c r="DY24" s="877"/>
      <c r="DZ24" s="877"/>
      <c r="EA24" s="877"/>
      <c r="EB24" s="877"/>
      <c r="EC24" s="877"/>
      <c r="ED24" s="877"/>
      <c r="EE24" s="877"/>
      <c r="EF24" s="877"/>
      <c r="EG24" s="877"/>
      <c r="EH24" s="877"/>
      <c r="EI24" s="877"/>
      <c r="EJ24" s="877"/>
      <c r="EK24" s="877"/>
      <c r="EL24" s="877"/>
      <c r="EM24" s="877"/>
      <c r="EN24" s="877"/>
      <c r="EO24" s="877"/>
      <c r="EP24" s="877"/>
      <c r="EQ24" s="877"/>
      <c r="ER24" s="877"/>
      <c r="ES24" s="877"/>
      <c r="ET24" s="877"/>
      <c r="EU24" s="877"/>
      <c r="EV24" s="877"/>
      <c r="EW24" s="877"/>
      <c r="EX24" s="877"/>
      <c r="EY24" s="877"/>
      <c r="EZ24" s="877"/>
      <c r="FA24" s="877"/>
      <c r="FB24" s="877"/>
      <c r="FC24" s="877"/>
      <c r="FD24" s="877"/>
      <c r="FE24" s="877"/>
      <c r="FF24" s="877"/>
      <c r="FG24" s="877"/>
      <c r="FH24" s="877"/>
      <c r="FI24" s="877"/>
      <c r="FJ24" s="877"/>
      <c r="FK24" s="877"/>
      <c r="FL24" s="877"/>
      <c r="FM24" s="877"/>
      <c r="FN24" s="877"/>
      <c r="FO24" s="877"/>
      <c r="FP24" s="877"/>
      <c r="FQ24" s="877"/>
      <c r="FR24" s="877"/>
      <c r="FS24" s="877"/>
      <c r="FT24" s="877"/>
      <c r="FU24" s="877"/>
      <c r="FV24" s="877"/>
      <c r="FW24" s="877"/>
      <c r="GC24" s="849">
        <v>12</v>
      </c>
    </row>
    <row customHeight="1" ht="12.75">
      <c r="GC25" s="849">
        <v>12</v>
      </c>
    </row>
    <row customHeight="1" ht="12.75">
      <c r="GC26" s="850">
        <v>12</v>
      </c>
    </row>
    <row customHeight="1" ht="12.75">
      <c r="GC27" s="850">
        <v>12</v>
      </c>
    </row>
    <row customHeight="1" ht="12" hidden="1">
      <c r="A28" s="850" t="s">
        <v>81</v>
      </c>
      <c r="B28" s="887">
        <v>0</v>
      </c>
      <c r="C28" s="850">
        <v>0</v>
      </c>
      <c r="D28" s="850">
        <v>0</v>
      </c>
      <c r="E28" s="850">
        <v>3</v>
      </c>
      <c r="F28" s="850">
        <v>6</v>
      </c>
      <c r="G28" s="850">
        <v>18</v>
      </c>
      <c r="H28" s="850">
        <v>27</v>
      </c>
      <c r="I28" s="850">
        <v>18</v>
      </c>
      <c r="J28" s="850">
        <v>0</v>
      </c>
      <c r="K28" s="850">
        <v>0</v>
      </c>
      <c r="L28" s="850">
        <v>0</v>
      </c>
      <c r="M28" s="850">
        <v>0</v>
      </c>
      <c r="N28" s="850">
        <v>0</v>
      </c>
      <c r="O28" s="850">
        <v>0</v>
      </c>
      <c r="P28" s="850">
        <v>0</v>
      </c>
      <c r="Q28" s="850">
        <v>0</v>
      </c>
      <c r="R28" s="850">
        <v>0</v>
      </c>
      <c r="S28" s="850">
        <v>0</v>
      </c>
      <c r="T28" s="850">
        <v>0</v>
      </c>
      <c r="U28" s="850">
        <v>0</v>
      </c>
      <c r="V28" s="850">
        <v>0</v>
      </c>
      <c r="W28" s="850">
        <v>0</v>
      </c>
      <c r="X28" s="850">
        <v>0</v>
      </c>
      <c r="Y28" s="850">
        <v>0</v>
      </c>
      <c r="Z28" s="850">
        <v>0</v>
      </c>
      <c r="AA28" s="850">
        <v>0</v>
      </c>
      <c r="AB28" s="850">
        <v>0</v>
      </c>
      <c r="AC28" s="850">
        <v>0</v>
      </c>
      <c r="AD28" s="850">
        <v>0</v>
      </c>
      <c r="AE28" s="850">
        <v>0</v>
      </c>
      <c r="AF28" s="850">
        <v>0</v>
      </c>
      <c r="AG28" s="850">
        <v>0</v>
      </c>
      <c r="AH28" s="850">
        <v>0</v>
      </c>
      <c r="AI28" s="850">
        <v>0</v>
      </c>
      <c r="AJ28" s="850">
        <v>0</v>
      </c>
      <c r="AK28" s="850">
        <v>0</v>
      </c>
      <c r="AL28" s="850">
        <v>0</v>
      </c>
      <c r="AM28" s="850">
        <v>0</v>
      </c>
      <c r="AN28" s="850">
        <v>0</v>
      </c>
      <c r="AO28" s="850">
        <v>0</v>
      </c>
      <c r="AP28" s="850">
        <v>0</v>
      </c>
      <c r="AQ28" s="850">
        <v>0</v>
      </c>
      <c r="AR28" s="850">
        <v>0</v>
      </c>
      <c r="AS28" s="850">
        <v>0</v>
      </c>
      <c r="AT28" s="850">
        <v>0</v>
      </c>
      <c r="AU28" s="850">
        <v>0</v>
      </c>
      <c r="AV28" s="850">
        <v>0</v>
      </c>
      <c r="AW28" s="850">
        <v>0</v>
      </c>
      <c r="AX28" s="850">
        <v>0</v>
      </c>
      <c r="AY28" s="850">
        <v>0</v>
      </c>
      <c r="AZ28" s="850">
        <v>0</v>
      </c>
      <c r="BA28" s="850">
        <v>0</v>
      </c>
      <c r="BB28" s="850">
        <v>0</v>
      </c>
      <c r="BC28" s="850">
        <v>0</v>
      </c>
      <c r="BD28" s="850">
        <v>0</v>
      </c>
      <c r="BE28" s="850">
        <v>0</v>
      </c>
      <c r="BF28" s="850">
        <v>0</v>
      </c>
      <c r="BG28" s="850">
        <v>0</v>
      </c>
      <c r="BH28" s="850">
        <v>0</v>
      </c>
      <c r="BI28" s="850">
        <v>0</v>
      </c>
      <c r="BJ28" s="850">
        <v>0</v>
      </c>
      <c r="BK28" s="850">
        <v>0</v>
      </c>
      <c r="BL28" s="850">
        <v>0</v>
      </c>
      <c r="BM28" s="850">
        <v>0</v>
      </c>
      <c r="BN28" s="850">
        <v>0</v>
      </c>
      <c r="BO28" s="850">
        <v>0</v>
      </c>
      <c r="BP28" s="850">
        <v>0</v>
      </c>
      <c r="BQ28" s="850">
        <v>0</v>
      </c>
      <c r="BR28" s="850">
        <v>0</v>
      </c>
      <c r="BS28" s="850">
        <v>0</v>
      </c>
      <c r="BT28" s="850">
        <v>0</v>
      </c>
      <c r="BU28" s="850">
        <v>0</v>
      </c>
      <c r="BV28" s="850">
        <v>0</v>
      </c>
      <c r="BW28" s="850">
        <v>0</v>
      </c>
      <c r="BX28" s="850">
        <v>0</v>
      </c>
      <c r="BY28" s="850">
        <v>0</v>
      </c>
      <c r="BZ28" s="850">
        <v>0</v>
      </c>
      <c r="CA28" s="850">
        <v>0</v>
      </c>
      <c r="CB28" s="850">
        <v>0</v>
      </c>
      <c r="CC28" s="850">
        <v>0</v>
      </c>
      <c r="CD28" s="850">
        <v>0</v>
      </c>
      <c r="CE28" s="850">
        <v>0</v>
      </c>
      <c r="CF28" s="850">
        <v>0</v>
      </c>
      <c r="CG28" s="850">
        <v>0</v>
      </c>
      <c r="CH28" s="850">
        <v>0</v>
      </c>
      <c r="CI28" s="850">
        <v>0</v>
      </c>
      <c r="CJ28" s="850">
        <v>0</v>
      </c>
      <c r="CK28" s="850">
        <v>0</v>
      </c>
      <c r="CL28" s="850">
        <v>0</v>
      </c>
      <c r="CM28" s="850">
        <v>0</v>
      </c>
      <c r="CN28" s="850">
        <v>0</v>
      </c>
      <c r="CO28" s="850">
        <v>0</v>
      </c>
      <c r="CP28" s="850">
        <v>0</v>
      </c>
      <c r="CQ28" s="850">
        <v>0</v>
      </c>
      <c r="CR28" s="850">
        <v>0</v>
      </c>
      <c r="CS28" s="850">
        <v>0</v>
      </c>
      <c r="CT28" s="850">
        <v>0</v>
      </c>
      <c r="CU28" s="850">
        <v>0</v>
      </c>
      <c r="CV28" s="850">
        <v>0</v>
      </c>
      <c r="CW28" s="850">
        <v>0</v>
      </c>
      <c r="CX28" s="850">
        <v>0</v>
      </c>
      <c r="CY28" s="850">
        <v>0</v>
      </c>
      <c r="CZ28" s="850">
        <v>0</v>
      </c>
      <c r="DA28" s="850">
        <v>0</v>
      </c>
      <c r="DB28" s="850">
        <v>0</v>
      </c>
      <c r="DC28" s="850">
        <v>0</v>
      </c>
      <c r="DD28" s="850">
        <v>0</v>
      </c>
      <c r="DE28" s="850">
        <v>0</v>
      </c>
      <c r="DF28" s="850">
        <v>0</v>
      </c>
      <c r="DG28" s="850">
        <v>0</v>
      </c>
      <c r="DH28" s="850">
        <v>0</v>
      </c>
      <c r="DI28" s="850">
        <v>0</v>
      </c>
      <c r="DJ28" s="850">
        <v>0</v>
      </c>
      <c r="DK28" s="850">
        <v>0</v>
      </c>
      <c r="DL28" s="850">
        <v>0</v>
      </c>
      <c r="DM28" s="850">
        <v>0</v>
      </c>
      <c r="DN28" s="850">
        <v>0</v>
      </c>
      <c r="DO28" s="850">
        <v>0</v>
      </c>
      <c r="DP28" s="850">
        <v>0</v>
      </c>
      <c r="DQ28" s="850">
        <v>0</v>
      </c>
      <c r="DR28" s="850">
        <v>0</v>
      </c>
      <c r="DS28" s="850">
        <v>0</v>
      </c>
      <c r="DT28" s="850">
        <v>0</v>
      </c>
      <c r="DU28" s="850">
        <v>0</v>
      </c>
      <c r="DV28" s="850">
        <v>0</v>
      </c>
      <c r="DW28" s="850">
        <v>0</v>
      </c>
      <c r="DX28" s="850">
        <v>0</v>
      </c>
      <c r="DY28" s="850">
        <v>0</v>
      </c>
      <c r="DZ28" s="850">
        <v>0</v>
      </c>
      <c r="EA28" s="850">
        <v>0</v>
      </c>
      <c r="EB28" s="850">
        <v>0</v>
      </c>
      <c r="EC28" s="850">
        <v>0</v>
      </c>
      <c r="ED28" s="850">
        <v>0</v>
      </c>
      <c r="EE28" s="850">
        <v>0</v>
      </c>
      <c r="EF28" s="850">
        <v>0</v>
      </c>
      <c r="EG28" s="850">
        <v>0</v>
      </c>
      <c r="EH28" s="850">
        <v>0</v>
      </c>
      <c r="EI28" s="850">
        <v>0</v>
      </c>
      <c r="EJ28" s="850">
        <v>0</v>
      </c>
      <c r="EK28" s="850">
        <v>0</v>
      </c>
      <c r="EL28" s="850">
        <v>0</v>
      </c>
      <c r="EM28" s="850">
        <v>0</v>
      </c>
      <c r="EN28" s="850">
        <v>0</v>
      </c>
      <c r="EO28" s="850">
        <v>0</v>
      </c>
      <c r="EP28" s="850">
        <v>0</v>
      </c>
      <c r="EQ28" s="850">
        <v>0</v>
      </c>
      <c r="ER28" s="850">
        <v>0</v>
      </c>
      <c r="ES28" s="850">
        <v>0</v>
      </c>
      <c r="ET28" s="850">
        <v>0</v>
      </c>
      <c r="EU28" s="850">
        <v>0</v>
      </c>
      <c r="EV28" s="850">
        <v>0</v>
      </c>
      <c r="EW28" s="850">
        <v>0</v>
      </c>
      <c r="EX28" s="850">
        <v>0</v>
      </c>
      <c r="EY28" s="850">
        <v>0</v>
      </c>
      <c r="EZ28" s="850">
        <v>0</v>
      </c>
      <c r="FA28" s="850">
        <v>0</v>
      </c>
      <c r="FB28" s="850">
        <v>0</v>
      </c>
      <c r="FC28" s="850">
        <v>0</v>
      </c>
      <c r="FD28" s="850">
        <v>0</v>
      </c>
      <c r="FE28" s="850">
        <v>0</v>
      </c>
      <c r="FF28" s="850">
        <v>0</v>
      </c>
      <c r="FG28" s="850">
        <v>0</v>
      </c>
      <c r="FH28" s="850">
        <v>0</v>
      </c>
      <c r="FI28" s="850">
        <v>0</v>
      </c>
      <c r="FJ28" s="850">
        <v>0</v>
      </c>
      <c r="FK28" s="850">
        <v>0</v>
      </c>
      <c r="FL28" s="850">
        <v>0</v>
      </c>
      <c r="FM28" s="850">
        <v>0</v>
      </c>
      <c r="FN28" s="850">
        <v>0</v>
      </c>
      <c r="FO28" s="850">
        <v>0</v>
      </c>
      <c r="FP28" s="850">
        <v>0</v>
      </c>
      <c r="FQ28" s="850">
        <v>0</v>
      </c>
      <c r="FR28" s="850">
        <v>0</v>
      </c>
      <c r="FS28" s="850">
        <v>0</v>
      </c>
      <c r="FT28" s="850">
        <v>0</v>
      </c>
      <c r="FU28" s="850">
        <v>0</v>
      </c>
      <c r="FV28" s="850">
        <v>0</v>
      </c>
      <c r="FW28" s="850">
        <v>0</v>
      </c>
      <c r="FX28" s="850">
        <v>8</v>
      </c>
      <c r="FY28" s="850">
        <v>8</v>
      </c>
      <c r="FZ28" s="850">
        <v>8</v>
      </c>
      <c r="GA28" s="850">
        <v>8</v>
      </c>
      <c r="GB28" s="850">
        <v>8</v>
      </c>
      <c r="GC28" s="85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310265-79C4-C36C-74B9-0.98E29EAB}" mc:Ignorable="x14ac xr xr2 xr3">
  <sheetPr>
    <tabColor theme="2" tint="-0.1"/>
  </sheetPr>
  <dimension ref="A1:AT23"/>
  <sheetViews>
    <sheetView topLeftCell="A1" showGridLines="0" zoomScale="90" workbookViewId="0">
      <selection activeCell="AI8" sqref="AI8"/>
    </sheetView>
  </sheetViews>
  <sheetFormatPr defaultColWidth="10.57421875" customHeight="1" defaultRowHeight="15"/>
  <cols>
    <col min="1" max="2" style="3319" width="9.140625" hidden="1" customWidth="1"/>
    <col min="3" max="3" style="3319" width="4.00390625" customWidth="1"/>
    <col min="4" max="4" style="3319" width="6.00390625" customWidth="1"/>
    <col min="5" max="5" style="3319" width="36.00390625" customWidth="1"/>
    <col min="6" max="6" style="3319" width="9.00390625" customWidth="1"/>
    <col min="7" max="7" style="3319" width="42.421875" hidden="1" customWidth="1"/>
    <col min="8" max="8" style="3319" width="40.7109375" customWidth="1"/>
    <col min="9" max="35" style="3319" width="42.421875" customWidth="1"/>
    <col min="36" max="36" style="3319" width="93.00390625" customWidth="1"/>
    <col min="37" max="45" style="3319" width="10.00390625" customWidth="1"/>
    <col min="46" max="46" style="3319" width="10.57421875" hidden="1"/>
  </cols>
  <sheetData>
    <row customHeight="1" ht="15" hidden="1">
      <c r="H1" s="100">
        <v>4</v>
      </c>
      <c r="T1" s="0"/>
      <c r="U1" s="0"/>
      <c r="V1" s="0"/>
      <c r="W1" s="0"/>
      <c r="X1" s="0"/>
      <c r="Y1" s="0"/>
      <c r="Z1" s="0"/>
      <c r="AA1" s="0"/>
      <c r="AB1" s="0"/>
      <c r="AC1" s="0"/>
      <c r="AD1" s="0"/>
      <c r="AE1" s="0"/>
      <c r="AF1" s="0"/>
      <c r="AG1" s="0"/>
      <c r="AH1" s="0"/>
      <c r="AI1" s="0"/>
      <c r="AT1" s="100" t="s">
        <v>14</v>
      </c>
    </row>
    <row customHeight="1" ht="22.5" hidden="1">
      <c r="C2" s="821" t="s">
        <v>102</v>
      </c>
      <c r="D2" s="208"/>
      <c r="E2" s="422"/>
      <c r="F2" s="152" t="str">
        <f>IF(TEMPLATE_SPHERE="HEAT","Гкал/час","тыс. куб. м/сутки")</f>
        <v>тыс. куб. м/сутки</v>
      </c>
      <c r="G2" s="784"/>
      <c r="H2" s="784"/>
      <c r="I2" s="784"/>
      <c r="J2" s="784"/>
      <c r="K2" s="784"/>
      <c r="L2" s="784"/>
      <c r="M2" s="784"/>
      <c r="N2" s="784"/>
      <c r="O2" s="784"/>
      <c r="P2" s="784"/>
      <c r="Q2" s="784"/>
      <c r="R2" s="784"/>
      <c r="S2" s="784"/>
      <c r="T2" s="784"/>
      <c r="U2" s="784"/>
      <c r="V2" s="784"/>
      <c r="W2" s="784"/>
      <c r="X2" s="784"/>
      <c r="Y2" s="784"/>
      <c r="Z2" s="784"/>
      <c r="AA2" s="784"/>
      <c r="AB2" s="784"/>
      <c r="AC2" s="784"/>
      <c r="AD2" s="784"/>
      <c r="AE2" s="784"/>
      <c r="AF2" s="784"/>
      <c r="AG2" s="784"/>
      <c r="AH2" s="784"/>
      <c r="AI2" s="784"/>
      <c r="AJ2" s="450"/>
      <c r="AT2" s="79">
        <v>0</v>
      </c>
    </row>
    <row customHeight="1" ht="15" hidden="1">
      <c r="T3" s="0"/>
      <c r="U3" s="0"/>
      <c r="V3" s="0"/>
      <c r="W3" s="0"/>
      <c r="X3" s="0"/>
      <c r="Y3" s="0"/>
      <c r="Z3" s="0"/>
      <c r="AA3" s="0"/>
      <c r="AB3" s="0"/>
      <c r="AC3" s="0"/>
      <c r="AD3" s="0"/>
      <c r="AE3" s="0"/>
      <c r="AF3" s="0"/>
      <c r="AG3" s="0"/>
      <c r="AH3" s="0"/>
      <c r="AI3" s="0"/>
      <c r="AT3" s="100">
        <v>0</v>
      </c>
    </row>
    <row customHeight="1" ht="15.75">
      <c r="T4" s="0"/>
      <c r="U4" s="0"/>
      <c r="V4" s="0"/>
      <c r="W4" s="0"/>
      <c r="X4" s="0"/>
      <c r="Y4" s="0"/>
      <c r="Z4" s="0"/>
      <c r="AA4" s="0"/>
      <c r="AB4" s="0"/>
      <c r="AC4" s="0"/>
      <c r="AD4" s="0"/>
      <c r="AE4" s="0"/>
      <c r="AF4" s="0"/>
      <c r="AG4" s="0"/>
      <c r="AH4" s="0"/>
      <c r="AI4" s="0"/>
      <c r="AT4" s="79">
        <v>15</v>
      </c>
    </row>
    <row customHeight="1" ht="39.75">
      <c r="D5" s="42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T5" s="79">
        <v>38</v>
      </c>
    </row>
    <row customHeight="1" ht="15.75">
      <c r="D6" s="287" t="str">
        <f>IF(org=0,"Не определено",org)</f>
        <v>ГУП СК "Ставрополькрайводоканал"</v>
      </c>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T6" s="79">
        <v>15</v>
      </c>
    </row>
    <row customHeight="1" ht="15.75">
      <c r="H7" s="320"/>
      <c r="I7" s="0" t="s">
        <v>22</v>
      </c>
      <c r="J7" s="0" t="s">
        <v>22</v>
      </c>
      <c r="K7" s="0" t="s">
        <v>22</v>
      </c>
      <c r="L7" s="0" t="s">
        <v>22</v>
      </c>
      <c r="M7" s="0" t="s">
        <v>22</v>
      </c>
      <c r="N7" s="0" t="s">
        <v>22</v>
      </c>
      <c r="O7" s="0" t="s">
        <v>22</v>
      </c>
      <c r="P7" s="0" t="s">
        <v>22</v>
      </c>
      <c r="Q7" s="0" t="s">
        <v>22</v>
      </c>
      <c r="R7" s="0" t="s">
        <v>22</v>
      </c>
      <c r="S7" s="0" t="s">
        <v>22</v>
      </c>
      <c r="T7" s="0" t="s">
        <v>22</v>
      </c>
      <c r="U7" s="0" t="s">
        <v>22</v>
      </c>
      <c r="V7" s="0" t="s">
        <v>22</v>
      </c>
      <c r="W7" s="0" t="s">
        <v>22</v>
      </c>
      <c r="X7" s="0" t="s">
        <v>22</v>
      </c>
      <c r="Y7" s="0" t="s">
        <v>22</v>
      </c>
      <c r="Z7" s="0" t="s">
        <v>22</v>
      </c>
      <c r="AA7" s="0" t="s">
        <v>22</v>
      </c>
      <c r="AB7" s="0" t="s">
        <v>22</v>
      </c>
      <c r="AC7" s="0" t="s">
        <v>22</v>
      </c>
      <c r="AD7" s="0" t="s">
        <v>22</v>
      </c>
      <c r="AE7" s="0" t="s">
        <v>22</v>
      </c>
      <c r="AF7" s="0" t="s">
        <v>22</v>
      </c>
      <c r="AG7" s="0" t="s">
        <v>22</v>
      </c>
      <c r="AH7" s="0" t="s">
        <v>22</v>
      </c>
      <c r="AI7" s="0" t="s">
        <v>22</v>
      </c>
      <c r="AT7" s="79">
        <v>15</v>
      </c>
    </row>
    <row customHeight="1" ht="1.05">
      <c r="H8" s="100" t="s">
        <v>220</v>
      </c>
      <c r="I8" s="79" t="s">
        <v>226</v>
      </c>
      <c r="J8" s="79" t="s">
        <v>229</v>
      </c>
      <c r="K8" s="79" t="s">
        <v>231</v>
      </c>
      <c r="L8" s="79" t="s">
        <v>233</v>
      </c>
      <c r="M8" s="79" t="s">
        <v>235</v>
      </c>
      <c r="N8" s="79" t="s">
        <v>237</v>
      </c>
      <c r="O8" s="79" t="s">
        <v>239</v>
      </c>
      <c r="P8" s="79" t="s">
        <v>241</v>
      </c>
      <c r="Q8" s="79" t="s">
        <v>243</v>
      </c>
      <c r="R8" s="79" t="s">
        <v>245</v>
      </c>
      <c r="S8" s="79" t="s">
        <v>248</v>
      </c>
      <c r="T8" s="0" t="s">
        <v>251</v>
      </c>
      <c r="U8" s="0" t="s">
        <v>253</v>
      </c>
      <c r="V8" s="0" t="s">
        <v>255</v>
      </c>
      <c r="W8" s="0" t="s">
        <v>257</v>
      </c>
      <c r="X8" s="0" t="s">
        <v>259</v>
      </c>
      <c r="Y8" s="0" t="s">
        <v>261</v>
      </c>
      <c r="Z8" s="0" t="s">
        <v>263</v>
      </c>
      <c r="AA8" s="0" t="s">
        <v>265</v>
      </c>
      <c r="AB8" s="0" t="s">
        <v>267</v>
      </c>
      <c r="AC8" s="0" t="s">
        <v>269</v>
      </c>
      <c r="AD8" s="0" t="s">
        <v>271</v>
      </c>
      <c r="AE8" s="0" t="s">
        <v>273</v>
      </c>
      <c r="AF8" s="0" t="s">
        <v>275</v>
      </c>
      <c r="AG8" s="0" t="s">
        <v>277</v>
      </c>
      <c r="AH8" s="0" t="s">
        <v>279</v>
      </c>
      <c r="AI8" s="0" t="s">
        <v>281</v>
      </c>
      <c r="AT8" s="79">
        <v>1</v>
      </c>
    </row>
    <row customHeight="1" ht="15.75">
      <c r="D9" s="663"/>
      <c r="E9" s="664" t="s">
        <v>211</v>
      </c>
      <c r="F9" s="665"/>
      <c r="G9" s="815" t="str">
        <f>IF(G8="","",INDEX(DIFFERENTIATION_UNMERGE_VD,MATCH(G8,DIFFERENTIATION_ID_DIFF,0)))</f>
        <v/>
      </c>
      <c r="H9" s="815" t="str">
        <f>IF(H8="","",INDEX(DIFFERENTIATION_UNMERGE_VD,MATCH(H8,DIFFERENTIATION_ID_DIFF,0)))</f>
        <v>Холодное водоснабжение. Питьевая вода</v>
      </c>
      <c r="I9" s="815" t="str">
        <f>IF(I8="","",INDEX(DIFFERENTIATION_UNMERGE_VD,MATCH(I8,DIFFERENTIATION_ID_DIFF,0)))</f>
        <v>Холодное водоснабжение. Техническая вода</v>
      </c>
      <c r="J9" s="815" t="str">
        <f>IF(J8="","",INDEX(DIFFERENTIATION_UNMERGE_VD,MATCH(J8,DIFFERENTIATION_ID_DIFF,0)))</f>
        <v>Холодное водоснабжение. Техническая вода</v>
      </c>
      <c r="K9" s="815" t="str">
        <f>IF(K8="","",INDEX(DIFFERENTIATION_UNMERGE_VD,MATCH(K8,DIFFERENTIATION_ID_DIFF,0)))</f>
        <v>Холодное водоснабжение. Техническая вода</v>
      </c>
      <c r="L9" s="815" t="str">
        <f>IF(L8="","",INDEX(DIFFERENTIATION_UNMERGE_VD,MATCH(L8,DIFFERENTIATION_ID_DIFF,0)))</f>
        <v>Холодное водоснабжение. Техническая вода</v>
      </c>
      <c r="M9" s="815" t="str">
        <f>IF(M8="","",INDEX(DIFFERENTIATION_UNMERGE_VD,MATCH(M8,DIFFERENTIATION_ID_DIFF,0)))</f>
        <v>Холодное водоснабжение. Техническая вода</v>
      </c>
      <c r="N9" s="815" t="str">
        <f>IF(N8="","",INDEX(DIFFERENTIATION_UNMERGE_VD,MATCH(N8,DIFFERENTIATION_ID_DIFF,0)))</f>
        <v>Холодное водоснабжение. Техническая вода</v>
      </c>
      <c r="O9" s="815" t="str">
        <f>IF(O8="","",INDEX(DIFFERENTIATION_UNMERGE_VD,MATCH(O8,DIFFERENTIATION_ID_DIFF,0)))</f>
        <v>Холодное водоснабжение. Техническая вода</v>
      </c>
      <c r="P9" s="815" t="str">
        <f>IF(P8="","",INDEX(DIFFERENTIATION_UNMERGE_VD,MATCH(P8,DIFFERENTIATION_ID_DIFF,0)))</f>
        <v>Холодное водоснабжение. Техническая вода</v>
      </c>
      <c r="Q9" s="815" t="str">
        <f>IF(Q8="","",INDEX(DIFFERENTIATION_UNMERGE_VD,MATCH(Q8,DIFFERENTIATION_ID_DIFF,0)))</f>
        <v>Холодное водоснабжение. Техническая вода</v>
      </c>
      <c r="R9" s="815" t="str">
        <f>IF(R8="","",INDEX(DIFFERENTIATION_UNMERGE_VD,MATCH(R8,DIFFERENTIATION_ID_DIFF,0)))</f>
        <v>Подключение (технологическое присоединение) к централизованной системе водоснабжения</v>
      </c>
      <c r="S9" s="815" t="str">
        <f>IF(S8="","",INDEX(DIFFERENTIATION_UNMERGE_VD,MATCH(S8,DIFFERENTIATION_ID_DIFF,0)))</f>
        <v>Холодное водоснабжение. Подвозная вода</v>
      </c>
      <c r="T9" s="815" t="str">
        <f>IF(T8="","",INDEX(DIFFERENTIATION_UNMERGE_VD,MATCH(T8,DIFFERENTIATION_ID_DIFF,0)))</f>
        <v>Холодное водоснабжение. Подвозная вода</v>
      </c>
      <c r="U9" s="815" t="str">
        <f>IF(U8="","",INDEX(DIFFERENTIATION_UNMERGE_VD,MATCH(U8,DIFFERENTIATION_ID_DIFF,0)))</f>
        <v>Холодное водоснабжение. Подвозная вода</v>
      </c>
      <c r="V9" s="815" t="str">
        <f>IF(V8="","",INDEX(DIFFERENTIATION_UNMERGE_VD,MATCH(V8,DIFFERENTIATION_ID_DIFF,0)))</f>
        <v>Холодное водоснабжение. Подвозная вода</v>
      </c>
      <c r="W9" s="815" t="str">
        <f>IF(W8="","",INDEX(DIFFERENTIATION_UNMERGE_VD,MATCH(W8,DIFFERENTIATION_ID_DIFF,0)))</f>
        <v>Холодное водоснабжение. Подвозная вода</v>
      </c>
      <c r="X9" s="815" t="str">
        <f>IF(X8="","",INDEX(DIFFERENTIATION_UNMERGE_VD,MATCH(X8,DIFFERENTIATION_ID_DIFF,0)))</f>
        <v>Холодное водоснабжение. Подвозная вода</v>
      </c>
      <c r="Y9" s="815" t="str">
        <f>IF(Y8="","",INDEX(DIFFERENTIATION_UNMERGE_VD,MATCH(Y8,DIFFERENTIATION_ID_DIFF,0)))</f>
        <v>Холодное водоснабжение. Подвозная вода</v>
      </c>
      <c r="Z9" s="815" t="str">
        <f>IF(Z8="","",INDEX(DIFFERENTIATION_UNMERGE_VD,MATCH(Z8,DIFFERENTIATION_ID_DIFF,0)))</f>
        <v>Холодное водоснабжение. Подвозная вода</v>
      </c>
      <c r="AA9" s="815" t="str">
        <f>IF(AA8="","",INDEX(DIFFERENTIATION_UNMERGE_VD,MATCH(AA8,DIFFERENTIATION_ID_DIFF,0)))</f>
        <v>Холодное водоснабжение. Подвозная вода</v>
      </c>
      <c r="AB9" s="815" t="str">
        <f>IF(AB8="","",INDEX(DIFFERENTIATION_UNMERGE_VD,MATCH(AB8,DIFFERENTIATION_ID_DIFF,0)))</f>
        <v>Холодное водоснабжение. Подвозная вода</v>
      </c>
      <c r="AC9" s="815" t="str">
        <f>IF(AC8="","",INDEX(DIFFERENTIATION_UNMERGE_VD,MATCH(AC8,DIFFERENTIATION_ID_DIFF,0)))</f>
        <v>Холодное водоснабжение. Подвозная вода</v>
      </c>
      <c r="AD9" s="815" t="str">
        <f>IF(AD8="","",INDEX(DIFFERENTIATION_UNMERGE_VD,MATCH(AD8,DIFFERENTIATION_ID_DIFF,0)))</f>
        <v>Холодное водоснабжение. Подвозная вода</v>
      </c>
      <c r="AE9" s="815" t="str">
        <f>IF(AE8="","",INDEX(DIFFERENTIATION_UNMERGE_VD,MATCH(AE8,DIFFERENTIATION_ID_DIFF,0)))</f>
        <v>Холодное водоснабжение. Подвозная вода</v>
      </c>
      <c r="AF9" s="815" t="str">
        <f>IF(AF8="","",INDEX(DIFFERENTIATION_UNMERGE_VD,MATCH(AF8,DIFFERENTIATION_ID_DIFF,0)))</f>
        <v>Холодное водоснабжение. Подвозная вода</v>
      </c>
      <c r="AG9" s="815" t="str">
        <f>IF(AG8="","",INDEX(DIFFERENTIATION_UNMERGE_VD,MATCH(AG8,DIFFERENTIATION_ID_DIFF,0)))</f>
        <v>Холодное водоснабжение. Подвозная вода</v>
      </c>
      <c r="AH9" s="815" t="str">
        <f>IF(AH8="","",INDEX(DIFFERENTIATION_UNMERGE_VD,MATCH(AH8,DIFFERENTIATION_ID_DIFF,0)))</f>
        <v>Холодное водоснабжение. Подвозная вода</v>
      </c>
      <c r="AI9" s="815" t="str">
        <f>IF(AI8="","",INDEX(DIFFERENTIATION_UNMERGE_VD,MATCH(AI8,DIFFERENTIATION_ID_DIFF,0)))</f>
        <v>Холодное водоснабжение. Подвозная вода</v>
      </c>
      <c r="AJ9" s="152" t="s">
        <v>454</v>
      </c>
      <c r="AT9" s="79">
        <v>15</v>
      </c>
    </row>
    <row customHeight="1" ht="15.75">
      <c r="D10" s="663"/>
      <c r="E10" s="664" t="s">
        <v>717</v>
      </c>
      <c r="F10" s="665"/>
      <c r="G10" s="815" t="str">
        <f>IF(G8="","",INDEX(DIFFERENTIATION_UNMERGE_AREA,MATCH(G8,DIFFERENTIATION_ID_DIFF,0)))</f>
        <v/>
      </c>
      <c r="H10" s="815" t="str">
        <f>IF(H8="","",INDEX(DIFFERENTIATION_UNMERGE_AREA,MATCH(H8,DIFFERENTIATION_ID_DIFF,0)))</f>
        <v>Территория 1</v>
      </c>
      <c r="I10" s="815" t="str">
        <f>IF(I8="","",INDEX(DIFFERENTIATION_UNMERGE_AREA,MATCH(I8,DIFFERENTIATION_ID_DIFF,0)))</f>
        <v>Территория 2</v>
      </c>
      <c r="J10" s="815" t="str">
        <f>IF(J8="","",INDEX(DIFFERENTIATION_UNMERGE_AREA,MATCH(J8,DIFFERENTIATION_ID_DIFF,0)))</f>
        <v>Территория 2</v>
      </c>
      <c r="K10" s="815" t="str">
        <f>IF(K8="","",INDEX(DIFFERENTIATION_UNMERGE_AREA,MATCH(K8,DIFFERENTIATION_ID_DIFF,0)))</f>
        <v>Территория 3</v>
      </c>
      <c r="L10" s="815" t="str">
        <f>IF(L8="","",INDEX(DIFFERENTIATION_UNMERGE_AREA,MATCH(L8,DIFFERENTIATION_ID_DIFF,0)))</f>
        <v>Территория 4</v>
      </c>
      <c r="M10" s="815" t="str">
        <f>IF(M8="","",INDEX(DIFFERENTIATION_UNMERGE_AREA,MATCH(M8,DIFFERENTIATION_ID_DIFF,0)))</f>
        <v>Территория 5</v>
      </c>
      <c r="N10" s="815" t="str">
        <f>IF(N8="","",INDEX(DIFFERENTIATION_UNMERGE_AREA,MATCH(N8,DIFFERENTIATION_ID_DIFF,0)))</f>
        <v>Территория 6</v>
      </c>
      <c r="O10" s="815" t="str">
        <f>IF(O8="","",INDEX(DIFFERENTIATION_UNMERGE_AREA,MATCH(O8,DIFFERENTIATION_ID_DIFF,0)))</f>
        <v>Территория 6</v>
      </c>
      <c r="P10" s="815" t="str">
        <f>IF(P8="","",INDEX(DIFFERENTIATION_UNMERGE_AREA,MATCH(P8,DIFFERENTIATION_ID_DIFF,0)))</f>
        <v>Территория 7</v>
      </c>
      <c r="Q10" s="815" t="str">
        <f>IF(Q8="","",INDEX(DIFFERENTIATION_UNMERGE_AREA,MATCH(Q8,DIFFERENTIATION_ID_DIFF,0)))</f>
        <v>Территория 8</v>
      </c>
      <c r="R10" s="815" t="str">
        <f>IF(R8="","",INDEX(DIFFERENTIATION_UNMERGE_AREA,MATCH(R8,DIFFERENTIATION_ID_DIFF,0)))</f>
        <v>Территория 1</v>
      </c>
      <c r="S10" s="815" t="str">
        <f>IF(S8="","",INDEX(DIFFERENTIATION_UNMERGE_AREA,MATCH(S8,DIFFERENTIATION_ID_DIFF,0)))</f>
        <v>Территория 4</v>
      </c>
      <c r="T10" s="815" t="str">
        <f>IF(T8="","",INDEX(DIFFERENTIATION_UNMERGE_AREA,MATCH(T8,DIFFERENTIATION_ID_DIFF,0)))</f>
        <v>Территория 9</v>
      </c>
      <c r="U10" s="815" t="str">
        <f>IF(U8="","",INDEX(DIFFERENTIATION_UNMERGE_AREA,MATCH(U8,DIFFERENTIATION_ID_DIFF,0)))</f>
        <v>Территория 10</v>
      </c>
      <c r="V10" s="815" t="str">
        <f>IF(V8="","",INDEX(DIFFERENTIATION_UNMERGE_AREA,MATCH(V8,DIFFERENTIATION_ID_DIFF,0)))</f>
        <v>Территория 10</v>
      </c>
      <c r="W10" s="815" t="str">
        <f>IF(W8="","",INDEX(DIFFERENTIATION_UNMERGE_AREA,MATCH(W8,DIFFERENTIATION_ID_DIFF,0)))</f>
        <v>Территория 10</v>
      </c>
      <c r="X10" s="815" t="str">
        <f>IF(X8="","",INDEX(DIFFERENTIATION_UNMERGE_AREA,MATCH(X8,DIFFERENTIATION_ID_DIFF,0)))</f>
        <v>Территория 10</v>
      </c>
      <c r="Y10" s="815" t="str">
        <f>IF(Y8="","",INDEX(DIFFERENTIATION_UNMERGE_AREA,MATCH(Y8,DIFFERENTIATION_ID_DIFF,0)))</f>
        <v>Территория 10</v>
      </c>
      <c r="Z10" s="815" t="str">
        <f>IF(Z8="","",INDEX(DIFFERENTIATION_UNMERGE_AREA,MATCH(Z8,DIFFERENTIATION_ID_DIFF,0)))</f>
        <v>Территория 10</v>
      </c>
      <c r="AA10" s="815" t="str">
        <f>IF(AA8="","",INDEX(DIFFERENTIATION_UNMERGE_AREA,MATCH(AA8,DIFFERENTIATION_ID_DIFF,0)))</f>
        <v>Территория 10</v>
      </c>
      <c r="AB10" s="815" t="str">
        <f>IF(AB8="","",INDEX(DIFFERENTIATION_UNMERGE_AREA,MATCH(AB8,DIFFERENTIATION_ID_DIFF,0)))</f>
        <v>Территория 10</v>
      </c>
      <c r="AC10" s="815" t="str">
        <f>IF(AC8="","",INDEX(DIFFERENTIATION_UNMERGE_AREA,MATCH(AC8,DIFFERENTIATION_ID_DIFF,0)))</f>
        <v>Территория 6</v>
      </c>
      <c r="AD10" s="815" t="str">
        <f>IF(AD8="","",INDEX(DIFFERENTIATION_UNMERGE_AREA,MATCH(AD8,DIFFERENTIATION_ID_DIFF,0)))</f>
        <v>Территория 6</v>
      </c>
      <c r="AE10" s="815" t="str">
        <f>IF(AE8="","",INDEX(DIFFERENTIATION_UNMERGE_AREA,MATCH(AE8,DIFFERENTIATION_ID_DIFF,0)))</f>
        <v>Территория 3</v>
      </c>
      <c r="AF10" s="815" t="str">
        <f>IF(AF8="","",INDEX(DIFFERENTIATION_UNMERGE_AREA,MATCH(AF8,DIFFERENTIATION_ID_DIFF,0)))</f>
        <v>Территория 11</v>
      </c>
      <c r="AG10" s="815" t="str">
        <f>IF(AG8="","",INDEX(DIFFERENTIATION_UNMERGE_AREA,MATCH(AG8,DIFFERENTIATION_ID_DIFF,0)))</f>
        <v>Территория 11</v>
      </c>
      <c r="AH10" s="815" t="str">
        <f>IF(AH8="","",INDEX(DIFFERENTIATION_UNMERGE_AREA,MATCH(AH8,DIFFERENTIATION_ID_DIFF,0)))</f>
        <v>Территория 11</v>
      </c>
      <c r="AI10" s="815" t="str">
        <f>IF(AI8="","",INDEX(DIFFERENTIATION_UNMERGE_AREA,MATCH(AI8,DIFFERENTIATION_ID_DIFF,0)))</f>
        <v>Территория 12</v>
      </c>
      <c r="AJ10" s="152"/>
      <c r="AT10" s="79">
        <v>15</v>
      </c>
    </row>
    <row customHeight="1" ht="15.75">
      <c r="D11" s="663"/>
      <c r="E11" s="664" t="s">
        <v>718</v>
      </c>
      <c r="F11" s="665"/>
      <c r="G11" s="815" t="str">
        <f>IF(G8="","",INDEX(DIFFERENTIATION_UNMERGE_SYSTEM,MATCH(G8,DIFFERENTIATION_ID_DIFF,0)))</f>
        <v/>
      </c>
      <c r="H11" s="815" t="str">
        <f>IF(H8="","",INDEX(DIFFERENTIATION_UNMERGE_SYSTEM,MATCH(H8,DIFFERENTIATION_ID_DIFF,0)))</f>
        <v>Потребители Ставропольского края</v>
      </c>
      <c r="I11" s="815" t="str">
        <f>IF(I8="","",INDEX(DIFFERENTIATION_UNMERGE_SYSTEM,MATCH(I8,DIFFERENTIATION_ID_DIFF,0)))</f>
        <v>Потребители, присоединенные к централизованной системе технического водоснабжения города Буденновска Буденновского МО</v>
      </c>
      <c r="J11" s="815" t="str">
        <f>IF(J8="","",INDEX(DIFFERENTIATION_UNMERGE_SYSTEM,MATCH(J8,DIFFERENTIATION_ID_DIFF,0)))</f>
        <v>Потребители, присоединенные к централизованной системе технического водоснабжения села Стародубского Буденновского МО</v>
      </c>
      <c r="K11" s="815" t="str">
        <f>IF(K8="","",INDEX(DIFFERENTIATION_UNMERGE_SYSTEM,MATCH(K8,DIFFERENTIATION_ID_DIFF,0)))</f>
        <v>Потребители, присоединенные к централизованной системе технического водоснабжения города Нефтекумска Нефтекумского МО</v>
      </c>
      <c r="L11" s="815" t="str">
        <f>IF(L8="","",INDEX(DIFFERENTIATION_UNMERGE_SYSTEM,MATCH(L8,DIFFERENTIATION_ID_DIFF,0)))</f>
        <v>Потребители, присоединенные к централизованной системе технического водоснабжения Изобильненского МО</v>
      </c>
      <c r="M11" s="815" t="str">
        <f>IF(M8="","",INDEX(DIFFERENTIATION_UNMERGE_SYSTEM,MATCH(M8,DIFFERENTIATION_ID_DIFF,0)))</f>
        <v>Потребители, присоединенные к централизованной системе технического водоснабжения поселка Новоспицевского Грачевского МО</v>
      </c>
      <c r="N11" s="815" t="str">
        <f>IF(N8="","",INDEX(DIFFERENTIATION_UNMERGE_SYSTEM,MATCH(N8,DIFFERENTIATION_ID_DIFF,0)))</f>
        <v>Потребители, присоединенные к централизованной системе технического водоснабжения хутора Привольного Курского МО</v>
      </c>
      <c r="O11" s="815" t="str">
        <f>IF(O8="","",INDEX(DIFFERENTIATION_UNMERGE_SYSTEM,MATCH(O8,DIFFERENTIATION_ID_DIFF,0)))</f>
        <v>Потребители, присоединенные к централизованной системе технического водоснабжения поселка Рощино Курского МО</v>
      </c>
      <c r="P11" s="815" t="str">
        <f>IF(P8="","",INDEX(DIFFERENTIATION_UNMERGE_SYSTEM,MATCH(P8,DIFFERENTIATION_ID_DIFF,0)))</f>
        <v>Потребители, присоединенные к централизованной системе технического водоснабжения села Гофицкого Петровского МО</v>
      </c>
      <c r="Q11" s="815" t="str">
        <f>IF(Q8="","",INDEX(DIFFERENTIATION_UNMERGE_SYSTEM,MATCH(Q8,DIFFERENTIATION_ID_DIFF,0)))</f>
        <v>Потребители, присоединенные к централизованной системе технического водоснабжения села Левокумского Левокумского МО</v>
      </c>
      <c r="R11" s="815" t="str">
        <f>IF(R8="","",INDEX(DIFFERENTIATION_UNMERGE_SYSTEM,MATCH(R8,DIFFERENTIATION_ID_DIFF,0)))</f>
        <v>Подключение к централизованным системам водоснабжения ГУП СК "Ставрополькрайводоканал"</v>
      </c>
      <c r="S11" s="815" t="str">
        <f>IF(S8="","",INDEX(DIFFERENTIATION_UNMERGE_SYSTEM,MATCH(S8,DIFFERENTIATION_ID_DIFF,0)))</f>
        <v>Потребители станицы Рождественской Изобильненского МО</v>
      </c>
      <c r="T11" s="815" t="str">
        <f>IF(T8="","",INDEX(DIFFERENTIATION_UNMERGE_SYSTEM,MATCH(T8,DIFFERENTIATION_ID_DIFF,0)))</f>
        <v>Потребители поселка Левоберезовского</v>
      </c>
      <c r="U11" s="815" t="str">
        <f>IF(U8="","",INDEX(DIFFERENTIATION_UNMERGE_SYSTEM,MATCH(U8,DIFFERENTIATION_ID_DIFF,0)))</f>
        <v>Потребители станицы Георгиевской Кочубеевского МО</v>
      </c>
      <c r="V11" s="815" t="str">
        <f>IF(V8="","",INDEX(DIFFERENTIATION_UNMERGE_SYSTEM,MATCH(V8,DIFFERENTIATION_ID_DIFF,0)))</f>
        <v>Потребители села Ивановского Кочубеевского МО</v>
      </c>
      <c r="W11" s="815" t="str">
        <f>IF(W8="","",INDEX(DIFFERENTIATION_UNMERGE_SYSTEM,MATCH(W8,DIFFERENTIATION_ID_DIFF,0)))</f>
        <v>Потребители хутора Калиновского Кочубеевского МО</v>
      </c>
      <c r="X11" s="815" t="str">
        <f>IF(X8="","",INDEX(DIFFERENTIATION_UNMERGE_SYSTEM,MATCH(X8,DIFFERENTIATION_ID_DIFF,0)))</f>
        <v>Потребители села Кочубеевского Кочубеевского МО</v>
      </c>
      <c r="Y11" s="815" t="str">
        <f>IF(Y8="","",INDEX(DIFFERENTIATION_UNMERGE_SYSTEM,MATCH(Y8,DIFFERENTIATION_ID_DIFF,0)))</f>
        <v>Потребители хутора Мищенского Кочубеевского МО</v>
      </c>
      <c r="Z11" s="815" t="str">
        <f>IF(Z8="","",INDEX(DIFFERENTIATION_UNMERGE_SYSTEM,MATCH(Z8,DIFFERENTIATION_ID_DIFF,0)))</f>
        <v>Потребители хутора Рощинского Кочубеевского МО</v>
      </c>
      <c r="AA11" s="815" t="str">
        <f>IF(AA8="","",INDEX(DIFFERENTIATION_UNMERGE_SYSTEM,MATCH(AA8,DIFFERENTIATION_ID_DIFF,0)))</f>
        <v>Потребители хутора Степного Кочубеевского МО</v>
      </c>
      <c r="AB11" s="815" t="str">
        <f>IF(AB8="","",INDEX(DIFFERENTIATION_UNMERGE_SYSTEM,MATCH(AB8,DIFFERENTIATION_ID_DIFF,0)))</f>
        <v>Потребители села Цветного Кочубеевского МО</v>
      </c>
      <c r="AC11" s="815" t="str">
        <f>IF(AC8="","",INDEX(DIFFERENTIATION_UNMERGE_SYSTEM,MATCH(AC8,DIFFERENTIATION_ID_DIFF,0)))</f>
        <v>Потребители хутора Новоиванского Курского МО</v>
      </c>
      <c r="AD11" s="815" t="str">
        <f>IF(AD8="","",INDEX(DIFFERENTIATION_UNMERGE_SYSTEM,MATCH(AD8,DIFFERENTIATION_ID_DIFF,0)))</f>
        <v>Потребители хутора Привольного Курского МО</v>
      </c>
      <c r="AE11" s="815" t="str">
        <f>IF(AE8="","",INDEX(DIFFERENTIATION_UNMERGE_SYSTEM,MATCH(AE8,DIFFERENTIATION_ID_DIFF,0)))</f>
        <v>Потребители села Ачикулак Нефтекумского МО</v>
      </c>
      <c r="AF11" s="815" t="str">
        <f>IF(AF8="","",INDEX(DIFFERENTIATION_UNMERGE_SYSTEM,MATCH(AF8,DIFFERENTIATION_ID_DIFF,0)))</f>
        <v>Потребители хутора Верблюдогорка Предгорного МО</v>
      </c>
      <c r="AG11" s="815" t="str">
        <f>IF(AG8="","",INDEX(DIFFERENTIATION_UNMERGE_SYSTEM,MATCH(AG8,DIFFERENTIATION_ID_DIFF,0)))</f>
        <v>Потребители поселка Подкумок Предгорного МО</v>
      </c>
      <c r="AH11" s="815" t="str">
        <f>IF(AH8="","",INDEX(DIFFERENTIATION_UNMERGE_SYSTEM,MATCH(AH8,DIFFERENTIATION_ID_DIFF,0)))</f>
        <v>Потребители поселка Ясная Поляна Предгорного МО</v>
      </c>
      <c r="AI11" s="815" t="str">
        <f>IF(AI8="","",INDEX(DIFFERENTIATION_UNMERGE_SYSTEM,MATCH(AI8,DIFFERENTIATION_ID_DIFF,0)))</f>
        <v>Потребители города Михайловска Шпаковского МО</v>
      </c>
      <c r="AJ11" s="152"/>
      <c r="AT11" s="79">
        <v>15</v>
      </c>
    </row>
    <row customHeight="1" ht="15.75">
      <c r="D12" s="667" t="s">
        <v>453</v>
      </c>
      <c r="E12" s="668"/>
      <c r="F12" s="668"/>
      <c r="G12" s="664"/>
      <c r="H12" s="664"/>
      <c r="I12" s="664"/>
      <c r="J12" s="664"/>
      <c r="K12" s="664"/>
      <c r="L12" s="664"/>
      <c r="M12" s="664"/>
      <c r="N12" s="664"/>
      <c r="O12" s="664"/>
      <c r="P12" s="664"/>
      <c r="Q12" s="664"/>
      <c r="R12" s="664"/>
      <c r="S12" s="664"/>
      <c r="T12" s="664"/>
      <c r="U12" s="664"/>
      <c r="V12" s="664"/>
      <c r="W12" s="664"/>
      <c r="X12" s="664"/>
      <c r="Y12" s="664"/>
      <c r="Z12" s="664"/>
      <c r="AA12" s="664"/>
      <c r="AB12" s="664"/>
      <c r="AC12" s="664"/>
      <c r="AD12" s="664"/>
      <c r="AE12" s="664"/>
      <c r="AF12" s="664"/>
      <c r="AG12" s="664"/>
      <c r="AH12" s="664"/>
      <c r="AI12" s="664"/>
      <c r="AJ12" s="152"/>
      <c r="AT12" s="79">
        <v>15</v>
      </c>
    </row>
    <row customHeight="1" ht="35.699999999999996">
      <c r="D13" s="152" t="s">
        <v>87</v>
      </c>
      <c r="E13" s="152" t="s">
        <v>455</v>
      </c>
      <c r="F13" s="152" t="s">
        <v>719</v>
      </c>
      <c r="G13" s="84" t="s">
        <v>456</v>
      </c>
      <c r="H13" s="84" t="s">
        <v>456</v>
      </c>
      <c r="I13" s="84" t="s">
        <v>456</v>
      </c>
      <c r="J13" s="84" t="s">
        <v>456</v>
      </c>
      <c r="K13" s="84" t="s">
        <v>456</v>
      </c>
      <c r="L13" s="84" t="s">
        <v>456</v>
      </c>
      <c r="M13" s="84" t="s">
        <v>456</v>
      </c>
      <c r="N13" s="84" t="s">
        <v>456</v>
      </c>
      <c r="O13" s="84" t="s">
        <v>456</v>
      </c>
      <c r="P13" s="84" t="s">
        <v>456</v>
      </c>
      <c r="Q13" s="84" t="s">
        <v>456</v>
      </c>
      <c r="R13" s="84" t="s">
        <v>456</v>
      </c>
      <c r="S13" s="84" t="s">
        <v>456</v>
      </c>
      <c r="T13" s="84" t="s">
        <v>456</v>
      </c>
      <c r="U13" s="84" t="s">
        <v>456</v>
      </c>
      <c r="V13" s="84" t="s">
        <v>456</v>
      </c>
      <c r="W13" s="84" t="s">
        <v>456</v>
      </c>
      <c r="X13" s="84" t="s">
        <v>456</v>
      </c>
      <c r="Y13" s="84" t="s">
        <v>456</v>
      </c>
      <c r="Z13" s="84" t="s">
        <v>456</v>
      </c>
      <c r="AA13" s="84" t="s">
        <v>456</v>
      </c>
      <c r="AB13" s="84" t="s">
        <v>456</v>
      </c>
      <c r="AC13" s="84" t="s">
        <v>456</v>
      </c>
      <c r="AD13" s="84" t="s">
        <v>456</v>
      </c>
      <c r="AE13" s="84" t="s">
        <v>456</v>
      </c>
      <c r="AF13" s="84" t="s">
        <v>456</v>
      </c>
      <c r="AG13" s="84" t="s">
        <v>456</v>
      </c>
      <c r="AH13" s="84" t="s">
        <v>456</v>
      </c>
      <c r="AI13" s="84" t="s">
        <v>456</v>
      </c>
      <c r="AJ13" s="152"/>
      <c r="AT13" s="79">
        <v>34</v>
      </c>
    </row>
    <row customHeight="1" ht="15" hidden="1">
      <c r="D14" s="888" t="s">
        <v>98</v>
      </c>
      <c r="E14" s="888" t="s">
        <v>101</v>
      </c>
      <c r="F14" s="888" t="s">
        <v>89</v>
      </c>
      <c r="G14" s="821" t="str">
        <f>G1&amp;".1"</f>
        <v>.1</v>
      </c>
      <c r="H14" s="821" t="str">
        <f>H1&amp;".1"</f>
        <v>4.1</v>
      </c>
      <c r="I14" s="821" t="str">
        <f>I1&amp;".1"</f>
        <v>.1</v>
      </c>
      <c r="J14" s="821" t="str">
        <f>J1&amp;".1"</f>
        <v>.1</v>
      </c>
      <c r="K14" s="821" t="str">
        <f>K1&amp;".1"</f>
        <v>.1</v>
      </c>
      <c r="L14" s="821" t="str">
        <f>L1&amp;".1"</f>
        <v>.1</v>
      </c>
      <c r="M14" s="821" t="str">
        <f>M1&amp;".1"</f>
        <v>.1</v>
      </c>
      <c r="N14" s="821" t="str">
        <f>N1&amp;".1"</f>
        <v>.1</v>
      </c>
      <c r="O14" s="821" t="str">
        <f>O1&amp;".1"</f>
        <v>.1</v>
      </c>
      <c r="P14" s="821" t="str">
        <f>P1&amp;".1"</f>
        <v>.1</v>
      </c>
      <c r="Q14" s="821" t="str">
        <f>Q1&amp;".1"</f>
        <v>.1</v>
      </c>
      <c r="R14" s="821" t="str">
        <f>R1&amp;".1"</f>
        <v>.1</v>
      </c>
      <c r="S14" s="821" t="str">
        <f>S1&amp;".1"</f>
        <v>.1</v>
      </c>
      <c r="T14" s="821" t="str">
        <f>T1&amp;".1"</f>
        <v>.1</v>
      </c>
      <c r="U14" s="821" t="str">
        <f>U1&amp;".1"</f>
        <v>.1</v>
      </c>
      <c r="V14" s="821" t="str">
        <f>V1&amp;".1"</f>
        <v>.1</v>
      </c>
      <c r="W14" s="821" t="str">
        <f>W1&amp;".1"</f>
        <v>.1</v>
      </c>
      <c r="X14" s="821" t="str">
        <f>X1&amp;".1"</f>
        <v>.1</v>
      </c>
      <c r="Y14" s="821" t="str">
        <f>Y1&amp;".1"</f>
        <v>.1</v>
      </c>
      <c r="Z14" s="821" t="str">
        <f>Z1&amp;".1"</f>
        <v>.1</v>
      </c>
      <c r="AA14" s="821" t="str">
        <f>AA1&amp;".1"</f>
        <v>.1</v>
      </c>
      <c r="AB14" s="821" t="str">
        <f>AB1&amp;".1"</f>
        <v>.1</v>
      </c>
      <c r="AC14" s="821" t="str">
        <f>AC1&amp;".1"</f>
        <v>.1</v>
      </c>
      <c r="AD14" s="821" t="str">
        <f>AD1&amp;".1"</f>
        <v>.1</v>
      </c>
      <c r="AE14" s="821" t="str">
        <f>AE1&amp;".1"</f>
        <v>.1</v>
      </c>
      <c r="AF14" s="821" t="str">
        <f>AF1&amp;".1"</f>
        <v>.1</v>
      </c>
      <c r="AG14" s="821" t="str">
        <f>AG1&amp;".1"</f>
        <v>.1</v>
      </c>
      <c r="AH14" s="821" t="str">
        <f>AH1&amp;".1"</f>
        <v>.1</v>
      </c>
      <c r="AI14" s="821" t="str">
        <f>AI1&amp;".1"</f>
        <v>.1</v>
      </c>
      <c r="AJ14" s="450"/>
      <c r="AT14" s="79">
        <v>0</v>
      </c>
    </row>
    <row customHeight="1" ht="15.75">
      <c r="D15" s="152">
        <v>1</v>
      </c>
      <c r="E15" s="253" t="str">
        <f>TP_P_A</f>
        <v>Количество поданных заявлений </v>
      </c>
      <c r="F15" s="152" t="s">
        <v>1729</v>
      </c>
      <c r="G15" s="889"/>
      <c r="H15" s="889"/>
      <c r="I15" s="889"/>
      <c r="J15" s="889"/>
      <c r="K15" s="889"/>
      <c r="L15" s="889"/>
      <c r="M15" s="889"/>
      <c r="N15" s="889"/>
      <c r="O15" s="889"/>
      <c r="P15" s="889"/>
      <c r="Q15" s="889"/>
      <c r="R15" s="889"/>
      <c r="S15" s="889"/>
      <c r="T15" s="889"/>
      <c r="U15" s="889"/>
      <c r="V15" s="889"/>
      <c r="W15" s="889"/>
      <c r="X15" s="889"/>
      <c r="Y15" s="889"/>
      <c r="Z15" s="889"/>
      <c r="AA15" s="889"/>
      <c r="AB15" s="889"/>
      <c r="AC15" s="889"/>
      <c r="AD15" s="889"/>
      <c r="AE15" s="889"/>
      <c r="AF15" s="889"/>
      <c r="AG15" s="889"/>
      <c r="AH15" s="889"/>
      <c r="AI15" s="889"/>
      <c r="AJ15" s="75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T15" s="79">
        <v>15</v>
      </c>
    </row>
    <row customHeight="1" ht="15.75">
      <c r="D16" s="152">
        <v>2</v>
      </c>
      <c r="E16" s="253" t="str">
        <f>TP_P_B</f>
        <v>Количество исполненных заявлений </v>
      </c>
      <c r="F16" s="152" t="s">
        <v>1729</v>
      </c>
      <c r="G16" s="889"/>
      <c r="H16" s="889"/>
      <c r="I16" s="889"/>
      <c r="J16" s="889"/>
      <c r="K16" s="889"/>
      <c r="L16" s="889"/>
      <c r="M16" s="889"/>
      <c r="N16" s="889"/>
      <c r="O16" s="889"/>
      <c r="P16" s="889"/>
      <c r="Q16" s="889"/>
      <c r="R16" s="889"/>
      <c r="S16" s="889"/>
      <c r="T16" s="889"/>
      <c r="U16" s="889"/>
      <c r="V16" s="889"/>
      <c r="W16" s="889"/>
      <c r="X16" s="889"/>
      <c r="Y16" s="889"/>
      <c r="Z16" s="889"/>
      <c r="AA16" s="889"/>
      <c r="AB16" s="889"/>
      <c r="AC16" s="889"/>
      <c r="AD16" s="889"/>
      <c r="AE16" s="889"/>
      <c r="AF16" s="889"/>
      <c r="AG16" s="889"/>
      <c r="AH16" s="889"/>
      <c r="AI16" s="889"/>
      <c r="AJ16" s="75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T16" s="79">
        <v>15</v>
      </c>
    </row>
    <row customHeight="1" ht="77.7">
      <c r="D17" s="152">
        <v>3</v>
      </c>
      <c r="E17" s="2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152" t="s">
        <v>1729</v>
      </c>
      <c r="G17" s="889"/>
      <c r="H17" s="889"/>
      <c r="I17" s="889"/>
      <c r="J17" s="889"/>
      <c r="K17" s="889"/>
      <c r="L17" s="889"/>
      <c r="M17" s="889"/>
      <c r="N17" s="889"/>
      <c r="O17" s="889"/>
      <c r="P17" s="889"/>
      <c r="Q17" s="889"/>
      <c r="R17" s="889"/>
      <c r="S17" s="889"/>
      <c r="T17" s="889"/>
      <c r="U17" s="889"/>
      <c r="V17" s="889"/>
      <c r="W17" s="889"/>
      <c r="X17" s="889"/>
      <c r="Y17" s="889"/>
      <c r="Z17" s="889"/>
      <c r="AA17" s="889"/>
      <c r="AB17" s="889"/>
      <c r="AC17" s="889"/>
      <c r="AD17" s="889"/>
      <c r="AE17" s="889"/>
      <c r="AF17" s="889"/>
      <c r="AG17" s="889"/>
      <c r="AH17" s="889"/>
      <c r="AI17" s="889"/>
      <c r="AJ17" s="753"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T17" s="79">
        <v>74</v>
      </c>
    </row>
    <row customHeight="1" ht="54.75">
      <c r="D18" s="152">
        <v>4</v>
      </c>
      <c r="E18" s="2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152" t="s">
        <v>459</v>
      </c>
      <c r="G18" s="629"/>
      <c r="H18" s="629"/>
      <c r="I18" s="629"/>
      <c r="J18" s="629"/>
      <c r="K18" s="629"/>
      <c r="L18" s="629"/>
      <c r="M18" s="629"/>
      <c r="N18" s="629"/>
      <c r="O18" s="629"/>
      <c r="P18" s="629"/>
      <c r="Q18" s="629"/>
      <c r="R18" s="629"/>
      <c r="S18" s="629"/>
      <c r="T18" s="629"/>
      <c r="U18" s="629"/>
      <c r="V18" s="629"/>
      <c r="W18" s="629"/>
      <c r="X18" s="629"/>
      <c r="Y18" s="629"/>
      <c r="Z18" s="629"/>
      <c r="AA18" s="629"/>
      <c r="AB18" s="629"/>
      <c r="AC18" s="629"/>
      <c r="AD18" s="629"/>
      <c r="AE18" s="629"/>
      <c r="AF18" s="629"/>
      <c r="AG18" s="629"/>
      <c r="AH18" s="629"/>
      <c r="AI18" s="629"/>
      <c r="AJ18" s="25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T18" s="79">
        <v>52</v>
      </c>
    </row>
    <row customHeight="1" ht="60">
      <c r="D19" s="152">
        <v>5</v>
      </c>
      <c r="E19" s="2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152" t="str">
        <f>IF(TEMPLATE_SPHERE="HEAT","Гкал/час","тыс. куб. м/сутки")</f>
        <v>тыс. куб. м/сутки</v>
      </c>
      <c r="G19" s="890">
        <f>SUM(G20:G22)</f>
        <v>0</v>
      </c>
      <c r="H19" s="890">
        <f>SUM(H20:H22)</f>
        <v>0</v>
      </c>
      <c r="I19" s="890">
        <f>SUM(I20:I22)</f>
        <v>0</v>
      </c>
      <c r="J19" s="890">
        <f>SUM(J20:J22)</f>
        <v>0</v>
      </c>
      <c r="K19" s="890">
        <f>SUM(K20:K22)</f>
        <v>0</v>
      </c>
      <c r="L19" s="890">
        <f>SUM(L20:L22)</f>
        <v>0</v>
      </c>
      <c r="M19" s="890">
        <f>SUM(M20:M22)</f>
        <v>0</v>
      </c>
      <c r="N19" s="890">
        <f>SUM(N20:N22)</f>
        <v>0</v>
      </c>
      <c r="O19" s="890">
        <f>SUM(O20:O22)</f>
        <v>0</v>
      </c>
      <c r="P19" s="890">
        <f>SUM(P20:P22)</f>
        <v>0</v>
      </c>
      <c r="Q19" s="890">
        <f>SUM(Q20:Q22)</f>
        <v>0</v>
      </c>
      <c r="R19" s="890">
        <f>SUM(R20:R22)</f>
        <v>0</v>
      </c>
      <c r="S19" s="890">
        <f>SUM(S20:S22)</f>
        <v>0</v>
      </c>
      <c r="T19" s="890">
        <f>SUM(T20:T22)</f>
        <v>0</v>
      </c>
      <c r="U19" s="890">
        <f>SUM(U20:U22)</f>
        <v>0</v>
      </c>
      <c r="V19" s="890">
        <f>SUM(V20:V22)</f>
        <v>0</v>
      </c>
      <c r="W19" s="890">
        <f>SUM(W20:W22)</f>
        <v>0</v>
      </c>
      <c r="X19" s="890">
        <f>SUM(X20:X22)</f>
        <v>0</v>
      </c>
      <c r="Y19" s="890">
        <f>SUM(Y20:Y22)</f>
        <v>0</v>
      </c>
      <c r="Z19" s="890">
        <f>SUM(Z20:Z22)</f>
        <v>0</v>
      </c>
      <c r="AA19" s="890">
        <f>SUM(AA20:AA22)</f>
        <v>0</v>
      </c>
      <c r="AB19" s="890">
        <f>SUM(AB20:AB22)</f>
        <v>0</v>
      </c>
      <c r="AC19" s="890">
        <f>SUM(AC20:AC22)</f>
        <v>0</v>
      </c>
      <c r="AD19" s="890">
        <f>SUM(AD20:AD22)</f>
        <v>0</v>
      </c>
      <c r="AE19" s="890">
        <f>SUM(AE20:AE22)</f>
        <v>0</v>
      </c>
      <c r="AF19" s="890">
        <f>SUM(AF20:AF22)</f>
        <v>0</v>
      </c>
      <c r="AG19" s="890">
        <f>SUM(AG20:AG22)</f>
        <v>0</v>
      </c>
      <c r="AH19" s="890">
        <f>SUM(AH20:AH22)</f>
        <v>0</v>
      </c>
      <c r="AI19" s="890">
        <f>SUM(AI20:AI22)</f>
        <v>0</v>
      </c>
      <c r="AJ19" s="753"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T19" s="79">
        <v>57</v>
      </c>
    </row>
    <row customHeight="1" ht="15" hidden="1">
      <c r="D20" s="79" t="s">
        <v>1730</v>
      </c>
      <c r="T20" s="0"/>
      <c r="U20" s="0"/>
      <c r="V20" s="0"/>
      <c r="W20" s="0"/>
      <c r="X20" s="0"/>
      <c r="Y20" s="0"/>
      <c r="Z20" s="0"/>
      <c r="AA20" s="0"/>
      <c r="AB20" s="0"/>
      <c r="AC20" s="0"/>
      <c r="AD20" s="0"/>
      <c r="AE20" s="0"/>
      <c r="AF20" s="0"/>
      <c r="AG20" s="0"/>
      <c r="AH20" s="0"/>
      <c r="AI20" s="0"/>
      <c r="AJ20" s="891"/>
      <c r="AT20" s="79">
        <v>0</v>
      </c>
    </row>
    <row customHeight="1" ht="29.25">
      <c r="D21" s="208" t="s">
        <v>466</v>
      </c>
      <c r="E21" s="106"/>
      <c r="F21" s="152" t="str">
        <f>IF(TEMPLATE_SPHERE="HEAT","Гкал/час","тыс. куб. м/сутки")</f>
        <v>тыс. куб. м/сутки</v>
      </c>
      <c r="G21" s="784"/>
      <c r="H21" s="784"/>
      <c r="I21" s="784"/>
      <c r="J21" s="784"/>
      <c r="K21" s="784"/>
      <c r="L21" s="784"/>
      <c r="M21" s="784"/>
      <c r="N21" s="784"/>
      <c r="O21" s="784"/>
      <c r="P21" s="784"/>
      <c r="Q21" s="784"/>
      <c r="R21" s="784"/>
      <c r="S21" s="784"/>
      <c r="T21" s="784"/>
      <c r="U21" s="784"/>
      <c r="V21" s="784"/>
      <c r="W21" s="784"/>
      <c r="X21" s="784"/>
      <c r="Y21" s="784"/>
      <c r="Z21" s="784"/>
      <c r="AA21" s="784"/>
      <c r="AB21" s="784"/>
      <c r="AC21" s="784"/>
      <c r="AD21" s="784"/>
      <c r="AE21" s="784"/>
      <c r="AF21" s="784"/>
      <c r="AG21" s="784"/>
      <c r="AH21" s="784"/>
      <c r="AI21" s="784"/>
      <c r="AJ21" s="276"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T21" s="79">
        <v>28</v>
      </c>
    </row>
    <row customHeight="1" ht="15.75">
      <c r="D22" s="762"/>
      <c r="E22" s="167" t="s">
        <v>1731</v>
      </c>
      <c r="F22" s="681"/>
      <c r="G22" s="681"/>
      <c r="H22" s="681"/>
      <c r="I22" s="681"/>
      <c r="J22" s="681"/>
      <c r="K22" s="681"/>
      <c r="L22" s="681"/>
      <c r="M22" s="681"/>
      <c r="N22" s="681"/>
      <c r="O22" s="681"/>
      <c r="P22" s="681"/>
      <c r="Q22" s="681"/>
      <c r="R22" s="681"/>
      <c r="S22" s="681"/>
      <c r="T22" s="681"/>
      <c r="U22" s="681"/>
      <c r="V22" s="681"/>
      <c r="W22" s="681"/>
      <c r="X22" s="681"/>
      <c r="Y22" s="681"/>
      <c r="Z22" s="681"/>
      <c r="AA22" s="681"/>
      <c r="AB22" s="681"/>
      <c r="AC22" s="681"/>
      <c r="AD22" s="681"/>
      <c r="AE22" s="681"/>
      <c r="AF22" s="681"/>
      <c r="AG22" s="681"/>
      <c r="AH22" s="681"/>
      <c r="AI22" s="681"/>
      <c r="AJ22" s="280"/>
      <c r="AT22" s="79">
        <v>15</v>
      </c>
    </row>
    <row customHeight="1" ht="22.5" hidden="1">
      <c r="A23" s="77" t="s">
        <v>81</v>
      </c>
      <c r="B23" s="79">
        <v>0</v>
      </c>
      <c r="C23" s="821">
        <v>4</v>
      </c>
      <c r="D23" s="79">
        <v>6</v>
      </c>
      <c r="E23" s="79">
        <v>36</v>
      </c>
      <c r="F23" s="79">
        <v>9</v>
      </c>
      <c r="G23" s="79">
        <v>0</v>
      </c>
      <c r="H23" s="79">
        <v>40</v>
      </c>
      <c r="I23" s="79">
        <v>0</v>
      </c>
      <c r="J23" s="79">
        <v>0</v>
      </c>
      <c r="K23" s="79">
        <v>0</v>
      </c>
      <c r="L23" s="79">
        <v>0</v>
      </c>
      <c r="M23" s="79">
        <v>0</v>
      </c>
      <c r="N23" s="79">
        <v>0</v>
      </c>
      <c r="O23" s="79">
        <v>0</v>
      </c>
      <c r="P23" s="79">
        <v>0</v>
      </c>
      <c r="Q23" s="79">
        <v>0</v>
      </c>
      <c r="R23" s="79">
        <v>0</v>
      </c>
      <c r="S23" s="79">
        <v>0</v>
      </c>
      <c r="T23" s="79">
        <v>0</v>
      </c>
      <c r="U23" s="79">
        <v>0</v>
      </c>
      <c r="V23" s="79">
        <v>0</v>
      </c>
      <c r="W23" s="79">
        <v>0</v>
      </c>
      <c r="X23" s="79">
        <v>0</v>
      </c>
      <c r="Y23" s="79">
        <v>0</v>
      </c>
      <c r="Z23" s="79">
        <v>0</v>
      </c>
      <c r="AA23" s="79">
        <v>0</v>
      </c>
      <c r="AB23" s="79">
        <v>0</v>
      </c>
      <c r="AC23" s="79">
        <v>0</v>
      </c>
      <c r="AD23" s="79">
        <v>0</v>
      </c>
      <c r="AE23" s="79">
        <v>0</v>
      </c>
      <c r="AF23" s="79">
        <v>0</v>
      </c>
      <c r="AG23" s="79">
        <v>0</v>
      </c>
      <c r="AH23" s="79">
        <v>0</v>
      </c>
      <c r="AI23" s="79">
        <v>0</v>
      </c>
      <c r="AJ23" s="100">
        <v>93</v>
      </c>
      <c r="AK23" s="79">
        <v>10</v>
      </c>
      <c r="AL23" s="79">
        <v>10</v>
      </c>
      <c r="AM23" s="79">
        <v>10</v>
      </c>
      <c r="AN23" s="79">
        <v>10</v>
      </c>
      <c r="AO23" s="79">
        <v>10</v>
      </c>
      <c r="AP23" s="79">
        <v>10</v>
      </c>
      <c r="AQ23" s="79">
        <v>10</v>
      </c>
      <c r="AR23" s="79">
        <v>10</v>
      </c>
      <c r="AS23" s="822">
        <v>10</v>
      </c>
      <c r="AT23" s="79">
        <v>23</v>
      </c>
    </row>
  </sheetData>
  <sheetProtection formatColumns="0" formatRows="0" autoFilter="0" sort="0" insertRows="0" insertColumns="1" deleteRows="0" deleteColumns="0"/>
  <mergeCells count="8">
    <mergeCell ref="AJ21:AJ22"/>
    <mergeCell ref="AJ9:A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AI2 G21:AI21">
      <formula1>-9.99999999999999E+23</formula1>
      <formula2>9.99999999999999E+23</formula2>
    </dataValidation>
    <dataValidation type="whole" allowBlank="1" showErrorMessage="1" errorTitle="Ошибка" error="Допускается ввод только неотрицательных целых чисел!" sqref="G15:AI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AI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5261F-5E6A-B2F8-A1A2-0.06B0A948}"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2" style="3319" width="9.140625" hidden="1" customWidth="1"/>
    <col min="3" max="3" style="3319" width="3.00390625" customWidth="1"/>
    <col min="4" max="4" style="3319" width="6.00390625" customWidth="1"/>
    <col min="5" max="6" style="3319" width="64.00390625" customWidth="1"/>
    <col min="7" max="7" style="3319" width="140.00390625" customWidth="1"/>
    <col min="8" max="16" style="3319" width="10.00390625" customWidth="1"/>
    <col min="17" max="17" style="3319" width="10.57421875" hidden="1"/>
  </cols>
  <sheetData>
    <row customHeight="1" ht="22.5" hidden="1">
      <c r="Q1" s="79" t="s">
        <v>14</v>
      </c>
    </row>
    <row customHeight="1" ht="14.25" hidden="1">
      <c r="Q2" s="79">
        <v>0</v>
      </c>
    </row>
    <row customHeight="1" ht="14.25" hidden="1">
      <c r="Q3" s="79">
        <v>0</v>
      </c>
    </row>
    <row customHeight="1" ht="3">
      <c r="C4" s="497"/>
      <c r="D4" s="101"/>
      <c r="E4" s="101"/>
      <c r="F4" s="754"/>
      <c r="G4" s="754"/>
      <c r="Q4" s="79">
        <v>3</v>
      </c>
    </row>
    <row customHeight="1" ht="29.25">
      <c r="C5" s="497"/>
      <c r="D5" s="23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39"/>
      <c r="F5" s="239"/>
      <c r="G5" s="240"/>
      <c r="Q5" s="79">
        <v>28</v>
      </c>
    </row>
    <row customHeight="1" ht="18.75">
      <c r="C6" s="497"/>
      <c r="D6" s="384" t="str">
        <f>IF(org=0,"Не определено",org)</f>
        <v>ГУП СК "Ставрополькрайводоканал"</v>
      </c>
      <c r="E6" s="385"/>
      <c r="F6" s="385"/>
      <c r="G6" s="386"/>
      <c r="Q6" s="79">
        <v>18</v>
      </c>
    </row>
    <row customHeight="1" ht="14.699999999999998">
      <c r="C7" s="497"/>
      <c r="D7" s="101"/>
      <c r="E7" s="93"/>
      <c r="F7" s="320"/>
      <c r="G7" s="755"/>
      <c r="Q7" s="79">
        <v>14</v>
      </c>
    </row>
    <row customHeight="1" ht="1.05">
      <c r="C8" s="497"/>
      <c r="D8" s="101"/>
      <c r="E8" s="93"/>
      <c r="F8" s="320"/>
      <c r="G8" s="755"/>
      <c r="Q8" s="79">
        <v>1</v>
      </c>
    </row>
    <row customHeight="1" ht="14.699999999999998">
      <c r="C9" s="497"/>
      <c r="D9" s="326" t="s">
        <v>453</v>
      </c>
      <c r="E9" s="326"/>
      <c r="F9" s="326"/>
      <c r="G9" s="759" t="s">
        <v>454</v>
      </c>
      <c r="Q9" s="79">
        <v>14</v>
      </c>
    </row>
    <row customHeight="1" ht="24">
      <c r="C10" s="497"/>
      <c r="D10" s="326" t="s">
        <v>87</v>
      </c>
      <c r="E10" s="246" t="s">
        <v>455</v>
      </c>
      <c r="F10" s="246" t="s">
        <v>543</v>
      </c>
      <c r="G10" s="759"/>
      <c r="Q10" s="79">
        <v>23</v>
      </c>
    </row>
    <row customHeight="1" ht="12" hidden="1">
      <c r="C11" s="497"/>
      <c r="D11" s="398"/>
      <c r="E11" s="398"/>
      <c r="F11" s="398"/>
      <c r="G11" s="398"/>
      <c r="Q11" s="79">
        <v>0</v>
      </c>
    </row>
    <row customHeight="1" ht="65.25">
      <c r="C12" s="497"/>
      <c r="D12" s="323">
        <v>1</v>
      </c>
      <c r="E12" s="89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46" t="s">
        <v>459</v>
      </c>
      <c r="G12" s="450"/>
      <c r="Q12" s="79">
        <v>62</v>
      </c>
    </row>
    <row customHeight="1" ht="24">
      <c r="C13" s="497"/>
      <c r="D13" s="323" t="s">
        <v>784</v>
      </c>
      <c r="E13" s="824"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46" t="s">
        <v>459</v>
      </c>
      <c r="G13" s="450"/>
      <c r="Q13" s="79">
        <v>23</v>
      </c>
    </row>
    <row customHeight="1" ht="14.699999999999998">
      <c r="C14" s="497"/>
      <c r="D14" s="323" t="s">
        <v>1670</v>
      </c>
      <c r="E14" s="893"/>
      <c r="F14" s="440"/>
      <c r="G14" s="2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9">
        <v>14</v>
      </c>
    </row>
    <row customHeight="1" ht="15.75">
      <c r="C15" s="497"/>
      <c r="D15" s="762"/>
      <c r="E15" s="237" t="s">
        <v>1732</v>
      </c>
      <c r="F15" s="763"/>
      <c r="G15" s="280"/>
      <c r="Q15" s="79">
        <v>15</v>
      </c>
    </row>
    <row customHeight="1" ht="14.699999999999998">
      <c r="C16" s="497"/>
      <c r="D16" s="323" t="s">
        <v>1636</v>
      </c>
      <c r="E16" s="82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46" t="s">
        <v>459</v>
      </c>
      <c r="G16" s="506"/>
      <c r="Q16" s="79">
        <v>14</v>
      </c>
    </row>
    <row customHeight="1" ht="14.699999999999998">
      <c r="C17" s="497"/>
      <c r="D17" s="323" t="s">
        <v>1678</v>
      </c>
      <c r="E17" s="893"/>
      <c r="F17" s="742"/>
      <c r="G17" s="2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79">
        <v>14</v>
      </c>
    </row>
    <row customHeight="1" ht="22.049999999999997">
      <c r="C18" s="497"/>
      <c r="D18" s="762"/>
      <c r="E18" s="237" t="s">
        <v>1733</v>
      </c>
      <c r="F18" s="894"/>
      <c r="G18" s="280"/>
      <c r="Q18" s="79">
        <v>21</v>
      </c>
    </row>
    <row customHeight="1" ht="256.5" hidden="1">
      <c r="C19" s="497"/>
      <c r="D19" s="323" t="s">
        <v>1638</v>
      </c>
      <c r="E19" s="824" t="s">
        <v>1734</v>
      </c>
      <c r="F19" s="742"/>
      <c r="G19" s="506" t="s">
        <v>1735</v>
      </c>
      <c r="Q19" s="79">
        <v>0</v>
      </c>
    </row>
    <row customHeight="1" ht="15" hidden="1">
      <c r="C20" s="497"/>
      <c r="D20" s="325">
        <v>2</v>
      </c>
      <c r="E20" s="824" t="s">
        <v>1736</v>
      </c>
      <c r="F20" s="246" t="s">
        <v>459</v>
      </c>
      <c r="G20" s="506"/>
      <c r="Q20" s="79">
        <v>14</v>
      </c>
    </row>
    <row customHeight="1" ht="18.75" hidden="1">
      <c r="C21" s="497"/>
      <c r="D21" s="895" t="s">
        <v>841</v>
      </c>
      <c r="E21" s="896"/>
      <c r="F21" s="897"/>
      <c r="G21" s="898"/>
      <c r="Q21" s="79">
        <v>0</v>
      </c>
    </row>
    <row customHeight="1" ht="15.75" hidden="1">
      <c r="C22" s="497"/>
      <c r="D22" s="762"/>
      <c r="E22" s="167" t="s">
        <v>475</v>
      </c>
      <c r="F22" s="894"/>
      <c r="G22" s="705"/>
      <c r="Q22" s="79">
        <v>15</v>
      </c>
    </row>
    <row customHeight="1" ht="22.5">
      <c r="C23" s="497"/>
      <c r="D23" s="323" t="s">
        <v>101</v>
      </c>
      <c r="E23" s="892" t="s">
        <v>1737</v>
      </c>
      <c r="F23" s="246" t="s">
        <v>459</v>
      </c>
      <c r="G23" s="450"/>
      <c r="Q23" s="79">
        <v>0</v>
      </c>
    </row>
    <row customHeight="1" ht="14.25">
      <c r="C24" s="497"/>
      <c r="D24" s="323" t="s">
        <v>913</v>
      </c>
      <c r="E24" s="824" t="s">
        <v>1738</v>
      </c>
      <c r="F24" s="246" t="s">
        <v>459</v>
      </c>
      <c r="G24" s="506"/>
      <c r="Q24" s="79">
        <v>0</v>
      </c>
    </row>
    <row customHeight="1" ht="14.25">
      <c r="C25" s="497"/>
      <c r="D25" s="323" t="s">
        <v>916</v>
      </c>
      <c r="E25" s="893"/>
      <c r="F25" s="742"/>
      <c r="G25" s="276" t="s">
        <v>1739</v>
      </c>
      <c r="Q25" s="79">
        <v>0</v>
      </c>
    </row>
    <row customHeight="1" ht="22.5">
      <c r="C26" s="497"/>
      <c r="D26" s="762"/>
      <c r="E26" s="237" t="s">
        <v>1740</v>
      </c>
      <c r="F26" s="894"/>
      <c r="G26" s="280"/>
      <c r="Q26" s="79">
        <v>0</v>
      </c>
    </row>
    <row customHeight="1" ht="22.5">
      <c r="C27" s="497"/>
      <c r="D27" s="323" t="s">
        <v>89</v>
      </c>
      <c r="E27" s="892" t="s">
        <v>1741</v>
      </c>
      <c r="F27" s="246" t="s">
        <v>459</v>
      </c>
      <c r="G27" s="450"/>
      <c r="Q27" s="79">
        <v>0</v>
      </c>
    </row>
    <row customHeight="1" ht="14.25">
      <c r="C28" s="497"/>
      <c r="D28" s="323" t="s">
        <v>477</v>
      </c>
      <c r="E28" s="824" t="s">
        <v>1742</v>
      </c>
      <c r="F28" s="246" t="s">
        <v>459</v>
      </c>
      <c r="G28" s="506"/>
      <c r="Q28" s="79">
        <v>0</v>
      </c>
    </row>
    <row customHeight="1" ht="14.25">
      <c r="C29" s="497"/>
      <c r="D29" s="323" t="s">
        <v>479</v>
      </c>
      <c r="E29" s="899" t="s">
        <v>22</v>
      </c>
      <c r="F29" s="781" t="s">
        <v>22</v>
      </c>
      <c r="G29" s="276" t="s">
        <v>1743</v>
      </c>
      <c r="Q29" s="79">
        <v>0</v>
      </c>
    </row>
    <row customHeight="1" ht="22.5">
      <c r="C30" s="497"/>
      <c r="D30" s="762"/>
      <c r="E30" s="237" t="s">
        <v>1740</v>
      </c>
      <c r="F30" s="894"/>
      <c r="G30" s="280"/>
      <c r="Q30" s="79">
        <v>0</v>
      </c>
    </row>
    <row customHeight="1" ht="3">
      <c r="Q31" s="79">
        <v>3</v>
      </c>
    </row>
    <row customHeight="1" ht="14.699999999999998">
      <c r="Q32" s="79">
        <v>14</v>
      </c>
    </row>
    <row customHeight="1" ht="14.699999999999998">
      <c r="Q33" s="79">
        <v>14</v>
      </c>
    </row>
    <row customHeight="1" ht="14.699999999999998">
      <c r="Q34" s="79">
        <v>14</v>
      </c>
    </row>
    <row customHeight="1" ht="14.699999999999998">
      <c r="Q35" s="79">
        <v>14</v>
      </c>
    </row>
    <row customHeight="1" ht="22.5" hidden="1">
      <c r="A36" s="530" t="s">
        <v>81</v>
      </c>
      <c r="B36" s="100">
        <v>0</v>
      </c>
      <c r="C36" s="531">
        <v>3</v>
      </c>
      <c r="D36" s="79">
        <v>6</v>
      </c>
      <c r="E36" s="79">
        <v>64</v>
      </c>
      <c r="F36" s="79">
        <v>64</v>
      </c>
      <c r="G36" s="79">
        <v>140</v>
      </c>
      <c r="H36" s="79">
        <v>10</v>
      </c>
      <c r="I36" s="151">
        <v>10</v>
      </c>
      <c r="J36" s="151">
        <v>10</v>
      </c>
      <c r="K36" s="79">
        <v>10</v>
      </c>
      <c r="L36" s="79">
        <v>10</v>
      </c>
      <c r="M36" s="79">
        <v>10</v>
      </c>
      <c r="N36" s="79">
        <v>10</v>
      </c>
      <c r="O36" s="79">
        <v>10</v>
      </c>
      <c r="P36" s="79">
        <v>10</v>
      </c>
      <c r="Q36" s="79">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F508F-7234-2306-BE0D-0.9778378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2" style="3319" width="9.140625" hidden="1" customWidth="1"/>
    <col min="3" max="3" style="3319" width="3.00390625" customWidth="1"/>
    <col min="4" max="4" style="3319" width="6.00390625" customWidth="1"/>
    <col min="5" max="5" style="3319" width="63.00390625" customWidth="1"/>
    <col min="6" max="6" style="3319" width="1.7109375" hidden="1" customWidth="1"/>
    <col min="7" max="8" style="3319" width="35.00390625" customWidth="1"/>
    <col min="9" max="9" style="3319" width="91.00390625" customWidth="1"/>
    <col min="10" max="10" style="3319" width="68.00390625" customWidth="1"/>
    <col min="11" max="12" style="3319" width="10.00390625" customWidth="1"/>
    <col min="13" max="13" style="3319" width="10.57421875" hidden="1"/>
  </cols>
  <sheetData>
    <row customHeight="1" ht="22.5" hidden="1">
      <c r="M1" s="79" t="s">
        <v>14</v>
      </c>
    </row>
    <row customHeight="1" ht="18.75" hidden="1">
      <c r="C2" s="752" t="s">
        <v>102</v>
      </c>
      <c r="D2" s="323"/>
      <c r="E2" s="105"/>
      <c r="F2" s="246"/>
      <c r="G2" s="246" t="s">
        <v>459</v>
      </c>
      <c r="H2" s="440"/>
      <c r="M2" s="79">
        <v>0</v>
      </c>
    </row>
    <row customHeight="1" ht="14.25" hidden="1">
      <c r="M3" s="79">
        <v>0</v>
      </c>
    </row>
    <row customHeight="1" ht="18.75" hidden="1">
      <c r="C4" s="752" t="s">
        <v>102</v>
      </c>
      <c r="D4" s="323"/>
      <c r="E4" s="824" t="s">
        <v>1744</v>
      </c>
      <c r="F4" s="246"/>
      <c r="G4" s="900"/>
      <c r="H4" s="246" t="s">
        <v>459</v>
      </c>
      <c r="M4" s="79">
        <v>0</v>
      </c>
    </row>
    <row customHeight="1" ht="14.25" hidden="1">
      <c r="M5" s="79">
        <v>0</v>
      </c>
    </row>
    <row customHeight="1" ht="18.75" hidden="1">
      <c r="C6" s="752" t="s">
        <v>102</v>
      </c>
      <c r="D6" s="323"/>
      <c r="E6" s="901" t="s">
        <v>1745</v>
      </c>
      <c r="F6" s="246"/>
      <c r="G6" s="900"/>
      <c r="H6" s="246" t="s">
        <v>459</v>
      </c>
      <c r="M6" s="79">
        <v>0</v>
      </c>
    </row>
    <row customHeight="1" ht="14.25" hidden="1">
      <c r="M7" s="79">
        <v>0</v>
      </c>
    </row>
    <row customHeight="1" ht="18.75" hidden="1">
      <c r="C8" s="752" t="s">
        <v>102</v>
      </c>
      <c r="D8" s="323"/>
      <c r="E8" s="901" t="s">
        <v>1746</v>
      </c>
      <c r="F8" s="246"/>
      <c r="G8" s="900"/>
      <c r="H8" s="246" t="s">
        <v>459</v>
      </c>
      <c r="M8" s="79">
        <v>0</v>
      </c>
    </row>
    <row customHeight="1" ht="14.25" hidden="1">
      <c r="M9" s="79">
        <v>0</v>
      </c>
    </row>
    <row customHeight="1" ht="18.75" hidden="1">
      <c r="C10" s="752" t="s">
        <v>102</v>
      </c>
      <c r="D10" s="323"/>
      <c r="E10" s="901" t="s">
        <v>1747</v>
      </c>
      <c r="F10" s="246"/>
      <c r="G10" s="366"/>
      <c r="H10" s="246" t="s">
        <v>459</v>
      </c>
      <c r="L10" s="151" t="s">
        <v>1748</v>
      </c>
      <c r="M10" s="79">
        <v>0</v>
      </c>
    </row>
    <row customHeight="1" ht="14.25" hidden="1">
      <c r="M11" s="79">
        <v>0</v>
      </c>
    </row>
    <row customHeight="1" ht="14.25" hidden="1">
      <c r="M12" s="79">
        <v>0</v>
      </c>
    </row>
    <row customHeight="1" ht="14.699999999999998">
      <c r="C13" s="497"/>
      <c r="D13" s="101"/>
      <c r="E13" s="101"/>
      <c r="F13" s="101"/>
      <c r="G13" s="101"/>
      <c r="H13" s="754"/>
      <c r="I13" s="754"/>
      <c r="M13" s="79">
        <v>14</v>
      </c>
    </row>
    <row customHeight="1" ht="29.25">
      <c r="C14" s="497"/>
      <c r="D14" s="23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39"/>
      <c r="F14" s="239"/>
      <c r="G14" s="239"/>
      <c r="H14" s="240"/>
      <c r="M14" s="79">
        <v>28</v>
      </c>
    </row>
    <row customHeight="1" ht="14.699999999999998">
      <c r="C15" s="497"/>
      <c r="D15" s="384" t="str">
        <f>IF(org=0,"Не определено",org)</f>
        <v>ГУП СК "Ставрополькрайводоканал"</v>
      </c>
      <c r="E15" s="385"/>
      <c r="F15" s="385"/>
      <c r="G15" s="385"/>
      <c r="H15" s="386"/>
      <c r="M15" s="79">
        <v>14</v>
      </c>
    </row>
    <row customHeight="1" ht="14.699999999999998">
      <c r="C16" s="497"/>
      <c r="D16" s="101"/>
      <c r="E16" s="93"/>
      <c r="F16" s="93"/>
      <c r="G16" s="93"/>
      <c r="H16" s="320"/>
      <c r="I16" s="755"/>
      <c r="M16" s="79">
        <v>14</v>
      </c>
    </row>
    <row customHeight="1" ht="14.25" hidden="1">
      <c r="C17" s="497"/>
      <c r="D17" s="101"/>
      <c r="E17" s="93"/>
      <c r="F17" s="93"/>
      <c r="G17" s="93"/>
      <c r="H17" s="320"/>
      <c r="I17" s="755"/>
      <c r="M17" s="79">
        <v>0</v>
      </c>
    </row>
    <row customHeight="1" ht="22.049999999999997">
      <c r="C18" s="497"/>
      <c r="D18" s="326" t="s">
        <v>453</v>
      </c>
      <c r="E18" s="326"/>
      <c r="F18" s="326"/>
      <c r="G18" s="326"/>
      <c r="H18" s="326"/>
      <c r="I18" s="759" t="s">
        <v>454</v>
      </c>
      <c r="M18" s="79">
        <v>21</v>
      </c>
    </row>
    <row customHeight="1" ht="22.049999999999997">
      <c r="C19" s="497"/>
      <c r="D19" s="326" t="s">
        <v>87</v>
      </c>
      <c r="E19" s="246" t="s">
        <v>455</v>
      </c>
      <c r="F19" s="246"/>
      <c r="G19" s="246" t="s">
        <v>456</v>
      </c>
      <c r="H19" s="246" t="s">
        <v>543</v>
      </c>
      <c r="I19" s="759"/>
      <c r="M19" s="79">
        <v>21</v>
      </c>
    </row>
    <row customHeight="1" ht="12" hidden="1">
      <c r="C20" s="497"/>
      <c r="D20" s="398"/>
      <c r="E20" s="398"/>
      <c r="F20" s="398"/>
      <c r="G20" s="398"/>
      <c r="H20" s="398"/>
      <c r="I20" s="398"/>
      <c r="M20" s="79">
        <v>0</v>
      </c>
    </row>
    <row customHeight="1" ht="14.699999999999998">
      <c r="C21" s="497"/>
      <c r="D21" s="323">
        <v>1</v>
      </c>
      <c r="E21" s="761" t="s">
        <v>1749</v>
      </c>
      <c r="F21" s="761"/>
      <c r="G21" s="761"/>
      <c r="H21" s="761"/>
      <c r="I21" s="753"/>
      <c r="M21" s="79">
        <v>14</v>
      </c>
    </row>
    <row customHeight="1" ht="21">
      <c r="C22" s="497"/>
      <c r="D22" s="323" t="s">
        <v>784</v>
      </c>
      <c r="E22" s="824" t="s">
        <v>1750</v>
      </c>
      <c r="F22" s="246"/>
      <c r="G22" s="902"/>
      <c r="H22" s="246" t="s">
        <v>459</v>
      </c>
      <c r="I22" s="450" t="s">
        <v>1751</v>
      </c>
      <c r="M22" s="79">
        <v>20</v>
      </c>
    </row>
    <row customHeight="1" ht="60">
      <c r="C23" s="497"/>
      <c r="D23" s="323" t="s">
        <v>1636</v>
      </c>
      <c r="E23" s="824" t="s">
        <v>1752</v>
      </c>
      <c r="F23" s="246"/>
      <c r="G23" s="900"/>
      <c r="H23" s="440"/>
      <c r="I23" s="253" t="s">
        <v>1753</v>
      </c>
      <c r="M23" s="79">
        <v>57</v>
      </c>
    </row>
    <row customHeight="1" ht="14.699999999999998">
      <c r="B24" s="100">
        <v>3</v>
      </c>
      <c r="C24" s="497"/>
      <c r="D24" s="323">
        <v>2</v>
      </c>
      <c r="E24" s="76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46"/>
      <c r="G24" s="246" t="s">
        <v>459</v>
      </c>
      <c r="H24" s="440"/>
      <c r="I24" s="298" t="s">
        <v>836</v>
      </c>
      <c r="M24" s="79">
        <v>14</v>
      </c>
    </row>
    <row customHeight="1" ht="48.29999999999999">
      <c r="C25" s="497"/>
      <c r="D25" s="323">
        <v>3</v>
      </c>
      <c r="E25" s="7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761"/>
      <c r="G25" s="761"/>
      <c r="H25" s="761"/>
      <c r="I25" s="753"/>
      <c r="M25" s="79">
        <v>46</v>
      </c>
    </row>
    <row customHeight="1" ht="14.699999999999998">
      <c r="C26" s="497"/>
      <c r="D26" s="323" t="s">
        <v>477</v>
      </c>
      <c r="E26" s="105"/>
      <c r="F26" s="246"/>
      <c r="G26" s="246" t="s">
        <v>459</v>
      </c>
      <c r="H26" s="440"/>
      <c r="I26" s="276" t="s">
        <v>1754</v>
      </c>
      <c r="M26" s="79">
        <v>14</v>
      </c>
    </row>
    <row customHeight="1" ht="15.75">
      <c r="A27" s="903" t="s">
        <v>98</v>
      </c>
      <c r="C27" s="497"/>
      <c r="D27" s="762"/>
      <c r="E27" s="167" t="s">
        <v>475</v>
      </c>
      <c r="F27" s="237"/>
      <c r="G27" s="237"/>
      <c r="H27" s="763"/>
      <c r="I27" s="280"/>
      <c r="M27" s="79">
        <v>15</v>
      </c>
    </row>
    <row customHeight="1" ht="39.75">
      <c r="B28" s="100">
        <v>3</v>
      </c>
      <c r="C28" s="497"/>
      <c r="D28" s="323">
        <v>4</v>
      </c>
      <c r="E28" s="7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761"/>
      <c r="G28" s="761"/>
      <c r="H28" s="761"/>
      <c r="I28" s="753"/>
      <c r="M28" s="79">
        <v>38</v>
      </c>
    </row>
    <row customHeight="1" ht="21">
      <c r="C29" s="497"/>
      <c r="D29" s="323" t="s">
        <v>964</v>
      </c>
      <c r="E29" s="824" t="s">
        <v>1744</v>
      </c>
      <c r="F29" s="246"/>
      <c r="G29" s="900"/>
      <c r="H29" s="246" t="s">
        <v>459</v>
      </c>
      <c r="I29" s="276" t="s">
        <v>1755</v>
      </c>
      <c r="M29" s="79">
        <v>20</v>
      </c>
    </row>
    <row customHeight="1" ht="15.75">
      <c r="A30" s="903" t="s">
        <v>101</v>
      </c>
      <c r="C30" s="497"/>
      <c r="D30" s="762"/>
      <c r="E30" s="167" t="s">
        <v>475</v>
      </c>
      <c r="F30" s="237"/>
      <c r="G30" s="237"/>
      <c r="H30" s="763"/>
      <c r="I30" s="280"/>
      <c r="M30" s="79">
        <v>15</v>
      </c>
    </row>
    <row customHeight="1" ht="31.5">
      <c r="B31" s="100">
        <v>3</v>
      </c>
      <c r="C31" s="497"/>
      <c r="D31" s="323">
        <v>5</v>
      </c>
      <c r="E31" s="7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761"/>
      <c r="G31" s="761"/>
      <c r="H31" s="761"/>
      <c r="I31" s="753"/>
      <c r="M31" s="79">
        <v>30</v>
      </c>
    </row>
    <row customHeight="1" ht="27.299999999999997">
      <c r="C32" s="497"/>
      <c r="D32" s="323" t="s">
        <v>466</v>
      </c>
      <c r="E32" s="8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824"/>
      <c r="G32" s="824"/>
      <c r="H32" s="824"/>
      <c r="I32" s="753"/>
      <c r="M32" s="79">
        <v>26</v>
      </c>
    </row>
    <row customHeight="1" ht="14.699999999999998">
      <c r="C33" s="497"/>
      <c r="D33" s="323" t="s">
        <v>1756</v>
      </c>
      <c r="E33" s="901" t="s">
        <v>1745</v>
      </c>
      <c r="F33" s="246"/>
      <c r="G33" s="900"/>
      <c r="H33" s="246" t="s">
        <v>459</v>
      </c>
      <c r="I33" s="276" t="s">
        <v>1757</v>
      </c>
      <c r="M33" s="79">
        <v>14</v>
      </c>
    </row>
    <row customHeight="1" ht="15.75">
      <c r="A34" s="903" t="s">
        <v>89</v>
      </c>
      <c r="C34" s="497"/>
      <c r="D34" s="762"/>
      <c r="E34" s="237" t="s">
        <v>475</v>
      </c>
      <c r="F34" s="637"/>
      <c r="G34" s="637"/>
      <c r="H34" s="763"/>
      <c r="I34" s="280"/>
      <c r="M34" s="79">
        <v>15</v>
      </c>
    </row>
    <row customHeight="1" ht="25.2">
      <c r="C35" s="497"/>
      <c r="D35" s="323" t="s">
        <v>1105</v>
      </c>
      <c r="E35" s="8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824"/>
      <c r="G35" s="824"/>
      <c r="H35" s="824"/>
      <c r="I35" s="753"/>
      <c r="M35" s="79">
        <v>24</v>
      </c>
    </row>
    <row customHeight="1" ht="14.699999999999998">
      <c r="C36" s="497"/>
      <c r="D36" s="323" t="s">
        <v>1758</v>
      </c>
      <c r="E36" s="901" t="s">
        <v>1746</v>
      </c>
      <c r="F36" s="246"/>
      <c r="G36" s="900"/>
      <c r="H36" s="246" t="s">
        <v>459</v>
      </c>
      <c r="I36" s="253" t="s">
        <v>1759</v>
      </c>
      <c r="M36" s="79">
        <v>14</v>
      </c>
    </row>
    <row customHeight="1" ht="15.75">
      <c r="A37" s="903" t="s">
        <v>90</v>
      </c>
      <c r="C37" s="497"/>
      <c r="D37" s="762"/>
      <c r="E37" s="237" t="s">
        <v>475</v>
      </c>
      <c r="F37" s="637"/>
      <c r="G37" s="637"/>
      <c r="H37" s="763"/>
      <c r="I37" s="253"/>
      <c r="M37" s="79">
        <v>15</v>
      </c>
    </row>
    <row customHeight="1" ht="27.299999999999997">
      <c r="C38" s="497"/>
      <c r="D38" s="323" t="s">
        <v>1106</v>
      </c>
      <c r="E38" s="8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824"/>
      <c r="G38" s="824"/>
      <c r="H38" s="824"/>
      <c r="I38" s="753"/>
      <c r="M38" s="79">
        <v>26</v>
      </c>
    </row>
    <row customHeight="1" ht="14.699999999999998">
      <c r="C39" s="497"/>
      <c r="D39" s="323" t="s">
        <v>1107</v>
      </c>
      <c r="E39" s="901" t="s">
        <v>1747</v>
      </c>
      <c r="F39" s="246"/>
      <c r="G39" s="366"/>
      <c r="H39" s="246" t="s">
        <v>459</v>
      </c>
      <c r="I39" s="276" t="s">
        <v>1760</v>
      </c>
      <c r="L39" s="151" t="s">
        <v>1748</v>
      </c>
      <c r="M39" s="79">
        <v>14</v>
      </c>
    </row>
    <row customHeight="1" ht="15.75">
      <c r="A40" s="903" t="s">
        <v>109</v>
      </c>
      <c r="C40" s="497"/>
      <c r="D40" s="762"/>
      <c r="E40" s="237" t="s">
        <v>475</v>
      </c>
      <c r="F40" s="637"/>
      <c r="G40" s="637"/>
      <c r="H40" s="763"/>
      <c r="I40" s="280"/>
      <c r="M40" s="79">
        <v>15</v>
      </c>
    </row>
    <row customHeight="1" ht="3">
      <c r="M41" s="296">
        <v>3</v>
      </c>
    </row>
    <row customHeight="1" ht="26.25">
      <c r="D42" s="776" t="s">
        <v>1027</v>
      </c>
      <c r="E42" s="77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M42" s="79">
        <v>25</v>
      </c>
    </row>
    <row customHeight="1" ht="22.5" hidden="1">
      <c r="A43" s="104" t="s">
        <v>81</v>
      </c>
      <c r="B43" s="100">
        <v>0</v>
      </c>
      <c r="C43" s="531">
        <v>3</v>
      </c>
      <c r="D43" s="79">
        <v>6</v>
      </c>
      <c r="E43" s="79">
        <v>63</v>
      </c>
      <c r="F43" s="79">
        <v>0</v>
      </c>
      <c r="G43" s="79">
        <v>35</v>
      </c>
      <c r="H43" s="79">
        <v>35</v>
      </c>
      <c r="I43" s="79">
        <v>91</v>
      </c>
      <c r="J43" s="79">
        <v>68</v>
      </c>
      <c r="K43" s="151">
        <v>10</v>
      </c>
      <c r="L43" s="151">
        <v>10</v>
      </c>
      <c r="M43" s="7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CD544-3334-A49F-BF4E-0.1D55AB8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3319" width="25.140625" hidden="1" customWidth="1"/>
    <col min="3" max="3" style="3319" width="9.140625" hidden="1" customWidth="1"/>
    <col min="4" max="4" style="3319" width="3.00390625" customWidth="1"/>
    <col min="5" max="5" style="3319" width="6.00390625" customWidth="1"/>
    <col min="6" max="6" style="3319" width="46.7109375" customWidth="1"/>
    <col min="7" max="7" style="3319" width="35.00390625" customWidth="1"/>
    <col min="8" max="8" style="3319" width="3.00390625" customWidth="1"/>
    <col min="9" max="10" style="3319" width="11.00390625" customWidth="1"/>
    <col min="11" max="12" style="3319" width="35.00390625" customWidth="1"/>
    <col min="13" max="13" style="3319" width="84.00390625" customWidth="1"/>
    <col min="14" max="33" style="3319" width="10.00390625" customWidth="1"/>
    <col min="34" max="34" style="3319" width="10.57421875" hidden="1"/>
  </cols>
  <sheetData>
    <row customHeight="1" ht="22.5" hidden="1">
      <c r="N1" s="138">
        <f>_xlfn.IFERROR(MATCH("метод экономически обоснованных расходов (затрат)",OFFER_METHOD,0),0)</f>
        <v>0</v>
      </c>
      <c r="AH1" s="79" t="s">
        <v>14</v>
      </c>
    </row>
    <row customHeight="1" ht="18.75" hidden="1">
      <c r="A2" s="296" t="s">
        <v>310</v>
      </c>
      <c r="B2" s="296" t="s">
        <v>311</v>
      </c>
      <c r="E2" s="512"/>
      <c r="F2" s="512"/>
      <c r="G2" s="842" t="str">
        <f>INDEX(PT_DIFFERENTIATION_NTAR,MATCH(B2,PT_DIFFERENTIATION_NTAR_ID,0))</f>
        <v/>
      </c>
      <c r="H2" s="390"/>
      <c r="I2" s="904"/>
      <c r="J2" s="905"/>
      <c r="K2" s="560"/>
      <c r="L2" s="390" t="s">
        <v>459</v>
      </c>
      <c r="M2" s="581"/>
      <c r="AH2" s="79">
        <v>0</v>
      </c>
    </row>
    <row customHeight="1" ht="18.75" hidden="1">
      <c r="C3" s="785" t="s">
        <v>1761</v>
      </c>
      <c r="E3" s="512"/>
      <c r="F3" s="512"/>
      <c r="G3" s="842"/>
      <c r="H3" s="649"/>
      <c r="I3" s="176" t="s">
        <v>1762</v>
      </c>
      <c r="J3" s="237"/>
      <c r="K3" s="649"/>
      <c r="L3" s="763"/>
      <c r="M3" s="581"/>
      <c r="AH3" s="79">
        <v>0</v>
      </c>
    </row>
    <row customHeight="1" ht="14.25" hidden="1">
      <c r="N4" s="138">
        <f>_xlfn.IFERROR(MATCH("метод экономически обоснованных расходов (затрат)",OFFER_METHOD,0),0)</f>
        <v>0</v>
      </c>
      <c r="AH4" s="79">
        <v>0</v>
      </c>
    </row>
    <row customHeight="1" ht="18.75" hidden="1">
      <c r="A5" s="296" t="s">
        <v>310</v>
      </c>
      <c r="B5" s="296" t="s">
        <v>311</v>
      </c>
      <c r="E5" s="512"/>
      <c r="F5" s="512"/>
      <c r="G5" s="842" t="str">
        <f>INDEX(PT_DIFFERENTIATION_NTAR,MATCH(B5,PT_DIFFERENTIATION_NTAR_ID,0))</f>
        <v/>
      </c>
      <c r="H5" s="390"/>
      <c r="I5" s="904"/>
      <c r="J5" s="905"/>
      <c r="K5" s="407"/>
      <c r="L5" s="390" t="s">
        <v>459</v>
      </c>
      <c r="M5" s="581"/>
      <c r="AH5" s="79">
        <v>0</v>
      </c>
    </row>
    <row customHeight="1" ht="18.75" hidden="1">
      <c r="C6" s="785" t="s">
        <v>1763</v>
      </c>
      <c r="E6" s="512"/>
      <c r="F6" s="512"/>
      <c r="G6" s="842"/>
      <c r="H6" s="649"/>
      <c r="I6" s="176" t="s">
        <v>1762</v>
      </c>
      <c r="J6" s="237"/>
      <c r="K6" s="649"/>
      <c r="L6" s="763"/>
      <c r="M6" s="581"/>
      <c r="AH6" s="79">
        <v>0</v>
      </c>
    </row>
    <row customHeight="1" ht="14.25" hidden="1">
      <c r="N7" s="138">
        <f>_xlfn.IFERROR(MATCH("метод экономически обоснованных расходов (затрат)",OFFER_METHOD,0),0)</f>
        <v>0</v>
      </c>
      <c r="AH7" s="79">
        <v>0</v>
      </c>
    </row>
    <row customHeight="1" ht="56.25" hidden="1">
      <c r="E8" s="512"/>
      <c r="F8" s="512"/>
      <c r="G8" s="512"/>
      <c r="H8" s="390"/>
      <c r="I8" s="904"/>
      <c r="J8" s="905"/>
      <c r="K8" s="560"/>
      <c r="L8" s="390" t="s">
        <v>459</v>
      </c>
      <c r="M8" s="581"/>
      <c r="AH8" s="79">
        <v>0</v>
      </c>
    </row>
    <row customHeight="1" ht="14.25" hidden="1">
      <c r="AH9" s="79">
        <v>0</v>
      </c>
    </row>
    <row customHeight="1" ht="56.25" hidden="1">
      <c r="E10" s="512"/>
      <c r="F10" s="512"/>
      <c r="G10" s="512"/>
      <c r="H10" s="246"/>
      <c r="I10" s="904"/>
      <c r="J10" s="905"/>
      <c r="K10" s="407"/>
      <c r="L10" s="390" t="s">
        <v>459</v>
      </c>
      <c r="M10" s="581"/>
      <c r="AH10" s="79">
        <v>0</v>
      </c>
    </row>
    <row customHeight="1" ht="14.25" hidden="1">
      <c r="AH11" s="79">
        <v>0</v>
      </c>
    </row>
    <row customHeight="1" ht="14.25" hidden="1">
      <c r="AH12" s="79">
        <v>0</v>
      </c>
    </row>
    <row customHeight="1" ht="6.3">
      <c r="D13" s="497"/>
      <c r="E13" s="101"/>
      <c r="F13" s="101"/>
      <c r="G13" s="101"/>
      <c r="H13" s="101"/>
      <c r="I13" s="101"/>
      <c r="J13" s="101"/>
      <c r="K13" s="101"/>
      <c r="L13" s="754"/>
      <c r="M13" s="754"/>
      <c r="AH13" s="79">
        <v>6</v>
      </c>
    </row>
    <row customHeight="1" ht="14.699999999999998">
      <c r="D14" s="497"/>
      <c r="E14" s="90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906"/>
      <c r="G14" s="906"/>
      <c r="H14" s="906"/>
      <c r="I14" s="906"/>
      <c r="J14" s="906"/>
      <c r="K14" s="906"/>
      <c r="L14" s="906"/>
      <c r="AH14" s="79">
        <v>14</v>
      </c>
    </row>
    <row customHeight="1" ht="6.3">
      <c r="D15" s="497"/>
      <c r="E15" s="101"/>
      <c r="F15" s="93"/>
      <c r="G15" s="93"/>
      <c r="H15" s="93"/>
      <c r="I15" s="93"/>
      <c r="J15" s="93"/>
      <c r="K15" s="93"/>
      <c r="L15" s="499"/>
      <c r="M15" s="755"/>
      <c r="AH15" s="79">
        <v>6</v>
      </c>
    </row>
    <row customHeight="1" ht="24">
      <c r="D16" s="497"/>
      <c r="E16" s="101"/>
      <c r="F16" s="907" t="str">
        <f>"Дата подачи заявления об "&amp;IF(TITLE_DATE_PR_CHANGE="","утверждении","изменении")&amp;" тарифов"</f>
        <v>Дата подачи заявления об утверждении тарифов</v>
      </c>
      <c r="G16" s="503" t="str">
        <f>IF(TITLE_DATE_PR_CHANGE="",IF(TITLE_DATE_PR="","",TITLE_DATE_PR),TITLE_DATE_PR_CHANGE)</f>
        <v/>
      </c>
      <c r="H16" s="503"/>
      <c r="I16" s="503"/>
      <c r="J16" s="503"/>
      <c r="K16" s="503"/>
      <c r="L16" s="503"/>
      <c r="AH16" s="79">
        <v>23</v>
      </c>
    </row>
    <row customHeight="1" ht="24">
      <c r="D17" s="497"/>
      <c r="E17" s="101"/>
      <c r="F17" s="907" t="str">
        <f>"Номер подачи заявления об "&amp;IF(TITLE_DATE_PR_CHANGE="","утверждении","изменении")&amp;" тарифов"</f>
        <v>Номер подачи заявления об утверждении тарифов</v>
      </c>
      <c r="G17" s="502" t="str">
        <f>IF(TITLE_NUMBER_PR_CHANGE="",IF(TITLE_NUMBER_PR="","",TITLE_NUMBER_PR),TITLE_NUMBER_PR_CHANGE)</f>
        <v/>
      </c>
      <c r="H17" s="502"/>
      <c r="I17" s="502"/>
      <c r="J17" s="502"/>
      <c r="K17" s="502"/>
      <c r="L17" s="502"/>
      <c r="AH17" s="79">
        <v>23</v>
      </c>
    </row>
    <row customHeight="1" ht="14.699999999999998">
      <c r="D18" s="497"/>
      <c r="E18" s="101"/>
      <c r="F18" s="93"/>
      <c r="G18" s="93"/>
      <c r="H18" s="93"/>
      <c r="I18" s="93"/>
      <c r="J18" s="93"/>
      <c r="K18" s="93"/>
      <c r="L18" s="320"/>
      <c r="M18" s="755"/>
      <c r="AH18" s="79">
        <v>14</v>
      </c>
    </row>
    <row customHeight="1" ht="22.049999999999997">
      <c r="D19" s="497"/>
      <c r="E19" s="326" t="s">
        <v>453</v>
      </c>
      <c r="F19" s="326"/>
      <c r="G19" s="326"/>
      <c r="H19" s="326"/>
      <c r="I19" s="326"/>
      <c r="J19" s="326"/>
      <c r="K19" s="326"/>
      <c r="L19" s="326"/>
      <c r="M19" s="759" t="s">
        <v>454</v>
      </c>
      <c r="AH19" s="79">
        <v>21</v>
      </c>
    </row>
    <row customHeight="1" ht="22.049999999999997">
      <c r="D20" s="497"/>
      <c r="E20" s="510" t="s">
        <v>87</v>
      </c>
      <c r="F20" s="391" t="s">
        <v>283</v>
      </c>
      <c r="G20" s="391" t="s">
        <v>284</v>
      </c>
      <c r="H20" s="756" t="s">
        <v>1764</v>
      </c>
      <c r="I20" s="757"/>
      <c r="J20" s="874"/>
      <c r="K20" s="391" t="s">
        <v>456</v>
      </c>
      <c r="L20" s="391" t="s">
        <v>543</v>
      </c>
      <c r="M20" s="759"/>
      <c r="AH20" s="79">
        <v>21</v>
      </c>
    </row>
    <row customHeight="1" ht="22.049999999999997">
      <c r="D21" s="497"/>
      <c r="E21" s="517"/>
      <c r="F21" s="394"/>
      <c r="G21" s="394"/>
      <c r="H21" s="388" t="s">
        <v>1765</v>
      </c>
      <c r="I21" s="390"/>
      <c r="J21" s="246" t="s">
        <v>1766</v>
      </c>
      <c r="K21" s="394"/>
      <c r="L21" s="394"/>
      <c r="M21" s="759"/>
      <c r="AH21" s="79">
        <v>21</v>
      </c>
    </row>
    <row customHeight="1" ht="12.75">
      <c r="D22" s="497"/>
      <c r="E22" s="398"/>
      <c r="F22" s="398"/>
      <c r="G22" s="398"/>
      <c r="H22" s="908"/>
      <c r="I22" s="908"/>
      <c r="J22" s="398"/>
      <c r="K22" s="398"/>
      <c r="L22" s="398"/>
      <c r="M22" s="398"/>
      <c r="AH22" s="79">
        <v>12</v>
      </c>
    </row>
    <row customHeight="1" ht="19.95">
      <c r="D23" s="497"/>
      <c r="E23" s="909" t="s">
        <v>98</v>
      </c>
      <c r="F23" s="910" t="str">
        <f>"Предлагаемый метод регулирования"&amp;IF(TEMPLATE_SPHERE="HEAT"," в сфере "&amp;TEMPLATE_SPHERE_RUS,"")</f>
        <v>Предлагаемый метод регулирования</v>
      </c>
      <c r="G23" s="910"/>
      <c r="H23" s="761"/>
      <c r="I23" s="761"/>
      <c r="J23" s="761"/>
      <c r="K23" s="910" t="s">
        <v>459</v>
      </c>
      <c r="L23" s="761"/>
      <c r="M23" s="298"/>
      <c r="AH23" s="79">
        <v>19</v>
      </c>
    </row>
    <row customHeight="1" ht="60.75" hidden="1">
      <c r="A24" s="296" t="s">
        <v>310</v>
      </c>
      <c r="B24" s="296" t="s">
        <v>311</v>
      </c>
      <c r="D24" s="911"/>
      <c r="E24" s="323"/>
      <c r="F24" s="91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42" t="str">
        <f>INDEX(PT_DIFFERENTIATION_NTAR,MATCH(B24,PT_DIFFERENTIATION_NTAR_ID,0))</f>
        <v/>
      </c>
      <c r="H24" s="390"/>
      <c r="I24" s="904"/>
      <c r="J24" s="905"/>
      <c r="K24" s="560"/>
      <c r="L24" s="390" t="s">
        <v>459</v>
      </c>
      <c r="M24"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AH24" s="79">
        <v>0</v>
      </c>
    </row>
    <row customHeight="1" ht="18.75" hidden="1">
      <c r="C25" s="785" t="s">
        <v>1761</v>
      </c>
      <c r="D25" s="911"/>
      <c r="E25" s="323"/>
      <c r="F25" s="912"/>
      <c r="G25" s="842"/>
      <c r="H25" s="649"/>
      <c r="I25" s="176" t="s">
        <v>1762</v>
      </c>
      <c r="J25" s="237"/>
      <c r="K25" s="649"/>
      <c r="L25" s="763"/>
      <c r="M25" s="278"/>
      <c r="AH25" s="79">
        <v>0</v>
      </c>
    </row>
    <row customHeight="1" ht="0.75" hidden="1">
      <c r="C26" s="785" t="s">
        <v>1767</v>
      </c>
      <c r="D26" s="911"/>
      <c r="E26" s="323"/>
      <c r="F26" s="89"/>
      <c r="G26" s="913"/>
      <c r="H26" s="649"/>
      <c r="I26" s="176"/>
      <c r="J26" s="237"/>
      <c r="K26" s="649"/>
      <c r="L26" s="763"/>
      <c r="M26" s="278"/>
      <c r="AH26" s="79">
        <v>0</v>
      </c>
    </row>
    <row customHeight="1" ht="45" hidden="1">
      <c r="A27" s="296" t="s">
        <v>315</v>
      </c>
      <c r="B27" s="296" t="s">
        <v>316</v>
      </c>
      <c r="D27" s="914"/>
      <c r="E27" s="915"/>
      <c r="F27" s="916" t="str">
        <f>INDEX(PT_DIFFERENTIATION_VTAR,MATCH(A27,PT_DIFFERENTIATION_VTAR_ID,0))</f>
        <v/>
      </c>
      <c r="G27" s="842" t="str">
        <f>INDEX(PT_DIFFERENTIATION_NTAR,MATCH(B27,PT_DIFFERENTIATION_NTAR_ID,0))</f>
        <v/>
      </c>
      <c r="H27" s="390"/>
      <c r="I27" s="904"/>
      <c r="J27" s="905"/>
      <c r="K27" s="560"/>
      <c r="L27" s="390" t="s">
        <v>459</v>
      </c>
      <c r="M27" s="278"/>
      <c r="AH27" s="79">
        <v>0</v>
      </c>
    </row>
    <row customHeight="1" ht="18.75" hidden="1">
      <c r="C28" s="785" t="s">
        <v>1761</v>
      </c>
      <c r="D28" s="914"/>
      <c r="E28" s="915"/>
      <c r="F28" s="916"/>
      <c r="G28" s="842"/>
      <c r="H28" s="649"/>
      <c r="I28" s="176" t="s">
        <v>1762</v>
      </c>
      <c r="J28" s="237"/>
      <c r="K28" s="649"/>
      <c r="L28" s="763"/>
      <c r="M28" s="278"/>
      <c r="AH28" s="79">
        <v>0</v>
      </c>
    </row>
    <row customHeight="1" ht="0.75" hidden="1">
      <c r="C29" s="785" t="s">
        <v>1767</v>
      </c>
      <c r="D29" s="914"/>
      <c r="E29" s="323"/>
      <c r="F29" s="89"/>
      <c r="G29" s="913"/>
      <c r="H29" s="649"/>
      <c r="I29" s="176"/>
      <c r="J29" s="237"/>
      <c r="K29" s="649"/>
      <c r="L29" s="763"/>
      <c r="M29" s="278"/>
      <c r="AH29" s="79">
        <v>0</v>
      </c>
    </row>
    <row customHeight="1" ht="45" hidden="1">
      <c r="A30" s="296" t="s">
        <v>322</v>
      </c>
      <c r="B30" s="296" t="s">
        <v>323</v>
      </c>
      <c r="D30" s="914"/>
      <c r="E30" s="323"/>
      <c r="F30" s="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42" t="str">
        <f>INDEX(PT_DIFFERENTIATION_NTAR,MATCH(B30,PT_DIFFERENTIATION_NTAR_ID,0))</f>
        <v/>
      </c>
      <c r="H30" s="390"/>
      <c r="I30" s="904"/>
      <c r="J30" s="905"/>
      <c r="K30" s="560"/>
      <c r="L30" s="390" t="s">
        <v>459</v>
      </c>
      <c r="M30" s="278"/>
      <c r="AH30" s="79">
        <v>0</v>
      </c>
    </row>
    <row customHeight="1" ht="18.75" hidden="1">
      <c r="C31" s="785" t="s">
        <v>1761</v>
      </c>
      <c r="D31" s="914"/>
      <c r="E31" s="323"/>
      <c r="F31" s="89"/>
      <c r="G31" s="842"/>
      <c r="H31" s="649"/>
      <c r="I31" s="176" t="s">
        <v>1762</v>
      </c>
      <c r="J31" s="237"/>
      <c r="K31" s="649"/>
      <c r="L31" s="763"/>
      <c r="M31" s="278"/>
      <c r="AH31" s="79">
        <v>0</v>
      </c>
    </row>
    <row customHeight="1" ht="0.75" hidden="1">
      <c r="C32" s="785" t="s">
        <v>1767</v>
      </c>
      <c r="D32" s="914"/>
      <c r="E32" s="323"/>
      <c r="F32" s="89"/>
      <c r="G32" s="913"/>
      <c r="H32" s="649"/>
      <c r="I32" s="176"/>
      <c r="J32" s="237"/>
      <c r="K32" s="649"/>
      <c r="L32" s="763"/>
      <c r="M32" s="278"/>
      <c r="AH32" s="79">
        <v>0</v>
      </c>
    </row>
    <row customHeight="1" ht="45" hidden="1">
      <c r="A33" s="296" t="s">
        <v>328</v>
      </c>
      <c r="B33" s="296" t="s">
        <v>329</v>
      </c>
      <c r="D33" s="914"/>
      <c r="E33" s="323"/>
      <c r="F33" s="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42" t="str">
        <f>INDEX(PT_DIFFERENTIATION_NTAR,MATCH(B33,PT_DIFFERENTIATION_NTAR_ID,0))</f>
        <v/>
      </c>
      <c r="H33" s="390"/>
      <c r="I33" s="904"/>
      <c r="J33" s="905"/>
      <c r="K33" s="560"/>
      <c r="L33" s="390" t="s">
        <v>459</v>
      </c>
      <c r="M33" s="278"/>
      <c r="AH33" s="79">
        <v>0</v>
      </c>
    </row>
    <row customHeight="1" ht="18.75" hidden="1">
      <c r="C34" s="785" t="s">
        <v>1761</v>
      </c>
      <c r="D34" s="914"/>
      <c r="E34" s="323"/>
      <c r="F34" s="89"/>
      <c r="G34" s="842"/>
      <c r="H34" s="649"/>
      <c r="I34" s="176" t="s">
        <v>1762</v>
      </c>
      <c r="J34" s="237"/>
      <c r="K34" s="649"/>
      <c r="L34" s="763"/>
      <c r="M34" s="278"/>
      <c r="AH34" s="79">
        <v>0</v>
      </c>
    </row>
    <row customHeight="1" ht="0.75" hidden="1">
      <c r="C35" s="785" t="s">
        <v>1767</v>
      </c>
      <c r="D35" s="914"/>
      <c r="E35" s="323"/>
      <c r="F35" s="89"/>
      <c r="G35" s="913"/>
      <c r="H35" s="649"/>
      <c r="I35" s="176"/>
      <c r="J35" s="237"/>
      <c r="K35" s="649"/>
      <c r="L35" s="763"/>
      <c r="M35" s="278"/>
      <c r="AH35" s="79">
        <v>0</v>
      </c>
    </row>
    <row customHeight="1" ht="18.75" hidden="1">
      <c r="A36" s="296" t="s">
        <v>334</v>
      </c>
      <c r="B36" s="296" t="s">
        <v>335</v>
      </c>
      <c r="D36" s="914"/>
      <c r="E36" s="323"/>
      <c r="F36" s="89" t="str">
        <f>INDEX(PT_DIFFERENTIATION_VTAR,MATCH(A36,PT_DIFFERENTIATION_VTAR_ID,0))</f>
        <v>Тарифы на услуги по передаче тепловой энергии</v>
      </c>
      <c r="G36" s="842" t="str">
        <f>INDEX(PT_DIFFERENTIATION_NTAR,MATCH(B36,PT_DIFFERENTIATION_NTAR_ID,0))</f>
        <v/>
      </c>
      <c r="H36" s="390"/>
      <c r="I36" s="904"/>
      <c r="J36" s="905"/>
      <c r="K36" s="560"/>
      <c r="L36" s="390" t="s">
        <v>459</v>
      </c>
      <c r="M36" s="278"/>
      <c r="AH36" s="79">
        <v>0</v>
      </c>
    </row>
    <row customHeight="1" ht="18.75" hidden="1">
      <c r="C37" s="785" t="s">
        <v>1761</v>
      </c>
      <c r="D37" s="914"/>
      <c r="E37" s="323"/>
      <c r="F37" s="89"/>
      <c r="G37" s="842"/>
      <c r="H37" s="649"/>
      <c r="I37" s="176" t="s">
        <v>1762</v>
      </c>
      <c r="J37" s="237"/>
      <c r="K37" s="649"/>
      <c r="L37" s="763"/>
      <c r="M37" s="278"/>
      <c r="AH37" s="79">
        <v>0</v>
      </c>
    </row>
    <row customHeight="1" ht="0.75" hidden="1">
      <c r="C38" s="785" t="s">
        <v>1767</v>
      </c>
      <c r="D38" s="914"/>
      <c r="E38" s="323"/>
      <c r="F38" s="89"/>
      <c r="G38" s="913"/>
      <c r="H38" s="649"/>
      <c r="I38" s="176"/>
      <c r="J38" s="237"/>
      <c r="K38" s="649"/>
      <c r="L38" s="763"/>
      <c r="M38" s="278"/>
      <c r="AH38" s="79">
        <v>0</v>
      </c>
    </row>
    <row customHeight="1" ht="18.75" hidden="1">
      <c r="A39" s="296" t="s">
        <v>340</v>
      </c>
      <c r="B39" s="296" t="s">
        <v>341</v>
      </c>
      <c r="D39" s="914"/>
      <c r="E39" s="323"/>
      <c r="F39" s="89" t="str">
        <f>INDEX(PT_DIFFERENTIATION_VTAR,MATCH(A39,PT_DIFFERENTIATION_VTAR_ID,0))</f>
        <v>Тарифы на услуги по передаче теплоносителя</v>
      </c>
      <c r="G39" s="842" t="str">
        <f>INDEX(PT_DIFFERENTIATION_NTAR,MATCH(B39,PT_DIFFERENTIATION_NTAR_ID,0))</f>
        <v/>
      </c>
      <c r="H39" s="390"/>
      <c r="I39" s="904"/>
      <c r="J39" s="905"/>
      <c r="K39" s="560"/>
      <c r="L39" s="390" t="s">
        <v>459</v>
      </c>
      <c r="M39" s="278"/>
      <c r="AH39" s="79">
        <v>0</v>
      </c>
    </row>
    <row customHeight="1" ht="18.75" hidden="1">
      <c r="C40" s="785" t="s">
        <v>1761</v>
      </c>
      <c r="D40" s="914"/>
      <c r="E40" s="323"/>
      <c r="F40" s="89"/>
      <c r="G40" s="842"/>
      <c r="H40" s="649"/>
      <c r="I40" s="176" t="s">
        <v>1762</v>
      </c>
      <c r="J40" s="237"/>
      <c r="K40" s="649"/>
      <c r="L40" s="763"/>
      <c r="M40" s="278"/>
      <c r="AH40" s="79">
        <v>0</v>
      </c>
    </row>
    <row customHeight="1" ht="0.75" hidden="1">
      <c r="C41" s="785" t="s">
        <v>1767</v>
      </c>
      <c r="D41" s="914"/>
      <c r="E41" s="323"/>
      <c r="F41" s="89"/>
      <c r="G41" s="913"/>
      <c r="H41" s="649"/>
      <c r="I41" s="176"/>
      <c r="J41" s="237"/>
      <c r="K41" s="649"/>
      <c r="L41" s="763"/>
      <c r="M41" s="278"/>
      <c r="AH41" s="79">
        <v>0</v>
      </c>
    </row>
    <row customHeight="1" ht="18.75" hidden="1">
      <c r="A42" s="296" t="s">
        <v>346</v>
      </c>
      <c r="B42" s="296" t="s">
        <v>347</v>
      </c>
      <c r="D42" s="914"/>
      <c r="E42" s="323"/>
      <c r="F42" s="89" t="str">
        <f>INDEX(PT_DIFFERENTIATION_VTAR,MATCH(A42,PT_DIFFERENTIATION_VTAR_ID,0))</f>
        <v>Плата за услуги по поддержанию резервной тепловой мощности при отсутствии потребления тепловой энергии</v>
      </c>
      <c r="G42" s="842" t="str">
        <f>INDEX(PT_DIFFERENTIATION_NTAR,MATCH(B42,PT_DIFFERENTIATION_NTAR_ID,0))</f>
        <v/>
      </c>
      <c r="H42" s="390"/>
      <c r="I42" s="904"/>
      <c r="J42" s="905"/>
      <c r="K42" s="560"/>
      <c r="L42" s="390" t="s">
        <v>459</v>
      </c>
      <c r="M42" s="278"/>
      <c r="AH42" s="79">
        <v>0</v>
      </c>
    </row>
    <row customHeight="1" ht="18.75" hidden="1">
      <c r="C43" s="785" t="s">
        <v>1761</v>
      </c>
      <c r="D43" s="914"/>
      <c r="E43" s="323"/>
      <c r="F43" s="89"/>
      <c r="G43" s="842"/>
      <c r="H43" s="649"/>
      <c r="I43" s="176" t="s">
        <v>1762</v>
      </c>
      <c r="J43" s="237"/>
      <c r="K43" s="649"/>
      <c r="L43" s="763"/>
      <c r="M43" s="278"/>
      <c r="AH43" s="79">
        <v>0</v>
      </c>
    </row>
    <row customHeight="1" ht="0.75" hidden="1">
      <c r="C44" s="785" t="s">
        <v>1767</v>
      </c>
      <c r="D44" s="914"/>
      <c r="E44" s="323"/>
      <c r="F44" s="89"/>
      <c r="G44" s="913"/>
      <c r="H44" s="649"/>
      <c r="I44" s="176"/>
      <c r="J44" s="237"/>
      <c r="K44" s="649"/>
      <c r="L44" s="763"/>
      <c r="M44" s="278"/>
      <c r="AH44" s="79">
        <v>0</v>
      </c>
    </row>
    <row customHeight="1" ht="18.75" hidden="1">
      <c r="A45" s="296" t="s">
        <v>352</v>
      </c>
      <c r="B45" s="296" t="s">
        <v>353</v>
      </c>
      <c r="D45" s="914"/>
      <c r="E45" s="323"/>
      <c r="F45" s="89" t="str">
        <f>INDEX(PT_DIFFERENTIATION_VTAR,MATCH(A45,PT_DIFFERENTIATION_VTAR_ID,0))</f>
        <v>Плата за подключение (технологическое присоединение) к системе теплоснабжения</v>
      </c>
      <c r="G45" s="842" t="str">
        <f>INDEX(PT_DIFFERENTIATION_NTAR,MATCH(B45,PT_DIFFERENTIATION_NTAR_ID,0))</f>
        <v/>
      </c>
      <c r="H45" s="390"/>
      <c r="I45" s="904"/>
      <c r="J45" s="905"/>
      <c r="K45" s="560"/>
      <c r="L45" s="390" t="s">
        <v>459</v>
      </c>
      <c r="M45" s="278"/>
      <c r="AH45" s="79">
        <v>0</v>
      </c>
    </row>
    <row customHeight="1" ht="18.75" hidden="1">
      <c r="C46" s="785" t="s">
        <v>1761</v>
      </c>
      <c r="D46" s="914"/>
      <c r="E46" s="323"/>
      <c r="F46" s="89"/>
      <c r="G46" s="842"/>
      <c r="H46" s="649"/>
      <c r="I46" s="176" t="s">
        <v>1762</v>
      </c>
      <c r="J46" s="237"/>
      <c r="K46" s="649"/>
      <c r="L46" s="763"/>
      <c r="M46" s="278"/>
      <c r="AH46" s="79">
        <v>0</v>
      </c>
    </row>
    <row customHeight="1" ht="0.75" hidden="1">
      <c r="C47" s="785" t="s">
        <v>1767</v>
      </c>
      <c r="D47" s="914"/>
      <c r="E47" s="323"/>
      <c r="F47" s="89"/>
      <c r="G47" s="913"/>
      <c r="H47" s="649"/>
      <c r="I47" s="176"/>
      <c r="J47" s="237"/>
      <c r="K47" s="649"/>
      <c r="L47" s="763"/>
      <c r="M47" s="278"/>
      <c r="AH47" s="79">
        <v>0</v>
      </c>
    </row>
    <row customHeight="1" ht="18.75" hidden="1">
      <c r="A48" s="296" t="s">
        <v>358</v>
      </c>
      <c r="B48" s="296" t="s">
        <v>359</v>
      </c>
      <c r="D48" s="914"/>
      <c r="E48" s="323"/>
      <c r="F48" s="89" t="str">
        <f>INDEX(PT_DIFFERENTIATION_VTAR,MATCH(A48,PT_DIFFERENTIATION_VTAR_ID,0))</f>
        <v>Плата за подключение (технологическое присоединение) к системе теплоснабжения (индивидуальная)</v>
      </c>
      <c r="G48" s="842" t="str">
        <f>INDEX(PT_DIFFERENTIATION_NTAR,MATCH(B48,PT_DIFFERENTIATION_NTAR_ID,0))</f>
        <v/>
      </c>
      <c r="H48" s="390"/>
      <c r="I48" s="904"/>
      <c r="J48" s="905"/>
      <c r="K48" s="560"/>
      <c r="L48" s="390" t="s">
        <v>459</v>
      </c>
      <c r="M48" s="278"/>
      <c r="AH48" s="79">
        <v>0</v>
      </c>
    </row>
    <row customHeight="1" ht="18.75" hidden="1">
      <c r="C49" s="785" t="s">
        <v>1761</v>
      </c>
      <c r="D49" s="914"/>
      <c r="E49" s="323"/>
      <c r="F49" s="89"/>
      <c r="G49" s="842"/>
      <c r="H49" s="649"/>
      <c r="I49" s="176" t="s">
        <v>1762</v>
      </c>
      <c r="J49" s="237"/>
      <c r="K49" s="649"/>
      <c r="L49" s="763"/>
      <c r="M49" s="278"/>
      <c r="AH49" s="79">
        <v>0</v>
      </c>
    </row>
    <row customHeight="1" ht="0.75" hidden="1">
      <c r="C50" s="785" t="s">
        <v>1767</v>
      </c>
      <c r="D50" s="914"/>
      <c r="E50" s="323"/>
      <c r="F50" s="89"/>
      <c r="G50" s="913"/>
      <c r="H50" s="649"/>
      <c r="I50" s="176"/>
      <c r="J50" s="237"/>
      <c r="K50" s="649"/>
      <c r="L50" s="763"/>
      <c r="M50" s="278"/>
      <c r="AH50" s="79">
        <v>0</v>
      </c>
    </row>
    <row customHeight="1" ht="18.75" hidden="1">
      <c r="A51" s="296" t="s">
        <v>378</v>
      </c>
      <c r="B51" s="296" t="s">
        <v>379</v>
      </c>
      <c r="D51" s="914"/>
      <c r="E51" s="323"/>
      <c r="F51" s="89" t="str">
        <f>INDEX(PT_DIFFERENTIATION_VTAR,MATCH(A51,PT_DIFFERENTIATION_VTAR_ID,0))</f>
        <v>Тариф на питьевую воду (питьевое водоснабжение)</v>
      </c>
      <c r="G51" s="842" t="str">
        <f>INDEX(PT_DIFFERENTIATION_NTAR,MATCH(B51,PT_DIFFERENTIATION_NTAR_ID,0))</f>
        <v/>
      </c>
      <c r="H51" s="390"/>
      <c r="I51" s="904"/>
      <c r="J51" s="905"/>
      <c r="K51" s="560"/>
      <c r="L51" s="390" t="s">
        <v>459</v>
      </c>
      <c r="M51" s="278"/>
      <c r="AH51" s="79">
        <v>0</v>
      </c>
    </row>
    <row customHeight="1" ht="18.75" hidden="1">
      <c r="C52" s="785" t="s">
        <v>1761</v>
      </c>
      <c r="D52" s="914"/>
      <c r="E52" s="323"/>
      <c r="F52" s="89"/>
      <c r="G52" s="842"/>
      <c r="H52" s="649"/>
      <c r="I52" s="176" t="s">
        <v>1762</v>
      </c>
      <c r="J52" s="237"/>
      <c r="K52" s="649"/>
      <c r="L52" s="763"/>
      <c r="M52" s="278"/>
      <c r="AH52" s="79">
        <v>0</v>
      </c>
    </row>
    <row customHeight="1" ht="0.75" hidden="1">
      <c r="C53" s="785" t="s">
        <v>1767</v>
      </c>
      <c r="D53" s="914"/>
      <c r="E53" s="323"/>
      <c r="F53" s="89"/>
      <c r="G53" s="913"/>
      <c r="H53" s="649"/>
      <c r="I53" s="176"/>
      <c r="J53" s="237"/>
      <c r="K53" s="649"/>
      <c r="L53" s="763"/>
      <c r="M53" s="278"/>
      <c r="AH53" s="79">
        <v>0</v>
      </c>
    </row>
    <row customHeight="1" ht="18.75" hidden="1">
      <c r="A54" s="296" t="s">
        <v>383</v>
      </c>
      <c r="B54" s="296" t="s">
        <v>384</v>
      </c>
      <c r="D54" s="914"/>
      <c r="E54" s="323"/>
      <c r="F54" s="89" t="str">
        <f>INDEX(PT_DIFFERENTIATION_VTAR,MATCH(A54,PT_DIFFERENTIATION_VTAR_ID,0))</f>
        <v>Тариф на техническую воду</v>
      </c>
      <c r="G54" s="842" t="str">
        <f>INDEX(PT_DIFFERENTIATION_NTAR,MATCH(B54,PT_DIFFERENTIATION_NTAR_ID,0))</f>
        <v/>
      </c>
      <c r="H54" s="390"/>
      <c r="I54" s="904"/>
      <c r="J54" s="905"/>
      <c r="K54" s="560"/>
      <c r="L54" s="390" t="s">
        <v>459</v>
      </c>
      <c r="M54" s="278"/>
      <c r="AH54" s="79">
        <v>0</v>
      </c>
    </row>
    <row customHeight="1" ht="18.75" hidden="1">
      <c r="C55" s="785" t="s">
        <v>1761</v>
      </c>
      <c r="D55" s="914"/>
      <c r="E55" s="323"/>
      <c r="F55" s="89"/>
      <c r="G55" s="842"/>
      <c r="H55" s="649"/>
      <c r="I55" s="176" t="s">
        <v>1762</v>
      </c>
      <c r="J55" s="237"/>
      <c r="K55" s="649"/>
      <c r="L55" s="763"/>
      <c r="M55" s="278"/>
      <c r="AH55" s="79">
        <v>0</v>
      </c>
    </row>
    <row customHeight="1" ht="0.75" hidden="1">
      <c r="C56" s="785" t="s">
        <v>1767</v>
      </c>
      <c r="D56" s="914"/>
      <c r="E56" s="323"/>
      <c r="F56" s="89"/>
      <c r="G56" s="913"/>
      <c r="H56" s="649"/>
      <c r="I56" s="176"/>
      <c r="J56" s="237"/>
      <c r="K56" s="649"/>
      <c r="L56" s="763"/>
      <c r="M56" s="278"/>
      <c r="AH56" s="79">
        <v>0</v>
      </c>
    </row>
    <row customHeight="1" ht="18.75" hidden="1">
      <c r="A57" s="296" t="s">
        <v>388</v>
      </c>
      <c r="B57" s="296" t="s">
        <v>389</v>
      </c>
      <c r="D57" s="914"/>
      <c r="E57" s="323"/>
      <c r="F57" s="89" t="str">
        <f>INDEX(PT_DIFFERENTIATION_VTAR,MATCH(A57,PT_DIFFERENTIATION_VTAR_ID,0))</f>
        <v>Тариф на транспортировку воды</v>
      </c>
      <c r="G57" s="842" t="str">
        <f>INDEX(PT_DIFFERENTIATION_NTAR,MATCH(B57,PT_DIFFERENTIATION_NTAR_ID,0))</f>
        <v/>
      </c>
      <c r="H57" s="390"/>
      <c r="I57" s="904"/>
      <c r="J57" s="905"/>
      <c r="K57" s="560"/>
      <c r="L57" s="390" t="s">
        <v>459</v>
      </c>
      <c r="M57" s="278"/>
      <c r="AH57" s="79">
        <v>0</v>
      </c>
    </row>
    <row customHeight="1" ht="18.75" hidden="1">
      <c r="C58" s="785" t="s">
        <v>1761</v>
      </c>
      <c r="D58" s="914"/>
      <c r="E58" s="323"/>
      <c r="F58" s="89"/>
      <c r="G58" s="842"/>
      <c r="H58" s="649"/>
      <c r="I58" s="176" t="s">
        <v>1762</v>
      </c>
      <c r="J58" s="237"/>
      <c r="K58" s="649"/>
      <c r="L58" s="763"/>
      <c r="M58" s="278"/>
      <c r="AH58" s="79">
        <v>0</v>
      </c>
    </row>
    <row customHeight="1" ht="0.75" hidden="1">
      <c r="C59" s="785" t="s">
        <v>1767</v>
      </c>
      <c r="D59" s="914"/>
      <c r="E59" s="323"/>
      <c r="F59" s="89"/>
      <c r="G59" s="913"/>
      <c r="H59" s="649"/>
      <c r="I59" s="176"/>
      <c r="J59" s="237"/>
      <c r="K59" s="649"/>
      <c r="L59" s="763"/>
      <c r="M59" s="278"/>
      <c r="AH59" s="79">
        <v>0</v>
      </c>
    </row>
    <row customHeight="1" ht="18.75" hidden="1">
      <c r="A60" s="296" t="s">
        <v>393</v>
      </c>
      <c r="B60" s="296" t="s">
        <v>394</v>
      </c>
      <c r="D60" s="914"/>
      <c r="E60" s="323"/>
      <c r="F60" s="89" t="str">
        <f>INDEX(PT_DIFFERENTIATION_VTAR,MATCH(A60,PT_DIFFERENTIATION_VTAR_ID,0))</f>
        <v>Тариф на подвоз воды</v>
      </c>
      <c r="G60" s="842" t="str">
        <f>INDEX(PT_DIFFERENTIATION_NTAR,MATCH(B60,PT_DIFFERENTIATION_NTAR_ID,0))</f>
        <v/>
      </c>
      <c r="H60" s="390"/>
      <c r="I60" s="904"/>
      <c r="J60" s="905"/>
      <c r="K60" s="560"/>
      <c r="L60" s="390" t="s">
        <v>459</v>
      </c>
      <c r="M60" s="278"/>
      <c r="AH60" s="79">
        <v>0</v>
      </c>
    </row>
    <row customHeight="1" ht="18.75" hidden="1">
      <c r="C61" s="785" t="s">
        <v>1761</v>
      </c>
      <c r="D61" s="914"/>
      <c r="E61" s="323"/>
      <c r="F61" s="89"/>
      <c r="G61" s="842"/>
      <c r="H61" s="649"/>
      <c r="I61" s="176" t="s">
        <v>1762</v>
      </c>
      <c r="J61" s="237"/>
      <c r="K61" s="649"/>
      <c r="L61" s="763"/>
      <c r="M61" s="278"/>
      <c r="AH61" s="79">
        <v>0</v>
      </c>
    </row>
    <row customHeight="1" ht="0.75" hidden="1">
      <c r="C62" s="785" t="s">
        <v>1767</v>
      </c>
      <c r="D62" s="914"/>
      <c r="E62" s="323"/>
      <c r="F62" s="89"/>
      <c r="G62" s="913"/>
      <c r="H62" s="649"/>
      <c r="I62" s="176"/>
      <c r="J62" s="237"/>
      <c r="K62" s="649"/>
      <c r="L62" s="763"/>
      <c r="M62" s="278"/>
      <c r="AH62" s="79">
        <v>0</v>
      </c>
    </row>
    <row customHeight="1" ht="18.75" hidden="1">
      <c r="A63" s="296" t="s">
        <v>398</v>
      </c>
      <c r="B63" s="296" t="s">
        <v>399</v>
      </c>
      <c r="D63" s="914"/>
      <c r="E63" s="323"/>
      <c r="F63" s="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842" t="str">
        <f>INDEX(PT_DIFFERENTIATION_NTAR,MATCH(B63,PT_DIFFERENTIATION_NTAR_ID,0))</f>
        <v/>
      </c>
      <c r="H63" s="390"/>
      <c r="I63" s="904"/>
      <c r="J63" s="905"/>
      <c r="K63" s="560"/>
      <c r="L63" s="390" t="s">
        <v>459</v>
      </c>
      <c r="M63" s="278"/>
      <c r="AH63" s="79">
        <v>0</v>
      </c>
    </row>
    <row customHeight="1" ht="18.75" hidden="1">
      <c r="C64" s="785" t="s">
        <v>1761</v>
      </c>
      <c r="D64" s="914"/>
      <c r="E64" s="323"/>
      <c r="F64" s="89"/>
      <c r="G64" s="842"/>
      <c r="H64" s="649"/>
      <c r="I64" s="176" t="s">
        <v>1762</v>
      </c>
      <c r="J64" s="237"/>
      <c r="K64" s="649"/>
      <c r="L64" s="763"/>
      <c r="M64" s="278"/>
      <c r="AH64" s="79">
        <v>0</v>
      </c>
    </row>
    <row customHeight="1" ht="0.75" hidden="1">
      <c r="C65" s="785" t="s">
        <v>1767</v>
      </c>
      <c r="D65" s="914"/>
      <c r="E65" s="323"/>
      <c r="F65" s="89"/>
      <c r="G65" s="913"/>
      <c r="H65" s="649"/>
      <c r="I65" s="176"/>
      <c r="J65" s="237"/>
      <c r="K65" s="649"/>
      <c r="L65" s="763"/>
      <c r="M65" s="278"/>
      <c r="AH65" s="79">
        <v>0</v>
      </c>
    </row>
    <row customHeight="1" ht="18.75" hidden="1">
      <c r="A66" s="296" t="s">
        <v>403</v>
      </c>
      <c r="B66" s="296" t="s">
        <v>404</v>
      </c>
      <c r="D66" s="914"/>
      <c r="E66" s="323"/>
      <c r="F66" s="89" t="str">
        <f>INDEX(PT_DIFFERENTIATION_VTAR,MATCH(A66,PT_DIFFERENTIATION_VTAR_ID,0))</f>
        <v>Тариф на горячую воду (горячее водоснабжение)</v>
      </c>
      <c r="G66" s="842" t="str">
        <f>INDEX(PT_DIFFERENTIATION_NTAR,MATCH(B66,PT_DIFFERENTIATION_NTAR_ID,0))</f>
        <v/>
      </c>
      <c r="H66" s="390"/>
      <c r="I66" s="904"/>
      <c r="J66" s="905"/>
      <c r="K66" s="560"/>
      <c r="L66" s="390" t="s">
        <v>459</v>
      </c>
      <c r="M66" s="278"/>
      <c r="AH66" s="79">
        <v>0</v>
      </c>
    </row>
    <row customHeight="1" ht="18.75" hidden="1">
      <c r="C67" s="785" t="s">
        <v>1761</v>
      </c>
      <c r="D67" s="914"/>
      <c r="E67" s="323"/>
      <c r="F67" s="89"/>
      <c r="G67" s="842"/>
      <c r="H67" s="649"/>
      <c r="I67" s="176" t="s">
        <v>1762</v>
      </c>
      <c r="J67" s="237"/>
      <c r="K67" s="649"/>
      <c r="L67" s="763"/>
      <c r="M67" s="278"/>
      <c r="AH67" s="79">
        <v>0</v>
      </c>
    </row>
    <row customHeight="1" ht="0.75" hidden="1">
      <c r="C68" s="785" t="s">
        <v>1767</v>
      </c>
      <c r="D68" s="914"/>
      <c r="E68" s="323"/>
      <c r="F68" s="89"/>
      <c r="G68" s="913"/>
      <c r="H68" s="649"/>
      <c r="I68" s="176"/>
      <c r="J68" s="237"/>
      <c r="K68" s="649"/>
      <c r="L68" s="763"/>
      <c r="M68" s="278"/>
      <c r="AH68" s="79">
        <v>0</v>
      </c>
    </row>
    <row customHeight="1" ht="18.75" hidden="1">
      <c r="A69" s="296" t="s">
        <v>408</v>
      </c>
      <c r="B69" s="296" t="s">
        <v>409</v>
      </c>
      <c r="D69" s="914"/>
      <c r="E69" s="323"/>
      <c r="F69" s="89" t="str">
        <f>INDEX(PT_DIFFERENTIATION_VTAR,MATCH(A69,PT_DIFFERENTIATION_VTAR_ID,0))</f>
        <v>Тариф на транспортировку горячей воды</v>
      </c>
      <c r="G69" s="842" t="str">
        <f>INDEX(PT_DIFFERENTIATION_NTAR,MATCH(B69,PT_DIFFERENTIATION_NTAR_ID,0))</f>
        <v/>
      </c>
      <c r="H69" s="390"/>
      <c r="I69" s="904"/>
      <c r="J69" s="905"/>
      <c r="K69" s="560"/>
      <c r="L69" s="390" t="s">
        <v>459</v>
      </c>
      <c r="M69" s="278"/>
      <c r="AH69" s="79">
        <v>0</v>
      </c>
    </row>
    <row customHeight="1" ht="18.75" hidden="1">
      <c r="C70" s="785" t="s">
        <v>1761</v>
      </c>
      <c r="D70" s="914"/>
      <c r="E70" s="323"/>
      <c r="F70" s="89"/>
      <c r="G70" s="842"/>
      <c r="H70" s="649"/>
      <c r="I70" s="176" t="s">
        <v>1762</v>
      </c>
      <c r="J70" s="237"/>
      <c r="K70" s="649"/>
      <c r="L70" s="763"/>
      <c r="M70" s="278"/>
      <c r="AH70" s="79">
        <v>0</v>
      </c>
    </row>
    <row customHeight="1" ht="0.75" hidden="1">
      <c r="C71" s="785" t="s">
        <v>1767</v>
      </c>
      <c r="D71" s="914"/>
      <c r="E71" s="323"/>
      <c r="F71" s="89"/>
      <c r="G71" s="913"/>
      <c r="H71" s="649"/>
      <c r="I71" s="176"/>
      <c r="J71" s="237"/>
      <c r="K71" s="649"/>
      <c r="L71" s="763"/>
      <c r="M71" s="278"/>
      <c r="AH71" s="79">
        <v>0</v>
      </c>
    </row>
    <row customHeight="1" ht="18.75" hidden="1">
      <c r="A72" s="296" t="s">
        <v>413</v>
      </c>
      <c r="B72" s="296" t="s">
        <v>414</v>
      </c>
      <c r="D72" s="914"/>
      <c r="E72" s="323"/>
      <c r="F72" s="89" t="str">
        <f>INDEX(PT_DIFFERENTIATION_VTAR,MATCH(A72,PT_DIFFERENTIATION_VTAR_ID,0))</f>
        <v>Тариф на подключение (технологическое присоединение) к централизованной системе горячего водоснабжения</v>
      </c>
      <c r="G72" s="842" t="str">
        <f>INDEX(PT_DIFFERENTIATION_NTAR,MATCH(B72,PT_DIFFERENTIATION_NTAR_ID,0))</f>
        <v/>
      </c>
      <c r="H72" s="390"/>
      <c r="I72" s="904"/>
      <c r="J72" s="905"/>
      <c r="K72" s="560"/>
      <c r="L72" s="390" t="s">
        <v>459</v>
      </c>
      <c r="M72" s="278"/>
      <c r="AH72" s="79">
        <v>0</v>
      </c>
    </row>
    <row customHeight="1" ht="18.75" hidden="1">
      <c r="C73" s="785" t="s">
        <v>1761</v>
      </c>
      <c r="D73" s="914"/>
      <c r="E73" s="323"/>
      <c r="F73" s="89"/>
      <c r="G73" s="842"/>
      <c r="H73" s="649"/>
      <c r="I73" s="176" t="s">
        <v>1762</v>
      </c>
      <c r="J73" s="237"/>
      <c r="K73" s="649"/>
      <c r="L73" s="763"/>
      <c r="M73" s="278"/>
      <c r="AH73" s="79">
        <v>0</v>
      </c>
    </row>
    <row customHeight="1" ht="0.75" hidden="1">
      <c r="C74" s="785" t="s">
        <v>1767</v>
      </c>
      <c r="D74" s="914"/>
      <c r="E74" s="323"/>
      <c r="F74" s="89"/>
      <c r="G74" s="913"/>
      <c r="H74" s="649"/>
      <c r="I74" s="176"/>
      <c r="J74" s="237"/>
      <c r="K74" s="649"/>
      <c r="L74" s="763"/>
      <c r="M74" s="278"/>
      <c r="AH74" s="79">
        <v>0</v>
      </c>
    </row>
    <row customHeight="1" ht="18.75" hidden="1">
      <c r="A75" s="296" t="s">
        <v>418</v>
      </c>
      <c r="B75" s="296" t="s">
        <v>419</v>
      </c>
      <c r="D75" s="914"/>
      <c r="E75" s="323"/>
      <c r="F75" s="89" t="str">
        <f>INDEX(PT_DIFFERENTIATION_VTAR,MATCH(A75,PT_DIFFERENTIATION_VTAR_ID,0))</f>
        <v>Тариф на водоотведение</v>
      </c>
      <c r="G75" s="842" t="str">
        <f>INDEX(PT_DIFFERENTIATION_NTAR,MATCH(B75,PT_DIFFERENTIATION_NTAR_ID,0))</f>
        <v/>
      </c>
      <c r="H75" s="390"/>
      <c r="I75" s="904"/>
      <c r="J75" s="905"/>
      <c r="K75" s="560"/>
      <c r="L75" s="390" t="s">
        <v>459</v>
      </c>
      <c r="M75" s="278"/>
      <c r="AH75" s="79">
        <v>0</v>
      </c>
    </row>
    <row customHeight="1" ht="18.75" hidden="1">
      <c r="C76" s="785" t="s">
        <v>1761</v>
      </c>
      <c r="D76" s="914"/>
      <c r="E76" s="323"/>
      <c r="F76" s="89"/>
      <c r="G76" s="842"/>
      <c r="H76" s="649"/>
      <c r="I76" s="176" t="s">
        <v>1762</v>
      </c>
      <c r="J76" s="237"/>
      <c r="K76" s="649"/>
      <c r="L76" s="763"/>
      <c r="M76" s="278"/>
      <c r="AH76" s="79">
        <v>0</v>
      </c>
    </row>
    <row customHeight="1" ht="0.75" hidden="1">
      <c r="C77" s="785" t="s">
        <v>1767</v>
      </c>
      <c r="D77" s="914"/>
      <c r="E77" s="323"/>
      <c r="F77" s="89"/>
      <c r="G77" s="913"/>
      <c r="H77" s="649"/>
      <c r="I77" s="176"/>
      <c r="J77" s="237"/>
      <c r="K77" s="649"/>
      <c r="L77" s="763"/>
      <c r="M77" s="278"/>
      <c r="AH77" s="79">
        <v>0</v>
      </c>
    </row>
    <row customHeight="1" ht="18.75" hidden="1">
      <c r="A78" s="296" t="s">
        <v>423</v>
      </c>
      <c r="B78" s="296" t="s">
        <v>424</v>
      </c>
      <c r="D78" s="914"/>
      <c r="E78" s="323"/>
      <c r="F78" s="89" t="str">
        <f>INDEX(PT_DIFFERENTIATION_VTAR,MATCH(A78,PT_DIFFERENTIATION_VTAR_ID,0))</f>
        <v>Тариф на транспортировку сточных вод</v>
      </c>
      <c r="G78" s="842" t="str">
        <f>INDEX(PT_DIFFERENTIATION_NTAR,MATCH(B78,PT_DIFFERENTIATION_NTAR_ID,0))</f>
        <v/>
      </c>
      <c r="H78" s="390"/>
      <c r="I78" s="904"/>
      <c r="J78" s="905"/>
      <c r="K78" s="560"/>
      <c r="L78" s="390" t="s">
        <v>459</v>
      </c>
      <c r="M78" s="278"/>
      <c r="AH78" s="79">
        <v>0</v>
      </c>
    </row>
    <row customHeight="1" ht="18.75" hidden="1">
      <c r="C79" s="785" t="s">
        <v>1761</v>
      </c>
      <c r="D79" s="914"/>
      <c r="E79" s="323"/>
      <c r="F79" s="89"/>
      <c r="G79" s="842"/>
      <c r="H79" s="649"/>
      <c r="I79" s="176" t="s">
        <v>1762</v>
      </c>
      <c r="J79" s="237"/>
      <c r="K79" s="649"/>
      <c r="L79" s="763"/>
      <c r="M79" s="278"/>
      <c r="AH79" s="79">
        <v>0</v>
      </c>
    </row>
    <row customHeight="1" ht="0.75" hidden="1">
      <c r="C80" s="785" t="s">
        <v>1767</v>
      </c>
      <c r="D80" s="914"/>
      <c r="E80" s="323"/>
      <c r="F80" s="89"/>
      <c r="G80" s="913"/>
      <c r="H80" s="649"/>
      <c r="I80" s="176"/>
      <c r="J80" s="237"/>
      <c r="K80" s="649"/>
      <c r="L80" s="763"/>
      <c r="M80" s="278"/>
      <c r="AH80" s="79">
        <v>0</v>
      </c>
    </row>
    <row customHeight="1" ht="18.75" hidden="1">
      <c r="A81" s="296" t="s">
        <v>428</v>
      </c>
      <c r="B81" s="296" t="s">
        <v>429</v>
      </c>
      <c r="D81" s="914"/>
      <c r="E81" s="323"/>
      <c r="F81" s="89" t="str">
        <f>INDEX(PT_DIFFERENTIATION_VTAR,MATCH(A81,PT_DIFFERENTIATION_VTAR_ID,0))</f>
        <v>Тариф на подключение (технологическое присоединение) к централизованной системе водоотведения</v>
      </c>
      <c r="G81" s="842" t="str">
        <f>INDEX(PT_DIFFERENTIATION_NTAR,MATCH(B81,PT_DIFFERENTIATION_NTAR_ID,0))</f>
        <v/>
      </c>
      <c r="H81" s="390"/>
      <c r="I81" s="904"/>
      <c r="J81" s="905"/>
      <c r="K81" s="560"/>
      <c r="L81" s="390" t="s">
        <v>459</v>
      </c>
      <c r="M81" s="278"/>
      <c r="AH81" s="79">
        <v>0</v>
      </c>
    </row>
    <row customHeight="1" ht="18.75" hidden="1">
      <c r="C82" s="785" t="s">
        <v>1761</v>
      </c>
      <c r="D82" s="914"/>
      <c r="E82" s="323"/>
      <c r="F82" s="89"/>
      <c r="G82" s="842"/>
      <c r="H82" s="649"/>
      <c r="I82" s="176" t="s">
        <v>1762</v>
      </c>
      <c r="J82" s="237"/>
      <c r="K82" s="649"/>
      <c r="L82" s="763"/>
      <c r="M82" s="278"/>
      <c r="AH82" s="79">
        <v>0</v>
      </c>
    </row>
    <row customHeight="1" ht="1.05">
      <c r="C83" s="785" t="s">
        <v>1767</v>
      </c>
      <c r="D83" s="914"/>
      <c r="E83" s="323"/>
      <c r="F83" s="89"/>
      <c r="G83" s="913"/>
      <c r="H83" s="649"/>
      <c r="I83" s="176"/>
      <c r="J83" s="237"/>
      <c r="K83" s="649"/>
      <c r="L83" s="763"/>
      <c r="M83" s="278"/>
      <c r="AH83" s="79">
        <v>1</v>
      </c>
    </row>
    <row customHeight="1" ht="19.95">
      <c r="D84" s="497"/>
      <c r="E84" s="323" t="s">
        <v>101</v>
      </c>
      <c r="F84" s="7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761"/>
      <c r="H84" s="761"/>
      <c r="I84" s="761"/>
      <c r="J84" s="761"/>
      <c r="K84" s="761"/>
      <c r="L84" s="761"/>
      <c r="M84" s="753"/>
      <c r="AH84" s="79">
        <v>19</v>
      </c>
    </row>
    <row customHeight="1" ht="35.699999999999996">
      <c r="D85" s="497"/>
      <c r="E85" s="917"/>
      <c r="F85" s="246" t="s">
        <v>459</v>
      </c>
      <c r="G85" s="246" t="s">
        <v>459</v>
      </c>
      <c r="H85" s="388" t="s">
        <v>459</v>
      </c>
      <c r="I85" s="390"/>
      <c r="J85" s="246" t="s">
        <v>459</v>
      </c>
      <c r="K85" s="246" t="s">
        <v>459</v>
      </c>
      <c r="L85" s="709"/>
      <c r="M85" s="450" t="s">
        <v>1768</v>
      </c>
      <c r="AH85" s="79">
        <v>34</v>
      </c>
    </row>
    <row customHeight="1" ht="19.95">
      <c r="D86" s="497"/>
      <c r="E86" s="323" t="s">
        <v>89</v>
      </c>
      <c r="F86" s="761" t="s">
        <v>1769</v>
      </c>
      <c r="G86" s="761"/>
      <c r="H86" s="761"/>
      <c r="I86" s="761"/>
      <c r="J86" s="761"/>
      <c r="K86" s="761"/>
      <c r="L86" s="761"/>
      <c r="M86" s="753"/>
      <c r="AH86" s="79">
        <v>19</v>
      </c>
    </row>
    <row customHeight="1" ht="60.75" hidden="1">
      <c r="A87" s="296" t="s">
        <v>310</v>
      </c>
      <c r="B87" s="296" t="s">
        <v>311</v>
      </c>
      <c r="D87" s="914"/>
      <c r="E87" s="323"/>
      <c r="F87" s="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42" t="str">
        <f>INDEX(PT_DIFFERENTIATION_NTAR,MATCH(B87,PT_DIFFERENTIATION_NTAR_ID,0))</f>
        <v/>
      </c>
      <c r="H87" s="390"/>
      <c r="I87" s="904"/>
      <c r="J87" s="905"/>
      <c r="K87" s="407"/>
      <c r="L87" s="390" t="s">
        <v>459</v>
      </c>
      <c r="M87"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AH87" s="79">
        <v>0</v>
      </c>
    </row>
    <row customHeight="1" ht="18.75" hidden="1">
      <c r="C88" s="785" t="s">
        <v>1763</v>
      </c>
      <c r="D88" s="914"/>
      <c r="E88" s="323"/>
      <c r="F88" s="89"/>
      <c r="G88" s="842"/>
      <c r="H88" s="649"/>
      <c r="I88" s="176" t="s">
        <v>1762</v>
      </c>
      <c r="J88" s="237"/>
      <c r="K88" s="649"/>
      <c r="L88" s="763"/>
      <c r="M88" s="278"/>
      <c r="AH88" s="79">
        <v>0</v>
      </c>
    </row>
    <row customHeight="1" ht="0.75" hidden="1">
      <c r="C89" s="785" t="s">
        <v>1770</v>
      </c>
      <c r="D89" s="914"/>
      <c r="E89" s="323"/>
      <c r="F89" s="89"/>
      <c r="G89" s="913"/>
      <c r="H89" s="649"/>
      <c r="I89" s="176"/>
      <c r="J89" s="237"/>
      <c r="K89" s="649"/>
      <c r="L89" s="763"/>
      <c r="M89" s="278"/>
      <c r="AH89" s="79">
        <v>0</v>
      </c>
    </row>
    <row customHeight="1" ht="45" hidden="1">
      <c r="A90" s="296" t="s">
        <v>315</v>
      </c>
      <c r="B90" s="296" t="s">
        <v>316</v>
      </c>
      <c r="D90" s="914"/>
      <c r="E90" s="323"/>
      <c r="F90" s="89" t="str">
        <f>INDEX(PT_DIFFERENTIATION_VTAR,MATCH(A90,PT_DIFFERENTIATION_VTAR_ID,0))</f>
        <v/>
      </c>
      <c r="G90" s="842" t="str">
        <f>INDEX(PT_DIFFERENTIATION_NTAR,MATCH(B90,PT_DIFFERENTIATION_NTAR_ID,0))</f>
        <v/>
      </c>
      <c r="H90" s="390"/>
      <c r="I90" s="904"/>
      <c r="J90" s="905"/>
      <c r="K90" s="407"/>
      <c r="L90" s="390" t="s">
        <v>459</v>
      </c>
      <c r="M90" s="280"/>
      <c r="AH90" s="79">
        <v>0</v>
      </c>
    </row>
    <row customHeight="1" ht="18.75" hidden="1">
      <c r="C91" s="785" t="s">
        <v>1763</v>
      </c>
      <c r="D91" s="914"/>
      <c r="E91" s="323"/>
      <c r="F91" s="89"/>
      <c r="G91" s="842"/>
      <c r="H91" s="649"/>
      <c r="I91" s="176" t="s">
        <v>1762</v>
      </c>
      <c r="J91" s="237"/>
      <c r="K91" s="649"/>
      <c r="L91" s="763"/>
      <c r="M91" s="278"/>
      <c r="AH91" s="79">
        <v>0</v>
      </c>
    </row>
    <row customHeight="1" ht="0.75" hidden="1">
      <c r="C92" s="785" t="s">
        <v>1770</v>
      </c>
      <c r="D92" s="914"/>
      <c r="E92" s="323"/>
      <c r="F92" s="89"/>
      <c r="G92" s="913"/>
      <c r="H92" s="649"/>
      <c r="I92" s="176"/>
      <c r="J92" s="237"/>
      <c r="K92" s="649"/>
      <c r="L92" s="763"/>
      <c r="M92" s="898"/>
      <c r="AH92" s="79">
        <v>0</v>
      </c>
    </row>
    <row customHeight="1" ht="45" hidden="1">
      <c r="A93" s="296" t="s">
        <v>322</v>
      </c>
      <c r="B93" s="296" t="s">
        <v>323</v>
      </c>
      <c r="D93" s="914"/>
      <c r="E93" s="323"/>
      <c r="F93" s="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42" t="str">
        <f>INDEX(PT_DIFFERENTIATION_NTAR,MATCH(B93,PT_DIFFERENTIATION_NTAR_ID,0))</f>
        <v/>
      </c>
      <c r="H93" s="390"/>
      <c r="I93" s="904"/>
      <c r="J93" s="905"/>
      <c r="K93" s="407"/>
      <c r="L93" s="390" t="s">
        <v>459</v>
      </c>
      <c r="M93" s="898"/>
      <c r="AH93" s="79">
        <v>0</v>
      </c>
    </row>
    <row customHeight="1" ht="18.75" hidden="1">
      <c r="C94" s="785" t="s">
        <v>1763</v>
      </c>
      <c r="D94" s="914"/>
      <c r="E94" s="323"/>
      <c r="F94" s="89"/>
      <c r="G94" s="842"/>
      <c r="H94" s="649"/>
      <c r="I94" s="176" t="s">
        <v>1762</v>
      </c>
      <c r="J94" s="237"/>
      <c r="K94" s="649"/>
      <c r="L94" s="763"/>
      <c r="M94" s="898"/>
      <c r="AH94" s="79">
        <v>0</v>
      </c>
    </row>
    <row customHeight="1" ht="0.75" hidden="1">
      <c r="C95" s="785" t="s">
        <v>1770</v>
      </c>
      <c r="D95" s="914"/>
      <c r="E95" s="323"/>
      <c r="F95" s="89"/>
      <c r="G95" s="913"/>
      <c r="H95" s="649"/>
      <c r="I95" s="176"/>
      <c r="J95" s="237"/>
      <c r="K95" s="649"/>
      <c r="L95" s="763"/>
      <c r="M95" s="898"/>
      <c r="AH95" s="79">
        <v>0</v>
      </c>
    </row>
    <row customHeight="1" ht="45" hidden="1">
      <c r="A96" s="296" t="s">
        <v>328</v>
      </c>
      <c r="B96" s="296" t="s">
        <v>329</v>
      </c>
      <c r="D96" s="914"/>
      <c r="E96" s="323"/>
      <c r="F96" s="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42" t="str">
        <f>INDEX(PT_DIFFERENTIATION_NTAR,MATCH(B96,PT_DIFFERENTIATION_NTAR_ID,0))</f>
        <v/>
      </c>
      <c r="H96" s="390"/>
      <c r="I96" s="904"/>
      <c r="J96" s="905"/>
      <c r="K96" s="407"/>
      <c r="L96" s="390" t="s">
        <v>459</v>
      </c>
      <c r="M96" s="898"/>
      <c r="AH96" s="79">
        <v>0</v>
      </c>
    </row>
    <row customHeight="1" ht="18.75" hidden="1">
      <c r="C97" s="785" t="s">
        <v>1763</v>
      </c>
      <c r="D97" s="914"/>
      <c r="E97" s="323"/>
      <c r="F97" s="89"/>
      <c r="G97" s="842"/>
      <c r="H97" s="649"/>
      <c r="I97" s="176" t="s">
        <v>1762</v>
      </c>
      <c r="J97" s="237"/>
      <c r="K97" s="649"/>
      <c r="L97" s="763"/>
      <c r="M97" s="898"/>
      <c r="AH97" s="79">
        <v>0</v>
      </c>
    </row>
    <row customHeight="1" ht="0.75" hidden="1">
      <c r="C98" s="785" t="s">
        <v>1770</v>
      </c>
      <c r="D98" s="914"/>
      <c r="E98" s="323"/>
      <c r="F98" s="89"/>
      <c r="G98" s="913"/>
      <c r="H98" s="649"/>
      <c r="I98" s="176"/>
      <c r="J98" s="237"/>
      <c r="K98" s="649"/>
      <c r="L98" s="763"/>
      <c r="M98" s="898"/>
      <c r="AH98" s="79">
        <v>0</v>
      </c>
    </row>
    <row customHeight="1" ht="18.75" hidden="1">
      <c r="A99" s="296" t="s">
        <v>334</v>
      </c>
      <c r="B99" s="296" t="s">
        <v>335</v>
      </c>
      <c r="D99" s="914"/>
      <c r="E99" s="323"/>
      <c r="F99" s="89" t="str">
        <f>INDEX(PT_DIFFERENTIATION_VTAR,MATCH(A99,PT_DIFFERENTIATION_VTAR_ID,0))</f>
        <v>Тарифы на услуги по передаче тепловой энергии</v>
      </c>
      <c r="G99" s="842" t="str">
        <f>INDEX(PT_DIFFERENTIATION_NTAR,MATCH(B99,PT_DIFFERENTIATION_NTAR_ID,0))</f>
        <v/>
      </c>
      <c r="H99" s="390"/>
      <c r="I99" s="904"/>
      <c r="J99" s="905"/>
      <c r="K99" s="407"/>
      <c r="L99" s="390" t="s">
        <v>459</v>
      </c>
      <c r="M99" s="898"/>
      <c r="AH99" s="79">
        <v>0</v>
      </c>
    </row>
    <row customHeight="1" ht="18.75" hidden="1">
      <c r="C100" s="785" t="s">
        <v>1763</v>
      </c>
      <c r="D100" s="914"/>
      <c r="E100" s="323"/>
      <c r="F100" s="89"/>
      <c r="G100" s="842"/>
      <c r="H100" s="649"/>
      <c r="I100" s="176" t="s">
        <v>1762</v>
      </c>
      <c r="J100" s="237"/>
      <c r="K100" s="649"/>
      <c r="L100" s="763"/>
      <c r="M100" s="898"/>
      <c r="AH100" s="79">
        <v>0</v>
      </c>
    </row>
    <row customHeight="1" ht="0.75" hidden="1">
      <c r="C101" s="785" t="s">
        <v>1770</v>
      </c>
      <c r="D101" s="914"/>
      <c r="E101" s="323"/>
      <c r="F101" s="89"/>
      <c r="G101" s="913"/>
      <c r="H101" s="649"/>
      <c r="I101" s="176"/>
      <c r="J101" s="237"/>
      <c r="K101" s="649"/>
      <c r="L101" s="763"/>
      <c r="M101" s="898"/>
      <c r="AH101" s="79">
        <v>0</v>
      </c>
    </row>
    <row customHeight="1" ht="18.75" hidden="1">
      <c r="A102" s="296" t="s">
        <v>340</v>
      </c>
      <c r="B102" s="296" t="s">
        <v>341</v>
      </c>
      <c r="D102" s="914"/>
      <c r="E102" s="323"/>
      <c r="F102" s="89" t="str">
        <f>INDEX(PT_DIFFERENTIATION_VTAR,MATCH(A102,PT_DIFFERENTIATION_VTAR_ID,0))</f>
        <v>Тарифы на услуги по передаче теплоносителя</v>
      </c>
      <c r="G102" s="842" t="str">
        <f>INDEX(PT_DIFFERENTIATION_NTAR,MATCH(B102,PT_DIFFERENTIATION_NTAR_ID,0))</f>
        <v/>
      </c>
      <c r="H102" s="390"/>
      <c r="I102" s="904"/>
      <c r="J102" s="905"/>
      <c r="K102" s="407"/>
      <c r="L102" s="390" t="s">
        <v>459</v>
      </c>
      <c r="M102" s="898"/>
      <c r="AH102" s="79">
        <v>0</v>
      </c>
    </row>
    <row customHeight="1" ht="18.75" hidden="1">
      <c r="C103" s="785" t="s">
        <v>1763</v>
      </c>
      <c r="D103" s="914"/>
      <c r="E103" s="323"/>
      <c r="F103" s="89"/>
      <c r="G103" s="842"/>
      <c r="H103" s="649"/>
      <c r="I103" s="176" t="s">
        <v>1762</v>
      </c>
      <c r="J103" s="237"/>
      <c r="K103" s="649"/>
      <c r="L103" s="763"/>
      <c r="M103" s="898"/>
      <c r="AH103" s="79">
        <v>0</v>
      </c>
    </row>
    <row customHeight="1" ht="0.75" hidden="1">
      <c r="C104" s="785" t="s">
        <v>1770</v>
      </c>
      <c r="D104" s="914"/>
      <c r="E104" s="323"/>
      <c r="F104" s="89"/>
      <c r="G104" s="913"/>
      <c r="H104" s="649"/>
      <c r="I104" s="176"/>
      <c r="J104" s="237"/>
      <c r="K104" s="649"/>
      <c r="L104" s="763"/>
      <c r="M104" s="898"/>
      <c r="AH104" s="79">
        <v>0</v>
      </c>
    </row>
    <row customHeight="1" ht="18.75" hidden="1">
      <c r="A105" s="296" t="s">
        <v>346</v>
      </c>
      <c r="B105" s="296" t="s">
        <v>347</v>
      </c>
      <c r="D105" s="914"/>
      <c r="E105" s="323"/>
      <c r="F105" s="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42" t="str">
        <f>INDEX(PT_DIFFERENTIATION_NTAR,MATCH(B105,PT_DIFFERENTIATION_NTAR_ID,0))</f>
        <v/>
      </c>
      <c r="H105" s="390"/>
      <c r="I105" s="904"/>
      <c r="J105" s="905"/>
      <c r="K105" s="407"/>
      <c r="L105" s="390" t="s">
        <v>459</v>
      </c>
      <c r="M105" s="898"/>
      <c r="AH105" s="79">
        <v>0</v>
      </c>
    </row>
    <row customHeight="1" ht="18.75" hidden="1">
      <c r="C106" s="785" t="s">
        <v>1763</v>
      </c>
      <c r="D106" s="914"/>
      <c r="E106" s="323"/>
      <c r="F106" s="89"/>
      <c r="G106" s="842"/>
      <c r="H106" s="649"/>
      <c r="I106" s="176" t="s">
        <v>1762</v>
      </c>
      <c r="J106" s="237"/>
      <c r="K106" s="649"/>
      <c r="L106" s="763"/>
      <c r="M106" s="898"/>
      <c r="AH106" s="79">
        <v>0</v>
      </c>
    </row>
    <row customHeight="1" ht="0.75" hidden="1">
      <c r="C107" s="785" t="s">
        <v>1770</v>
      </c>
      <c r="D107" s="914"/>
      <c r="E107" s="323"/>
      <c r="F107" s="89"/>
      <c r="G107" s="913"/>
      <c r="H107" s="649"/>
      <c r="I107" s="176"/>
      <c r="J107" s="237"/>
      <c r="K107" s="649"/>
      <c r="L107" s="763"/>
      <c r="M107" s="898"/>
      <c r="AH107" s="79">
        <v>0</v>
      </c>
    </row>
    <row customHeight="1" ht="18.75" hidden="1">
      <c r="A108" s="296" t="s">
        <v>352</v>
      </c>
      <c r="B108" s="296" t="s">
        <v>353</v>
      </c>
      <c r="D108" s="914"/>
      <c r="E108" s="323"/>
      <c r="F108" s="89" t="str">
        <f>INDEX(PT_DIFFERENTIATION_VTAR,MATCH(A108,PT_DIFFERENTIATION_VTAR_ID,0))</f>
        <v>Плата за подключение (технологическое присоединение) к системе теплоснабжения</v>
      </c>
      <c r="G108" s="842" t="str">
        <f>INDEX(PT_DIFFERENTIATION_NTAR,MATCH(B108,PT_DIFFERENTIATION_NTAR_ID,0))</f>
        <v/>
      </c>
      <c r="H108" s="390"/>
      <c r="I108" s="904"/>
      <c r="J108" s="905"/>
      <c r="K108" s="407"/>
      <c r="L108" s="390" t="s">
        <v>459</v>
      </c>
      <c r="M108" s="898"/>
      <c r="AH108" s="79">
        <v>0</v>
      </c>
    </row>
    <row customHeight="1" ht="18.75" hidden="1">
      <c r="C109" s="785" t="s">
        <v>1763</v>
      </c>
      <c r="D109" s="914"/>
      <c r="E109" s="323"/>
      <c r="F109" s="89"/>
      <c r="G109" s="842"/>
      <c r="H109" s="649"/>
      <c r="I109" s="176" t="s">
        <v>1762</v>
      </c>
      <c r="J109" s="237"/>
      <c r="K109" s="649"/>
      <c r="L109" s="763"/>
      <c r="M109" s="898"/>
      <c r="AH109" s="79">
        <v>0</v>
      </c>
    </row>
    <row customHeight="1" ht="0.75" hidden="1">
      <c r="C110" s="785" t="s">
        <v>1770</v>
      </c>
      <c r="D110" s="914"/>
      <c r="E110" s="323"/>
      <c r="F110" s="89"/>
      <c r="G110" s="913"/>
      <c r="H110" s="649"/>
      <c r="I110" s="176"/>
      <c r="J110" s="237"/>
      <c r="K110" s="649"/>
      <c r="L110" s="763"/>
      <c r="M110" s="898"/>
      <c r="AH110" s="79">
        <v>0</v>
      </c>
    </row>
    <row customHeight="1" ht="18.75" hidden="1">
      <c r="A111" s="296" t="s">
        <v>358</v>
      </c>
      <c r="B111" s="296" t="s">
        <v>359</v>
      </c>
      <c r="D111" s="914"/>
      <c r="E111" s="323"/>
      <c r="F111" s="89" t="str">
        <f>INDEX(PT_DIFFERENTIATION_VTAR,MATCH(A111,PT_DIFFERENTIATION_VTAR_ID,0))</f>
        <v>Плата за подключение (технологическое присоединение) к системе теплоснабжения (индивидуальная)</v>
      </c>
      <c r="G111" s="842" t="str">
        <f>INDEX(PT_DIFFERENTIATION_NTAR,MATCH(B111,PT_DIFFERENTIATION_NTAR_ID,0))</f>
        <v/>
      </c>
      <c r="H111" s="390"/>
      <c r="I111" s="904"/>
      <c r="J111" s="905"/>
      <c r="K111" s="407"/>
      <c r="L111" s="390" t="s">
        <v>459</v>
      </c>
      <c r="M111" s="898"/>
      <c r="AH111" s="79">
        <v>0</v>
      </c>
    </row>
    <row customHeight="1" ht="18.75" hidden="1">
      <c r="C112" s="785" t="s">
        <v>1763</v>
      </c>
      <c r="D112" s="914"/>
      <c r="E112" s="323"/>
      <c r="F112" s="89"/>
      <c r="G112" s="842"/>
      <c r="H112" s="649"/>
      <c r="I112" s="176" t="s">
        <v>1762</v>
      </c>
      <c r="J112" s="237"/>
      <c r="K112" s="649"/>
      <c r="L112" s="763"/>
      <c r="M112" s="898"/>
      <c r="AH112" s="79">
        <v>0</v>
      </c>
    </row>
    <row customHeight="1" ht="0.75" hidden="1">
      <c r="C113" s="785" t="s">
        <v>1770</v>
      </c>
      <c r="D113" s="914"/>
      <c r="E113" s="323"/>
      <c r="F113" s="89"/>
      <c r="G113" s="913"/>
      <c r="H113" s="649"/>
      <c r="I113" s="176"/>
      <c r="J113" s="237"/>
      <c r="K113" s="649"/>
      <c r="L113" s="763"/>
      <c r="M113" s="898"/>
      <c r="AH113" s="79">
        <v>0</v>
      </c>
    </row>
    <row customHeight="1" ht="18.75" hidden="1">
      <c r="A114" s="296" t="s">
        <v>378</v>
      </c>
      <c r="B114" s="296" t="s">
        <v>379</v>
      </c>
      <c r="D114" s="914"/>
      <c r="E114" s="323"/>
      <c r="F114" s="89" t="str">
        <f>INDEX(PT_DIFFERENTIATION_VTAR,MATCH(A114,PT_DIFFERENTIATION_VTAR_ID,0))</f>
        <v>Тариф на питьевую воду (питьевое водоснабжение)</v>
      </c>
      <c r="G114" s="842" t="str">
        <f>INDEX(PT_DIFFERENTIATION_NTAR,MATCH(B114,PT_DIFFERENTIATION_NTAR_ID,0))</f>
        <v/>
      </c>
      <c r="H114" s="390"/>
      <c r="I114" s="904"/>
      <c r="J114" s="905"/>
      <c r="K114" s="407"/>
      <c r="L114" s="390" t="s">
        <v>459</v>
      </c>
      <c r="M114" s="898"/>
      <c r="AH114" s="79">
        <v>0</v>
      </c>
    </row>
    <row customHeight="1" ht="18.75" hidden="1">
      <c r="C115" s="785" t="s">
        <v>1763</v>
      </c>
      <c r="D115" s="914"/>
      <c r="E115" s="323"/>
      <c r="F115" s="89"/>
      <c r="G115" s="842"/>
      <c r="H115" s="649"/>
      <c r="I115" s="176" t="s">
        <v>1762</v>
      </c>
      <c r="J115" s="237"/>
      <c r="K115" s="649"/>
      <c r="L115" s="763"/>
      <c r="M115" s="898"/>
      <c r="AH115" s="79">
        <v>0</v>
      </c>
    </row>
    <row customHeight="1" ht="0.75" hidden="1">
      <c r="C116" s="785" t="s">
        <v>1770</v>
      </c>
      <c r="D116" s="914"/>
      <c r="E116" s="323"/>
      <c r="F116" s="89"/>
      <c r="G116" s="913"/>
      <c r="H116" s="649"/>
      <c r="I116" s="176"/>
      <c r="J116" s="237"/>
      <c r="K116" s="649"/>
      <c r="L116" s="763"/>
      <c r="M116" s="898"/>
      <c r="AH116" s="79">
        <v>0</v>
      </c>
    </row>
    <row customHeight="1" ht="18.75" hidden="1">
      <c r="A117" s="296" t="s">
        <v>383</v>
      </c>
      <c r="B117" s="296" t="s">
        <v>384</v>
      </c>
      <c r="D117" s="914"/>
      <c r="E117" s="323"/>
      <c r="F117" s="89" t="str">
        <f>INDEX(PT_DIFFERENTIATION_VTAR,MATCH(A117,PT_DIFFERENTIATION_VTAR_ID,0))</f>
        <v>Тариф на техническую воду</v>
      </c>
      <c r="G117" s="842" t="str">
        <f>INDEX(PT_DIFFERENTIATION_NTAR,MATCH(B117,PT_DIFFERENTIATION_NTAR_ID,0))</f>
        <v/>
      </c>
      <c r="H117" s="390"/>
      <c r="I117" s="904"/>
      <c r="J117" s="905"/>
      <c r="K117" s="407"/>
      <c r="L117" s="390" t="s">
        <v>459</v>
      </c>
      <c r="M117" s="898"/>
      <c r="AH117" s="79">
        <v>0</v>
      </c>
    </row>
    <row customHeight="1" ht="18.75" hidden="1">
      <c r="C118" s="785" t="s">
        <v>1763</v>
      </c>
      <c r="D118" s="914"/>
      <c r="E118" s="323"/>
      <c r="F118" s="89"/>
      <c r="G118" s="842"/>
      <c r="H118" s="649"/>
      <c r="I118" s="176" t="s">
        <v>1762</v>
      </c>
      <c r="J118" s="237"/>
      <c r="K118" s="649"/>
      <c r="L118" s="763"/>
      <c r="M118" s="898"/>
      <c r="AH118" s="79">
        <v>0</v>
      </c>
    </row>
    <row customHeight="1" ht="0.75" hidden="1">
      <c r="C119" s="785" t="s">
        <v>1770</v>
      </c>
      <c r="D119" s="914"/>
      <c r="E119" s="323"/>
      <c r="F119" s="89"/>
      <c r="G119" s="913"/>
      <c r="H119" s="649"/>
      <c r="I119" s="176"/>
      <c r="J119" s="237"/>
      <c r="K119" s="649"/>
      <c r="L119" s="763"/>
      <c r="M119" s="898"/>
      <c r="AH119" s="79">
        <v>0</v>
      </c>
    </row>
    <row customHeight="1" ht="18.75" hidden="1">
      <c r="A120" s="296" t="s">
        <v>388</v>
      </c>
      <c r="B120" s="296" t="s">
        <v>389</v>
      </c>
      <c r="D120" s="914"/>
      <c r="E120" s="323"/>
      <c r="F120" s="89" t="str">
        <f>INDEX(PT_DIFFERENTIATION_VTAR,MATCH(A120,PT_DIFFERENTIATION_VTAR_ID,0))</f>
        <v>Тариф на транспортировку воды</v>
      </c>
      <c r="G120" s="842" t="str">
        <f>INDEX(PT_DIFFERENTIATION_NTAR,MATCH(B120,PT_DIFFERENTIATION_NTAR_ID,0))</f>
        <v/>
      </c>
      <c r="H120" s="390"/>
      <c r="I120" s="904"/>
      <c r="J120" s="905"/>
      <c r="K120" s="407"/>
      <c r="L120" s="390" t="s">
        <v>459</v>
      </c>
      <c r="M120" s="898"/>
      <c r="AH120" s="79">
        <v>0</v>
      </c>
    </row>
    <row customHeight="1" ht="18.75" hidden="1">
      <c r="C121" s="785" t="s">
        <v>1763</v>
      </c>
      <c r="D121" s="914"/>
      <c r="E121" s="323"/>
      <c r="F121" s="89"/>
      <c r="G121" s="842"/>
      <c r="H121" s="649"/>
      <c r="I121" s="176" t="s">
        <v>1762</v>
      </c>
      <c r="J121" s="237"/>
      <c r="K121" s="649"/>
      <c r="L121" s="763"/>
      <c r="M121" s="898"/>
      <c r="AH121" s="79">
        <v>0</v>
      </c>
    </row>
    <row customHeight="1" ht="0.75" hidden="1">
      <c r="C122" s="785" t="s">
        <v>1770</v>
      </c>
      <c r="D122" s="914"/>
      <c r="E122" s="323"/>
      <c r="F122" s="89"/>
      <c r="G122" s="913"/>
      <c r="H122" s="649"/>
      <c r="I122" s="176"/>
      <c r="J122" s="237"/>
      <c r="K122" s="649"/>
      <c r="L122" s="763"/>
      <c r="M122" s="898"/>
      <c r="AH122" s="79">
        <v>0</v>
      </c>
    </row>
    <row customHeight="1" ht="18.75" hidden="1">
      <c r="A123" s="296" t="s">
        <v>393</v>
      </c>
      <c r="B123" s="296" t="s">
        <v>394</v>
      </c>
      <c r="D123" s="914"/>
      <c r="E123" s="323"/>
      <c r="F123" s="89" t="str">
        <f>INDEX(PT_DIFFERENTIATION_VTAR,MATCH(A123,PT_DIFFERENTIATION_VTAR_ID,0))</f>
        <v>Тариф на подвоз воды</v>
      </c>
      <c r="G123" s="842" t="str">
        <f>INDEX(PT_DIFFERENTIATION_NTAR,MATCH(B123,PT_DIFFERENTIATION_NTAR_ID,0))</f>
        <v/>
      </c>
      <c r="H123" s="390"/>
      <c r="I123" s="904"/>
      <c r="J123" s="905"/>
      <c r="K123" s="407"/>
      <c r="L123" s="390" t="s">
        <v>459</v>
      </c>
      <c r="M123" s="898"/>
      <c r="AH123" s="79">
        <v>0</v>
      </c>
    </row>
    <row customHeight="1" ht="18.75" hidden="1">
      <c r="C124" s="785" t="s">
        <v>1763</v>
      </c>
      <c r="D124" s="914"/>
      <c r="E124" s="323"/>
      <c r="F124" s="89"/>
      <c r="G124" s="842"/>
      <c r="H124" s="649"/>
      <c r="I124" s="176" t="s">
        <v>1762</v>
      </c>
      <c r="J124" s="237"/>
      <c r="K124" s="649"/>
      <c r="L124" s="763"/>
      <c r="M124" s="898"/>
      <c r="AH124" s="79">
        <v>0</v>
      </c>
    </row>
    <row customHeight="1" ht="0.75" hidden="1">
      <c r="C125" s="785" t="s">
        <v>1770</v>
      </c>
      <c r="D125" s="914"/>
      <c r="E125" s="323"/>
      <c r="F125" s="89"/>
      <c r="G125" s="913"/>
      <c r="H125" s="649"/>
      <c r="I125" s="176"/>
      <c r="J125" s="237"/>
      <c r="K125" s="649"/>
      <c r="L125" s="763"/>
      <c r="M125" s="898"/>
      <c r="AH125" s="79">
        <v>0</v>
      </c>
    </row>
    <row customHeight="1" ht="18.75" hidden="1">
      <c r="A126" s="296" t="s">
        <v>398</v>
      </c>
      <c r="B126" s="296" t="s">
        <v>399</v>
      </c>
      <c r="D126" s="914"/>
      <c r="E126" s="323"/>
      <c r="F126" s="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42" t="str">
        <f>INDEX(PT_DIFFERENTIATION_NTAR,MATCH(B126,PT_DIFFERENTIATION_NTAR_ID,0))</f>
        <v/>
      </c>
      <c r="H126" s="390"/>
      <c r="I126" s="904"/>
      <c r="J126" s="905"/>
      <c r="K126" s="407"/>
      <c r="L126" s="390" t="s">
        <v>459</v>
      </c>
      <c r="M126" s="898"/>
      <c r="AH126" s="79">
        <v>0</v>
      </c>
    </row>
    <row customHeight="1" ht="18.75" hidden="1">
      <c r="C127" s="785" t="s">
        <v>1763</v>
      </c>
      <c r="D127" s="914"/>
      <c r="E127" s="323"/>
      <c r="F127" s="89"/>
      <c r="G127" s="842"/>
      <c r="H127" s="649"/>
      <c r="I127" s="176" t="s">
        <v>1762</v>
      </c>
      <c r="J127" s="237"/>
      <c r="K127" s="649"/>
      <c r="L127" s="763"/>
      <c r="M127" s="898"/>
      <c r="AH127" s="79">
        <v>0</v>
      </c>
    </row>
    <row customHeight="1" ht="0.75" hidden="1">
      <c r="C128" s="785" t="s">
        <v>1770</v>
      </c>
      <c r="D128" s="914"/>
      <c r="E128" s="323"/>
      <c r="F128" s="89"/>
      <c r="G128" s="913"/>
      <c r="H128" s="649"/>
      <c r="I128" s="176"/>
      <c r="J128" s="237"/>
      <c r="K128" s="649"/>
      <c r="L128" s="763"/>
      <c r="M128" s="898"/>
      <c r="AH128" s="79">
        <v>0</v>
      </c>
    </row>
    <row customHeight="1" ht="18.75" hidden="1">
      <c r="A129" s="296" t="s">
        <v>403</v>
      </c>
      <c r="B129" s="296" t="s">
        <v>404</v>
      </c>
      <c r="D129" s="914"/>
      <c r="E129" s="323"/>
      <c r="F129" s="89" t="str">
        <f>INDEX(PT_DIFFERENTIATION_VTAR,MATCH(A129,PT_DIFFERENTIATION_VTAR_ID,0))</f>
        <v>Тариф на горячую воду (горячее водоснабжение)</v>
      </c>
      <c r="G129" s="842" t="str">
        <f>INDEX(PT_DIFFERENTIATION_NTAR,MATCH(B129,PT_DIFFERENTIATION_NTAR_ID,0))</f>
        <v/>
      </c>
      <c r="H129" s="390"/>
      <c r="I129" s="904"/>
      <c r="J129" s="905"/>
      <c r="K129" s="407"/>
      <c r="L129" s="390" t="s">
        <v>459</v>
      </c>
      <c r="M129" s="898"/>
      <c r="AH129" s="79">
        <v>0</v>
      </c>
    </row>
    <row customHeight="1" ht="18.75" hidden="1">
      <c r="C130" s="785" t="s">
        <v>1763</v>
      </c>
      <c r="D130" s="914"/>
      <c r="E130" s="323"/>
      <c r="F130" s="89"/>
      <c r="G130" s="842"/>
      <c r="H130" s="649"/>
      <c r="I130" s="176" t="s">
        <v>1762</v>
      </c>
      <c r="J130" s="237"/>
      <c r="K130" s="649"/>
      <c r="L130" s="763"/>
      <c r="M130" s="898"/>
      <c r="AH130" s="79">
        <v>0</v>
      </c>
    </row>
    <row customHeight="1" ht="0.75" hidden="1">
      <c r="C131" s="785" t="s">
        <v>1770</v>
      </c>
      <c r="D131" s="914"/>
      <c r="E131" s="323"/>
      <c r="F131" s="89"/>
      <c r="G131" s="913"/>
      <c r="H131" s="649"/>
      <c r="I131" s="176"/>
      <c r="J131" s="237"/>
      <c r="K131" s="649"/>
      <c r="L131" s="763"/>
      <c r="M131" s="898"/>
      <c r="AH131" s="79">
        <v>0</v>
      </c>
    </row>
    <row customHeight="1" ht="18.75" hidden="1">
      <c r="A132" s="296" t="s">
        <v>408</v>
      </c>
      <c r="B132" s="296" t="s">
        <v>409</v>
      </c>
      <c r="D132" s="914"/>
      <c r="E132" s="323"/>
      <c r="F132" s="89" t="str">
        <f>INDEX(PT_DIFFERENTIATION_VTAR,MATCH(A132,PT_DIFFERENTIATION_VTAR_ID,0))</f>
        <v>Тариф на транспортировку горячей воды</v>
      </c>
      <c r="G132" s="842" t="str">
        <f>INDEX(PT_DIFFERENTIATION_NTAR,MATCH(B132,PT_DIFFERENTIATION_NTAR_ID,0))</f>
        <v/>
      </c>
      <c r="H132" s="390"/>
      <c r="I132" s="904"/>
      <c r="J132" s="905"/>
      <c r="K132" s="407"/>
      <c r="L132" s="390" t="s">
        <v>459</v>
      </c>
      <c r="M132" s="898"/>
      <c r="AH132" s="79">
        <v>0</v>
      </c>
    </row>
    <row customHeight="1" ht="18.75" hidden="1">
      <c r="C133" s="785" t="s">
        <v>1763</v>
      </c>
      <c r="D133" s="914"/>
      <c r="E133" s="323"/>
      <c r="F133" s="89"/>
      <c r="G133" s="842"/>
      <c r="H133" s="649"/>
      <c r="I133" s="176" t="s">
        <v>1762</v>
      </c>
      <c r="J133" s="237"/>
      <c r="K133" s="649"/>
      <c r="L133" s="763"/>
      <c r="M133" s="898"/>
      <c r="AH133" s="79">
        <v>0</v>
      </c>
    </row>
    <row customHeight="1" ht="0.75" hidden="1">
      <c r="C134" s="785" t="s">
        <v>1770</v>
      </c>
      <c r="D134" s="914"/>
      <c r="E134" s="323"/>
      <c r="F134" s="89"/>
      <c r="G134" s="913"/>
      <c r="H134" s="649"/>
      <c r="I134" s="176"/>
      <c r="J134" s="237"/>
      <c r="K134" s="649"/>
      <c r="L134" s="763"/>
      <c r="M134" s="898"/>
      <c r="AH134" s="79">
        <v>0</v>
      </c>
    </row>
    <row customHeight="1" ht="18.75" hidden="1">
      <c r="A135" s="296" t="s">
        <v>413</v>
      </c>
      <c r="B135" s="296" t="s">
        <v>414</v>
      </c>
      <c r="D135" s="914"/>
      <c r="E135" s="323"/>
      <c r="F135" s="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842" t="str">
        <f>INDEX(PT_DIFFERENTIATION_NTAR,MATCH(B135,PT_DIFFERENTIATION_NTAR_ID,0))</f>
        <v/>
      </c>
      <c r="H135" s="390"/>
      <c r="I135" s="904"/>
      <c r="J135" s="905"/>
      <c r="K135" s="407"/>
      <c r="L135" s="390" t="s">
        <v>459</v>
      </c>
      <c r="M135" s="898"/>
      <c r="AH135" s="79">
        <v>0</v>
      </c>
    </row>
    <row customHeight="1" ht="18.75" hidden="1">
      <c r="C136" s="785" t="s">
        <v>1763</v>
      </c>
      <c r="D136" s="914"/>
      <c r="E136" s="323"/>
      <c r="F136" s="89"/>
      <c r="G136" s="842"/>
      <c r="H136" s="649"/>
      <c r="I136" s="176" t="s">
        <v>1762</v>
      </c>
      <c r="J136" s="237"/>
      <c r="K136" s="649"/>
      <c r="L136" s="763"/>
      <c r="M136" s="898"/>
      <c r="AH136" s="79">
        <v>0</v>
      </c>
    </row>
    <row customHeight="1" ht="0.75" hidden="1">
      <c r="C137" s="785" t="s">
        <v>1770</v>
      </c>
      <c r="D137" s="914"/>
      <c r="E137" s="323"/>
      <c r="F137" s="89"/>
      <c r="G137" s="913"/>
      <c r="H137" s="649"/>
      <c r="I137" s="176"/>
      <c r="J137" s="237"/>
      <c r="K137" s="649"/>
      <c r="L137" s="763"/>
      <c r="M137" s="898"/>
      <c r="AH137" s="79">
        <v>0</v>
      </c>
    </row>
    <row customHeight="1" ht="18.75" hidden="1">
      <c r="A138" s="296" t="s">
        <v>418</v>
      </c>
      <c r="B138" s="296" t="s">
        <v>419</v>
      </c>
      <c r="D138" s="914"/>
      <c r="E138" s="323"/>
      <c r="F138" s="89" t="str">
        <f>INDEX(PT_DIFFERENTIATION_VTAR,MATCH(A138,PT_DIFFERENTIATION_VTAR_ID,0))</f>
        <v>Тариф на водоотведение</v>
      </c>
      <c r="G138" s="842" t="str">
        <f>INDEX(PT_DIFFERENTIATION_NTAR,MATCH(B138,PT_DIFFERENTIATION_NTAR_ID,0))</f>
        <v/>
      </c>
      <c r="H138" s="390"/>
      <c r="I138" s="904"/>
      <c r="J138" s="905"/>
      <c r="K138" s="407"/>
      <c r="L138" s="390" t="s">
        <v>459</v>
      </c>
      <c r="M138" s="898"/>
      <c r="AH138" s="79">
        <v>0</v>
      </c>
    </row>
    <row customHeight="1" ht="18.75" hidden="1">
      <c r="C139" s="785" t="s">
        <v>1763</v>
      </c>
      <c r="D139" s="914"/>
      <c r="E139" s="323"/>
      <c r="F139" s="89"/>
      <c r="G139" s="842"/>
      <c r="H139" s="649"/>
      <c r="I139" s="176" t="s">
        <v>1762</v>
      </c>
      <c r="J139" s="237"/>
      <c r="K139" s="649"/>
      <c r="L139" s="763"/>
      <c r="M139" s="898"/>
      <c r="AH139" s="79">
        <v>0</v>
      </c>
    </row>
    <row customHeight="1" ht="0.75" hidden="1">
      <c r="C140" s="785" t="s">
        <v>1770</v>
      </c>
      <c r="D140" s="914"/>
      <c r="E140" s="323"/>
      <c r="F140" s="89"/>
      <c r="G140" s="913"/>
      <c r="H140" s="649"/>
      <c r="I140" s="176"/>
      <c r="J140" s="237"/>
      <c r="K140" s="649"/>
      <c r="L140" s="763"/>
      <c r="M140" s="898"/>
      <c r="AH140" s="79">
        <v>0</v>
      </c>
    </row>
    <row customHeight="1" ht="18.75" hidden="1">
      <c r="A141" s="296" t="s">
        <v>423</v>
      </c>
      <c r="B141" s="296" t="s">
        <v>424</v>
      </c>
      <c r="D141" s="914"/>
      <c r="E141" s="323"/>
      <c r="F141" s="89" t="str">
        <f>INDEX(PT_DIFFERENTIATION_VTAR,MATCH(A141,PT_DIFFERENTIATION_VTAR_ID,0))</f>
        <v>Тариф на транспортировку сточных вод</v>
      </c>
      <c r="G141" s="842" t="str">
        <f>INDEX(PT_DIFFERENTIATION_NTAR,MATCH(B141,PT_DIFFERENTIATION_NTAR_ID,0))</f>
        <v/>
      </c>
      <c r="H141" s="390"/>
      <c r="I141" s="904"/>
      <c r="J141" s="905"/>
      <c r="K141" s="407"/>
      <c r="L141" s="390" t="s">
        <v>459</v>
      </c>
      <c r="M141" s="898"/>
      <c r="AH141" s="79">
        <v>0</v>
      </c>
    </row>
    <row customHeight="1" ht="18.75" hidden="1">
      <c r="C142" s="785" t="s">
        <v>1763</v>
      </c>
      <c r="D142" s="914"/>
      <c r="E142" s="323"/>
      <c r="F142" s="89"/>
      <c r="G142" s="842"/>
      <c r="H142" s="649"/>
      <c r="I142" s="176" t="s">
        <v>1762</v>
      </c>
      <c r="J142" s="237"/>
      <c r="K142" s="649"/>
      <c r="L142" s="763"/>
      <c r="M142" s="898"/>
      <c r="AH142" s="79">
        <v>0</v>
      </c>
    </row>
    <row customHeight="1" ht="0.75" hidden="1">
      <c r="C143" s="785" t="s">
        <v>1770</v>
      </c>
      <c r="D143" s="914"/>
      <c r="E143" s="323"/>
      <c r="F143" s="89"/>
      <c r="G143" s="913"/>
      <c r="H143" s="649"/>
      <c r="I143" s="176"/>
      <c r="J143" s="237"/>
      <c r="K143" s="649"/>
      <c r="L143" s="763"/>
      <c r="M143" s="898"/>
      <c r="AH143" s="79">
        <v>0</v>
      </c>
    </row>
    <row customHeight="1" ht="18.75" hidden="1">
      <c r="A144" s="296" t="s">
        <v>428</v>
      </c>
      <c r="B144" s="296" t="s">
        <v>429</v>
      </c>
      <c r="D144" s="914"/>
      <c r="E144" s="323"/>
      <c r="F144" s="89" t="str">
        <f>INDEX(PT_DIFFERENTIATION_VTAR,MATCH(A144,PT_DIFFERENTIATION_VTAR_ID,0))</f>
        <v>Тариф на подключение (технологическое присоединение) к централизованной системе водоотведения</v>
      </c>
      <c r="G144" s="842" t="str">
        <f>INDEX(PT_DIFFERENTIATION_NTAR,MATCH(B144,PT_DIFFERENTIATION_NTAR_ID,0))</f>
        <v/>
      </c>
      <c r="H144" s="390"/>
      <c r="I144" s="904"/>
      <c r="J144" s="905"/>
      <c r="K144" s="407"/>
      <c r="L144" s="390" t="s">
        <v>459</v>
      </c>
      <c r="M144" s="898"/>
      <c r="AH144" s="79">
        <v>0</v>
      </c>
    </row>
    <row customHeight="1" ht="18.75" hidden="1">
      <c r="C145" s="785" t="s">
        <v>1763</v>
      </c>
      <c r="D145" s="914"/>
      <c r="E145" s="323"/>
      <c r="F145" s="89"/>
      <c r="G145" s="842"/>
      <c r="H145" s="649"/>
      <c r="I145" s="176" t="s">
        <v>1762</v>
      </c>
      <c r="J145" s="237"/>
      <c r="K145" s="649"/>
      <c r="L145" s="763"/>
      <c r="M145" s="898"/>
      <c r="AH145" s="79">
        <v>0</v>
      </c>
    </row>
    <row customHeight="1" ht="1.05">
      <c r="C146" s="785" t="s">
        <v>1770</v>
      </c>
      <c r="D146" s="914"/>
      <c r="E146" s="323"/>
      <c r="F146" s="89"/>
      <c r="G146" s="913"/>
      <c r="H146" s="649"/>
      <c r="I146" s="176"/>
      <c r="J146" s="237"/>
      <c r="K146" s="649"/>
      <c r="L146" s="763"/>
      <c r="M146" s="898"/>
      <c r="AH146" s="79">
        <v>1</v>
      </c>
    </row>
    <row customHeight="1" ht="19.95">
      <c r="D147" s="497"/>
      <c r="E147" s="323" t="s">
        <v>90</v>
      </c>
      <c r="F147" s="7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761"/>
      <c r="H147" s="761"/>
      <c r="I147" s="761"/>
      <c r="J147" s="761"/>
      <c r="K147" s="761"/>
      <c r="L147" s="761"/>
      <c r="M147" s="753"/>
      <c r="AH147" s="79">
        <v>19</v>
      </c>
    </row>
    <row customHeight="1" ht="60.75" hidden="1">
      <c r="A148" s="296" t="s">
        <v>310</v>
      </c>
      <c r="B148" s="296" t="s">
        <v>311</v>
      </c>
      <c r="D148" s="914"/>
      <c r="E148" s="323"/>
      <c r="F148" s="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42" t="str">
        <f>INDEX(PT_DIFFERENTIATION_NTAR,MATCH(B148,PT_DIFFERENTIATION_NTAR_ID,0))</f>
        <v/>
      </c>
      <c r="H148" s="390"/>
      <c r="I148" s="904"/>
      <c r="J148" s="905"/>
      <c r="K148" s="407"/>
      <c r="L148" s="390" t="s">
        <v>459</v>
      </c>
      <c r="M148"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AH148" s="79">
        <v>0</v>
      </c>
    </row>
    <row customHeight="1" ht="18.75" hidden="1">
      <c r="C149" s="785" t="s">
        <v>1763</v>
      </c>
      <c r="D149" s="914"/>
      <c r="E149" s="323"/>
      <c r="F149" s="89"/>
      <c r="G149" s="842"/>
      <c r="H149" s="649"/>
      <c r="I149" s="176" t="s">
        <v>1762</v>
      </c>
      <c r="J149" s="237"/>
      <c r="K149" s="649"/>
      <c r="L149" s="763"/>
      <c r="M149" s="278"/>
      <c r="AH149" s="79">
        <v>0</v>
      </c>
    </row>
    <row customHeight="1" ht="0.75" hidden="1">
      <c r="C150" s="785" t="s">
        <v>1770</v>
      </c>
      <c r="D150" s="914"/>
      <c r="E150" s="323"/>
      <c r="F150" s="89"/>
      <c r="G150" s="913"/>
      <c r="H150" s="649"/>
      <c r="I150" s="176"/>
      <c r="J150" s="237"/>
      <c r="K150" s="649"/>
      <c r="L150" s="763"/>
      <c r="M150" s="278"/>
      <c r="AH150" s="79">
        <v>0</v>
      </c>
    </row>
    <row customHeight="1" ht="45" hidden="1">
      <c r="A151" s="296" t="s">
        <v>315</v>
      </c>
      <c r="B151" s="296" t="s">
        <v>316</v>
      </c>
      <c r="D151" s="914"/>
      <c r="E151" s="323"/>
      <c r="F151" s="89" t="str">
        <f>INDEX(PT_DIFFERENTIATION_VTAR,MATCH(A151,PT_DIFFERENTIATION_VTAR_ID,0))</f>
        <v/>
      </c>
      <c r="G151" s="842" t="str">
        <f>INDEX(PT_DIFFERENTIATION_NTAR,MATCH(B151,PT_DIFFERENTIATION_NTAR_ID,0))</f>
        <v/>
      </c>
      <c r="H151" s="390"/>
      <c r="I151" s="904"/>
      <c r="J151" s="905"/>
      <c r="K151" s="407"/>
      <c r="L151" s="390" t="s">
        <v>459</v>
      </c>
      <c r="M151" s="280"/>
      <c r="AH151" s="79">
        <v>0</v>
      </c>
    </row>
    <row customHeight="1" ht="18.75" hidden="1">
      <c r="C152" s="785" t="s">
        <v>1763</v>
      </c>
      <c r="D152" s="914"/>
      <c r="E152" s="323"/>
      <c r="F152" s="89"/>
      <c r="G152" s="842"/>
      <c r="H152" s="649"/>
      <c r="I152" s="176" t="s">
        <v>1762</v>
      </c>
      <c r="J152" s="237"/>
      <c r="K152" s="649"/>
      <c r="L152" s="763"/>
      <c r="M152" s="278"/>
      <c r="AH152" s="79">
        <v>0</v>
      </c>
    </row>
    <row customHeight="1" ht="0.75" hidden="1">
      <c r="C153" s="785" t="s">
        <v>1770</v>
      </c>
      <c r="D153" s="914"/>
      <c r="E153" s="323"/>
      <c r="F153" s="89"/>
      <c r="G153" s="913"/>
      <c r="H153" s="649"/>
      <c r="I153" s="176"/>
      <c r="J153" s="237"/>
      <c r="K153" s="649"/>
      <c r="L153" s="763"/>
      <c r="M153" s="898"/>
      <c r="AH153" s="79">
        <v>0</v>
      </c>
    </row>
    <row customHeight="1" ht="45" hidden="1">
      <c r="A154" s="296" t="s">
        <v>322</v>
      </c>
      <c r="B154" s="296" t="s">
        <v>323</v>
      </c>
      <c r="D154" s="914"/>
      <c r="E154" s="323"/>
      <c r="F154" s="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42" t="str">
        <f>INDEX(PT_DIFFERENTIATION_NTAR,MATCH(B154,PT_DIFFERENTIATION_NTAR_ID,0))</f>
        <v/>
      </c>
      <c r="H154" s="390"/>
      <c r="I154" s="904"/>
      <c r="J154" s="905"/>
      <c r="K154" s="407"/>
      <c r="L154" s="390" t="s">
        <v>459</v>
      </c>
      <c r="M154" s="898"/>
      <c r="AH154" s="79">
        <v>0</v>
      </c>
    </row>
    <row customHeight="1" ht="18.75" hidden="1">
      <c r="C155" s="785" t="s">
        <v>1763</v>
      </c>
      <c r="D155" s="914"/>
      <c r="E155" s="323"/>
      <c r="F155" s="89"/>
      <c r="G155" s="842"/>
      <c r="H155" s="649"/>
      <c r="I155" s="176" t="s">
        <v>1762</v>
      </c>
      <c r="J155" s="237"/>
      <c r="K155" s="649"/>
      <c r="L155" s="763"/>
      <c r="M155" s="898"/>
      <c r="AH155" s="79">
        <v>0</v>
      </c>
    </row>
    <row customHeight="1" ht="0.75" hidden="1">
      <c r="C156" s="785" t="s">
        <v>1770</v>
      </c>
      <c r="D156" s="914"/>
      <c r="E156" s="323"/>
      <c r="F156" s="89"/>
      <c r="G156" s="913"/>
      <c r="H156" s="649"/>
      <c r="I156" s="176"/>
      <c r="J156" s="237"/>
      <c r="K156" s="649"/>
      <c r="L156" s="763"/>
      <c r="M156" s="898"/>
      <c r="AH156" s="79">
        <v>0</v>
      </c>
    </row>
    <row customHeight="1" ht="45" hidden="1">
      <c r="A157" s="296" t="s">
        <v>328</v>
      </c>
      <c r="B157" s="296" t="s">
        <v>329</v>
      </c>
      <c r="D157" s="914"/>
      <c r="E157" s="323"/>
      <c r="F157" s="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42" t="str">
        <f>INDEX(PT_DIFFERENTIATION_NTAR,MATCH(B157,PT_DIFFERENTIATION_NTAR_ID,0))</f>
        <v/>
      </c>
      <c r="H157" s="390"/>
      <c r="I157" s="904"/>
      <c r="J157" s="905"/>
      <c r="K157" s="407"/>
      <c r="L157" s="390" t="s">
        <v>459</v>
      </c>
      <c r="M157" s="898"/>
      <c r="AH157" s="79">
        <v>0</v>
      </c>
    </row>
    <row customHeight="1" ht="18.75" hidden="1">
      <c r="C158" s="785" t="s">
        <v>1763</v>
      </c>
      <c r="D158" s="914"/>
      <c r="E158" s="323"/>
      <c r="F158" s="89"/>
      <c r="G158" s="842"/>
      <c r="H158" s="649"/>
      <c r="I158" s="176" t="s">
        <v>1762</v>
      </c>
      <c r="J158" s="237"/>
      <c r="K158" s="649"/>
      <c r="L158" s="763"/>
      <c r="M158" s="898"/>
      <c r="AH158" s="79">
        <v>0</v>
      </c>
    </row>
    <row customHeight="1" ht="0.75" hidden="1">
      <c r="C159" s="785" t="s">
        <v>1770</v>
      </c>
      <c r="D159" s="914"/>
      <c r="E159" s="323"/>
      <c r="F159" s="89"/>
      <c r="G159" s="913"/>
      <c r="H159" s="649"/>
      <c r="I159" s="176"/>
      <c r="J159" s="237"/>
      <c r="K159" s="649"/>
      <c r="L159" s="763"/>
      <c r="M159" s="898"/>
      <c r="AH159" s="79">
        <v>0</v>
      </c>
    </row>
    <row customHeight="1" ht="18.75" hidden="1">
      <c r="A160" s="296" t="s">
        <v>334</v>
      </c>
      <c r="B160" s="296" t="s">
        <v>335</v>
      </c>
      <c r="D160" s="914"/>
      <c r="E160" s="323"/>
      <c r="F160" s="89" t="str">
        <f>INDEX(PT_DIFFERENTIATION_VTAR,MATCH(A160,PT_DIFFERENTIATION_VTAR_ID,0))</f>
        <v>Тарифы на услуги по передаче тепловой энергии</v>
      </c>
      <c r="G160" s="842" t="str">
        <f>INDEX(PT_DIFFERENTIATION_NTAR,MATCH(B160,PT_DIFFERENTIATION_NTAR_ID,0))</f>
        <v/>
      </c>
      <c r="H160" s="390"/>
      <c r="I160" s="904"/>
      <c r="J160" s="905"/>
      <c r="K160" s="407"/>
      <c r="L160" s="390" t="s">
        <v>459</v>
      </c>
      <c r="M160" s="898"/>
      <c r="AH160" s="79">
        <v>0</v>
      </c>
    </row>
    <row customHeight="1" ht="18.75" hidden="1">
      <c r="C161" s="785" t="s">
        <v>1763</v>
      </c>
      <c r="D161" s="914"/>
      <c r="E161" s="323"/>
      <c r="F161" s="89"/>
      <c r="G161" s="842"/>
      <c r="H161" s="649"/>
      <c r="I161" s="176" t="s">
        <v>1762</v>
      </c>
      <c r="J161" s="237"/>
      <c r="K161" s="649"/>
      <c r="L161" s="763"/>
      <c r="M161" s="898"/>
      <c r="AH161" s="79">
        <v>0</v>
      </c>
    </row>
    <row customHeight="1" ht="0.75" hidden="1">
      <c r="C162" s="785" t="s">
        <v>1770</v>
      </c>
      <c r="D162" s="914"/>
      <c r="E162" s="323"/>
      <c r="F162" s="89"/>
      <c r="G162" s="913"/>
      <c r="H162" s="649"/>
      <c r="I162" s="176"/>
      <c r="J162" s="237"/>
      <c r="K162" s="649"/>
      <c r="L162" s="763"/>
      <c r="M162" s="898"/>
      <c r="AH162" s="79">
        <v>0</v>
      </c>
    </row>
    <row customHeight="1" ht="18.75" hidden="1">
      <c r="A163" s="296" t="s">
        <v>340</v>
      </c>
      <c r="B163" s="296" t="s">
        <v>341</v>
      </c>
      <c r="D163" s="914"/>
      <c r="E163" s="323"/>
      <c r="F163" s="89" t="str">
        <f>INDEX(PT_DIFFERENTIATION_VTAR,MATCH(A163,PT_DIFFERENTIATION_VTAR_ID,0))</f>
        <v>Тарифы на услуги по передаче теплоносителя</v>
      </c>
      <c r="G163" s="842" t="str">
        <f>INDEX(PT_DIFFERENTIATION_NTAR,MATCH(B163,PT_DIFFERENTIATION_NTAR_ID,0))</f>
        <v/>
      </c>
      <c r="H163" s="390"/>
      <c r="I163" s="904"/>
      <c r="J163" s="905"/>
      <c r="K163" s="407"/>
      <c r="L163" s="390" t="s">
        <v>459</v>
      </c>
      <c r="M163" s="898"/>
      <c r="AH163" s="79">
        <v>0</v>
      </c>
    </row>
    <row customHeight="1" ht="18.75" hidden="1">
      <c r="C164" s="785" t="s">
        <v>1763</v>
      </c>
      <c r="D164" s="914"/>
      <c r="E164" s="323"/>
      <c r="F164" s="89"/>
      <c r="G164" s="842"/>
      <c r="H164" s="649"/>
      <c r="I164" s="176" t="s">
        <v>1762</v>
      </c>
      <c r="J164" s="237"/>
      <c r="K164" s="649"/>
      <c r="L164" s="763"/>
      <c r="M164" s="898"/>
      <c r="AH164" s="79">
        <v>0</v>
      </c>
    </row>
    <row customHeight="1" ht="0.75" hidden="1">
      <c r="C165" s="785" t="s">
        <v>1770</v>
      </c>
      <c r="D165" s="914"/>
      <c r="E165" s="323"/>
      <c r="F165" s="89"/>
      <c r="G165" s="913"/>
      <c r="H165" s="649"/>
      <c r="I165" s="176"/>
      <c r="J165" s="237"/>
      <c r="K165" s="649"/>
      <c r="L165" s="763"/>
      <c r="M165" s="898"/>
      <c r="AH165" s="79">
        <v>0</v>
      </c>
    </row>
    <row customHeight="1" ht="18.75" hidden="1">
      <c r="A166" s="296" t="s">
        <v>346</v>
      </c>
      <c r="B166" s="296" t="s">
        <v>347</v>
      </c>
      <c r="D166" s="914"/>
      <c r="E166" s="323"/>
      <c r="F166" s="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42" t="str">
        <f>INDEX(PT_DIFFERENTIATION_NTAR,MATCH(B166,PT_DIFFERENTIATION_NTAR_ID,0))</f>
        <v/>
      </c>
      <c r="H166" s="390"/>
      <c r="I166" s="904"/>
      <c r="J166" s="905"/>
      <c r="K166" s="407"/>
      <c r="L166" s="390" t="s">
        <v>459</v>
      </c>
      <c r="M166" s="898"/>
      <c r="AH166" s="79">
        <v>0</v>
      </c>
    </row>
    <row customHeight="1" ht="18.75" hidden="1">
      <c r="C167" s="785" t="s">
        <v>1763</v>
      </c>
      <c r="D167" s="914"/>
      <c r="E167" s="323"/>
      <c r="F167" s="89"/>
      <c r="G167" s="842"/>
      <c r="H167" s="649"/>
      <c r="I167" s="176" t="s">
        <v>1762</v>
      </c>
      <c r="J167" s="237"/>
      <c r="K167" s="649"/>
      <c r="L167" s="763"/>
      <c r="M167" s="898"/>
      <c r="AH167" s="79">
        <v>0</v>
      </c>
    </row>
    <row customHeight="1" ht="0.75" hidden="1">
      <c r="C168" s="785" t="s">
        <v>1770</v>
      </c>
      <c r="D168" s="914"/>
      <c r="E168" s="323"/>
      <c r="F168" s="89"/>
      <c r="G168" s="913"/>
      <c r="H168" s="649"/>
      <c r="I168" s="176"/>
      <c r="J168" s="237"/>
      <c r="K168" s="649"/>
      <c r="L168" s="763"/>
      <c r="M168" s="898"/>
      <c r="AH168" s="79">
        <v>0</v>
      </c>
    </row>
    <row customHeight="1" ht="18.75" hidden="1">
      <c r="A169" s="296" t="s">
        <v>352</v>
      </c>
      <c r="B169" s="296" t="s">
        <v>353</v>
      </c>
      <c r="D169" s="914"/>
      <c r="E169" s="323"/>
      <c r="F169" s="89" t="str">
        <f>INDEX(PT_DIFFERENTIATION_VTAR,MATCH(A169,PT_DIFFERENTIATION_VTAR_ID,0))</f>
        <v>Плата за подключение (технологическое присоединение) к системе теплоснабжения</v>
      </c>
      <c r="G169" s="842" t="str">
        <f>INDEX(PT_DIFFERENTIATION_NTAR,MATCH(B169,PT_DIFFERENTIATION_NTAR_ID,0))</f>
        <v/>
      </c>
      <c r="H169" s="390"/>
      <c r="I169" s="904"/>
      <c r="J169" s="905"/>
      <c r="K169" s="407"/>
      <c r="L169" s="390" t="s">
        <v>459</v>
      </c>
      <c r="M169" s="898"/>
      <c r="AH169" s="79">
        <v>0</v>
      </c>
    </row>
    <row customHeight="1" ht="18.75" hidden="1">
      <c r="C170" s="785" t="s">
        <v>1763</v>
      </c>
      <c r="D170" s="914"/>
      <c r="E170" s="323"/>
      <c r="F170" s="89"/>
      <c r="G170" s="842"/>
      <c r="H170" s="649"/>
      <c r="I170" s="176" t="s">
        <v>1762</v>
      </c>
      <c r="J170" s="237"/>
      <c r="K170" s="649"/>
      <c r="L170" s="763"/>
      <c r="M170" s="898"/>
      <c r="AH170" s="79">
        <v>0</v>
      </c>
    </row>
    <row customHeight="1" ht="0.75" hidden="1">
      <c r="C171" s="785" t="s">
        <v>1770</v>
      </c>
      <c r="D171" s="914"/>
      <c r="E171" s="323"/>
      <c r="F171" s="89"/>
      <c r="G171" s="913"/>
      <c r="H171" s="649"/>
      <c r="I171" s="176"/>
      <c r="J171" s="237"/>
      <c r="K171" s="649"/>
      <c r="L171" s="763"/>
      <c r="M171" s="898"/>
      <c r="AH171" s="79">
        <v>0</v>
      </c>
    </row>
    <row customHeight="1" ht="18.75" hidden="1">
      <c r="A172" s="296" t="s">
        <v>358</v>
      </c>
      <c r="B172" s="296" t="s">
        <v>359</v>
      </c>
      <c r="D172" s="914"/>
      <c r="E172" s="323"/>
      <c r="F172" s="89" t="str">
        <f>INDEX(PT_DIFFERENTIATION_VTAR,MATCH(A172,PT_DIFFERENTIATION_VTAR_ID,0))</f>
        <v>Плата за подключение (технологическое присоединение) к системе теплоснабжения (индивидуальная)</v>
      </c>
      <c r="G172" s="842" t="str">
        <f>INDEX(PT_DIFFERENTIATION_NTAR,MATCH(B172,PT_DIFFERENTIATION_NTAR_ID,0))</f>
        <v/>
      </c>
      <c r="H172" s="390"/>
      <c r="I172" s="904"/>
      <c r="J172" s="905"/>
      <c r="K172" s="407"/>
      <c r="L172" s="390" t="s">
        <v>459</v>
      </c>
      <c r="M172" s="898"/>
      <c r="AH172" s="79">
        <v>0</v>
      </c>
    </row>
    <row customHeight="1" ht="18.75" hidden="1">
      <c r="C173" s="785" t="s">
        <v>1763</v>
      </c>
      <c r="D173" s="914"/>
      <c r="E173" s="323"/>
      <c r="F173" s="89"/>
      <c r="G173" s="842"/>
      <c r="H173" s="649"/>
      <c r="I173" s="176" t="s">
        <v>1762</v>
      </c>
      <c r="J173" s="237"/>
      <c r="K173" s="649"/>
      <c r="L173" s="763"/>
      <c r="M173" s="898"/>
      <c r="AH173" s="79">
        <v>0</v>
      </c>
    </row>
    <row customHeight="1" ht="0.75" hidden="1">
      <c r="C174" s="785" t="s">
        <v>1770</v>
      </c>
      <c r="D174" s="914"/>
      <c r="E174" s="323"/>
      <c r="F174" s="89"/>
      <c r="G174" s="913"/>
      <c r="H174" s="649"/>
      <c r="I174" s="176"/>
      <c r="J174" s="237"/>
      <c r="K174" s="649"/>
      <c r="L174" s="763"/>
      <c r="M174" s="898"/>
      <c r="AH174" s="79">
        <v>0</v>
      </c>
    </row>
    <row customHeight="1" ht="18.75" hidden="1">
      <c r="A175" s="296" t="s">
        <v>378</v>
      </c>
      <c r="B175" s="296" t="s">
        <v>379</v>
      </c>
      <c r="D175" s="914"/>
      <c r="E175" s="323"/>
      <c r="F175" s="89" t="str">
        <f>INDEX(PT_DIFFERENTIATION_VTAR,MATCH(A175,PT_DIFFERENTIATION_VTAR_ID,0))</f>
        <v>Тариф на питьевую воду (питьевое водоснабжение)</v>
      </c>
      <c r="G175" s="842" t="str">
        <f>INDEX(PT_DIFFERENTIATION_NTAR,MATCH(B175,PT_DIFFERENTIATION_NTAR_ID,0))</f>
        <v/>
      </c>
      <c r="H175" s="390"/>
      <c r="I175" s="904"/>
      <c r="J175" s="905"/>
      <c r="K175" s="407"/>
      <c r="L175" s="390" t="s">
        <v>459</v>
      </c>
      <c r="M175" s="898"/>
      <c r="AH175" s="79">
        <v>0</v>
      </c>
    </row>
    <row customHeight="1" ht="18.75" hidden="1">
      <c r="C176" s="785" t="s">
        <v>1763</v>
      </c>
      <c r="D176" s="914"/>
      <c r="E176" s="323"/>
      <c r="F176" s="89"/>
      <c r="G176" s="842"/>
      <c r="H176" s="649"/>
      <c r="I176" s="176" t="s">
        <v>1762</v>
      </c>
      <c r="J176" s="237"/>
      <c r="K176" s="649"/>
      <c r="L176" s="763"/>
      <c r="M176" s="898"/>
      <c r="AH176" s="79">
        <v>0</v>
      </c>
    </row>
    <row customHeight="1" ht="0.75" hidden="1">
      <c r="C177" s="785" t="s">
        <v>1770</v>
      </c>
      <c r="D177" s="914"/>
      <c r="E177" s="323"/>
      <c r="F177" s="89"/>
      <c r="G177" s="913"/>
      <c r="H177" s="649"/>
      <c r="I177" s="176"/>
      <c r="J177" s="237"/>
      <c r="K177" s="649"/>
      <c r="L177" s="763"/>
      <c r="M177" s="898"/>
      <c r="AH177" s="79">
        <v>0</v>
      </c>
    </row>
    <row customHeight="1" ht="18.75" hidden="1">
      <c r="A178" s="296" t="s">
        <v>383</v>
      </c>
      <c r="B178" s="296" t="s">
        <v>384</v>
      </c>
      <c r="D178" s="914"/>
      <c r="E178" s="323"/>
      <c r="F178" s="89" t="str">
        <f>INDEX(PT_DIFFERENTIATION_VTAR,MATCH(A178,PT_DIFFERENTIATION_VTAR_ID,0))</f>
        <v>Тариф на техническую воду</v>
      </c>
      <c r="G178" s="842" t="str">
        <f>INDEX(PT_DIFFERENTIATION_NTAR,MATCH(B178,PT_DIFFERENTIATION_NTAR_ID,0))</f>
        <v/>
      </c>
      <c r="H178" s="390"/>
      <c r="I178" s="904"/>
      <c r="J178" s="905"/>
      <c r="K178" s="407"/>
      <c r="L178" s="390" t="s">
        <v>459</v>
      </c>
      <c r="M178" s="898"/>
      <c r="AH178" s="79">
        <v>0</v>
      </c>
    </row>
    <row customHeight="1" ht="18.75" hidden="1">
      <c r="C179" s="785" t="s">
        <v>1763</v>
      </c>
      <c r="D179" s="914"/>
      <c r="E179" s="323"/>
      <c r="F179" s="89"/>
      <c r="G179" s="842"/>
      <c r="H179" s="649"/>
      <c r="I179" s="176" t="s">
        <v>1762</v>
      </c>
      <c r="J179" s="237"/>
      <c r="K179" s="649"/>
      <c r="L179" s="763"/>
      <c r="M179" s="898"/>
      <c r="AH179" s="79">
        <v>0</v>
      </c>
    </row>
    <row customHeight="1" ht="0.75" hidden="1">
      <c r="C180" s="785" t="s">
        <v>1770</v>
      </c>
      <c r="D180" s="914"/>
      <c r="E180" s="323"/>
      <c r="F180" s="89"/>
      <c r="G180" s="913"/>
      <c r="H180" s="649"/>
      <c r="I180" s="176"/>
      <c r="J180" s="237"/>
      <c r="K180" s="649"/>
      <c r="L180" s="763"/>
      <c r="M180" s="898"/>
      <c r="AH180" s="79">
        <v>0</v>
      </c>
    </row>
    <row customHeight="1" ht="18.75" hidden="1">
      <c r="A181" s="296" t="s">
        <v>388</v>
      </c>
      <c r="B181" s="296" t="s">
        <v>389</v>
      </c>
      <c r="D181" s="914"/>
      <c r="E181" s="323"/>
      <c r="F181" s="89" t="str">
        <f>INDEX(PT_DIFFERENTIATION_VTAR,MATCH(A181,PT_DIFFERENTIATION_VTAR_ID,0))</f>
        <v>Тариф на транспортировку воды</v>
      </c>
      <c r="G181" s="842" t="str">
        <f>INDEX(PT_DIFFERENTIATION_NTAR,MATCH(B181,PT_DIFFERENTIATION_NTAR_ID,0))</f>
        <v/>
      </c>
      <c r="H181" s="390"/>
      <c r="I181" s="904"/>
      <c r="J181" s="905"/>
      <c r="K181" s="407"/>
      <c r="L181" s="390" t="s">
        <v>459</v>
      </c>
      <c r="M181" s="898"/>
      <c r="AH181" s="79">
        <v>0</v>
      </c>
    </row>
    <row customHeight="1" ht="18.75" hidden="1">
      <c r="C182" s="785" t="s">
        <v>1763</v>
      </c>
      <c r="D182" s="914"/>
      <c r="E182" s="323"/>
      <c r="F182" s="89"/>
      <c r="G182" s="842"/>
      <c r="H182" s="649"/>
      <c r="I182" s="176" t="s">
        <v>1762</v>
      </c>
      <c r="J182" s="237"/>
      <c r="K182" s="649"/>
      <c r="L182" s="763"/>
      <c r="M182" s="898"/>
      <c r="AH182" s="79">
        <v>0</v>
      </c>
    </row>
    <row customHeight="1" ht="0.75" hidden="1">
      <c r="C183" s="785" t="s">
        <v>1770</v>
      </c>
      <c r="D183" s="914"/>
      <c r="E183" s="323"/>
      <c r="F183" s="89"/>
      <c r="G183" s="913"/>
      <c r="H183" s="649"/>
      <c r="I183" s="176"/>
      <c r="J183" s="237"/>
      <c r="K183" s="649"/>
      <c r="L183" s="763"/>
      <c r="M183" s="898"/>
      <c r="AH183" s="79">
        <v>0</v>
      </c>
    </row>
    <row customHeight="1" ht="18.75" hidden="1">
      <c r="A184" s="296" t="s">
        <v>393</v>
      </c>
      <c r="B184" s="296" t="s">
        <v>394</v>
      </c>
      <c r="D184" s="914"/>
      <c r="E184" s="323"/>
      <c r="F184" s="89" t="str">
        <f>INDEX(PT_DIFFERENTIATION_VTAR,MATCH(A184,PT_DIFFERENTIATION_VTAR_ID,0))</f>
        <v>Тариф на подвоз воды</v>
      </c>
      <c r="G184" s="842" t="str">
        <f>INDEX(PT_DIFFERENTIATION_NTAR,MATCH(B184,PT_DIFFERENTIATION_NTAR_ID,0))</f>
        <v/>
      </c>
      <c r="H184" s="390"/>
      <c r="I184" s="904"/>
      <c r="J184" s="905"/>
      <c r="K184" s="407"/>
      <c r="L184" s="390" t="s">
        <v>459</v>
      </c>
      <c r="M184" s="898"/>
      <c r="AH184" s="79">
        <v>0</v>
      </c>
    </row>
    <row customHeight="1" ht="18.75" hidden="1">
      <c r="C185" s="785" t="s">
        <v>1763</v>
      </c>
      <c r="D185" s="914"/>
      <c r="E185" s="323"/>
      <c r="F185" s="89"/>
      <c r="G185" s="842"/>
      <c r="H185" s="649"/>
      <c r="I185" s="176" t="s">
        <v>1762</v>
      </c>
      <c r="J185" s="237"/>
      <c r="K185" s="649"/>
      <c r="L185" s="763"/>
      <c r="M185" s="898"/>
      <c r="AH185" s="79">
        <v>0</v>
      </c>
    </row>
    <row customHeight="1" ht="0.75" hidden="1">
      <c r="C186" s="785" t="s">
        <v>1770</v>
      </c>
      <c r="D186" s="914"/>
      <c r="E186" s="323"/>
      <c r="F186" s="89"/>
      <c r="G186" s="913"/>
      <c r="H186" s="649"/>
      <c r="I186" s="176"/>
      <c r="J186" s="237"/>
      <c r="K186" s="649"/>
      <c r="L186" s="763"/>
      <c r="M186" s="898"/>
      <c r="AH186" s="79">
        <v>0</v>
      </c>
    </row>
    <row customHeight="1" ht="18.75" hidden="1">
      <c r="A187" s="296" t="s">
        <v>398</v>
      </c>
      <c r="B187" s="296" t="s">
        <v>399</v>
      </c>
      <c r="D187" s="914"/>
      <c r="E187" s="323"/>
      <c r="F187" s="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42" t="str">
        <f>INDEX(PT_DIFFERENTIATION_NTAR,MATCH(B187,PT_DIFFERENTIATION_NTAR_ID,0))</f>
        <v/>
      </c>
      <c r="H187" s="390"/>
      <c r="I187" s="904"/>
      <c r="J187" s="905"/>
      <c r="K187" s="407"/>
      <c r="L187" s="390" t="s">
        <v>459</v>
      </c>
      <c r="M187" s="898"/>
      <c r="AH187" s="79">
        <v>0</v>
      </c>
    </row>
    <row customHeight="1" ht="18.75" hidden="1">
      <c r="C188" s="785" t="s">
        <v>1763</v>
      </c>
      <c r="D188" s="914"/>
      <c r="E188" s="323"/>
      <c r="F188" s="89"/>
      <c r="G188" s="842"/>
      <c r="H188" s="649"/>
      <c r="I188" s="176" t="s">
        <v>1762</v>
      </c>
      <c r="J188" s="237"/>
      <c r="K188" s="649"/>
      <c r="L188" s="763"/>
      <c r="M188" s="898"/>
      <c r="AH188" s="79">
        <v>0</v>
      </c>
    </row>
    <row customHeight="1" ht="0.75" hidden="1">
      <c r="C189" s="785" t="s">
        <v>1770</v>
      </c>
      <c r="D189" s="914"/>
      <c r="E189" s="323"/>
      <c r="F189" s="89"/>
      <c r="G189" s="913"/>
      <c r="H189" s="649"/>
      <c r="I189" s="176"/>
      <c r="J189" s="237"/>
      <c r="K189" s="649"/>
      <c r="L189" s="763"/>
      <c r="M189" s="898"/>
      <c r="AH189" s="79">
        <v>0</v>
      </c>
    </row>
    <row customHeight="1" ht="18.75" hidden="1">
      <c r="A190" s="296" t="s">
        <v>403</v>
      </c>
      <c r="B190" s="296" t="s">
        <v>404</v>
      </c>
      <c r="D190" s="914"/>
      <c r="E190" s="323"/>
      <c r="F190" s="89" t="str">
        <f>INDEX(PT_DIFFERENTIATION_VTAR,MATCH(A190,PT_DIFFERENTIATION_VTAR_ID,0))</f>
        <v>Тариф на горячую воду (горячее водоснабжение)</v>
      </c>
      <c r="G190" s="842" t="str">
        <f>INDEX(PT_DIFFERENTIATION_NTAR,MATCH(B190,PT_DIFFERENTIATION_NTAR_ID,0))</f>
        <v/>
      </c>
      <c r="H190" s="390"/>
      <c r="I190" s="904"/>
      <c r="J190" s="905"/>
      <c r="K190" s="407"/>
      <c r="L190" s="390" t="s">
        <v>459</v>
      </c>
      <c r="M190" s="898"/>
      <c r="AH190" s="79">
        <v>0</v>
      </c>
    </row>
    <row customHeight="1" ht="18.75" hidden="1">
      <c r="C191" s="785" t="s">
        <v>1763</v>
      </c>
      <c r="D191" s="914"/>
      <c r="E191" s="323"/>
      <c r="F191" s="89"/>
      <c r="G191" s="842"/>
      <c r="H191" s="649"/>
      <c r="I191" s="176" t="s">
        <v>1762</v>
      </c>
      <c r="J191" s="237"/>
      <c r="K191" s="649"/>
      <c r="L191" s="763"/>
      <c r="M191" s="898"/>
      <c r="AH191" s="79">
        <v>0</v>
      </c>
    </row>
    <row customHeight="1" ht="0.75" hidden="1">
      <c r="C192" s="785" t="s">
        <v>1770</v>
      </c>
      <c r="D192" s="914"/>
      <c r="E192" s="323"/>
      <c r="F192" s="89"/>
      <c r="G192" s="913"/>
      <c r="H192" s="649"/>
      <c r="I192" s="176"/>
      <c r="J192" s="237"/>
      <c r="K192" s="649"/>
      <c r="L192" s="763"/>
      <c r="M192" s="898"/>
      <c r="AH192" s="79">
        <v>0</v>
      </c>
    </row>
    <row customHeight="1" ht="18.75" hidden="1">
      <c r="A193" s="296" t="s">
        <v>408</v>
      </c>
      <c r="B193" s="296" t="s">
        <v>409</v>
      </c>
      <c r="D193" s="914"/>
      <c r="E193" s="323"/>
      <c r="F193" s="89" t="str">
        <f>INDEX(PT_DIFFERENTIATION_VTAR,MATCH(A193,PT_DIFFERENTIATION_VTAR_ID,0))</f>
        <v>Тариф на транспортировку горячей воды</v>
      </c>
      <c r="G193" s="842" t="str">
        <f>INDEX(PT_DIFFERENTIATION_NTAR,MATCH(B193,PT_DIFFERENTIATION_NTAR_ID,0))</f>
        <v/>
      </c>
      <c r="H193" s="390"/>
      <c r="I193" s="904"/>
      <c r="J193" s="905"/>
      <c r="K193" s="407"/>
      <c r="L193" s="390" t="s">
        <v>459</v>
      </c>
      <c r="M193" s="898"/>
      <c r="AH193" s="79">
        <v>0</v>
      </c>
    </row>
    <row customHeight="1" ht="18.75" hidden="1">
      <c r="C194" s="785" t="s">
        <v>1763</v>
      </c>
      <c r="D194" s="914"/>
      <c r="E194" s="323"/>
      <c r="F194" s="89"/>
      <c r="G194" s="842"/>
      <c r="H194" s="649"/>
      <c r="I194" s="176" t="s">
        <v>1762</v>
      </c>
      <c r="J194" s="237"/>
      <c r="K194" s="649"/>
      <c r="L194" s="763"/>
      <c r="M194" s="898"/>
      <c r="AH194" s="79">
        <v>0</v>
      </c>
    </row>
    <row customHeight="1" ht="0.75" hidden="1">
      <c r="C195" s="785" t="s">
        <v>1770</v>
      </c>
      <c r="D195" s="914"/>
      <c r="E195" s="323"/>
      <c r="F195" s="89"/>
      <c r="G195" s="913"/>
      <c r="H195" s="649"/>
      <c r="I195" s="176"/>
      <c r="J195" s="237"/>
      <c r="K195" s="649"/>
      <c r="L195" s="763"/>
      <c r="M195" s="898"/>
      <c r="AH195" s="79">
        <v>0</v>
      </c>
    </row>
    <row customHeight="1" ht="18.75" hidden="1">
      <c r="A196" s="296" t="s">
        <v>413</v>
      </c>
      <c r="B196" s="296" t="s">
        <v>414</v>
      </c>
      <c r="D196" s="914"/>
      <c r="E196" s="323"/>
      <c r="F196" s="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842" t="str">
        <f>INDEX(PT_DIFFERENTIATION_NTAR,MATCH(B196,PT_DIFFERENTIATION_NTAR_ID,0))</f>
        <v/>
      </c>
      <c r="H196" s="390"/>
      <c r="I196" s="904"/>
      <c r="J196" s="905"/>
      <c r="K196" s="407"/>
      <c r="L196" s="390" t="s">
        <v>459</v>
      </c>
      <c r="M196" s="898"/>
      <c r="AH196" s="79">
        <v>0</v>
      </c>
    </row>
    <row customHeight="1" ht="18.75" hidden="1">
      <c r="C197" s="785" t="s">
        <v>1763</v>
      </c>
      <c r="D197" s="914"/>
      <c r="E197" s="323"/>
      <c r="F197" s="89"/>
      <c r="G197" s="842"/>
      <c r="H197" s="649"/>
      <c r="I197" s="176" t="s">
        <v>1762</v>
      </c>
      <c r="J197" s="237"/>
      <c r="K197" s="649"/>
      <c r="L197" s="763"/>
      <c r="M197" s="898"/>
      <c r="AH197" s="79">
        <v>0</v>
      </c>
    </row>
    <row customHeight="1" ht="0.75" hidden="1">
      <c r="C198" s="785" t="s">
        <v>1770</v>
      </c>
      <c r="D198" s="914"/>
      <c r="E198" s="323"/>
      <c r="F198" s="89"/>
      <c r="G198" s="913"/>
      <c r="H198" s="649"/>
      <c r="I198" s="176"/>
      <c r="J198" s="237"/>
      <c r="K198" s="649"/>
      <c r="L198" s="763"/>
      <c r="M198" s="898"/>
      <c r="AH198" s="79">
        <v>0</v>
      </c>
    </row>
    <row customHeight="1" ht="18.75" hidden="1">
      <c r="A199" s="296" t="s">
        <v>418</v>
      </c>
      <c r="B199" s="296" t="s">
        <v>419</v>
      </c>
      <c r="D199" s="914"/>
      <c r="E199" s="323"/>
      <c r="F199" s="89" t="str">
        <f>INDEX(PT_DIFFERENTIATION_VTAR,MATCH(A199,PT_DIFFERENTIATION_VTAR_ID,0))</f>
        <v>Тариф на водоотведение</v>
      </c>
      <c r="G199" s="842" t="str">
        <f>INDEX(PT_DIFFERENTIATION_NTAR,MATCH(B199,PT_DIFFERENTIATION_NTAR_ID,0))</f>
        <v/>
      </c>
      <c r="H199" s="390"/>
      <c r="I199" s="904"/>
      <c r="J199" s="905"/>
      <c r="K199" s="407"/>
      <c r="L199" s="390" t="s">
        <v>459</v>
      </c>
      <c r="M199" s="898"/>
      <c r="AH199" s="79">
        <v>0</v>
      </c>
    </row>
    <row customHeight="1" ht="18.75" hidden="1">
      <c r="C200" s="785" t="s">
        <v>1763</v>
      </c>
      <c r="D200" s="914"/>
      <c r="E200" s="323"/>
      <c r="F200" s="89"/>
      <c r="G200" s="842"/>
      <c r="H200" s="649"/>
      <c r="I200" s="176" t="s">
        <v>1762</v>
      </c>
      <c r="J200" s="237"/>
      <c r="K200" s="649"/>
      <c r="L200" s="763"/>
      <c r="M200" s="898"/>
      <c r="AH200" s="79">
        <v>0</v>
      </c>
    </row>
    <row customHeight="1" ht="0.75" hidden="1">
      <c r="C201" s="785" t="s">
        <v>1770</v>
      </c>
      <c r="D201" s="914"/>
      <c r="E201" s="323"/>
      <c r="F201" s="89"/>
      <c r="G201" s="913"/>
      <c r="H201" s="649"/>
      <c r="I201" s="176"/>
      <c r="J201" s="237"/>
      <c r="K201" s="649"/>
      <c r="L201" s="763"/>
      <c r="M201" s="898"/>
      <c r="AH201" s="79">
        <v>0</v>
      </c>
    </row>
    <row customHeight="1" ht="18.75" hidden="1">
      <c r="A202" s="296" t="s">
        <v>423</v>
      </c>
      <c r="B202" s="296" t="s">
        <v>424</v>
      </c>
      <c r="D202" s="914"/>
      <c r="E202" s="323"/>
      <c r="F202" s="89" t="str">
        <f>INDEX(PT_DIFFERENTIATION_VTAR,MATCH(A202,PT_DIFFERENTIATION_VTAR_ID,0))</f>
        <v>Тариф на транспортировку сточных вод</v>
      </c>
      <c r="G202" s="842" t="str">
        <f>INDEX(PT_DIFFERENTIATION_NTAR,MATCH(B202,PT_DIFFERENTIATION_NTAR_ID,0))</f>
        <v/>
      </c>
      <c r="H202" s="390"/>
      <c r="I202" s="904"/>
      <c r="J202" s="905"/>
      <c r="K202" s="407"/>
      <c r="L202" s="390" t="s">
        <v>459</v>
      </c>
      <c r="M202" s="898"/>
      <c r="AH202" s="79">
        <v>0</v>
      </c>
    </row>
    <row customHeight="1" ht="18.75" hidden="1">
      <c r="C203" s="785" t="s">
        <v>1763</v>
      </c>
      <c r="D203" s="914"/>
      <c r="E203" s="323"/>
      <c r="F203" s="89"/>
      <c r="G203" s="842"/>
      <c r="H203" s="649"/>
      <c r="I203" s="176" t="s">
        <v>1762</v>
      </c>
      <c r="J203" s="237"/>
      <c r="K203" s="649"/>
      <c r="L203" s="763"/>
      <c r="M203" s="898"/>
      <c r="AH203" s="79">
        <v>0</v>
      </c>
    </row>
    <row customHeight="1" ht="0.75" hidden="1">
      <c r="C204" s="785" t="s">
        <v>1770</v>
      </c>
      <c r="D204" s="914"/>
      <c r="E204" s="323"/>
      <c r="F204" s="89"/>
      <c r="G204" s="913"/>
      <c r="H204" s="649"/>
      <c r="I204" s="176"/>
      <c r="J204" s="237"/>
      <c r="K204" s="649"/>
      <c r="L204" s="763"/>
      <c r="M204" s="898"/>
      <c r="AH204" s="79">
        <v>0</v>
      </c>
    </row>
    <row customHeight="1" ht="18.75" hidden="1">
      <c r="A205" s="296" t="s">
        <v>428</v>
      </c>
      <c r="B205" s="296" t="s">
        <v>429</v>
      </c>
      <c r="D205" s="914"/>
      <c r="E205" s="323"/>
      <c r="F205" s="89" t="str">
        <f>INDEX(PT_DIFFERENTIATION_VTAR,MATCH(A205,PT_DIFFERENTIATION_VTAR_ID,0))</f>
        <v>Тариф на подключение (технологическое присоединение) к централизованной системе водоотведения</v>
      </c>
      <c r="G205" s="842" t="str">
        <f>INDEX(PT_DIFFERENTIATION_NTAR,MATCH(B205,PT_DIFFERENTIATION_NTAR_ID,0))</f>
        <v/>
      </c>
      <c r="H205" s="390"/>
      <c r="I205" s="904"/>
      <c r="J205" s="905"/>
      <c r="K205" s="407"/>
      <c r="L205" s="390" t="s">
        <v>459</v>
      </c>
      <c r="M205" s="898"/>
      <c r="AH205" s="79">
        <v>0</v>
      </c>
    </row>
    <row customHeight="1" ht="18.75" hidden="1">
      <c r="C206" s="785" t="s">
        <v>1763</v>
      </c>
      <c r="D206" s="914"/>
      <c r="E206" s="323"/>
      <c r="F206" s="89"/>
      <c r="G206" s="842"/>
      <c r="H206" s="649"/>
      <c r="I206" s="176" t="s">
        <v>1762</v>
      </c>
      <c r="J206" s="237"/>
      <c r="K206" s="649"/>
      <c r="L206" s="763"/>
      <c r="M206" s="898"/>
      <c r="AH206" s="79">
        <v>0</v>
      </c>
    </row>
    <row customHeight="1" ht="1.05">
      <c r="C207" s="785" t="s">
        <v>1770</v>
      </c>
      <c r="D207" s="914"/>
      <c r="E207" s="323"/>
      <c r="F207" s="89"/>
      <c r="G207" s="913"/>
      <c r="H207" s="649"/>
      <c r="I207" s="176"/>
      <c r="J207" s="237"/>
      <c r="K207" s="649"/>
      <c r="L207" s="763"/>
      <c r="M207" s="898"/>
      <c r="AH207" s="79">
        <v>1</v>
      </c>
    </row>
    <row customHeight="1" ht="27.299999999999997">
      <c r="D208" s="497"/>
      <c r="E208" s="323" t="s">
        <v>109</v>
      </c>
      <c r="F208" s="7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761"/>
      <c r="H208" s="761"/>
      <c r="I208" s="761"/>
      <c r="J208" s="761"/>
      <c r="K208" s="761"/>
      <c r="L208" s="761"/>
      <c r="M208" s="753"/>
      <c r="AH208" s="79">
        <v>26</v>
      </c>
    </row>
    <row customHeight="1" ht="60.75" hidden="1">
      <c r="A209" s="296" t="s">
        <v>310</v>
      </c>
      <c r="B209" s="296" t="s">
        <v>311</v>
      </c>
      <c r="D209" s="914"/>
      <c r="E209" s="323"/>
      <c r="F209" s="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42" t="str">
        <f>INDEX(PT_DIFFERENTIATION_NTAR,MATCH(B209,PT_DIFFERENTIATION_NTAR_ID,0))</f>
        <v/>
      </c>
      <c r="H209" s="390"/>
      <c r="I209" s="904"/>
      <c r="J209" s="905"/>
      <c r="K209" s="407"/>
      <c r="L209" s="390" t="s">
        <v>459</v>
      </c>
      <c r="M209"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AH209" s="79">
        <v>0</v>
      </c>
    </row>
    <row customHeight="1" ht="18.75" hidden="1">
      <c r="C210" s="785" t="s">
        <v>1763</v>
      </c>
      <c r="D210" s="914"/>
      <c r="E210" s="323"/>
      <c r="F210" s="89"/>
      <c r="G210" s="842"/>
      <c r="H210" s="649"/>
      <c r="I210" s="176" t="s">
        <v>1762</v>
      </c>
      <c r="J210" s="237"/>
      <c r="K210" s="649"/>
      <c r="L210" s="763"/>
      <c r="M210" s="278"/>
      <c r="AH210" s="79">
        <v>0</v>
      </c>
    </row>
    <row customHeight="1" ht="0.75" hidden="1">
      <c r="C211" s="785" t="s">
        <v>1770</v>
      </c>
      <c r="D211" s="914"/>
      <c r="E211" s="323"/>
      <c r="F211" s="89"/>
      <c r="G211" s="913"/>
      <c r="H211" s="649"/>
      <c r="I211" s="176"/>
      <c r="J211" s="237"/>
      <c r="K211" s="649"/>
      <c r="L211" s="763"/>
      <c r="M211" s="278"/>
      <c r="AH211" s="79">
        <v>0</v>
      </c>
    </row>
    <row customHeight="1" ht="45" hidden="1">
      <c r="A212" s="296" t="s">
        <v>315</v>
      </c>
      <c r="B212" s="296" t="s">
        <v>316</v>
      </c>
      <c r="D212" s="914"/>
      <c r="E212" s="323"/>
      <c r="F212" s="89" t="str">
        <f>INDEX(PT_DIFFERENTIATION_VTAR,MATCH(A212,PT_DIFFERENTIATION_VTAR_ID,0))</f>
        <v/>
      </c>
      <c r="G212" s="842" t="str">
        <f>INDEX(PT_DIFFERENTIATION_NTAR,MATCH(B212,PT_DIFFERENTIATION_NTAR_ID,0))</f>
        <v/>
      </c>
      <c r="H212" s="390"/>
      <c r="I212" s="904"/>
      <c r="J212" s="905"/>
      <c r="K212" s="407"/>
      <c r="L212" s="390" t="s">
        <v>459</v>
      </c>
      <c r="M212" s="280"/>
      <c r="AH212" s="79">
        <v>0</v>
      </c>
    </row>
    <row customHeight="1" ht="18.75" hidden="1">
      <c r="C213" s="785" t="s">
        <v>1763</v>
      </c>
      <c r="D213" s="914"/>
      <c r="E213" s="323"/>
      <c r="F213" s="89"/>
      <c r="G213" s="842"/>
      <c r="H213" s="649"/>
      <c r="I213" s="176" t="s">
        <v>1762</v>
      </c>
      <c r="J213" s="237"/>
      <c r="K213" s="649"/>
      <c r="L213" s="763"/>
      <c r="M213" s="278"/>
      <c r="AH213" s="79">
        <v>0</v>
      </c>
    </row>
    <row customHeight="1" ht="0.75" hidden="1">
      <c r="C214" s="785" t="s">
        <v>1770</v>
      </c>
      <c r="D214" s="914"/>
      <c r="E214" s="323"/>
      <c r="F214" s="89"/>
      <c r="G214" s="913"/>
      <c r="H214" s="649"/>
      <c r="I214" s="176"/>
      <c r="J214" s="237"/>
      <c r="K214" s="649"/>
      <c r="L214" s="763"/>
      <c r="M214" s="898"/>
      <c r="AH214" s="79">
        <v>0</v>
      </c>
    </row>
    <row customHeight="1" ht="45" hidden="1">
      <c r="A215" s="296" t="s">
        <v>322</v>
      </c>
      <c r="B215" s="296" t="s">
        <v>323</v>
      </c>
      <c r="D215" s="914"/>
      <c r="E215" s="323"/>
      <c r="F215" s="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42" t="str">
        <f>INDEX(PT_DIFFERENTIATION_NTAR,MATCH(B215,PT_DIFFERENTIATION_NTAR_ID,0))</f>
        <v/>
      </c>
      <c r="H215" s="390"/>
      <c r="I215" s="904"/>
      <c r="J215" s="905"/>
      <c r="K215" s="407"/>
      <c r="L215" s="390" t="s">
        <v>459</v>
      </c>
      <c r="M215" s="898"/>
      <c r="AH215" s="79">
        <v>0</v>
      </c>
    </row>
    <row customHeight="1" ht="18.75" hidden="1">
      <c r="C216" s="785" t="s">
        <v>1763</v>
      </c>
      <c r="D216" s="914"/>
      <c r="E216" s="323"/>
      <c r="F216" s="89"/>
      <c r="G216" s="842"/>
      <c r="H216" s="649"/>
      <c r="I216" s="176" t="s">
        <v>1762</v>
      </c>
      <c r="J216" s="237"/>
      <c r="K216" s="649"/>
      <c r="L216" s="763"/>
      <c r="M216" s="898"/>
      <c r="AH216" s="79">
        <v>0</v>
      </c>
    </row>
    <row customHeight="1" ht="0.75" hidden="1">
      <c r="C217" s="785" t="s">
        <v>1770</v>
      </c>
      <c r="D217" s="914"/>
      <c r="E217" s="323"/>
      <c r="F217" s="89"/>
      <c r="G217" s="913"/>
      <c r="H217" s="649"/>
      <c r="I217" s="176"/>
      <c r="J217" s="237"/>
      <c r="K217" s="649"/>
      <c r="L217" s="763"/>
      <c r="M217" s="898"/>
      <c r="AH217" s="79">
        <v>0</v>
      </c>
    </row>
    <row customHeight="1" ht="45" hidden="1">
      <c r="A218" s="296" t="s">
        <v>328</v>
      </c>
      <c r="B218" s="296" t="s">
        <v>329</v>
      </c>
      <c r="D218" s="914"/>
      <c r="E218" s="323"/>
      <c r="F218" s="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42" t="str">
        <f>INDEX(PT_DIFFERENTIATION_NTAR,MATCH(B218,PT_DIFFERENTIATION_NTAR_ID,0))</f>
        <v/>
      </c>
      <c r="H218" s="390"/>
      <c r="I218" s="904"/>
      <c r="J218" s="905"/>
      <c r="K218" s="407"/>
      <c r="L218" s="390" t="s">
        <v>459</v>
      </c>
      <c r="M218" s="898"/>
      <c r="AH218" s="79">
        <v>0</v>
      </c>
    </row>
    <row customHeight="1" ht="18.75" hidden="1">
      <c r="C219" s="785" t="s">
        <v>1763</v>
      </c>
      <c r="D219" s="914"/>
      <c r="E219" s="323"/>
      <c r="F219" s="89"/>
      <c r="G219" s="842"/>
      <c r="H219" s="649"/>
      <c r="I219" s="176" t="s">
        <v>1762</v>
      </c>
      <c r="J219" s="237"/>
      <c r="K219" s="649"/>
      <c r="L219" s="763"/>
      <c r="M219" s="898"/>
      <c r="AH219" s="79">
        <v>0</v>
      </c>
    </row>
    <row customHeight="1" ht="0.75" hidden="1">
      <c r="C220" s="785" t="s">
        <v>1770</v>
      </c>
      <c r="D220" s="914"/>
      <c r="E220" s="323"/>
      <c r="F220" s="89"/>
      <c r="G220" s="913"/>
      <c r="H220" s="649"/>
      <c r="I220" s="176"/>
      <c r="J220" s="237"/>
      <c r="K220" s="649"/>
      <c r="L220" s="763"/>
      <c r="M220" s="898"/>
      <c r="AH220" s="79">
        <v>0</v>
      </c>
    </row>
    <row customHeight="1" ht="18.75" hidden="1">
      <c r="A221" s="296" t="s">
        <v>334</v>
      </c>
      <c r="B221" s="296" t="s">
        <v>335</v>
      </c>
      <c r="D221" s="914"/>
      <c r="E221" s="323"/>
      <c r="F221" s="89" t="str">
        <f>INDEX(PT_DIFFERENTIATION_VTAR,MATCH(A221,PT_DIFFERENTIATION_VTAR_ID,0))</f>
        <v>Тарифы на услуги по передаче тепловой энергии</v>
      </c>
      <c r="G221" s="842" t="str">
        <f>INDEX(PT_DIFFERENTIATION_NTAR,MATCH(B221,PT_DIFFERENTIATION_NTAR_ID,0))</f>
        <v/>
      </c>
      <c r="H221" s="390"/>
      <c r="I221" s="904"/>
      <c r="J221" s="905"/>
      <c r="K221" s="407"/>
      <c r="L221" s="390" t="s">
        <v>459</v>
      </c>
      <c r="M221" s="898"/>
      <c r="AH221" s="79">
        <v>0</v>
      </c>
    </row>
    <row customHeight="1" ht="18.75" hidden="1">
      <c r="C222" s="785" t="s">
        <v>1763</v>
      </c>
      <c r="D222" s="914"/>
      <c r="E222" s="323"/>
      <c r="F222" s="89"/>
      <c r="G222" s="842"/>
      <c r="H222" s="649"/>
      <c r="I222" s="176" t="s">
        <v>1762</v>
      </c>
      <c r="J222" s="237"/>
      <c r="K222" s="649"/>
      <c r="L222" s="763"/>
      <c r="M222" s="898"/>
      <c r="AH222" s="79">
        <v>0</v>
      </c>
    </row>
    <row customHeight="1" ht="0.75" hidden="1">
      <c r="C223" s="785" t="s">
        <v>1770</v>
      </c>
      <c r="D223" s="914"/>
      <c r="E223" s="323"/>
      <c r="F223" s="89"/>
      <c r="G223" s="913"/>
      <c r="H223" s="649"/>
      <c r="I223" s="176"/>
      <c r="J223" s="237"/>
      <c r="K223" s="649"/>
      <c r="L223" s="763"/>
      <c r="M223" s="898"/>
      <c r="AH223" s="79">
        <v>0</v>
      </c>
    </row>
    <row customHeight="1" ht="18.75" hidden="1">
      <c r="A224" s="296" t="s">
        <v>340</v>
      </c>
      <c r="B224" s="296" t="s">
        <v>341</v>
      </c>
      <c r="D224" s="914"/>
      <c r="E224" s="323"/>
      <c r="F224" s="89" t="str">
        <f>INDEX(PT_DIFFERENTIATION_VTAR,MATCH(A224,PT_DIFFERENTIATION_VTAR_ID,0))</f>
        <v>Тарифы на услуги по передаче теплоносителя</v>
      </c>
      <c r="G224" s="842" t="str">
        <f>INDEX(PT_DIFFERENTIATION_NTAR,MATCH(B224,PT_DIFFERENTIATION_NTAR_ID,0))</f>
        <v/>
      </c>
      <c r="H224" s="390"/>
      <c r="I224" s="904"/>
      <c r="J224" s="905"/>
      <c r="K224" s="407"/>
      <c r="L224" s="390" t="s">
        <v>459</v>
      </c>
      <c r="M224" s="898"/>
      <c r="AH224" s="79">
        <v>0</v>
      </c>
    </row>
    <row customHeight="1" ht="18.75" hidden="1">
      <c r="C225" s="785" t="s">
        <v>1763</v>
      </c>
      <c r="D225" s="914"/>
      <c r="E225" s="323"/>
      <c r="F225" s="89"/>
      <c r="G225" s="842"/>
      <c r="H225" s="649"/>
      <c r="I225" s="176" t="s">
        <v>1762</v>
      </c>
      <c r="J225" s="237"/>
      <c r="K225" s="649"/>
      <c r="L225" s="763"/>
      <c r="M225" s="898"/>
      <c r="AH225" s="79">
        <v>0</v>
      </c>
    </row>
    <row customHeight="1" ht="0.75" hidden="1">
      <c r="C226" s="785" t="s">
        <v>1770</v>
      </c>
      <c r="D226" s="914"/>
      <c r="E226" s="323"/>
      <c r="F226" s="89"/>
      <c r="G226" s="913"/>
      <c r="H226" s="649"/>
      <c r="I226" s="176"/>
      <c r="J226" s="237"/>
      <c r="K226" s="649"/>
      <c r="L226" s="763"/>
      <c r="M226" s="898"/>
      <c r="AH226" s="79">
        <v>0</v>
      </c>
    </row>
    <row customHeight="1" ht="18.75" hidden="1">
      <c r="A227" s="296" t="s">
        <v>346</v>
      </c>
      <c r="B227" s="296" t="s">
        <v>347</v>
      </c>
      <c r="D227" s="914"/>
      <c r="E227" s="323"/>
      <c r="F227" s="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42" t="str">
        <f>INDEX(PT_DIFFERENTIATION_NTAR,MATCH(B227,PT_DIFFERENTIATION_NTAR_ID,0))</f>
        <v/>
      </c>
      <c r="H227" s="390"/>
      <c r="I227" s="904"/>
      <c r="J227" s="905"/>
      <c r="K227" s="407"/>
      <c r="L227" s="390" t="s">
        <v>459</v>
      </c>
      <c r="M227" s="898"/>
      <c r="AH227" s="79">
        <v>0</v>
      </c>
    </row>
    <row customHeight="1" ht="18.75" hidden="1">
      <c r="C228" s="785" t="s">
        <v>1763</v>
      </c>
      <c r="D228" s="914"/>
      <c r="E228" s="323"/>
      <c r="F228" s="89"/>
      <c r="G228" s="842"/>
      <c r="H228" s="649"/>
      <c r="I228" s="176" t="s">
        <v>1762</v>
      </c>
      <c r="J228" s="237"/>
      <c r="K228" s="649"/>
      <c r="L228" s="763"/>
      <c r="M228" s="898"/>
      <c r="AH228" s="79">
        <v>0</v>
      </c>
    </row>
    <row customHeight="1" ht="0.75" hidden="1">
      <c r="C229" s="785" t="s">
        <v>1770</v>
      </c>
      <c r="D229" s="914"/>
      <c r="E229" s="323"/>
      <c r="F229" s="89"/>
      <c r="G229" s="913"/>
      <c r="H229" s="649"/>
      <c r="I229" s="176"/>
      <c r="J229" s="237"/>
      <c r="K229" s="649"/>
      <c r="L229" s="763"/>
      <c r="M229" s="898"/>
      <c r="AH229" s="79">
        <v>0</v>
      </c>
    </row>
    <row customHeight="1" ht="18.75" hidden="1">
      <c r="A230" s="296" t="s">
        <v>352</v>
      </c>
      <c r="B230" s="296" t="s">
        <v>353</v>
      </c>
      <c r="D230" s="914"/>
      <c r="E230" s="323"/>
      <c r="F230" s="89" t="str">
        <f>INDEX(PT_DIFFERENTIATION_VTAR,MATCH(A230,PT_DIFFERENTIATION_VTAR_ID,0))</f>
        <v>Плата за подключение (технологическое присоединение) к системе теплоснабжения</v>
      </c>
      <c r="G230" s="842" t="str">
        <f>INDEX(PT_DIFFERENTIATION_NTAR,MATCH(B230,PT_DIFFERENTIATION_NTAR_ID,0))</f>
        <v/>
      </c>
      <c r="H230" s="390"/>
      <c r="I230" s="904"/>
      <c r="J230" s="905"/>
      <c r="K230" s="407"/>
      <c r="L230" s="390" t="s">
        <v>459</v>
      </c>
      <c r="M230" s="898"/>
      <c r="AH230" s="79">
        <v>0</v>
      </c>
    </row>
    <row customHeight="1" ht="18.75" hidden="1">
      <c r="C231" s="785" t="s">
        <v>1763</v>
      </c>
      <c r="D231" s="914"/>
      <c r="E231" s="323"/>
      <c r="F231" s="89"/>
      <c r="G231" s="842"/>
      <c r="H231" s="649"/>
      <c r="I231" s="176" t="s">
        <v>1762</v>
      </c>
      <c r="J231" s="237"/>
      <c r="K231" s="649"/>
      <c r="L231" s="763"/>
      <c r="M231" s="898"/>
      <c r="AH231" s="79">
        <v>0</v>
      </c>
    </row>
    <row customHeight="1" ht="0.75" hidden="1">
      <c r="C232" s="785" t="s">
        <v>1770</v>
      </c>
      <c r="D232" s="914"/>
      <c r="E232" s="323"/>
      <c r="F232" s="89"/>
      <c r="G232" s="913"/>
      <c r="H232" s="649"/>
      <c r="I232" s="176"/>
      <c r="J232" s="237"/>
      <c r="K232" s="649"/>
      <c r="L232" s="763"/>
      <c r="M232" s="898"/>
      <c r="AH232" s="79">
        <v>0</v>
      </c>
    </row>
    <row customHeight="1" ht="18.75" hidden="1">
      <c r="A233" s="296" t="s">
        <v>358</v>
      </c>
      <c r="B233" s="296" t="s">
        <v>359</v>
      </c>
      <c r="D233" s="914"/>
      <c r="E233" s="323"/>
      <c r="F233" s="89" t="str">
        <f>INDEX(PT_DIFFERENTIATION_VTAR,MATCH(A233,PT_DIFFERENTIATION_VTAR_ID,0))</f>
        <v>Плата за подключение (технологическое присоединение) к системе теплоснабжения (индивидуальная)</v>
      </c>
      <c r="G233" s="842" t="str">
        <f>INDEX(PT_DIFFERENTIATION_NTAR,MATCH(B233,PT_DIFFERENTIATION_NTAR_ID,0))</f>
        <v/>
      </c>
      <c r="H233" s="390"/>
      <c r="I233" s="904"/>
      <c r="J233" s="905"/>
      <c r="K233" s="407"/>
      <c r="L233" s="390" t="s">
        <v>459</v>
      </c>
      <c r="M233" s="898"/>
      <c r="AH233" s="79">
        <v>0</v>
      </c>
    </row>
    <row customHeight="1" ht="18.75" hidden="1">
      <c r="C234" s="785" t="s">
        <v>1763</v>
      </c>
      <c r="D234" s="914"/>
      <c r="E234" s="323"/>
      <c r="F234" s="89"/>
      <c r="G234" s="842"/>
      <c r="H234" s="649"/>
      <c r="I234" s="176" t="s">
        <v>1762</v>
      </c>
      <c r="J234" s="237"/>
      <c r="K234" s="649"/>
      <c r="L234" s="763"/>
      <c r="M234" s="898"/>
      <c r="AH234" s="79">
        <v>0</v>
      </c>
    </row>
    <row customHeight="1" ht="0.75" hidden="1">
      <c r="C235" s="785" t="s">
        <v>1770</v>
      </c>
      <c r="D235" s="914"/>
      <c r="E235" s="323"/>
      <c r="F235" s="89"/>
      <c r="G235" s="913"/>
      <c r="H235" s="649"/>
      <c r="I235" s="176"/>
      <c r="J235" s="237"/>
      <c r="K235" s="649"/>
      <c r="L235" s="763"/>
      <c r="M235" s="898"/>
      <c r="AH235" s="79">
        <v>0</v>
      </c>
    </row>
    <row customHeight="1" ht="18.75" hidden="1">
      <c r="A236" s="296" t="s">
        <v>378</v>
      </c>
      <c r="B236" s="296" t="s">
        <v>379</v>
      </c>
      <c r="D236" s="914"/>
      <c r="E236" s="323"/>
      <c r="F236" s="89" t="str">
        <f>INDEX(PT_DIFFERENTIATION_VTAR,MATCH(A236,PT_DIFFERENTIATION_VTAR_ID,0))</f>
        <v>Тариф на питьевую воду (питьевое водоснабжение)</v>
      </c>
      <c r="G236" s="842" t="str">
        <f>INDEX(PT_DIFFERENTIATION_NTAR,MATCH(B236,PT_DIFFERENTIATION_NTAR_ID,0))</f>
        <v/>
      </c>
      <c r="H236" s="390"/>
      <c r="I236" s="904"/>
      <c r="J236" s="905"/>
      <c r="K236" s="407"/>
      <c r="L236" s="390" t="s">
        <v>459</v>
      </c>
      <c r="M236" s="898"/>
      <c r="AH236" s="79">
        <v>0</v>
      </c>
    </row>
    <row customHeight="1" ht="18.75" hidden="1">
      <c r="C237" s="785" t="s">
        <v>1763</v>
      </c>
      <c r="D237" s="914"/>
      <c r="E237" s="323"/>
      <c r="F237" s="89"/>
      <c r="G237" s="842"/>
      <c r="H237" s="649"/>
      <c r="I237" s="176" t="s">
        <v>1762</v>
      </c>
      <c r="J237" s="237"/>
      <c r="K237" s="649"/>
      <c r="L237" s="763"/>
      <c r="M237" s="898"/>
      <c r="AH237" s="79">
        <v>0</v>
      </c>
    </row>
    <row customHeight="1" ht="0.75" hidden="1">
      <c r="C238" s="785" t="s">
        <v>1770</v>
      </c>
      <c r="D238" s="914"/>
      <c r="E238" s="323"/>
      <c r="F238" s="89"/>
      <c r="G238" s="913"/>
      <c r="H238" s="649"/>
      <c r="I238" s="176"/>
      <c r="J238" s="237"/>
      <c r="K238" s="649"/>
      <c r="L238" s="763"/>
      <c r="M238" s="898"/>
      <c r="AH238" s="79">
        <v>0</v>
      </c>
    </row>
    <row customHeight="1" ht="18.75" hidden="1">
      <c r="A239" s="296" t="s">
        <v>383</v>
      </c>
      <c r="B239" s="296" t="s">
        <v>384</v>
      </c>
      <c r="D239" s="914"/>
      <c r="E239" s="323"/>
      <c r="F239" s="89" t="str">
        <f>INDEX(PT_DIFFERENTIATION_VTAR,MATCH(A239,PT_DIFFERENTIATION_VTAR_ID,0))</f>
        <v>Тариф на техническую воду</v>
      </c>
      <c r="G239" s="842" t="str">
        <f>INDEX(PT_DIFFERENTIATION_NTAR,MATCH(B239,PT_DIFFERENTIATION_NTAR_ID,0))</f>
        <v/>
      </c>
      <c r="H239" s="390"/>
      <c r="I239" s="904"/>
      <c r="J239" s="905"/>
      <c r="K239" s="407"/>
      <c r="L239" s="390" t="s">
        <v>459</v>
      </c>
      <c r="M239" s="898"/>
      <c r="AH239" s="79">
        <v>0</v>
      </c>
    </row>
    <row customHeight="1" ht="18.75" hidden="1">
      <c r="C240" s="785" t="s">
        <v>1763</v>
      </c>
      <c r="D240" s="914"/>
      <c r="E240" s="323"/>
      <c r="F240" s="89"/>
      <c r="G240" s="842"/>
      <c r="H240" s="649"/>
      <c r="I240" s="176" t="s">
        <v>1762</v>
      </c>
      <c r="J240" s="237"/>
      <c r="K240" s="649"/>
      <c r="L240" s="763"/>
      <c r="M240" s="898"/>
      <c r="AH240" s="79">
        <v>0</v>
      </c>
    </row>
    <row customHeight="1" ht="0.75" hidden="1">
      <c r="C241" s="785" t="s">
        <v>1770</v>
      </c>
      <c r="D241" s="914"/>
      <c r="E241" s="323"/>
      <c r="F241" s="89"/>
      <c r="G241" s="913"/>
      <c r="H241" s="649"/>
      <c r="I241" s="176"/>
      <c r="J241" s="237"/>
      <c r="K241" s="649"/>
      <c r="L241" s="763"/>
      <c r="M241" s="898"/>
      <c r="AH241" s="79">
        <v>0</v>
      </c>
    </row>
    <row customHeight="1" ht="18.75" hidden="1">
      <c r="A242" s="296" t="s">
        <v>388</v>
      </c>
      <c r="B242" s="296" t="s">
        <v>389</v>
      </c>
      <c r="D242" s="914"/>
      <c r="E242" s="323"/>
      <c r="F242" s="89" t="str">
        <f>INDEX(PT_DIFFERENTIATION_VTAR,MATCH(A242,PT_DIFFERENTIATION_VTAR_ID,0))</f>
        <v>Тариф на транспортировку воды</v>
      </c>
      <c r="G242" s="842" t="str">
        <f>INDEX(PT_DIFFERENTIATION_NTAR,MATCH(B242,PT_DIFFERENTIATION_NTAR_ID,0))</f>
        <v/>
      </c>
      <c r="H242" s="390"/>
      <c r="I242" s="904"/>
      <c r="J242" s="905"/>
      <c r="K242" s="407"/>
      <c r="L242" s="390" t="s">
        <v>459</v>
      </c>
      <c r="M242" s="898"/>
      <c r="AH242" s="79">
        <v>0</v>
      </c>
    </row>
    <row customHeight="1" ht="18.75" hidden="1">
      <c r="C243" s="785" t="s">
        <v>1763</v>
      </c>
      <c r="D243" s="914"/>
      <c r="E243" s="323"/>
      <c r="F243" s="89"/>
      <c r="G243" s="842"/>
      <c r="H243" s="649"/>
      <c r="I243" s="176" t="s">
        <v>1762</v>
      </c>
      <c r="J243" s="237"/>
      <c r="K243" s="649"/>
      <c r="L243" s="763"/>
      <c r="M243" s="898"/>
      <c r="AH243" s="79">
        <v>0</v>
      </c>
    </row>
    <row customHeight="1" ht="0.75" hidden="1">
      <c r="C244" s="785" t="s">
        <v>1770</v>
      </c>
      <c r="D244" s="914"/>
      <c r="E244" s="323"/>
      <c r="F244" s="89"/>
      <c r="G244" s="913"/>
      <c r="H244" s="649"/>
      <c r="I244" s="176"/>
      <c r="J244" s="237"/>
      <c r="K244" s="649"/>
      <c r="L244" s="763"/>
      <c r="M244" s="898"/>
      <c r="AH244" s="79">
        <v>0</v>
      </c>
    </row>
    <row customHeight="1" ht="18.75" hidden="1">
      <c r="A245" s="296" t="s">
        <v>393</v>
      </c>
      <c r="B245" s="296" t="s">
        <v>394</v>
      </c>
      <c r="D245" s="914"/>
      <c r="E245" s="323"/>
      <c r="F245" s="89" t="str">
        <f>INDEX(PT_DIFFERENTIATION_VTAR,MATCH(A245,PT_DIFFERENTIATION_VTAR_ID,0))</f>
        <v>Тариф на подвоз воды</v>
      </c>
      <c r="G245" s="842" t="str">
        <f>INDEX(PT_DIFFERENTIATION_NTAR,MATCH(B245,PT_DIFFERENTIATION_NTAR_ID,0))</f>
        <v/>
      </c>
      <c r="H245" s="390"/>
      <c r="I245" s="904"/>
      <c r="J245" s="905"/>
      <c r="K245" s="407"/>
      <c r="L245" s="390" t="s">
        <v>459</v>
      </c>
      <c r="M245" s="898"/>
      <c r="AH245" s="79">
        <v>0</v>
      </c>
    </row>
    <row customHeight="1" ht="18.75" hidden="1">
      <c r="C246" s="785" t="s">
        <v>1763</v>
      </c>
      <c r="D246" s="914"/>
      <c r="E246" s="323"/>
      <c r="F246" s="89"/>
      <c r="G246" s="842"/>
      <c r="H246" s="649"/>
      <c r="I246" s="176" t="s">
        <v>1762</v>
      </c>
      <c r="J246" s="237"/>
      <c r="K246" s="649"/>
      <c r="L246" s="763"/>
      <c r="M246" s="898"/>
      <c r="AH246" s="79">
        <v>0</v>
      </c>
    </row>
    <row customHeight="1" ht="0.75" hidden="1">
      <c r="C247" s="785" t="s">
        <v>1770</v>
      </c>
      <c r="D247" s="914"/>
      <c r="E247" s="323"/>
      <c r="F247" s="89"/>
      <c r="G247" s="913"/>
      <c r="H247" s="649"/>
      <c r="I247" s="176"/>
      <c r="J247" s="237"/>
      <c r="K247" s="649"/>
      <c r="L247" s="763"/>
      <c r="M247" s="898"/>
      <c r="AH247" s="79">
        <v>0</v>
      </c>
    </row>
    <row customHeight="1" ht="18.75" hidden="1">
      <c r="A248" s="296" t="s">
        <v>398</v>
      </c>
      <c r="B248" s="296" t="s">
        <v>399</v>
      </c>
      <c r="D248" s="914"/>
      <c r="E248" s="323"/>
      <c r="F248" s="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42" t="str">
        <f>INDEX(PT_DIFFERENTIATION_NTAR,MATCH(B248,PT_DIFFERENTIATION_NTAR_ID,0))</f>
        <v/>
      </c>
      <c r="H248" s="390"/>
      <c r="I248" s="904"/>
      <c r="J248" s="905"/>
      <c r="K248" s="407"/>
      <c r="L248" s="390" t="s">
        <v>459</v>
      </c>
      <c r="M248" s="898"/>
      <c r="AH248" s="79">
        <v>0</v>
      </c>
    </row>
    <row customHeight="1" ht="18.75" hidden="1">
      <c r="C249" s="785" t="s">
        <v>1763</v>
      </c>
      <c r="D249" s="914"/>
      <c r="E249" s="323"/>
      <c r="F249" s="89"/>
      <c r="G249" s="842"/>
      <c r="H249" s="649"/>
      <c r="I249" s="176" t="s">
        <v>1762</v>
      </c>
      <c r="J249" s="237"/>
      <c r="K249" s="649"/>
      <c r="L249" s="763"/>
      <c r="M249" s="898"/>
      <c r="AH249" s="79">
        <v>0</v>
      </c>
    </row>
    <row customHeight="1" ht="0.75" hidden="1">
      <c r="C250" s="785" t="s">
        <v>1770</v>
      </c>
      <c r="D250" s="914"/>
      <c r="E250" s="323"/>
      <c r="F250" s="89"/>
      <c r="G250" s="913"/>
      <c r="H250" s="649"/>
      <c r="I250" s="176"/>
      <c r="J250" s="237"/>
      <c r="K250" s="649"/>
      <c r="L250" s="763"/>
      <c r="M250" s="898"/>
      <c r="AH250" s="79">
        <v>0</v>
      </c>
    </row>
    <row customHeight="1" ht="18.75" hidden="1">
      <c r="A251" s="296" t="s">
        <v>403</v>
      </c>
      <c r="B251" s="296" t="s">
        <v>404</v>
      </c>
      <c r="D251" s="914"/>
      <c r="E251" s="323"/>
      <c r="F251" s="89" t="str">
        <f>INDEX(PT_DIFFERENTIATION_VTAR,MATCH(A251,PT_DIFFERENTIATION_VTAR_ID,0))</f>
        <v>Тариф на горячую воду (горячее водоснабжение)</v>
      </c>
      <c r="G251" s="842" t="str">
        <f>INDEX(PT_DIFFERENTIATION_NTAR,MATCH(B251,PT_DIFFERENTIATION_NTAR_ID,0))</f>
        <v/>
      </c>
      <c r="H251" s="390"/>
      <c r="I251" s="904"/>
      <c r="J251" s="905"/>
      <c r="K251" s="407"/>
      <c r="L251" s="390" t="s">
        <v>459</v>
      </c>
      <c r="M251" s="898"/>
      <c r="AH251" s="79">
        <v>0</v>
      </c>
    </row>
    <row customHeight="1" ht="18.75" hidden="1">
      <c r="C252" s="785" t="s">
        <v>1763</v>
      </c>
      <c r="D252" s="914"/>
      <c r="E252" s="323"/>
      <c r="F252" s="89"/>
      <c r="G252" s="842"/>
      <c r="H252" s="649"/>
      <c r="I252" s="176" t="s">
        <v>1762</v>
      </c>
      <c r="J252" s="237"/>
      <c r="K252" s="649"/>
      <c r="L252" s="763"/>
      <c r="M252" s="898"/>
      <c r="AH252" s="79">
        <v>0</v>
      </c>
    </row>
    <row customHeight="1" ht="0.75" hidden="1">
      <c r="C253" s="785" t="s">
        <v>1770</v>
      </c>
      <c r="D253" s="914"/>
      <c r="E253" s="323"/>
      <c r="F253" s="89"/>
      <c r="G253" s="913"/>
      <c r="H253" s="649"/>
      <c r="I253" s="176"/>
      <c r="J253" s="237"/>
      <c r="K253" s="649"/>
      <c r="L253" s="763"/>
      <c r="M253" s="898"/>
      <c r="AH253" s="79">
        <v>0</v>
      </c>
    </row>
    <row customHeight="1" ht="18.75" hidden="1">
      <c r="A254" s="296" t="s">
        <v>408</v>
      </c>
      <c r="B254" s="296" t="s">
        <v>409</v>
      </c>
      <c r="D254" s="914"/>
      <c r="E254" s="323"/>
      <c r="F254" s="89" t="str">
        <f>INDEX(PT_DIFFERENTIATION_VTAR,MATCH(A254,PT_DIFFERENTIATION_VTAR_ID,0))</f>
        <v>Тариф на транспортировку горячей воды</v>
      </c>
      <c r="G254" s="842" t="str">
        <f>INDEX(PT_DIFFERENTIATION_NTAR,MATCH(B254,PT_DIFFERENTIATION_NTAR_ID,0))</f>
        <v/>
      </c>
      <c r="H254" s="390"/>
      <c r="I254" s="904"/>
      <c r="J254" s="905"/>
      <c r="K254" s="407"/>
      <c r="L254" s="390" t="s">
        <v>459</v>
      </c>
      <c r="M254" s="898"/>
      <c r="AH254" s="79">
        <v>0</v>
      </c>
    </row>
    <row customHeight="1" ht="18.75" hidden="1">
      <c r="C255" s="785" t="s">
        <v>1763</v>
      </c>
      <c r="D255" s="914"/>
      <c r="E255" s="323"/>
      <c r="F255" s="89"/>
      <c r="G255" s="842"/>
      <c r="H255" s="649"/>
      <c r="I255" s="176" t="s">
        <v>1762</v>
      </c>
      <c r="J255" s="237"/>
      <c r="K255" s="649"/>
      <c r="L255" s="763"/>
      <c r="M255" s="898"/>
      <c r="AH255" s="79">
        <v>0</v>
      </c>
    </row>
    <row customHeight="1" ht="0.75" hidden="1">
      <c r="C256" s="785" t="s">
        <v>1770</v>
      </c>
      <c r="D256" s="914"/>
      <c r="E256" s="323"/>
      <c r="F256" s="89"/>
      <c r="G256" s="913"/>
      <c r="H256" s="649"/>
      <c r="I256" s="176"/>
      <c r="J256" s="237"/>
      <c r="K256" s="649"/>
      <c r="L256" s="763"/>
      <c r="M256" s="898"/>
      <c r="AH256" s="79">
        <v>0</v>
      </c>
    </row>
    <row customHeight="1" ht="18.75" hidden="1">
      <c r="A257" s="296" t="s">
        <v>413</v>
      </c>
      <c r="B257" s="296" t="s">
        <v>414</v>
      </c>
      <c r="D257" s="914"/>
      <c r="E257" s="323"/>
      <c r="F257" s="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842" t="str">
        <f>INDEX(PT_DIFFERENTIATION_NTAR,MATCH(B257,PT_DIFFERENTIATION_NTAR_ID,0))</f>
        <v/>
      </c>
      <c r="H257" s="390"/>
      <c r="I257" s="904"/>
      <c r="J257" s="905"/>
      <c r="K257" s="407"/>
      <c r="L257" s="390" t="s">
        <v>459</v>
      </c>
      <c r="M257" s="898"/>
      <c r="AH257" s="79">
        <v>0</v>
      </c>
    </row>
    <row customHeight="1" ht="18.75" hidden="1">
      <c r="C258" s="785" t="s">
        <v>1763</v>
      </c>
      <c r="D258" s="914"/>
      <c r="E258" s="323"/>
      <c r="F258" s="89"/>
      <c r="G258" s="842"/>
      <c r="H258" s="649"/>
      <c r="I258" s="176" t="s">
        <v>1762</v>
      </c>
      <c r="J258" s="237"/>
      <c r="K258" s="649"/>
      <c r="L258" s="763"/>
      <c r="M258" s="898"/>
      <c r="AH258" s="79">
        <v>0</v>
      </c>
    </row>
    <row customHeight="1" ht="0.75" hidden="1">
      <c r="C259" s="785" t="s">
        <v>1770</v>
      </c>
      <c r="D259" s="914"/>
      <c r="E259" s="323"/>
      <c r="F259" s="89"/>
      <c r="G259" s="913"/>
      <c r="H259" s="649"/>
      <c r="I259" s="176"/>
      <c r="J259" s="237"/>
      <c r="K259" s="649"/>
      <c r="L259" s="763"/>
      <c r="M259" s="898"/>
      <c r="AH259" s="79">
        <v>0</v>
      </c>
    </row>
    <row customHeight="1" ht="18.75" hidden="1">
      <c r="A260" s="296" t="s">
        <v>418</v>
      </c>
      <c r="B260" s="296" t="s">
        <v>419</v>
      </c>
      <c r="D260" s="914"/>
      <c r="E260" s="323"/>
      <c r="F260" s="89" t="str">
        <f>INDEX(PT_DIFFERENTIATION_VTAR,MATCH(A260,PT_DIFFERENTIATION_VTAR_ID,0))</f>
        <v>Тариф на водоотведение</v>
      </c>
      <c r="G260" s="842" t="str">
        <f>INDEX(PT_DIFFERENTIATION_NTAR,MATCH(B260,PT_DIFFERENTIATION_NTAR_ID,0))</f>
        <v/>
      </c>
      <c r="H260" s="390"/>
      <c r="I260" s="904"/>
      <c r="J260" s="905"/>
      <c r="K260" s="407"/>
      <c r="L260" s="390" t="s">
        <v>459</v>
      </c>
      <c r="M260" s="898"/>
      <c r="AH260" s="79">
        <v>0</v>
      </c>
    </row>
    <row customHeight="1" ht="18.75" hidden="1">
      <c r="C261" s="785" t="s">
        <v>1763</v>
      </c>
      <c r="D261" s="914"/>
      <c r="E261" s="323"/>
      <c r="F261" s="89"/>
      <c r="G261" s="842"/>
      <c r="H261" s="649"/>
      <c r="I261" s="176" t="s">
        <v>1762</v>
      </c>
      <c r="J261" s="237"/>
      <c r="K261" s="649"/>
      <c r="L261" s="763"/>
      <c r="M261" s="898"/>
      <c r="AH261" s="79">
        <v>0</v>
      </c>
    </row>
    <row customHeight="1" ht="0.75" hidden="1">
      <c r="C262" s="785" t="s">
        <v>1770</v>
      </c>
      <c r="D262" s="914"/>
      <c r="E262" s="323"/>
      <c r="F262" s="89"/>
      <c r="G262" s="913"/>
      <c r="H262" s="649"/>
      <c r="I262" s="176"/>
      <c r="J262" s="237"/>
      <c r="K262" s="649"/>
      <c r="L262" s="763"/>
      <c r="M262" s="898"/>
      <c r="AH262" s="79">
        <v>0</v>
      </c>
    </row>
    <row customHeight="1" ht="18.75" hidden="1">
      <c r="A263" s="296" t="s">
        <v>423</v>
      </c>
      <c r="B263" s="296" t="s">
        <v>424</v>
      </c>
      <c r="D263" s="914"/>
      <c r="E263" s="323"/>
      <c r="F263" s="89" t="str">
        <f>INDEX(PT_DIFFERENTIATION_VTAR,MATCH(A263,PT_DIFFERENTIATION_VTAR_ID,0))</f>
        <v>Тариф на транспортировку сточных вод</v>
      </c>
      <c r="G263" s="842" t="str">
        <f>INDEX(PT_DIFFERENTIATION_NTAR,MATCH(B263,PT_DIFFERENTIATION_NTAR_ID,0))</f>
        <v/>
      </c>
      <c r="H263" s="390"/>
      <c r="I263" s="904"/>
      <c r="J263" s="905"/>
      <c r="K263" s="407"/>
      <c r="L263" s="390" t="s">
        <v>459</v>
      </c>
      <c r="M263" s="898"/>
      <c r="AH263" s="79">
        <v>0</v>
      </c>
    </row>
    <row customHeight="1" ht="18.75" hidden="1">
      <c r="C264" s="785" t="s">
        <v>1763</v>
      </c>
      <c r="D264" s="914"/>
      <c r="E264" s="323"/>
      <c r="F264" s="89"/>
      <c r="G264" s="842"/>
      <c r="H264" s="649"/>
      <c r="I264" s="176" t="s">
        <v>1762</v>
      </c>
      <c r="J264" s="237"/>
      <c r="K264" s="649"/>
      <c r="L264" s="763"/>
      <c r="M264" s="898"/>
      <c r="AH264" s="79">
        <v>0</v>
      </c>
    </row>
    <row customHeight="1" ht="0.75" hidden="1">
      <c r="C265" s="785" t="s">
        <v>1770</v>
      </c>
      <c r="D265" s="914"/>
      <c r="E265" s="323"/>
      <c r="F265" s="89"/>
      <c r="G265" s="913"/>
      <c r="H265" s="649"/>
      <c r="I265" s="176"/>
      <c r="J265" s="237"/>
      <c r="K265" s="649"/>
      <c r="L265" s="763"/>
      <c r="M265" s="898"/>
      <c r="AH265" s="79">
        <v>0</v>
      </c>
    </row>
    <row customHeight="1" ht="18.75" hidden="1">
      <c r="A266" s="296" t="s">
        <v>428</v>
      </c>
      <c r="B266" s="296" t="s">
        <v>429</v>
      </c>
      <c r="D266" s="914"/>
      <c r="E266" s="323"/>
      <c r="F266" s="89" t="str">
        <f>INDEX(PT_DIFFERENTIATION_VTAR,MATCH(A266,PT_DIFFERENTIATION_VTAR_ID,0))</f>
        <v>Тариф на подключение (технологическое присоединение) к централизованной системе водоотведения</v>
      </c>
      <c r="G266" s="842" t="str">
        <f>INDEX(PT_DIFFERENTIATION_NTAR,MATCH(B266,PT_DIFFERENTIATION_NTAR_ID,0))</f>
        <v/>
      </c>
      <c r="H266" s="390"/>
      <c r="I266" s="904"/>
      <c r="J266" s="905"/>
      <c r="K266" s="407"/>
      <c r="L266" s="390" t="s">
        <v>459</v>
      </c>
      <c r="M266" s="898"/>
      <c r="AH266" s="79">
        <v>0</v>
      </c>
    </row>
    <row customHeight="1" ht="18.75" hidden="1">
      <c r="C267" s="785" t="s">
        <v>1763</v>
      </c>
      <c r="D267" s="914"/>
      <c r="E267" s="323"/>
      <c r="F267" s="89"/>
      <c r="G267" s="842"/>
      <c r="H267" s="649"/>
      <c r="I267" s="176" t="s">
        <v>1762</v>
      </c>
      <c r="J267" s="237"/>
      <c r="K267" s="649"/>
      <c r="L267" s="763"/>
      <c r="M267" s="898"/>
      <c r="AH267" s="79">
        <v>0</v>
      </c>
    </row>
    <row customHeight="1" ht="1.05">
      <c r="C268" s="785" t="s">
        <v>1770</v>
      </c>
      <c r="D268" s="914"/>
      <c r="E268" s="323"/>
      <c r="F268" s="89"/>
      <c r="G268" s="913"/>
      <c r="H268" s="649"/>
      <c r="I268" s="176"/>
      <c r="J268" s="237"/>
      <c r="K268" s="649"/>
      <c r="L268" s="763"/>
      <c r="M268" s="898"/>
      <c r="AH268" s="79">
        <v>1</v>
      </c>
    </row>
    <row customHeight="1" ht="27.299999999999997">
      <c r="D269" s="497"/>
      <c r="E269" s="323" t="s">
        <v>91</v>
      </c>
      <c r="F269" s="7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761"/>
      <c r="H269" s="761"/>
      <c r="I269" s="761"/>
      <c r="J269" s="761"/>
      <c r="K269" s="761"/>
      <c r="L269" s="761"/>
      <c r="M269" s="753"/>
      <c r="AH269" s="79">
        <v>26</v>
      </c>
    </row>
    <row customHeight="1" ht="60.75" hidden="1">
      <c r="A270" s="296" t="s">
        <v>310</v>
      </c>
      <c r="B270" s="296" t="s">
        <v>311</v>
      </c>
      <c r="D270" s="914"/>
      <c r="E270" s="323"/>
      <c r="F270" s="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42" t="str">
        <f>INDEX(PT_DIFFERENTIATION_NTAR,MATCH(B270,PT_DIFFERENTIATION_NTAR_ID,0))</f>
        <v/>
      </c>
      <c r="H270" s="390"/>
      <c r="I270" s="904"/>
      <c r="J270" s="905"/>
      <c r="K270" s="407"/>
      <c r="L270" s="390" t="s">
        <v>459</v>
      </c>
      <c r="M270"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AH270" s="79">
        <v>0</v>
      </c>
    </row>
    <row customHeight="1" ht="18.75" hidden="1">
      <c r="C271" s="785" t="s">
        <v>1763</v>
      </c>
      <c r="D271" s="914"/>
      <c r="E271" s="323"/>
      <c r="F271" s="89"/>
      <c r="G271" s="842"/>
      <c r="H271" s="649"/>
      <c r="I271" s="176" t="s">
        <v>1762</v>
      </c>
      <c r="J271" s="237"/>
      <c r="K271" s="649"/>
      <c r="L271" s="763"/>
      <c r="M271" s="278"/>
      <c r="AH271" s="79">
        <v>0</v>
      </c>
    </row>
    <row customHeight="1" ht="0.75" hidden="1">
      <c r="C272" s="785" t="s">
        <v>1770</v>
      </c>
      <c r="D272" s="914"/>
      <c r="E272" s="323"/>
      <c r="F272" s="89"/>
      <c r="G272" s="913"/>
      <c r="H272" s="649"/>
      <c r="I272" s="176"/>
      <c r="J272" s="237"/>
      <c r="K272" s="649"/>
      <c r="L272" s="763"/>
      <c r="M272" s="278"/>
      <c r="AH272" s="79">
        <v>0</v>
      </c>
    </row>
    <row customHeight="1" ht="45" hidden="1">
      <c r="A273" s="296" t="s">
        <v>315</v>
      </c>
      <c r="B273" s="296" t="s">
        <v>316</v>
      </c>
      <c r="D273" s="914"/>
      <c r="E273" s="323"/>
      <c r="F273" s="89" t="str">
        <f>INDEX(PT_DIFFERENTIATION_VTAR,MATCH(A273,PT_DIFFERENTIATION_VTAR_ID,0))</f>
        <v/>
      </c>
      <c r="G273" s="842" t="str">
        <f>INDEX(PT_DIFFERENTIATION_NTAR,MATCH(B273,PT_DIFFERENTIATION_NTAR_ID,0))</f>
        <v/>
      </c>
      <c r="H273" s="390"/>
      <c r="I273" s="904"/>
      <c r="J273" s="905"/>
      <c r="K273" s="407"/>
      <c r="L273" s="390" t="s">
        <v>459</v>
      </c>
      <c r="M273" s="280"/>
      <c r="AH273" s="79">
        <v>0</v>
      </c>
    </row>
    <row customHeight="1" ht="18.75" hidden="1">
      <c r="C274" s="785" t="s">
        <v>1763</v>
      </c>
      <c r="D274" s="914"/>
      <c r="E274" s="323"/>
      <c r="F274" s="89"/>
      <c r="G274" s="842"/>
      <c r="H274" s="649"/>
      <c r="I274" s="176" t="s">
        <v>1762</v>
      </c>
      <c r="J274" s="237"/>
      <c r="K274" s="649"/>
      <c r="L274" s="763"/>
      <c r="M274" s="278"/>
      <c r="AH274" s="79">
        <v>0</v>
      </c>
    </row>
    <row customHeight="1" ht="0.75" hidden="1">
      <c r="C275" s="785" t="s">
        <v>1770</v>
      </c>
      <c r="D275" s="914"/>
      <c r="E275" s="323"/>
      <c r="F275" s="89"/>
      <c r="G275" s="913"/>
      <c r="H275" s="649"/>
      <c r="I275" s="176"/>
      <c r="J275" s="237"/>
      <c r="K275" s="649"/>
      <c r="L275" s="763"/>
      <c r="M275" s="898"/>
      <c r="AH275" s="79">
        <v>0</v>
      </c>
    </row>
    <row customHeight="1" ht="45" hidden="1">
      <c r="A276" s="296" t="s">
        <v>322</v>
      </c>
      <c r="B276" s="296" t="s">
        <v>323</v>
      </c>
      <c r="D276" s="914"/>
      <c r="E276" s="323"/>
      <c r="F276" s="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42" t="str">
        <f>INDEX(PT_DIFFERENTIATION_NTAR,MATCH(B276,PT_DIFFERENTIATION_NTAR_ID,0))</f>
        <v/>
      </c>
      <c r="H276" s="390"/>
      <c r="I276" s="904"/>
      <c r="J276" s="905"/>
      <c r="K276" s="407"/>
      <c r="L276" s="390" t="s">
        <v>459</v>
      </c>
      <c r="M276" s="898"/>
      <c r="AH276" s="79">
        <v>0</v>
      </c>
    </row>
    <row customHeight="1" ht="18.75" hidden="1">
      <c r="C277" s="785" t="s">
        <v>1763</v>
      </c>
      <c r="D277" s="914"/>
      <c r="E277" s="323"/>
      <c r="F277" s="89"/>
      <c r="G277" s="842"/>
      <c r="H277" s="649"/>
      <c r="I277" s="176" t="s">
        <v>1762</v>
      </c>
      <c r="J277" s="237"/>
      <c r="K277" s="649"/>
      <c r="L277" s="763"/>
      <c r="M277" s="898"/>
      <c r="AH277" s="79">
        <v>0</v>
      </c>
    </row>
    <row customHeight="1" ht="0.75" hidden="1">
      <c r="C278" s="785" t="s">
        <v>1770</v>
      </c>
      <c r="D278" s="914"/>
      <c r="E278" s="323"/>
      <c r="F278" s="89"/>
      <c r="G278" s="913"/>
      <c r="H278" s="649"/>
      <c r="I278" s="176"/>
      <c r="J278" s="237"/>
      <c r="K278" s="649"/>
      <c r="L278" s="763"/>
      <c r="M278" s="898"/>
      <c r="AH278" s="79">
        <v>0</v>
      </c>
    </row>
    <row customHeight="1" ht="45" hidden="1">
      <c r="A279" s="296" t="s">
        <v>328</v>
      </c>
      <c r="B279" s="296" t="s">
        <v>329</v>
      </c>
      <c r="D279" s="914"/>
      <c r="E279" s="323"/>
      <c r="F279" s="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42" t="str">
        <f>INDEX(PT_DIFFERENTIATION_NTAR,MATCH(B279,PT_DIFFERENTIATION_NTAR_ID,0))</f>
        <v/>
      </c>
      <c r="H279" s="390"/>
      <c r="I279" s="904"/>
      <c r="J279" s="905"/>
      <c r="K279" s="407"/>
      <c r="L279" s="390" t="s">
        <v>459</v>
      </c>
      <c r="M279" s="898"/>
      <c r="AH279" s="79">
        <v>0</v>
      </c>
    </row>
    <row customHeight="1" ht="18.75" hidden="1">
      <c r="C280" s="785" t="s">
        <v>1763</v>
      </c>
      <c r="D280" s="914"/>
      <c r="E280" s="323"/>
      <c r="F280" s="89"/>
      <c r="G280" s="842"/>
      <c r="H280" s="649"/>
      <c r="I280" s="176" t="s">
        <v>1762</v>
      </c>
      <c r="J280" s="237"/>
      <c r="K280" s="649"/>
      <c r="L280" s="763"/>
      <c r="M280" s="898"/>
      <c r="AH280" s="79">
        <v>0</v>
      </c>
    </row>
    <row customHeight="1" ht="0.75" hidden="1">
      <c r="C281" s="785" t="s">
        <v>1770</v>
      </c>
      <c r="D281" s="914"/>
      <c r="E281" s="323"/>
      <c r="F281" s="89"/>
      <c r="G281" s="913"/>
      <c r="H281" s="649"/>
      <c r="I281" s="176"/>
      <c r="J281" s="237"/>
      <c r="K281" s="649"/>
      <c r="L281" s="763"/>
      <c r="M281" s="898"/>
      <c r="AH281" s="79">
        <v>0</v>
      </c>
    </row>
    <row customHeight="1" ht="18.75" hidden="1">
      <c r="A282" s="296" t="s">
        <v>334</v>
      </c>
      <c r="B282" s="296" t="s">
        <v>335</v>
      </c>
      <c r="D282" s="914"/>
      <c r="E282" s="323"/>
      <c r="F282" s="89" t="str">
        <f>INDEX(PT_DIFFERENTIATION_VTAR,MATCH(A282,PT_DIFFERENTIATION_VTAR_ID,0))</f>
        <v>Тарифы на услуги по передаче тепловой энергии</v>
      </c>
      <c r="G282" s="842" t="str">
        <f>INDEX(PT_DIFFERENTIATION_NTAR,MATCH(B282,PT_DIFFERENTIATION_NTAR_ID,0))</f>
        <v/>
      </c>
      <c r="H282" s="390"/>
      <c r="I282" s="904"/>
      <c r="J282" s="905"/>
      <c r="K282" s="407"/>
      <c r="L282" s="390" t="s">
        <v>459</v>
      </c>
      <c r="M282" s="898"/>
      <c r="AH282" s="79">
        <v>0</v>
      </c>
    </row>
    <row customHeight="1" ht="18.75" hidden="1">
      <c r="C283" s="785" t="s">
        <v>1763</v>
      </c>
      <c r="D283" s="914"/>
      <c r="E283" s="323"/>
      <c r="F283" s="89"/>
      <c r="G283" s="842"/>
      <c r="H283" s="649"/>
      <c r="I283" s="176" t="s">
        <v>1762</v>
      </c>
      <c r="J283" s="237"/>
      <c r="K283" s="649"/>
      <c r="L283" s="763"/>
      <c r="M283" s="898"/>
      <c r="AH283" s="79">
        <v>0</v>
      </c>
    </row>
    <row customHeight="1" ht="0.75" hidden="1">
      <c r="C284" s="785" t="s">
        <v>1770</v>
      </c>
      <c r="D284" s="914"/>
      <c r="E284" s="323"/>
      <c r="F284" s="89"/>
      <c r="G284" s="913"/>
      <c r="H284" s="649"/>
      <c r="I284" s="176"/>
      <c r="J284" s="237"/>
      <c r="K284" s="649"/>
      <c r="L284" s="763"/>
      <c r="M284" s="898"/>
      <c r="AH284" s="79">
        <v>0</v>
      </c>
    </row>
    <row customHeight="1" ht="18.75" hidden="1">
      <c r="A285" s="296" t="s">
        <v>340</v>
      </c>
      <c r="B285" s="296" t="s">
        <v>341</v>
      </c>
      <c r="D285" s="914"/>
      <c r="E285" s="323"/>
      <c r="F285" s="89" t="str">
        <f>INDEX(PT_DIFFERENTIATION_VTAR,MATCH(A285,PT_DIFFERENTIATION_VTAR_ID,0))</f>
        <v>Тарифы на услуги по передаче теплоносителя</v>
      </c>
      <c r="G285" s="842" t="str">
        <f>INDEX(PT_DIFFERENTIATION_NTAR,MATCH(B285,PT_DIFFERENTIATION_NTAR_ID,0))</f>
        <v/>
      </c>
      <c r="H285" s="390"/>
      <c r="I285" s="904"/>
      <c r="J285" s="905"/>
      <c r="K285" s="407"/>
      <c r="L285" s="390" t="s">
        <v>459</v>
      </c>
      <c r="M285" s="898"/>
      <c r="AH285" s="79">
        <v>0</v>
      </c>
    </row>
    <row customHeight="1" ht="18.75" hidden="1">
      <c r="C286" s="785" t="s">
        <v>1763</v>
      </c>
      <c r="D286" s="914"/>
      <c r="E286" s="323"/>
      <c r="F286" s="89"/>
      <c r="G286" s="842"/>
      <c r="H286" s="649"/>
      <c r="I286" s="176" t="s">
        <v>1762</v>
      </c>
      <c r="J286" s="237"/>
      <c r="K286" s="649"/>
      <c r="L286" s="763"/>
      <c r="M286" s="898"/>
      <c r="AH286" s="79">
        <v>0</v>
      </c>
    </row>
    <row customHeight="1" ht="0.75" hidden="1">
      <c r="C287" s="785" t="s">
        <v>1770</v>
      </c>
      <c r="D287" s="914"/>
      <c r="E287" s="323"/>
      <c r="F287" s="89"/>
      <c r="G287" s="913"/>
      <c r="H287" s="649"/>
      <c r="I287" s="176"/>
      <c r="J287" s="237"/>
      <c r="K287" s="649"/>
      <c r="L287" s="763"/>
      <c r="M287" s="898"/>
      <c r="AH287" s="79">
        <v>0</v>
      </c>
    </row>
    <row customHeight="1" ht="18.75" hidden="1">
      <c r="A288" s="296" t="s">
        <v>346</v>
      </c>
      <c r="B288" s="296" t="s">
        <v>347</v>
      </c>
      <c r="D288" s="914"/>
      <c r="E288" s="323"/>
      <c r="F288" s="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42" t="str">
        <f>INDEX(PT_DIFFERENTIATION_NTAR,MATCH(B288,PT_DIFFERENTIATION_NTAR_ID,0))</f>
        <v/>
      </c>
      <c r="H288" s="390"/>
      <c r="I288" s="904"/>
      <c r="J288" s="905"/>
      <c r="K288" s="407"/>
      <c r="L288" s="390" t="s">
        <v>459</v>
      </c>
      <c r="M288" s="898"/>
      <c r="AH288" s="79">
        <v>0</v>
      </c>
    </row>
    <row customHeight="1" ht="18.75" hidden="1">
      <c r="C289" s="785" t="s">
        <v>1763</v>
      </c>
      <c r="D289" s="914"/>
      <c r="E289" s="323"/>
      <c r="F289" s="89"/>
      <c r="G289" s="842"/>
      <c r="H289" s="649"/>
      <c r="I289" s="176" t="s">
        <v>1762</v>
      </c>
      <c r="J289" s="237"/>
      <c r="K289" s="649"/>
      <c r="L289" s="763"/>
      <c r="M289" s="898"/>
      <c r="AH289" s="79">
        <v>0</v>
      </c>
    </row>
    <row customHeight="1" ht="0.75" hidden="1">
      <c r="C290" s="785" t="s">
        <v>1770</v>
      </c>
      <c r="D290" s="914"/>
      <c r="E290" s="323"/>
      <c r="F290" s="89"/>
      <c r="G290" s="913"/>
      <c r="H290" s="649"/>
      <c r="I290" s="176"/>
      <c r="J290" s="237"/>
      <c r="K290" s="649"/>
      <c r="L290" s="763"/>
      <c r="M290" s="898"/>
      <c r="AH290" s="79">
        <v>0</v>
      </c>
    </row>
    <row customHeight="1" ht="18.75" hidden="1">
      <c r="A291" s="296" t="s">
        <v>352</v>
      </c>
      <c r="B291" s="296" t="s">
        <v>353</v>
      </c>
      <c r="D291" s="914"/>
      <c r="E291" s="323"/>
      <c r="F291" s="89" t="str">
        <f>INDEX(PT_DIFFERENTIATION_VTAR,MATCH(A291,PT_DIFFERENTIATION_VTAR_ID,0))</f>
        <v>Плата за подключение (технологическое присоединение) к системе теплоснабжения</v>
      </c>
      <c r="G291" s="842" t="str">
        <f>INDEX(PT_DIFFERENTIATION_NTAR,MATCH(B291,PT_DIFFERENTIATION_NTAR_ID,0))</f>
        <v/>
      </c>
      <c r="H291" s="390"/>
      <c r="I291" s="904"/>
      <c r="J291" s="905"/>
      <c r="K291" s="407"/>
      <c r="L291" s="390" t="s">
        <v>459</v>
      </c>
      <c r="M291" s="898"/>
      <c r="AH291" s="79">
        <v>0</v>
      </c>
    </row>
    <row customHeight="1" ht="18.75" hidden="1">
      <c r="C292" s="785" t="s">
        <v>1763</v>
      </c>
      <c r="D292" s="914"/>
      <c r="E292" s="323"/>
      <c r="F292" s="89"/>
      <c r="G292" s="842"/>
      <c r="H292" s="649"/>
      <c r="I292" s="176" t="s">
        <v>1762</v>
      </c>
      <c r="J292" s="237"/>
      <c r="K292" s="649"/>
      <c r="L292" s="763"/>
      <c r="M292" s="898"/>
      <c r="AH292" s="79">
        <v>0</v>
      </c>
    </row>
    <row customHeight="1" ht="0.75" hidden="1">
      <c r="C293" s="785" t="s">
        <v>1770</v>
      </c>
      <c r="D293" s="914"/>
      <c r="E293" s="323"/>
      <c r="F293" s="89"/>
      <c r="G293" s="913"/>
      <c r="H293" s="649"/>
      <c r="I293" s="176"/>
      <c r="J293" s="237"/>
      <c r="K293" s="649"/>
      <c r="L293" s="763"/>
      <c r="M293" s="898"/>
      <c r="AH293" s="79">
        <v>0</v>
      </c>
    </row>
    <row customHeight="1" ht="18.75" hidden="1">
      <c r="A294" s="296" t="s">
        <v>358</v>
      </c>
      <c r="B294" s="296" t="s">
        <v>359</v>
      </c>
      <c r="D294" s="914"/>
      <c r="E294" s="323"/>
      <c r="F294" s="89" t="str">
        <f>INDEX(PT_DIFFERENTIATION_VTAR,MATCH(A294,PT_DIFFERENTIATION_VTAR_ID,0))</f>
        <v>Плата за подключение (технологическое присоединение) к системе теплоснабжения (индивидуальная)</v>
      </c>
      <c r="G294" s="842" t="str">
        <f>INDEX(PT_DIFFERENTIATION_NTAR,MATCH(B294,PT_DIFFERENTIATION_NTAR_ID,0))</f>
        <v/>
      </c>
      <c r="H294" s="390"/>
      <c r="I294" s="904"/>
      <c r="J294" s="905"/>
      <c r="K294" s="407"/>
      <c r="L294" s="390" t="s">
        <v>459</v>
      </c>
      <c r="M294" s="898"/>
      <c r="AH294" s="79">
        <v>0</v>
      </c>
    </row>
    <row customHeight="1" ht="18.75" hidden="1">
      <c r="C295" s="785" t="s">
        <v>1763</v>
      </c>
      <c r="D295" s="914"/>
      <c r="E295" s="323"/>
      <c r="F295" s="89"/>
      <c r="G295" s="842"/>
      <c r="H295" s="649"/>
      <c r="I295" s="176" t="s">
        <v>1762</v>
      </c>
      <c r="J295" s="237"/>
      <c r="K295" s="649"/>
      <c r="L295" s="763"/>
      <c r="M295" s="898"/>
      <c r="AH295" s="79">
        <v>0</v>
      </c>
    </row>
    <row customHeight="1" ht="0.75" hidden="1">
      <c r="C296" s="785" t="s">
        <v>1770</v>
      </c>
      <c r="D296" s="914"/>
      <c r="E296" s="323"/>
      <c r="F296" s="89"/>
      <c r="G296" s="913"/>
      <c r="H296" s="649"/>
      <c r="I296" s="176"/>
      <c r="J296" s="237"/>
      <c r="K296" s="649"/>
      <c r="L296" s="763"/>
      <c r="M296" s="898"/>
      <c r="AH296" s="79">
        <v>0</v>
      </c>
    </row>
    <row customHeight="1" ht="18.75" hidden="1">
      <c r="A297" s="296" t="s">
        <v>378</v>
      </c>
      <c r="B297" s="296" t="s">
        <v>379</v>
      </c>
      <c r="D297" s="914"/>
      <c r="E297" s="323"/>
      <c r="F297" s="89" t="str">
        <f>INDEX(PT_DIFFERENTIATION_VTAR,MATCH(A297,PT_DIFFERENTIATION_VTAR_ID,0))</f>
        <v>Тариф на питьевую воду (питьевое водоснабжение)</v>
      </c>
      <c r="G297" s="842" t="str">
        <f>INDEX(PT_DIFFERENTIATION_NTAR,MATCH(B297,PT_DIFFERENTIATION_NTAR_ID,0))</f>
        <v/>
      </c>
      <c r="H297" s="390"/>
      <c r="I297" s="904"/>
      <c r="J297" s="905"/>
      <c r="K297" s="407"/>
      <c r="L297" s="390" t="s">
        <v>459</v>
      </c>
      <c r="M297" s="898"/>
      <c r="AH297" s="79">
        <v>0</v>
      </c>
    </row>
    <row customHeight="1" ht="18.75" hidden="1">
      <c r="C298" s="785" t="s">
        <v>1763</v>
      </c>
      <c r="D298" s="914"/>
      <c r="E298" s="323"/>
      <c r="F298" s="89"/>
      <c r="G298" s="842"/>
      <c r="H298" s="649"/>
      <c r="I298" s="176" t="s">
        <v>1762</v>
      </c>
      <c r="J298" s="237"/>
      <c r="K298" s="649"/>
      <c r="L298" s="763"/>
      <c r="M298" s="898"/>
      <c r="AH298" s="79">
        <v>0</v>
      </c>
    </row>
    <row customHeight="1" ht="0.75" hidden="1">
      <c r="C299" s="785" t="s">
        <v>1770</v>
      </c>
      <c r="D299" s="914"/>
      <c r="E299" s="323"/>
      <c r="F299" s="89"/>
      <c r="G299" s="913"/>
      <c r="H299" s="649"/>
      <c r="I299" s="176"/>
      <c r="J299" s="237"/>
      <c r="K299" s="649"/>
      <c r="L299" s="763"/>
      <c r="M299" s="898"/>
      <c r="AH299" s="79">
        <v>0</v>
      </c>
    </row>
    <row customHeight="1" ht="18.75" hidden="1">
      <c r="A300" s="296" t="s">
        <v>383</v>
      </c>
      <c r="B300" s="296" t="s">
        <v>384</v>
      </c>
      <c r="D300" s="914"/>
      <c r="E300" s="323"/>
      <c r="F300" s="89" t="str">
        <f>INDEX(PT_DIFFERENTIATION_VTAR,MATCH(A300,PT_DIFFERENTIATION_VTAR_ID,0))</f>
        <v>Тариф на техническую воду</v>
      </c>
      <c r="G300" s="842" t="str">
        <f>INDEX(PT_DIFFERENTIATION_NTAR,MATCH(B300,PT_DIFFERENTIATION_NTAR_ID,0))</f>
        <v/>
      </c>
      <c r="H300" s="390"/>
      <c r="I300" s="904"/>
      <c r="J300" s="905"/>
      <c r="K300" s="407"/>
      <c r="L300" s="390" t="s">
        <v>459</v>
      </c>
      <c r="M300" s="898"/>
      <c r="AH300" s="79">
        <v>0</v>
      </c>
    </row>
    <row customHeight="1" ht="18.75" hidden="1">
      <c r="C301" s="785" t="s">
        <v>1763</v>
      </c>
      <c r="D301" s="914"/>
      <c r="E301" s="323"/>
      <c r="F301" s="89"/>
      <c r="G301" s="842"/>
      <c r="H301" s="649"/>
      <c r="I301" s="176" t="s">
        <v>1762</v>
      </c>
      <c r="J301" s="237"/>
      <c r="K301" s="649"/>
      <c r="L301" s="763"/>
      <c r="M301" s="898"/>
      <c r="AH301" s="79">
        <v>0</v>
      </c>
    </row>
    <row customHeight="1" ht="0.75" hidden="1">
      <c r="C302" s="785" t="s">
        <v>1770</v>
      </c>
      <c r="D302" s="914"/>
      <c r="E302" s="323"/>
      <c r="F302" s="89"/>
      <c r="G302" s="913"/>
      <c r="H302" s="649"/>
      <c r="I302" s="176"/>
      <c r="J302" s="237"/>
      <c r="K302" s="649"/>
      <c r="L302" s="763"/>
      <c r="M302" s="898"/>
      <c r="AH302" s="79">
        <v>0</v>
      </c>
    </row>
    <row customHeight="1" ht="18.75" hidden="1">
      <c r="A303" s="296" t="s">
        <v>388</v>
      </c>
      <c r="B303" s="296" t="s">
        <v>389</v>
      </c>
      <c r="D303" s="914"/>
      <c r="E303" s="323"/>
      <c r="F303" s="89" t="str">
        <f>INDEX(PT_DIFFERENTIATION_VTAR,MATCH(A303,PT_DIFFERENTIATION_VTAR_ID,0))</f>
        <v>Тариф на транспортировку воды</v>
      </c>
      <c r="G303" s="842" t="str">
        <f>INDEX(PT_DIFFERENTIATION_NTAR,MATCH(B303,PT_DIFFERENTIATION_NTAR_ID,0))</f>
        <v/>
      </c>
      <c r="H303" s="390"/>
      <c r="I303" s="904"/>
      <c r="J303" s="905"/>
      <c r="K303" s="407"/>
      <c r="L303" s="390" t="s">
        <v>459</v>
      </c>
      <c r="M303" s="898"/>
      <c r="AH303" s="79">
        <v>0</v>
      </c>
    </row>
    <row customHeight="1" ht="18.75" hidden="1">
      <c r="C304" s="785" t="s">
        <v>1763</v>
      </c>
      <c r="D304" s="914"/>
      <c r="E304" s="323"/>
      <c r="F304" s="89"/>
      <c r="G304" s="842"/>
      <c r="H304" s="649"/>
      <c r="I304" s="176" t="s">
        <v>1762</v>
      </c>
      <c r="J304" s="237"/>
      <c r="K304" s="649"/>
      <c r="L304" s="763"/>
      <c r="M304" s="898"/>
      <c r="AH304" s="79">
        <v>0</v>
      </c>
    </row>
    <row customHeight="1" ht="0.75" hidden="1">
      <c r="C305" s="785" t="s">
        <v>1770</v>
      </c>
      <c r="D305" s="914"/>
      <c r="E305" s="323"/>
      <c r="F305" s="89"/>
      <c r="G305" s="913"/>
      <c r="H305" s="649"/>
      <c r="I305" s="176"/>
      <c r="J305" s="237"/>
      <c r="K305" s="649"/>
      <c r="L305" s="763"/>
      <c r="M305" s="898"/>
      <c r="AH305" s="79">
        <v>0</v>
      </c>
    </row>
    <row customHeight="1" ht="18.75" hidden="1">
      <c r="A306" s="296" t="s">
        <v>393</v>
      </c>
      <c r="B306" s="296" t="s">
        <v>394</v>
      </c>
      <c r="D306" s="914"/>
      <c r="E306" s="323"/>
      <c r="F306" s="89" t="str">
        <f>INDEX(PT_DIFFERENTIATION_VTAR,MATCH(A306,PT_DIFFERENTIATION_VTAR_ID,0))</f>
        <v>Тариф на подвоз воды</v>
      </c>
      <c r="G306" s="842" t="str">
        <f>INDEX(PT_DIFFERENTIATION_NTAR,MATCH(B306,PT_DIFFERENTIATION_NTAR_ID,0))</f>
        <v/>
      </c>
      <c r="H306" s="390"/>
      <c r="I306" s="904"/>
      <c r="J306" s="905"/>
      <c r="K306" s="407"/>
      <c r="L306" s="390" t="s">
        <v>459</v>
      </c>
      <c r="M306" s="898"/>
      <c r="AH306" s="79">
        <v>0</v>
      </c>
    </row>
    <row customHeight="1" ht="18.75" hidden="1">
      <c r="C307" s="785" t="s">
        <v>1763</v>
      </c>
      <c r="D307" s="914"/>
      <c r="E307" s="323"/>
      <c r="F307" s="89"/>
      <c r="G307" s="842"/>
      <c r="H307" s="649"/>
      <c r="I307" s="176" t="s">
        <v>1762</v>
      </c>
      <c r="J307" s="237"/>
      <c r="K307" s="649"/>
      <c r="L307" s="763"/>
      <c r="M307" s="898"/>
      <c r="AH307" s="79">
        <v>0</v>
      </c>
    </row>
    <row customHeight="1" ht="0.75" hidden="1">
      <c r="C308" s="785" t="s">
        <v>1770</v>
      </c>
      <c r="D308" s="914"/>
      <c r="E308" s="323"/>
      <c r="F308" s="89"/>
      <c r="G308" s="913"/>
      <c r="H308" s="649"/>
      <c r="I308" s="176"/>
      <c r="J308" s="237"/>
      <c r="K308" s="649"/>
      <c r="L308" s="763"/>
      <c r="M308" s="898"/>
      <c r="AH308" s="79">
        <v>0</v>
      </c>
    </row>
    <row customHeight="1" ht="18.75" hidden="1">
      <c r="A309" s="296" t="s">
        <v>398</v>
      </c>
      <c r="B309" s="296" t="s">
        <v>399</v>
      </c>
      <c r="D309" s="914"/>
      <c r="E309" s="323"/>
      <c r="F309" s="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42" t="str">
        <f>INDEX(PT_DIFFERENTIATION_NTAR,MATCH(B309,PT_DIFFERENTIATION_NTAR_ID,0))</f>
        <v/>
      </c>
      <c r="H309" s="390"/>
      <c r="I309" s="904"/>
      <c r="J309" s="905"/>
      <c r="K309" s="407"/>
      <c r="L309" s="390" t="s">
        <v>459</v>
      </c>
      <c r="M309" s="898"/>
      <c r="AH309" s="79">
        <v>0</v>
      </c>
    </row>
    <row customHeight="1" ht="18.75" hidden="1">
      <c r="C310" s="785" t="s">
        <v>1763</v>
      </c>
      <c r="D310" s="914"/>
      <c r="E310" s="323"/>
      <c r="F310" s="89"/>
      <c r="G310" s="842"/>
      <c r="H310" s="649"/>
      <c r="I310" s="176" t="s">
        <v>1762</v>
      </c>
      <c r="J310" s="237"/>
      <c r="K310" s="649"/>
      <c r="L310" s="763"/>
      <c r="M310" s="898"/>
      <c r="AH310" s="79">
        <v>0</v>
      </c>
    </row>
    <row customHeight="1" ht="0.75" hidden="1">
      <c r="C311" s="785" t="s">
        <v>1770</v>
      </c>
      <c r="D311" s="914"/>
      <c r="E311" s="323"/>
      <c r="F311" s="89"/>
      <c r="G311" s="913"/>
      <c r="H311" s="649"/>
      <c r="I311" s="176"/>
      <c r="J311" s="237"/>
      <c r="K311" s="649"/>
      <c r="L311" s="763"/>
      <c r="M311" s="898"/>
      <c r="AH311" s="79">
        <v>0</v>
      </c>
    </row>
    <row customHeight="1" ht="18.75" hidden="1">
      <c r="A312" s="296" t="s">
        <v>403</v>
      </c>
      <c r="B312" s="296" t="s">
        <v>404</v>
      </c>
      <c r="D312" s="914"/>
      <c r="E312" s="323"/>
      <c r="F312" s="89" t="str">
        <f>INDEX(PT_DIFFERENTIATION_VTAR,MATCH(A312,PT_DIFFERENTIATION_VTAR_ID,0))</f>
        <v>Тариф на горячую воду (горячее водоснабжение)</v>
      </c>
      <c r="G312" s="842" t="str">
        <f>INDEX(PT_DIFFERENTIATION_NTAR,MATCH(B312,PT_DIFFERENTIATION_NTAR_ID,0))</f>
        <v/>
      </c>
      <c r="H312" s="390"/>
      <c r="I312" s="904"/>
      <c r="J312" s="905"/>
      <c r="K312" s="407"/>
      <c r="L312" s="390" t="s">
        <v>459</v>
      </c>
      <c r="M312" s="898"/>
      <c r="AH312" s="79">
        <v>0</v>
      </c>
    </row>
    <row customHeight="1" ht="18.75" hidden="1">
      <c r="C313" s="785" t="s">
        <v>1763</v>
      </c>
      <c r="D313" s="914"/>
      <c r="E313" s="323"/>
      <c r="F313" s="89"/>
      <c r="G313" s="842"/>
      <c r="H313" s="649"/>
      <c r="I313" s="176" t="s">
        <v>1762</v>
      </c>
      <c r="J313" s="237"/>
      <c r="K313" s="649"/>
      <c r="L313" s="763"/>
      <c r="M313" s="898"/>
      <c r="AH313" s="79">
        <v>0</v>
      </c>
    </row>
    <row customHeight="1" ht="0.75" hidden="1">
      <c r="C314" s="785" t="s">
        <v>1770</v>
      </c>
      <c r="D314" s="914"/>
      <c r="E314" s="323"/>
      <c r="F314" s="89"/>
      <c r="G314" s="913"/>
      <c r="H314" s="649"/>
      <c r="I314" s="176"/>
      <c r="J314" s="237"/>
      <c r="K314" s="649"/>
      <c r="L314" s="763"/>
      <c r="M314" s="898"/>
      <c r="AH314" s="79">
        <v>0</v>
      </c>
    </row>
    <row customHeight="1" ht="18.75" hidden="1">
      <c r="A315" s="296" t="s">
        <v>408</v>
      </c>
      <c r="B315" s="296" t="s">
        <v>409</v>
      </c>
      <c r="D315" s="914"/>
      <c r="E315" s="323"/>
      <c r="F315" s="89" t="str">
        <f>INDEX(PT_DIFFERENTIATION_VTAR,MATCH(A315,PT_DIFFERENTIATION_VTAR_ID,0))</f>
        <v>Тариф на транспортировку горячей воды</v>
      </c>
      <c r="G315" s="842" t="str">
        <f>INDEX(PT_DIFFERENTIATION_NTAR,MATCH(B315,PT_DIFFERENTIATION_NTAR_ID,0))</f>
        <v/>
      </c>
      <c r="H315" s="390"/>
      <c r="I315" s="904"/>
      <c r="J315" s="905"/>
      <c r="K315" s="407"/>
      <c r="L315" s="390" t="s">
        <v>459</v>
      </c>
      <c r="M315" s="898"/>
      <c r="AH315" s="79">
        <v>0</v>
      </c>
    </row>
    <row customHeight="1" ht="18.75" hidden="1">
      <c r="C316" s="785" t="s">
        <v>1763</v>
      </c>
      <c r="D316" s="914"/>
      <c r="E316" s="323"/>
      <c r="F316" s="89"/>
      <c r="G316" s="842"/>
      <c r="H316" s="649"/>
      <c r="I316" s="176" t="s">
        <v>1762</v>
      </c>
      <c r="J316" s="237"/>
      <c r="K316" s="649"/>
      <c r="L316" s="763"/>
      <c r="M316" s="898"/>
      <c r="AH316" s="79">
        <v>0</v>
      </c>
    </row>
    <row customHeight="1" ht="0.75" hidden="1">
      <c r="C317" s="785" t="s">
        <v>1770</v>
      </c>
      <c r="D317" s="914"/>
      <c r="E317" s="323"/>
      <c r="F317" s="89"/>
      <c r="G317" s="913"/>
      <c r="H317" s="649"/>
      <c r="I317" s="176"/>
      <c r="J317" s="237"/>
      <c r="K317" s="649"/>
      <c r="L317" s="763"/>
      <c r="M317" s="898"/>
      <c r="AH317" s="79">
        <v>0</v>
      </c>
    </row>
    <row customHeight="1" ht="18.75" hidden="1">
      <c r="A318" s="296" t="s">
        <v>413</v>
      </c>
      <c r="B318" s="296" t="s">
        <v>414</v>
      </c>
      <c r="D318" s="914"/>
      <c r="E318" s="323"/>
      <c r="F318" s="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842" t="str">
        <f>INDEX(PT_DIFFERENTIATION_NTAR,MATCH(B318,PT_DIFFERENTIATION_NTAR_ID,0))</f>
        <v/>
      </c>
      <c r="H318" s="390"/>
      <c r="I318" s="904"/>
      <c r="J318" s="905"/>
      <c r="K318" s="407"/>
      <c r="L318" s="390" t="s">
        <v>459</v>
      </c>
      <c r="M318" s="898"/>
      <c r="AH318" s="79">
        <v>0</v>
      </c>
    </row>
    <row customHeight="1" ht="18.75" hidden="1">
      <c r="C319" s="785" t="s">
        <v>1763</v>
      </c>
      <c r="D319" s="914"/>
      <c r="E319" s="323"/>
      <c r="F319" s="89"/>
      <c r="G319" s="842"/>
      <c r="H319" s="649"/>
      <c r="I319" s="176" t="s">
        <v>1762</v>
      </c>
      <c r="J319" s="237"/>
      <c r="K319" s="649"/>
      <c r="L319" s="763"/>
      <c r="M319" s="898"/>
      <c r="AH319" s="79">
        <v>0</v>
      </c>
    </row>
    <row customHeight="1" ht="0.75" hidden="1">
      <c r="C320" s="785" t="s">
        <v>1770</v>
      </c>
      <c r="D320" s="914"/>
      <c r="E320" s="323"/>
      <c r="F320" s="89"/>
      <c r="G320" s="913"/>
      <c r="H320" s="649"/>
      <c r="I320" s="176"/>
      <c r="J320" s="237"/>
      <c r="K320" s="649"/>
      <c r="L320" s="763"/>
      <c r="M320" s="898"/>
      <c r="AH320" s="79">
        <v>0</v>
      </c>
    </row>
    <row customHeight="1" ht="18.75" hidden="1">
      <c r="A321" s="296" t="s">
        <v>418</v>
      </c>
      <c r="B321" s="296" t="s">
        <v>419</v>
      </c>
      <c r="D321" s="914"/>
      <c r="E321" s="323"/>
      <c r="F321" s="89" t="str">
        <f>INDEX(PT_DIFFERENTIATION_VTAR,MATCH(A321,PT_DIFFERENTIATION_VTAR_ID,0))</f>
        <v>Тариф на водоотведение</v>
      </c>
      <c r="G321" s="842" t="str">
        <f>INDEX(PT_DIFFERENTIATION_NTAR,MATCH(B321,PT_DIFFERENTIATION_NTAR_ID,0))</f>
        <v/>
      </c>
      <c r="H321" s="390"/>
      <c r="I321" s="904"/>
      <c r="J321" s="905"/>
      <c r="K321" s="407"/>
      <c r="L321" s="390" t="s">
        <v>459</v>
      </c>
      <c r="M321" s="898"/>
      <c r="AH321" s="79">
        <v>0</v>
      </c>
    </row>
    <row customHeight="1" ht="18.75" hidden="1">
      <c r="C322" s="785" t="s">
        <v>1763</v>
      </c>
      <c r="D322" s="914"/>
      <c r="E322" s="323"/>
      <c r="F322" s="89"/>
      <c r="G322" s="842"/>
      <c r="H322" s="649"/>
      <c r="I322" s="176" t="s">
        <v>1762</v>
      </c>
      <c r="J322" s="237"/>
      <c r="K322" s="649"/>
      <c r="L322" s="763"/>
      <c r="M322" s="898"/>
      <c r="AH322" s="79">
        <v>0</v>
      </c>
    </row>
    <row customHeight="1" ht="0.75" hidden="1">
      <c r="C323" s="785" t="s">
        <v>1770</v>
      </c>
      <c r="D323" s="914"/>
      <c r="E323" s="323"/>
      <c r="F323" s="89"/>
      <c r="G323" s="913"/>
      <c r="H323" s="649"/>
      <c r="I323" s="176"/>
      <c r="J323" s="237"/>
      <c r="K323" s="649"/>
      <c r="L323" s="763"/>
      <c r="M323" s="898"/>
      <c r="AH323" s="79">
        <v>0</v>
      </c>
    </row>
    <row customHeight="1" ht="18.75" hidden="1">
      <c r="A324" s="296" t="s">
        <v>423</v>
      </c>
      <c r="B324" s="296" t="s">
        <v>424</v>
      </c>
      <c r="D324" s="914"/>
      <c r="E324" s="323"/>
      <c r="F324" s="89" t="str">
        <f>INDEX(PT_DIFFERENTIATION_VTAR,MATCH(A324,PT_DIFFERENTIATION_VTAR_ID,0))</f>
        <v>Тариф на транспортировку сточных вод</v>
      </c>
      <c r="G324" s="842" t="str">
        <f>INDEX(PT_DIFFERENTIATION_NTAR,MATCH(B324,PT_DIFFERENTIATION_NTAR_ID,0))</f>
        <v/>
      </c>
      <c r="H324" s="390"/>
      <c r="I324" s="904"/>
      <c r="J324" s="905"/>
      <c r="K324" s="407"/>
      <c r="L324" s="390" t="s">
        <v>459</v>
      </c>
      <c r="M324" s="898"/>
      <c r="AH324" s="79">
        <v>0</v>
      </c>
    </row>
    <row customHeight="1" ht="18.75" hidden="1">
      <c r="C325" s="785" t="s">
        <v>1763</v>
      </c>
      <c r="D325" s="914"/>
      <c r="E325" s="323"/>
      <c r="F325" s="89"/>
      <c r="G325" s="842"/>
      <c r="H325" s="649"/>
      <c r="I325" s="176" t="s">
        <v>1762</v>
      </c>
      <c r="J325" s="237"/>
      <c r="K325" s="649"/>
      <c r="L325" s="763"/>
      <c r="M325" s="898"/>
      <c r="AH325" s="79">
        <v>0</v>
      </c>
    </row>
    <row customHeight="1" ht="0.75" hidden="1">
      <c r="C326" s="785" t="s">
        <v>1770</v>
      </c>
      <c r="D326" s="914"/>
      <c r="E326" s="323"/>
      <c r="F326" s="89"/>
      <c r="G326" s="913"/>
      <c r="H326" s="649"/>
      <c r="I326" s="176"/>
      <c r="J326" s="237"/>
      <c r="K326" s="649"/>
      <c r="L326" s="763"/>
      <c r="M326" s="898"/>
      <c r="AH326" s="79">
        <v>0</v>
      </c>
    </row>
    <row customHeight="1" ht="18.75" hidden="1">
      <c r="A327" s="296" t="s">
        <v>428</v>
      </c>
      <c r="B327" s="296" t="s">
        <v>429</v>
      </c>
      <c r="D327" s="914"/>
      <c r="E327" s="323"/>
      <c r="F327" s="89" t="str">
        <f>INDEX(PT_DIFFERENTIATION_VTAR,MATCH(A327,PT_DIFFERENTIATION_VTAR_ID,0))</f>
        <v>Тариф на подключение (технологическое присоединение) к централизованной системе водоотведения</v>
      </c>
      <c r="G327" s="842" t="str">
        <f>INDEX(PT_DIFFERENTIATION_NTAR,MATCH(B327,PT_DIFFERENTIATION_NTAR_ID,0))</f>
        <v/>
      </c>
      <c r="H327" s="390"/>
      <c r="I327" s="904"/>
      <c r="J327" s="905"/>
      <c r="K327" s="407"/>
      <c r="L327" s="390" t="s">
        <v>459</v>
      </c>
      <c r="M327" s="898"/>
      <c r="AH327" s="79">
        <v>0</v>
      </c>
    </row>
    <row customHeight="1" ht="18.75" hidden="1">
      <c r="C328" s="785" t="s">
        <v>1763</v>
      </c>
      <c r="D328" s="914"/>
      <c r="E328" s="323"/>
      <c r="F328" s="89"/>
      <c r="G328" s="842"/>
      <c r="H328" s="649"/>
      <c r="I328" s="176" t="s">
        <v>1762</v>
      </c>
      <c r="J328" s="237"/>
      <c r="K328" s="649"/>
      <c r="L328" s="763"/>
      <c r="M328" s="898"/>
      <c r="AH328" s="79">
        <v>0</v>
      </c>
    </row>
    <row customHeight="1" ht="1.05">
      <c r="C329" s="785" t="s">
        <v>1770</v>
      </c>
      <c r="D329" s="914"/>
      <c r="E329" s="323"/>
      <c r="F329" s="89"/>
      <c r="G329" s="913"/>
      <c r="H329" s="649"/>
      <c r="I329" s="176"/>
      <c r="J329" s="237"/>
      <c r="K329" s="649"/>
      <c r="L329" s="763"/>
      <c r="M329" s="898"/>
      <c r="AH329" s="79">
        <v>1</v>
      </c>
    </row>
    <row customHeight="1" ht="3">
      <c r="E330" s="918"/>
      <c r="F330" s="918"/>
      <c r="G330" s="918"/>
      <c r="H330" s="918"/>
      <c r="I330" s="918"/>
      <c r="J330" s="918"/>
      <c r="K330" s="918"/>
      <c r="L330" s="918"/>
      <c r="M330" s="918"/>
      <c r="AH330" s="296">
        <v>3</v>
      </c>
    </row>
    <row customHeight="1" ht="26.25">
      <c r="AH331" s="79">
        <v>25</v>
      </c>
    </row>
    <row customHeight="1" ht="14.25" hidden="1">
      <c r="A332" s="919" t="s">
        <v>81</v>
      </c>
      <c r="B332" s="919">
        <v>0</v>
      </c>
      <c r="C332" s="785">
        <v>0</v>
      </c>
      <c r="D332" s="531">
        <v>3</v>
      </c>
      <c r="E332" s="79">
        <v>6</v>
      </c>
      <c r="F332" s="79">
        <v>46</v>
      </c>
      <c r="G332" s="79">
        <v>35</v>
      </c>
      <c r="H332" s="79">
        <v>3</v>
      </c>
      <c r="I332" s="79">
        <v>11</v>
      </c>
      <c r="J332" s="79">
        <v>11</v>
      </c>
      <c r="K332" s="79">
        <v>35</v>
      </c>
      <c r="L332" s="79">
        <v>35</v>
      </c>
      <c r="M332" s="79">
        <v>84</v>
      </c>
      <c r="N332" s="79">
        <v>10</v>
      </c>
      <c r="O332" s="151">
        <v>10</v>
      </c>
      <c r="P332" s="151">
        <v>10</v>
      </c>
      <c r="Q332" s="79">
        <v>10</v>
      </c>
      <c r="R332" s="79">
        <v>10</v>
      </c>
      <c r="S332" s="79">
        <v>10</v>
      </c>
      <c r="T332" s="79">
        <v>10</v>
      </c>
      <c r="U332" s="79">
        <v>10</v>
      </c>
      <c r="V332" s="79">
        <v>10</v>
      </c>
      <c r="W332" s="79">
        <v>10</v>
      </c>
      <c r="X332" s="79">
        <v>10</v>
      </c>
      <c r="Y332" s="79">
        <v>10</v>
      </c>
      <c r="Z332" s="79">
        <v>10</v>
      </c>
      <c r="AA332" s="79">
        <v>10</v>
      </c>
      <c r="AB332" s="79">
        <v>10</v>
      </c>
      <c r="AC332" s="79">
        <v>10</v>
      </c>
      <c r="AD332" s="79">
        <v>10</v>
      </c>
      <c r="AE332" s="79">
        <v>10</v>
      </c>
      <c r="AF332" s="79">
        <v>10</v>
      </c>
      <c r="AG332" s="79">
        <v>10</v>
      </c>
      <c r="AH332" s="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C5DE8-B7F1-FA8F-4512-0.435B34B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2" style="3319" width="9.140625" hidden="1" customWidth="1"/>
    <col min="3" max="3" style="3319" width="3.00390625" customWidth="1"/>
    <col min="4" max="4" style="3319" width="6.00390625" customWidth="1"/>
    <col min="5" max="5" style="3319" width="53.00390625" customWidth="1"/>
    <col min="6" max="7" style="3319" width="35.00390625" customWidth="1"/>
    <col min="8" max="8" style="3319" width="89.00390625" customWidth="1"/>
    <col min="9" max="17" style="3319" width="10.00390625" customWidth="1"/>
    <col min="18" max="18" style="3319" width="10.57421875" hidden="1"/>
  </cols>
  <sheetData>
    <row customHeight="1" ht="22.5" hidden="1">
      <c r="R1" s="79" t="s">
        <v>14</v>
      </c>
    </row>
    <row customHeight="1" ht="18.75" hidden="1">
      <c r="C2" s="752" t="s">
        <v>102</v>
      </c>
      <c r="D2" s="323"/>
      <c r="E2" s="360"/>
      <c r="F2" s="900"/>
      <c r="G2" s="440"/>
      <c r="R2" s="79">
        <v>0</v>
      </c>
    </row>
    <row customHeight="1" ht="14.25" hidden="1">
      <c r="R3" s="79">
        <v>0</v>
      </c>
    </row>
    <row customHeight="1" ht="6.3">
      <c r="C4" s="497"/>
      <c r="D4" s="101"/>
      <c r="E4" s="101"/>
      <c r="F4" s="101"/>
      <c r="G4" s="754"/>
      <c r="H4" s="754"/>
      <c r="R4" s="79">
        <v>6</v>
      </c>
    </row>
    <row customHeight="1" ht="34.5">
      <c r="C5" s="497"/>
      <c r="D5" s="23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39"/>
      <c r="F5" s="239"/>
      <c r="G5" s="240"/>
      <c r="R5" s="79">
        <v>33</v>
      </c>
    </row>
    <row customHeight="1" ht="18">
      <c r="C6" s="497"/>
      <c r="D6" s="384" t="str">
        <f>IF(org=0,"Не определено",org)</f>
        <v>ГУП СК "Ставрополькрайводоканал"</v>
      </c>
      <c r="E6" s="385"/>
      <c r="F6" s="385"/>
      <c r="G6" s="386"/>
      <c r="R6" s="79">
        <v>17</v>
      </c>
    </row>
    <row customHeight="1" ht="14.699999999999998">
      <c r="C7" s="497"/>
      <c r="D7" s="101"/>
      <c r="E7" s="93"/>
      <c r="F7" s="93"/>
      <c r="G7" s="320"/>
      <c r="H7" s="755"/>
      <c r="R7" s="79">
        <v>14</v>
      </c>
    </row>
    <row customHeight="1" ht="14.699999999999998">
      <c r="C8" s="497"/>
      <c r="D8" s="326" t="s">
        <v>453</v>
      </c>
      <c r="E8" s="326"/>
      <c r="F8" s="326"/>
      <c r="G8" s="326"/>
      <c r="H8" s="759" t="s">
        <v>454</v>
      </c>
      <c r="R8" s="79">
        <v>14</v>
      </c>
    </row>
    <row customHeight="1" ht="24">
      <c r="C9" s="497"/>
      <c r="D9" s="326" t="s">
        <v>87</v>
      </c>
      <c r="E9" s="246" t="s">
        <v>455</v>
      </c>
      <c r="F9" s="246" t="s">
        <v>456</v>
      </c>
      <c r="G9" s="246" t="s">
        <v>543</v>
      </c>
      <c r="H9" s="759"/>
      <c r="R9" s="79">
        <v>23</v>
      </c>
    </row>
    <row customHeight="1" ht="14.699999999999998">
      <c r="C10" s="497"/>
      <c r="D10" s="323" t="s">
        <v>98</v>
      </c>
      <c r="E10" s="76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900"/>
      <c r="G10" s="440"/>
      <c r="H10" s="276" t="s">
        <v>1771</v>
      </c>
      <c r="R10" s="79">
        <v>14</v>
      </c>
    </row>
    <row customHeight="1" ht="14.699999999999998">
      <c r="C11" s="497"/>
      <c r="D11" s="323" t="s">
        <v>101</v>
      </c>
      <c r="E11" s="76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900"/>
      <c r="G11" s="440"/>
      <c r="H11" s="278"/>
      <c r="R11" s="79">
        <v>14</v>
      </c>
    </row>
    <row customHeight="1" ht="14.699999999999998">
      <c r="C12" s="359"/>
      <c r="D12" s="323" t="s">
        <v>89</v>
      </c>
      <c r="E12" s="761" t="str">
        <f>"Сведения о планировании закупочных процедур"&amp;IF(TEMPLATE_SPHERE="TKO"," &lt;1&gt;","")</f>
        <v>Сведения о планировании закупочных процедур</v>
      </c>
      <c r="F12" s="900"/>
      <c r="G12" s="440"/>
      <c r="H12" s="2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R12" s="79">
        <v>14</v>
      </c>
    </row>
    <row customHeight="1" ht="14.699999999999998">
      <c r="C13" s="359"/>
      <c r="D13" s="323" t="s">
        <v>90</v>
      </c>
      <c r="E13" s="761" t="str">
        <f>"Сведения о результатах проведения закупочных процедур"&amp;IF(TEMPLATE_SPHERE="TKO"," &lt;1&gt;","")</f>
        <v>Сведения о результатах проведения закупочных процедур</v>
      </c>
      <c r="F13" s="900"/>
      <c r="G13" s="440"/>
      <c r="H13" s="278"/>
      <c r="R13" s="79">
        <v>14</v>
      </c>
    </row>
    <row customHeight="1" ht="14.699999999999998">
      <c r="C14" s="497"/>
      <c r="D14" s="762"/>
      <c r="E14" s="176" t="s">
        <v>475</v>
      </c>
      <c r="F14" s="237"/>
      <c r="G14" s="763"/>
      <c r="H14" s="280"/>
      <c r="R14" s="79">
        <v>14</v>
      </c>
    </row>
    <row customHeight="1" ht="14.699999999999998">
      <c r="C15" s="497"/>
      <c r="D15" s="712"/>
      <c r="E15" s="764"/>
      <c r="F15" s="765"/>
      <c r="G15" s="766"/>
      <c r="H15" s="920"/>
      <c r="R15" s="79">
        <v>14</v>
      </c>
    </row>
    <row customHeight="1" ht="14.699999999999998">
      <c r="R16" s="79">
        <v>14</v>
      </c>
    </row>
    <row customHeight="1" ht="22.5" hidden="1">
      <c r="A17" s="530" t="s">
        <v>81</v>
      </c>
      <c r="B17" s="100">
        <v>0</v>
      </c>
      <c r="C17" s="531">
        <v>3</v>
      </c>
      <c r="D17" s="79">
        <v>6</v>
      </c>
      <c r="E17" s="79">
        <v>53</v>
      </c>
      <c r="F17" s="79">
        <v>35</v>
      </c>
      <c r="G17" s="79">
        <v>35</v>
      </c>
      <c r="H17" s="79">
        <v>89</v>
      </c>
      <c r="I17" s="79">
        <v>10</v>
      </c>
      <c r="J17" s="151">
        <v>10</v>
      </c>
      <c r="K17" s="151">
        <v>10</v>
      </c>
      <c r="L17" s="79">
        <v>10</v>
      </c>
      <c r="M17" s="79">
        <v>10</v>
      </c>
      <c r="N17" s="79">
        <v>10</v>
      </c>
      <c r="O17" s="79">
        <v>10</v>
      </c>
      <c r="P17" s="79">
        <v>10</v>
      </c>
      <c r="Q17" s="79">
        <v>10</v>
      </c>
      <c r="R17" s="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F6B0A-22AA-1657-42DE-0.7DF761D}" mc:Ignorable="x14ac xr xr2 xr3">
  <sheetPr>
    <tabColor theme="2" tint="-0.1"/>
  </sheetPr>
  <dimension ref="A1:BX30"/>
  <sheetViews>
    <sheetView topLeftCell="A1" showGridLines="0" zoomScale="90" workbookViewId="0">
      <selection activeCell="BK8" sqref="BK8"/>
    </sheetView>
  </sheetViews>
  <sheetFormatPr defaultColWidth="10.57421875" customHeight="1" defaultRowHeight="15"/>
  <cols>
    <col min="1" max="2" style="3319" width="9.140625" hidden="1" customWidth="1"/>
    <col min="3" max="3" style="3319" width="4.00390625" customWidth="1"/>
    <col min="4" max="4" style="3319" width="6.00390625" customWidth="1"/>
    <col min="5" max="5" style="3319" width="47.00390625" customWidth="1"/>
    <col min="6" max="6" style="3319" width="9.00390625" customWidth="1"/>
    <col min="7" max="7" style="3319" width="25.7109375" hidden="1" customWidth="1"/>
    <col min="8" max="8" style="3319" width="34.00390625" hidden="1" customWidth="1"/>
    <col min="9" max="9" style="3319" width="25.7109375" customWidth="1"/>
    <col min="10" max="10" style="3319" width="33.00390625" customWidth="1"/>
    <col min="11" max="11" style="3319" width="25.7109375" customWidth="1"/>
    <col min="12" max="12" style="3319" width="34.00390625" customWidth="1"/>
    <col min="13" max="13" style="3319" width="25.7109375" customWidth="1"/>
    <col min="14" max="14" style="3319" width="34.00390625" customWidth="1"/>
    <col min="15" max="15" style="3319" width="25.7109375" customWidth="1"/>
    <col min="16" max="16" style="3319" width="34.00390625" customWidth="1"/>
    <col min="17" max="17" style="3319" width="25.7109375" customWidth="1"/>
    <col min="18" max="18" style="3319" width="34.00390625" customWidth="1"/>
    <col min="19" max="19" style="3319" width="25.7109375" customWidth="1"/>
    <col min="20" max="20" style="3319" width="34.00390625" customWidth="1"/>
    <col min="21" max="21" style="3319" width="25.7109375" customWidth="1"/>
    <col min="22" max="22" style="3319" width="34.00390625" customWidth="1"/>
    <col min="23" max="23" style="3319" width="25.7109375" customWidth="1"/>
    <col min="24" max="24" style="3319" width="34.00390625" customWidth="1"/>
    <col min="25" max="25" style="3319" width="25.7109375" customWidth="1"/>
    <col min="26" max="26" style="3319" width="34.00390625" customWidth="1"/>
    <col min="27" max="27" style="3319" width="25.7109375" customWidth="1"/>
    <col min="28" max="28" style="3319" width="34.00390625" customWidth="1"/>
    <col min="29" max="29" style="3319" width="25.7109375" customWidth="1"/>
    <col min="30" max="30" style="3319" width="34.00390625" customWidth="1"/>
    <col min="31" max="31" style="3319" width="25.7109375" customWidth="1"/>
    <col min="32" max="32" style="3319" width="34.00390625" customWidth="1"/>
    <col min="33" max="33" style="3319" width="25.7109375" customWidth="1"/>
    <col min="34" max="34" style="3319" width="34.00390625" customWidth="1"/>
    <col min="35" max="35" style="3319" width="25.7109375" customWidth="1"/>
    <col min="36" max="36" style="3319" width="34.00390625" customWidth="1"/>
    <col min="37" max="37" style="3319" width="25.7109375" customWidth="1"/>
    <col min="38" max="38" style="3319" width="34.00390625" customWidth="1"/>
    <col min="39" max="39" style="3319" width="25.7109375" customWidth="1"/>
    <col min="40" max="40" style="3319" width="34.00390625" customWidth="1"/>
    <col min="41" max="41" style="3319" width="25.7109375" customWidth="1"/>
    <col min="42" max="42" style="3319" width="34.00390625" customWidth="1"/>
    <col min="43" max="43" style="3319" width="25.7109375" customWidth="1"/>
    <col min="44" max="44" style="3319" width="34.00390625" customWidth="1"/>
    <col min="45" max="45" style="3319" width="25.7109375" customWidth="1"/>
    <col min="46" max="46" style="3319" width="34.00390625" customWidth="1"/>
    <col min="47" max="47" style="3319" width="25.7109375" customWidth="1"/>
    <col min="48" max="48" style="3319" width="34.00390625" customWidth="1"/>
    <col min="49" max="49" style="3319" width="25.7109375" customWidth="1"/>
    <col min="50" max="50" style="3319" width="34.00390625" customWidth="1"/>
    <col min="51" max="51" style="3319" width="25.7109375" customWidth="1"/>
    <col min="52" max="52" style="3319" width="34.00390625" customWidth="1"/>
    <col min="53" max="53" style="3319" width="25.7109375" customWidth="1"/>
    <col min="54" max="54" style="3319" width="34.00390625" customWidth="1"/>
    <col min="55" max="55" style="3319" width="25.7109375" customWidth="1"/>
    <col min="56" max="56" style="3319" width="34.00390625" customWidth="1"/>
    <col min="57" max="57" style="3319" width="25.7109375" customWidth="1"/>
    <col min="58" max="58" style="3319" width="34.00390625" customWidth="1"/>
    <col min="59" max="59" style="3319" width="25.7109375" customWidth="1"/>
    <col min="60" max="60" style="3319" width="34.00390625" customWidth="1"/>
    <col min="61" max="61" style="3319" width="25.7109375" customWidth="1"/>
    <col min="62" max="62" style="3319" width="34.00390625" customWidth="1"/>
    <col min="63" max="63" style="3319" width="25.7109375" customWidth="1"/>
    <col min="64" max="64" style="3319" width="34.00390625" customWidth="1"/>
    <col min="65" max="65" style="3319" width="50.00390625" customWidth="1"/>
    <col min="66" max="75" style="3319" width="10.00390625" customWidth="1"/>
    <col min="76" max="76" style="3319" width="10.57421875" hidden="1"/>
  </cols>
  <sheetData>
    <row customHeight="1" ht="22.5" hidden="1">
      <c r="G1" s="100">
        <v>4</v>
      </c>
      <c r="I1" s="100">
        <v>4</v>
      </c>
      <c r="K1" s="100">
        <v>4</v>
      </c>
      <c r="M1" s="100">
        <v>4</v>
      </c>
      <c r="O1" s="100">
        <v>4</v>
      </c>
      <c r="Q1" s="100">
        <v>4</v>
      </c>
      <c r="S1" s="100">
        <v>4</v>
      </c>
      <c r="U1" s="100">
        <v>4</v>
      </c>
      <c r="W1" s="100">
        <v>4</v>
      </c>
      <c r="Y1" s="100">
        <v>4</v>
      </c>
      <c r="AA1" s="100">
        <v>4</v>
      </c>
      <c r="AC1" s="100">
        <v>4</v>
      </c>
      <c r="AE1" s="100">
        <v>4</v>
      </c>
      <c r="AG1" s="100">
        <v>4</v>
      </c>
      <c r="AH1" s="0"/>
      <c r="AI1" s="100">
        <v>4</v>
      </c>
      <c r="AJ1" s="0"/>
      <c r="AK1" s="100">
        <v>4</v>
      </c>
      <c r="AL1" s="0"/>
      <c r="AM1" s="100">
        <v>4</v>
      </c>
      <c r="AN1" s="0"/>
      <c r="AO1" s="100">
        <v>4</v>
      </c>
      <c r="AP1" s="0"/>
      <c r="AQ1" s="100">
        <v>4</v>
      </c>
      <c r="AR1" s="0"/>
      <c r="AS1" s="100">
        <v>4</v>
      </c>
      <c r="AT1" s="0"/>
      <c r="AU1" s="100">
        <v>4</v>
      </c>
      <c r="AV1" s="0"/>
      <c r="AW1" s="100">
        <v>4</v>
      </c>
      <c r="AX1" s="0"/>
      <c r="AY1" s="100">
        <v>4</v>
      </c>
      <c r="AZ1" s="0"/>
      <c r="BA1" s="100">
        <v>4</v>
      </c>
      <c r="BB1" s="0"/>
      <c r="BC1" s="100">
        <v>4</v>
      </c>
      <c r="BD1" s="0"/>
      <c r="BE1" s="100">
        <v>4</v>
      </c>
      <c r="BF1" s="0"/>
      <c r="BG1" s="100">
        <v>4</v>
      </c>
      <c r="BH1" s="0"/>
      <c r="BI1" s="100">
        <v>4</v>
      </c>
      <c r="BJ1" s="0"/>
      <c r="BK1" s="100">
        <v>4</v>
      </c>
      <c r="BL1" s="0"/>
      <c r="BX1" s="100" t="s">
        <v>14</v>
      </c>
    </row>
    <row customHeight="1" ht="15" hidden="1">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X2" s="79">
        <v>0</v>
      </c>
    </row>
    <row customHeight="1" ht="15" hidden="1">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X3" s="100">
        <v>0</v>
      </c>
    </row>
    <row customHeight="1" ht="15.75">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X4" s="79">
        <v>15</v>
      </c>
    </row>
    <row customHeight="1" ht="66">
      <c r="D5" s="426" t="s">
        <v>1772</v>
      </c>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426"/>
      <c r="AY5" s="426"/>
      <c r="AZ5" s="426"/>
      <c r="BA5" s="426"/>
      <c r="BB5" s="426"/>
      <c r="BC5" s="426"/>
      <c r="BD5" s="426"/>
      <c r="BE5" s="426"/>
      <c r="BF5" s="426"/>
      <c r="BG5" s="426"/>
      <c r="BH5" s="426"/>
      <c r="BI5" s="426"/>
      <c r="BJ5" s="426"/>
      <c r="BK5" s="426"/>
      <c r="BL5" s="426"/>
      <c r="BX5" s="79">
        <v>63</v>
      </c>
    </row>
    <row customHeight="1" ht="15.75">
      <c r="D6" s="287" t="str">
        <f>IF(org=0,"Не определено",org)</f>
        <v>ГУП СК "Ставрополькрайводоканал"</v>
      </c>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287"/>
      <c r="BK6" s="287"/>
      <c r="BL6" s="287"/>
      <c r="BX6" s="79">
        <v>15</v>
      </c>
    </row>
    <row customHeight="1" ht="15.75">
      <c r="D7" s="320"/>
      <c r="G7" s="100">
        <v>22</v>
      </c>
      <c r="I7" s="100">
        <v>1</v>
      </c>
      <c r="J7" s="320"/>
      <c r="K7" s="0" t="s">
        <v>22</v>
      </c>
      <c r="M7" s="0" t="s">
        <v>22</v>
      </c>
      <c r="O7" s="0" t="s">
        <v>22</v>
      </c>
      <c r="Q7" s="0" t="s">
        <v>22</v>
      </c>
      <c r="S7" s="0" t="s">
        <v>22</v>
      </c>
      <c r="U7" s="0" t="s">
        <v>22</v>
      </c>
      <c r="W7" s="0" t="s">
        <v>22</v>
      </c>
      <c r="Y7" s="0" t="s">
        <v>22</v>
      </c>
      <c r="AA7" s="0" t="s">
        <v>22</v>
      </c>
      <c r="AC7" s="0" t="s">
        <v>22</v>
      </c>
      <c r="AE7" s="0" t="s">
        <v>22</v>
      </c>
      <c r="AG7" s="100" t="s">
        <v>22</v>
      </c>
      <c r="AH7" s="0"/>
      <c r="AI7" s="100" t="s">
        <v>22</v>
      </c>
      <c r="AJ7" s="0"/>
      <c r="AK7" s="100" t="s">
        <v>22</v>
      </c>
      <c r="AL7" s="0"/>
      <c r="AM7" s="100" t="s">
        <v>22</v>
      </c>
      <c r="AN7" s="0"/>
      <c r="AO7" s="100" t="s">
        <v>22</v>
      </c>
      <c r="AP7" s="0"/>
      <c r="AQ7" s="100" t="s">
        <v>22</v>
      </c>
      <c r="AR7" s="0"/>
      <c r="AS7" s="100" t="s">
        <v>22</v>
      </c>
      <c r="AT7" s="0"/>
      <c r="AU7" s="100" t="s">
        <v>22</v>
      </c>
      <c r="AV7" s="0"/>
      <c r="AW7" s="100" t="s">
        <v>22</v>
      </c>
      <c r="AX7" s="0"/>
      <c r="AY7" s="100" t="s">
        <v>22</v>
      </c>
      <c r="AZ7" s="0"/>
      <c r="BA7" s="100" t="s">
        <v>22</v>
      </c>
      <c r="BB7" s="0"/>
      <c r="BC7" s="100" t="s">
        <v>22</v>
      </c>
      <c r="BD7" s="0"/>
      <c r="BE7" s="100" t="s">
        <v>22</v>
      </c>
      <c r="BF7" s="0"/>
      <c r="BG7" s="100" t="s">
        <v>22</v>
      </c>
      <c r="BH7" s="0"/>
      <c r="BI7" s="100" t="s">
        <v>22</v>
      </c>
      <c r="BJ7" s="0"/>
      <c r="BK7" s="100" t="s">
        <v>22</v>
      </c>
      <c r="BL7" s="0"/>
      <c r="BX7" s="79">
        <v>15</v>
      </c>
    </row>
    <row customHeight="1" ht="1.05">
      <c r="H8" s="320"/>
      <c r="I8" s="100" t="s">
        <v>220</v>
      </c>
      <c r="J8" s="320"/>
      <c r="K8" s="100" t="s">
        <v>226</v>
      </c>
      <c r="L8" s="320"/>
      <c r="M8" s="100" t="s">
        <v>229</v>
      </c>
      <c r="N8" s="320"/>
      <c r="O8" s="100" t="s">
        <v>231</v>
      </c>
      <c r="P8" s="320"/>
      <c r="Q8" s="100" t="s">
        <v>233</v>
      </c>
      <c r="R8" s="320"/>
      <c r="S8" s="100" t="s">
        <v>235</v>
      </c>
      <c r="T8" s="320"/>
      <c r="U8" s="100" t="s">
        <v>237</v>
      </c>
      <c r="V8" s="320"/>
      <c r="W8" s="100" t="s">
        <v>239</v>
      </c>
      <c r="X8" s="320"/>
      <c r="Y8" s="100" t="s">
        <v>241</v>
      </c>
      <c r="Z8" s="320"/>
      <c r="AA8" s="100" t="s">
        <v>243</v>
      </c>
      <c r="AB8" s="320"/>
      <c r="AC8" s="100" t="s">
        <v>245</v>
      </c>
      <c r="AD8" s="320"/>
      <c r="AE8" s="100" t="s">
        <v>248</v>
      </c>
      <c r="AF8" s="320"/>
      <c r="AG8" s="0" t="s">
        <v>251</v>
      </c>
      <c r="AH8" s="320"/>
      <c r="AI8" s="0" t="s">
        <v>253</v>
      </c>
      <c r="AJ8" s="320"/>
      <c r="AK8" s="0" t="s">
        <v>255</v>
      </c>
      <c r="AL8" s="320"/>
      <c r="AM8" s="0" t="s">
        <v>257</v>
      </c>
      <c r="AN8" s="320"/>
      <c r="AO8" s="0" t="s">
        <v>259</v>
      </c>
      <c r="AP8" s="320"/>
      <c r="AQ8" s="0" t="s">
        <v>261</v>
      </c>
      <c r="AR8" s="320"/>
      <c r="AS8" s="0" t="s">
        <v>263</v>
      </c>
      <c r="AT8" s="320"/>
      <c r="AU8" s="0" t="s">
        <v>265</v>
      </c>
      <c r="AV8" s="320"/>
      <c r="AW8" s="0" t="s">
        <v>267</v>
      </c>
      <c r="AX8" s="320"/>
      <c r="AY8" s="0" t="s">
        <v>269</v>
      </c>
      <c r="AZ8" s="320"/>
      <c r="BA8" s="0" t="s">
        <v>271</v>
      </c>
      <c r="BB8" s="320"/>
      <c r="BC8" s="0" t="s">
        <v>273</v>
      </c>
      <c r="BD8" s="320"/>
      <c r="BE8" s="0" t="s">
        <v>275</v>
      </c>
      <c r="BF8" s="320"/>
      <c r="BG8" s="0" t="s">
        <v>277</v>
      </c>
      <c r="BH8" s="320"/>
      <c r="BI8" s="0" t="s">
        <v>279</v>
      </c>
      <c r="BJ8" s="320"/>
      <c r="BK8" s="0" t="s">
        <v>281</v>
      </c>
      <c r="BL8" s="320"/>
      <c r="BX8" s="79">
        <v>1</v>
      </c>
    </row>
    <row customHeight="1" ht="15.75">
      <c r="D9" s="663"/>
      <c r="E9" s="664" t="s">
        <v>211</v>
      </c>
      <c r="F9" s="665"/>
      <c r="G9" s="815" t="str">
        <f>IF(G8="","",INDEX(DIFFERENTIATION_UNMERGE_VD,MATCH(G8,DIFFERENTIATION_ID_DIFF,0)))</f>
        <v/>
      </c>
      <c r="H9" s="816"/>
      <c r="I9" s="815" t="str">
        <f>IF(I8="","",INDEX(DIFFERENTIATION_UNMERGE_VD,MATCH(I8,DIFFERENTIATION_ID_DIFF,0)))</f>
        <v>Холодное водоснабжение. Питьевая вода</v>
      </c>
      <c r="J9" s="816"/>
      <c r="K9" s="815" t="str">
        <f>IF(K8="","",INDEX(DIFFERENTIATION_UNMERGE_VD,MATCH(K8,DIFFERENTIATION_ID_DIFF,0)))</f>
        <v>Холодное водоснабжение. Техническая вода</v>
      </c>
      <c r="L9" s="816"/>
      <c r="M9" s="815" t="str">
        <f>IF(M8="","",INDEX(DIFFERENTIATION_UNMERGE_VD,MATCH(M8,DIFFERENTIATION_ID_DIFF,0)))</f>
        <v>Холодное водоснабжение. Техническая вода</v>
      </c>
      <c r="N9" s="816"/>
      <c r="O9" s="815" t="str">
        <f>IF(O8="","",INDEX(DIFFERENTIATION_UNMERGE_VD,MATCH(O8,DIFFERENTIATION_ID_DIFF,0)))</f>
        <v>Холодное водоснабжение. Техническая вода</v>
      </c>
      <c r="P9" s="816"/>
      <c r="Q9" s="815" t="str">
        <f>IF(Q8="","",INDEX(DIFFERENTIATION_UNMERGE_VD,MATCH(Q8,DIFFERENTIATION_ID_DIFF,0)))</f>
        <v>Холодное водоснабжение. Техническая вода</v>
      </c>
      <c r="R9" s="816"/>
      <c r="S9" s="815" t="str">
        <f>IF(S8="","",INDEX(DIFFERENTIATION_UNMERGE_VD,MATCH(S8,DIFFERENTIATION_ID_DIFF,0)))</f>
        <v>Холодное водоснабжение. Техническая вода</v>
      </c>
      <c r="T9" s="816"/>
      <c r="U9" s="815" t="str">
        <f>IF(U8="","",INDEX(DIFFERENTIATION_UNMERGE_VD,MATCH(U8,DIFFERENTIATION_ID_DIFF,0)))</f>
        <v>Холодное водоснабжение. Техническая вода</v>
      </c>
      <c r="V9" s="816"/>
      <c r="W9" s="815" t="str">
        <f>IF(W8="","",INDEX(DIFFERENTIATION_UNMERGE_VD,MATCH(W8,DIFFERENTIATION_ID_DIFF,0)))</f>
        <v>Холодное водоснабжение. Техническая вода</v>
      </c>
      <c r="X9" s="816"/>
      <c r="Y9" s="815" t="str">
        <f>IF(Y8="","",INDEX(DIFFERENTIATION_UNMERGE_VD,MATCH(Y8,DIFFERENTIATION_ID_DIFF,0)))</f>
        <v>Холодное водоснабжение. Техническая вода</v>
      </c>
      <c r="Z9" s="816"/>
      <c r="AA9" s="815" t="str">
        <f>IF(AA8="","",INDEX(DIFFERENTIATION_UNMERGE_VD,MATCH(AA8,DIFFERENTIATION_ID_DIFF,0)))</f>
        <v>Холодное водоснабжение. Техническая вода</v>
      </c>
      <c r="AB9" s="816"/>
      <c r="AC9" s="815" t="str">
        <f>IF(AC8="","",INDEX(DIFFERENTIATION_UNMERGE_VD,MATCH(AC8,DIFFERENTIATION_ID_DIFF,0)))</f>
        <v>Подключение (технологическое присоединение) к централизованной системе водоснабжения</v>
      </c>
      <c r="AD9" s="816"/>
      <c r="AE9" s="815" t="str">
        <f>IF(AE8="","",INDEX(DIFFERENTIATION_UNMERGE_VD,MATCH(AE8,DIFFERENTIATION_ID_DIFF,0)))</f>
        <v>Холодное водоснабжение. Подвозная вода</v>
      </c>
      <c r="AF9" s="816"/>
      <c r="AG9" s="815" t="str">
        <f>IF(AG8="","",INDEX(DIFFERENTIATION_UNMERGE_VD,MATCH(AG8,DIFFERENTIATION_ID_DIFF,0)))</f>
        <v>Холодное водоснабжение. Подвозная вода</v>
      </c>
      <c r="AH9" s="816"/>
      <c r="AI9" s="815" t="str">
        <f>IF(AI8="","",INDEX(DIFFERENTIATION_UNMERGE_VD,MATCH(AI8,DIFFERENTIATION_ID_DIFF,0)))</f>
        <v>Холодное водоснабжение. Подвозная вода</v>
      </c>
      <c r="AJ9" s="816"/>
      <c r="AK9" s="815" t="str">
        <f>IF(AK8="","",INDEX(DIFFERENTIATION_UNMERGE_VD,MATCH(AK8,DIFFERENTIATION_ID_DIFF,0)))</f>
        <v>Холодное водоснабжение. Подвозная вода</v>
      </c>
      <c r="AL9" s="816"/>
      <c r="AM9" s="815" t="str">
        <f>IF(AM8="","",INDEX(DIFFERENTIATION_UNMERGE_VD,MATCH(AM8,DIFFERENTIATION_ID_DIFF,0)))</f>
        <v>Холодное водоснабжение. Подвозная вода</v>
      </c>
      <c r="AN9" s="816"/>
      <c r="AO9" s="815" t="str">
        <f>IF(AO8="","",INDEX(DIFFERENTIATION_UNMERGE_VD,MATCH(AO8,DIFFERENTIATION_ID_DIFF,0)))</f>
        <v>Холодное водоснабжение. Подвозная вода</v>
      </c>
      <c r="AP9" s="816"/>
      <c r="AQ9" s="815" t="str">
        <f>IF(AQ8="","",INDEX(DIFFERENTIATION_UNMERGE_VD,MATCH(AQ8,DIFFERENTIATION_ID_DIFF,0)))</f>
        <v>Холодное водоснабжение. Подвозная вода</v>
      </c>
      <c r="AR9" s="816"/>
      <c r="AS9" s="815" t="str">
        <f>IF(AS8="","",INDEX(DIFFERENTIATION_UNMERGE_VD,MATCH(AS8,DIFFERENTIATION_ID_DIFF,0)))</f>
        <v>Холодное водоснабжение. Подвозная вода</v>
      </c>
      <c r="AT9" s="816"/>
      <c r="AU9" s="815" t="str">
        <f>IF(AU8="","",INDEX(DIFFERENTIATION_UNMERGE_VD,MATCH(AU8,DIFFERENTIATION_ID_DIFF,0)))</f>
        <v>Холодное водоснабжение. Подвозная вода</v>
      </c>
      <c r="AV9" s="816"/>
      <c r="AW9" s="815" t="str">
        <f>IF(AW8="","",INDEX(DIFFERENTIATION_UNMERGE_VD,MATCH(AW8,DIFFERENTIATION_ID_DIFF,0)))</f>
        <v>Холодное водоснабжение. Подвозная вода</v>
      </c>
      <c r="AX9" s="816"/>
      <c r="AY9" s="815" t="str">
        <f>IF(AY8="","",INDEX(DIFFERENTIATION_UNMERGE_VD,MATCH(AY8,DIFFERENTIATION_ID_DIFF,0)))</f>
        <v>Холодное водоснабжение. Подвозная вода</v>
      </c>
      <c r="AZ9" s="816"/>
      <c r="BA9" s="815" t="str">
        <f>IF(BA8="","",INDEX(DIFFERENTIATION_UNMERGE_VD,MATCH(BA8,DIFFERENTIATION_ID_DIFF,0)))</f>
        <v>Холодное водоснабжение. Подвозная вода</v>
      </c>
      <c r="BB9" s="816"/>
      <c r="BC9" s="815" t="str">
        <f>IF(BC8="","",INDEX(DIFFERENTIATION_UNMERGE_VD,MATCH(BC8,DIFFERENTIATION_ID_DIFF,0)))</f>
        <v>Холодное водоснабжение. Подвозная вода</v>
      </c>
      <c r="BD9" s="816"/>
      <c r="BE9" s="815" t="str">
        <f>IF(BE8="","",INDEX(DIFFERENTIATION_UNMERGE_VD,MATCH(BE8,DIFFERENTIATION_ID_DIFF,0)))</f>
        <v>Холодное водоснабжение. Подвозная вода</v>
      </c>
      <c r="BF9" s="816"/>
      <c r="BG9" s="815" t="str">
        <f>IF(BG8="","",INDEX(DIFFERENTIATION_UNMERGE_VD,MATCH(BG8,DIFFERENTIATION_ID_DIFF,0)))</f>
        <v>Холодное водоснабжение. Подвозная вода</v>
      </c>
      <c r="BH9" s="816"/>
      <c r="BI9" s="815" t="str">
        <f>IF(BI8="","",INDEX(DIFFERENTIATION_UNMERGE_VD,MATCH(BI8,DIFFERENTIATION_ID_DIFF,0)))</f>
        <v>Холодное водоснабжение. Подвозная вода</v>
      </c>
      <c r="BJ9" s="816"/>
      <c r="BK9" s="815" t="str">
        <f>IF(BK8="","",INDEX(DIFFERENTIATION_UNMERGE_VD,MATCH(BK8,DIFFERENTIATION_ID_DIFF,0)))</f>
        <v>Холодное водоснабжение. Подвозная вода</v>
      </c>
      <c r="BL9" s="816"/>
      <c r="BM9" s="291" t="s">
        <v>454</v>
      </c>
      <c r="BX9" s="79">
        <v>15</v>
      </c>
    </row>
    <row customHeight="1" ht="15.75">
      <c r="D10" s="663"/>
      <c r="E10" s="664" t="s">
        <v>717</v>
      </c>
      <c r="F10" s="665"/>
      <c r="G10" s="815" t="str">
        <f>IF(G8="","",INDEX(DIFFERENTIATION_UNMERGE_AREA,MATCH(G8,DIFFERENTIATION_ID_DIFF,0)))</f>
        <v/>
      </c>
      <c r="H10" s="816"/>
      <c r="I10" s="815" t="str">
        <f>IF(I8="","",INDEX(DIFFERENTIATION_UNMERGE_AREA,MATCH(I8,DIFFERENTIATION_ID_DIFF,0)))</f>
        <v>Территория 1</v>
      </c>
      <c r="J10" s="816"/>
      <c r="K10" s="815" t="str">
        <f>IF(K8="","",INDEX(DIFFERENTIATION_UNMERGE_AREA,MATCH(K8,DIFFERENTIATION_ID_DIFF,0)))</f>
        <v>Территория 2</v>
      </c>
      <c r="L10" s="816"/>
      <c r="M10" s="815" t="str">
        <f>IF(M8="","",INDEX(DIFFERENTIATION_UNMERGE_AREA,MATCH(M8,DIFFERENTIATION_ID_DIFF,0)))</f>
        <v>Территория 2</v>
      </c>
      <c r="N10" s="816"/>
      <c r="O10" s="815" t="str">
        <f>IF(O8="","",INDEX(DIFFERENTIATION_UNMERGE_AREA,MATCH(O8,DIFFERENTIATION_ID_DIFF,0)))</f>
        <v>Территория 3</v>
      </c>
      <c r="P10" s="816"/>
      <c r="Q10" s="815" t="str">
        <f>IF(Q8="","",INDEX(DIFFERENTIATION_UNMERGE_AREA,MATCH(Q8,DIFFERENTIATION_ID_DIFF,0)))</f>
        <v>Территория 4</v>
      </c>
      <c r="R10" s="816"/>
      <c r="S10" s="815" t="str">
        <f>IF(S8="","",INDEX(DIFFERENTIATION_UNMERGE_AREA,MATCH(S8,DIFFERENTIATION_ID_DIFF,0)))</f>
        <v>Территория 5</v>
      </c>
      <c r="T10" s="816"/>
      <c r="U10" s="815" t="str">
        <f>IF(U8="","",INDEX(DIFFERENTIATION_UNMERGE_AREA,MATCH(U8,DIFFERENTIATION_ID_DIFF,0)))</f>
        <v>Территория 6</v>
      </c>
      <c r="V10" s="816"/>
      <c r="W10" s="815" t="str">
        <f>IF(W8="","",INDEX(DIFFERENTIATION_UNMERGE_AREA,MATCH(W8,DIFFERENTIATION_ID_DIFF,0)))</f>
        <v>Территория 6</v>
      </c>
      <c r="X10" s="816"/>
      <c r="Y10" s="815" t="str">
        <f>IF(Y8="","",INDEX(DIFFERENTIATION_UNMERGE_AREA,MATCH(Y8,DIFFERENTIATION_ID_DIFF,0)))</f>
        <v>Территория 7</v>
      </c>
      <c r="Z10" s="816"/>
      <c r="AA10" s="815" t="str">
        <f>IF(AA8="","",INDEX(DIFFERENTIATION_UNMERGE_AREA,MATCH(AA8,DIFFERENTIATION_ID_DIFF,0)))</f>
        <v>Территория 8</v>
      </c>
      <c r="AB10" s="816"/>
      <c r="AC10" s="815" t="str">
        <f>IF(AC8="","",INDEX(DIFFERENTIATION_UNMERGE_AREA,MATCH(AC8,DIFFERENTIATION_ID_DIFF,0)))</f>
        <v>Территория 1</v>
      </c>
      <c r="AD10" s="816"/>
      <c r="AE10" s="815" t="str">
        <f>IF(AE8="","",INDEX(DIFFERENTIATION_UNMERGE_AREA,MATCH(AE8,DIFFERENTIATION_ID_DIFF,0)))</f>
        <v>Территория 4</v>
      </c>
      <c r="AF10" s="816"/>
      <c r="AG10" s="815" t="str">
        <f>IF(AG8="","",INDEX(DIFFERENTIATION_UNMERGE_AREA,MATCH(AG8,DIFFERENTIATION_ID_DIFF,0)))</f>
        <v>Территория 9</v>
      </c>
      <c r="AH10" s="816"/>
      <c r="AI10" s="815" t="str">
        <f>IF(AI8="","",INDEX(DIFFERENTIATION_UNMERGE_AREA,MATCH(AI8,DIFFERENTIATION_ID_DIFF,0)))</f>
        <v>Территория 10</v>
      </c>
      <c r="AJ10" s="816"/>
      <c r="AK10" s="815" t="str">
        <f>IF(AK8="","",INDEX(DIFFERENTIATION_UNMERGE_AREA,MATCH(AK8,DIFFERENTIATION_ID_DIFF,0)))</f>
        <v>Территория 10</v>
      </c>
      <c r="AL10" s="816"/>
      <c r="AM10" s="815" t="str">
        <f>IF(AM8="","",INDEX(DIFFERENTIATION_UNMERGE_AREA,MATCH(AM8,DIFFERENTIATION_ID_DIFF,0)))</f>
        <v>Территория 10</v>
      </c>
      <c r="AN10" s="816"/>
      <c r="AO10" s="815" t="str">
        <f>IF(AO8="","",INDEX(DIFFERENTIATION_UNMERGE_AREA,MATCH(AO8,DIFFERENTIATION_ID_DIFF,0)))</f>
        <v>Территория 10</v>
      </c>
      <c r="AP10" s="816"/>
      <c r="AQ10" s="815" t="str">
        <f>IF(AQ8="","",INDEX(DIFFERENTIATION_UNMERGE_AREA,MATCH(AQ8,DIFFERENTIATION_ID_DIFF,0)))</f>
        <v>Территория 10</v>
      </c>
      <c r="AR10" s="816"/>
      <c r="AS10" s="815" t="str">
        <f>IF(AS8="","",INDEX(DIFFERENTIATION_UNMERGE_AREA,MATCH(AS8,DIFFERENTIATION_ID_DIFF,0)))</f>
        <v>Территория 10</v>
      </c>
      <c r="AT10" s="816"/>
      <c r="AU10" s="815" t="str">
        <f>IF(AU8="","",INDEX(DIFFERENTIATION_UNMERGE_AREA,MATCH(AU8,DIFFERENTIATION_ID_DIFF,0)))</f>
        <v>Территория 10</v>
      </c>
      <c r="AV10" s="816"/>
      <c r="AW10" s="815" t="str">
        <f>IF(AW8="","",INDEX(DIFFERENTIATION_UNMERGE_AREA,MATCH(AW8,DIFFERENTIATION_ID_DIFF,0)))</f>
        <v>Территория 10</v>
      </c>
      <c r="AX10" s="816"/>
      <c r="AY10" s="815" t="str">
        <f>IF(AY8="","",INDEX(DIFFERENTIATION_UNMERGE_AREA,MATCH(AY8,DIFFERENTIATION_ID_DIFF,0)))</f>
        <v>Территория 6</v>
      </c>
      <c r="AZ10" s="816"/>
      <c r="BA10" s="815" t="str">
        <f>IF(BA8="","",INDEX(DIFFERENTIATION_UNMERGE_AREA,MATCH(BA8,DIFFERENTIATION_ID_DIFF,0)))</f>
        <v>Территория 6</v>
      </c>
      <c r="BB10" s="816"/>
      <c r="BC10" s="815" t="str">
        <f>IF(BC8="","",INDEX(DIFFERENTIATION_UNMERGE_AREA,MATCH(BC8,DIFFERENTIATION_ID_DIFF,0)))</f>
        <v>Территория 3</v>
      </c>
      <c r="BD10" s="816"/>
      <c r="BE10" s="815" t="str">
        <f>IF(BE8="","",INDEX(DIFFERENTIATION_UNMERGE_AREA,MATCH(BE8,DIFFERENTIATION_ID_DIFF,0)))</f>
        <v>Территория 11</v>
      </c>
      <c r="BF10" s="816"/>
      <c r="BG10" s="815" t="str">
        <f>IF(BG8="","",INDEX(DIFFERENTIATION_UNMERGE_AREA,MATCH(BG8,DIFFERENTIATION_ID_DIFF,0)))</f>
        <v>Территория 11</v>
      </c>
      <c r="BH10" s="816"/>
      <c r="BI10" s="815" t="str">
        <f>IF(BI8="","",INDEX(DIFFERENTIATION_UNMERGE_AREA,MATCH(BI8,DIFFERENTIATION_ID_DIFF,0)))</f>
        <v>Территория 11</v>
      </c>
      <c r="BJ10" s="816"/>
      <c r="BK10" s="815" t="str">
        <f>IF(BK8="","",INDEX(DIFFERENTIATION_UNMERGE_AREA,MATCH(BK8,DIFFERENTIATION_ID_DIFF,0)))</f>
        <v>Территория 12</v>
      </c>
      <c r="BL10" s="816"/>
      <c r="BM10" s="290"/>
      <c r="BX10" s="79">
        <v>15</v>
      </c>
    </row>
    <row customHeight="1" ht="15.75">
      <c r="D11" s="663"/>
      <c r="E11" s="664" t="s">
        <v>718</v>
      </c>
      <c r="F11" s="665"/>
      <c r="G11" s="815" t="str">
        <f>IF(G8="","",INDEX(DIFFERENTIATION_UNMERGE_SYSTEM,MATCH(G8,DIFFERENTIATION_ID_DIFF,0)))</f>
        <v/>
      </c>
      <c r="H11" s="816"/>
      <c r="I11" s="815" t="str">
        <f>IF(I8="","",INDEX(DIFFERENTIATION_UNMERGE_SYSTEM,MATCH(I8,DIFFERENTIATION_ID_DIFF,0)))</f>
        <v>Потребители Ставропольского края</v>
      </c>
      <c r="J11" s="816"/>
      <c r="K11" s="815" t="str">
        <f>IF(K8="","",INDEX(DIFFERENTIATION_UNMERGE_SYSTEM,MATCH(K8,DIFFERENTIATION_ID_DIFF,0)))</f>
        <v>Потребители, присоединенные к централизованной системе технического водоснабжения города Буденновска Буденновского МО</v>
      </c>
      <c r="L11" s="816"/>
      <c r="M11" s="815" t="str">
        <f>IF(M8="","",INDEX(DIFFERENTIATION_UNMERGE_SYSTEM,MATCH(M8,DIFFERENTIATION_ID_DIFF,0)))</f>
        <v>Потребители, присоединенные к централизованной системе технического водоснабжения села Стародубского Буденновского МО</v>
      </c>
      <c r="N11" s="816"/>
      <c r="O11" s="815" t="str">
        <f>IF(O8="","",INDEX(DIFFERENTIATION_UNMERGE_SYSTEM,MATCH(O8,DIFFERENTIATION_ID_DIFF,0)))</f>
        <v>Потребители, присоединенные к централизованной системе технического водоснабжения города Нефтекумска Нефтекумского МО</v>
      </c>
      <c r="P11" s="816"/>
      <c r="Q11" s="815" t="str">
        <f>IF(Q8="","",INDEX(DIFFERENTIATION_UNMERGE_SYSTEM,MATCH(Q8,DIFFERENTIATION_ID_DIFF,0)))</f>
        <v>Потребители, присоединенные к централизованной системе технического водоснабжения Изобильненского МО</v>
      </c>
      <c r="R11" s="816"/>
      <c r="S11" s="815" t="str">
        <f>IF(S8="","",INDEX(DIFFERENTIATION_UNMERGE_SYSTEM,MATCH(S8,DIFFERENTIATION_ID_DIFF,0)))</f>
        <v>Потребители, присоединенные к централизованной системе технического водоснабжения поселка Новоспицевского Грачевского МО</v>
      </c>
      <c r="T11" s="816"/>
      <c r="U11" s="815" t="str">
        <f>IF(U8="","",INDEX(DIFFERENTIATION_UNMERGE_SYSTEM,MATCH(U8,DIFFERENTIATION_ID_DIFF,0)))</f>
        <v>Потребители, присоединенные к централизованной системе технического водоснабжения хутора Привольного Курского МО</v>
      </c>
      <c r="V11" s="816"/>
      <c r="W11" s="815" t="str">
        <f>IF(W8="","",INDEX(DIFFERENTIATION_UNMERGE_SYSTEM,MATCH(W8,DIFFERENTIATION_ID_DIFF,0)))</f>
        <v>Потребители, присоединенные к централизованной системе технического водоснабжения поселка Рощино Курского МО</v>
      </c>
      <c r="X11" s="816"/>
      <c r="Y11" s="815" t="str">
        <f>IF(Y8="","",INDEX(DIFFERENTIATION_UNMERGE_SYSTEM,MATCH(Y8,DIFFERENTIATION_ID_DIFF,0)))</f>
        <v>Потребители, присоединенные к централизованной системе технического водоснабжения села Гофицкого Петровского МО</v>
      </c>
      <c r="Z11" s="816"/>
      <c r="AA11" s="815" t="str">
        <f>IF(AA8="","",INDEX(DIFFERENTIATION_UNMERGE_SYSTEM,MATCH(AA8,DIFFERENTIATION_ID_DIFF,0)))</f>
        <v>Потребители, присоединенные к централизованной системе технического водоснабжения села Левокумского Левокумского МО</v>
      </c>
      <c r="AB11" s="816"/>
      <c r="AC11" s="815" t="str">
        <f>IF(AC8="","",INDEX(DIFFERENTIATION_UNMERGE_SYSTEM,MATCH(AC8,DIFFERENTIATION_ID_DIFF,0)))</f>
        <v>Подключение к централизованным системам водоснабжения ГУП СК "Ставрополькрайводоканал"</v>
      </c>
      <c r="AD11" s="816"/>
      <c r="AE11" s="815" t="str">
        <f>IF(AE8="","",INDEX(DIFFERENTIATION_UNMERGE_SYSTEM,MATCH(AE8,DIFFERENTIATION_ID_DIFF,0)))</f>
        <v>Потребители станицы Рождественской Изобильненского МО</v>
      </c>
      <c r="AF11" s="816"/>
      <c r="AG11" s="815" t="str">
        <f>IF(AG8="","",INDEX(DIFFERENTIATION_UNMERGE_SYSTEM,MATCH(AG8,DIFFERENTIATION_ID_DIFF,0)))</f>
        <v>Потребители поселка Левоберезовского</v>
      </c>
      <c r="AH11" s="816"/>
      <c r="AI11" s="815" t="str">
        <f>IF(AI8="","",INDEX(DIFFERENTIATION_UNMERGE_SYSTEM,MATCH(AI8,DIFFERENTIATION_ID_DIFF,0)))</f>
        <v>Потребители станицы Георгиевской Кочубеевского МО</v>
      </c>
      <c r="AJ11" s="816"/>
      <c r="AK11" s="815" t="str">
        <f>IF(AK8="","",INDEX(DIFFERENTIATION_UNMERGE_SYSTEM,MATCH(AK8,DIFFERENTIATION_ID_DIFF,0)))</f>
        <v>Потребители села Ивановского Кочубеевского МО</v>
      </c>
      <c r="AL11" s="816"/>
      <c r="AM11" s="815" t="str">
        <f>IF(AM8="","",INDEX(DIFFERENTIATION_UNMERGE_SYSTEM,MATCH(AM8,DIFFERENTIATION_ID_DIFF,0)))</f>
        <v>Потребители хутора Калиновского Кочубеевского МО</v>
      </c>
      <c r="AN11" s="816"/>
      <c r="AO11" s="815" t="str">
        <f>IF(AO8="","",INDEX(DIFFERENTIATION_UNMERGE_SYSTEM,MATCH(AO8,DIFFERENTIATION_ID_DIFF,0)))</f>
        <v>Потребители села Кочубеевского Кочубеевского МО</v>
      </c>
      <c r="AP11" s="816"/>
      <c r="AQ11" s="815" t="str">
        <f>IF(AQ8="","",INDEX(DIFFERENTIATION_UNMERGE_SYSTEM,MATCH(AQ8,DIFFERENTIATION_ID_DIFF,0)))</f>
        <v>Потребители хутора Мищенского Кочубеевского МО</v>
      </c>
      <c r="AR11" s="816"/>
      <c r="AS11" s="815" t="str">
        <f>IF(AS8="","",INDEX(DIFFERENTIATION_UNMERGE_SYSTEM,MATCH(AS8,DIFFERENTIATION_ID_DIFF,0)))</f>
        <v>Потребители хутора Рощинского Кочубеевского МО</v>
      </c>
      <c r="AT11" s="816"/>
      <c r="AU11" s="815" t="str">
        <f>IF(AU8="","",INDEX(DIFFERENTIATION_UNMERGE_SYSTEM,MATCH(AU8,DIFFERENTIATION_ID_DIFF,0)))</f>
        <v>Потребители хутора Степного Кочубеевского МО</v>
      </c>
      <c r="AV11" s="816"/>
      <c r="AW11" s="815" t="str">
        <f>IF(AW8="","",INDEX(DIFFERENTIATION_UNMERGE_SYSTEM,MATCH(AW8,DIFFERENTIATION_ID_DIFF,0)))</f>
        <v>Потребители села Цветного Кочубеевского МО</v>
      </c>
      <c r="AX11" s="816"/>
      <c r="AY11" s="815" t="str">
        <f>IF(AY8="","",INDEX(DIFFERENTIATION_UNMERGE_SYSTEM,MATCH(AY8,DIFFERENTIATION_ID_DIFF,0)))</f>
        <v>Потребители хутора Новоиванского Курского МО</v>
      </c>
      <c r="AZ11" s="816"/>
      <c r="BA11" s="815" t="str">
        <f>IF(BA8="","",INDEX(DIFFERENTIATION_UNMERGE_SYSTEM,MATCH(BA8,DIFFERENTIATION_ID_DIFF,0)))</f>
        <v>Потребители хутора Привольного Курского МО</v>
      </c>
      <c r="BB11" s="816"/>
      <c r="BC11" s="815" t="str">
        <f>IF(BC8="","",INDEX(DIFFERENTIATION_UNMERGE_SYSTEM,MATCH(BC8,DIFFERENTIATION_ID_DIFF,0)))</f>
        <v>Потребители села Ачикулак Нефтекумского МО</v>
      </c>
      <c r="BD11" s="816"/>
      <c r="BE11" s="815" t="str">
        <f>IF(BE8="","",INDEX(DIFFERENTIATION_UNMERGE_SYSTEM,MATCH(BE8,DIFFERENTIATION_ID_DIFF,0)))</f>
        <v>Потребители хутора Верблюдогорка Предгорного МО</v>
      </c>
      <c r="BF11" s="816"/>
      <c r="BG11" s="815" t="str">
        <f>IF(BG8="","",INDEX(DIFFERENTIATION_UNMERGE_SYSTEM,MATCH(BG8,DIFFERENTIATION_ID_DIFF,0)))</f>
        <v>Потребители поселка Подкумок Предгорного МО</v>
      </c>
      <c r="BH11" s="816"/>
      <c r="BI11" s="815" t="str">
        <f>IF(BI8="","",INDEX(DIFFERENTIATION_UNMERGE_SYSTEM,MATCH(BI8,DIFFERENTIATION_ID_DIFF,0)))</f>
        <v>Потребители поселка Ясная Поляна Предгорного МО</v>
      </c>
      <c r="BJ11" s="816"/>
      <c r="BK11" s="815" t="str">
        <f>IF(BK8="","",INDEX(DIFFERENTIATION_UNMERGE_SYSTEM,MATCH(BK8,DIFFERENTIATION_ID_DIFF,0)))</f>
        <v>Потребители города Михайловска Шпаковского МО</v>
      </c>
      <c r="BL11" s="816"/>
      <c r="BM11" s="290"/>
      <c r="BX11" s="79">
        <v>15</v>
      </c>
    </row>
    <row customHeight="1" ht="15.75">
      <c r="D12" s="667" t="s">
        <v>453</v>
      </c>
      <c r="E12" s="668"/>
      <c r="F12" s="668"/>
      <c r="G12" s="664"/>
      <c r="H12" s="664"/>
      <c r="I12" s="664"/>
      <c r="J12" s="664"/>
      <c r="K12" s="664"/>
      <c r="L12" s="664"/>
      <c r="M12" s="664"/>
      <c r="N12" s="664"/>
      <c r="O12" s="664"/>
      <c r="P12" s="664"/>
      <c r="Q12" s="664"/>
      <c r="R12" s="664"/>
      <c r="S12" s="664"/>
      <c r="T12" s="664"/>
      <c r="U12" s="664"/>
      <c r="V12" s="664"/>
      <c r="W12" s="664"/>
      <c r="X12" s="664"/>
      <c r="Y12" s="664"/>
      <c r="Z12" s="664"/>
      <c r="AA12" s="664"/>
      <c r="AB12" s="664"/>
      <c r="AC12" s="664"/>
      <c r="AD12" s="664"/>
      <c r="AE12" s="664"/>
      <c r="AF12" s="664"/>
      <c r="AG12" s="664"/>
      <c r="AH12" s="664"/>
      <c r="AI12" s="664"/>
      <c r="AJ12" s="664"/>
      <c r="AK12" s="664"/>
      <c r="AL12" s="664"/>
      <c r="AM12" s="664"/>
      <c r="AN12" s="664"/>
      <c r="AO12" s="664"/>
      <c r="AP12" s="664"/>
      <c r="AQ12" s="664"/>
      <c r="AR12" s="664"/>
      <c r="AS12" s="664"/>
      <c r="AT12" s="664"/>
      <c r="AU12" s="664"/>
      <c r="AV12" s="664"/>
      <c r="AW12" s="664"/>
      <c r="AX12" s="664"/>
      <c r="AY12" s="664"/>
      <c r="AZ12" s="664"/>
      <c r="BA12" s="664"/>
      <c r="BB12" s="664"/>
      <c r="BC12" s="664"/>
      <c r="BD12" s="664"/>
      <c r="BE12" s="664"/>
      <c r="BF12" s="664"/>
      <c r="BG12" s="664"/>
      <c r="BH12" s="664"/>
      <c r="BI12" s="664"/>
      <c r="BJ12" s="664"/>
      <c r="BK12" s="664"/>
      <c r="BL12" s="664"/>
      <c r="BM12" s="290"/>
      <c r="BX12" s="79">
        <v>15</v>
      </c>
    </row>
    <row customHeight="1" ht="35.699999999999996">
      <c r="D13" s="152" t="s">
        <v>87</v>
      </c>
      <c r="E13" s="152" t="s">
        <v>455</v>
      </c>
      <c r="F13" s="152" t="s">
        <v>719</v>
      </c>
      <c r="G13" s="84" t="s">
        <v>456</v>
      </c>
      <c r="H13" s="152" t="s">
        <v>543</v>
      </c>
      <c r="I13" s="84" t="s">
        <v>456</v>
      </c>
      <c r="J13" s="152" t="s">
        <v>543</v>
      </c>
      <c r="K13" s="84" t="s">
        <v>456</v>
      </c>
      <c r="L13" s="152" t="s">
        <v>543</v>
      </c>
      <c r="M13" s="84" t="s">
        <v>456</v>
      </c>
      <c r="N13" s="152" t="s">
        <v>543</v>
      </c>
      <c r="O13" s="84" t="s">
        <v>456</v>
      </c>
      <c r="P13" s="152" t="s">
        <v>543</v>
      </c>
      <c r="Q13" s="84" t="s">
        <v>456</v>
      </c>
      <c r="R13" s="152" t="s">
        <v>543</v>
      </c>
      <c r="S13" s="84" t="s">
        <v>456</v>
      </c>
      <c r="T13" s="152" t="s">
        <v>543</v>
      </c>
      <c r="U13" s="84" t="s">
        <v>456</v>
      </c>
      <c r="V13" s="152" t="s">
        <v>543</v>
      </c>
      <c r="W13" s="84" t="s">
        <v>456</v>
      </c>
      <c r="X13" s="152" t="s">
        <v>543</v>
      </c>
      <c r="Y13" s="84" t="s">
        <v>456</v>
      </c>
      <c r="Z13" s="152" t="s">
        <v>543</v>
      </c>
      <c r="AA13" s="84" t="s">
        <v>456</v>
      </c>
      <c r="AB13" s="152" t="s">
        <v>543</v>
      </c>
      <c r="AC13" s="84" t="s">
        <v>456</v>
      </c>
      <c r="AD13" s="152" t="s">
        <v>543</v>
      </c>
      <c r="AE13" s="84" t="s">
        <v>456</v>
      </c>
      <c r="AF13" s="152" t="s">
        <v>543</v>
      </c>
      <c r="AG13" s="84" t="s">
        <v>456</v>
      </c>
      <c r="AH13" s="152" t="s">
        <v>543</v>
      </c>
      <c r="AI13" s="84" t="s">
        <v>456</v>
      </c>
      <c r="AJ13" s="152" t="s">
        <v>543</v>
      </c>
      <c r="AK13" s="84" t="s">
        <v>456</v>
      </c>
      <c r="AL13" s="152" t="s">
        <v>543</v>
      </c>
      <c r="AM13" s="84" t="s">
        <v>456</v>
      </c>
      <c r="AN13" s="152" t="s">
        <v>543</v>
      </c>
      <c r="AO13" s="84" t="s">
        <v>456</v>
      </c>
      <c r="AP13" s="152" t="s">
        <v>543</v>
      </c>
      <c r="AQ13" s="84" t="s">
        <v>456</v>
      </c>
      <c r="AR13" s="152" t="s">
        <v>543</v>
      </c>
      <c r="AS13" s="84" t="s">
        <v>456</v>
      </c>
      <c r="AT13" s="152" t="s">
        <v>543</v>
      </c>
      <c r="AU13" s="84" t="s">
        <v>456</v>
      </c>
      <c r="AV13" s="152" t="s">
        <v>543</v>
      </c>
      <c r="AW13" s="84" t="s">
        <v>456</v>
      </c>
      <c r="AX13" s="152" t="s">
        <v>543</v>
      </c>
      <c r="AY13" s="84" t="s">
        <v>456</v>
      </c>
      <c r="AZ13" s="152" t="s">
        <v>543</v>
      </c>
      <c r="BA13" s="84" t="s">
        <v>456</v>
      </c>
      <c r="BB13" s="152" t="s">
        <v>543</v>
      </c>
      <c r="BC13" s="84" t="s">
        <v>456</v>
      </c>
      <c r="BD13" s="152" t="s">
        <v>543</v>
      </c>
      <c r="BE13" s="84" t="s">
        <v>456</v>
      </c>
      <c r="BF13" s="152" t="s">
        <v>543</v>
      </c>
      <c r="BG13" s="84" t="s">
        <v>456</v>
      </c>
      <c r="BH13" s="152" t="s">
        <v>543</v>
      </c>
      <c r="BI13" s="84" t="s">
        <v>456</v>
      </c>
      <c r="BJ13" s="152" t="s">
        <v>543</v>
      </c>
      <c r="BK13" s="84" t="s">
        <v>456</v>
      </c>
      <c r="BL13" s="152" t="s">
        <v>543</v>
      </c>
      <c r="BM13" s="157"/>
      <c r="BX13" s="79">
        <v>34</v>
      </c>
    </row>
    <row customHeight="1" ht="15" hidden="1">
      <c r="D14" s="888" t="s">
        <v>98</v>
      </c>
      <c r="E14" s="888" t="s">
        <v>101</v>
      </c>
      <c r="F14" s="888" t="s">
        <v>89</v>
      </c>
      <c r="G14" s="821" t="str">
        <f>G1&amp;".1"</f>
        <v>4.1</v>
      </c>
      <c r="I14" s="821" t="str">
        <f>I1&amp;".1"</f>
        <v>4.1</v>
      </c>
      <c r="K14" s="821" t="str">
        <f>K1&amp;".1"</f>
        <v>4.1</v>
      </c>
      <c r="M14" s="821" t="str">
        <f>M1&amp;".1"</f>
        <v>4.1</v>
      </c>
      <c r="O14" s="821" t="str">
        <f>O1&amp;".1"</f>
        <v>4.1</v>
      </c>
      <c r="Q14" s="821" t="str">
        <f>Q1&amp;".1"</f>
        <v>4.1</v>
      </c>
      <c r="S14" s="821" t="str">
        <f>S1&amp;".1"</f>
        <v>4.1</v>
      </c>
      <c r="U14" s="821" t="str">
        <f>U1&amp;".1"</f>
        <v>4.1</v>
      </c>
      <c r="W14" s="821" t="str">
        <f>W1&amp;".1"</f>
        <v>4.1</v>
      </c>
      <c r="Y14" s="821" t="str">
        <f>Y1&amp;".1"</f>
        <v>4.1</v>
      </c>
      <c r="AA14" s="821" t="str">
        <f>AA1&amp;".1"</f>
        <v>4.1</v>
      </c>
      <c r="AC14" s="821" t="str">
        <f>AC1&amp;".1"</f>
        <v>4.1</v>
      </c>
      <c r="AE14" s="821" t="str">
        <f>AE1&amp;".1"</f>
        <v>4.1</v>
      </c>
      <c r="AG14" s="821" t="str">
        <f>AG1&amp;".1"</f>
        <v>4.1</v>
      </c>
      <c r="AH14" s="0"/>
      <c r="AI14" s="821" t="str">
        <f>AI1&amp;".1"</f>
        <v>4.1</v>
      </c>
      <c r="AJ14" s="0"/>
      <c r="AK14" s="821" t="str">
        <f>AK1&amp;".1"</f>
        <v>4.1</v>
      </c>
      <c r="AL14" s="0"/>
      <c r="AM14" s="821" t="str">
        <f>AM1&amp;".1"</f>
        <v>4.1</v>
      </c>
      <c r="AN14" s="0"/>
      <c r="AO14" s="821" t="str">
        <f>AO1&amp;".1"</f>
        <v>4.1</v>
      </c>
      <c r="AP14" s="0"/>
      <c r="AQ14" s="821" t="str">
        <f>AQ1&amp;".1"</f>
        <v>4.1</v>
      </c>
      <c r="AR14" s="0"/>
      <c r="AS14" s="821" t="str">
        <f>AS1&amp;".1"</f>
        <v>4.1</v>
      </c>
      <c r="AT14" s="0"/>
      <c r="AU14" s="821" t="str">
        <f>AU1&amp;".1"</f>
        <v>4.1</v>
      </c>
      <c r="AV14" s="0"/>
      <c r="AW14" s="821" t="str">
        <f>AW1&amp;".1"</f>
        <v>4.1</v>
      </c>
      <c r="AX14" s="0"/>
      <c r="AY14" s="821" t="str">
        <f>AY1&amp;".1"</f>
        <v>4.1</v>
      </c>
      <c r="AZ14" s="0"/>
      <c r="BA14" s="821" t="str">
        <f>BA1&amp;".1"</f>
        <v>4.1</v>
      </c>
      <c r="BB14" s="0"/>
      <c r="BC14" s="821" t="str">
        <f>BC1&amp;".1"</f>
        <v>4.1</v>
      </c>
      <c r="BD14" s="0"/>
      <c r="BE14" s="821" t="str">
        <f>BE1&amp;".1"</f>
        <v>4.1</v>
      </c>
      <c r="BF14" s="0"/>
      <c r="BG14" s="821" t="str">
        <f>BG1&amp;".1"</f>
        <v>4.1</v>
      </c>
      <c r="BH14" s="0"/>
      <c r="BI14" s="821" t="str">
        <f>BI1&amp;".1"</f>
        <v>4.1</v>
      </c>
      <c r="BJ14" s="0"/>
      <c r="BK14" s="821" t="str">
        <f>BK1&amp;".1"</f>
        <v>4.1</v>
      </c>
      <c r="BL14" s="0"/>
      <c r="BM14" s="450"/>
      <c r="BX14" s="79">
        <v>0</v>
      </c>
    </row>
    <row customHeight="1" ht="22.5" hidden="1">
      <c r="D15" s="152">
        <v>1</v>
      </c>
      <c r="E15" s="298" t="s">
        <v>1032</v>
      </c>
      <c r="F15" s="152" t="s">
        <v>1033</v>
      </c>
      <c r="G15" s="921"/>
      <c r="H15" s="921"/>
      <c r="I15" s="921"/>
      <c r="J15" s="921"/>
      <c r="K15" s="921"/>
      <c r="L15" s="921"/>
      <c r="M15" s="921"/>
      <c r="N15" s="921"/>
      <c r="O15" s="921"/>
      <c r="P15" s="921"/>
      <c r="Q15" s="921"/>
      <c r="R15" s="921"/>
      <c r="S15" s="921"/>
      <c r="T15" s="921"/>
      <c r="U15" s="921"/>
      <c r="V15" s="921"/>
      <c r="W15" s="921"/>
      <c r="X15" s="921"/>
      <c r="Y15" s="921"/>
      <c r="Z15" s="921"/>
      <c r="AA15" s="921"/>
      <c r="AB15" s="921"/>
      <c r="AC15" s="921"/>
      <c r="AD15" s="921"/>
      <c r="AE15" s="921"/>
      <c r="AF15" s="921"/>
      <c r="AG15" s="921"/>
      <c r="AH15" s="921"/>
      <c r="AI15" s="921"/>
      <c r="AJ15" s="921"/>
      <c r="AK15" s="921"/>
      <c r="AL15" s="921"/>
      <c r="AM15" s="921"/>
      <c r="AN15" s="921"/>
      <c r="AO15" s="921"/>
      <c r="AP15" s="921"/>
      <c r="AQ15" s="921"/>
      <c r="AR15" s="921"/>
      <c r="AS15" s="921"/>
      <c r="AT15" s="921"/>
      <c r="AU15" s="921"/>
      <c r="AV15" s="921"/>
      <c r="AW15" s="921"/>
      <c r="AX15" s="921"/>
      <c r="AY15" s="921"/>
      <c r="AZ15" s="921"/>
      <c r="BA15" s="921"/>
      <c r="BB15" s="921"/>
      <c r="BC15" s="921"/>
      <c r="BD15" s="921"/>
      <c r="BE15" s="921"/>
      <c r="BF15" s="921"/>
      <c r="BG15" s="921"/>
      <c r="BH15" s="921"/>
      <c r="BI15" s="921"/>
      <c r="BJ15" s="921"/>
      <c r="BK15" s="921"/>
      <c r="BL15" s="921"/>
      <c r="BM15" s="450" t="s">
        <v>1034</v>
      </c>
      <c r="BX15" s="79">
        <v>0</v>
      </c>
    </row>
    <row customHeight="1" ht="22.5" hidden="1">
      <c r="D16" s="152">
        <v>2</v>
      </c>
      <c r="E16" s="298" t="s">
        <v>1035</v>
      </c>
      <c r="F16" s="152" t="s">
        <v>1036</v>
      </c>
      <c r="G16" s="921"/>
      <c r="H16" s="921"/>
      <c r="I16" s="921"/>
      <c r="J16" s="921"/>
      <c r="K16" s="921"/>
      <c r="L16" s="921"/>
      <c r="M16" s="921"/>
      <c r="N16" s="921"/>
      <c r="O16" s="921"/>
      <c r="P16" s="921"/>
      <c r="Q16" s="921"/>
      <c r="R16" s="921"/>
      <c r="S16" s="921"/>
      <c r="T16" s="921"/>
      <c r="U16" s="921"/>
      <c r="V16" s="921"/>
      <c r="W16" s="921"/>
      <c r="X16" s="921"/>
      <c r="Y16" s="921"/>
      <c r="Z16" s="921"/>
      <c r="AA16" s="921"/>
      <c r="AB16" s="921"/>
      <c r="AC16" s="921"/>
      <c r="AD16" s="921"/>
      <c r="AE16" s="921"/>
      <c r="AF16" s="921"/>
      <c r="AG16" s="921"/>
      <c r="AH16" s="921"/>
      <c r="AI16" s="921"/>
      <c r="AJ16" s="921"/>
      <c r="AK16" s="921"/>
      <c r="AL16" s="921"/>
      <c r="AM16" s="921"/>
      <c r="AN16" s="921"/>
      <c r="AO16" s="921"/>
      <c r="AP16" s="921"/>
      <c r="AQ16" s="921"/>
      <c r="AR16" s="921"/>
      <c r="AS16" s="921"/>
      <c r="AT16" s="921"/>
      <c r="AU16" s="921"/>
      <c r="AV16" s="921"/>
      <c r="AW16" s="921"/>
      <c r="AX16" s="921"/>
      <c r="AY16" s="921"/>
      <c r="AZ16" s="921"/>
      <c r="BA16" s="921"/>
      <c r="BB16" s="921"/>
      <c r="BC16" s="921"/>
      <c r="BD16" s="921"/>
      <c r="BE16" s="921"/>
      <c r="BF16" s="921"/>
      <c r="BG16" s="921"/>
      <c r="BH16" s="921"/>
      <c r="BI16" s="921"/>
      <c r="BJ16" s="921"/>
      <c r="BK16" s="921"/>
      <c r="BL16" s="921"/>
      <c r="BM16" s="450" t="s">
        <v>1037</v>
      </c>
      <c r="BX16" s="79">
        <v>0</v>
      </c>
    </row>
    <row customHeight="1" ht="123.75" hidden="1">
      <c r="D17" s="152">
        <v>3</v>
      </c>
      <c r="E17" s="298" t="s">
        <v>1773</v>
      </c>
      <c r="F17" s="152" t="s">
        <v>459</v>
      </c>
      <c r="G17" s="921"/>
      <c r="H17" s="921"/>
      <c r="I17" s="921"/>
      <c r="J17" s="921"/>
      <c r="K17" s="921"/>
      <c r="L17" s="921"/>
      <c r="M17" s="921"/>
      <c r="N17" s="921"/>
      <c r="O17" s="921"/>
      <c r="P17" s="921"/>
      <c r="Q17" s="921"/>
      <c r="R17" s="921"/>
      <c r="S17" s="921"/>
      <c r="T17" s="921"/>
      <c r="U17" s="921"/>
      <c r="V17" s="921"/>
      <c r="W17" s="921"/>
      <c r="X17" s="921"/>
      <c r="Y17" s="921"/>
      <c r="Z17" s="921"/>
      <c r="AA17" s="921"/>
      <c r="AB17" s="921"/>
      <c r="AC17" s="921"/>
      <c r="AD17" s="921"/>
      <c r="AE17" s="921"/>
      <c r="AF17" s="921"/>
      <c r="AG17" s="921"/>
      <c r="AH17" s="921"/>
      <c r="AI17" s="921"/>
      <c r="AJ17" s="921"/>
      <c r="AK17" s="921"/>
      <c r="AL17" s="921"/>
      <c r="AM17" s="921"/>
      <c r="AN17" s="921"/>
      <c r="AO17" s="921"/>
      <c r="AP17" s="921"/>
      <c r="AQ17" s="921"/>
      <c r="AR17" s="921"/>
      <c r="AS17" s="921"/>
      <c r="AT17" s="921"/>
      <c r="AU17" s="921"/>
      <c r="AV17" s="921"/>
      <c r="AW17" s="921"/>
      <c r="AX17" s="921"/>
      <c r="AY17" s="921"/>
      <c r="AZ17" s="921"/>
      <c r="BA17" s="921"/>
      <c r="BB17" s="921"/>
      <c r="BC17" s="921"/>
      <c r="BD17" s="921"/>
      <c r="BE17" s="921"/>
      <c r="BF17" s="921"/>
      <c r="BG17" s="921"/>
      <c r="BH17" s="921"/>
      <c r="BI17" s="921"/>
      <c r="BJ17" s="921"/>
      <c r="BK17" s="921"/>
      <c r="BL17" s="921"/>
      <c r="BM17" s="450" t="s">
        <v>1774</v>
      </c>
      <c r="BX17" s="79">
        <v>0</v>
      </c>
    </row>
    <row customHeight="1" ht="48.29999999999999">
      <c r="D18" s="152">
        <v>3</v>
      </c>
      <c r="E18" s="298" t="s">
        <v>1038</v>
      </c>
      <c r="F18" s="152" t="s">
        <v>459</v>
      </c>
      <c r="G18" s="152" t="s">
        <v>459</v>
      </c>
      <c r="H18" s="291" t="s">
        <v>459</v>
      </c>
      <c r="I18" s="152" t="s">
        <v>459</v>
      </c>
      <c r="J18" s="291" t="s">
        <v>459</v>
      </c>
      <c r="K18" s="152" t="s">
        <v>459</v>
      </c>
      <c r="L18" s="291" t="s">
        <v>459</v>
      </c>
      <c r="M18" s="152" t="s">
        <v>459</v>
      </c>
      <c r="N18" s="291" t="s">
        <v>459</v>
      </c>
      <c r="O18" s="152" t="s">
        <v>459</v>
      </c>
      <c r="P18" s="291" t="s">
        <v>459</v>
      </c>
      <c r="Q18" s="152" t="s">
        <v>459</v>
      </c>
      <c r="R18" s="291" t="s">
        <v>459</v>
      </c>
      <c r="S18" s="152" t="s">
        <v>459</v>
      </c>
      <c r="T18" s="291" t="s">
        <v>459</v>
      </c>
      <c r="U18" s="152" t="s">
        <v>459</v>
      </c>
      <c r="V18" s="291" t="s">
        <v>459</v>
      </c>
      <c r="W18" s="152" t="s">
        <v>459</v>
      </c>
      <c r="X18" s="291" t="s">
        <v>459</v>
      </c>
      <c r="Y18" s="152" t="s">
        <v>459</v>
      </c>
      <c r="Z18" s="291" t="s">
        <v>459</v>
      </c>
      <c r="AA18" s="152" t="s">
        <v>459</v>
      </c>
      <c r="AB18" s="291" t="s">
        <v>459</v>
      </c>
      <c r="AC18" s="152" t="s">
        <v>459</v>
      </c>
      <c r="AD18" s="291" t="s">
        <v>459</v>
      </c>
      <c r="AE18" s="152" t="s">
        <v>459</v>
      </c>
      <c r="AF18" s="291" t="s">
        <v>459</v>
      </c>
      <c r="AG18" s="152" t="s">
        <v>459</v>
      </c>
      <c r="AH18" s="291" t="s">
        <v>459</v>
      </c>
      <c r="AI18" s="152" t="s">
        <v>459</v>
      </c>
      <c r="AJ18" s="291" t="s">
        <v>459</v>
      </c>
      <c r="AK18" s="152" t="s">
        <v>459</v>
      </c>
      <c r="AL18" s="291" t="s">
        <v>459</v>
      </c>
      <c r="AM18" s="152" t="s">
        <v>459</v>
      </c>
      <c r="AN18" s="291" t="s">
        <v>459</v>
      </c>
      <c r="AO18" s="152" t="s">
        <v>459</v>
      </c>
      <c r="AP18" s="291" t="s">
        <v>459</v>
      </c>
      <c r="AQ18" s="152" t="s">
        <v>459</v>
      </c>
      <c r="AR18" s="291" t="s">
        <v>459</v>
      </c>
      <c r="AS18" s="152" t="s">
        <v>459</v>
      </c>
      <c r="AT18" s="291" t="s">
        <v>459</v>
      </c>
      <c r="AU18" s="152" t="s">
        <v>459</v>
      </c>
      <c r="AV18" s="291" t="s">
        <v>459</v>
      </c>
      <c r="AW18" s="152" t="s">
        <v>459</v>
      </c>
      <c r="AX18" s="291" t="s">
        <v>459</v>
      </c>
      <c r="AY18" s="152" t="s">
        <v>459</v>
      </c>
      <c r="AZ18" s="291" t="s">
        <v>459</v>
      </c>
      <c r="BA18" s="152" t="s">
        <v>459</v>
      </c>
      <c r="BB18" s="291" t="s">
        <v>459</v>
      </c>
      <c r="BC18" s="152" t="s">
        <v>459</v>
      </c>
      <c r="BD18" s="291" t="s">
        <v>459</v>
      </c>
      <c r="BE18" s="152" t="s">
        <v>459</v>
      </c>
      <c r="BF18" s="291" t="s">
        <v>459</v>
      </c>
      <c r="BG18" s="152" t="s">
        <v>459</v>
      </c>
      <c r="BH18" s="291" t="s">
        <v>459</v>
      </c>
      <c r="BI18" s="152" t="s">
        <v>459</v>
      </c>
      <c r="BJ18" s="291" t="s">
        <v>459</v>
      </c>
      <c r="BK18" s="152" t="s">
        <v>459</v>
      </c>
      <c r="BL18" s="291" t="s">
        <v>459</v>
      </c>
      <c r="BM18" s="450" t="s">
        <v>1775</v>
      </c>
      <c r="BX18" s="79">
        <v>46</v>
      </c>
    </row>
    <row customHeight="1" ht="35.699999999999996">
      <c r="D19" s="208" t="s">
        <v>477</v>
      </c>
      <c r="E19" s="622" t="s">
        <v>1040</v>
      </c>
      <c r="F19" s="152" t="s">
        <v>1041</v>
      </c>
      <c r="G19" s="783"/>
      <c r="H19" s="365"/>
      <c r="I19" s="783"/>
      <c r="J19" s="709"/>
      <c r="K19" s="783"/>
      <c r="L19" s="365"/>
      <c r="M19" s="783"/>
      <c r="N19" s="365"/>
      <c r="O19" s="783"/>
      <c r="P19" s="365"/>
      <c r="Q19" s="783"/>
      <c r="R19" s="365"/>
      <c r="S19" s="783"/>
      <c r="T19" s="365"/>
      <c r="U19" s="783"/>
      <c r="V19" s="365"/>
      <c r="W19" s="783"/>
      <c r="X19" s="365"/>
      <c r="Y19" s="783"/>
      <c r="Z19" s="365"/>
      <c r="AA19" s="783"/>
      <c r="AB19" s="365"/>
      <c r="AC19" s="783"/>
      <c r="AD19" s="365"/>
      <c r="AE19" s="783"/>
      <c r="AF19" s="365"/>
      <c r="AG19" s="783"/>
      <c r="AH19" s="365"/>
      <c r="AI19" s="783"/>
      <c r="AJ19" s="365"/>
      <c r="AK19" s="783"/>
      <c r="AL19" s="365"/>
      <c r="AM19" s="783"/>
      <c r="AN19" s="365"/>
      <c r="AO19" s="783"/>
      <c r="AP19" s="365"/>
      <c r="AQ19" s="783"/>
      <c r="AR19" s="365"/>
      <c r="AS19" s="783"/>
      <c r="AT19" s="365"/>
      <c r="AU19" s="783"/>
      <c r="AV19" s="365"/>
      <c r="AW19" s="783"/>
      <c r="AX19" s="365"/>
      <c r="AY19" s="783"/>
      <c r="AZ19" s="365"/>
      <c r="BA19" s="783"/>
      <c r="BB19" s="365"/>
      <c r="BC19" s="783"/>
      <c r="BD19" s="365"/>
      <c r="BE19" s="783"/>
      <c r="BF19" s="365"/>
      <c r="BG19" s="783"/>
      <c r="BH19" s="365"/>
      <c r="BI19" s="783"/>
      <c r="BJ19" s="365"/>
      <c r="BK19" s="783"/>
      <c r="BL19" s="365"/>
      <c r="BM19" s="819"/>
      <c r="BX19" s="79">
        <v>34</v>
      </c>
    </row>
    <row customHeight="1" ht="35.699999999999996">
      <c r="D20" s="208" t="s">
        <v>485</v>
      </c>
      <c r="E20" s="622" t="s">
        <v>1042</v>
      </c>
      <c r="F20" s="152" t="s">
        <v>1043</v>
      </c>
      <c r="G20" s="783"/>
      <c r="H20" s="365"/>
      <c r="I20" s="783"/>
      <c r="J20" s="365"/>
      <c r="K20" s="783"/>
      <c r="L20" s="365"/>
      <c r="M20" s="783"/>
      <c r="N20" s="365"/>
      <c r="O20" s="783"/>
      <c r="P20" s="365"/>
      <c r="Q20" s="783"/>
      <c r="R20" s="365"/>
      <c r="S20" s="783"/>
      <c r="T20" s="365"/>
      <c r="U20" s="783"/>
      <c r="V20" s="365"/>
      <c r="W20" s="783"/>
      <c r="X20" s="365"/>
      <c r="Y20" s="783"/>
      <c r="Z20" s="365"/>
      <c r="AA20" s="783"/>
      <c r="AB20" s="365"/>
      <c r="AC20" s="783"/>
      <c r="AD20" s="365"/>
      <c r="AE20" s="783"/>
      <c r="AF20" s="365"/>
      <c r="AG20" s="783"/>
      <c r="AH20" s="365"/>
      <c r="AI20" s="783"/>
      <c r="AJ20" s="365"/>
      <c r="AK20" s="783"/>
      <c r="AL20" s="365"/>
      <c r="AM20" s="783"/>
      <c r="AN20" s="365"/>
      <c r="AO20" s="783"/>
      <c r="AP20" s="365"/>
      <c r="AQ20" s="783"/>
      <c r="AR20" s="365"/>
      <c r="AS20" s="783"/>
      <c r="AT20" s="365"/>
      <c r="AU20" s="783"/>
      <c r="AV20" s="365"/>
      <c r="AW20" s="783"/>
      <c r="AX20" s="365"/>
      <c r="AY20" s="783"/>
      <c r="AZ20" s="365"/>
      <c r="BA20" s="783"/>
      <c r="BB20" s="365"/>
      <c r="BC20" s="783"/>
      <c r="BD20" s="365"/>
      <c r="BE20" s="783"/>
      <c r="BF20" s="365"/>
      <c r="BG20" s="783"/>
      <c r="BH20" s="365"/>
      <c r="BI20" s="783"/>
      <c r="BJ20" s="365"/>
      <c r="BK20" s="783"/>
      <c r="BL20" s="365"/>
      <c r="BM20" s="819"/>
      <c r="BX20" s="79">
        <v>34</v>
      </c>
    </row>
    <row customHeight="1" ht="48.29999999999999">
      <c r="D21" s="208" t="s">
        <v>487</v>
      </c>
      <c r="E21" s="622" t="s">
        <v>1044</v>
      </c>
      <c r="F21" s="152" t="s">
        <v>724</v>
      </c>
      <c r="G21" s="784"/>
      <c r="H21" s="365"/>
      <c r="I21" s="784"/>
      <c r="J21" s="365"/>
      <c r="K21" s="784"/>
      <c r="L21" s="365"/>
      <c r="M21" s="784"/>
      <c r="N21" s="365"/>
      <c r="O21" s="784"/>
      <c r="P21" s="365"/>
      <c r="Q21" s="784"/>
      <c r="R21" s="365"/>
      <c r="S21" s="784"/>
      <c r="T21" s="365"/>
      <c r="U21" s="784"/>
      <c r="V21" s="365"/>
      <c r="W21" s="784"/>
      <c r="X21" s="365"/>
      <c r="Y21" s="784"/>
      <c r="Z21" s="365"/>
      <c r="AA21" s="784"/>
      <c r="AB21" s="365"/>
      <c r="AC21" s="784"/>
      <c r="AD21" s="365"/>
      <c r="AE21" s="784"/>
      <c r="AF21" s="365"/>
      <c r="AG21" s="784"/>
      <c r="AH21" s="365"/>
      <c r="AI21" s="784"/>
      <c r="AJ21" s="365"/>
      <c r="AK21" s="784"/>
      <c r="AL21" s="365"/>
      <c r="AM21" s="784"/>
      <c r="AN21" s="365"/>
      <c r="AO21" s="784"/>
      <c r="AP21" s="365"/>
      <c r="AQ21" s="784"/>
      <c r="AR21" s="365"/>
      <c r="AS21" s="784"/>
      <c r="AT21" s="365"/>
      <c r="AU21" s="784"/>
      <c r="AV21" s="365"/>
      <c r="AW21" s="784"/>
      <c r="AX21" s="365"/>
      <c r="AY21" s="784"/>
      <c r="AZ21" s="365"/>
      <c r="BA21" s="784"/>
      <c r="BB21" s="365"/>
      <c r="BC21" s="784"/>
      <c r="BD21" s="365"/>
      <c r="BE21" s="784"/>
      <c r="BF21" s="365"/>
      <c r="BG21" s="784"/>
      <c r="BH21" s="365"/>
      <c r="BI21" s="784"/>
      <c r="BJ21" s="365"/>
      <c r="BK21" s="784"/>
      <c r="BL21" s="365"/>
      <c r="BM21" s="819"/>
      <c r="BX21" s="79">
        <v>46</v>
      </c>
    </row>
    <row customHeight="1" ht="67.5" hidden="1">
      <c r="D22" s="152">
        <v>5</v>
      </c>
      <c r="E22" s="298" t="s">
        <v>1776</v>
      </c>
      <c r="F22" s="152" t="s">
        <v>711</v>
      </c>
      <c r="G22" s="922"/>
      <c r="H22" s="635"/>
      <c r="I22" s="922"/>
      <c r="J22" s="635"/>
      <c r="K22" s="922"/>
      <c r="L22" s="635"/>
      <c r="M22" s="922"/>
      <c r="N22" s="635"/>
      <c r="O22" s="922"/>
      <c r="P22" s="635"/>
      <c r="Q22" s="922"/>
      <c r="R22" s="635"/>
      <c r="S22" s="922"/>
      <c r="T22" s="635"/>
      <c r="U22" s="922"/>
      <c r="V22" s="635"/>
      <c r="W22" s="922"/>
      <c r="X22" s="635"/>
      <c r="Y22" s="922"/>
      <c r="Z22" s="635"/>
      <c r="AA22" s="922"/>
      <c r="AB22" s="635"/>
      <c r="AC22" s="922"/>
      <c r="AD22" s="635"/>
      <c r="AE22" s="922"/>
      <c r="AF22" s="635"/>
      <c r="AG22" s="922"/>
      <c r="AH22" s="635"/>
      <c r="AI22" s="922"/>
      <c r="AJ22" s="635"/>
      <c r="AK22" s="922"/>
      <c r="AL22" s="635"/>
      <c r="AM22" s="922"/>
      <c r="AN22" s="635"/>
      <c r="AO22" s="922"/>
      <c r="AP22" s="635"/>
      <c r="AQ22" s="922"/>
      <c r="AR22" s="635"/>
      <c r="AS22" s="922"/>
      <c r="AT22" s="635"/>
      <c r="AU22" s="922"/>
      <c r="AV22" s="635"/>
      <c r="AW22" s="922"/>
      <c r="AX22" s="635"/>
      <c r="AY22" s="922"/>
      <c r="AZ22" s="635"/>
      <c r="BA22" s="922"/>
      <c r="BB22" s="635"/>
      <c r="BC22" s="922"/>
      <c r="BD22" s="635"/>
      <c r="BE22" s="922"/>
      <c r="BF22" s="635"/>
      <c r="BG22" s="922"/>
      <c r="BH22" s="635"/>
      <c r="BI22" s="922"/>
      <c r="BJ22" s="635"/>
      <c r="BK22" s="922"/>
      <c r="BL22" s="635"/>
      <c r="BM22" s="450" t="s">
        <v>1777</v>
      </c>
      <c r="BX22" s="79">
        <v>0</v>
      </c>
    </row>
    <row customHeight="1" ht="33.75" hidden="1">
      <c r="D23" s="152">
        <v>6</v>
      </c>
      <c r="E23" s="298" t="s">
        <v>1778</v>
      </c>
      <c r="F23" s="152" t="s">
        <v>1779</v>
      </c>
      <c r="G23" s="922"/>
      <c r="H23" s="922"/>
      <c r="I23" s="922"/>
      <c r="J23" s="922"/>
      <c r="K23" s="922"/>
      <c r="L23" s="922"/>
      <c r="M23" s="922"/>
      <c r="N23" s="922"/>
      <c r="O23" s="922"/>
      <c r="P23" s="922"/>
      <c r="Q23" s="922"/>
      <c r="R23" s="922"/>
      <c r="S23" s="922"/>
      <c r="T23" s="922"/>
      <c r="U23" s="922"/>
      <c r="V23" s="922"/>
      <c r="W23" s="922"/>
      <c r="X23" s="922"/>
      <c r="Y23" s="922"/>
      <c r="Z23" s="922"/>
      <c r="AA23" s="922"/>
      <c r="AB23" s="922"/>
      <c r="AC23" s="922"/>
      <c r="AD23" s="922"/>
      <c r="AE23" s="922"/>
      <c r="AF23" s="922"/>
      <c r="AG23" s="922"/>
      <c r="AH23" s="922"/>
      <c r="AI23" s="922"/>
      <c r="AJ23" s="922"/>
      <c r="AK23" s="922"/>
      <c r="AL23" s="922"/>
      <c r="AM23" s="922"/>
      <c r="AN23" s="922"/>
      <c r="AO23" s="922"/>
      <c r="AP23" s="922"/>
      <c r="AQ23" s="922"/>
      <c r="AR23" s="922"/>
      <c r="AS23" s="922"/>
      <c r="AT23" s="922"/>
      <c r="AU23" s="922"/>
      <c r="AV23" s="922"/>
      <c r="AW23" s="922"/>
      <c r="AX23" s="922"/>
      <c r="AY23" s="922"/>
      <c r="AZ23" s="922"/>
      <c r="BA23" s="922"/>
      <c r="BB23" s="922"/>
      <c r="BC23" s="922"/>
      <c r="BD23" s="922"/>
      <c r="BE23" s="922"/>
      <c r="BF23" s="922"/>
      <c r="BG23" s="922"/>
      <c r="BH23" s="922"/>
      <c r="BI23" s="922"/>
      <c r="BJ23" s="922"/>
      <c r="BK23" s="922"/>
      <c r="BL23" s="922"/>
      <c r="BM23" s="450" t="s">
        <v>1780</v>
      </c>
      <c r="BX23" s="79">
        <v>0</v>
      </c>
    </row>
    <row customHeight="1" ht="15.75">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X24" s="79">
        <v>15</v>
      </c>
    </row>
    <row customHeight="1" ht="15.75">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X25" s="79">
        <v>15</v>
      </c>
    </row>
    <row customHeight="1" ht="15.75">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X26" s="79">
        <v>15</v>
      </c>
    </row>
    <row customHeight="1" ht="15.75">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X27" s="79">
        <v>15</v>
      </c>
    </row>
    <row customHeight="1" ht="15.75">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X28" s="79">
        <v>15</v>
      </c>
    </row>
    <row customHeight="1" ht="15.75">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X29" s="79">
        <v>15</v>
      </c>
    </row>
    <row customHeight="1" ht="22.5" hidden="1">
      <c r="A30" s="77" t="s">
        <v>81</v>
      </c>
      <c r="B30" s="79">
        <v>0</v>
      </c>
      <c r="C30" s="821">
        <v>4</v>
      </c>
      <c r="D30" s="79">
        <v>6</v>
      </c>
      <c r="E30" s="79">
        <v>47</v>
      </c>
      <c r="F30" s="79">
        <v>9</v>
      </c>
      <c r="G30" s="79">
        <v>0</v>
      </c>
      <c r="H30" s="79">
        <v>0</v>
      </c>
      <c r="I30" s="79">
        <v>25</v>
      </c>
      <c r="J30" s="79">
        <v>33</v>
      </c>
      <c r="K30" s="79">
        <v>0</v>
      </c>
      <c r="L30" s="79">
        <v>0</v>
      </c>
      <c r="M30" s="79">
        <v>0</v>
      </c>
      <c r="N30" s="79">
        <v>0</v>
      </c>
      <c r="O30" s="79">
        <v>0</v>
      </c>
      <c r="P30" s="79">
        <v>0</v>
      </c>
      <c r="Q30" s="79">
        <v>0</v>
      </c>
      <c r="R30" s="79">
        <v>0</v>
      </c>
      <c r="S30" s="79">
        <v>0</v>
      </c>
      <c r="T30" s="79">
        <v>0</v>
      </c>
      <c r="U30" s="79">
        <v>0</v>
      </c>
      <c r="V30" s="79">
        <v>0</v>
      </c>
      <c r="W30" s="79">
        <v>0</v>
      </c>
      <c r="X30" s="79">
        <v>0</v>
      </c>
      <c r="Y30" s="79">
        <v>0</v>
      </c>
      <c r="Z30" s="79">
        <v>0</v>
      </c>
      <c r="AA30" s="79">
        <v>0</v>
      </c>
      <c r="AB30" s="79">
        <v>0</v>
      </c>
      <c r="AC30" s="79">
        <v>0</v>
      </c>
      <c r="AD30" s="79">
        <v>0</v>
      </c>
      <c r="AE30" s="79">
        <v>0</v>
      </c>
      <c r="AF30" s="79">
        <v>0</v>
      </c>
      <c r="AG30" s="79">
        <v>0</v>
      </c>
      <c r="AH30" s="79">
        <v>0</v>
      </c>
      <c r="AI30" s="79">
        <v>0</v>
      </c>
      <c r="AJ30" s="79">
        <v>0</v>
      </c>
      <c r="AK30" s="79">
        <v>0</v>
      </c>
      <c r="AL30" s="79">
        <v>0</v>
      </c>
      <c r="AM30" s="79">
        <v>0</v>
      </c>
      <c r="AN30" s="79">
        <v>0</v>
      </c>
      <c r="AO30" s="79">
        <v>0</v>
      </c>
      <c r="AP30" s="79">
        <v>0</v>
      </c>
      <c r="AQ30" s="79">
        <v>0</v>
      </c>
      <c r="AR30" s="79">
        <v>0</v>
      </c>
      <c r="AS30" s="79">
        <v>0</v>
      </c>
      <c r="AT30" s="79">
        <v>0</v>
      </c>
      <c r="AU30" s="79">
        <v>0</v>
      </c>
      <c r="AV30" s="79">
        <v>0</v>
      </c>
      <c r="AW30" s="79">
        <v>0</v>
      </c>
      <c r="AX30" s="79">
        <v>0</v>
      </c>
      <c r="AY30" s="79">
        <v>0</v>
      </c>
      <c r="AZ30" s="79">
        <v>0</v>
      </c>
      <c r="BA30" s="79">
        <v>0</v>
      </c>
      <c r="BB30" s="79">
        <v>0</v>
      </c>
      <c r="BC30" s="79">
        <v>0</v>
      </c>
      <c r="BD30" s="79">
        <v>0</v>
      </c>
      <c r="BE30" s="79">
        <v>0</v>
      </c>
      <c r="BF30" s="79">
        <v>0</v>
      </c>
      <c r="BG30" s="79">
        <v>0</v>
      </c>
      <c r="BH30" s="79">
        <v>0</v>
      </c>
      <c r="BI30" s="79">
        <v>0</v>
      </c>
      <c r="BJ30" s="79">
        <v>0</v>
      </c>
      <c r="BK30" s="79">
        <v>0</v>
      </c>
      <c r="BL30" s="79">
        <v>0</v>
      </c>
      <c r="BM30" s="100">
        <v>50</v>
      </c>
      <c r="BN30" s="79">
        <v>10</v>
      </c>
      <c r="BO30" s="79">
        <v>10</v>
      </c>
      <c r="BP30" s="79">
        <v>10</v>
      </c>
      <c r="BQ30" s="79">
        <v>10</v>
      </c>
      <c r="BR30" s="79">
        <v>10</v>
      </c>
      <c r="BS30" s="79">
        <v>10</v>
      </c>
      <c r="BT30" s="79">
        <v>10</v>
      </c>
      <c r="BU30" s="79">
        <v>10</v>
      </c>
      <c r="BV30" s="79">
        <v>10</v>
      </c>
      <c r="BW30" s="822">
        <v>10</v>
      </c>
      <c r="BX30" s="79">
        <v>23</v>
      </c>
    </row>
  </sheetData>
  <sheetProtection formatColumns="0" formatRows="0" autoFilter="0" sort="0" insertRows="0" insertColumns="1" deleteRows="0" deleteColumns="0"/>
  <mergeCells count="94">
    <mergeCell ref="D5:J5"/>
    <mergeCell ref="D6:J6"/>
    <mergeCell ref="BM9:BM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 ref="AM9:AN9"/>
    <mergeCell ref="AM10:AN10"/>
    <mergeCell ref="AM11:AN11"/>
    <mergeCell ref="AO9:AP9"/>
    <mergeCell ref="AO10:AP10"/>
    <mergeCell ref="AO11:AP11"/>
    <mergeCell ref="AQ9:AR9"/>
    <mergeCell ref="AQ10:AR10"/>
    <mergeCell ref="AQ11:AR11"/>
    <mergeCell ref="AS9:AT9"/>
    <mergeCell ref="AS10:AT10"/>
    <mergeCell ref="AS11:AT11"/>
    <mergeCell ref="AU9:AV9"/>
    <mergeCell ref="AU10:AV10"/>
    <mergeCell ref="AU11:AV11"/>
    <mergeCell ref="AW9:AX9"/>
    <mergeCell ref="AW10:AX10"/>
    <mergeCell ref="AW11:AX11"/>
    <mergeCell ref="AY9:AZ9"/>
    <mergeCell ref="AY10:AZ10"/>
    <mergeCell ref="AY11:AZ11"/>
    <mergeCell ref="BA9:BB9"/>
    <mergeCell ref="BA10:BB10"/>
    <mergeCell ref="BA11:BB11"/>
    <mergeCell ref="BC9:BD9"/>
    <mergeCell ref="BC10:BD10"/>
    <mergeCell ref="BC11:BD11"/>
    <mergeCell ref="BE9:BF9"/>
    <mergeCell ref="BE10:BF10"/>
    <mergeCell ref="BE11:BF11"/>
    <mergeCell ref="BG9:BH9"/>
    <mergeCell ref="BG10:BH10"/>
    <mergeCell ref="BG11:BH11"/>
    <mergeCell ref="BI9:BJ9"/>
    <mergeCell ref="BI10:BJ10"/>
    <mergeCell ref="BI11:BJ11"/>
    <mergeCell ref="BK9:BL9"/>
    <mergeCell ref="BK10:BL10"/>
    <mergeCell ref="BK11:BL11"/>
  </mergeCells>
  <dataValidations count="4">
    <dataValidation type="decimal" allowBlank="1" showErrorMessage="1" errorTitle="Ошибка" error="Допускается ввод только неотрицательных чисел!" sqref="G21 I21 K21 M21 O21 Q21 S21 U21 W21 Y21 AA21 AC21 AE21 AG21 AI21 AK21 AM21 AO21 AQ21 AS21 AU21 AW21 AY21 BA21 BC21 BE21 BG21 BI21 B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AM19 AM20 AO19 AO20 AQ19 AQ20 AS19 AS20 AU19 AU20 AW19 AW20 AY19 AY20 BA19 BA20 BC19 BC20 BE19 BE20 BG19 BG20 BI19 BI20 BK19 B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AN19:AN21 AP19:AP21 AR19:AR21 AT19:AT21 AV19:AV21 AX19:AX21 AZ19:AZ21 BB19:BB21 BD19:BD21 BF19:BF21 BH19:BH21 BJ19:BJ21 BL19:BL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C5C24CB-0EFF-709C-E812-0.A791D44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3319" width="32.57421875" customWidth="1"/>
    <col min="2" max="2" style="3319" width="11.00390625" customWidth="1"/>
    <col min="4" max="4" style="3319" width="26.57421875" customWidth="1"/>
    <col min="5" max="5" style="3319" width="36.8515625" customWidth="1"/>
    <col min="6" max="6" style="3319" width="23.57421875" customWidth="1"/>
    <col min="7" max="7" style="3319" width="31.421875" customWidth="1"/>
    <col min="8" max="8" style="3319" width="40.8515625" customWidth="1"/>
    <col min="9" max="9" style="3319" width="14.57421875" customWidth="1"/>
    <col min="10" max="10" style="3319" width="26.8515625" customWidth="1"/>
    <col min="11" max="11" style="3319" width="50.00390625" customWidth="1"/>
    <col min="12" max="12" style="3319" width="52.421875" customWidth="1"/>
    <col min="13" max="13" style="3319" width="10.7109375" customWidth="1"/>
    <col min="14" max="14" style="3319" width="55.140625" customWidth="1"/>
    <col min="15" max="15" style="3319" width="31.8515625" customWidth="1"/>
    <col min="16" max="16" style="3319" width="23.8515625" customWidth="1"/>
    <col min="17" max="17" style="3319" width="46.57421875" customWidth="1"/>
    <col min="18" max="18" style="3319" width="24.00390625" customWidth="1"/>
    <col min="19" max="19" style="3319" width="20.57421875" customWidth="1"/>
    <col min="20" max="20" style="3319" width="22.00390625" customWidth="1"/>
    <col min="21" max="22" style="3319" width="26.421875" customWidth="1"/>
    <col min="23" max="23" style="3319" width="8.28125" hidden="1" customWidth="1"/>
    <col min="24" max="24" style="3319" width="59.7109375" customWidth="1"/>
    <col min="25" max="25" style="3319" width="49.140625" customWidth="1"/>
    <col min="26" max="26" style="3319" width="11.140625" customWidth="1"/>
    <col min="27" max="30" style="3319" width="29.00390625" customWidth="1"/>
    <col min="32" max="32" style="3319" width="34.7109375" customWidth="1"/>
    <col min="34" max="35" style="3319" width="34.421875" customWidth="1"/>
    <col min="37" max="37" style="3319" width="24.57421875" customWidth="1"/>
    <col min="39" max="39" style="3319" width="26.140625" customWidth="1"/>
    <col min="40" max="40" style="3319" width="1.7109375" customWidth="1"/>
    <col min="42" max="43" style="3319" width="47.8515625" customWidth="1"/>
    <col min="44" max="44" style="3319" width="1.7109375" customWidth="1"/>
    <col min="45" max="45" style="3319" width="21.421875" customWidth="1"/>
    <col min="46" max="46" style="3319" width="1.7109375" customWidth="1"/>
    <col min="47" max="47" style="3319" width="31.28125" customWidth="1"/>
    <col min="48" max="48" style="3319" width="1.7109375" customWidth="1"/>
    <col min="51" max="51" style="3319" width="3.7109375" customWidth="1"/>
    <col min="52" max="52" style="3319" width="60.8515625" customWidth="1"/>
    <col min="53" max="53" style="3319" width="49.28125" customWidth="1"/>
    <col min="54" max="54" style="3319" width="35.140625" customWidth="1"/>
    <col min="56" max="56" style="3319" width="1.7109375" customWidth="1"/>
    <col min="57" max="57" style="3319" width="12.57421875" customWidth="1"/>
    <col min="58" max="58" style="3319" width="14.28125" customWidth="1"/>
    <col min="59" max="59" style="3319" width="30.7109375" customWidth="1"/>
    <col min="60" max="60" style="3319" width="40.7109375" customWidth="1"/>
    <col min="61" max="61" style="3319" width="15.00390625" customWidth="1"/>
    <col min="62" max="62" style="3319" width="40.7109375" customWidth="1"/>
    <col min="63" max="63" style="3319" width="2.7109375" customWidth="1"/>
    <col min="64" max="64" style="3319" width="44.7109375" customWidth="1"/>
    <col min="65" max="65" style="3319" width="2.7109375" customWidth="1"/>
    <col min="66" max="66" style="3319" width="40.7109375" customWidth="1"/>
    <col min="69" max="69" style="3319" width="18.140625" customWidth="1"/>
    <col min="70" max="70" style="3319" width="57.8515625" customWidth="1"/>
    <col min="71" max="71" style="3319" width="1.7109375" customWidth="1"/>
    <col min="72" max="72" style="3319" width="22.57421875" customWidth="1"/>
    <col min="73" max="73" style="3319" width="57.8515625" customWidth="1"/>
    <col min="74" max="74" style="3319" width="1.7109375" customWidth="1"/>
    <col min="75" max="75" style="3319" width="22.57421875" customWidth="1"/>
    <col min="76" max="76" style="3319" width="57.8515625" customWidth="1"/>
    <col min="77" max="77" style="3319" width="1.7109375" customWidth="1"/>
    <col min="78" max="78" style="3319" width="22.57421875" customWidth="1"/>
    <col min="79" max="79" style="3319" width="57.8515625" customWidth="1"/>
    <col min="82" max="82" style="3319" width="49.57421875" customWidth="1"/>
  </cols>
  <sheetData>
    <row customHeight="1" ht="11.25">
      <c r="A1" s="923" t="s">
        <v>1781</v>
      </c>
      <c r="B1" s="923" t="s">
        <v>1782</v>
      </c>
      <c r="C1" s="923" t="s">
        <v>1783</v>
      </c>
      <c r="D1" s="923" t="s">
        <v>1784</v>
      </c>
      <c r="E1" s="923" t="s">
        <v>1785</v>
      </c>
      <c r="F1" s="923" t="s">
        <v>1786</v>
      </c>
      <c r="G1" s="923" t="s">
        <v>1787</v>
      </c>
      <c r="H1" s="923" t="s">
        <v>1788</v>
      </c>
      <c r="I1" s="923" t="s">
        <v>1789</v>
      </c>
      <c r="J1" s="923" t="s">
        <v>1790</v>
      </c>
      <c r="K1" s="923" t="s">
        <v>1791</v>
      </c>
      <c r="L1" s="923" t="s">
        <v>1792</v>
      </c>
      <c r="M1" s="923"/>
      <c r="N1" s="923" t="s">
        <v>1793</v>
      </c>
      <c r="O1" s="923" t="s">
        <v>1794</v>
      </c>
      <c r="P1" s="923" t="s">
        <v>1795</v>
      </c>
      <c r="Q1" s="923" t="s">
        <v>1796</v>
      </c>
      <c r="R1" s="923" t="s">
        <v>1797</v>
      </c>
      <c r="S1" s="923" t="s">
        <v>1798</v>
      </c>
      <c r="T1" s="923" t="s">
        <v>1799</v>
      </c>
      <c r="U1" s="923" t="s">
        <v>1800</v>
      </c>
      <c r="V1" s="923"/>
      <c r="W1" s="924" t="s">
        <v>1801</v>
      </c>
      <c r="X1" s="923" t="s">
        <v>1802</v>
      </c>
      <c r="Y1" s="923" t="s">
        <v>1803</v>
      </c>
      <c r="Z1" s="923"/>
      <c r="AA1" s="923" t="s">
        <v>1804</v>
      </c>
      <c r="AB1" s="923"/>
      <c r="AC1" s="923" t="s">
        <v>1805</v>
      </c>
      <c r="AD1" s="923"/>
      <c r="AF1" s="923" t="s">
        <v>1806</v>
      </c>
      <c r="AH1" s="923" t="s">
        <v>1807</v>
      </c>
      <c r="AI1" s="923" t="s">
        <v>1808</v>
      </c>
      <c r="AK1" s="923" t="s">
        <v>1809</v>
      </c>
      <c r="AM1" s="923" t="s">
        <v>1810</v>
      </c>
      <c r="AP1" s="923" t="s">
        <v>1811</v>
      </c>
      <c r="AQ1" s="923" t="s">
        <v>1812</v>
      </c>
      <c r="AS1" s="923" t="s">
        <v>1813</v>
      </c>
      <c r="AU1" s="923" t="s">
        <v>1814</v>
      </c>
      <c r="AW1" s="923" t="s">
        <v>1815</v>
      </c>
      <c r="AX1" s="923" t="s">
        <v>1816</v>
      </c>
      <c r="AZ1" s="925" t="s">
        <v>1817</v>
      </c>
      <c r="BB1" s="923" t="s">
        <v>1818</v>
      </c>
      <c r="BC1" s="923"/>
      <c r="BE1" s="923" t="s">
        <v>1819</v>
      </c>
      <c r="BF1" s="923" t="s">
        <v>1820</v>
      </c>
      <c r="BH1" s="926" t="s">
        <v>1031</v>
      </c>
      <c r="BJ1" s="927" t="s">
        <v>1821</v>
      </c>
      <c r="BL1" s="928" t="s">
        <v>1131</v>
      </c>
      <c r="BN1" s="929" t="s">
        <v>1822</v>
      </c>
    </row>
    <row customHeight="1" ht="11.25">
      <c r="A2" s="296" t="s">
        <v>1823</v>
      </c>
      <c r="B2" s="930">
        <v>2000</v>
      </c>
      <c r="C2" s="930">
        <v>2022</v>
      </c>
      <c r="D2" s="930" t="s">
        <v>61</v>
      </c>
      <c r="E2" s="931" t="s">
        <v>1824</v>
      </c>
      <c r="F2" s="931" t="s">
        <v>1825</v>
      </c>
      <c r="G2" s="931" t="s">
        <v>1826</v>
      </c>
      <c r="H2" s="931" t="s">
        <v>53</v>
      </c>
      <c r="I2" s="931" t="s">
        <v>98</v>
      </c>
      <c r="J2" s="931" t="s">
        <v>1827</v>
      </c>
      <c r="K2" s="932" t="s">
        <v>1828</v>
      </c>
      <c r="L2" s="932"/>
      <c r="M2" s="932">
        <v>1</v>
      </c>
      <c r="N2" s="933" t="s">
        <v>1829</v>
      </c>
      <c r="O2" s="931" t="s">
        <v>1830</v>
      </c>
      <c r="P2" s="934" t="s">
        <v>1831</v>
      </c>
      <c r="Q2" s="935" t="s">
        <v>1832</v>
      </c>
      <c r="R2" s="936" t="s">
        <v>1833</v>
      </c>
      <c r="S2" s="936" t="s">
        <v>1834</v>
      </c>
      <c r="T2" s="937" t="s">
        <v>1835</v>
      </c>
      <c r="U2" s="932" t="s">
        <v>1836</v>
      </c>
      <c r="V2" s="938">
        <v>1</v>
      </c>
      <c r="W2" s="939"/>
      <c r="X2" s="939" t="s">
        <v>1837</v>
      </c>
      <c r="Y2" s="930" t="s">
        <v>1838</v>
      </c>
      <c r="Z2" s="940"/>
      <c r="AA2" s="930" t="s">
        <v>1839</v>
      </c>
      <c r="AB2" s="941" t="s">
        <v>1839</v>
      </c>
      <c r="AC2" s="930" t="s">
        <v>1840</v>
      </c>
      <c r="AD2" s="941" t="s">
        <v>1840</v>
      </c>
      <c r="AF2" s="931" t="s">
        <v>1836</v>
      </c>
      <c r="AH2" s="931" t="s">
        <v>1841</v>
      </c>
      <c r="AI2" s="931" t="s">
        <v>1841</v>
      </c>
      <c r="AK2" s="931" t="s">
        <v>1842</v>
      </c>
      <c r="AM2" s="931" t="s">
        <v>1843</v>
      </c>
      <c r="AP2" s="715" t="s">
        <v>1837</v>
      </c>
      <c r="AQ2" s="942" t="s">
        <v>1837</v>
      </c>
      <c r="AS2" s="930" t="s">
        <v>1844</v>
      </c>
      <c r="AU2" s="943" t="s">
        <v>1845</v>
      </c>
      <c r="AW2" s="943" t="s">
        <v>1846</v>
      </c>
      <c r="AX2" s="943" t="s">
        <v>1846</v>
      </c>
      <c r="AZ2" s="943" t="s">
        <v>1847</v>
      </c>
      <c r="BB2" s="943" t="s">
        <v>1848</v>
      </c>
      <c r="BC2" s="943" t="s">
        <v>1849</v>
      </c>
      <c r="BE2" s="943" t="s">
        <v>1850</v>
      </c>
      <c r="BF2" s="943" t="s">
        <v>1850</v>
      </c>
    </row>
    <row customHeight="1" ht="11.25">
      <c r="A3" s="296" t="s">
        <v>1851</v>
      </c>
      <c r="B3" s="930">
        <v>2001</v>
      </c>
      <c r="C3" s="930">
        <v>2023</v>
      </c>
      <c r="D3" s="930" t="s">
        <v>19</v>
      </c>
      <c r="E3" s="931" t="s">
        <v>1852</v>
      </c>
      <c r="F3" s="931" t="s">
        <v>1853</v>
      </c>
      <c r="G3" s="931" t="s">
        <v>1854</v>
      </c>
      <c r="H3" s="931" t="s">
        <v>1855</v>
      </c>
      <c r="I3" s="931" t="s">
        <v>101</v>
      </c>
      <c r="J3" s="931" t="s">
        <v>709</v>
      </c>
      <c r="K3" s="932" t="s">
        <v>1856</v>
      </c>
      <c r="L3" s="932">
        <f>_xlfn.IFERROR(MATCH(K3,OFFER_METHOD,0),0)</f>
        <v>0</v>
      </c>
      <c r="M3" s="932">
        <v>2</v>
      </c>
      <c r="N3" s="933" t="s">
        <v>1857</v>
      </c>
      <c r="O3" s="931" t="s">
        <v>1858</v>
      </c>
      <c r="P3" s="934" t="s">
        <v>37</v>
      </c>
      <c r="Q3" s="935" t="s">
        <v>1859</v>
      </c>
      <c r="R3" s="936" t="s">
        <v>1860</v>
      </c>
      <c r="S3" s="936" t="s">
        <v>1861</v>
      </c>
      <c r="T3" s="937" t="s">
        <v>1862</v>
      </c>
      <c r="U3" s="932" t="s">
        <v>1863</v>
      </c>
      <c r="V3" s="938">
        <v>2</v>
      </c>
      <c r="W3" s="939"/>
      <c r="X3" s="939" t="s">
        <v>1864</v>
      </c>
      <c r="Y3" s="930" t="s">
        <v>1838</v>
      </c>
      <c r="Z3" s="940"/>
      <c r="AA3" s="930" t="s">
        <v>1865</v>
      </c>
      <c r="AB3" s="941" t="s">
        <v>1865</v>
      </c>
      <c r="AC3" s="930" t="s">
        <v>1866</v>
      </c>
      <c r="AD3" s="941" t="s">
        <v>1866</v>
      </c>
      <c r="AF3" s="931" t="s">
        <v>1863</v>
      </c>
      <c r="AH3" s="931" t="s">
        <v>1867</v>
      </c>
      <c r="AI3" s="931" t="s">
        <v>1868</v>
      </c>
      <c r="AK3" s="931" t="s">
        <v>1869</v>
      </c>
      <c r="AM3" s="931" t="s">
        <v>1870</v>
      </c>
      <c r="AP3" s="715" t="s">
        <v>1871</v>
      </c>
      <c r="AQ3" s="942" t="s">
        <v>1871</v>
      </c>
      <c r="AS3" s="930" t="s">
        <v>1872</v>
      </c>
      <c r="AU3" s="943" t="s">
        <v>1873</v>
      </c>
      <c r="AW3" s="943" t="s">
        <v>1874</v>
      </c>
      <c r="AX3" s="943" t="s">
        <v>1874</v>
      </c>
      <c r="AZ3" s="943" t="s">
        <v>1875</v>
      </c>
      <c r="BB3" s="943" t="s">
        <v>1876</v>
      </c>
      <c r="BC3" s="943" t="s">
        <v>1849</v>
      </c>
      <c r="BE3" s="943" t="s">
        <v>1877</v>
      </c>
      <c r="BF3" s="943" t="s">
        <v>1877</v>
      </c>
      <c r="BH3" s="923" t="s">
        <v>1878</v>
      </c>
      <c r="BJ3" s="923" t="s">
        <v>1879</v>
      </c>
      <c r="BL3" s="923" t="s">
        <v>1880</v>
      </c>
      <c r="BN3" s="923" t="s">
        <v>1881</v>
      </c>
      <c r="BR3" s="923" t="s">
        <v>1882</v>
      </c>
      <c r="BU3" s="923" t="s">
        <v>1883</v>
      </c>
      <c r="BX3" s="923" t="s">
        <v>1884</v>
      </c>
      <c r="CA3" s="923" t="s">
        <v>1885</v>
      </c>
    </row>
    <row customHeight="1" ht="11.25">
      <c r="A4" s="296" t="s">
        <v>1886</v>
      </c>
      <c r="B4" s="930">
        <v>2002</v>
      </c>
      <c r="C4" s="930">
        <v>2024</v>
      </c>
      <c r="E4" s="931" t="s">
        <v>1887</v>
      </c>
      <c r="F4" s="931" t="s">
        <v>1888</v>
      </c>
      <c r="H4" s="931" t="s">
        <v>1889</v>
      </c>
      <c r="I4" s="931" t="s">
        <v>89</v>
      </c>
      <c r="J4" s="931" t="s">
        <v>1890</v>
      </c>
      <c r="K4" s="932" t="s">
        <v>1891</v>
      </c>
      <c r="L4" s="932">
        <f>_xlfn.IFERROR(MATCH(K4,OFFER_METHOD,0),0)</f>
        <v>0</v>
      </c>
      <c r="M4" s="932">
        <v>3</v>
      </c>
      <c r="N4" s="933" t="s">
        <v>1892</v>
      </c>
      <c r="O4" s="931" t="s">
        <v>1893</v>
      </c>
      <c r="Q4" s="935" t="s">
        <v>1894</v>
      </c>
      <c r="R4" s="936" t="s">
        <v>1895</v>
      </c>
      <c r="S4" s="936" t="s">
        <v>1896</v>
      </c>
      <c r="T4" s="937" t="s">
        <v>1897</v>
      </c>
      <c r="U4" s="932" t="s">
        <v>1898</v>
      </c>
      <c r="V4" s="938">
        <v>3</v>
      </c>
      <c r="W4" s="939"/>
      <c r="X4" s="939" t="s">
        <v>1899</v>
      </c>
      <c r="Y4" s="930" t="s">
        <v>1838</v>
      </c>
      <c r="AC4" s="930" t="s">
        <v>1900</v>
      </c>
      <c r="AD4" s="941" t="s">
        <v>1900</v>
      </c>
      <c r="AF4" s="931" t="s">
        <v>1898</v>
      </c>
      <c r="AH4" s="931" t="s">
        <v>1901</v>
      </c>
      <c r="AK4" s="931" t="s">
        <v>1902</v>
      </c>
      <c r="AM4" s="931" t="s">
        <v>1903</v>
      </c>
      <c r="AP4" s="715" t="s">
        <v>1864</v>
      </c>
      <c r="AQ4" s="942" t="s">
        <v>1864</v>
      </c>
      <c r="AS4" s="930" t="s">
        <v>1904</v>
      </c>
      <c r="AU4" s="943" t="s">
        <v>1905</v>
      </c>
      <c r="AW4" s="943" t="s">
        <v>1906</v>
      </c>
      <c r="AX4" s="943" t="s">
        <v>1906</v>
      </c>
      <c r="AZ4" s="943" t="s">
        <v>1907</v>
      </c>
      <c r="BB4" s="943" t="s">
        <v>1908</v>
      </c>
      <c r="BC4" s="943" t="s">
        <v>1909</v>
      </c>
      <c r="BE4" s="943">
        <v>2000</v>
      </c>
      <c r="BF4" s="943" t="s">
        <v>1556</v>
      </c>
      <c r="BH4" s="944" t="s">
        <v>1910</v>
      </c>
      <c r="BJ4" s="944" t="s">
        <v>1910</v>
      </c>
      <c r="BL4" s="944" t="s">
        <v>1910</v>
      </c>
      <c r="BN4" s="944" t="s">
        <v>1910</v>
      </c>
      <c r="BQ4" s="945" t="s">
        <v>1911</v>
      </c>
      <c r="BR4" s="715" t="s">
        <v>1912</v>
      </c>
      <c r="BT4" s="945" t="s">
        <v>1913</v>
      </c>
      <c r="BU4" s="715" t="s">
        <v>1914</v>
      </c>
      <c r="BW4" s="945" t="s">
        <v>1915</v>
      </c>
      <c r="BX4" s="715" t="s">
        <v>1916</v>
      </c>
      <c r="BZ4" s="945" t="s">
        <v>1917</v>
      </c>
      <c r="CA4" s="715" t="s">
        <v>1918</v>
      </c>
    </row>
    <row customHeight="1" ht="11.25">
      <c r="A5" s="296" t="s">
        <v>1919</v>
      </c>
      <c r="B5" s="930">
        <v>2003</v>
      </c>
      <c r="C5" s="930">
        <v>2025</v>
      </c>
      <c r="E5" s="931" t="s">
        <v>1920</v>
      </c>
      <c r="F5" s="931" t="s">
        <v>1921</v>
      </c>
      <c r="H5" s="931" t="s">
        <v>1922</v>
      </c>
      <c r="I5" s="931" t="s">
        <v>90</v>
      </c>
      <c r="K5" s="932" t="s">
        <v>1923</v>
      </c>
      <c r="L5" s="932">
        <f>_xlfn.IFERROR(MATCH(K5,OFFER_METHOD,0),0)</f>
        <v>0</v>
      </c>
      <c r="M5" s="932">
        <v>4</v>
      </c>
      <c r="N5" s="946" t="s">
        <v>1924</v>
      </c>
      <c r="O5" s="931" t="s">
        <v>1925</v>
      </c>
      <c r="Q5" s="935" t="s">
        <v>1926</v>
      </c>
      <c r="R5" s="936" t="s">
        <v>1927</v>
      </c>
      <c r="T5" s="931" t="s">
        <v>1928</v>
      </c>
      <c r="U5" s="932" t="s">
        <v>1929</v>
      </c>
      <c r="V5" s="938">
        <v>4</v>
      </c>
      <c r="W5" s="939"/>
      <c r="X5" s="939" t="s">
        <v>321</v>
      </c>
      <c r="Y5" s="930" t="s">
        <v>1930</v>
      </c>
      <c r="Z5" s="217">
        <v>1</v>
      </c>
      <c r="AF5" s="931" t="s">
        <v>1931</v>
      </c>
      <c r="AH5" s="931" t="s">
        <v>1932</v>
      </c>
      <c r="AK5" s="931" t="s">
        <v>1933</v>
      </c>
      <c r="AM5" s="931" t="s">
        <v>1934</v>
      </c>
      <c r="AP5" s="715" t="s">
        <v>321</v>
      </c>
      <c r="AQ5" s="942" t="s">
        <v>321</v>
      </c>
      <c r="AU5" s="943" t="s">
        <v>1935</v>
      </c>
      <c r="AW5" s="943" t="s">
        <v>1936</v>
      </c>
      <c r="AX5" s="943" t="s">
        <v>1936</v>
      </c>
      <c r="AZ5" s="943" t="s">
        <v>1937</v>
      </c>
      <c r="BB5" s="943" t="s">
        <v>1938</v>
      </c>
      <c r="BC5" s="943" t="s">
        <v>1939</v>
      </c>
      <c r="BE5" s="943">
        <v>2001</v>
      </c>
      <c r="BF5" s="943" t="s">
        <v>1407</v>
      </c>
      <c r="BH5" s="944" t="s">
        <v>1272</v>
      </c>
      <c r="BJ5" s="944" t="s">
        <v>1272</v>
      </c>
      <c r="BL5" s="944" t="s">
        <v>1272</v>
      </c>
      <c r="BN5" s="944" t="s">
        <v>1940</v>
      </c>
      <c r="BQ5" s="943">
        <v>4213775</v>
      </c>
      <c r="BR5" s="944" t="s">
        <v>1837</v>
      </c>
      <c r="BT5" s="943">
        <v>64236871</v>
      </c>
      <c r="BU5" s="944" t="s">
        <v>382</v>
      </c>
      <c r="BW5" s="943">
        <v>4213767</v>
      </c>
      <c r="BX5" s="944" t="s">
        <v>1941</v>
      </c>
      <c r="BZ5" s="943">
        <v>64237509</v>
      </c>
      <c r="CA5" s="947" t="s">
        <v>1942</v>
      </c>
    </row>
    <row customHeight="1" ht="11.25">
      <c r="A6" s="296" t="s">
        <v>1943</v>
      </c>
      <c r="B6" s="930">
        <v>2004</v>
      </c>
      <c r="C6" s="930">
        <v>2026</v>
      </c>
      <c r="E6" s="931" t="s">
        <v>1944</v>
      </c>
      <c r="H6" s="931" t="s">
        <v>1945</v>
      </c>
      <c r="I6" s="931" t="s">
        <v>109</v>
      </c>
      <c r="J6" s="923" t="s">
        <v>1946</v>
      </c>
      <c r="L6" s="932">
        <f>SUM(kind_of_control_method_filter)</f>
        <v>0</v>
      </c>
      <c r="N6" s="946" t="s">
        <v>1947</v>
      </c>
      <c r="O6" s="931" t="s">
        <v>1948</v>
      </c>
      <c r="R6" s="936" t="s">
        <v>1832</v>
      </c>
      <c r="T6" s="931" t="s">
        <v>1949</v>
      </c>
      <c r="U6" s="932" t="s">
        <v>1931</v>
      </c>
      <c r="V6" s="938">
        <v>5</v>
      </c>
      <c r="W6" s="939"/>
      <c r="X6" s="930" t="s">
        <v>327</v>
      </c>
      <c r="Y6" s="930" t="s">
        <v>1950</v>
      </c>
      <c r="AH6" s="931" t="s">
        <v>1951</v>
      </c>
      <c r="AK6" s="931" t="s">
        <v>1952</v>
      </c>
      <c r="AM6" s="931" t="s">
        <v>1953</v>
      </c>
      <c r="AP6" s="715" t="s">
        <v>327</v>
      </c>
      <c r="AQ6" s="942" t="s">
        <v>327</v>
      </c>
      <c r="AU6" s="943" t="s">
        <v>1954</v>
      </c>
      <c r="AW6" s="943" t="s">
        <v>1955</v>
      </c>
      <c r="AX6" s="943" t="s">
        <v>1955</v>
      </c>
      <c r="BB6" s="943" t="s">
        <v>1956</v>
      </c>
      <c r="BC6" s="943" t="s">
        <v>1939</v>
      </c>
      <c r="BE6" s="943">
        <v>2002</v>
      </c>
      <c r="BF6" s="943" t="s">
        <v>1434</v>
      </c>
      <c r="BH6" s="944" t="s">
        <v>1957</v>
      </c>
      <c r="BJ6" s="944" t="s">
        <v>1958</v>
      </c>
      <c r="BL6" s="944" t="s">
        <v>1958</v>
      </c>
      <c r="BN6" s="944" t="s">
        <v>1959</v>
      </c>
      <c r="BQ6" s="943">
        <v>4213784</v>
      </c>
      <c r="BR6" s="947" t="s">
        <v>1871</v>
      </c>
      <c r="BT6" s="943">
        <v>64236872</v>
      </c>
      <c r="BU6" s="944" t="s">
        <v>387</v>
      </c>
      <c r="BW6" s="943">
        <v>4213768</v>
      </c>
      <c r="BX6" s="944" t="s">
        <v>407</v>
      </c>
      <c r="BZ6" s="943">
        <v>64237510</v>
      </c>
      <c r="CA6" s="944" t="s">
        <v>1960</v>
      </c>
    </row>
    <row customHeight="1" ht="11.25">
      <c r="A7" s="296" t="s">
        <v>1961</v>
      </c>
      <c r="B7" s="930">
        <v>2005</v>
      </c>
      <c r="E7" s="931" t="s">
        <v>1962</v>
      </c>
      <c r="H7" s="931" t="s">
        <v>1963</v>
      </c>
      <c r="I7" s="931" t="s">
        <v>91</v>
      </c>
      <c r="J7" s="931" t="s">
        <v>1964</v>
      </c>
      <c r="N7" s="948" t="s">
        <v>1965</v>
      </c>
      <c r="O7" s="931" t="s">
        <v>1966</v>
      </c>
      <c r="U7" s="932" t="s">
        <v>19</v>
      </c>
      <c r="V7" s="949" t="s">
        <v>91</v>
      </c>
      <c r="W7" s="939"/>
      <c r="X7" s="930" t="s">
        <v>333</v>
      </c>
      <c r="Y7" s="930" t="s">
        <v>1930</v>
      </c>
      <c r="AH7" s="931" t="s">
        <v>1967</v>
      </c>
      <c r="AK7" s="931" t="s">
        <v>1968</v>
      </c>
      <c r="AM7" s="931" t="s">
        <v>1969</v>
      </c>
      <c r="AP7" s="715" t="s">
        <v>333</v>
      </c>
      <c r="AQ7" s="942" t="s">
        <v>333</v>
      </c>
      <c r="AU7" s="943" t="s">
        <v>1970</v>
      </c>
      <c r="AW7" s="943" t="s">
        <v>1971</v>
      </c>
      <c r="AX7" s="943" t="s">
        <v>1971</v>
      </c>
      <c r="AZ7" s="923" t="s">
        <v>1972</v>
      </c>
      <c r="BB7" s="943" t="s">
        <v>1973</v>
      </c>
      <c r="BC7" s="943" t="s">
        <v>1939</v>
      </c>
      <c r="BE7" s="943">
        <v>2003</v>
      </c>
      <c r="BF7" s="943" t="s">
        <v>1974</v>
      </c>
      <c r="BH7" s="944" t="s">
        <v>1975</v>
      </c>
      <c r="BJ7" s="944" t="s">
        <v>1957</v>
      </c>
      <c r="BL7" s="944" t="s">
        <v>1957</v>
      </c>
      <c r="BN7" s="944" t="s">
        <v>1976</v>
      </c>
      <c r="BQ7" s="943">
        <v>4213781</v>
      </c>
      <c r="BR7" s="944" t="s">
        <v>1864</v>
      </c>
      <c r="BT7" s="943">
        <v>64236873</v>
      </c>
      <c r="BU7" s="944" t="s">
        <v>392</v>
      </c>
      <c r="BW7" s="943">
        <v>4213769</v>
      </c>
      <c r="BX7" s="944" t="s">
        <v>1977</v>
      </c>
      <c r="BZ7" s="943">
        <v>64237511</v>
      </c>
      <c r="CA7" s="944" t="s">
        <v>422</v>
      </c>
    </row>
    <row customHeight="1" ht="11.25">
      <c r="A8" s="296" t="s">
        <v>1978</v>
      </c>
      <c r="B8" s="930">
        <v>2006</v>
      </c>
      <c r="E8" s="931" t="s">
        <v>1979</v>
      </c>
      <c r="H8" s="931" t="s">
        <v>1980</v>
      </c>
      <c r="I8" s="931" t="s">
        <v>92</v>
      </c>
      <c r="J8" s="931" t="s">
        <v>1981</v>
      </c>
      <c r="N8" s="950" t="s">
        <v>1982</v>
      </c>
      <c r="O8" s="931" t="s">
        <v>1983</v>
      </c>
      <c r="V8" s="949" t="s">
        <v>92</v>
      </c>
      <c r="W8" s="939"/>
      <c r="X8" s="930" t="s">
        <v>339</v>
      </c>
      <c r="Y8" s="930" t="s">
        <v>1930</v>
      </c>
      <c r="AK8" s="931" t="s">
        <v>1984</v>
      </c>
      <c r="AP8" s="715" t="s">
        <v>339</v>
      </c>
      <c r="AQ8" s="942" t="s">
        <v>339</v>
      </c>
      <c r="AU8" s="943" t="s">
        <v>1985</v>
      </c>
      <c r="AW8" s="943" t="s">
        <v>1986</v>
      </c>
      <c r="AX8" s="943" t="s">
        <v>1986</v>
      </c>
      <c r="AZ8" s="943" t="s">
        <v>1987</v>
      </c>
      <c r="BB8" s="943" t="s">
        <v>1988</v>
      </c>
      <c r="BC8" s="943" t="s">
        <v>1939</v>
      </c>
      <c r="BE8" s="943">
        <v>2004</v>
      </c>
      <c r="BF8" s="943" t="s">
        <v>1370</v>
      </c>
      <c r="BH8" s="944" t="s">
        <v>1989</v>
      </c>
      <c r="BJ8" s="944" t="s">
        <v>1990</v>
      </c>
      <c r="BL8" s="944" t="s">
        <v>1990</v>
      </c>
      <c r="BN8" s="944" t="s">
        <v>1991</v>
      </c>
      <c r="BQ8" s="943">
        <v>4213776</v>
      </c>
      <c r="BR8" s="944" t="s">
        <v>321</v>
      </c>
      <c r="BT8" s="943">
        <v>64236874</v>
      </c>
      <c r="BU8" s="947" t="s">
        <v>1992</v>
      </c>
      <c r="BW8" s="943">
        <v>4213770</v>
      </c>
      <c r="BX8" s="947" t="s">
        <v>1993</v>
      </c>
      <c r="BZ8" s="943">
        <v>64237512</v>
      </c>
      <c r="CA8" s="944" t="s">
        <v>417</v>
      </c>
    </row>
    <row customHeight="1" ht="11.25">
      <c r="A9" s="296" t="s">
        <v>1994</v>
      </c>
      <c r="B9" s="930">
        <v>2007</v>
      </c>
      <c r="E9" s="931" t="s">
        <v>1995</v>
      </c>
      <c r="G9" s="923" t="s">
        <v>1996</v>
      </c>
      <c r="H9" s="923" t="s">
        <v>1997</v>
      </c>
      <c r="I9" s="931" t="s">
        <v>117</v>
      </c>
      <c r="O9" s="931" t="s">
        <v>1998</v>
      </c>
      <c r="V9" s="949" t="s">
        <v>117</v>
      </c>
      <c r="W9" s="939"/>
      <c r="X9" s="930" t="s">
        <v>345</v>
      </c>
      <c r="Y9" s="930" t="s">
        <v>1838</v>
      </c>
      <c r="Z9" s="217">
        <v>1</v>
      </c>
      <c r="AK9" s="931" t="s">
        <v>1999</v>
      </c>
      <c r="AP9" s="715" t="s">
        <v>2000</v>
      </c>
      <c r="AQ9" s="942" t="s">
        <v>2000</v>
      </c>
      <c r="AW9" s="943" t="s">
        <v>2001</v>
      </c>
      <c r="AX9" s="943" t="s">
        <v>2001</v>
      </c>
      <c r="AZ9" s="943" t="s">
        <v>2002</v>
      </c>
      <c r="BB9" s="943" t="s">
        <v>2003</v>
      </c>
      <c r="BC9" s="943" t="s">
        <v>1939</v>
      </c>
      <c r="BE9" s="943">
        <v>2005</v>
      </c>
      <c r="BF9" s="943" t="s">
        <v>2004</v>
      </c>
      <c r="BH9" s="944" t="s">
        <v>1285</v>
      </c>
      <c r="BJ9" s="944" t="s">
        <v>2005</v>
      </c>
      <c r="BL9" s="944" t="s">
        <v>2005</v>
      </c>
      <c r="BN9" s="944" t="s">
        <v>2006</v>
      </c>
      <c r="BQ9" s="943">
        <v>4213777</v>
      </c>
      <c r="BR9" s="944" t="s">
        <v>327</v>
      </c>
      <c r="BT9" s="943">
        <v>64236875</v>
      </c>
      <c r="BU9" s="944" t="s">
        <v>397</v>
      </c>
    </row>
    <row customHeight="1" ht="11.25">
      <c r="A10" s="296" t="s">
        <v>2007</v>
      </c>
      <c r="B10" s="930">
        <v>2008</v>
      </c>
      <c r="E10" s="931" t="s">
        <v>2008</v>
      </c>
      <c r="G10" s="931" t="s">
        <v>2009</v>
      </c>
      <c r="H10" s="931" t="s">
        <v>2010</v>
      </c>
      <c r="I10" s="931" t="s">
        <v>114</v>
      </c>
      <c r="J10" s="923" t="s">
        <v>2011</v>
      </c>
      <c r="K10" s="923" t="s">
        <v>2012</v>
      </c>
      <c r="O10" s="931" t="s">
        <v>2013</v>
      </c>
      <c r="V10" s="951" t="s">
        <v>114</v>
      </c>
      <c r="W10" s="952"/>
      <c r="X10" s="952" t="s">
        <v>2014</v>
      </c>
      <c r="Y10" s="953" t="s">
        <v>2015</v>
      </c>
      <c r="AP10" s="715" t="s">
        <v>2014</v>
      </c>
      <c r="AQ10" s="942" t="s">
        <v>2014</v>
      </c>
      <c r="AW10" s="943" t="s">
        <v>2016</v>
      </c>
      <c r="AX10" s="943" t="s">
        <v>2016</v>
      </c>
      <c r="AZ10" s="943" t="s">
        <v>1727</v>
      </c>
      <c r="BB10" s="943" t="s">
        <v>2017</v>
      </c>
      <c r="BC10" s="943" t="s">
        <v>1939</v>
      </c>
      <c r="BE10" s="943">
        <v>2006</v>
      </c>
      <c r="BF10" s="943" t="s">
        <v>1536</v>
      </c>
      <c r="BH10" s="944" t="s">
        <v>2018</v>
      </c>
      <c r="BJ10" s="944" t="s">
        <v>1262</v>
      </c>
      <c r="BL10" s="944" t="s">
        <v>1262</v>
      </c>
      <c r="BN10" s="944" t="s">
        <v>1576</v>
      </c>
      <c r="BQ10" s="943">
        <v>4213778</v>
      </c>
      <c r="BR10" s="944" t="s">
        <v>333</v>
      </c>
      <c r="BT10" s="943">
        <v>64236876</v>
      </c>
      <c r="BU10" s="944" t="s">
        <v>377</v>
      </c>
    </row>
    <row customHeight="1" ht="11.25">
      <c r="A11" s="296" t="s">
        <v>2019</v>
      </c>
      <c r="B11" s="930">
        <v>2009</v>
      </c>
      <c r="E11" s="931" t="s">
        <v>2020</v>
      </c>
      <c r="G11" s="931" t="s">
        <v>2021</v>
      </c>
      <c r="H11" s="931" t="s">
        <v>2022</v>
      </c>
      <c r="I11" s="931" t="s">
        <v>118</v>
      </c>
      <c r="J11" s="931" t="s">
        <v>2023</v>
      </c>
      <c r="K11" s="954" t="s">
        <v>785</v>
      </c>
      <c r="O11" s="931" t="s">
        <v>1209</v>
      </c>
      <c r="V11" s="949" t="s">
        <v>118</v>
      </c>
      <c r="W11" s="955"/>
      <c r="X11" s="939" t="s">
        <v>2000</v>
      </c>
      <c r="Y11" s="930" t="s">
        <v>2024</v>
      </c>
      <c r="AP11" s="715" t="s">
        <v>345</v>
      </c>
      <c r="AQ11" s="956" t="s">
        <v>345</v>
      </c>
      <c r="AW11" s="943" t="s">
        <v>2025</v>
      </c>
      <c r="AX11" s="943" t="s">
        <v>2025</v>
      </c>
      <c r="AZ11" s="943" t="s">
        <v>2026</v>
      </c>
      <c r="BB11" s="943" t="s">
        <v>2027</v>
      </c>
      <c r="BC11" s="943" t="s">
        <v>1939</v>
      </c>
      <c r="BE11" s="943">
        <v>2007</v>
      </c>
      <c r="BF11" s="943" t="s">
        <v>1372</v>
      </c>
      <c r="BH11" s="944" t="s">
        <v>2028</v>
      </c>
      <c r="BJ11" s="944" t="s">
        <v>1285</v>
      </c>
      <c r="BL11" s="944" t="s">
        <v>1285</v>
      </c>
      <c r="BN11" s="944" t="s">
        <v>2029</v>
      </c>
      <c r="BQ11" s="943">
        <v>4213780</v>
      </c>
      <c r="BR11" s="944" t="s">
        <v>339</v>
      </c>
    </row>
    <row customHeight="1" ht="11.25">
      <c r="A12" s="296" t="s">
        <v>2030</v>
      </c>
      <c r="B12" s="930">
        <v>2010</v>
      </c>
      <c r="E12" s="931" t="s">
        <v>2031</v>
      </c>
      <c r="G12" s="931" t="s">
        <v>2022</v>
      </c>
      <c r="I12" s="931" t="s">
        <v>127</v>
      </c>
      <c r="J12" s="931" t="s">
        <v>2032</v>
      </c>
      <c r="K12" s="954" t="s">
        <v>2033</v>
      </c>
      <c r="O12" s="931" t="s">
        <v>1832</v>
      </c>
      <c r="V12" s="949" t="s">
        <v>127</v>
      </c>
      <c r="W12" s="956"/>
      <c r="X12" s="939" t="s">
        <v>2034</v>
      </c>
      <c r="Y12" s="930" t="s">
        <v>1838</v>
      </c>
      <c r="AW12" s="943" t="s">
        <v>118</v>
      </c>
      <c r="AX12" s="943" t="s">
        <v>118</v>
      </c>
      <c r="AZ12" s="943" t="s">
        <v>2035</v>
      </c>
      <c r="BB12" s="943" t="s">
        <v>2036</v>
      </c>
      <c r="BC12" s="943" t="s">
        <v>1939</v>
      </c>
      <c r="BE12" s="943">
        <v>2008</v>
      </c>
      <c r="BF12" s="943" t="s">
        <v>1460</v>
      </c>
      <c r="BH12" s="944" t="s">
        <v>2037</v>
      </c>
      <c r="BJ12" s="944" t="s">
        <v>1303</v>
      </c>
      <c r="BL12" s="944" t="s">
        <v>1303</v>
      </c>
      <c r="BN12" s="944" t="s">
        <v>2038</v>
      </c>
      <c r="BQ12" s="943">
        <v>4213779</v>
      </c>
      <c r="BR12" s="944" t="s">
        <v>2000</v>
      </c>
    </row>
    <row customHeight="1" ht="11.25">
      <c r="A13" s="296" t="s">
        <v>2039</v>
      </c>
      <c r="B13" s="930">
        <v>2011</v>
      </c>
      <c r="E13" s="931" t="s">
        <v>2040</v>
      </c>
      <c r="I13" s="931" t="s">
        <v>131</v>
      </c>
      <c r="K13" s="954" t="s">
        <v>1999</v>
      </c>
      <c r="V13" s="949" t="s">
        <v>131</v>
      </c>
      <c r="W13" s="956"/>
      <c r="X13" s="956"/>
      <c r="Y13" s="956"/>
      <c r="AW13" s="943" t="s">
        <v>127</v>
      </c>
      <c r="AX13" s="943" t="s">
        <v>127</v>
      </c>
      <c r="BB13" s="943" t="s">
        <v>2041</v>
      </c>
      <c r="BC13" s="943" t="s">
        <v>2042</v>
      </c>
      <c r="BE13" s="943">
        <v>2009</v>
      </c>
      <c r="BF13" s="943" t="s">
        <v>1299</v>
      </c>
      <c r="BH13" s="944" t="s">
        <v>2043</v>
      </c>
      <c r="BJ13" s="944" t="s">
        <v>2028</v>
      </c>
      <c r="BL13" s="944" t="s">
        <v>2028</v>
      </c>
      <c r="BN13" s="944" t="s">
        <v>1379</v>
      </c>
      <c r="BQ13" s="943">
        <v>4213783</v>
      </c>
      <c r="BR13" s="944" t="s">
        <v>2014</v>
      </c>
    </row>
    <row customHeight="1" ht="11.25">
      <c r="A14" s="296" t="s">
        <v>2044</v>
      </c>
      <c r="B14" s="930">
        <v>2012</v>
      </c>
      <c r="I14" s="931" t="s">
        <v>121</v>
      </c>
      <c r="J14" s="923" t="s">
        <v>2045</v>
      </c>
      <c r="N14" s="923" t="s">
        <v>2046</v>
      </c>
      <c r="V14" s="938">
        <v>13</v>
      </c>
      <c r="W14" s="939"/>
      <c r="X14" s="939" t="s">
        <v>1871</v>
      </c>
      <c r="Y14" s="930" t="s">
        <v>1838</v>
      </c>
      <c r="AW14" s="943" t="s">
        <v>131</v>
      </c>
      <c r="AX14" s="943" t="s">
        <v>131</v>
      </c>
      <c r="AZ14" s="923" t="s">
        <v>2047</v>
      </c>
      <c r="BB14" s="943" t="s">
        <v>2048</v>
      </c>
      <c r="BC14" s="943" t="s">
        <v>2042</v>
      </c>
      <c r="BE14" s="943">
        <v>2010</v>
      </c>
      <c r="BF14" s="943" t="s">
        <v>1470</v>
      </c>
      <c r="BH14" s="944" t="s">
        <v>1976</v>
      </c>
      <c r="BJ14" s="957" t="s">
        <v>2049</v>
      </c>
      <c r="BL14" s="957" t="s">
        <v>2049</v>
      </c>
      <c r="BN14" s="944" t="s">
        <v>1413</v>
      </c>
      <c r="BQ14" s="943">
        <v>4213782</v>
      </c>
      <c r="BR14" s="944" t="s">
        <v>345</v>
      </c>
    </row>
    <row customHeight="1" ht="19.5">
      <c r="A15" s="296" t="s">
        <v>2050</v>
      </c>
      <c r="B15" s="930">
        <v>2013</v>
      </c>
      <c r="E15" s="958" t="s">
        <v>2051</v>
      </c>
      <c r="G15" s="923" t="s">
        <v>2052</v>
      </c>
      <c r="H15" s="923" t="s">
        <v>2053</v>
      </c>
      <c r="I15" s="932" t="s">
        <v>124</v>
      </c>
      <c r="J15" s="956" t="s">
        <v>753</v>
      </c>
      <c r="N15" s="959" t="s">
        <v>2054</v>
      </c>
      <c r="AW15" s="943" t="s">
        <v>121</v>
      </c>
      <c r="AX15" s="943" t="s">
        <v>121</v>
      </c>
      <c r="AZ15" s="943" t="s">
        <v>1987</v>
      </c>
      <c r="BB15" s="943" t="s">
        <v>2055</v>
      </c>
      <c r="BC15" s="943" t="s">
        <v>2042</v>
      </c>
      <c r="BE15" s="943">
        <v>2011</v>
      </c>
      <c r="BF15" s="943" t="s">
        <v>1254</v>
      </c>
      <c r="BH15" s="944" t="s">
        <v>1991</v>
      </c>
      <c r="BJ15" s="957" t="s">
        <v>1596</v>
      </c>
      <c r="BL15" s="957" t="s">
        <v>1596</v>
      </c>
      <c r="BN15" s="944" t="s">
        <v>2056</v>
      </c>
    </row>
    <row customHeight="1" ht="21">
      <c r="A16" s="960" t="s">
        <v>2057</v>
      </c>
      <c r="B16" s="930">
        <v>2014</v>
      </c>
      <c r="E16" s="961" t="s">
        <v>2058</v>
      </c>
      <c r="G16" s="931" t="s">
        <v>2059</v>
      </c>
      <c r="H16" s="931" t="s">
        <v>2060</v>
      </c>
      <c r="I16" s="932" t="s">
        <v>128</v>
      </c>
      <c r="J16" s="956" t="s">
        <v>709</v>
      </c>
      <c r="N16" s="959" t="s">
        <v>2061</v>
      </c>
      <c r="AW16" s="943" t="s">
        <v>124</v>
      </c>
      <c r="AX16" s="943" t="s">
        <v>124</v>
      </c>
      <c r="AZ16" s="943" t="s">
        <v>2002</v>
      </c>
      <c r="BB16" s="943" t="s">
        <v>2062</v>
      </c>
      <c r="BC16" s="943" t="s">
        <v>2042</v>
      </c>
      <c r="BE16" s="943">
        <v>2012</v>
      </c>
      <c r="BH16" s="944" t="s">
        <v>2006</v>
      </c>
      <c r="BJ16" s="957" t="s">
        <v>2063</v>
      </c>
      <c r="BL16" s="957" t="s">
        <v>2063</v>
      </c>
      <c r="BN16" s="944" t="s">
        <v>2064</v>
      </c>
    </row>
    <row customHeight="1" ht="21">
      <c r="A17" s="296" t="s">
        <v>2065</v>
      </c>
      <c r="B17" s="930">
        <v>2015</v>
      </c>
      <c r="G17" s="931" t="s">
        <v>2022</v>
      </c>
      <c r="H17" s="931" t="s">
        <v>2022</v>
      </c>
      <c r="I17" s="931" t="s">
        <v>132</v>
      </c>
      <c r="N17" s="959" t="s">
        <v>2066</v>
      </c>
      <c r="AW17" s="943" t="s">
        <v>128</v>
      </c>
      <c r="AX17" s="943" t="s">
        <v>128</v>
      </c>
      <c r="AZ17" s="943" t="s">
        <v>66</v>
      </c>
      <c r="BB17" s="943" t="s">
        <v>2067</v>
      </c>
      <c r="BC17" s="943" t="s">
        <v>1939</v>
      </c>
      <c r="BE17" s="943">
        <v>2013</v>
      </c>
      <c r="BH17" s="944" t="s">
        <v>1576</v>
      </c>
      <c r="BJ17" s="957" t="s">
        <v>2068</v>
      </c>
      <c r="BL17" s="957" t="s">
        <v>2068</v>
      </c>
      <c r="BN17" s="944" t="s">
        <v>2069</v>
      </c>
      <c r="BR17" s="923" t="s">
        <v>1882</v>
      </c>
      <c r="BU17" s="923" t="s">
        <v>2070</v>
      </c>
      <c r="BX17" s="923" t="s">
        <v>2071</v>
      </c>
      <c r="CA17" s="923" t="s">
        <v>2072</v>
      </c>
      <c r="CD17" s="923" t="s">
        <v>2073</v>
      </c>
    </row>
    <row customHeight="1" ht="21">
      <c r="A18" s="296" t="s">
        <v>2074</v>
      </c>
      <c r="B18" s="930">
        <v>2016</v>
      </c>
      <c r="E18" s="962" t="s">
        <v>2075</v>
      </c>
      <c r="I18" s="931" t="s">
        <v>135</v>
      </c>
      <c r="N18" s="959" t="s">
        <v>2076</v>
      </c>
      <c r="AW18" s="943" t="s">
        <v>132</v>
      </c>
      <c r="AX18" s="943" t="s">
        <v>132</v>
      </c>
      <c r="BB18" s="943" t="s">
        <v>2077</v>
      </c>
      <c r="BC18" s="943" t="s">
        <v>1939</v>
      </c>
      <c r="BE18" s="943">
        <v>2014</v>
      </c>
      <c r="BH18" s="944" t="s">
        <v>2029</v>
      </c>
      <c r="BJ18" s="957" t="s">
        <v>2078</v>
      </c>
      <c r="BL18" s="957" t="s">
        <v>2078</v>
      </c>
      <c r="BN18" s="944" t="s">
        <v>2079</v>
      </c>
      <c r="BQ18" s="945" t="s">
        <v>1911</v>
      </c>
      <c r="BR18" s="715" t="s">
        <v>1912</v>
      </c>
      <c r="BT18" s="945" t="s">
        <v>2080</v>
      </c>
      <c r="BU18" s="715" t="s">
        <v>2081</v>
      </c>
      <c r="BW18" s="945" t="s">
        <v>2082</v>
      </c>
      <c r="BX18" s="715" t="s">
        <v>2083</v>
      </c>
      <c r="BZ18" s="945" t="s">
        <v>2084</v>
      </c>
      <c r="CA18" s="715" t="s">
        <v>2085</v>
      </c>
      <c r="CC18" s="945" t="s">
        <v>2086</v>
      </c>
      <c r="CD18" s="715" t="s">
        <v>2087</v>
      </c>
    </row>
    <row customHeight="1" ht="21">
      <c r="A19" s="960" t="s">
        <v>2088</v>
      </c>
      <c r="B19" s="930">
        <v>2017</v>
      </c>
      <c r="E19" s="296" t="s">
        <v>320</v>
      </c>
      <c r="I19" s="931" t="s">
        <v>150</v>
      </c>
      <c r="N19" s="959" t="s">
        <v>2089</v>
      </c>
      <c r="AW19" s="943" t="s">
        <v>135</v>
      </c>
      <c r="AX19" s="943" t="s">
        <v>135</v>
      </c>
      <c r="AZ19" s="923" t="s">
        <v>2090</v>
      </c>
      <c r="BB19" s="943" t="s">
        <v>2091</v>
      </c>
      <c r="BC19" s="943" t="s">
        <v>1939</v>
      </c>
      <c r="BE19" s="943">
        <v>2015</v>
      </c>
      <c r="BH19" s="944" t="s">
        <v>2092</v>
      </c>
      <c r="BJ19" s="957" t="s">
        <v>2093</v>
      </c>
      <c r="BL19" s="957" t="s">
        <v>2093</v>
      </c>
      <c r="BQ19" s="943">
        <v>4190064</v>
      </c>
      <c r="BR19" s="944" t="s">
        <v>2094</v>
      </c>
      <c r="BT19" s="943">
        <v>4189671</v>
      </c>
      <c r="BU19" s="944" t="s">
        <v>2095</v>
      </c>
      <c r="BW19" s="943">
        <v>4189706</v>
      </c>
      <c r="BX19" s="944" t="s">
        <v>2096</v>
      </c>
      <c r="BZ19" s="943">
        <v>4189714</v>
      </c>
      <c r="CA19" s="944" t="s">
        <v>2097</v>
      </c>
      <c r="CC19" s="943">
        <v>4189708</v>
      </c>
      <c r="CD19" s="944" t="s">
        <v>2098</v>
      </c>
    </row>
    <row customHeight="1" ht="21">
      <c r="A20" s="296" t="s">
        <v>2099</v>
      </c>
      <c r="B20" s="930">
        <v>2018</v>
      </c>
      <c r="E20" s="296" t="s">
        <v>1871</v>
      </c>
      <c r="I20" s="931" t="s">
        <v>138</v>
      </c>
      <c r="N20" s="959" t="s">
        <v>2100</v>
      </c>
      <c r="AW20" s="943" t="s">
        <v>150</v>
      </c>
      <c r="AX20" s="943" t="s">
        <v>150</v>
      </c>
      <c r="AZ20" s="943" t="s">
        <v>2101</v>
      </c>
      <c r="BB20" s="943" t="s">
        <v>2102</v>
      </c>
      <c r="BC20" s="943" t="s">
        <v>2042</v>
      </c>
      <c r="BE20" s="943">
        <v>2016</v>
      </c>
      <c r="BH20" s="944" t="s">
        <v>2038</v>
      </c>
      <c r="BJ20" s="944" t="s">
        <v>1976</v>
      </c>
      <c r="BL20" s="944" t="s">
        <v>1976</v>
      </c>
      <c r="BQ20" s="943">
        <v>4190065</v>
      </c>
      <c r="BR20" s="944" t="s">
        <v>2103</v>
      </c>
      <c r="BT20" s="943">
        <v>4189672</v>
      </c>
      <c r="BU20" s="944" t="s">
        <v>2104</v>
      </c>
      <c r="BW20" s="943">
        <v>4189705</v>
      </c>
      <c r="BX20" s="944" t="s">
        <v>2105</v>
      </c>
      <c r="BZ20" s="943">
        <v>4189713</v>
      </c>
      <c r="CA20" s="944" t="s">
        <v>2105</v>
      </c>
      <c r="CC20" s="943">
        <v>4189709</v>
      </c>
      <c r="CD20" s="944" t="s">
        <v>2106</v>
      </c>
    </row>
    <row customHeight="1" ht="21">
      <c r="A21" s="296" t="s">
        <v>2107</v>
      </c>
      <c r="B21" s="930">
        <v>2019</v>
      </c>
      <c r="I21" s="931" t="s">
        <v>157</v>
      </c>
      <c r="N21" s="959" t="s">
        <v>2108</v>
      </c>
      <c r="AW21" s="943" t="s">
        <v>138</v>
      </c>
      <c r="AX21" s="943" t="s">
        <v>138</v>
      </c>
      <c r="AZ21" s="943" t="s">
        <v>2109</v>
      </c>
      <c r="BB21" s="943" t="s">
        <v>2110</v>
      </c>
      <c r="BC21" s="943" t="s">
        <v>1939</v>
      </c>
      <c r="BE21" s="943">
        <v>2017</v>
      </c>
      <c r="BH21" s="944" t="s">
        <v>1379</v>
      </c>
      <c r="BJ21" s="944" t="s">
        <v>1991</v>
      </c>
      <c r="BL21" s="944" t="s">
        <v>1991</v>
      </c>
      <c r="BQ21" s="943">
        <v>4190066</v>
      </c>
      <c r="BR21" s="944" t="s">
        <v>2111</v>
      </c>
      <c r="BT21" s="943">
        <v>4189673</v>
      </c>
      <c r="BU21" s="944" t="s">
        <v>2112</v>
      </c>
      <c r="BW21" s="943">
        <v>4189707</v>
      </c>
      <c r="BX21" s="944" t="s">
        <v>2113</v>
      </c>
      <c r="BZ21" s="943">
        <v>4189712</v>
      </c>
      <c r="CA21" s="944" t="s">
        <v>2114</v>
      </c>
      <c r="CC21" s="943">
        <v>4189710</v>
      </c>
      <c r="CD21" s="944" t="s">
        <v>2115</v>
      </c>
    </row>
    <row customHeight="1" ht="21">
      <c r="A22" s="296" t="s">
        <v>2116</v>
      </c>
      <c r="B22" s="930">
        <v>2020</v>
      </c>
      <c r="N22" s="959" t="s">
        <v>2117</v>
      </c>
      <c r="AW22" s="943" t="s">
        <v>157</v>
      </c>
      <c r="AX22" s="943" t="s">
        <v>157</v>
      </c>
      <c r="AZ22" s="943" t="s">
        <v>2118</v>
      </c>
      <c r="BB22" s="943" t="s">
        <v>2119</v>
      </c>
      <c r="BC22" s="943" t="s">
        <v>1939</v>
      </c>
      <c r="BE22" s="943">
        <v>2018</v>
      </c>
      <c r="BH22" s="944" t="s">
        <v>1413</v>
      </c>
      <c r="BJ22" s="944" t="s">
        <v>2006</v>
      </c>
      <c r="BL22" s="944" t="s">
        <v>2006</v>
      </c>
      <c r="BQ22" s="943">
        <v>4190067</v>
      </c>
      <c r="BR22" s="944" t="s">
        <v>2120</v>
      </c>
      <c r="BT22" s="943">
        <v>4189674</v>
      </c>
      <c r="BU22" s="944" t="s">
        <v>2121</v>
      </c>
      <c r="CC22" s="943">
        <v>4189711</v>
      </c>
      <c r="CD22" s="944" t="s">
        <v>446</v>
      </c>
    </row>
    <row customHeight="1" ht="21">
      <c r="A23" s="296" t="s">
        <v>2122</v>
      </c>
      <c r="B23" s="930">
        <v>2021</v>
      </c>
      <c r="AW23" s="943" t="s">
        <v>141</v>
      </c>
      <c r="AX23" s="943" t="s">
        <v>141</v>
      </c>
      <c r="AZ23" s="943" t="s">
        <v>2123</v>
      </c>
      <c r="BB23" s="943" t="s">
        <v>2124</v>
      </c>
      <c r="BC23" s="943" t="s">
        <v>1849</v>
      </c>
      <c r="BE23" s="943">
        <v>2019</v>
      </c>
      <c r="BH23" s="944" t="s">
        <v>2056</v>
      </c>
      <c r="BJ23" s="944" t="s">
        <v>1576</v>
      </c>
      <c r="BL23" s="944" t="s">
        <v>1576</v>
      </c>
      <c r="BQ23" s="943">
        <v>4190068</v>
      </c>
      <c r="BR23" s="944" t="s">
        <v>2125</v>
      </c>
      <c r="BT23" s="943">
        <v>4189675</v>
      </c>
      <c r="BU23" s="944" t="s">
        <v>2126</v>
      </c>
      <c r="CC23" s="943">
        <v>5110778</v>
      </c>
      <c r="CD23" s="944" t="s">
        <v>2127</v>
      </c>
    </row>
    <row customHeight="1" ht="21">
      <c r="A24" s="296" t="s">
        <v>2128</v>
      </c>
      <c r="B24" s="930">
        <v>2022</v>
      </c>
      <c r="AW24" s="943" t="s">
        <v>164</v>
      </c>
      <c r="AX24" s="943" t="s">
        <v>164</v>
      </c>
      <c r="AZ24" s="943" t="s">
        <v>2129</v>
      </c>
      <c r="BB24" s="943" t="s">
        <v>2130</v>
      </c>
      <c r="BC24" s="943" t="s">
        <v>2131</v>
      </c>
      <c r="BE24" s="943">
        <v>2020</v>
      </c>
      <c r="BH24" s="944" t="s">
        <v>2064</v>
      </c>
      <c r="BJ24" s="944" t="s">
        <v>2029</v>
      </c>
      <c r="BL24" s="944" t="s">
        <v>2029</v>
      </c>
      <c r="BQ24" s="943">
        <v>4190069</v>
      </c>
      <c r="BR24" s="944" t="s">
        <v>2132</v>
      </c>
      <c r="BT24" s="943">
        <v>4189676</v>
      </c>
      <c r="BU24" s="944" t="s">
        <v>2133</v>
      </c>
      <c r="CC24" s="943">
        <v>25575374</v>
      </c>
      <c r="CD24" s="944" t="s">
        <v>2134</v>
      </c>
    </row>
    <row customHeight="1" ht="11.25">
      <c r="A25" s="296" t="s">
        <v>2135</v>
      </c>
      <c r="B25" s="930">
        <v>2023</v>
      </c>
      <c r="AW25" s="943" t="s">
        <v>144</v>
      </c>
      <c r="AX25" s="943" t="s">
        <v>144</v>
      </c>
      <c r="AZ25" s="943" t="s">
        <v>2136</v>
      </c>
      <c r="BB25" s="943" t="s">
        <v>2137</v>
      </c>
      <c r="BC25" s="943" t="s">
        <v>2131</v>
      </c>
      <c r="BE25" s="943">
        <v>2021</v>
      </c>
      <c r="BH25" s="944" t="s">
        <v>2069</v>
      </c>
      <c r="BJ25" s="944" t="s">
        <v>2092</v>
      </c>
      <c r="BL25" s="944" t="s">
        <v>2092</v>
      </c>
      <c r="BQ25" s="943">
        <v>4190070</v>
      </c>
      <c r="BR25" s="944" t="s">
        <v>2138</v>
      </c>
      <c r="BT25" s="943">
        <v>4189677</v>
      </c>
      <c r="BU25" s="944" t="s">
        <v>2139</v>
      </c>
    </row>
    <row customHeight="1" ht="11.25">
      <c r="A26" s="296" t="s">
        <v>2140</v>
      </c>
      <c r="B26" s="930">
        <v>2024</v>
      </c>
      <c r="J26" s="963" t="s">
        <v>2141</v>
      </c>
      <c r="AX26" s="943" t="s">
        <v>147</v>
      </c>
      <c r="AZ26" s="943" t="s">
        <v>1209</v>
      </c>
      <c r="BB26" s="943" t="s">
        <v>2142</v>
      </c>
      <c r="BC26" s="943" t="s">
        <v>2131</v>
      </c>
      <c r="BE26" s="943">
        <v>2022</v>
      </c>
      <c r="BH26" s="944" t="s">
        <v>2079</v>
      </c>
      <c r="BJ26" s="944" t="s">
        <v>2038</v>
      </c>
      <c r="BL26" s="944" t="s">
        <v>2038</v>
      </c>
      <c r="BQ26" s="943">
        <v>4190071</v>
      </c>
      <c r="BR26" s="944" t="s">
        <v>2143</v>
      </c>
    </row>
    <row customHeight="1" ht="11.25">
      <c r="A27" s="296" t="s">
        <v>2144</v>
      </c>
      <c r="B27" s="930">
        <v>2025</v>
      </c>
      <c r="J27" s="821" t="s">
        <v>102</v>
      </c>
      <c r="AX27" s="943" t="s">
        <v>151</v>
      </c>
      <c r="BB27" s="943" t="s">
        <v>2145</v>
      </c>
      <c r="BC27" s="943" t="s">
        <v>2131</v>
      </c>
      <c r="BE27" s="943">
        <v>2023</v>
      </c>
      <c r="BH27" s="0" t="s">
        <v>22</v>
      </c>
      <c r="BJ27" s="944" t="s">
        <v>1379</v>
      </c>
      <c r="BL27" s="944" t="s">
        <v>1379</v>
      </c>
      <c r="BN27" s="0" t="s">
        <v>22</v>
      </c>
      <c r="BQ27" s="943">
        <v>4190072</v>
      </c>
      <c r="BR27" s="944" t="s">
        <v>2146</v>
      </c>
    </row>
    <row customHeight="1" ht="11.25">
      <c r="A28" s="296" t="s">
        <v>2147</v>
      </c>
      <c r="E28" s="964"/>
      <c r="F28" s="964"/>
      <c r="H28" s="250" t="s">
        <v>2148</v>
      </c>
      <c r="AX28" s="943" t="s">
        <v>154</v>
      </c>
      <c r="AZ28" s="923" t="s">
        <v>2149</v>
      </c>
      <c r="BB28" s="943" t="s">
        <v>2150</v>
      </c>
      <c r="BC28" s="943" t="s">
        <v>2151</v>
      </c>
      <c r="BE28" s="943">
        <v>2024</v>
      </c>
      <c r="BH28" s="0" t="s">
        <v>22</v>
      </c>
      <c r="BJ28" s="944" t="s">
        <v>1413</v>
      </c>
      <c r="BL28" s="944" t="s">
        <v>1413</v>
      </c>
      <c r="BN28" s="0" t="s">
        <v>22</v>
      </c>
      <c r="BQ28" s="943">
        <v>4190073</v>
      </c>
      <c r="BR28" s="944" t="s">
        <v>2152</v>
      </c>
    </row>
    <row customHeight="1" ht="11.25">
      <c r="A29" s="296" t="s">
        <v>2153</v>
      </c>
      <c r="D29" s="965" t="s">
        <v>2154</v>
      </c>
      <c r="E29" s="966" t="str">
        <f>IF(TEMPLATE_GROUP="","",INDEX(StartDateList,MATCH(TEMPLATE_GROUP,CodeTemplateList,0),1))</f>
        <v>01.01.2024</v>
      </c>
      <c r="F29" s="966" t="str">
        <f>IF(TEMPLATE_GROUP="","",INDEX(EndDateList,MATCH(TEMPLATE_GROUP,CodeTemplateList,0),1))</f>
        <v>31.12.2024</v>
      </c>
      <c r="H29" s="967" t="s">
        <v>2155</v>
      </c>
      <c r="AX29" s="943" t="s">
        <v>158</v>
      </c>
      <c r="AZ29" s="943" t="s">
        <v>1833</v>
      </c>
      <c r="BB29" s="943" t="s">
        <v>1209</v>
      </c>
      <c r="BE29" s="943">
        <v>2025</v>
      </c>
      <c r="BJ29" s="944" t="s">
        <v>2056</v>
      </c>
      <c r="BL29" s="944" t="s">
        <v>2056</v>
      </c>
    </row>
    <row customHeight="1" ht="11.25">
      <c r="A30" s="296" t="s">
        <v>2156</v>
      </c>
      <c r="AX30" s="943" t="s">
        <v>183</v>
      </c>
      <c r="AZ30" s="943" t="s">
        <v>1860</v>
      </c>
      <c r="BE30" s="943">
        <v>2026</v>
      </c>
      <c r="BJ30" s="944" t="s">
        <v>2157</v>
      </c>
      <c r="BL30" s="944" t="s">
        <v>2157</v>
      </c>
    </row>
    <row customHeight="1" ht="12.75">
      <c r="A31" s="296" t="s">
        <v>2158</v>
      </c>
      <c r="E31" s="964"/>
      <c r="F31" s="964"/>
      <c r="H31" s="968"/>
      <c r="AX31" s="943" t="s">
        <v>161</v>
      </c>
      <c r="AZ31" s="943" t="s">
        <v>2159</v>
      </c>
      <c r="BE31" s="943">
        <v>2027</v>
      </c>
      <c r="BJ31" s="944" t="s">
        <v>2160</v>
      </c>
      <c r="BL31" s="944" t="s">
        <v>2160</v>
      </c>
    </row>
    <row customHeight="1" ht="11.25">
      <c r="A32" s="296" t="s">
        <v>2161</v>
      </c>
      <c r="D32" s="965" t="s">
        <v>2162</v>
      </c>
      <c r="E32" s="966" t="str">
        <f>IF(TEMPLATE_GROUP="","",INDEX(StartDateList,MATCH(TEMPLATE_GROUP,CodeTemplateList,0),1))</f>
        <v>01.01.2024</v>
      </c>
      <c r="F32" s="966" t="str">
        <f>IF(TEMPLATE_GROUP="","",INDEX(EndDateList,MATCH(TEMPLATE_GROUP,CodeTemplateList,0),1))</f>
        <v>31.12.2024</v>
      </c>
      <c r="H32" s="969" t="s">
        <v>2163</v>
      </c>
      <c r="O32" s="296" t="s">
        <v>1830</v>
      </c>
      <c r="AX32" s="943" t="s">
        <v>190</v>
      </c>
      <c r="AZ32" s="943" t="s">
        <v>1927</v>
      </c>
      <c r="BE32" s="943">
        <v>2028</v>
      </c>
      <c r="BJ32" s="944" t="s">
        <v>2064</v>
      </c>
      <c r="BL32" s="944" t="s">
        <v>2064</v>
      </c>
    </row>
    <row customHeight="1" ht="11.25">
      <c r="A33" s="296" t="s">
        <v>2164</v>
      </c>
      <c r="O33" s="296" t="s">
        <v>1858</v>
      </c>
      <c r="AX33" s="943" t="s">
        <v>165</v>
      </c>
      <c r="AZ33" s="943" t="s">
        <v>1832</v>
      </c>
      <c r="BE33" s="943">
        <v>2029</v>
      </c>
      <c r="BJ33" s="944" t="s">
        <v>2069</v>
      </c>
      <c r="BL33" s="944" t="s">
        <v>2069</v>
      </c>
    </row>
    <row customHeight="1" ht="11.25">
      <c r="A34" s="296" t="s">
        <v>2165</v>
      </c>
      <c r="O34" s="296" t="s">
        <v>1893</v>
      </c>
      <c r="AX34" s="943" t="s">
        <v>1498</v>
      </c>
      <c r="BE34" s="943">
        <v>2030</v>
      </c>
      <c r="BJ34" s="944" t="s">
        <v>2079</v>
      </c>
      <c r="BL34" s="944" t="s">
        <v>2079</v>
      </c>
    </row>
    <row customHeight="1" ht="11.25">
      <c r="A35" s="296" t="s">
        <v>2166</v>
      </c>
      <c r="O35" s="296" t="s">
        <v>1925</v>
      </c>
      <c r="AX35" s="943" t="s">
        <v>168</v>
      </c>
      <c r="AZ35" s="923" t="s">
        <v>2167</v>
      </c>
      <c r="BE35" s="943">
        <v>2031</v>
      </c>
      <c r="BL35" s="944" t="s">
        <v>2168</v>
      </c>
    </row>
    <row customHeight="1" ht="11.25">
      <c r="A36" s="960" t="s">
        <v>2169</v>
      </c>
      <c r="D36" s="970" t="s">
        <v>2170</v>
      </c>
      <c r="E36" s="971" t="s">
        <v>1077</v>
      </c>
      <c r="F36" s="942" t="str">
        <f>INDEX(E37:E41,MATCH(TEMPLATE_SPHERE,F37:F41,0))</f>
        <v>холодного водоснабжения</v>
      </c>
      <c r="G36" s="942" t="str">
        <f>INDEX(G37:G41,MATCH(TEMPLATE_SPHERE,F37:F41,0))</f>
        <v>холодное водоснабжение</v>
      </c>
      <c r="O36" s="296" t="s">
        <v>1948</v>
      </c>
      <c r="AX36" s="943" t="s">
        <v>171</v>
      </c>
      <c r="AZ36" s="943" t="s">
        <v>1832</v>
      </c>
      <c r="BE36" s="943">
        <v>2032</v>
      </c>
      <c r="BL36" s="944" t="s">
        <v>2171</v>
      </c>
    </row>
    <row customHeight="1" ht="11.25">
      <c r="A37" s="296" t="s">
        <v>2172</v>
      </c>
      <c r="E37" s="972" t="s">
        <v>2173</v>
      </c>
      <c r="F37" s="973" t="s">
        <v>1031</v>
      </c>
      <c r="G37" s="972" t="s">
        <v>2174</v>
      </c>
      <c r="O37" s="296" t="s">
        <v>1966</v>
      </c>
      <c r="AX37" s="943" t="s">
        <v>1564</v>
      </c>
      <c r="AZ37" s="943" t="s">
        <v>1859</v>
      </c>
      <c r="BE37" s="943">
        <v>2033</v>
      </c>
    </row>
    <row customHeight="1" ht="11.25">
      <c r="A38" s="296" t="s">
        <v>2175</v>
      </c>
      <c r="E38" s="972" t="s">
        <v>2176</v>
      </c>
      <c r="F38" s="974" t="s">
        <v>1077</v>
      </c>
      <c r="G38" s="972" t="s">
        <v>2177</v>
      </c>
      <c r="O38" s="296" t="s">
        <v>1983</v>
      </c>
      <c r="AX38" s="943" t="s">
        <v>174</v>
      </c>
      <c r="AZ38" s="943" t="s">
        <v>1894</v>
      </c>
      <c r="BE38" s="943">
        <v>2034</v>
      </c>
      <c r="BH38" s="923" t="s">
        <v>2178</v>
      </c>
      <c r="BJ38" s="923" t="s">
        <v>2179</v>
      </c>
      <c r="BL38" s="923" t="s">
        <v>2180</v>
      </c>
      <c r="BN38" s="923" t="s">
        <v>2181</v>
      </c>
    </row>
    <row customHeight="1" ht="11.25">
      <c r="A39" s="296" t="s">
        <v>2182</v>
      </c>
      <c r="E39" s="972" t="s">
        <v>2183</v>
      </c>
      <c r="F39" s="974" t="s">
        <v>1131</v>
      </c>
      <c r="G39" s="972" t="s">
        <v>2184</v>
      </c>
      <c r="O39" s="296" t="s">
        <v>1998</v>
      </c>
      <c r="AX39" s="943" t="s">
        <v>177</v>
      </c>
      <c r="AZ39" s="943" t="s">
        <v>1926</v>
      </c>
      <c r="BE39" s="943">
        <v>2035</v>
      </c>
      <c r="BH39" s="944" t="s">
        <v>2185</v>
      </c>
      <c r="BJ39" s="957" t="s">
        <v>2185</v>
      </c>
      <c r="BL39" s="957" t="s">
        <v>2185</v>
      </c>
      <c r="BN39" s="944" t="s">
        <v>2186</v>
      </c>
    </row>
    <row customHeight="1" ht="11.25">
      <c r="A40" s="296" t="s">
        <v>2187</v>
      </c>
      <c r="E40" s="972" t="s">
        <v>2188</v>
      </c>
      <c r="F40" s="974" t="s">
        <v>1118</v>
      </c>
      <c r="G40" s="972" t="s">
        <v>2189</v>
      </c>
      <c r="O40" s="296" t="s">
        <v>2013</v>
      </c>
      <c r="AX40" s="943" t="s">
        <v>1568</v>
      </c>
      <c r="BE40" s="943">
        <v>2036</v>
      </c>
      <c r="BH40" s="944" t="s">
        <v>2190</v>
      </c>
      <c r="BJ40" s="957" t="s">
        <v>1639</v>
      </c>
      <c r="BL40" s="957" t="s">
        <v>1639</v>
      </c>
      <c r="BN40" s="944" t="s">
        <v>1673</v>
      </c>
    </row>
    <row customHeight="1" ht="11.25">
      <c r="A41" s="296" t="s">
        <v>2191</v>
      </c>
      <c r="E41" s="972" t="s">
        <v>2192</v>
      </c>
      <c r="F41" s="974" t="s">
        <v>2193</v>
      </c>
      <c r="G41" s="972" t="s">
        <v>2192</v>
      </c>
      <c r="O41" s="296" t="s">
        <v>1209</v>
      </c>
      <c r="AX41" s="943" t="s">
        <v>180</v>
      </c>
      <c r="AZ41" s="923" t="s">
        <v>2194</v>
      </c>
      <c r="BE41" s="943">
        <v>2037</v>
      </c>
      <c r="BH41" s="944" t="s">
        <v>2195</v>
      </c>
      <c r="BJ41" s="957" t="s">
        <v>1635</v>
      </c>
      <c r="BL41" s="957" t="s">
        <v>1635</v>
      </c>
      <c r="BN41" s="944" t="s">
        <v>1660</v>
      </c>
    </row>
    <row customHeight="1" ht="11.25">
      <c r="A42" s="296" t="s">
        <v>2196</v>
      </c>
      <c r="AX42" s="943" t="s">
        <v>184</v>
      </c>
      <c r="AZ42" s="943" t="s">
        <v>1830</v>
      </c>
      <c r="BE42" s="943">
        <v>2038</v>
      </c>
      <c r="BH42" s="944" t="s">
        <v>1657</v>
      </c>
      <c r="BJ42" s="957" t="s">
        <v>1637</v>
      </c>
      <c r="BL42" s="957" t="s">
        <v>1637</v>
      </c>
      <c r="BN42" s="944" t="s">
        <v>2197</v>
      </c>
    </row>
    <row customHeight="1" ht="11.25">
      <c r="A43" s="296" t="s">
        <v>2198</v>
      </c>
      <c r="AX43" s="943" t="s">
        <v>187</v>
      </c>
      <c r="AZ43" s="943" t="s">
        <v>1858</v>
      </c>
      <c r="BE43" s="943">
        <v>2039</v>
      </c>
      <c r="BH43" s="944" t="s">
        <v>2199</v>
      </c>
      <c r="BJ43" s="957" t="s">
        <v>2195</v>
      </c>
      <c r="BL43" s="957" t="s">
        <v>2195</v>
      </c>
      <c r="BN43" s="944" t="s">
        <v>2200</v>
      </c>
    </row>
    <row customHeight="1" ht="11.25">
      <c r="A44" s="296" t="s">
        <v>2201</v>
      </c>
      <c r="G44" s="786">
        <f>YEAR(TODAY())</f>
        <v>2025</v>
      </c>
      <c r="I44" s="975" t="s">
        <v>2202</v>
      </c>
      <c r="J44" s="956" t="s">
        <v>2203</v>
      </c>
      <c r="K44" s="956" t="s">
        <v>2204</v>
      </c>
      <c r="AX44" s="943" t="s">
        <v>191</v>
      </c>
      <c r="AZ44" s="943" t="s">
        <v>1893</v>
      </c>
      <c r="BE44" s="943">
        <v>2040</v>
      </c>
      <c r="BH44" s="944" t="s">
        <v>2205</v>
      </c>
      <c r="BJ44" s="957" t="s">
        <v>1657</v>
      </c>
      <c r="BL44" s="957" t="s">
        <v>1657</v>
      </c>
      <c r="BN44" s="944" t="s">
        <v>2206</v>
      </c>
    </row>
    <row customHeight="1" ht="11.25">
      <c r="A45" s="296" t="s">
        <v>2207</v>
      </c>
      <c r="D45" s="970" t="s">
        <v>2208</v>
      </c>
      <c r="E45" s="971" t="s">
        <v>2209</v>
      </c>
      <c r="F45" s="924" t="s">
        <v>2210</v>
      </c>
      <c r="G45" s="976" t="s">
        <v>2211</v>
      </c>
      <c r="H45" s="975" t="s">
        <v>2212</v>
      </c>
      <c r="I45" s="977">
        <f>INDEX(PeriodIsEmptyList,MATCH(TEMPLATE_GROUP,CodeTemplateList,0),1)</f>
        <v>0</v>
      </c>
      <c r="J45" s="97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97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943" t="s">
        <v>194</v>
      </c>
      <c r="AZ45" s="943" t="s">
        <v>1925</v>
      </c>
      <c r="BE45" s="943">
        <v>2041</v>
      </c>
      <c r="BH45" s="944" t="s">
        <v>2213</v>
      </c>
      <c r="BJ45" s="957" t="s">
        <v>1651</v>
      </c>
      <c r="BL45" s="957" t="s">
        <v>1651</v>
      </c>
      <c r="BN45" s="944" t="s">
        <v>2214</v>
      </c>
    </row>
    <row customHeight="1" ht="11.25">
      <c r="A46" s="296" t="s">
        <v>2215</v>
      </c>
      <c r="E46" s="972" t="s">
        <v>27</v>
      </c>
      <c r="F46" s="973" t="s">
        <v>2216</v>
      </c>
      <c r="G46" s="979" t="str">
        <f>_xlfn.IFERROR(IF(TITLE_DATE_FIL="","01.01."&amp;CURRENT_YEAR,"01.01."&amp;YEAR(TITLE_DATE_FIL)),"01.01."&amp;CURRENT_YEAR)</f>
        <v>01.01.2025</v>
      </c>
      <c r="H46" s="979" t="str">
        <f>_xlfn.IFERROR(IF(TITLE_DATE_FIL="","31.12."&amp;CURRENT_YEAR,"31.12."&amp;YEAR(TITLE_DATE_FIL)),"31.12."&amp;CURRENT_YEAR)</f>
        <v>31.12.2025</v>
      </c>
      <c r="I46" s="980">
        <f>IF(TITLE_DATE_FIL="",TRUE,FALSE)</f>
        <v>1</v>
      </c>
      <c r="J46" s="981" t="str">
        <f>"Общая информация о регулируемой организации ("&amp;TEMPLATE_SPHERE_RUS&amp;")"</f>
        <v>Общая информация о регулируемой организации (холодного водоснабжения)</v>
      </c>
      <c r="AX46" s="943" t="s">
        <v>2217</v>
      </c>
      <c r="AZ46" s="943" t="s">
        <v>1948</v>
      </c>
      <c r="BE46" s="943">
        <v>2042</v>
      </c>
      <c r="BH46" s="944" t="s">
        <v>1660</v>
      </c>
      <c r="BJ46" s="957" t="s">
        <v>1641</v>
      </c>
      <c r="BL46" s="957" t="s">
        <v>1641</v>
      </c>
      <c r="BN46" s="944" t="s">
        <v>2218</v>
      </c>
    </row>
    <row customHeight="1" ht="11.25">
      <c r="A47" s="296" t="s">
        <v>2219</v>
      </c>
      <c r="E47" s="972" t="s">
        <v>33</v>
      </c>
      <c r="F47" s="974" t="s">
        <v>2220</v>
      </c>
      <c r="G47" s="979" t="str">
        <f>_xlfn.IFERROR(IF(f_year="","01.01."&amp;CURRENT_YEAR,IF(LEN(f_quart)=0,"01.01."&amp;f_year,IF(f_quart="I квартал","01.01."&amp;f_year,IF(f_quart="II квартал","01.04."&amp;f_year,(IF(f_quart="III квартал","01.07."&amp;f_year,"01.10."&amp;f_year)))))),"01.01."&amp;CURRENT_YEAR)</f>
        <v>01.01.2024</v>
      </c>
      <c r="H47" s="979" t="str">
        <f>_xlfn.IFERROR(IF(f_year="","31.12."&amp;CURRENT_YEAR,IF(LEN(f_quart)=0,"31.12."&amp;f_year,IF(f_quart="I квартал","31.03."&amp;f_year,IF(f_quart="II квартал","30.06."&amp;f_year,(IF(f_quart="III квартал","30.09."&amp;f_year,"31.12."&amp;f_year)))))),"31.12."&amp;CURRENT_YEAR)</f>
        <v>31.12.2024</v>
      </c>
      <c r="I47" s="982">
        <f>IF(OR(f_year="",f_quart=""),TRUE,FALSE)</f>
        <v>1</v>
      </c>
      <c r="J47" s="98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AX47" s="943" t="s">
        <v>2221</v>
      </c>
      <c r="AZ47" s="943" t="s">
        <v>1966</v>
      </c>
      <c r="BE47" s="943">
        <v>2043</v>
      </c>
      <c r="BH47" s="944" t="s">
        <v>2197</v>
      </c>
      <c r="BJ47" s="957" t="s">
        <v>1643</v>
      </c>
      <c r="BL47" s="957" t="s">
        <v>1643</v>
      </c>
      <c r="BN47" s="944" t="s">
        <v>2222</v>
      </c>
    </row>
    <row customHeight="1" ht="11.25">
      <c r="A48" s="296" t="s">
        <v>2223</v>
      </c>
      <c r="E48" s="972" t="s">
        <v>2224</v>
      </c>
      <c r="F48" s="974" t="s">
        <v>2209</v>
      </c>
      <c r="G48" s="979" t="str">
        <f>_xlfn.IFERROR(IF(f_year="","01.01."&amp;CURRENT_YEAR,"01.01."&amp;f_year),"01.01."&amp;CURRENT_YEAR)</f>
        <v>01.01.2024</v>
      </c>
      <c r="H48" s="979" t="str">
        <f>_xlfn.IFERROR(IF(f_year="","31.12."&amp;CURRENT_YEAR,"31.12."&amp;f_year),"31.12."&amp;CURRENT_YEAR)</f>
        <v>31.12.2024</v>
      </c>
      <c r="I48" s="980">
        <f>IF(f_year="",TRUE,FALSE)</f>
        <v>0</v>
      </c>
      <c r="J48" s="981" t="s">
        <v>2225</v>
      </c>
      <c r="AX48" s="943" t="s">
        <v>2226</v>
      </c>
      <c r="AZ48" s="943" t="s">
        <v>1983</v>
      </c>
      <c r="BE48" s="943">
        <v>2044</v>
      </c>
      <c r="BH48" s="944" t="s">
        <v>2200</v>
      </c>
      <c r="BJ48" s="957" t="s">
        <v>1645</v>
      </c>
      <c r="BL48" s="957" t="s">
        <v>1645</v>
      </c>
      <c r="BN48" s="944" t="s">
        <v>2227</v>
      </c>
    </row>
    <row customHeight="1" ht="11.25">
      <c r="A49" s="296" t="s">
        <v>2228</v>
      </c>
      <c r="E49" s="972" t="s">
        <v>2229</v>
      </c>
      <c r="F49" s="974" t="s">
        <v>2230</v>
      </c>
      <c r="G49" s="979" t="str">
        <f>_xlfn.IFERROR(IF(f_year="","01.01."&amp;CURRENT_YEAR,"01.01."&amp;f_year),"01.01."&amp;CURRENT_YEAR)</f>
        <v>01.01.2024</v>
      </c>
      <c r="H49" s="979" t="str">
        <f>_xlfn.IFERROR(IF(f_year="","31.12."&amp;CURRENT_YEAR,"31.12."&amp;f_year),"31.12."&amp;CURRENT_YEAR)</f>
        <v>31.12.2024</v>
      </c>
      <c r="I49" s="980">
        <f>IF(f_year="",TRUE,FALSE)</f>
        <v>0</v>
      </c>
      <c r="J49" s="98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AX49" s="943" t="s">
        <v>2231</v>
      </c>
      <c r="AZ49" s="943" t="s">
        <v>1998</v>
      </c>
      <c r="BE49" s="943">
        <v>2045</v>
      </c>
      <c r="BH49" s="944" t="s">
        <v>1661</v>
      </c>
      <c r="BJ49" s="957" t="s">
        <v>1647</v>
      </c>
      <c r="BL49" s="957" t="s">
        <v>1647</v>
      </c>
    </row>
    <row customHeight="1" ht="11.25">
      <c r="A50" s="296" t="s">
        <v>2232</v>
      </c>
      <c r="E50" s="972" t="s">
        <v>2233</v>
      </c>
      <c r="F50" s="974" t="s">
        <v>1632</v>
      </c>
      <c r="G50" s="979" t="str">
        <f>_xlfn.IFERROR(IF(f_year="","01.01."&amp;CURRENT_YEAR,"01.01."&amp;f_year),"01.01."&amp;CURRENT_YEAR)</f>
        <v>01.01.2024</v>
      </c>
      <c r="H50" s="979" t="str">
        <f>_xlfn.IFERROR(IF(f_year="","31.12."&amp;CURRENT_YEAR,"31.12."&amp;f_year),"31.12."&amp;CURRENT_YEAR)</f>
        <v>31.12.2024</v>
      </c>
      <c r="I50" s="980">
        <f>IF(f_year="",TRUE,FALSE)</f>
        <v>0</v>
      </c>
      <c r="J50" s="98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AX50" s="943" t="s">
        <v>2234</v>
      </c>
      <c r="AZ50" s="943" t="s">
        <v>2013</v>
      </c>
      <c r="BE50" s="943">
        <v>2046</v>
      </c>
      <c r="BH50" s="944" t="s">
        <v>2206</v>
      </c>
      <c r="BJ50" s="957" t="s">
        <v>1649</v>
      </c>
      <c r="BL50" s="957" t="s">
        <v>1649</v>
      </c>
    </row>
    <row customHeight="1" ht="11.25">
      <c r="A51" s="296" t="s">
        <v>2235</v>
      </c>
      <c r="E51" s="972" t="s">
        <v>2236</v>
      </c>
      <c r="F51" s="974" t="s">
        <v>2237</v>
      </c>
      <c r="G51" s="979" t="str">
        <f>_xlfn.IFERROR(IF(TITLE_PERIOD_START="","01.01."&amp;CURRENT_YEAR,"01.01."&amp;YEAR(TITLE_PERIOD_START)),"01.01."&amp;CURRENT_YEAR)</f>
        <v>01.01.2025</v>
      </c>
      <c r="H51" s="979" t="str">
        <f>_xlfn.IFERROR(IF(TITLE_PERIOD_END="","31.12."&amp;CURRENT_YEAR,"31.12."&amp;YEAR(TITLE_PERIOD_END)),"31.12."&amp;CURRENT_YEAR)</f>
        <v>31.12.2025</v>
      </c>
      <c r="I51" s="982">
        <f>IF(OR(TITLE_PERIOD_START="",TITLE_PERIOD_END=""),TRUE,FALSE)</f>
        <v>1</v>
      </c>
      <c r="J51" s="98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943" t="s">
        <v>2238</v>
      </c>
      <c r="AZ51" s="943" t="s">
        <v>1209</v>
      </c>
      <c r="BE51" s="943">
        <v>2047</v>
      </c>
      <c r="BH51" s="944" t="s">
        <v>2214</v>
      </c>
      <c r="BJ51" s="957" t="s">
        <v>2239</v>
      </c>
      <c r="BL51" s="957" t="s">
        <v>2239</v>
      </c>
    </row>
    <row customHeight="1" ht="11.25">
      <c r="A52" s="296" t="s">
        <v>2240</v>
      </c>
      <c r="E52" s="972" t="s">
        <v>2241</v>
      </c>
      <c r="F52" s="974" t="s">
        <v>2242</v>
      </c>
      <c r="G52" s="979" t="str">
        <f>_xlfn.IFERROR(IF(TITLE_PERIOD_START="","01.01."&amp;CURRENT_YEAR,"01.01."&amp;YEAR(TITLE_PERIOD_START)),"01.01."&amp;CURRENT_YEAR)</f>
        <v>01.01.2025</v>
      </c>
      <c r="H52" s="979" t="str">
        <f>_xlfn.IFERROR(IF(TITLE_PERIOD_END="","31.12."&amp;CURRENT_YEAR,"31.12."&amp;YEAR(TITLE_PERIOD_END)),"31.12."&amp;CURRENT_YEAR)</f>
        <v>31.12.2025</v>
      </c>
      <c r="I52" s="982">
        <f>IF(OR(TITLE_PERIOD_START="",TITLE_PERIOD_END=""),TRUE,FALSE)</f>
        <v>1</v>
      </c>
      <c r="J52" s="981"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AX52" s="943" t="s">
        <v>2243</v>
      </c>
      <c r="AZ52" s="943" t="s">
        <v>1832</v>
      </c>
      <c r="BE52" s="943">
        <v>2048</v>
      </c>
      <c r="BH52" s="944" t="s">
        <v>2218</v>
      </c>
      <c r="BJ52" s="957" t="s">
        <v>1660</v>
      </c>
      <c r="BL52" s="957" t="s">
        <v>1660</v>
      </c>
    </row>
    <row customHeight="1" ht="11.25">
      <c r="A53" s="296" t="s">
        <v>2244</v>
      </c>
      <c r="E53" s="972" t="s">
        <v>2245</v>
      </c>
      <c r="F53" s="974" t="s">
        <v>2245</v>
      </c>
      <c r="G53" s="979" t="str">
        <f>_xlfn.IFERROR(IF(f_year="","01.01."&amp;CURRENT_YEAR,"01.01."&amp;f_year),"01.01."&amp;CURRENT_YEAR)</f>
        <v>01.01.2024</v>
      </c>
      <c r="H53" s="979" t="str">
        <f>_xlfn.IFERROR(IF(f_year="","31.12."&amp;CURRENT_YEAR,"31.12."&amp;f_year),"31.12."&amp;CURRENT_YEAR)</f>
        <v>31.12.2024</v>
      </c>
      <c r="I53" s="980">
        <f>IF(AND(f_year="",TITLE_DATE_FIL=""),TRUE,FALSE)</f>
        <v>0</v>
      </c>
      <c r="J53" s="981" t="s">
        <v>2246</v>
      </c>
      <c r="AX53" s="943" t="s">
        <v>2247</v>
      </c>
      <c r="BE53" s="943">
        <v>2049</v>
      </c>
      <c r="BH53" s="944" t="s">
        <v>2222</v>
      </c>
      <c r="BJ53" s="957" t="s">
        <v>2197</v>
      </c>
      <c r="BL53" s="957" t="s">
        <v>2197</v>
      </c>
    </row>
    <row customHeight="1" ht="11.25">
      <c r="A54" s="296" t="s">
        <v>2248</v>
      </c>
      <c r="AX54" s="943" t="s">
        <v>2249</v>
      </c>
      <c r="AZ54" s="923" t="s">
        <v>2250</v>
      </c>
      <c r="BE54" s="943">
        <v>2050</v>
      </c>
      <c r="BH54" s="944" t="s">
        <v>2227</v>
      </c>
      <c r="BJ54" s="957" t="s">
        <v>2200</v>
      </c>
      <c r="BL54" s="957" t="s">
        <v>2200</v>
      </c>
    </row>
    <row customHeight="1" ht="11.25">
      <c r="A55" s="296" t="s">
        <v>2251</v>
      </c>
      <c r="AX55" s="943" t="s">
        <v>2252</v>
      </c>
      <c r="AZ55" s="943" t="s">
        <v>1834</v>
      </c>
      <c r="BE55" s="943">
        <v>2051</v>
      </c>
      <c r="BH55" s="0" t="s">
        <v>22</v>
      </c>
      <c r="BJ55" s="957" t="s">
        <v>1661</v>
      </c>
      <c r="BL55" s="957" t="s">
        <v>1661</v>
      </c>
    </row>
    <row customHeight="1" ht="11.25">
      <c r="A56" s="296" t="s">
        <v>2253</v>
      </c>
      <c r="D56" s="983" t="s">
        <v>2254</v>
      </c>
      <c r="E56" s="956" t="s">
        <v>2255</v>
      </c>
      <c r="F56" s="296" t="s">
        <v>2256</v>
      </c>
      <c r="AX56" s="943" t="s">
        <v>2257</v>
      </c>
      <c r="AZ56" s="943" t="s">
        <v>1861</v>
      </c>
      <c r="BE56" s="943">
        <v>2052</v>
      </c>
      <c r="BH56" s="0" t="s">
        <v>22</v>
      </c>
      <c r="BJ56" s="957" t="s">
        <v>2206</v>
      </c>
      <c r="BL56" s="957" t="s">
        <v>2206</v>
      </c>
    </row>
    <row customHeight="1" ht="11.25">
      <c r="A57" s="296" t="s">
        <v>2258</v>
      </c>
      <c r="D57" s="983" t="s">
        <v>2259</v>
      </c>
      <c r="E57" s="956" t="s">
        <v>2260</v>
      </c>
      <c r="F57" s="296" t="s">
        <v>2256</v>
      </c>
      <c r="AX57" s="943" t="s">
        <v>2261</v>
      </c>
      <c r="AZ57" s="943" t="s">
        <v>1896</v>
      </c>
      <c r="BE57" s="943">
        <v>2053</v>
      </c>
      <c r="BJ57" s="957" t="s">
        <v>2214</v>
      </c>
      <c r="BL57" s="957" t="s">
        <v>2214</v>
      </c>
    </row>
    <row customHeight="1" ht="11.25">
      <c r="A58" s="296" t="s">
        <v>2262</v>
      </c>
      <c r="D58" s="983" t="s">
        <v>2263</v>
      </c>
      <c r="E58" s="956" t="s">
        <v>2247</v>
      </c>
      <c r="F58" s="296" t="s">
        <v>2256</v>
      </c>
      <c r="AX58" s="943" t="s">
        <v>2264</v>
      </c>
      <c r="BE58" s="943">
        <v>2054</v>
      </c>
      <c r="BJ58" s="957" t="s">
        <v>2218</v>
      </c>
      <c r="BL58" s="957" t="s">
        <v>2218</v>
      </c>
    </row>
    <row customHeight="1" ht="11.25">
      <c r="A59" s="296" t="s">
        <v>2265</v>
      </c>
      <c r="D59" s="983" t="s">
        <v>292</v>
      </c>
      <c r="E59" s="956" t="s">
        <v>190</v>
      </c>
      <c r="F59" s="296" t="s">
        <v>2266</v>
      </c>
      <c r="AX59" s="943" t="s">
        <v>2267</v>
      </c>
      <c r="AZ59" s="923" t="s">
        <v>2268</v>
      </c>
      <c r="BE59" s="943">
        <v>2055</v>
      </c>
      <c r="BJ59" s="957" t="s">
        <v>2222</v>
      </c>
      <c r="BL59" s="957" t="s">
        <v>2222</v>
      </c>
    </row>
    <row customHeight="1" ht="11.25">
      <c r="A60" s="296" t="s">
        <v>2269</v>
      </c>
      <c r="D60" s="983" t="s">
        <v>2270</v>
      </c>
      <c r="E60" s="956" t="s">
        <v>190</v>
      </c>
      <c r="F60" s="296" t="s">
        <v>2266</v>
      </c>
      <c r="AX60" s="943" t="s">
        <v>2271</v>
      </c>
      <c r="AZ60" s="943" t="s">
        <v>1835</v>
      </c>
      <c r="BE60" s="943">
        <v>2056</v>
      </c>
      <c r="BJ60" s="957" t="s">
        <v>2227</v>
      </c>
      <c r="BL60" s="957" t="s">
        <v>2227</v>
      </c>
    </row>
    <row customHeight="1" ht="11.25">
      <c r="A61" s="296" t="s">
        <v>2272</v>
      </c>
      <c r="D61" s="983" t="s">
        <v>2273</v>
      </c>
      <c r="E61" s="956" t="s">
        <v>190</v>
      </c>
      <c r="F61" s="296" t="s">
        <v>2266</v>
      </c>
      <c r="AX61" s="943" t="s">
        <v>2274</v>
      </c>
      <c r="AZ61" s="943" t="s">
        <v>1862</v>
      </c>
      <c r="BE61" s="943">
        <v>2057</v>
      </c>
      <c r="BL61" s="957" t="s">
        <v>1653</v>
      </c>
    </row>
    <row customHeight="1" ht="11.25">
      <c r="A62" s="296" t="s">
        <v>2275</v>
      </c>
      <c r="D62" s="983" t="s">
        <v>291</v>
      </c>
      <c r="E62" s="956">
        <v>30</v>
      </c>
      <c r="F62" s="296" t="s">
        <v>2266</v>
      </c>
      <c r="AZ62" s="943" t="s">
        <v>1897</v>
      </c>
      <c r="BE62" s="943">
        <v>2058</v>
      </c>
      <c r="BL62" s="957" t="s">
        <v>1655</v>
      </c>
    </row>
    <row customHeight="1" ht="11.25">
      <c r="A63" s="296" t="s">
        <v>2276</v>
      </c>
      <c r="D63" s="983" t="s">
        <v>2277</v>
      </c>
      <c r="E63" s="956">
        <v>30</v>
      </c>
      <c r="F63" s="296" t="s">
        <v>2266</v>
      </c>
      <c r="AZ63" s="943" t="s">
        <v>1928</v>
      </c>
      <c r="BE63" s="943">
        <v>2059</v>
      </c>
    </row>
    <row customHeight="1" ht="11.25">
      <c r="A64" s="296" t="s">
        <v>2278</v>
      </c>
      <c r="D64" s="983" t="s">
        <v>2279</v>
      </c>
      <c r="E64" s="956">
        <v>30</v>
      </c>
      <c r="F64" s="296" t="s">
        <v>2266</v>
      </c>
      <c r="AZ64" s="943" t="s">
        <v>1949</v>
      </c>
      <c r="BE64" s="943">
        <v>2060</v>
      </c>
    </row>
    <row customHeight="1" ht="11.25">
      <c r="A65" s="296" t="s">
        <v>2280</v>
      </c>
      <c r="BE65" s="943">
        <v>2061</v>
      </c>
    </row>
    <row customHeight="1" ht="11.25">
      <c r="A66" s="296" t="s">
        <v>2281</v>
      </c>
      <c r="AZ66" s="923" t="s">
        <v>2282</v>
      </c>
      <c r="BE66" s="943">
        <v>2062</v>
      </c>
    </row>
    <row customHeight="1" ht="11.25">
      <c r="A67" s="296" t="s">
        <v>2283</v>
      </c>
      <c r="AZ67" s="943" t="s">
        <v>1836</v>
      </c>
      <c r="BE67" s="943">
        <v>2063</v>
      </c>
    </row>
    <row customHeight="1" ht="11.25">
      <c r="A68" s="296" t="s">
        <v>2284</v>
      </c>
      <c r="AZ68" s="943" t="s">
        <v>1863</v>
      </c>
      <c r="BE68" s="943">
        <v>2064</v>
      </c>
      <c r="BH68" s="923" t="s">
        <v>2285</v>
      </c>
      <c r="BJ68" s="923" t="s">
        <v>2286</v>
      </c>
      <c r="BL68" s="923" t="s">
        <v>2287</v>
      </c>
      <c r="BN68" s="923" t="s">
        <v>2288</v>
      </c>
    </row>
    <row customHeight="1" ht="11.25">
      <c r="A69" s="296" t="s">
        <v>2289</v>
      </c>
      <c r="AZ69" s="943" t="s">
        <v>1898</v>
      </c>
      <c r="BE69" s="943">
        <v>2065</v>
      </c>
      <c r="BH69" s="944" t="s">
        <v>2290</v>
      </c>
      <c r="BI69" s="984" t="s">
        <v>98</v>
      </c>
      <c r="BJ69" s="944" t="s">
        <v>1281</v>
      </c>
      <c r="BK69" s="984" t="s">
        <v>98</v>
      </c>
      <c r="BL69" s="944" t="s">
        <v>2291</v>
      </c>
      <c r="BM69" s="984" t="s">
        <v>98</v>
      </c>
      <c r="BN69" s="944" t="s">
        <v>2292</v>
      </c>
    </row>
    <row customHeight="1" ht="11.25">
      <c r="A70" s="296" t="s">
        <v>2293</v>
      </c>
      <c r="AZ70" s="943" t="s">
        <v>1929</v>
      </c>
      <c r="BE70" s="943">
        <v>2066</v>
      </c>
      <c r="BH70" s="944" t="s">
        <v>2294</v>
      </c>
      <c r="BJ70" s="944" t="s">
        <v>1393</v>
      </c>
      <c r="BL70" s="944" t="s">
        <v>2295</v>
      </c>
      <c r="BN70" s="944" t="s">
        <v>2296</v>
      </c>
    </row>
    <row customHeight="1" ht="11.25">
      <c r="A71" s="296" t="s">
        <v>2297</v>
      </c>
      <c r="AZ71" s="943" t="s">
        <v>1931</v>
      </c>
      <c r="BE71" s="943">
        <v>2067</v>
      </c>
      <c r="BH71" s="944" t="s">
        <v>2298</v>
      </c>
      <c r="BI71" s="984" t="s">
        <v>89</v>
      </c>
      <c r="BJ71" s="944" t="s">
        <v>1251</v>
      </c>
      <c r="BK71" s="984" t="s">
        <v>89</v>
      </c>
      <c r="BL71" s="944" t="s">
        <v>2299</v>
      </c>
      <c r="BM71" s="984" t="s">
        <v>89</v>
      </c>
      <c r="BN71" s="944" t="s">
        <v>2300</v>
      </c>
    </row>
    <row customHeight="1" ht="11.25">
      <c r="A72" s="296" t="s">
        <v>2301</v>
      </c>
      <c r="AZ72" s="943" t="s">
        <v>19</v>
      </c>
      <c r="BE72" s="943">
        <v>2068</v>
      </c>
      <c r="BH72" s="944" t="s">
        <v>1317</v>
      </c>
      <c r="BJ72" s="944" t="s">
        <v>1317</v>
      </c>
      <c r="BL72" s="944" t="s">
        <v>1317</v>
      </c>
      <c r="BN72" s="944" t="s">
        <v>2302</v>
      </c>
    </row>
    <row customHeight="1" ht="11.25">
      <c r="A73" s="296" t="s">
        <v>2303</v>
      </c>
      <c r="BE73" s="943">
        <v>2069</v>
      </c>
      <c r="BH73" s="944" t="s">
        <v>2304</v>
      </c>
      <c r="BI73" s="984" t="s">
        <v>109</v>
      </c>
      <c r="BJ73" s="944" t="s">
        <v>2305</v>
      </c>
      <c r="BK73" s="984" t="s">
        <v>109</v>
      </c>
      <c r="BL73" s="944" t="s">
        <v>2306</v>
      </c>
      <c r="BM73" s="984" t="s">
        <v>109</v>
      </c>
      <c r="BN73" s="944" t="s">
        <v>2307</v>
      </c>
    </row>
    <row customHeight="1" ht="11.25">
      <c r="A74" s="296" t="s">
        <v>2308</v>
      </c>
      <c r="BE74" s="943">
        <v>2070</v>
      </c>
      <c r="BH74" s="944" t="s">
        <v>2309</v>
      </c>
      <c r="BJ74" s="944" t="s">
        <v>1273</v>
      </c>
      <c r="BL74" s="944" t="s">
        <v>2310</v>
      </c>
      <c r="BN74" s="944" t="s">
        <v>2311</v>
      </c>
    </row>
    <row customHeight="1" ht="11.25">
      <c r="A75" s="296" t="s">
        <v>16</v>
      </c>
      <c r="AZ75" s="923" t="s">
        <v>2312</v>
      </c>
      <c r="BH75" s="944" t="s">
        <v>1557</v>
      </c>
      <c r="BJ75" s="944" t="s">
        <v>1557</v>
      </c>
      <c r="BL75" s="944" t="s">
        <v>1557</v>
      </c>
    </row>
    <row customHeight="1" ht="11.25">
      <c r="A76" s="296" t="s">
        <v>2313</v>
      </c>
      <c r="AZ76" s="943" t="s">
        <v>1845</v>
      </c>
      <c r="BH76" s="944" t="s">
        <v>2314</v>
      </c>
      <c r="BJ76" s="944" t="s">
        <v>2315</v>
      </c>
      <c r="BL76" s="944" t="s">
        <v>2316</v>
      </c>
    </row>
    <row customHeight="1" ht="11.25">
      <c r="A77" s="296" t="s">
        <v>2317</v>
      </c>
      <c r="AZ77" s="943" t="s">
        <v>1873</v>
      </c>
    </row>
    <row customHeight="1" ht="11.25">
      <c r="A78" s="296" t="s">
        <v>2318</v>
      </c>
      <c r="AZ78" s="943" t="s">
        <v>1905</v>
      </c>
    </row>
    <row customHeight="1" ht="11.25">
      <c r="A79" s="296" t="s">
        <v>2319</v>
      </c>
      <c r="AZ79" s="943" t="s">
        <v>1935</v>
      </c>
      <c r="BH79" s="923" t="s">
        <v>2320</v>
      </c>
      <c r="BJ79" s="923" t="s">
        <v>1280</v>
      </c>
      <c r="BL79" s="923" t="s">
        <v>2321</v>
      </c>
    </row>
    <row customHeight="1" ht="11.25">
      <c r="A80" s="296" t="s">
        <v>2322</v>
      </c>
      <c r="AZ80" s="943" t="s">
        <v>1954</v>
      </c>
      <c r="BH80" s="944" t="s">
        <v>2323</v>
      </c>
      <c r="BJ80" s="944" t="s">
        <v>1313</v>
      </c>
      <c r="BL80" s="944" t="s">
        <v>2324</v>
      </c>
    </row>
    <row customHeight="1" ht="11.25">
      <c r="A81" s="296" t="s">
        <v>2325</v>
      </c>
      <c r="AZ81" s="943" t="s">
        <v>1970</v>
      </c>
      <c r="BH81" s="944" t="s">
        <v>2326</v>
      </c>
      <c r="BJ81" s="944" t="s">
        <v>1494</v>
      </c>
      <c r="BL81" s="944" t="s">
        <v>2327</v>
      </c>
    </row>
    <row customHeight="1" ht="11.25">
      <c r="A82" s="296" t="s">
        <v>2328</v>
      </c>
      <c r="AZ82" s="943" t="s">
        <v>1985</v>
      </c>
      <c r="BH82" s="944" t="s">
        <v>2329</v>
      </c>
      <c r="BJ82" s="944" t="s">
        <v>1282</v>
      </c>
      <c r="BL82" s="944" t="s">
        <v>2330</v>
      </c>
    </row>
    <row customHeight="1" ht="11.25">
      <c r="A83" s="296" t="s">
        <v>2331</v>
      </c>
      <c r="BH83" s="944" t="s">
        <v>2332</v>
      </c>
      <c r="BJ83" s="944" t="s">
        <v>2333</v>
      </c>
      <c r="BL83" s="944" t="s">
        <v>2334</v>
      </c>
    </row>
    <row customHeight="1" ht="11.25">
      <c r="A84" s="296" t="s">
        <v>2335</v>
      </c>
      <c r="AZ84" s="923" t="s">
        <v>2336</v>
      </c>
    </row>
    <row customHeight="1" ht="11.25">
      <c r="A85" s="960" t="s">
        <v>2337</v>
      </c>
      <c r="AZ85" s="943" t="s">
        <v>2338</v>
      </c>
    </row>
    <row customHeight="1" ht="11.25">
      <c r="A86" s="296" t="s">
        <v>2339</v>
      </c>
      <c r="AZ86" s="943" t="s">
        <v>2340</v>
      </c>
      <c r="BH86" s="923" t="s">
        <v>2341</v>
      </c>
      <c r="BJ86" s="923" t="s">
        <v>1250</v>
      </c>
      <c r="BL86" s="923" t="s">
        <v>2342</v>
      </c>
    </row>
    <row customHeight="1" ht="11.25">
      <c r="A87" s="296" t="s">
        <v>2343</v>
      </c>
      <c r="AZ87" s="943" t="s">
        <v>2344</v>
      </c>
      <c r="BH87" s="944" t="s">
        <v>2345</v>
      </c>
      <c r="BJ87" s="944" t="s">
        <v>1252</v>
      </c>
      <c r="BL87" s="944" t="s">
        <v>2346</v>
      </c>
    </row>
    <row customHeight="1" ht="11.25">
      <c r="A88" s="296" t="s">
        <v>2347</v>
      </c>
      <c r="BH88" s="944" t="s">
        <v>2348</v>
      </c>
      <c r="BJ88" s="944" t="s">
        <v>1265</v>
      </c>
      <c r="BL88" s="944" t="s">
        <v>2349</v>
      </c>
    </row>
    <row customHeight="1" ht="11.25">
      <c r="A89" s="296" t="s">
        <v>2350</v>
      </c>
      <c r="AZ89" s="923" t="s">
        <v>2351</v>
      </c>
    </row>
    <row customHeight="1" ht="11.25">
      <c r="A90" s="296" t="s">
        <v>2352</v>
      </c>
      <c r="AZ90" s="943" t="s">
        <v>1632</v>
      </c>
    </row>
    <row customHeight="1" ht="11.25">
      <c r="A91" s="296" t="s">
        <v>2353</v>
      </c>
      <c r="AZ91" s="943" t="s">
        <v>1667</v>
      </c>
      <c r="BH91" s="923" t="s">
        <v>2354</v>
      </c>
      <c r="BJ91" s="923" t="s">
        <v>2355</v>
      </c>
      <c r="BL91" s="923" t="s">
        <v>2356</v>
      </c>
    </row>
    <row customHeight="1" ht="11.25">
      <c r="AZ92" s="943" t="s">
        <v>2357</v>
      </c>
      <c r="BH92" s="944" t="s">
        <v>2358</v>
      </c>
      <c r="BJ92" s="944" t="s">
        <v>2359</v>
      </c>
      <c r="BL92" s="944" t="s">
        <v>2360</v>
      </c>
    </row>
    <row customHeight="1" ht="11.25">
      <c r="AZ93" s="943" t="s">
        <v>2361</v>
      </c>
      <c r="BH93" s="944" t="s">
        <v>2362</v>
      </c>
      <c r="BJ93" s="944" t="s">
        <v>2363</v>
      </c>
      <c r="BL93" s="944" t="s">
        <v>2364</v>
      </c>
    </row>
    <row customHeight="1" ht="11.25">
      <c r="AZ94" s="943" t="s">
        <v>2365</v>
      </c>
    </row>
    <row r="96" customHeight="1" ht="11.25">
      <c r="AZ96" s="923" t="s">
        <v>2366</v>
      </c>
      <c r="BH96" s="923" t="s">
        <v>2367</v>
      </c>
      <c r="BJ96" s="923" t="s">
        <v>2368</v>
      </c>
      <c r="BL96" s="923" t="s">
        <v>2369</v>
      </c>
      <c r="BN96" s="923" t="s">
        <v>2370</v>
      </c>
    </row>
    <row customHeight="1" ht="11.25">
      <c r="AZ97" s="985" t="s">
        <v>2371</v>
      </c>
      <c r="BA97" s="777" t="s">
        <v>2372</v>
      </c>
      <c r="BH97" s="944" t="s">
        <v>2373</v>
      </c>
      <c r="BJ97" s="944" t="s">
        <v>2374</v>
      </c>
      <c r="BL97" s="944" t="s">
        <v>2375</v>
      </c>
      <c r="BN97" s="944" t="s">
        <v>2376</v>
      </c>
    </row>
    <row customHeight="1" ht="11.25">
      <c r="AZ98" s="985" t="s">
        <v>2377</v>
      </c>
      <c r="BA98" s="777" t="s">
        <v>2378</v>
      </c>
      <c r="BH98" s="944" t="s">
        <v>2379</v>
      </c>
      <c r="BJ98" s="944" t="s">
        <v>2380</v>
      </c>
      <c r="BL98" s="944" t="s">
        <v>2381</v>
      </c>
      <c r="BN98" s="944" t="s">
        <v>2382</v>
      </c>
    </row>
    <row customHeight="1" ht="22.5">
      <c r="AZ99" s="985" t="s">
        <v>2383</v>
      </c>
      <c r="BA99" s="77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44" t="s">
        <v>2384</v>
      </c>
      <c r="BJ99" s="944" t="s">
        <v>2385</v>
      </c>
      <c r="BL99" s="944" t="s">
        <v>2386</v>
      </c>
      <c r="BN99" s="944" t="s">
        <v>2387</v>
      </c>
    </row>
    <row customHeight="1" ht="22.5">
      <c r="AZ100" s="985" t="s">
        <v>2388</v>
      </c>
      <c r="BA100"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44" t="s">
        <v>1209</v>
      </c>
      <c r="BL100" s="944" t="s">
        <v>1209</v>
      </c>
      <c r="BN100" s="944" t="s">
        <v>2389</v>
      </c>
    </row>
    <row customHeight="1" ht="22.5">
      <c r="AZ101" s="985" t="s">
        <v>2390</v>
      </c>
      <c r="BA101" s="777" t="s">
        <v>2391</v>
      </c>
      <c r="BN101" s="944" t="s">
        <v>2392</v>
      </c>
    </row>
    <row customHeight="1" ht="22.5">
      <c r="AZ102" s="985" t="s">
        <v>2393</v>
      </c>
      <c r="BA102"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44" t="s">
        <v>2394</v>
      </c>
    </row>
    <row customHeight="1" ht="11.25">
      <c r="AZ103" s="985" t="s">
        <v>2395</v>
      </c>
      <c r="BA103" s="777" t="s">
        <v>2396</v>
      </c>
      <c r="BN103" s="944" t="s">
        <v>2397</v>
      </c>
    </row>
    <row customHeight="1" ht="11.25">
      <c r="BN104" s="944" t="s">
        <v>2398</v>
      </c>
    </row>
    <row customHeight="1" ht="11.25">
      <c r="AZ105" s="923" t="s">
        <v>2399</v>
      </c>
    </row>
    <row customHeight="1" ht="11.25">
      <c r="AZ106" s="943" t="s">
        <v>2400</v>
      </c>
    </row>
    <row customHeight="1" ht="11.25">
      <c r="AZ107" s="943" t="s">
        <v>2401</v>
      </c>
      <c r="BH107" s="923" t="s">
        <v>2402</v>
      </c>
      <c r="BJ107" s="923" t="s">
        <v>2403</v>
      </c>
      <c r="BL107" s="923" t="s">
        <v>2404</v>
      </c>
      <c r="BN107" s="923" t="s">
        <v>2405</v>
      </c>
    </row>
    <row customHeight="1" ht="11.25">
      <c r="AZ108" s="943" t="s">
        <v>724</v>
      </c>
      <c r="BH108" s="944" t="s">
        <v>2406</v>
      </c>
      <c r="BJ108" s="944" t="s">
        <v>2407</v>
      </c>
      <c r="BL108" s="944" t="s">
        <v>2097</v>
      </c>
      <c r="BN108" s="944" t="s">
        <v>2408</v>
      </c>
    </row>
    <row customHeight="1" ht="11.25">
      <c r="BH109" s="944" t="s">
        <v>2409</v>
      </c>
    </row>
    <row customHeight="1" ht="11.25">
      <c r="AZ110" s="923" t="s">
        <v>2410</v>
      </c>
      <c r="BH110" s="944" t="s">
        <v>2409</v>
      </c>
    </row>
    <row customHeight="1" ht="11.25">
      <c r="AZ111" s="985" t="s">
        <v>2371</v>
      </c>
      <c r="BA111" s="777" t="s">
        <v>2372</v>
      </c>
    </row>
    <row customHeight="1" ht="11.25">
      <c r="AZ112" s="985" t="s">
        <v>2377</v>
      </c>
      <c r="BA112" s="777" t="s">
        <v>2378</v>
      </c>
    </row>
    <row customHeight="1" ht="22.5">
      <c r="AZ113" s="985" t="s">
        <v>2383</v>
      </c>
      <c r="BA113" s="77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985" t="s">
        <v>2388</v>
      </c>
      <c r="BA114"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23" t="s">
        <v>2411</v>
      </c>
    </row>
    <row customHeight="1" ht="22.5">
      <c r="AZ115" s="985" t="s">
        <v>2393</v>
      </c>
      <c r="BA115"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44" t="s">
        <v>1832</v>
      </c>
    </row>
    <row customHeight="1" ht="11.25">
      <c r="AZ116" s="985" t="s">
        <v>2395</v>
      </c>
      <c r="BA116" s="777" t="s">
        <v>2396</v>
      </c>
      <c r="BH116" s="944" t="s">
        <v>1859</v>
      </c>
    </row>
    <row customHeight="1" ht="11.25">
      <c r="BH117" s="944" t="s">
        <v>1894</v>
      </c>
    </row>
    <row customHeight="1" ht="11.25">
      <c r="BH118" s="944" t="s">
        <v>1926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262A3-708D-50FC-80C6-0.217887BB}" mc:Ignorable="x14ac xr xr2 xr3">
  <dimension ref="A1:J25"/>
  <sheetViews>
    <sheetView topLeftCell="A1" showGridLines="0" zoomScale="90" workbookViewId="0">
      <selection activeCell="A1" sqref="A1"/>
    </sheetView>
  </sheetViews>
  <sheetFormatPr defaultColWidth="9.140625" customHeight="1" defaultRowHeight="11.25"/>
  <cols>
    <col min="1" max="2" style="3319" width="15.00390625" hidden="1" customWidth="1"/>
    <col min="3" max="3" style="3319" width="3.00390625" customWidth="1"/>
    <col min="4" max="4" style="3319" width="6.00390625" customWidth="1"/>
    <col min="5" max="5" style="3319" width="52.00390625" customWidth="1"/>
    <col min="6" max="6" style="3319" width="48.00390625" customWidth="1"/>
    <col min="7" max="7" style="3319" width="93.00390625" customWidth="1"/>
    <col min="8" max="8" style="3319" width="8.00390625" customWidth="1"/>
    <col min="9" max="9" style="3319" width="64.00390625" customWidth="1"/>
    <col min="10" max="10" style="3319" width="9.140625" hidden="1"/>
  </cols>
  <sheetData>
    <row customHeight="1" ht="11.25" hidden="1">
      <c r="A1" s="317" t="s">
        <v>452</v>
      </c>
      <c r="J1" s="316" t="s">
        <v>14</v>
      </c>
    </row>
    <row customHeight="1" ht="22.5" hidden="1">
      <c r="A2" s="321"/>
      <c r="B2" s="321"/>
      <c r="C2" s="752" t="s">
        <v>102</v>
      </c>
      <c r="D2" s="986"/>
      <c r="E2" s="422"/>
      <c r="F2" s="617"/>
      <c r="H2" s="331"/>
      <c r="J2" s="316">
        <v>0</v>
      </c>
    </row>
    <row customHeight="1" ht="11.25" hidden="1">
      <c r="J3" s="316">
        <v>0</v>
      </c>
    </row>
    <row customHeight="1" ht="11.549999999999999">
      <c r="A4" s="987"/>
      <c r="B4" s="987"/>
      <c r="J4" s="316">
        <v>11</v>
      </c>
    </row>
    <row customHeight="1" ht="27.299999999999997">
      <c r="D5" s="1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84"/>
      <c r="F5" s="185"/>
      <c r="J5" s="316">
        <v>26</v>
      </c>
    </row>
    <row customHeight="1" ht="18">
      <c r="D6" s="287" t="str">
        <f>IF(region_name=0,"Не определено",region_name)</f>
        <v>Ставропольский край</v>
      </c>
      <c r="E6" s="287"/>
      <c r="F6" s="287"/>
      <c r="J6" s="316">
        <v>17</v>
      </c>
    </row>
    <row customHeight="1" ht="11.549999999999999">
      <c r="A7" s="317"/>
      <c r="B7" s="317"/>
      <c r="F7" s="320"/>
      <c r="J7" s="319">
        <v>11</v>
      </c>
    </row>
    <row customHeight="1" ht="11.25" hidden="1">
      <c r="A8" s="321"/>
      <c r="B8" s="321"/>
      <c r="C8" s="101"/>
      <c r="D8" s="93"/>
      <c r="E8" s="322"/>
      <c r="F8" s="322"/>
      <c r="J8" s="316">
        <v>0</v>
      </c>
    </row>
    <row customHeight="1" ht="11.549999999999999">
      <c r="A9" s="321"/>
      <c r="B9" s="321"/>
      <c r="C9" s="101"/>
      <c r="D9" s="323" t="s">
        <v>453</v>
      </c>
      <c r="E9" s="324"/>
      <c r="F9" s="324"/>
      <c r="G9" s="325" t="s">
        <v>454</v>
      </c>
      <c r="J9" s="316">
        <v>11</v>
      </c>
    </row>
    <row customHeight="1" ht="11.549999999999999">
      <c r="A10" s="321"/>
      <c r="B10" s="321"/>
      <c r="C10" s="101"/>
      <c r="D10" s="324" t="s">
        <v>87</v>
      </c>
      <c r="E10" s="325" t="s">
        <v>455</v>
      </c>
      <c r="F10" s="325" t="s">
        <v>456</v>
      </c>
      <c r="G10" s="326"/>
      <c r="J10" s="316">
        <v>11</v>
      </c>
    </row>
    <row customHeight="1" ht="1.05">
      <c r="A11" s="321"/>
      <c r="B11" s="321"/>
      <c r="C11" s="101"/>
      <c r="D11" s="327"/>
      <c r="E11" s="327"/>
      <c r="F11" s="327"/>
      <c r="G11" s="327"/>
      <c r="J11" s="316">
        <v>1</v>
      </c>
    </row>
    <row customHeight="1" ht="24">
      <c r="A12" s="321"/>
      <c r="B12" s="321"/>
      <c r="C12" s="101"/>
      <c r="D12" s="986">
        <v>1</v>
      </c>
      <c r="E12" s="33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557" t="str">
        <f>IF(org="","",org)</f>
        <v>ГУП СК "Ставрополькрайводоканал"</v>
      </c>
      <c r="G12" s="33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988"/>
      <c r="J12" s="316">
        <v>23</v>
      </c>
    </row>
    <row customHeight="1" ht="19.95">
      <c r="A13" s="321"/>
      <c r="B13" s="321"/>
      <c r="C13" s="101"/>
      <c r="D13" s="986">
        <v>2</v>
      </c>
      <c r="E13" s="449" t="s">
        <v>2412</v>
      </c>
      <c r="F13" s="152" t="s">
        <v>459</v>
      </c>
      <c r="G13" s="334"/>
      <c r="H13" s="988"/>
      <c r="J13" s="316">
        <v>19</v>
      </c>
    </row>
    <row customHeight="1" ht="19.95">
      <c r="A14" s="321"/>
      <c r="B14" s="321"/>
      <c r="C14" s="101"/>
      <c r="D14" s="297" t="s">
        <v>913</v>
      </c>
      <c r="E14" s="622" t="s">
        <v>2413</v>
      </c>
      <c r="F14" s="422"/>
      <c r="G14" s="450" t="s">
        <v>2414</v>
      </c>
      <c r="H14" s="988"/>
      <c r="J14" s="316">
        <v>19</v>
      </c>
    </row>
    <row customHeight="1" ht="19.95">
      <c r="A15" s="321"/>
      <c r="B15" s="321"/>
      <c r="C15" s="101"/>
      <c r="D15" s="297" t="s">
        <v>460</v>
      </c>
      <c r="E15" s="622" t="s">
        <v>2415</v>
      </c>
      <c r="F15" s="422"/>
      <c r="G15" s="450" t="s">
        <v>2416</v>
      </c>
      <c r="H15" s="988"/>
      <c r="J15" s="316">
        <v>19</v>
      </c>
    </row>
    <row customHeight="1" ht="24">
      <c r="A16" s="321"/>
      <c r="B16" s="321"/>
      <c r="C16" s="101"/>
      <c r="D16" s="297" t="s">
        <v>463</v>
      </c>
      <c r="E16" s="459" t="s">
        <v>2417</v>
      </c>
      <c r="F16" s="365"/>
      <c r="G16" s="334" t="s">
        <v>2418</v>
      </c>
      <c r="H16" s="988"/>
      <c r="J16" s="316">
        <v>23</v>
      </c>
    </row>
    <row customHeight="1" ht="48.29999999999999">
      <c r="A17" s="321"/>
      <c r="B17" s="321"/>
      <c r="C17" s="101"/>
      <c r="D17" s="986">
        <v>3</v>
      </c>
      <c r="E17" s="449" t="s">
        <v>2419</v>
      </c>
      <c r="F17" s="422"/>
      <c r="G17" s="334" t="s">
        <v>2420</v>
      </c>
      <c r="H17" s="988"/>
      <c r="J17" s="316">
        <v>46</v>
      </c>
    </row>
    <row customHeight="1" ht="48.29999999999999">
      <c r="A18" s="989">
        <v>1</v>
      </c>
      <c r="B18" s="321"/>
      <c r="C18" s="339"/>
      <c r="D18" s="986" t="s">
        <v>90</v>
      </c>
      <c r="E18" s="449" t="s">
        <v>2421</v>
      </c>
      <c r="F18" s="422"/>
      <c r="G18" s="334" t="s">
        <v>2420</v>
      </c>
      <c r="H18" s="988"/>
      <c r="J18" s="316">
        <v>46</v>
      </c>
    </row>
    <row customHeight="1" ht="23.25">
      <c r="A19" s="321"/>
      <c r="B19" s="321"/>
      <c r="C19" s="101"/>
      <c r="D19" s="986" t="s">
        <v>109</v>
      </c>
      <c r="E19" s="449" t="s">
        <v>2422</v>
      </c>
      <c r="F19" s="152" t="s">
        <v>459</v>
      </c>
      <c r="G19" s="990" t="s">
        <v>2423</v>
      </c>
      <c r="H19" s="331"/>
      <c r="J19" s="316">
        <v>22</v>
      </c>
    </row>
    <row customHeight="1" ht="5.25" hidden="1">
      <c r="A20" s="321"/>
      <c r="B20" s="321"/>
      <c r="C20" s="991"/>
      <c r="D20" s="992" t="s">
        <v>1730</v>
      </c>
      <c r="E20" s="351"/>
      <c r="F20" s="153"/>
      <c r="G20" s="993"/>
      <c r="J20" s="994">
        <v>0</v>
      </c>
    </row>
    <row customHeight="1" ht="15.75">
      <c r="A21" s="321"/>
      <c r="B21" s="321"/>
      <c r="C21" s="101"/>
      <c r="D21" s="345"/>
      <c r="E21" s="167" t="s">
        <v>492</v>
      </c>
      <c r="F21" s="347"/>
      <c r="G21" s="995"/>
      <c r="H21" s="988"/>
      <c r="J21" s="316">
        <v>15</v>
      </c>
    </row>
    <row customHeight="1" ht="26.25">
      <c r="A22" s="321"/>
      <c r="B22" s="321"/>
      <c r="C22" s="321"/>
      <c r="D22" s="986" t="s">
        <v>91</v>
      </c>
      <c r="E22" s="334" t="s">
        <v>2424</v>
      </c>
      <c r="F22" s="422"/>
      <c r="G22" s="334" t="s">
        <v>2425</v>
      </c>
      <c r="H22" s="996"/>
      <c r="J22" s="317">
        <v>25</v>
      </c>
    </row>
    <row customHeight="1" ht="19.95">
      <c r="A23" s="321"/>
      <c r="B23" s="321"/>
      <c r="C23" s="321"/>
      <c r="D23" s="986" t="s">
        <v>92</v>
      </c>
      <c r="E23" s="449" t="s">
        <v>2426</v>
      </c>
      <c r="F23" s="365"/>
      <c r="G23" s="334" t="s">
        <v>2427</v>
      </c>
      <c r="H23" s="996"/>
      <c r="J23" s="317">
        <v>19</v>
      </c>
    </row>
    <row customHeight="1" ht="144" hidden="1">
      <c r="A24" s="321"/>
      <c r="B24" s="321"/>
      <c r="C24" s="321"/>
      <c r="D24" s="986" t="s">
        <v>117</v>
      </c>
      <c r="E24" s="9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998"/>
      <c r="G24" s="9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996"/>
      <c r="J24" s="317">
        <v>0</v>
      </c>
    </row>
    <row customHeight="1" ht="11.25" hidden="1">
      <c r="A25" s="317" t="s">
        <v>81</v>
      </c>
      <c r="B25" s="317">
        <v>0</v>
      </c>
      <c r="C25" s="316">
        <v>3</v>
      </c>
      <c r="D25" s="380">
        <v>6</v>
      </c>
      <c r="E25" s="316">
        <v>52</v>
      </c>
      <c r="F25" s="316">
        <v>48</v>
      </c>
      <c r="G25" s="316">
        <v>93</v>
      </c>
      <c r="H25" s="316">
        <v>8</v>
      </c>
      <c r="I25" s="316">
        <v>64</v>
      </c>
      <c r="J25" s="31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C4861-4BCF-C64F-34D7-0.3CC0D921}" mc:Ignorable="x14ac xr xr2 xr3">
  <dimension ref="A1:IU24"/>
  <sheetViews>
    <sheetView topLeftCell="A1" showGridLines="0" zoomScale="90" workbookViewId="0">
      <selection activeCell="A1" sqref="A1"/>
    </sheetView>
  </sheetViews>
  <sheetFormatPr defaultColWidth="9.140625" customHeight="1" defaultRowHeight="14.25"/>
  <cols>
    <col min="1" max="2" style="3319" width="9.140625" hidden="1"/>
    <col min="3" max="3" style="3319" width="3.7109375" hidden="1" customWidth="1"/>
    <col min="4" max="4" style="3319" width="3.00390625" customWidth="1"/>
    <col min="5" max="5" style="3319" width="6.00390625" customWidth="1"/>
    <col min="6" max="6" style="3319" width="46.00390625" customWidth="1"/>
    <col min="7" max="8" style="3319" width="16.00390625" customWidth="1"/>
    <col min="9" max="9" style="3319" width="35.00390625" customWidth="1"/>
    <col min="10" max="10" style="3319" width="89.00390625" customWidth="1"/>
    <col min="11" max="11" style="3319" width="3.00390625" customWidth="1"/>
    <col min="12" max="14" style="3319" width="8.00390625" customWidth="1"/>
    <col min="15" max="15" style="3319" width="25.00390625" customWidth="1"/>
    <col min="16" max="16" style="3319" width="14.00390625" customWidth="1"/>
    <col min="17" max="254" style="3319" width="8.00390625" customWidth="1"/>
    <col min="255" max="255" style="3319" width="9.140625" hidden="1"/>
  </cols>
  <sheetData>
    <row customHeight="1" ht="22.5" hidden="1">
      <c r="F1" s="79" t="s">
        <v>2428</v>
      </c>
      <c r="G1" s="79" t="s">
        <v>47</v>
      </c>
      <c r="H1" s="79" t="s">
        <v>49</v>
      </c>
      <c r="IU1" s="79" t="s">
        <v>14</v>
      </c>
    </row>
    <row customHeight="1" ht="22.5" hidden="1">
      <c r="B2" s="100">
        <v>1</v>
      </c>
      <c r="D2" s="821" t="s">
        <v>102</v>
      </c>
      <c r="E2" s="152"/>
      <c r="F2" s="366"/>
      <c r="G2" s="366"/>
      <c r="H2" s="366"/>
      <c r="I2" s="1000"/>
      <c r="J2" s="1001"/>
      <c r="N2" s="151" t="str">
        <f t="array" ref="N2:N2">IF(ISERROR(MATCH(MID(O2,1,250),MID(note_ter,1,250),0)),"n","y")</f>
        <v>n</v>
      </c>
      <c r="P2" s="151" t="str">
        <f>G2&amp;"("&amp;J2&amp;")"</f>
        <v>()</v>
      </c>
      <c r="IU2" s="161">
        <v>0</v>
      </c>
    </row>
    <row customHeight="1" ht="4.2">
      <c r="F3" s="135" t="s">
        <v>82</v>
      </c>
      <c r="G3" s="136" t="s">
        <v>83</v>
      </c>
      <c r="J3" s="137" t="s">
        <v>84</v>
      </c>
      <c r="K3" s="135" t="s">
        <v>82</v>
      </c>
      <c r="IU3" s="138">
        <v>4</v>
      </c>
    </row>
    <row customHeight="1" ht="14.699999999999998">
      <c r="IU4" s="140">
        <v>14</v>
      </c>
    </row>
    <row customHeight="1" ht="27.299999999999997">
      <c r="E5" s="1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41"/>
      <c r="G5" s="141"/>
      <c r="H5" s="141"/>
      <c r="I5" s="141"/>
      <c r="J5" s="141"/>
      <c r="IU5" s="140">
        <v>26</v>
      </c>
    </row>
    <row customHeight="1" ht="14.699999999999998">
      <c r="IU6" s="140">
        <v>14</v>
      </c>
    </row>
    <row customHeight="1" ht="14.699999999999998">
      <c r="E7" s="84" t="s">
        <v>453</v>
      </c>
      <c r="F7" s="142"/>
      <c r="G7" s="142"/>
      <c r="H7" s="142"/>
      <c r="I7" s="142"/>
      <c r="J7" s="796" t="s">
        <v>454</v>
      </c>
      <c r="IU7" s="140">
        <v>14</v>
      </c>
    </row>
    <row customHeight="1" ht="21">
      <c r="E8" s="1002" t="s">
        <v>87</v>
      </c>
      <c r="F8" s="1003" t="s">
        <v>2428</v>
      </c>
      <c r="G8" s="1003" t="s">
        <v>47</v>
      </c>
      <c r="H8" s="1003" t="s">
        <v>49</v>
      </c>
      <c r="I8" s="1003" t="s">
        <v>2429</v>
      </c>
      <c r="J8" s="1004"/>
      <c r="IU8" s="140">
        <v>20</v>
      </c>
    </row>
    <row customHeight="1" ht="23.25">
      <c r="B9" s="100">
        <v>1</v>
      </c>
      <c r="E9" s="152">
        <v>1</v>
      </c>
      <c r="F9" s="1005"/>
      <c r="G9" s="366"/>
      <c r="H9" s="366"/>
      <c r="I9" s="1006"/>
      <c r="J9" s="2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N9" s="151" t="str">
        <f t="array" ref="N9:N9">IF(ISERROR(MATCH(MID(O9,1,250),MID(note_ter,1,250),0)),"n","y")</f>
        <v>n</v>
      </c>
      <c r="P9" s="15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IU9" s="161">
        <v>22</v>
      </c>
    </row>
    <row customHeight="1" ht="15.75">
      <c r="E10" s="1007"/>
      <c r="F10" s="649" t="s">
        <v>2430</v>
      </c>
      <c r="G10" s="1008"/>
      <c r="H10" s="1008"/>
      <c r="I10" s="1009"/>
      <c r="J10" s="280"/>
      <c r="IU10" s="161">
        <v>15</v>
      </c>
    </row>
    <row customHeight="1" ht="22.049999999999997">
      <c r="E11" s="178"/>
      <c r="F11" s="178"/>
      <c r="G11" s="178"/>
      <c r="H11" s="178"/>
      <c r="I11" s="178"/>
      <c r="J11" s="178"/>
      <c r="IU11" s="140">
        <v>21</v>
      </c>
    </row>
    <row customHeight="1" ht="14.699999999999998">
      <c r="IU12" s="140">
        <v>14</v>
      </c>
    </row>
    <row customHeight="1" ht="1.05">
      <c r="IU13" s="140">
        <v>1</v>
      </c>
    </row>
    <row customHeight="1" ht="10.5">
      <c r="IU14" s="179">
        <v>10</v>
      </c>
    </row>
    <row customHeight="1" ht="10.5">
      <c r="IU15" s="179">
        <v>10</v>
      </c>
    </row>
    <row customHeight="1" ht="14.699999999999998">
      <c r="IU16" s="79">
        <v>14</v>
      </c>
    </row>
    <row customHeight="1" ht="14.699999999999998">
      <c r="IU17" s="79">
        <v>14</v>
      </c>
    </row>
    <row customHeight="1" ht="14.699999999999998">
      <c r="IU18" s="79">
        <v>14</v>
      </c>
    </row>
    <row customHeight="1" ht="14.699999999999998">
      <c r="IU19" s="79">
        <v>14</v>
      </c>
    </row>
    <row customHeight="1" ht="14.699999999999998">
      <c r="IU20" s="79">
        <v>14</v>
      </c>
    </row>
    <row customHeight="1" ht="14.699999999999998">
      <c r="IU21" s="79">
        <v>14</v>
      </c>
    </row>
    <row customHeight="1" ht="14.699999999999998">
      <c r="IU22" s="79">
        <v>14</v>
      </c>
    </row>
    <row customHeight="1" ht="14.699999999999998">
      <c r="IU23" s="79">
        <v>14</v>
      </c>
    </row>
    <row customHeight="1" ht="22.5" hidden="1">
      <c r="A24" s="79" t="s">
        <v>81</v>
      </c>
      <c r="B24" s="100">
        <v>0</v>
      </c>
      <c r="C24" s="79">
        <v>0</v>
      </c>
      <c r="D24" s="180">
        <v>3</v>
      </c>
      <c r="E24" s="79">
        <v>6</v>
      </c>
      <c r="F24" s="79">
        <v>46</v>
      </c>
      <c r="G24" s="79">
        <v>16</v>
      </c>
      <c r="H24" s="79">
        <v>16</v>
      </c>
      <c r="I24" s="79">
        <v>35</v>
      </c>
      <c r="J24" s="79">
        <v>89</v>
      </c>
      <c r="K24" s="151">
        <v>3</v>
      </c>
      <c r="L24" s="151">
        <v>8</v>
      </c>
      <c r="M24" s="151">
        <v>8</v>
      </c>
      <c r="N24" s="151">
        <v>8</v>
      </c>
      <c r="O24" s="151">
        <v>25</v>
      </c>
      <c r="P24" s="151">
        <v>14</v>
      </c>
      <c r="Q24" s="181">
        <v>8</v>
      </c>
      <c r="R24" s="181">
        <v>8</v>
      </c>
      <c r="S24" s="181">
        <v>8</v>
      </c>
      <c r="T24" s="181">
        <v>8</v>
      </c>
      <c r="U24" s="79">
        <v>8</v>
      </c>
      <c r="V24" s="79">
        <v>8</v>
      </c>
      <c r="W24" s="79">
        <v>8</v>
      </c>
      <c r="X24" s="79">
        <v>8</v>
      </c>
      <c r="Y24" s="79">
        <v>8</v>
      </c>
      <c r="Z24" s="79">
        <v>8</v>
      </c>
      <c r="AA24" s="79">
        <v>8</v>
      </c>
      <c r="AB24" s="79">
        <v>8</v>
      </c>
      <c r="AC24" s="79">
        <v>8</v>
      </c>
      <c r="AD24" s="79">
        <v>8</v>
      </c>
      <c r="AE24" s="79">
        <v>8</v>
      </c>
      <c r="AF24" s="79">
        <v>8</v>
      </c>
      <c r="AG24" s="79">
        <v>8</v>
      </c>
      <c r="AH24" s="79">
        <v>8</v>
      </c>
      <c r="AI24" s="79">
        <v>8</v>
      </c>
      <c r="AJ24" s="79">
        <v>8</v>
      </c>
      <c r="AK24" s="79">
        <v>8</v>
      </c>
      <c r="AL24" s="79">
        <v>8</v>
      </c>
      <c r="AM24" s="79">
        <v>8</v>
      </c>
      <c r="AN24" s="79">
        <v>8</v>
      </c>
      <c r="AO24" s="79">
        <v>8</v>
      </c>
      <c r="AP24" s="79">
        <v>8</v>
      </c>
      <c r="AQ24" s="79">
        <v>8</v>
      </c>
      <c r="AR24" s="79">
        <v>8</v>
      </c>
      <c r="AS24" s="79">
        <v>8</v>
      </c>
      <c r="AT24" s="79">
        <v>8</v>
      </c>
      <c r="AU24" s="79">
        <v>8</v>
      </c>
      <c r="AV24" s="79">
        <v>8</v>
      </c>
      <c r="AW24" s="79">
        <v>8</v>
      </c>
      <c r="AX24" s="79">
        <v>8</v>
      </c>
      <c r="AY24" s="79">
        <v>8</v>
      </c>
      <c r="AZ24" s="79">
        <v>8</v>
      </c>
      <c r="BA24" s="79">
        <v>8</v>
      </c>
      <c r="BB24" s="79">
        <v>8</v>
      </c>
      <c r="BC24" s="79">
        <v>8</v>
      </c>
      <c r="BD24" s="79">
        <v>8</v>
      </c>
      <c r="BE24" s="79">
        <v>8</v>
      </c>
      <c r="BF24" s="79">
        <v>8</v>
      </c>
      <c r="BG24" s="79">
        <v>8</v>
      </c>
      <c r="BH24" s="79">
        <v>8</v>
      </c>
      <c r="BI24" s="79">
        <v>8</v>
      </c>
      <c r="BJ24" s="79">
        <v>8</v>
      </c>
      <c r="BK24" s="79">
        <v>8</v>
      </c>
      <c r="BL24" s="79">
        <v>8</v>
      </c>
      <c r="BM24" s="79">
        <v>8</v>
      </c>
      <c r="BN24" s="79">
        <v>8</v>
      </c>
      <c r="BO24" s="79">
        <v>8</v>
      </c>
      <c r="BP24" s="79">
        <v>8</v>
      </c>
      <c r="BQ24" s="79">
        <v>8</v>
      </c>
      <c r="BR24" s="79">
        <v>8</v>
      </c>
      <c r="BS24" s="79">
        <v>8</v>
      </c>
      <c r="BT24" s="79">
        <v>8</v>
      </c>
      <c r="BU24" s="79">
        <v>8</v>
      </c>
      <c r="BV24" s="79">
        <v>8</v>
      </c>
      <c r="BW24" s="79">
        <v>8</v>
      </c>
      <c r="BX24" s="79">
        <v>8</v>
      </c>
      <c r="BY24" s="79">
        <v>8</v>
      </c>
      <c r="BZ24" s="79">
        <v>8</v>
      </c>
      <c r="CA24" s="79">
        <v>8</v>
      </c>
      <c r="CB24" s="79">
        <v>8</v>
      </c>
      <c r="CC24" s="79">
        <v>8</v>
      </c>
      <c r="CD24" s="79">
        <v>8</v>
      </c>
      <c r="CE24" s="79">
        <v>8</v>
      </c>
      <c r="CF24" s="79">
        <v>8</v>
      </c>
      <c r="CG24" s="79">
        <v>8</v>
      </c>
      <c r="CH24" s="79">
        <v>8</v>
      </c>
      <c r="CI24" s="79">
        <v>8</v>
      </c>
      <c r="CJ24" s="79">
        <v>8</v>
      </c>
      <c r="CK24" s="79">
        <v>8</v>
      </c>
      <c r="CL24" s="79">
        <v>8</v>
      </c>
      <c r="CM24" s="79">
        <v>8</v>
      </c>
      <c r="CN24" s="79">
        <v>8</v>
      </c>
      <c r="CO24" s="79">
        <v>8</v>
      </c>
      <c r="CP24" s="79">
        <v>8</v>
      </c>
      <c r="CQ24" s="79">
        <v>8</v>
      </c>
      <c r="CR24" s="79">
        <v>8</v>
      </c>
      <c r="CS24" s="79">
        <v>8</v>
      </c>
      <c r="CT24" s="79">
        <v>8</v>
      </c>
      <c r="CU24" s="79">
        <v>8</v>
      </c>
      <c r="CV24" s="79">
        <v>8</v>
      </c>
      <c r="CW24" s="79">
        <v>8</v>
      </c>
      <c r="CX24" s="79">
        <v>8</v>
      </c>
      <c r="CY24" s="79">
        <v>8</v>
      </c>
      <c r="CZ24" s="79">
        <v>8</v>
      </c>
      <c r="DA24" s="79">
        <v>8</v>
      </c>
      <c r="DB24" s="79">
        <v>8</v>
      </c>
      <c r="DC24" s="79">
        <v>8</v>
      </c>
      <c r="DD24" s="79">
        <v>8</v>
      </c>
      <c r="DE24" s="79">
        <v>8</v>
      </c>
      <c r="DF24" s="79">
        <v>8</v>
      </c>
      <c r="DG24" s="79">
        <v>8</v>
      </c>
      <c r="DH24" s="79">
        <v>8</v>
      </c>
      <c r="DI24" s="79">
        <v>8</v>
      </c>
      <c r="DJ24" s="79">
        <v>8</v>
      </c>
      <c r="DK24" s="79">
        <v>8</v>
      </c>
      <c r="DL24" s="79">
        <v>8</v>
      </c>
      <c r="DM24" s="79">
        <v>8</v>
      </c>
      <c r="DN24" s="79">
        <v>8</v>
      </c>
      <c r="DO24" s="79">
        <v>8</v>
      </c>
      <c r="DP24" s="79">
        <v>8</v>
      </c>
      <c r="DQ24" s="79">
        <v>8</v>
      </c>
      <c r="DR24" s="79">
        <v>8</v>
      </c>
      <c r="DS24" s="79">
        <v>8</v>
      </c>
      <c r="DT24" s="79">
        <v>8</v>
      </c>
      <c r="DU24" s="79">
        <v>8</v>
      </c>
      <c r="DV24" s="79">
        <v>8</v>
      </c>
      <c r="DW24" s="79">
        <v>8</v>
      </c>
      <c r="DX24" s="79">
        <v>8</v>
      </c>
      <c r="DY24" s="79">
        <v>8</v>
      </c>
      <c r="DZ24" s="79">
        <v>8</v>
      </c>
      <c r="EA24" s="79">
        <v>8</v>
      </c>
      <c r="EB24" s="79">
        <v>8</v>
      </c>
      <c r="EC24" s="79">
        <v>8</v>
      </c>
      <c r="ED24" s="79">
        <v>8</v>
      </c>
      <c r="EE24" s="79">
        <v>8</v>
      </c>
      <c r="EF24" s="79">
        <v>8</v>
      </c>
      <c r="EG24" s="79">
        <v>8</v>
      </c>
      <c r="EH24" s="79">
        <v>8</v>
      </c>
      <c r="EI24" s="79">
        <v>8</v>
      </c>
      <c r="EJ24" s="79">
        <v>8</v>
      </c>
      <c r="EK24" s="79">
        <v>8</v>
      </c>
      <c r="EL24" s="79">
        <v>8</v>
      </c>
      <c r="EM24" s="79">
        <v>8</v>
      </c>
      <c r="EN24" s="79">
        <v>8</v>
      </c>
      <c r="EO24" s="79">
        <v>8</v>
      </c>
      <c r="EP24" s="79">
        <v>8</v>
      </c>
      <c r="EQ24" s="79">
        <v>8</v>
      </c>
      <c r="ER24" s="79">
        <v>8</v>
      </c>
      <c r="ES24" s="79">
        <v>8</v>
      </c>
      <c r="ET24" s="79">
        <v>8</v>
      </c>
      <c r="EU24" s="79">
        <v>8</v>
      </c>
      <c r="EV24" s="79">
        <v>8</v>
      </c>
      <c r="EW24" s="79">
        <v>8</v>
      </c>
      <c r="EX24" s="79">
        <v>8</v>
      </c>
      <c r="EY24" s="79">
        <v>8</v>
      </c>
      <c r="EZ24" s="79">
        <v>8</v>
      </c>
      <c r="FA24" s="79">
        <v>8</v>
      </c>
      <c r="FB24" s="79">
        <v>8</v>
      </c>
      <c r="FC24" s="79">
        <v>8</v>
      </c>
      <c r="FD24" s="79">
        <v>8</v>
      </c>
      <c r="FE24" s="79">
        <v>8</v>
      </c>
      <c r="FF24" s="79">
        <v>8</v>
      </c>
      <c r="FG24" s="79">
        <v>8</v>
      </c>
      <c r="FH24" s="79">
        <v>8</v>
      </c>
      <c r="FI24" s="79">
        <v>8</v>
      </c>
      <c r="FJ24" s="79">
        <v>8</v>
      </c>
      <c r="FK24" s="79">
        <v>8</v>
      </c>
      <c r="FL24" s="79">
        <v>8</v>
      </c>
      <c r="FM24" s="79">
        <v>8</v>
      </c>
      <c r="FN24" s="79">
        <v>8</v>
      </c>
      <c r="FO24" s="79">
        <v>8</v>
      </c>
      <c r="FP24" s="79">
        <v>8</v>
      </c>
      <c r="FQ24" s="79">
        <v>8</v>
      </c>
      <c r="FR24" s="79">
        <v>8</v>
      </c>
      <c r="FS24" s="79">
        <v>8</v>
      </c>
      <c r="FT24" s="79">
        <v>8</v>
      </c>
      <c r="FU24" s="79">
        <v>8</v>
      </c>
      <c r="FV24" s="79">
        <v>8</v>
      </c>
      <c r="FW24" s="79">
        <v>8</v>
      </c>
      <c r="FX24" s="79">
        <v>8</v>
      </c>
      <c r="FY24" s="79">
        <v>8</v>
      </c>
      <c r="FZ24" s="79">
        <v>8</v>
      </c>
      <c r="GA24" s="79">
        <v>8</v>
      </c>
      <c r="GB24" s="79">
        <v>8</v>
      </c>
      <c r="GC24" s="79">
        <v>8</v>
      </c>
      <c r="GD24" s="79">
        <v>8</v>
      </c>
      <c r="GE24" s="79">
        <v>8</v>
      </c>
      <c r="GF24" s="79">
        <v>8</v>
      </c>
      <c r="GG24" s="79">
        <v>8</v>
      </c>
      <c r="GH24" s="79">
        <v>8</v>
      </c>
      <c r="GI24" s="79">
        <v>8</v>
      </c>
      <c r="GJ24" s="79">
        <v>8</v>
      </c>
      <c r="GK24" s="79">
        <v>8</v>
      </c>
      <c r="GL24" s="79">
        <v>8</v>
      </c>
      <c r="GM24" s="79">
        <v>8</v>
      </c>
      <c r="GN24" s="79">
        <v>8</v>
      </c>
      <c r="GO24" s="79">
        <v>8</v>
      </c>
      <c r="GP24" s="79">
        <v>8</v>
      </c>
      <c r="GQ24" s="79">
        <v>8</v>
      </c>
      <c r="GR24" s="79">
        <v>8</v>
      </c>
      <c r="GS24" s="79">
        <v>8</v>
      </c>
      <c r="GT24" s="79">
        <v>8</v>
      </c>
      <c r="GU24" s="79">
        <v>8</v>
      </c>
      <c r="GV24" s="79">
        <v>8</v>
      </c>
      <c r="GW24" s="79">
        <v>8</v>
      </c>
      <c r="GX24" s="79">
        <v>8</v>
      </c>
      <c r="GY24" s="79">
        <v>8</v>
      </c>
      <c r="GZ24" s="79">
        <v>8</v>
      </c>
      <c r="HA24" s="79">
        <v>8</v>
      </c>
      <c r="HB24" s="79">
        <v>8</v>
      </c>
      <c r="HC24" s="79">
        <v>8</v>
      </c>
      <c r="HD24" s="79">
        <v>8</v>
      </c>
      <c r="HE24" s="79">
        <v>8</v>
      </c>
      <c r="HF24" s="79">
        <v>8</v>
      </c>
      <c r="HG24" s="79">
        <v>8</v>
      </c>
      <c r="HH24" s="79">
        <v>8</v>
      </c>
      <c r="HI24" s="79">
        <v>8</v>
      </c>
      <c r="HJ24" s="79">
        <v>8</v>
      </c>
      <c r="HK24" s="79">
        <v>8</v>
      </c>
      <c r="HL24" s="79">
        <v>8</v>
      </c>
      <c r="HM24" s="79">
        <v>8</v>
      </c>
      <c r="HN24" s="79">
        <v>8</v>
      </c>
      <c r="HO24" s="79">
        <v>8</v>
      </c>
      <c r="HP24" s="79">
        <v>8</v>
      </c>
      <c r="HQ24" s="79">
        <v>8</v>
      </c>
      <c r="HR24" s="79">
        <v>8</v>
      </c>
      <c r="HS24" s="79">
        <v>8</v>
      </c>
      <c r="HT24" s="79">
        <v>8</v>
      </c>
      <c r="HU24" s="79">
        <v>8</v>
      </c>
      <c r="HV24" s="79">
        <v>8</v>
      </c>
      <c r="HW24" s="79">
        <v>8</v>
      </c>
      <c r="HX24" s="79">
        <v>8</v>
      </c>
      <c r="HY24" s="79">
        <v>8</v>
      </c>
      <c r="HZ24" s="79">
        <v>8</v>
      </c>
      <c r="IA24" s="79">
        <v>8</v>
      </c>
      <c r="IB24" s="79">
        <v>8</v>
      </c>
      <c r="IC24" s="79">
        <v>8</v>
      </c>
      <c r="ID24" s="79">
        <v>8</v>
      </c>
      <c r="IE24" s="79">
        <v>8</v>
      </c>
      <c r="IF24" s="79">
        <v>8</v>
      </c>
      <c r="IG24" s="79">
        <v>8</v>
      </c>
      <c r="IH24" s="79">
        <v>8</v>
      </c>
      <c r="II24" s="79">
        <v>8</v>
      </c>
      <c r="IJ24" s="79">
        <v>8</v>
      </c>
      <c r="IK24" s="79">
        <v>8</v>
      </c>
      <c r="IL24" s="79">
        <v>8</v>
      </c>
      <c r="IM24" s="79">
        <v>8</v>
      </c>
      <c r="IN24" s="79">
        <v>8</v>
      </c>
      <c r="IO24" s="79">
        <v>8</v>
      </c>
      <c r="IP24" s="79">
        <v>8</v>
      </c>
      <c r="IQ24" s="79">
        <v>8</v>
      </c>
      <c r="IR24" s="79">
        <v>8</v>
      </c>
      <c r="IS24" s="79">
        <v>8</v>
      </c>
      <c r="IT24" s="79">
        <v>8</v>
      </c>
      <c r="IU24" s="7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FB90F-886A-1B2A-1A9A-0.2C820A94}" mc:Ignorable="x14ac xr xr2 xr3">
  <dimension ref="A1:IW15"/>
  <sheetViews>
    <sheetView topLeftCell="A1" showGridLines="0" zoomScale="90" workbookViewId="0">
      <selection activeCell="A1" sqref="A1"/>
    </sheetView>
  </sheetViews>
  <sheetFormatPr defaultColWidth="9.140625" customHeight="1" defaultRowHeight="14.25"/>
  <cols>
    <col min="1" max="2" style="3319" width="9.140625" hidden="1"/>
    <col min="3" max="3" style="3319" width="3.7109375" hidden="1" customWidth="1"/>
    <col min="4" max="4" style="3319" width="3.00390625" customWidth="1"/>
    <col min="5" max="5" style="3319" width="6.00390625" customWidth="1"/>
    <col min="6" max="6" style="3319" width="27.00390625" customWidth="1"/>
    <col min="7" max="7" style="3319" width="16.00390625" customWidth="1"/>
    <col min="8" max="8" style="3319" width="12.00390625" customWidth="1"/>
    <col min="9" max="9" style="3319" width="32.00390625" customWidth="1"/>
    <col min="10" max="11" style="3319" width="41.00390625" customWidth="1"/>
    <col min="12" max="12" style="3319" width="89.00390625" customWidth="1"/>
    <col min="13" max="13" style="3319" width="3.00390625" customWidth="1"/>
    <col min="14" max="16" style="3319" width="8.00390625" customWidth="1"/>
    <col min="17" max="17" style="3319" width="25.00390625" customWidth="1"/>
    <col min="18" max="18" style="3319" width="14.00390625" customWidth="1"/>
    <col min="19" max="256" style="3319" width="8.00390625" customWidth="1"/>
    <col min="257" max="257" style="3319" width="9.140625" hidden="1"/>
  </cols>
  <sheetData>
    <row customHeight="1" ht="22.5" hidden="1">
      <c r="IW1" s="79" t="s">
        <v>14</v>
      </c>
    </row>
    <row customHeight="1" ht="22.5" hidden="1">
      <c r="B2" s="100">
        <v>1</v>
      </c>
      <c r="D2" s="821" t="s">
        <v>102</v>
      </c>
      <c r="E2" s="84"/>
      <c r="F2" s="502" t="str">
        <f>IF(ROIV_INFO_NAME="","",ROIV_INFO_NAME)</f>
        <v>ГУП СК "Ставрополькрайводоканал"</v>
      </c>
      <c r="G2" s="1010" t="s">
        <v>22</v>
      </c>
      <c r="H2" s="1011"/>
      <c r="I2" s="1006"/>
      <c r="J2" s="709"/>
      <c r="K2" s="709"/>
      <c r="M2" s="1012">
        <f>MERGEVALUE(F2)</f>
      </c>
      <c r="P2" s="151" t="str">
        <f t="array" ref="P2:P2">IF(ISERROR(MATCH(MID(Q2,1,250),MID(note_ter,1,250),0)),"n","y")</f>
        <v>n</v>
      </c>
      <c r="R2" s="151" t="str">
        <f>G2&amp;"("&amp;L2&amp;")"</f>
        <v>()</v>
      </c>
      <c r="IW2" s="161">
        <v>0</v>
      </c>
    </row>
    <row customHeight="1" ht="5.25" hidden="1">
      <c r="F3" s="135" t="s">
        <v>82</v>
      </c>
      <c r="G3" s="1013" t="s">
        <v>83</v>
      </c>
      <c r="L3" s="137" t="s">
        <v>84</v>
      </c>
      <c r="M3" s="135" t="s">
        <v>82</v>
      </c>
      <c r="IW3" s="138">
        <v>0</v>
      </c>
    </row>
    <row customHeight="1" ht="14.699999999999998">
      <c r="IW4" s="140">
        <v>14</v>
      </c>
    </row>
    <row customHeight="1" ht="27.299999999999997">
      <c r="E5" s="1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41"/>
      <c r="G5" s="141"/>
      <c r="H5" s="141"/>
      <c r="I5" s="141"/>
      <c r="J5" s="141"/>
      <c r="K5" s="141"/>
      <c r="IW5" s="140">
        <v>26</v>
      </c>
    </row>
    <row customHeight="1" ht="14.699999999999998">
      <c r="IW6" s="140">
        <v>14</v>
      </c>
    </row>
    <row customHeight="1" ht="14.699999999999998">
      <c r="E7" s="84" t="s">
        <v>453</v>
      </c>
      <c r="F7" s="142"/>
      <c r="G7" s="142"/>
      <c r="H7" s="142"/>
      <c r="I7" s="142"/>
      <c r="J7" s="142"/>
      <c r="K7" s="142"/>
      <c r="L7" s="796" t="s">
        <v>454</v>
      </c>
      <c r="IW7" s="140">
        <v>14</v>
      </c>
    </row>
    <row customHeight="1" ht="67.2">
      <c r="E8" s="1003" t="s">
        <v>87</v>
      </c>
      <c r="F8" s="100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014"/>
      <c r="I8" s="1015"/>
      <c r="J8" s="100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00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016"/>
      <c r="IW8" s="140">
        <v>64</v>
      </c>
    </row>
    <row customHeight="1" ht="29.25">
      <c r="E9" s="1017"/>
      <c r="F9" s="1017"/>
      <c r="G9" s="1017" t="s">
        <v>2431</v>
      </c>
      <c r="H9" s="1017" t="s">
        <v>2432</v>
      </c>
      <c r="I9" s="1017" t="s">
        <v>2433</v>
      </c>
      <c r="J9" s="1017"/>
      <c r="K9" s="1017"/>
      <c r="L9" s="1004"/>
      <c r="IW9" s="140">
        <v>28</v>
      </c>
    </row>
    <row customHeight="1" ht="23.25">
      <c r="B10" s="100">
        <v>1</v>
      </c>
      <c r="D10" s="156"/>
      <c r="E10" s="157">
        <v>1</v>
      </c>
      <c r="F10" s="1018" t="str">
        <f>IF(ROIV_INFO_NAME="","",ROIV_INFO_NAME)</f>
        <v>ГУП СК "Ставрополькрайводоканал"</v>
      </c>
      <c r="G10" s="98" t="s">
        <v>22</v>
      </c>
      <c r="H10" s="1011"/>
      <c r="I10" s="1019"/>
      <c r="J10" s="709"/>
      <c r="K10" s="709"/>
      <c r="L10" s="8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012">
        <f>MERGEVALUE(F10)</f>
      </c>
      <c r="P10" s="151" t="str">
        <f t="array" ref="P10:P10">IF(ISERROR(MATCH(MID(Q10,1,250),MID(note_ter,1,250),0)),"n","y")</f>
        <v>n</v>
      </c>
      <c r="R10" s="15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IW10" s="161">
        <v>22</v>
      </c>
    </row>
    <row customHeight="1" ht="15.75">
      <c r="E11" s="165"/>
      <c r="F11" s="176" t="s">
        <v>2434</v>
      </c>
      <c r="G11" s="168"/>
      <c r="H11" s="168"/>
      <c r="I11" s="168"/>
      <c r="J11" s="168"/>
      <c r="K11" s="169"/>
      <c r="L11" s="1020"/>
      <c r="IW11" s="161">
        <v>15</v>
      </c>
    </row>
    <row customHeight="1" ht="22.049999999999997">
      <c r="E12" s="178"/>
      <c r="F12" s="178"/>
      <c r="G12" s="178"/>
      <c r="H12" s="178"/>
      <c r="I12" s="178"/>
      <c r="J12" s="178"/>
      <c r="K12" s="178"/>
      <c r="L12" s="178"/>
      <c r="IW12" s="140">
        <v>21</v>
      </c>
    </row>
    <row customHeight="1" ht="14.699999999999998">
      <c r="IW13" s="140">
        <v>14</v>
      </c>
    </row>
    <row customHeight="1" ht="1.05">
      <c r="IW14" s="140">
        <v>1</v>
      </c>
    </row>
    <row customHeight="1" ht="22.5" hidden="1">
      <c r="A15" s="79" t="s">
        <v>81</v>
      </c>
      <c r="B15" s="100">
        <v>0</v>
      </c>
      <c r="C15" s="79">
        <v>0</v>
      </c>
      <c r="D15" s="180">
        <v>3</v>
      </c>
      <c r="E15" s="79">
        <v>6</v>
      </c>
      <c r="F15" s="79">
        <v>27</v>
      </c>
      <c r="G15" s="79">
        <v>16</v>
      </c>
      <c r="H15" s="79">
        <v>12</v>
      </c>
      <c r="I15" s="79">
        <v>32</v>
      </c>
      <c r="J15" s="79">
        <v>41</v>
      </c>
      <c r="K15" s="79">
        <v>41</v>
      </c>
      <c r="L15" s="79">
        <v>89</v>
      </c>
      <c r="M15" s="151">
        <v>3</v>
      </c>
      <c r="N15" s="151">
        <v>8</v>
      </c>
      <c r="O15" s="151">
        <v>8</v>
      </c>
      <c r="P15" s="151">
        <v>8</v>
      </c>
      <c r="Q15" s="151">
        <v>25</v>
      </c>
      <c r="R15" s="151">
        <v>14</v>
      </c>
      <c r="S15" s="181">
        <v>8</v>
      </c>
      <c r="T15" s="181">
        <v>8</v>
      </c>
      <c r="U15" s="181">
        <v>8</v>
      </c>
      <c r="V15" s="181">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6B875-94F8-48DB-2ED4-0.F28E852C}" mc:Ignorable="x14ac xr xr2 xr3">
  <dimension ref="A1:IW15"/>
  <sheetViews>
    <sheetView topLeftCell="A1" showGridLines="0" zoomScale="90" workbookViewId="0">
      <selection activeCell="A1" sqref="A1"/>
    </sheetView>
  </sheetViews>
  <sheetFormatPr defaultColWidth="9.140625" customHeight="1" defaultRowHeight="14.25"/>
  <cols>
    <col min="1" max="2" style="3319" width="9.140625" hidden="1"/>
    <col min="3" max="3" style="3319" width="3.7109375" hidden="1" customWidth="1"/>
    <col min="4" max="4" style="3319" width="3.00390625" customWidth="1"/>
    <col min="5" max="5" style="3319" width="6.00390625" customWidth="1"/>
    <col min="6" max="6" style="3319" width="27.00390625" customWidth="1"/>
    <col min="7" max="7" style="3319" width="16.00390625" customWidth="1"/>
    <col min="8" max="8" style="3319" width="12.00390625" customWidth="1"/>
    <col min="9" max="9" style="3319" width="32.00390625" customWidth="1"/>
    <col min="10" max="11" style="3319" width="41.00390625" customWidth="1"/>
    <col min="12" max="12" style="3319" width="89.00390625" customWidth="1"/>
    <col min="13" max="13" style="3319" width="3.00390625" customWidth="1"/>
    <col min="14" max="16" style="3319" width="8.00390625" customWidth="1"/>
    <col min="17" max="17" style="3319" width="25.00390625" customWidth="1"/>
    <col min="18" max="18" style="3319" width="14.00390625" customWidth="1"/>
    <col min="19" max="256" style="3319" width="8.00390625" customWidth="1"/>
    <col min="257" max="257" style="3319" width="9.140625" hidden="1"/>
  </cols>
  <sheetData>
    <row customHeight="1" ht="22.5" hidden="1">
      <c r="IW1" s="79" t="s">
        <v>14</v>
      </c>
    </row>
    <row customHeight="1" ht="22.5" hidden="1">
      <c r="B2" s="100">
        <v>1</v>
      </c>
      <c r="D2" s="821" t="s">
        <v>102</v>
      </c>
      <c r="E2" s="152"/>
      <c r="F2" s="502" t="str">
        <f>IF(ROIV_INFO_NAME="","",ROIV_INFO_NAME)</f>
        <v>ГУП СК "Ставрополькрайводоканал"</v>
      </c>
      <c r="G2" s="98" t="s">
        <v>22</v>
      </c>
      <c r="H2" s="1011"/>
      <c r="I2" s="1006"/>
      <c r="J2" s="709"/>
      <c r="K2" s="709"/>
      <c r="M2" s="1012">
        <f>MERGEVALUE(F2)</f>
      </c>
      <c r="P2" s="151" t="str">
        <f t="array" ref="P2:P2">IF(ISERROR(MATCH(MID(Q2,1,250),MID(note_ter,1,250),0)),"n","y")</f>
        <v>n</v>
      </c>
      <c r="R2" s="151" t="str">
        <f>G2&amp;"("&amp;L2&amp;")"</f>
        <v>()</v>
      </c>
      <c r="IW2" s="161">
        <v>0</v>
      </c>
    </row>
    <row customHeight="1" ht="5.25" hidden="1">
      <c r="F3" s="135" t="s">
        <v>82</v>
      </c>
      <c r="G3" s="1013" t="s">
        <v>83</v>
      </c>
      <c r="L3" s="137" t="s">
        <v>84</v>
      </c>
      <c r="M3" s="135" t="s">
        <v>82</v>
      </c>
      <c r="IW3" s="138">
        <v>0</v>
      </c>
    </row>
    <row customHeight="1" ht="14.699999999999998">
      <c r="IW4" s="140">
        <v>14</v>
      </c>
    </row>
    <row customHeight="1" ht="27.299999999999997">
      <c r="E5" s="1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41"/>
      <c r="G5" s="141"/>
      <c r="H5" s="141"/>
      <c r="I5" s="141"/>
      <c r="J5" s="141"/>
      <c r="K5" s="141"/>
      <c r="IW5" s="140">
        <v>26</v>
      </c>
    </row>
    <row customHeight="1" ht="14.699999999999998">
      <c r="IW6" s="140">
        <v>14</v>
      </c>
    </row>
    <row customHeight="1" ht="14.699999999999998">
      <c r="E7" s="84" t="s">
        <v>453</v>
      </c>
      <c r="F7" s="142"/>
      <c r="G7" s="142"/>
      <c r="H7" s="142"/>
      <c r="I7" s="142"/>
      <c r="J7" s="142"/>
      <c r="K7" s="142"/>
      <c r="L7" s="796" t="s">
        <v>454</v>
      </c>
      <c r="IW7" s="140">
        <v>14</v>
      </c>
    </row>
    <row customHeight="1" ht="67.2">
      <c r="E8" s="1003" t="s">
        <v>87</v>
      </c>
      <c r="F8" s="1003" t="s">
        <v>2435</v>
      </c>
      <c r="G8" s="144" t="s">
        <v>2436</v>
      </c>
      <c r="H8" s="1014"/>
      <c r="I8" s="1015"/>
      <c r="J8" s="1003" t="s">
        <v>2437</v>
      </c>
      <c r="K8" s="100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016"/>
      <c r="IW8" s="140">
        <v>64</v>
      </c>
    </row>
    <row customHeight="1" ht="29.25">
      <c r="E9" s="1017"/>
      <c r="F9" s="1017"/>
      <c r="G9" s="1017" t="s">
        <v>2431</v>
      </c>
      <c r="H9" s="1017" t="s">
        <v>2432</v>
      </c>
      <c r="I9" s="1017" t="s">
        <v>2433</v>
      </c>
      <c r="J9" s="1017"/>
      <c r="K9" s="1017"/>
      <c r="L9" s="1004"/>
      <c r="IW9" s="140">
        <v>28</v>
      </c>
    </row>
    <row customHeight="1" ht="1.05">
      <c r="B10" s="100">
        <v>1</v>
      </c>
      <c r="D10" s="156"/>
      <c r="E10" s="158">
        <v>0</v>
      </c>
      <c r="F10" s="385" t="str">
        <f>IF(ROIV_INFO_NAME="","",ROIV_INFO_NAME)</f>
        <v>ГУП СК "Ставрополькрайводоканал"</v>
      </c>
      <c r="G10" s="107" t="s">
        <v>22</v>
      </c>
      <c r="H10" s="1021"/>
      <c r="I10" s="1021"/>
      <c r="J10" s="787"/>
      <c r="K10" s="787"/>
      <c r="L10" s="8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12">
        <f>MERGEVALUE(F10)</f>
      </c>
      <c r="P10" s="151" t="str">
        <f t="array" ref="P10:P10">IF(ISERROR(MATCH(MID(Q10,1,250),MID(note_ter,1,250),0)),"n","y")</f>
        <v>n</v>
      </c>
      <c r="R10" s="1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IW10" s="161">
        <v>1</v>
      </c>
    </row>
    <row customHeight="1" ht="15.75">
      <c r="E11" s="165"/>
      <c r="F11" s="176" t="s">
        <v>2434</v>
      </c>
      <c r="G11" s="168"/>
      <c r="H11" s="168"/>
      <c r="I11" s="168"/>
      <c r="J11" s="168"/>
      <c r="K11" s="169"/>
      <c r="L11" s="1020"/>
      <c r="IW11" s="161">
        <v>15</v>
      </c>
    </row>
    <row customHeight="1" ht="22.049999999999997">
      <c r="E12" s="178"/>
      <c r="F12" s="178"/>
      <c r="G12" s="178"/>
      <c r="H12" s="178"/>
      <c r="I12" s="178"/>
      <c r="J12" s="178"/>
      <c r="K12" s="178"/>
      <c r="L12" s="178"/>
      <c r="IW12" s="140">
        <v>21</v>
      </c>
    </row>
    <row customHeight="1" ht="14.699999999999998">
      <c r="IW13" s="140">
        <v>14</v>
      </c>
    </row>
    <row customHeight="1" ht="1.05">
      <c r="IW14" s="140">
        <v>1</v>
      </c>
    </row>
    <row customHeight="1" ht="22.5" hidden="1">
      <c r="A15" s="79" t="s">
        <v>81</v>
      </c>
      <c r="B15" s="100">
        <v>0</v>
      </c>
      <c r="C15" s="79">
        <v>0</v>
      </c>
      <c r="D15" s="180">
        <v>3</v>
      </c>
      <c r="E15" s="79">
        <v>6</v>
      </c>
      <c r="F15" s="79">
        <v>27</v>
      </c>
      <c r="G15" s="79">
        <v>16</v>
      </c>
      <c r="H15" s="79">
        <v>12</v>
      </c>
      <c r="I15" s="79">
        <v>32</v>
      </c>
      <c r="J15" s="79">
        <v>41</v>
      </c>
      <c r="K15" s="79">
        <v>41</v>
      </c>
      <c r="L15" s="79">
        <v>89</v>
      </c>
      <c r="M15" s="151">
        <v>3</v>
      </c>
      <c r="N15" s="151">
        <v>8</v>
      </c>
      <c r="O15" s="151">
        <v>8</v>
      </c>
      <c r="P15" s="151">
        <v>8</v>
      </c>
      <c r="Q15" s="151">
        <v>25</v>
      </c>
      <c r="R15" s="151">
        <v>14</v>
      </c>
      <c r="S15" s="181">
        <v>8</v>
      </c>
      <c r="T15" s="181">
        <v>8</v>
      </c>
      <c r="U15" s="181">
        <v>8</v>
      </c>
      <c r="V15" s="181">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3694D3-13E1-11DE-5187-0.B37CE1A8}" mc:Ignorable="x14ac xr xr2 xr3">
  <dimension ref="A1:Q19"/>
  <sheetViews>
    <sheetView topLeftCell="A1" showGridLines="0" zoomScale="90" workbookViewId="0">
      <selection activeCell="A1" sqref="A1"/>
    </sheetView>
  </sheetViews>
  <sheetFormatPr defaultColWidth="9.140625" customHeight="1" defaultRowHeight="14.25"/>
  <cols>
    <col min="1" max="2" style="3319" width="9.140625" hidden="1"/>
    <col min="3" max="3" style="3319" width="3.7109375" hidden="1" customWidth="1"/>
    <col min="4" max="4" style="3319" width="3.00390625" customWidth="1"/>
    <col min="5" max="5" style="3319" width="6.00390625" customWidth="1"/>
    <col min="6" max="6" style="3319" width="27.00390625" customWidth="1"/>
    <col min="7" max="7" style="3319" width="29.00390625" customWidth="1"/>
    <col min="8" max="8" style="3319" width="25.00390625" customWidth="1"/>
    <col min="9" max="9" style="3319" width="5.00390625" customWidth="1"/>
    <col min="10" max="10" style="3319" width="6.00390625" customWidth="1"/>
    <col min="11" max="11" style="3319" width="41.00390625" customWidth="1"/>
    <col min="12" max="12" style="3319" width="42.00390625" customWidth="1"/>
    <col min="13" max="13" style="3319" width="41.00390625" customWidth="1"/>
    <col min="14" max="14" style="3319" width="89.00390625" customWidth="1"/>
    <col min="15" max="15" style="3319" width="3.00390625" customWidth="1"/>
    <col min="16" max="16" style="3319" width="8.00390625" customWidth="1"/>
    <col min="17" max="17" style="3319" width="9.140625" hidden="1"/>
  </cols>
  <sheetData>
    <row customHeight="1" ht="22.5" hidden="1">
      <c r="Q1" s="79" t="s">
        <v>14</v>
      </c>
    </row>
    <row customHeight="1" ht="22.5" hidden="1">
      <c r="B2" s="100">
        <v>1</v>
      </c>
      <c r="D2" s="821" t="s">
        <v>102</v>
      </c>
      <c r="E2" s="152">
        <v>1</v>
      </c>
      <c r="F2" s="557" t="str">
        <f>IF(region_name="","",region_name)</f>
        <v>Ставропольский край</v>
      </c>
      <c r="G2" s="1005"/>
      <c r="H2" s="368"/>
      <c r="I2" s="334"/>
      <c r="J2" s="84">
        <v>1</v>
      </c>
      <c r="K2" s="422"/>
      <c r="L2" s="422"/>
      <c r="M2" s="422"/>
      <c r="N2" s="344"/>
      <c r="Q2" s="161">
        <v>0</v>
      </c>
    </row>
    <row customHeight="1" ht="22.5" hidden="1">
      <c r="E3" s="152"/>
      <c r="F3" s="557"/>
      <c r="G3" s="1005"/>
      <c r="H3" s="366"/>
      <c r="I3" s="165"/>
      <c r="J3" s="649"/>
      <c r="K3" s="649" t="s">
        <v>2438</v>
      </c>
      <c r="L3" s="1022"/>
      <c r="M3" s="1023"/>
      <c r="N3" s="1024"/>
      <c r="Q3" s="161">
        <v>0</v>
      </c>
    </row>
    <row customHeight="1" ht="5.25" hidden="1">
      <c r="F4" s="135" t="s">
        <v>82</v>
      </c>
      <c r="G4" s="136" t="s">
        <v>83</v>
      </c>
      <c r="J4" s="1025"/>
      <c r="O4" s="135" t="s">
        <v>82</v>
      </c>
      <c r="Q4" s="138">
        <v>0</v>
      </c>
    </row>
    <row customHeight="1" ht="22.5" hidden="1">
      <c r="B5" s="100">
        <v>1</v>
      </c>
      <c r="E5" s="1024"/>
      <c r="F5" s="1024"/>
      <c r="G5" s="1024"/>
      <c r="H5" s="1026"/>
      <c r="I5" s="232" t="s">
        <v>102</v>
      </c>
      <c r="J5" s="142">
        <v>1</v>
      </c>
      <c r="K5" s="422"/>
      <c r="L5" s="422"/>
      <c r="M5" s="422"/>
      <c r="N5" s="344"/>
      <c r="Q5" s="161">
        <v>0</v>
      </c>
    </row>
    <row customHeight="1" ht="14.699999999999998">
      <c r="Q6" s="140">
        <v>14</v>
      </c>
    </row>
    <row customHeight="1" ht="27.299999999999997">
      <c r="E7" s="102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027"/>
      <c r="G7" s="1027"/>
      <c r="H7" s="1027"/>
      <c r="I7" s="1027"/>
      <c r="J7" s="1027"/>
      <c r="K7" s="1027"/>
      <c r="L7" s="1027"/>
      <c r="M7" s="1027"/>
      <c r="Q7" s="140">
        <v>26</v>
      </c>
    </row>
    <row customHeight="1" ht="14.699999999999998">
      <c r="Q8" s="140">
        <v>14</v>
      </c>
    </row>
    <row customHeight="1" ht="14.25" hidden="1">
      <c r="E9" s="1028"/>
      <c r="F9" s="1028"/>
      <c r="G9" s="1028"/>
      <c r="H9" s="1028"/>
      <c r="I9" s="1028"/>
      <c r="J9" s="1028"/>
      <c r="K9" s="1028"/>
      <c r="L9" s="1028"/>
      <c r="M9" s="1029"/>
      <c r="Q9" s="1030">
        <v>0</v>
      </c>
    </row>
    <row customHeight="1" ht="14.699999999999998">
      <c r="E10" s="152" t="s">
        <v>453</v>
      </c>
      <c r="F10" s="152"/>
      <c r="G10" s="152"/>
      <c r="H10" s="152"/>
      <c r="I10" s="152"/>
      <c r="J10" s="152"/>
      <c r="K10" s="152"/>
      <c r="L10" s="152"/>
      <c r="M10" s="84"/>
      <c r="N10" s="1003" t="s">
        <v>454</v>
      </c>
      <c r="Q10" s="140">
        <v>14</v>
      </c>
    </row>
    <row customHeight="1" ht="44.25">
      <c r="E11" s="145" t="s">
        <v>87</v>
      </c>
      <c r="F11" s="145" t="s">
        <v>457</v>
      </c>
      <c r="G11" s="145" t="s">
        <v>2439</v>
      </c>
      <c r="H11" s="145"/>
      <c r="I11" s="145" t="s">
        <v>2440</v>
      </c>
      <c r="J11" s="145"/>
      <c r="K11" s="145"/>
      <c r="L11" s="145" t="s">
        <v>2441</v>
      </c>
      <c r="M11" s="144" t="s">
        <v>2442</v>
      </c>
      <c r="N11" s="1031"/>
      <c r="Q11" s="140">
        <v>42</v>
      </c>
    </row>
    <row customHeight="1" ht="29.25">
      <c r="E12" s="1003"/>
      <c r="F12" s="145"/>
      <c r="G12" s="145" t="s">
        <v>2443</v>
      </c>
      <c r="H12" s="145" t="s">
        <v>461</v>
      </c>
      <c r="I12" s="145"/>
      <c r="J12" s="145"/>
      <c r="K12" s="145"/>
      <c r="L12" s="145"/>
      <c r="M12" s="144"/>
      <c r="N12" s="1017"/>
      <c r="Q12" s="140">
        <v>28</v>
      </c>
    </row>
    <row customHeight="1" ht="23.25">
      <c r="A13" s="111">
        <v>26379339</v>
      </c>
      <c r="B13" s="100">
        <v>1</v>
      </c>
      <c r="E13" s="152">
        <v>1</v>
      </c>
      <c r="F13" s="1032" t="str">
        <f>IF(region_name="","",region_name)</f>
        <v>Ставропольский край</v>
      </c>
      <c r="G13" s="438"/>
      <c r="H13" s="1033"/>
      <c r="I13" s="334"/>
      <c r="J13" s="157">
        <v>1</v>
      </c>
      <c r="K13" s="1034"/>
      <c r="L13" s="1035"/>
      <c r="M13" s="1035"/>
      <c r="N13" s="1036" t="s">
        <v>2444</v>
      </c>
      <c r="Q13" s="161">
        <v>22</v>
      </c>
    </row>
    <row customHeight="1" ht="23.25">
      <c r="E14" s="152"/>
      <c r="F14" s="1032"/>
      <c r="G14" s="438"/>
      <c r="H14" s="1037"/>
      <c r="I14" s="165"/>
      <c r="J14" s="649"/>
      <c r="K14" s="649" t="s">
        <v>2438</v>
      </c>
      <c r="L14" s="1022"/>
      <c r="M14" s="1022"/>
      <c r="N14" s="1038"/>
      <c r="Q14" s="161">
        <v>22</v>
      </c>
    </row>
    <row customHeight="1" ht="23.25">
      <c r="E15" s="165"/>
      <c r="F15" s="649" t="s">
        <v>2430</v>
      </c>
      <c r="G15" s="1008"/>
      <c r="H15" s="1008"/>
      <c r="I15" s="168"/>
      <c r="J15" s="168"/>
      <c r="K15" s="168"/>
      <c r="L15" s="168"/>
      <c r="M15" s="168"/>
      <c r="N15" s="1038"/>
      <c r="Q15" s="161">
        <v>22</v>
      </c>
    </row>
    <row customHeight="1" ht="22.049999999999997">
      <c r="E16" s="178"/>
      <c r="F16" s="178"/>
      <c r="G16" s="178"/>
      <c r="H16" s="178"/>
      <c r="I16" s="178"/>
      <c r="J16" s="178"/>
      <c r="K16" s="178"/>
      <c r="L16" s="178"/>
      <c r="Q16" s="140">
        <v>21</v>
      </c>
    </row>
    <row customHeight="1" ht="14.699999999999998">
      <c r="Q17" s="140">
        <v>14</v>
      </c>
    </row>
    <row customHeight="1" ht="1.05">
      <c r="Q18" s="140">
        <v>1</v>
      </c>
    </row>
    <row customHeight="1" ht="22.5" hidden="1">
      <c r="A19" s="79" t="s">
        <v>81</v>
      </c>
      <c r="B19" s="100">
        <v>0</v>
      </c>
      <c r="C19" s="79">
        <v>0</v>
      </c>
      <c r="D19" s="180">
        <v>3</v>
      </c>
      <c r="E19" s="79">
        <v>6</v>
      </c>
      <c r="F19" s="79">
        <v>27</v>
      </c>
      <c r="G19" s="79">
        <v>29</v>
      </c>
      <c r="H19" s="79">
        <v>25</v>
      </c>
      <c r="I19" s="79">
        <v>5</v>
      </c>
      <c r="J19" s="79">
        <v>6</v>
      </c>
      <c r="K19" s="79">
        <v>41</v>
      </c>
      <c r="L19" s="79">
        <v>42</v>
      </c>
      <c r="M19" s="79">
        <v>41</v>
      </c>
      <c r="N19" s="79">
        <v>89</v>
      </c>
      <c r="O19" s="151">
        <v>3</v>
      </c>
      <c r="P19" s="151">
        <v>8</v>
      </c>
      <c r="Q19" s="7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64D874-2D12-34DB-2F6C-0.4638118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2" style="3319" width="9.140625" hidden="1"/>
    <col min="3" max="3" style="3319" width="3.00390625" customWidth="1"/>
    <col min="4" max="4" style="3319" width="6.00390625" customWidth="1"/>
    <col min="5" max="5" style="3319" width="22.00390625" customWidth="1"/>
    <col min="6" max="6" style="3319" width="15.00390625" customWidth="1"/>
    <col min="7" max="7" style="3319" width="14.00390625" customWidth="1"/>
    <col min="8" max="8" style="3319" width="47.00390625" customWidth="1"/>
    <col min="9" max="9" style="3319" width="115.00390625" customWidth="1"/>
    <col min="10" max="10" style="3319" width="3.00390625" customWidth="1"/>
    <col min="11" max="12" style="3319" width="8.00390625" customWidth="1"/>
    <col min="13" max="13" style="3319" width="9.140625" hidden="1"/>
  </cols>
  <sheetData>
    <row customHeight="1" ht="14.25" hidden="1">
      <c r="M1" s="296" t="s">
        <v>14</v>
      </c>
    </row>
    <row customHeight="1" ht="14.25" hidden="1">
      <c r="M2" s="296">
        <v>0</v>
      </c>
    </row>
    <row customHeight="1" ht="14.25" hidden="1">
      <c r="M3" s="296">
        <v>0</v>
      </c>
    </row>
    <row customHeight="1" ht="3">
      <c r="M4" s="296">
        <v>3</v>
      </c>
    </row>
    <row customHeight="1" ht="31.5">
      <c r="C5" s="359"/>
      <c r="D5" s="141" t="s">
        <v>2445</v>
      </c>
      <c r="E5" s="141"/>
      <c r="F5" s="141"/>
      <c r="G5" s="141"/>
      <c r="H5" s="141"/>
      <c r="M5" s="79">
        <v>30</v>
      </c>
    </row>
    <row customHeight="1" ht="3" hidden="1">
      <c r="D6" s="315"/>
      <c r="E6" s="315"/>
      <c r="F6" s="315"/>
      <c r="G6" s="315"/>
      <c r="H6" s="315"/>
      <c r="I6" s="315"/>
      <c r="M6" s="296">
        <v>0</v>
      </c>
    </row>
    <row customHeight="1" ht="14.699999999999998">
      <c r="D7" s="1039"/>
      <c r="E7" s="1039"/>
      <c r="F7" s="1039"/>
      <c r="G7" s="1039"/>
      <c r="H7" s="320"/>
      <c r="I7" s="1039"/>
      <c r="J7" s="1040"/>
      <c r="M7" s="313">
        <v>14</v>
      </c>
    </row>
    <row customHeight="1" ht="14.699999999999998">
      <c r="D8" s="326" t="s">
        <v>453</v>
      </c>
      <c r="E8" s="326"/>
      <c r="F8" s="326"/>
      <c r="G8" s="326"/>
      <c r="H8" s="326"/>
      <c r="I8" s="326" t="s">
        <v>454</v>
      </c>
      <c r="M8" s="296">
        <v>14</v>
      </c>
    </row>
    <row customHeight="1" ht="29.25">
      <c r="D9" s="326" t="s">
        <v>87</v>
      </c>
      <c r="E9" s="326" t="s">
        <v>2446</v>
      </c>
      <c r="F9" s="326"/>
      <c r="G9" s="326"/>
      <c r="H9" s="326"/>
      <c r="I9" s="326"/>
      <c r="M9" s="296">
        <v>28</v>
      </c>
    </row>
    <row customHeight="1" ht="24">
      <c r="D10" s="326"/>
      <c r="E10" s="326" t="s">
        <v>2447</v>
      </c>
      <c r="F10" s="326" t="s">
        <v>2448</v>
      </c>
      <c r="G10" s="326" t="s">
        <v>2449</v>
      </c>
      <c r="H10" s="326" t="s">
        <v>543</v>
      </c>
      <c r="I10" s="326"/>
      <c r="M10" s="296">
        <v>23</v>
      </c>
    </row>
    <row customHeight="1" ht="12" hidden="1">
      <c r="D11" s="398" t="s">
        <v>98</v>
      </c>
      <c r="E11" s="398" t="s">
        <v>90</v>
      </c>
      <c r="F11" s="398" t="s">
        <v>109</v>
      </c>
      <c r="G11" s="398" t="s">
        <v>91</v>
      </c>
      <c r="H11" s="398" t="s">
        <v>92</v>
      </c>
      <c r="I11" s="398" t="s">
        <v>117</v>
      </c>
      <c r="M11" s="296">
        <v>0</v>
      </c>
    </row>
    <row customHeight="1" ht="26.25">
      <c r="A12" s="903" t="s">
        <v>89</v>
      </c>
      <c r="B12" s="0" t="s">
        <v>22</v>
      </c>
      <c r="D12" s="208" t="s">
        <v>98</v>
      </c>
      <c r="E12" s="422"/>
      <c r="F12" s="422"/>
      <c r="G12" s="474" t="s">
        <v>22</v>
      </c>
      <c r="H12" s="440"/>
      <c r="I12" s="276" t="s">
        <v>2450</v>
      </c>
      <c r="M12" s="296">
        <v>25</v>
      </c>
    </row>
    <row customHeight="1" ht="15.75">
      <c r="D13" s="762"/>
      <c r="E13" s="176" t="s">
        <v>621</v>
      </c>
      <c r="F13" s="894"/>
      <c r="G13" s="894"/>
      <c r="H13" s="763"/>
      <c r="I13" s="280"/>
      <c r="M13" s="296">
        <v>15</v>
      </c>
    </row>
    <row customHeight="1" ht="3">
      <c r="M14" s="296">
        <v>3</v>
      </c>
    </row>
    <row customHeight="1" ht="29.25">
      <c r="E15" s="1041" t="s">
        <v>2451</v>
      </c>
      <c r="M15" s="296">
        <v>28</v>
      </c>
    </row>
    <row customHeight="1" ht="14.25" hidden="1">
      <c r="A16" s="313" t="s">
        <v>81</v>
      </c>
      <c r="B16" s="296">
        <v>0</v>
      </c>
      <c r="C16" s="1042">
        <v>3</v>
      </c>
      <c r="D16" s="296">
        <v>6</v>
      </c>
      <c r="E16" s="296">
        <v>22</v>
      </c>
      <c r="F16" s="296">
        <v>15</v>
      </c>
      <c r="G16" s="296">
        <v>14</v>
      </c>
      <c r="H16" s="296">
        <v>47</v>
      </c>
      <c r="I16" s="296">
        <v>115</v>
      </c>
      <c r="J16" s="296">
        <v>3</v>
      </c>
      <c r="K16" s="296">
        <v>8</v>
      </c>
      <c r="L16" s="296">
        <v>8</v>
      </c>
      <c r="M16" s="29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B30D5F-6224-A957-2BB4-0.42F07B94}"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3319" width="9.140625" hidden="1"/>
    <col min="3" max="3" style="3319" width="3.00390625" customWidth="1"/>
    <col min="4" max="4" style="3319" width="6.00390625" customWidth="1"/>
    <col min="5" max="5" style="3319" width="94.00390625" customWidth="1"/>
    <col min="6" max="9" style="3319" width="8.00390625" customWidth="1"/>
    <col min="10" max="10" style="3319" width="9.140625" hidden="1"/>
  </cols>
  <sheetData>
    <row customHeight="1" ht="14.25" hidden="1">
      <c r="J1" s="1043" t="s">
        <v>14</v>
      </c>
    </row>
    <row customHeight="1" ht="14.25" hidden="1">
      <c r="J2" s="1043">
        <v>0</v>
      </c>
    </row>
    <row customHeight="1" ht="14.25" hidden="1">
      <c r="J3" s="1043">
        <v>0</v>
      </c>
    </row>
    <row customHeight="1" ht="14.25" hidden="1">
      <c r="J4" s="1043">
        <v>0</v>
      </c>
    </row>
    <row customHeight="1" ht="14.25" hidden="1">
      <c r="J5" s="1043">
        <v>0</v>
      </c>
    </row>
    <row customHeight="1" ht="3">
      <c r="C6" s="1044"/>
      <c r="D6" s="315"/>
      <c r="E6" s="315"/>
      <c r="J6" s="1043">
        <v>3</v>
      </c>
    </row>
    <row customHeight="1" ht="23.25">
      <c r="C7" s="1044"/>
      <c r="D7" s="720" t="s">
        <v>2452</v>
      </c>
      <c r="E7" s="693"/>
      <c r="J7" s="1043">
        <v>22</v>
      </c>
    </row>
    <row customHeight="1" ht="3">
      <c r="C8" s="1044"/>
      <c r="D8" s="315"/>
      <c r="E8" s="315"/>
      <c r="J8" s="1043">
        <v>3</v>
      </c>
    </row>
    <row customHeight="1" ht="16.8">
      <c r="C9" s="1044"/>
      <c r="D9" s="326" t="s">
        <v>87</v>
      </c>
      <c r="E9" s="152" t="s">
        <v>2453</v>
      </c>
      <c r="J9" s="1043">
        <v>16</v>
      </c>
    </row>
    <row customHeight="1" ht="1.05">
      <c r="C10" s="1044"/>
      <c r="D10" s="398"/>
      <c r="E10" s="398"/>
      <c r="J10" s="1043">
        <v>1</v>
      </c>
    </row>
    <row customHeight="1" ht="11.25" hidden="1">
      <c r="C11" s="1044"/>
      <c r="D11" s="1045">
        <v>0</v>
      </c>
      <c r="E11" s="1046"/>
      <c r="J11" s="1043">
        <v>0</v>
      </c>
    </row>
    <row customHeight="1" ht="49.5">
      <c r="C12" s="359"/>
      <c r="D12" s="759">
        <v>1</v>
      </c>
      <c r="E12" s="422" t="s">
        <v>2454</v>
      </c>
      <c r="J12" s="1043">
        <v>15</v>
      </c>
    </row>
    <row customHeight="1" ht="12.75">
      <c r="C13" s="1044"/>
      <c r="D13" s="413"/>
      <c r="E13" s="1047" t="s">
        <v>2455</v>
      </c>
      <c r="J13" s="1043">
        <v>12</v>
      </c>
    </row>
    <row customHeight="1" ht="3">
      <c r="J14" s="1043">
        <v>3</v>
      </c>
    </row>
    <row customHeight="1" ht="23.25">
      <c r="D15" s="1041" t="s">
        <v>2456</v>
      </c>
      <c r="J15" s="1043">
        <v>22</v>
      </c>
    </row>
    <row customHeight="1" ht="14.25" hidden="1">
      <c r="A16" s="1043" t="s">
        <v>81</v>
      </c>
      <c r="B16" s="1043">
        <v>0</v>
      </c>
      <c r="C16" s="1048">
        <v>3</v>
      </c>
      <c r="D16" s="1043">
        <v>6</v>
      </c>
      <c r="E16" s="1043">
        <v>94</v>
      </c>
      <c r="F16" s="1043">
        <v>8</v>
      </c>
      <c r="G16" s="1043">
        <v>8</v>
      </c>
      <c r="H16" s="1043">
        <v>8</v>
      </c>
      <c r="I16" s="1043">
        <v>8</v>
      </c>
      <c r="J16" s="104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3866D-C0FF-0A2F-61F2-0.D8721EE2}" mc:Ignorable="x14ac xr xr2 xr3">
  <sheetPr>
    <tabColor rgb="FFCCCCFF"/>
    <pageSetUpPr fitToPage="1"/>
  </sheetPr>
  <dimension ref="A1:M14"/>
  <sheetViews>
    <sheetView topLeftCell="C6" showGridLines="0" zoomScale="90" workbookViewId="0" tabSelected="1">
      <selection activeCell="C12" sqref="A12:M12"/>
    </sheetView>
  </sheetViews>
  <sheetFormatPr defaultColWidth="9.140625" customHeight="1" defaultRowHeight="14.25"/>
  <cols>
    <col min="1" max="2" style="3319" width="9.140625" hidden="1"/>
    <col min="3" max="3" style="3319" width="3.00390625" customWidth="1"/>
    <col min="4" max="4" style="3319" width="6.00390625" customWidth="1"/>
    <col min="5" max="5" style="3319" width="94.00390625" customWidth="1"/>
    <col min="6" max="12" style="3319" width="8.00390625" customWidth="1"/>
    <col min="13" max="13" style="3319" width="9.140625" hidden="1"/>
  </cols>
  <sheetData>
    <row customHeight="1" ht="14.25" hidden="1">
      <c r="M1" s="1043" t="s">
        <v>14</v>
      </c>
    </row>
    <row customHeight="1" ht="14.25" hidden="1">
      <c r="M2" s="1043">
        <v>0</v>
      </c>
    </row>
    <row customHeight="1" ht="14.25" hidden="1">
      <c r="M3" s="1043">
        <v>0</v>
      </c>
    </row>
    <row customHeight="1" ht="14.25" hidden="1">
      <c r="M4" s="1043">
        <v>0</v>
      </c>
    </row>
    <row customHeight="1" ht="14.25" hidden="1">
      <c r="M5" s="1043">
        <v>0</v>
      </c>
    </row>
    <row customHeight="1" ht="3">
      <c r="C6" s="1044"/>
      <c r="D6" s="315"/>
      <c r="E6" s="315"/>
      <c r="M6" s="1043">
        <v>3</v>
      </c>
    </row>
    <row customHeight="1" ht="23.25">
      <c r="C7" s="1044"/>
      <c r="D7" s="141" t="s">
        <v>2457</v>
      </c>
      <c r="E7" s="141"/>
      <c r="M7" s="1043">
        <v>22</v>
      </c>
    </row>
    <row customHeight="1" ht="3">
      <c r="C8" s="1044"/>
      <c r="D8" s="315"/>
      <c r="E8" s="315"/>
      <c r="M8" s="1043">
        <v>3</v>
      </c>
    </row>
    <row customHeight="1" ht="16.8">
      <c r="C9" s="1044"/>
      <c r="D9" s="326" t="s">
        <v>87</v>
      </c>
      <c r="E9" s="246" t="s">
        <v>440</v>
      </c>
      <c r="M9" s="1043">
        <v>16</v>
      </c>
    </row>
    <row customHeight="1" ht="12.75">
      <c r="C10" s="1044"/>
      <c r="D10" s="398" t="s">
        <v>98</v>
      </c>
      <c r="E10" s="398" t="s">
        <v>101</v>
      </c>
      <c r="M10" s="1043">
        <v>12</v>
      </c>
    </row>
    <row customHeight="1" ht="15" hidden="1">
      <c r="C11" s="1044"/>
      <c r="D11" s="759">
        <v>0</v>
      </c>
      <c r="E11" s="430"/>
      <c r="M11" s="1043">
        <v>0</v>
      </c>
    </row>
    <row customHeight="1" ht="26.666666666666668">
      <c r="A12" s="3319"/>
      <c r="B12" s="3319"/>
      <c r="C12" s="1052" t="s">
        <v>102</v>
      </c>
      <c r="D12" s="759" t="s">
        <v>98</v>
      </c>
      <c r="E12" s="365" t="s">
        <v>2458</v>
      </c>
      <c r="F12" s="3319"/>
      <c r="G12" s="3319"/>
      <c r="H12" s="3319"/>
      <c r="I12" s="3319"/>
      <c r="J12" s="3319"/>
      <c r="K12" s="3319"/>
      <c r="L12" s="3319"/>
      <c r="M12" s="3319"/>
    </row>
    <row customHeight="1" ht="14.699999999999998">
      <c r="C13" s="1044"/>
      <c r="D13" s="762"/>
      <c r="E13" s="1047" t="s">
        <v>2455</v>
      </c>
      <c r="M13" s="1043">
        <v>14</v>
      </c>
    </row>
    <row customHeight="1" ht="14.25" hidden="1">
      <c r="A14" s="1043" t="s">
        <v>81</v>
      </c>
      <c r="B14" s="1043">
        <v>0</v>
      </c>
      <c r="C14" s="1048">
        <v>3</v>
      </c>
      <c r="D14" s="1043">
        <v>6</v>
      </c>
      <c r="E14" s="1043">
        <v>94</v>
      </c>
      <c r="F14" s="1043">
        <v>8</v>
      </c>
      <c r="G14" s="1043">
        <v>8</v>
      </c>
      <c r="H14" s="1043">
        <v>8</v>
      </c>
      <c r="I14" s="1043">
        <v>8</v>
      </c>
      <c r="J14" s="1043">
        <v>8</v>
      </c>
      <c r="K14" s="1043">
        <v>8</v>
      </c>
      <c r="L14" s="1043">
        <v>8</v>
      </c>
      <c r="M14" s="1043">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45E15-BDA4-B51E-9946-0.EDC6621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3319" width="1.7109375" customWidth="1"/>
    <col min="2" max="2" style="3319" width="34.57421875" customWidth="1"/>
    <col min="3" max="3" style="3319" width="85.00390625" customWidth="1"/>
    <col min="4" max="4" style="3319" width="17.00390625" customWidth="1"/>
    <col min="5" max="5" style="3319" width="8.00390625" customWidth="1"/>
    <col min="6" max="6" style="3319" width="9.140625" hidden="1"/>
  </cols>
  <sheetData>
    <row customHeight="1" ht="3">
      <c r="F1" s="161" t="s">
        <v>14</v>
      </c>
    </row>
    <row customHeight="1" ht="22.5">
      <c r="B2" s="1049" t="s">
        <v>2459</v>
      </c>
      <c r="C2" s="1049"/>
      <c r="D2" s="1049"/>
      <c r="F2" s="161">
        <v>22</v>
      </c>
    </row>
    <row customHeight="1" ht="3">
      <c r="F3" s="161">
        <v>3</v>
      </c>
    </row>
    <row customHeight="1" ht="23.25">
      <c r="B4" s="1050" t="s">
        <v>2460</v>
      </c>
      <c r="C4" s="1050" t="s">
        <v>2461</v>
      </c>
      <c r="D4" s="1050" t="s">
        <v>2462</v>
      </c>
      <c r="F4" s="161">
        <v>22</v>
      </c>
    </row>
    <row customHeight="1" ht="11.25" hidden="1">
      <c r="A5" s="161" t="s">
        <v>81</v>
      </c>
      <c r="B5" s="161">
        <v>34</v>
      </c>
      <c r="C5" s="161">
        <v>85</v>
      </c>
      <c r="D5" s="161">
        <v>17</v>
      </c>
      <c r="E5" s="161">
        <v>8</v>
      </c>
      <c r="F5" s="16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06569-6B04-9CA8-A5DC-0.9E47D2F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3319" width="26.57421875" customWidth="1"/>
    <col min="2" max="2" style="3319" width="10.00390625" customWidth="1"/>
    <col min="4" max="4" style="3319" width="11.140625" customWidth="1"/>
    <col min="5" max="5" style="3319" width="16.57421875" customWidth="1"/>
    <col min="6" max="6" style="3319" width="16.28125" customWidth="1"/>
    <col min="7" max="7" style="3319" width="19.140625" customWidth="1"/>
    <col min="8" max="11" style="3319" width="10.00390625" customWidth="1"/>
    <col min="12" max="12" style="3319" width="12.7109375" customWidth="1"/>
    <col min="13" max="13" style="3319" width="61.28125" customWidth="1"/>
    <col min="14" max="14" style="3319" width="10.00390625" customWidth="1"/>
    <col min="15" max="17" style="3319" width="23.7109375" customWidth="1"/>
    <col min="18" max="18" style="3319" width="11.7109375" customWidth="1"/>
    <col min="19" max="19" style="3319" width="8.57421875" customWidth="1"/>
    <col min="20" max="20" style="3319" width="11.7109375" customWidth="1"/>
    <col min="21" max="21" style="3319" width="8.57421875" customWidth="1"/>
    <col min="22" max="22" style="3319" width="4.7109375" customWidth="1"/>
    <col min="23" max="23" style="3319" width="115.7109375" customWidth="1"/>
    <col min="24" max="24" style="3319" width="115.28125" customWidth="1"/>
    <col min="28" max="28" style="3319" width="115.7109375" customWidth="1"/>
    <col min="30" max="90" style="3319" width="115.7109375" customWidth="1"/>
  </cols>
  <sheetData>
    <row r="2" customHeight="1" ht="17.25">
      <c r="A2" s="1051" t="s">
        <v>2463</v>
      </c>
    </row>
    <row r="4" customHeight="1" ht="15">
      <c r="C4" s="359"/>
      <c r="D4" s="759"/>
      <c r="E4" s="422"/>
    </row>
    <row r="6" customHeight="1" ht="17.25">
      <c r="A6" s="1051" t="s">
        <v>2464</v>
      </c>
    </row>
    <row r="8" customHeight="1" ht="17.25">
      <c r="C8" s="1052"/>
      <c r="D8" s="759"/>
      <c r="E8" s="365"/>
    </row>
    <row r="11" customHeight="1" ht="17.25">
      <c r="A11" s="1051" t="s">
        <v>2465</v>
      </c>
    </row>
    <row r="13" customHeight="1" ht="15">
      <c r="A13" s="170">
        <v>1</v>
      </c>
      <c r="C13" s="171" t="s">
        <v>102</v>
      </c>
      <c r="E13" s="152">
        <f>A13</f>
        <v>1</v>
      </c>
      <c r="F13" s="172"/>
      <c r="G13" s="154" t="str">
        <f>"Территория "&amp;E13</f>
        <v>Территория 1</v>
      </c>
      <c r="H13" s="155"/>
      <c r="I13" s="155"/>
    </row>
    <row customHeight="1" ht="15">
      <c r="B14" s="100">
        <v>1</v>
      </c>
      <c r="D14" s="156"/>
      <c r="E14" s="157" t="str">
        <f>A13&amp;"."&amp;B14</f>
        <v>1.1</v>
      </c>
      <c r="F14" s="173">
        <f>$F$20</f>
        <v>0</v>
      </c>
      <c r="G14" s="159"/>
      <c r="H14" s="159"/>
      <c r="I14" s="160"/>
      <c r="M14" s="151" t="str">
        <f t="array" ref="M14:M14">IF(ISERROR(MATCH(MID(N14,1,250),MID(note_ter,1,250),0)),"n","y")</f>
        <v>n</v>
      </c>
      <c r="O14" s="151" t="str">
        <f>H14&amp;"("&amp;I14&amp;")"</f>
        <v>()</v>
      </c>
    </row>
    <row customHeight="1" ht="15">
      <c r="E15" s="165"/>
      <c r="F15" s="166"/>
      <c r="G15" s="167" t="s">
        <v>197</v>
      </c>
      <c r="H15" s="168"/>
      <c r="I15" s="169"/>
    </row>
    <row r="17" customHeight="1" ht="17.25">
      <c r="A17" s="1051" t="s">
        <v>2466</v>
      </c>
    </row>
    <row r="19" customHeight="1" ht="15">
      <c r="B19" s="100">
        <v>1</v>
      </c>
      <c r="D19" s="156" t="s">
        <v>102</v>
      </c>
      <c r="E19" s="152"/>
      <c r="F19" s="162">
        <f>$F$20</f>
        <v>0</v>
      </c>
      <c r="G19" s="163"/>
      <c r="H19" s="163"/>
      <c r="I19" s="164"/>
      <c r="M19" s="151" t="str">
        <f t="array" ref="M19:M19">IF(ISERROR(MATCH(MID(N19,1,250),MID(note_ter,1,250),0)),"n","y")</f>
        <v>n</v>
      </c>
      <c r="O19" s="151" t="str">
        <f>H19&amp;"("&amp;I19&amp;")"</f>
        <v>()</v>
      </c>
    </row>
    <row r="21" customHeight="1" ht="15">
      <c r="A21" s="1051" t="s">
        <v>2467</v>
      </c>
      <c r="B21" s="1051"/>
      <c r="C21" s="1051"/>
      <c r="D21" s="1051"/>
      <c r="E21" s="1051"/>
      <c r="F21" s="1051"/>
      <c r="G21" s="1051"/>
      <c r="H21" s="1051"/>
      <c r="I21" s="1051"/>
      <c r="J21" s="1051"/>
      <c r="K21" s="1051"/>
      <c r="L21" s="1051"/>
      <c r="M21" s="1051"/>
      <c r="N21" s="1051"/>
      <c r="O21" s="1051"/>
      <c r="P21" s="1051"/>
      <c r="Q21" s="1051"/>
      <c r="R21" s="1051"/>
      <c r="S21" s="1051"/>
      <c r="T21" s="1051"/>
      <c r="U21" s="1053"/>
      <c r="V21" s="1051"/>
      <c r="W21" s="1051"/>
    </row>
    <row customHeight="1" ht="15"/>
    <row customHeight="1" ht="15">
      <c r="C23" s="226" t="s">
        <v>102</v>
      </c>
      <c r="D23" s="208" t="s">
        <v>98</v>
      </c>
      <c r="E23" s="209"/>
      <c r="F23" s="214" t="s">
        <v>19</v>
      </c>
      <c r="G23" s="227"/>
      <c r="H23" s="152">
        <v>1</v>
      </c>
      <c r="I23" s="1054" t="str">
        <f>IF(U23="","",INDEX(TERRITORY_MR_LIST,MATCH(U23,TERRITORY_LIST_ID,0)))</f>
        <v/>
      </c>
      <c r="J23" s="214" t="s">
        <v>19</v>
      </c>
      <c r="K23" s="229"/>
      <c r="L23" s="208" t="s">
        <v>98</v>
      </c>
      <c r="M23" s="1055"/>
      <c r="Y23" s="218" t="s">
        <v>222</v>
      </c>
      <c r="Z23" s="218">
        <v>1705000</v>
      </c>
    </row>
    <row customHeight="1" ht="15">
      <c r="D24" s="208"/>
      <c r="E24" s="219"/>
      <c r="F24" s="214"/>
      <c r="G24" s="234"/>
      <c r="H24" s="152"/>
      <c r="I24" s="1056"/>
      <c r="J24" s="214"/>
      <c r="K24" s="165"/>
      <c r="L24" s="166"/>
      <c r="M24" s="221" t="s">
        <v>223</v>
      </c>
    </row>
    <row customHeight="1" ht="15">
      <c r="D25" s="208"/>
      <c r="E25" s="222"/>
      <c r="F25" s="214"/>
      <c r="G25" s="165"/>
      <c r="H25" s="166"/>
      <c r="I25" s="167" t="s">
        <v>224</v>
      </c>
      <c r="J25" s="166"/>
      <c r="K25" s="166"/>
      <c r="L25" s="166"/>
      <c r="M25" s="225"/>
    </row>
    <row customHeight="1" ht="15"/>
    <row customHeight="1" ht="15">
      <c r="A27" s="1051" t="s">
        <v>2468</v>
      </c>
      <c r="B27" s="1051"/>
      <c r="C27" s="1051"/>
      <c r="D27" s="1051"/>
      <c r="E27" s="1051"/>
      <c r="F27" s="1051"/>
      <c r="G27" s="1051"/>
      <c r="H27" s="1051"/>
      <c r="I27" s="1051"/>
      <c r="J27" s="1051"/>
      <c r="K27" s="1051"/>
      <c r="L27" s="1051"/>
      <c r="M27" s="1051"/>
      <c r="N27" s="1051"/>
      <c r="O27" s="1051"/>
      <c r="P27" s="1051"/>
      <c r="Q27" s="1051"/>
      <c r="R27" s="1051"/>
      <c r="S27" s="1051"/>
      <c r="T27" s="1051"/>
      <c r="U27" s="1053"/>
      <c r="V27" s="1051"/>
      <c r="W27" s="1051"/>
    </row>
    <row customHeight="1" ht="15"/>
    <row customHeight="1" ht="15">
      <c r="D29" s="231"/>
      <c r="E29" s="231"/>
      <c r="F29" s="231"/>
      <c r="G29" s="232" t="s">
        <v>102</v>
      </c>
      <c r="H29" s="83">
        <v>1</v>
      </c>
      <c r="I29" s="124" t="str">
        <f>IF(U29="","",INDEX(TERRITORY_MR_LIST,MATCH(U29,TERRITORY_LIST_ID,0)))</f>
        <v/>
      </c>
      <c r="J29" s="214" t="s">
        <v>19</v>
      </c>
      <c r="K29" s="229"/>
      <c r="L29" s="208" t="s">
        <v>98</v>
      </c>
      <c r="M29" s="1055"/>
      <c r="Y29" s="218" t="s">
        <v>222</v>
      </c>
      <c r="Z29" s="218">
        <v>1705000</v>
      </c>
    </row>
    <row customHeight="1" ht="15">
      <c r="D30" s="231"/>
      <c r="E30" s="231"/>
      <c r="F30" s="231"/>
      <c r="G30" s="232"/>
      <c r="H30" s="83"/>
      <c r="I30" s="124"/>
      <c r="J30" s="214"/>
      <c r="K30" s="165"/>
      <c r="L30" s="166"/>
      <c r="M30" s="221" t="s">
        <v>223</v>
      </c>
    </row>
    <row customHeight="1" ht="15"/>
    <row customHeight="1" ht="15">
      <c r="A32" s="1051" t="s">
        <v>2469</v>
      </c>
      <c r="B32" s="1051"/>
      <c r="C32" s="1051"/>
      <c r="D32" s="1051"/>
      <c r="E32" s="1051"/>
      <c r="F32" s="1051"/>
      <c r="G32" s="1051"/>
      <c r="H32" s="1051"/>
      <c r="I32" s="1051"/>
      <c r="J32" s="1051"/>
      <c r="K32" s="1051"/>
      <c r="L32" s="1051"/>
      <c r="M32" s="1051"/>
      <c r="N32" s="1051"/>
      <c r="O32" s="1051"/>
      <c r="P32" s="1051"/>
      <c r="Q32" s="1051"/>
      <c r="R32" s="1051"/>
      <c r="S32" s="1051"/>
      <c r="T32" s="1051"/>
      <c r="U32" s="1053"/>
      <c r="V32" s="1051"/>
      <c r="W32" s="1051"/>
    </row>
    <row customHeight="1" ht="15"/>
    <row customHeight="1" ht="15">
      <c r="D34" s="231"/>
      <c r="E34" s="231"/>
      <c r="F34" s="231"/>
      <c r="G34" s="231"/>
      <c r="H34" s="231"/>
      <c r="I34" s="231"/>
      <c r="J34" s="231"/>
      <c r="K34" s="232" t="s">
        <v>102</v>
      </c>
      <c r="L34" s="233" t="s">
        <v>98</v>
      </c>
      <c r="M34" s="216"/>
      <c r="N34" s="197"/>
      <c r="Y34" s="218" t="s">
        <v>222</v>
      </c>
      <c r="Z34" s="218">
        <v>1705000</v>
      </c>
    </row>
    <row customHeight="1" ht="15"/>
    <row customHeight="1" ht="15"/>
    <row customHeight="1" ht="11.25">
      <c r="A37" s="1051" t="s">
        <v>2470</v>
      </c>
    </row>
    <row customHeight="1" ht="11.25"/>
    <row customHeight="1" ht="22.5">
      <c r="A39" s="338"/>
      <c r="B39" s="101"/>
      <c r="C39" s="1057"/>
      <c r="D39" s="340"/>
      <c r="E39" s="360"/>
      <c r="F39" s="368"/>
      <c r="G39" s="231"/>
      <c r="H39" s="331"/>
    </row>
    <row customHeight="1" ht="11.25"/>
    <row customHeight="1" ht="11.25">
      <c r="A41" s="1051" t="s">
        <v>2471</v>
      </c>
    </row>
    <row customHeight="1" ht="11.25"/>
    <row customHeight="1" ht="22.5">
      <c r="A43" s="101"/>
      <c r="B43" s="101"/>
      <c r="C43" s="101"/>
      <c r="D43" s="340"/>
      <c r="E43" s="360"/>
      <c r="F43" s="361"/>
      <c r="G43" s="231"/>
      <c r="H43" s="331"/>
    </row>
    <row customHeight="1" ht="11.25"/>
    <row customHeight="1" ht="11.25">
      <c r="A45" s="1051" t="s">
        <v>2472</v>
      </c>
    </row>
    <row customHeight="1" ht="11.25"/>
    <row customHeight="1" ht="24">
      <c r="A47" s="338" t="s">
        <v>466</v>
      </c>
      <c r="B47" s="321"/>
      <c r="C47" s="339"/>
      <c r="D47" s="332" t="str">
        <f>A47</f>
        <v>5.1</v>
      </c>
      <c r="E47" s="335" t="s">
        <v>467</v>
      </c>
      <c r="F47" s="246" t="s">
        <v>459</v>
      </c>
      <c r="G47" s="333" t="s">
        <v>468</v>
      </c>
      <c r="H47" s="331"/>
    </row>
    <row customHeight="1" ht="22.5">
      <c r="A48" s="338"/>
      <c r="B48" s="321"/>
      <c r="C48" s="339"/>
      <c r="D48" s="340" t="str">
        <f>D47&amp;".1"</f>
        <v>5.1.1</v>
      </c>
      <c r="E48" s="341" t="s">
        <v>469</v>
      </c>
      <c r="F48" s="336" t="s">
        <v>22</v>
      </c>
      <c r="G48" s="334"/>
      <c r="H48" s="331"/>
    </row>
    <row customHeight="1" ht="22.5">
      <c r="A49" s="338"/>
      <c r="B49" s="321"/>
      <c r="C49" s="339"/>
      <c r="D49" s="340" t="str">
        <f>D47&amp;".2"</f>
        <v>5.1.2</v>
      </c>
      <c r="E49" s="341" t="s">
        <v>470</v>
      </c>
      <c r="F49" s="98" t="s">
        <v>22</v>
      </c>
      <c r="G49" s="333" t="s">
        <v>471</v>
      </c>
      <c r="H49" s="331"/>
    </row>
    <row customHeight="1" ht="22.5">
      <c r="A50" s="338"/>
      <c r="B50" s="321"/>
      <c r="C50" s="339"/>
      <c r="D50" s="340" t="str">
        <f>D47&amp;".3"</f>
        <v>5.1.3</v>
      </c>
      <c r="E50" s="341" t="s">
        <v>472</v>
      </c>
      <c r="F50" s="336" t="s">
        <v>22</v>
      </c>
      <c r="G50" s="334"/>
      <c r="H50" s="331"/>
    </row>
    <row customHeight="1" ht="22.5">
      <c r="A51" s="338"/>
      <c r="B51" s="321"/>
      <c r="C51" s="339"/>
      <c r="D51" s="340" t="str">
        <f>D47&amp;".4"</f>
        <v>5.1.4</v>
      </c>
      <c r="E51" s="341" t="s">
        <v>473</v>
      </c>
      <c r="F51" s="336" t="s">
        <v>22</v>
      </c>
      <c r="G51" s="333" t="s">
        <v>474</v>
      </c>
      <c r="H51" s="331"/>
    </row>
    <row r="54" customHeight="1" ht="17.25">
      <c r="A54" s="1051" t="s">
        <v>2473</v>
      </c>
    </row>
    <row r="56" customHeight="1" ht="18.75">
      <c r="D56" s="436"/>
      <c r="E56" s="756"/>
      <c r="F56" s="1058">
        <v>13</v>
      </c>
      <c r="G56" s="1059"/>
      <c r="H56" s="159"/>
      <c r="I56" s="160"/>
      <c r="J56" s="439" t="s">
        <v>19</v>
      </c>
      <c r="K56" s="1060" t="s">
        <v>22</v>
      </c>
      <c r="P56" s="441" t="s">
        <v>545</v>
      </c>
      <c r="Q56" s="441" t="s">
        <v>546</v>
      </c>
      <c r="R56" s="442" t="s">
        <v>547</v>
      </c>
      <c r="S56" s="138" t="s">
        <v>548</v>
      </c>
    </row>
    <row r="58" customHeight="1" ht="11.25">
      <c r="A58" s="1051" t="s">
        <v>2474</v>
      </c>
    </row>
    <row r="60" customHeight="1" ht="14.25">
      <c r="C60" s="359"/>
      <c r="D60" s="404"/>
      <c r="E60" s="354" t="s">
        <v>22</v>
      </c>
      <c r="F60" s="405"/>
      <c r="G60" s="406"/>
      <c r="H60" s="407"/>
      <c r="I60" s="407"/>
      <c r="J60" s="408"/>
      <c r="K60" s="409"/>
      <c r="L60" s="410"/>
      <c r="M60" s="409"/>
      <c r="N60" s="408"/>
      <c r="O60" s="409"/>
      <c r="P60" s="408"/>
      <c r="Q60" s="409"/>
      <c r="R60" s="408"/>
      <c r="S60" s="411"/>
      <c r="T60" s="407"/>
      <c r="U60" s="408"/>
      <c r="V60" s="408"/>
      <c r="W60" s="394"/>
      <c r="X60" s="407"/>
      <c r="Y60" s="408"/>
      <c r="Z60" s="408"/>
      <c r="AA60" s="394"/>
      <c r="AB60" s="407"/>
      <c r="AC60" s="408"/>
      <c r="AD60" s="394"/>
      <c r="AP60" s="151" t="s">
        <v>534</v>
      </c>
      <c r="AQ60" s="151" t="s">
        <v>534</v>
      </c>
    </row>
    <row r="62" customHeight="1" ht="11.25">
      <c r="A62" s="1051" t="s">
        <v>2475</v>
      </c>
    </row>
    <row r="64" customHeight="1" ht="15">
      <c r="A64" s="903" t="s">
        <v>89</v>
      </c>
      <c r="B64" s="0" t="s">
        <v>22</v>
      </c>
      <c r="D64" s="208"/>
      <c r="E64" s="422"/>
      <c r="F64" s="422"/>
      <c r="G64" s="474"/>
      <c r="H64" s="1061"/>
      <c r="I64" s="477"/>
    </row>
    <row r="66" customHeight="1" ht="11.25">
      <c r="A66" s="1051" t="s">
        <v>2476</v>
      </c>
    </row>
    <row r="68" customHeight="1" ht="14.25">
      <c r="C68" s="497"/>
      <c r="D68" s="323"/>
      <c r="E68" s="1062"/>
      <c r="F68" s="1061"/>
    </row>
    <row r="70" customHeight="1" ht="11.25">
      <c r="A70" s="1051" t="s">
        <v>2477</v>
      </c>
    </row>
    <row r="72" customHeight="1" ht="27">
      <c r="E72" s="1063"/>
      <c r="F72" s="1064"/>
      <c r="G72" s="1065"/>
      <c r="H72" s="1066" t="s">
        <v>61</v>
      </c>
      <c r="I72" s="1067"/>
      <c r="J72" s="1068"/>
      <c r="K72" s="1069"/>
      <c r="L72" s="1070"/>
      <c r="M72" s="1070"/>
      <c r="N72" s="1071"/>
      <c r="O72" s="1071"/>
      <c r="P72" s="1072">
        <f>DATEDIF(DATEVALUE(N72),DATEVALUE(O72),"y")&amp;"г. "&amp;DATEDIF(DATEVALUE(N72),DATEVALUE(O72),"ym")&amp;"мес. "&amp;DATEVALUE(O72)-DATE(YEAR(DATEVALUE(O72)),MONTH(DATEVALUE(O72)),1)&amp;"дн. "</f>
      </c>
      <c r="Q72" s="1073"/>
      <c r="R72" s="1073"/>
      <c r="S72" s="1073"/>
      <c r="T72" s="1068"/>
      <c r="U72" s="1073"/>
      <c r="V72" s="1073"/>
      <c r="W72" s="1073"/>
      <c r="X72" s="1068"/>
      <c r="Y72" s="1074" t="s">
        <v>61</v>
      </c>
      <c r="Z72" s="290"/>
      <c r="AA72" s="152">
        <v>1</v>
      </c>
      <c r="AB72" s="1075"/>
      <c r="AD72" s="138" t="s">
        <v>2478</v>
      </c>
    </row>
    <row customHeight="1" ht="10.5">
      <c r="E73" s="1076"/>
      <c r="F73" s="1064"/>
      <c r="G73" s="1065"/>
      <c r="H73" s="1077"/>
      <c r="I73" s="1078"/>
      <c r="J73" s="1079"/>
      <c r="K73" s="1069"/>
      <c r="L73" s="1070"/>
      <c r="M73" s="1070"/>
      <c r="N73" s="1071"/>
      <c r="O73" s="1071"/>
      <c r="P73" s="1072"/>
      <c r="Q73" s="1073"/>
      <c r="R73" s="1073"/>
      <c r="S73" s="1073"/>
      <c r="T73" s="1079"/>
      <c r="U73" s="1073"/>
      <c r="V73" s="1073"/>
      <c r="W73" s="1073"/>
      <c r="X73" s="1079"/>
      <c r="Y73" s="1080"/>
      <c r="Z73" s="762"/>
      <c r="AA73" s="681"/>
      <c r="AB73" s="221" t="s">
        <v>1219</v>
      </c>
    </row>
    <row r="75" customHeight="1" ht="11.25">
      <c r="A75" s="1051" t="s">
        <v>2479</v>
      </c>
    </row>
    <row r="77" customHeight="1" ht="27">
      <c r="E77" s="1063"/>
      <c r="F77" s="1081"/>
      <c r="G77" s="1082"/>
      <c r="H77" s="1083"/>
      <c r="I77" s="1084"/>
      <c r="J77" s="1085"/>
      <c r="K77" s="1086"/>
      <c r="L77" s="1087"/>
      <c r="M77" s="1087"/>
      <c r="N77" s="1088"/>
      <c r="O77" s="1088"/>
      <c r="P77" s="1089"/>
      <c r="Q77" s="1090"/>
      <c r="R77" s="1090"/>
      <c r="S77" s="1090"/>
      <c r="T77" s="1085"/>
      <c r="U77" s="1090"/>
      <c r="V77" s="1090"/>
      <c r="W77" s="1090"/>
      <c r="X77" s="1085"/>
      <c r="Y77" s="1083"/>
      <c r="Z77" s="290"/>
      <c r="AA77" s="152">
        <v>1</v>
      </c>
      <c r="AB77" s="1075"/>
      <c r="AD77" s="138" t="s">
        <v>2478</v>
      </c>
    </row>
    <row r="79" customHeight="1" ht="11.25">
      <c r="A79" s="1051" t="s">
        <v>2480</v>
      </c>
    </row>
    <row customHeight="1" ht="17.25"/>
    <row customHeight="1" ht="21">
      <c r="E81" s="101"/>
      <c r="F81" s="1091">
        <f>INDEX(IP_MAIN_LIST_NAME_IP,MATCH(A81,IP_MAIN_LIST_IP_ID,0))&amp;" ("&amp;INDEX(IP_MAIN_START_DATE,MATCH(A81,IP_MAIN_LIST_IP_ID,0))&amp;"-"&amp;INDEX(IP_MAIN_END_DATE,MATCH(A81,IP_MAIN_LIST_IP_ID,0))&amp;")"</f>
      </c>
      <c r="G81" s="1092"/>
      <c r="H81" s="1092"/>
      <c r="I81" s="1093"/>
      <c r="J81" s="1093"/>
      <c r="K81" s="1094"/>
      <c r="L81" s="1094"/>
      <c r="M81" s="1094"/>
      <c r="N81" s="1095"/>
      <c r="O81" s="1095"/>
      <c r="P81" s="1095"/>
      <c r="Q81" s="1095"/>
      <c r="R81" s="1095"/>
      <c r="S81" s="1095"/>
      <c r="T81" s="1095"/>
      <c r="U81" s="1095"/>
      <c r="V81" s="1095"/>
      <c r="W81" s="1095"/>
      <c r="X81" s="1095"/>
      <c r="Y81" s="1095"/>
      <c r="Z81" s="1095"/>
      <c r="AA81" s="1095"/>
      <c r="AB81" s="1095"/>
      <c r="AC81" s="1095"/>
      <c r="AD81" s="1095"/>
      <c r="AE81" s="1096"/>
      <c r="AF81" s="1094"/>
      <c r="AG81" s="1094"/>
      <c r="AH81" s="1094"/>
      <c r="AI81" s="1094"/>
      <c r="AJ81" s="1094"/>
      <c r="AK81" s="1094"/>
      <c r="AL81" s="845"/>
    </row>
    <row customHeight="1" ht="0.75">
      <c r="E82" s="101"/>
      <c r="F82" s="164"/>
      <c r="G82" s="233"/>
      <c r="H82" s="1097" t="s">
        <v>529</v>
      </c>
      <c r="I82" s="1098"/>
      <c r="J82" s="155"/>
      <c r="K82" s="155"/>
      <c r="L82" s="1099"/>
      <c r="M82" s="495"/>
      <c r="N82" s="1100"/>
      <c r="O82" s="1101"/>
      <c r="P82" s="1100"/>
      <c r="Q82" s="1100"/>
      <c r="R82" s="1100"/>
      <c r="S82" s="1100"/>
      <c r="T82" s="1100"/>
      <c r="U82" s="1100"/>
      <c r="V82" s="1100"/>
      <c r="W82" s="1100"/>
      <c r="X82" s="1100"/>
      <c r="Y82" s="1100"/>
      <c r="Z82" s="1100"/>
      <c r="AA82" s="1100"/>
      <c r="AB82" s="1100"/>
      <c r="AC82" s="1100"/>
      <c r="AD82" s="1100"/>
      <c r="AE82" s="1100"/>
      <c r="AF82" s="1102"/>
      <c r="AG82" s="1099"/>
      <c r="AH82" s="1099"/>
      <c r="AI82" s="1102"/>
      <c r="AJ82" s="1099"/>
      <c r="AK82" s="1099"/>
      <c r="AL82" s="845"/>
    </row>
    <row customHeight="1" ht="0.75">
      <c r="E83" s="101"/>
      <c r="F83" s="164"/>
      <c r="G83" s="233"/>
      <c r="H83" s="1097"/>
      <c r="I83" s="1098"/>
      <c r="J83" s="155"/>
      <c r="K83" s="155"/>
      <c r="L83" s="1099"/>
      <c r="M83" s="495"/>
      <c r="N83" s="1103"/>
      <c r="O83" s="1104"/>
      <c r="P83" s="1105"/>
      <c r="Q83" s="155"/>
      <c r="R83" s="155"/>
      <c r="S83" s="155"/>
      <c r="T83" s="155"/>
      <c r="U83" s="155"/>
      <c r="V83" s="155"/>
      <c r="W83" s="155"/>
      <c r="X83" s="155"/>
      <c r="Y83" s="155"/>
      <c r="Z83" s="1106"/>
      <c r="AA83" s="1107"/>
      <c r="AB83" s="1107"/>
      <c r="AC83" s="1108"/>
      <c r="AD83" s="1108"/>
      <c r="AE83" s="1109"/>
      <c r="AF83" s="1102"/>
      <c r="AG83" s="1099"/>
      <c r="AH83" s="1099"/>
      <c r="AI83" s="1102"/>
      <c r="AJ83" s="1099"/>
      <c r="AK83" s="1099"/>
      <c r="AL83" s="845"/>
    </row>
    <row customHeight="1" ht="0.75">
      <c r="E84" s="101"/>
      <c r="F84" s="164"/>
      <c r="G84" s="233"/>
      <c r="H84" s="1097"/>
      <c r="I84" s="1098"/>
      <c r="J84" s="155"/>
      <c r="K84" s="155"/>
      <c r="L84" s="1099"/>
      <c r="M84" s="495"/>
      <c r="N84" s="1103"/>
      <c r="O84" s="1104"/>
      <c r="P84" s="1110"/>
      <c r="Q84" s="155"/>
      <c r="R84" s="155"/>
      <c r="S84" s="155"/>
      <c r="T84" s="155"/>
      <c r="U84" s="155"/>
      <c r="V84" s="155"/>
      <c r="W84" s="155"/>
      <c r="X84" s="155"/>
      <c r="Y84" s="155"/>
      <c r="AA84" s="1104"/>
      <c r="AB84" s="1111"/>
      <c r="AC84" s="1112"/>
      <c r="AD84" s="1111"/>
      <c r="AE84" s="1112"/>
      <c r="AF84" s="1102"/>
      <c r="AG84" s="1099"/>
      <c r="AH84" s="1099"/>
      <c r="AI84" s="1102"/>
      <c r="AJ84" s="1099"/>
      <c r="AK84" s="1099"/>
      <c r="AL84" s="845"/>
    </row>
    <row customHeight="1" ht="0.75">
      <c r="E85" s="101"/>
      <c r="F85" s="164"/>
      <c r="G85" s="233"/>
      <c r="H85" s="1097"/>
      <c r="I85" s="1098"/>
      <c r="J85" s="155"/>
      <c r="K85" s="155"/>
      <c r="L85" s="1099"/>
      <c r="M85" s="495"/>
      <c r="N85" s="1103"/>
      <c r="O85" s="1104"/>
      <c r="P85" s="1113"/>
      <c r="Q85" s="155"/>
      <c r="R85" s="155"/>
      <c r="S85" s="155"/>
      <c r="T85" s="155"/>
      <c r="U85" s="155"/>
      <c r="V85" s="155"/>
      <c r="W85" s="155"/>
      <c r="X85" s="155"/>
      <c r="Y85" s="155"/>
      <c r="Z85" s="1106"/>
      <c r="AA85" s="1107"/>
      <c r="AB85" s="1114"/>
      <c r="AC85" s="1108"/>
      <c r="AD85" s="1108"/>
      <c r="AE85" s="1115"/>
      <c r="AF85" s="1102"/>
      <c r="AG85" s="1099"/>
      <c r="AH85" s="1099"/>
      <c r="AI85" s="1102"/>
      <c r="AJ85" s="1099"/>
      <c r="AK85" s="1099"/>
      <c r="AL85" s="845"/>
    </row>
    <row customHeight="1" ht="0.75">
      <c r="E86" s="101"/>
      <c r="F86" s="164"/>
      <c r="G86" s="233"/>
      <c r="H86" s="1097"/>
      <c r="I86" s="1098"/>
      <c r="J86" s="155"/>
      <c r="K86" s="155"/>
      <c r="L86" s="1099"/>
      <c r="M86" s="495"/>
      <c r="N86" s="1107"/>
      <c r="O86" s="1107"/>
      <c r="P86" s="1114"/>
      <c r="Q86" s="1107"/>
      <c r="R86" s="1107"/>
      <c r="S86" s="1107"/>
      <c r="T86" s="1107"/>
      <c r="U86" s="1107"/>
      <c r="V86" s="1107"/>
      <c r="W86" s="1107"/>
      <c r="X86" s="1107"/>
      <c r="Y86" s="1107"/>
      <c r="Z86" s="1107"/>
      <c r="AA86" s="1107"/>
      <c r="AB86" s="1107"/>
      <c r="AC86" s="1107"/>
      <c r="AD86" s="1107"/>
      <c r="AE86" s="1116"/>
      <c r="AF86" s="1102"/>
      <c r="AG86" s="1099"/>
      <c r="AH86" s="1099"/>
      <c r="AI86" s="1102"/>
      <c r="AJ86" s="1099"/>
      <c r="AK86" s="1099"/>
      <c r="AL86" s="845"/>
    </row>
    <row customHeight="1" ht="12">
      <c r="E87" s="101"/>
      <c r="F87" s="1117"/>
      <c r="G87" s="1118"/>
      <c r="H87" s="1118"/>
      <c r="I87" s="1119" t="s">
        <v>1316</v>
      </c>
      <c r="J87" s="1119"/>
      <c r="K87" s="1119"/>
      <c r="L87" s="1120"/>
      <c r="M87" s="1120"/>
      <c r="N87" s="1121"/>
      <c r="O87" s="1121"/>
      <c r="P87" s="1121"/>
      <c r="Q87" s="1121"/>
      <c r="R87" s="1121"/>
      <c r="S87" s="1121"/>
      <c r="T87" s="1121"/>
      <c r="U87" s="1121"/>
      <c r="V87" s="1121"/>
      <c r="W87" s="1121"/>
      <c r="X87" s="1121"/>
      <c r="Y87" s="1121"/>
      <c r="Z87" s="1121"/>
      <c r="AA87" s="1121"/>
      <c r="AB87" s="1121"/>
      <c r="AC87" s="1121"/>
      <c r="AD87" s="1121"/>
      <c r="AE87" s="1121"/>
      <c r="AF87" s="1121"/>
      <c r="AG87" s="1120"/>
      <c r="AH87" s="1120"/>
      <c r="AI87" s="1121"/>
      <c r="AJ87" s="1120"/>
      <c r="AK87" s="1121"/>
      <c r="AL87" s="845"/>
    </row>
    <row r="89" customHeight="1" ht="11.25">
      <c r="A89" s="1051" t="s">
        <v>2481</v>
      </c>
    </row>
    <row r="91" customHeight="1" ht="11.25">
      <c r="E91" s="101"/>
      <c r="F91" s="1122"/>
      <c r="G91" s="1123"/>
      <c r="H91" s="1123"/>
      <c r="I91" s="1124"/>
      <c r="J91" s="1124"/>
      <c r="K91" s="1125"/>
      <c r="L91" s="1124"/>
      <c r="M91" s="1123"/>
      <c r="N91" s="1126"/>
      <c r="O91" s="1127">
        <v>1</v>
      </c>
      <c r="P91" s="1128" t="s">
        <v>19</v>
      </c>
      <c r="Q91" s="430" t="s">
        <v>22</v>
      </c>
      <c r="R91" s="430" t="s">
        <v>22</v>
      </c>
      <c r="S91" s="430" t="s">
        <v>22</v>
      </c>
      <c r="T91" s="430" t="s">
        <v>22</v>
      </c>
      <c r="U91" s="430" t="s">
        <v>22</v>
      </c>
      <c r="V91" s="430" t="s">
        <v>22</v>
      </c>
      <c r="W91" s="430" t="s">
        <v>22</v>
      </c>
      <c r="X91" s="430" t="s">
        <v>22</v>
      </c>
      <c r="Y91" s="430"/>
      <c r="Z91" s="1129"/>
      <c r="AA91" s="1130"/>
      <c r="AB91" s="1130"/>
      <c r="AC91" s="1131"/>
      <c r="AD91" s="1131"/>
      <c r="AE91" s="1131"/>
      <c r="AF91" s="1132"/>
      <c r="AG91" s="1133"/>
      <c r="AH91" s="1133"/>
      <c r="AI91" s="1132"/>
      <c r="AJ91" s="1133"/>
      <c r="AK91" s="1134"/>
      <c r="AL91" s="845"/>
    </row>
    <row customHeight="1" ht="11.25">
      <c r="E92" s="101"/>
      <c r="F92" s="1122"/>
      <c r="G92" s="1123"/>
      <c r="H92" s="1123"/>
      <c r="I92" s="1135"/>
      <c r="J92" s="1135"/>
      <c r="K92" s="1125"/>
      <c r="L92" s="1135"/>
      <c r="M92" s="1123"/>
      <c r="N92" s="1126"/>
      <c r="O92" s="1127"/>
      <c r="P92" s="1136"/>
      <c r="Q92" s="430"/>
      <c r="R92" s="430"/>
      <c r="S92" s="1137"/>
      <c r="T92" s="430"/>
      <c r="U92" s="430"/>
      <c r="V92" s="430"/>
      <c r="W92" s="430"/>
      <c r="X92" s="430"/>
      <c r="Y92" s="430"/>
      <c r="AA92" s="1127">
        <v>1</v>
      </c>
      <c r="AB92" s="1138"/>
      <c r="AC92" s="794"/>
      <c r="AD92" s="1138">
        <f>AB92</f>
        <v>0</v>
      </c>
      <c r="AE92" s="810"/>
      <c r="AF92" s="1125"/>
      <c r="AG92" s="1133"/>
      <c r="AH92" s="1133"/>
      <c r="AI92" s="1125"/>
      <c r="AJ92" s="1133"/>
      <c r="AK92" s="1134"/>
      <c r="AL92" s="845"/>
    </row>
    <row customHeight="1" ht="11.25">
      <c r="E93" s="101"/>
      <c r="F93" s="1122"/>
      <c r="G93" s="1123"/>
      <c r="H93" s="1123"/>
      <c r="I93" s="1139"/>
      <c r="J93" s="1139"/>
      <c r="K93" s="1125"/>
      <c r="L93" s="1139"/>
      <c r="M93" s="1123"/>
      <c r="N93" s="1126"/>
      <c r="O93" s="1127"/>
      <c r="P93" s="1140"/>
      <c r="Q93" s="430"/>
      <c r="R93" s="430"/>
      <c r="S93" s="1137"/>
      <c r="T93" s="430"/>
      <c r="U93" s="430"/>
      <c r="V93" s="430"/>
      <c r="W93" s="430"/>
      <c r="X93" s="430"/>
      <c r="Y93" s="430"/>
      <c r="Z93" s="1129"/>
      <c r="AA93" s="1130"/>
      <c r="AB93" s="167" t="s">
        <v>1263</v>
      </c>
      <c r="AC93" s="1131"/>
      <c r="AD93" s="1131"/>
      <c r="AE93" s="1131"/>
      <c r="AF93" s="1141"/>
      <c r="AG93" s="1133"/>
      <c r="AH93" s="1133"/>
      <c r="AI93" s="1141"/>
      <c r="AJ93" s="1133"/>
      <c r="AK93" s="1134"/>
      <c r="AL93" s="845"/>
    </row>
    <row r="95" customHeight="1" ht="11.25">
      <c r="A95" s="1051" t="s">
        <v>2482</v>
      </c>
    </row>
    <row r="97" customHeight="1" ht="11.25">
      <c r="E97" s="101"/>
      <c r="F97" s="1123"/>
      <c r="G97" s="1123"/>
      <c r="H97" s="1123"/>
      <c r="I97" s="1123"/>
      <c r="J97" s="1123"/>
      <c r="K97" s="1123"/>
      <c r="L97" s="1123"/>
      <c r="M97" s="1123"/>
      <c r="N97" s="1123"/>
      <c r="O97" s="1123"/>
      <c r="P97" s="1123"/>
      <c r="Q97" s="1123"/>
      <c r="R97" s="1123"/>
      <c r="S97" s="1123"/>
      <c r="T97" s="1123"/>
      <c r="U97" s="1123"/>
      <c r="V97" s="1123"/>
      <c r="W97" s="1123"/>
      <c r="X97" s="1123"/>
      <c r="Y97" s="1123"/>
      <c r="Z97" s="1142"/>
      <c r="AA97" s="1143">
        <v>1</v>
      </c>
      <c r="AB97" s="1138"/>
      <c r="AC97" s="794"/>
      <c r="AD97" s="1138">
        <f>AB97</f>
        <v>0</v>
      </c>
      <c r="AE97" s="794"/>
      <c r="AF97" s="1125"/>
      <c r="AG97" s="1133"/>
      <c r="AH97" s="1133"/>
      <c r="AI97" s="1125"/>
      <c r="AJ97" s="1133"/>
      <c r="AK97" s="1134"/>
      <c r="AL97" s="845"/>
    </row>
    <row r="99" customHeight="1" ht="11.25">
      <c r="A99" s="1051" t="s">
        <v>2483</v>
      </c>
    </row>
    <row r="101" customHeight="1" ht="11.25">
      <c r="E101" s="101"/>
      <c r="F101" s="1122"/>
      <c r="G101" s="1123"/>
      <c r="H101" s="233" t="s">
        <v>98</v>
      </c>
      <c r="I101" s="1144"/>
      <c r="J101" s="366"/>
      <c r="K101" s="422"/>
      <c r="L101" s="214" t="s">
        <v>19</v>
      </c>
      <c r="M101" s="208"/>
      <c r="N101" s="1145"/>
      <c r="O101" s="1146" t="s">
        <v>529</v>
      </c>
      <c r="P101" s="1147"/>
      <c r="Q101" s="1147"/>
      <c r="R101" s="1147"/>
      <c r="S101" s="1147"/>
      <c r="T101" s="1147"/>
      <c r="U101" s="1147"/>
      <c r="V101" s="1147"/>
      <c r="W101" s="1147"/>
      <c r="X101" s="1147"/>
      <c r="Y101" s="1147"/>
      <c r="Z101" s="1147"/>
      <c r="AA101" s="1147"/>
      <c r="AB101" s="1147"/>
      <c r="AC101" s="1147"/>
      <c r="AD101" s="1147"/>
      <c r="AE101" s="1147"/>
      <c r="AF101" s="1148"/>
      <c r="AG101" s="1149"/>
      <c r="AH101" s="1149"/>
      <c r="AI101" s="1148"/>
      <c r="AJ101" s="1149"/>
      <c r="AK101" s="1149"/>
      <c r="AL101" s="845"/>
    </row>
    <row customHeight="1" ht="11.25">
      <c r="E102" s="101"/>
      <c r="F102" s="1122"/>
      <c r="G102" s="1123"/>
      <c r="H102" s="233"/>
      <c r="I102" s="1144"/>
      <c r="J102" s="366"/>
      <c r="K102" s="422"/>
      <c r="L102" s="214"/>
      <c r="M102" s="208"/>
      <c r="N102" s="1126"/>
      <c r="O102" s="1143">
        <v>1</v>
      </c>
      <c r="P102" s="1128" t="s">
        <v>19</v>
      </c>
      <c r="Q102" s="430" t="s">
        <v>22</v>
      </c>
      <c r="R102" s="430" t="s">
        <v>22</v>
      </c>
      <c r="S102" s="430" t="s">
        <v>22</v>
      </c>
      <c r="T102" s="430" t="s">
        <v>22</v>
      </c>
      <c r="U102" s="430" t="s">
        <v>22</v>
      </c>
      <c r="V102" s="430" t="s">
        <v>22</v>
      </c>
      <c r="W102" s="430" t="s">
        <v>22</v>
      </c>
      <c r="X102" s="430" t="s">
        <v>22</v>
      </c>
      <c r="Y102" s="430"/>
      <c r="Z102" s="1129"/>
      <c r="AA102" s="1130"/>
      <c r="AB102" s="1130"/>
      <c r="AC102" s="1131"/>
      <c r="AD102" s="1131"/>
      <c r="AE102" s="1150"/>
      <c r="AF102" s="1148"/>
      <c r="AG102" s="1149"/>
      <c r="AH102" s="1149"/>
      <c r="AI102" s="1148"/>
      <c r="AJ102" s="1149"/>
      <c r="AK102" s="1149"/>
      <c r="AL102" s="845"/>
    </row>
    <row customHeight="1" ht="11.25">
      <c r="E103" s="101"/>
      <c r="F103" s="1122"/>
      <c r="G103" s="1123"/>
      <c r="H103" s="233"/>
      <c r="I103" s="1144"/>
      <c r="J103" s="366"/>
      <c r="K103" s="422"/>
      <c r="L103" s="214"/>
      <c r="M103" s="208"/>
      <c r="N103" s="1126"/>
      <c r="O103" s="1143"/>
      <c r="P103" s="1136"/>
      <c r="Q103" s="430"/>
      <c r="R103" s="430"/>
      <c r="S103" s="1137"/>
      <c r="T103" s="430"/>
      <c r="U103" s="430"/>
      <c r="V103" s="430"/>
      <c r="W103" s="430"/>
      <c r="X103" s="430"/>
      <c r="Y103" s="430"/>
      <c r="AA103" s="1127">
        <v>1</v>
      </c>
      <c r="AB103" s="1138"/>
      <c r="AC103" s="794"/>
      <c r="AD103" s="1138">
        <f>AB103</f>
        <v>0</v>
      </c>
      <c r="AE103" s="794"/>
      <c r="AF103" s="1148"/>
      <c r="AG103" s="1149"/>
      <c r="AH103" s="1149"/>
      <c r="AI103" s="1148"/>
      <c r="AJ103" s="1149"/>
      <c r="AK103" s="1149"/>
      <c r="AL103" s="845"/>
    </row>
    <row customHeight="1" ht="11.25">
      <c r="E104" s="101"/>
      <c r="F104" s="1122"/>
      <c r="G104" s="1123"/>
      <c r="H104" s="233"/>
      <c r="I104" s="1144"/>
      <c r="J104" s="366"/>
      <c r="K104" s="422"/>
      <c r="L104" s="214"/>
      <c r="M104" s="208"/>
      <c r="N104" s="1126"/>
      <c r="O104" s="1143"/>
      <c r="P104" s="1140"/>
      <c r="Q104" s="430"/>
      <c r="R104" s="430"/>
      <c r="S104" s="1137"/>
      <c r="T104" s="430"/>
      <c r="U104" s="430"/>
      <c r="V104" s="430"/>
      <c r="W104" s="430"/>
      <c r="X104" s="430"/>
      <c r="Y104" s="430"/>
      <c r="Z104" s="1129"/>
      <c r="AA104" s="1130"/>
      <c r="AB104" s="167" t="s">
        <v>1263</v>
      </c>
      <c r="AC104" s="1131"/>
      <c r="AD104" s="1131"/>
      <c r="AE104" s="1151"/>
      <c r="AF104" s="1148"/>
      <c r="AG104" s="1149"/>
      <c r="AH104" s="1149"/>
      <c r="AI104" s="1148"/>
      <c r="AJ104" s="1149"/>
      <c r="AK104" s="1149"/>
      <c r="AL104" s="845"/>
    </row>
    <row customHeight="1" ht="11.25">
      <c r="E105" s="101"/>
      <c r="F105" s="1122"/>
      <c r="G105" s="1123"/>
      <c r="H105" s="233"/>
      <c r="I105" s="1144"/>
      <c r="J105" s="366"/>
      <c r="K105" s="422"/>
      <c r="L105" s="214"/>
      <c r="M105" s="208"/>
      <c r="N105" s="1129"/>
      <c r="O105" s="1130"/>
      <c r="P105" s="167" t="s">
        <v>1264</v>
      </c>
      <c r="Q105" s="1130"/>
      <c r="R105" s="1130"/>
      <c r="S105" s="1130"/>
      <c r="T105" s="1130"/>
      <c r="U105" s="1130"/>
      <c r="V105" s="1130"/>
      <c r="W105" s="1130"/>
      <c r="X105" s="1130"/>
      <c r="Y105" s="1130"/>
      <c r="Z105" s="1130"/>
      <c r="AA105" s="1130"/>
      <c r="AB105" s="1130"/>
      <c r="AC105" s="1130"/>
      <c r="AD105" s="1130"/>
      <c r="AE105" s="1152"/>
      <c r="AF105" s="1148"/>
      <c r="AG105" s="1149"/>
      <c r="AH105" s="1149"/>
      <c r="AI105" s="1148"/>
      <c r="AJ105" s="1149"/>
      <c r="AK105" s="1149"/>
      <c r="AL105" s="845"/>
    </row>
    <row r="107" customHeight="1" ht="11.25">
      <c r="A107" s="1051" t="s">
        <v>2484</v>
      </c>
    </row>
    <row customHeight="1" ht="17.25"/>
    <row customHeight="1" ht="21">
      <c r="E109" s="877" t="s">
        <v>22</v>
      </c>
      <c r="F109" s="1153">
        <f>INDEX(IP_MAIN_LIST_NAME_IP,MATCH(A109,IP_MAIN_LIST_IP_ID,0))&amp;" ("&amp;INDEX(IP_MAIN_START_DATE,MATCH(A109,IP_MAIN_LIST_IP_ID,0))&amp;"-"&amp;INDEX(IP_MAIN_END_DATE,MATCH(A109,IP_MAIN_LIST_IP_ID,0))&amp;")"</f>
      </c>
      <c r="G109" s="1154"/>
      <c r="H109" s="1155"/>
      <c r="I109" s="1155"/>
      <c r="J109" s="1155"/>
      <c r="K109" s="1155"/>
      <c r="L109" s="1155"/>
      <c r="M109" s="1155"/>
      <c r="N109" s="1155"/>
      <c r="O109" s="1154"/>
      <c r="P109" s="1154"/>
      <c r="Q109" s="1154"/>
      <c r="R109" s="1154"/>
      <c r="S109" s="1154"/>
      <c r="T109" s="1154"/>
      <c r="U109" s="1156"/>
      <c r="V109" s="1156"/>
      <c r="W109" s="1156"/>
      <c r="X109" s="1156"/>
      <c r="Y109" s="1156"/>
      <c r="Z109" s="1156"/>
      <c r="AA109" s="1156"/>
      <c r="AB109" s="1154"/>
      <c r="AC109" s="1155"/>
      <c r="AD109" s="1155"/>
      <c r="AE109" s="1155"/>
      <c r="AF109" s="1155"/>
      <c r="AG109" s="1155"/>
      <c r="AH109" s="1155"/>
      <c r="AI109" s="1155"/>
      <c r="AJ109" s="1155"/>
      <c r="AK109" s="1155"/>
      <c r="AL109" s="1155"/>
      <c r="AM109" s="1155"/>
      <c r="AN109" s="1155"/>
      <c r="AO109" s="1155"/>
      <c r="AP109" s="1155"/>
      <c r="AQ109" s="1155"/>
      <c r="AR109" s="1155"/>
      <c r="AS109" s="1155"/>
      <c r="AT109" s="1155"/>
      <c r="AU109" s="1155"/>
      <c r="AV109" s="1155"/>
      <c r="AW109" s="1155"/>
      <c r="AX109" s="1155"/>
      <c r="AY109" s="1155"/>
      <c r="AZ109" s="1155"/>
      <c r="BA109" s="1155"/>
      <c r="BB109" s="1155"/>
      <c r="BC109" s="1155"/>
      <c r="BD109" s="1155"/>
      <c r="BE109" s="1155"/>
      <c r="BF109" s="1155"/>
      <c r="BG109" s="1155"/>
      <c r="BH109" s="1155"/>
      <c r="BI109" s="1155"/>
      <c r="BJ109" s="1155"/>
      <c r="BK109" s="1155"/>
      <c r="BL109" s="1155"/>
      <c r="BM109" s="1155"/>
      <c r="BN109" s="1155"/>
      <c r="BO109" s="1155"/>
      <c r="BP109" s="1155"/>
      <c r="BQ109" s="1155"/>
      <c r="BR109" s="1155"/>
      <c r="BS109" s="1155"/>
      <c r="BT109" s="1155"/>
      <c r="BU109" s="1155"/>
      <c r="BV109" s="1155"/>
      <c r="BW109" s="1155"/>
      <c r="BX109" s="1155"/>
      <c r="BY109" s="1155"/>
      <c r="BZ109" s="1155"/>
      <c r="CA109" s="1155"/>
      <c r="CB109" s="1155"/>
      <c r="CC109" s="1155"/>
      <c r="CD109" s="1155"/>
      <c r="CE109" s="1155"/>
      <c r="CF109" s="1155"/>
      <c r="CG109" s="1155"/>
      <c r="CH109" s="1155"/>
      <c r="CI109" s="1155"/>
      <c r="CJ109" s="1155"/>
      <c r="CK109" s="1155"/>
      <c r="CL109" s="1157"/>
      <c r="CM109" s="1157"/>
      <c r="CN109" s="1157"/>
      <c r="CO109" s="1157"/>
      <c r="CP109" s="1157"/>
      <c r="CQ109" s="1157"/>
      <c r="CR109" s="1157"/>
      <c r="CS109" s="1157"/>
      <c r="CT109" s="1157"/>
      <c r="CU109" s="1157"/>
      <c r="CV109" s="1157"/>
      <c r="CW109" s="1157"/>
      <c r="CX109" s="1157"/>
      <c r="CY109" s="1157"/>
      <c r="CZ109" s="1157"/>
      <c r="DA109" s="1157"/>
      <c r="DB109" s="1157"/>
      <c r="DC109" s="1157"/>
      <c r="DD109" s="1157"/>
      <c r="DE109" s="1157"/>
      <c r="DF109" s="1157"/>
      <c r="DG109" s="1157"/>
      <c r="DH109" s="1157"/>
      <c r="DI109" s="1157"/>
      <c r="DJ109" s="1157"/>
      <c r="DK109" s="1157"/>
      <c r="DL109" s="1157"/>
      <c r="DM109" s="1157"/>
      <c r="DN109" s="1157"/>
      <c r="DO109" s="1157"/>
      <c r="DP109" s="1157"/>
      <c r="DQ109" s="1157"/>
      <c r="DR109" s="1157"/>
      <c r="DS109" s="1157"/>
      <c r="DT109" s="1157"/>
      <c r="DU109" s="1157"/>
      <c r="DV109" s="1157"/>
      <c r="DW109" s="1157"/>
      <c r="DX109" s="1157"/>
      <c r="DY109" s="1157"/>
      <c r="DZ109" s="1157"/>
      <c r="EA109" s="1157"/>
      <c r="EB109" s="1157"/>
      <c r="EC109" s="1157"/>
      <c r="ED109" s="1157"/>
      <c r="EE109" s="1157"/>
      <c r="EF109" s="1157"/>
      <c r="EG109" s="1157"/>
      <c r="EH109" s="1157"/>
      <c r="EI109" s="1157"/>
      <c r="EJ109" s="1157"/>
      <c r="EK109" s="1157"/>
      <c r="EL109" s="1157"/>
      <c r="EM109" s="1157"/>
      <c r="EN109" s="1157"/>
      <c r="EO109" s="1157"/>
      <c r="EP109" s="1157"/>
      <c r="EQ109" s="1157"/>
      <c r="ER109" s="1157"/>
      <c r="ES109" s="1157"/>
      <c r="ET109" s="1157"/>
      <c r="EU109" s="1157"/>
      <c r="EV109" s="1157"/>
      <c r="EW109" s="1157"/>
      <c r="EX109" s="1157"/>
      <c r="EY109" s="1157"/>
      <c r="EZ109" s="1157"/>
      <c r="FA109" s="1157"/>
      <c r="FB109" s="1157"/>
      <c r="FC109" s="1157"/>
      <c r="FD109" s="1157"/>
      <c r="FE109" s="1157"/>
      <c r="FF109" s="1157"/>
      <c r="FG109" s="1157"/>
      <c r="FH109" s="1157"/>
      <c r="FI109" s="1157"/>
      <c r="FJ109" s="1157"/>
      <c r="FK109" s="1157"/>
      <c r="FL109" s="1157"/>
      <c r="FM109" s="1157"/>
      <c r="FN109" s="1157"/>
      <c r="FO109" s="1157"/>
      <c r="FP109" s="1157"/>
      <c r="FQ109" s="1157"/>
      <c r="FR109" s="1157"/>
      <c r="FS109" s="1157"/>
      <c r="FT109" s="1157"/>
      <c r="FU109" s="1157"/>
      <c r="FV109" s="1158"/>
      <c r="FW109" s="885"/>
    </row>
    <row customHeight="1" ht="24.75">
      <c r="F110" s="759">
        <v>1</v>
      </c>
      <c r="G110" s="124"/>
      <c r="H110" s="120"/>
      <c r="I110" s="1159"/>
      <c r="J110" s="1160"/>
      <c r="K110" s="1160"/>
      <c r="L110" s="1160"/>
      <c r="M110" s="1160"/>
      <c r="N110" s="1160"/>
      <c r="O110" s="1161"/>
      <c r="P110" s="1161"/>
      <c r="Q110" s="1161"/>
      <c r="R110" s="1161"/>
      <c r="S110" s="1161"/>
      <c r="T110" s="1161"/>
      <c r="U110" s="1161"/>
      <c r="V110" s="1161"/>
      <c r="W110" s="1161"/>
      <c r="X110" s="1161"/>
      <c r="Y110" s="1161"/>
      <c r="Z110" s="1161"/>
      <c r="AA110" s="1161"/>
      <c r="AB110" s="1161"/>
      <c r="AC110" s="1160"/>
      <c r="AD110" s="1160"/>
      <c r="AE110" s="1160"/>
      <c r="AF110" s="1160"/>
      <c r="AG110" s="1160"/>
      <c r="AH110" s="1160"/>
      <c r="AI110" s="1160"/>
      <c r="AJ110" s="1160"/>
      <c r="AK110" s="1160"/>
      <c r="AL110" s="1160"/>
      <c r="AM110" s="1160"/>
      <c r="AN110" s="1160"/>
      <c r="AO110" s="1160"/>
      <c r="AP110" s="1160"/>
      <c r="AQ110" s="1160"/>
      <c r="AR110" s="1160"/>
      <c r="AS110" s="1160"/>
      <c r="AT110" s="1160"/>
      <c r="AU110" s="1160"/>
      <c r="AV110" s="1160"/>
      <c r="AW110" s="1160"/>
      <c r="AX110" s="1160"/>
      <c r="AY110" s="1160"/>
      <c r="AZ110" s="1160"/>
      <c r="BA110" s="1160"/>
      <c r="BB110" s="1160"/>
      <c r="BC110" s="1160"/>
      <c r="BD110" s="1160"/>
      <c r="BE110" s="1160"/>
      <c r="BF110" s="1160"/>
      <c r="BG110" s="1160"/>
      <c r="BH110" s="1160"/>
      <c r="BI110" s="1160"/>
      <c r="BJ110" s="1160"/>
      <c r="BK110" s="1160"/>
      <c r="BL110" s="1160"/>
      <c r="BM110" s="1160"/>
      <c r="BN110" s="1160"/>
      <c r="BO110" s="1160"/>
      <c r="BP110" s="1160"/>
      <c r="BQ110" s="1160"/>
      <c r="BR110" s="1160"/>
      <c r="BS110" s="1160"/>
      <c r="BT110" s="1161"/>
      <c r="BU110" s="1161"/>
      <c r="BV110" s="1161"/>
      <c r="BW110" s="1161"/>
      <c r="BX110" s="1161"/>
      <c r="BY110" s="1161"/>
      <c r="BZ110" s="1161"/>
      <c r="CA110" s="1161"/>
      <c r="CB110" s="1161"/>
      <c r="CC110" s="1161"/>
      <c r="CD110" s="1161"/>
      <c r="CE110" s="1161"/>
      <c r="CF110" s="1161"/>
      <c r="CG110" s="1161"/>
      <c r="CH110" s="1161"/>
      <c r="CI110" s="1161"/>
      <c r="CJ110" s="1161"/>
      <c r="CK110" s="1161"/>
      <c r="CL110" s="1160"/>
      <c r="CM110" s="1160"/>
      <c r="CN110" s="1160"/>
      <c r="CO110" s="1160"/>
      <c r="CP110" s="1160"/>
      <c r="CQ110" s="1160"/>
      <c r="CR110" s="1160"/>
      <c r="CS110" s="1160"/>
      <c r="CT110" s="1160"/>
      <c r="CU110" s="1160"/>
      <c r="CV110" s="1160"/>
      <c r="CW110" s="1160"/>
      <c r="CX110" s="1160"/>
      <c r="CY110" s="1161"/>
      <c r="CZ110" s="1161"/>
      <c r="DA110" s="1161"/>
      <c r="DB110" s="1161"/>
      <c r="DC110" s="1161"/>
      <c r="DD110" s="1161"/>
      <c r="DE110" s="1161"/>
      <c r="DF110" s="1161"/>
      <c r="DG110" s="1161"/>
      <c r="DH110" s="1161"/>
      <c r="DI110" s="1161"/>
      <c r="DJ110" s="1161"/>
      <c r="DK110" s="1160"/>
      <c r="DL110" s="1160"/>
      <c r="DM110" s="1160"/>
      <c r="DN110" s="1160"/>
      <c r="DO110" s="1160"/>
      <c r="DP110" s="1160"/>
      <c r="DQ110" s="1160"/>
      <c r="DR110" s="1160"/>
      <c r="DS110" s="1160"/>
      <c r="DT110" s="1160"/>
      <c r="DU110" s="1160"/>
      <c r="DV110" s="1160"/>
      <c r="DW110" s="1160"/>
      <c r="DX110" s="1160"/>
      <c r="DY110" s="1160"/>
      <c r="DZ110" s="1160"/>
      <c r="EA110" s="1160"/>
      <c r="EB110" s="1160"/>
      <c r="EC110" s="1160"/>
      <c r="ED110" s="1160"/>
      <c r="EE110" s="1160"/>
      <c r="EF110" s="1160"/>
      <c r="EG110" s="1160"/>
      <c r="EH110" s="1160"/>
      <c r="EI110" s="1160"/>
      <c r="EJ110" s="1160"/>
      <c r="EK110" s="1160"/>
      <c r="EL110" s="1160"/>
      <c r="EM110" s="1160"/>
      <c r="EN110" s="1160"/>
      <c r="EO110" s="1160"/>
      <c r="EP110" s="1160"/>
      <c r="EQ110" s="1160"/>
      <c r="ER110" s="1160"/>
      <c r="ES110" s="1160"/>
      <c r="ET110" s="1160"/>
      <c r="EU110" s="1160"/>
      <c r="EV110" s="1160"/>
      <c r="EW110" s="1160"/>
      <c r="EX110" s="1160"/>
      <c r="EY110" s="1160"/>
      <c r="EZ110" s="1160"/>
      <c r="FA110" s="1160"/>
      <c r="FB110" s="1160"/>
      <c r="FC110" s="1160"/>
      <c r="FD110" s="1160"/>
      <c r="FE110" s="1160"/>
      <c r="FF110" s="1160"/>
      <c r="FG110" s="1160"/>
      <c r="FH110" s="1160"/>
      <c r="FI110" s="1160"/>
      <c r="FJ110" s="1160"/>
      <c r="FK110" s="1160"/>
      <c r="FL110" s="1160"/>
      <c r="FM110" s="1160"/>
      <c r="FN110" s="1160"/>
      <c r="FO110" s="1160"/>
      <c r="FP110" s="1160"/>
      <c r="FQ110" s="1160"/>
      <c r="FR110" s="1160"/>
      <c r="FS110" s="1160"/>
      <c r="FT110" s="1160"/>
      <c r="FU110" s="1160"/>
      <c r="FV110" s="1160"/>
      <c r="FW110" s="1160"/>
    </row>
    <row customHeight="1" ht="12">
      <c r="F111" s="1162"/>
      <c r="G111" s="1119" t="s">
        <v>1728</v>
      </c>
      <c r="H111" s="1119"/>
      <c r="I111" s="1119"/>
      <c r="J111" s="1119"/>
      <c r="K111" s="1119"/>
      <c r="L111" s="1119"/>
      <c r="M111" s="1119"/>
      <c r="N111" s="1119"/>
      <c r="O111" s="1119"/>
      <c r="P111" s="1119"/>
      <c r="Q111" s="1119"/>
      <c r="R111" s="1119"/>
      <c r="S111" s="1119"/>
      <c r="T111" s="1119"/>
      <c r="U111" s="1119"/>
      <c r="V111" s="1119"/>
      <c r="W111" s="1119"/>
      <c r="X111" s="1119"/>
      <c r="Y111" s="1119"/>
      <c r="Z111" s="1119"/>
      <c r="AA111" s="1119"/>
      <c r="AB111" s="1119"/>
      <c r="AC111" s="1119"/>
      <c r="AD111" s="1119"/>
      <c r="AE111" s="1119"/>
      <c r="AF111" s="1119"/>
      <c r="AG111" s="1119"/>
      <c r="AH111" s="1119"/>
      <c r="AI111" s="1119"/>
      <c r="AJ111" s="1119"/>
      <c r="AK111" s="1119"/>
      <c r="AL111" s="1119"/>
      <c r="AM111" s="1119"/>
      <c r="AN111" s="1119"/>
      <c r="AO111" s="1119"/>
      <c r="AP111" s="1119"/>
      <c r="AQ111" s="1119"/>
      <c r="AR111" s="1119"/>
      <c r="AS111" s="1119"/>
      <c r="AT111" s="1119"/>
      <c r="AU111" s="1119"/>
      <c r="AV111" s="1119"/>
      <c r="AW111" s="1119"/>
      <c r="AX111" s="1119"/>
      <c r="AY111" s="1119"/>
      <c r="AZ111" s="1119"/>
      <c r="BA111" s="1119"/>
      <c r="BB111" s="1119"/>
      <c r="BC111" s="1119"/>
      <c r="BD111" s="1119"/>
      <c r="BE111" s="1119"/>
      <c r="BF111" s="1119"/>
      <c r="BG111" s="1119"/>
      <c r="BH111" s="1119"/>
      <c r="BI111" s="1119"/>
      <c r="BJ111" s="1119"/>
      <c r="BK111" s="1119"/>
      <c r="BL111" s="1119"/>
      <c r="BM111" s="1119"/>
      <c r="BN111" s="1119"/>
      <c r="BO111" s="1119"/>
      <c r="BP111" s="1119"/>
      <c r="BQ111" s="1119"/>
      <c r="BR111" s="1119"/>
      <c r="BS111" s="1119"/>
      <c r="BT111" s="1119"/>
      <c r="BU111" s="1119"/>
      <c r="BV111" s="1119"/>
      <c r="BW111" s="1119"/>
      <c r="BX111" s="1119"/>
      <c r="BY111" s="1119"/>
      <c r="BZ111" s="1119"/>
      <c r="CA111" s="1119"/>
      <c r="CB111" s="1119"/>
      <c r="CC111" s="1119"/>
      <c r="CD111" s="1119"/>
      <c r="CE111" s="1119"/>
      <c r="CF111" s="1119"/>
      <c r="CG111" s="1119"/>
      <c r="CH111" s="1119"/>
      <c r="CI111" s="1119"/>
      <c r="CJ111" s="1119"/>
      <c r="CK111" s="1119"/>
      <c r="CL111" s="1119"/>
      <c r="CM111" s="1119"/>
      <c r="CN111" s="1119"/>
      <c r="CO111" s="1119"/>
      <c r="CP111" s="1119"/>
      <c r="CQ111" s="1119"/>
      <c r="CR111" s="1119"/>
      <c r="CS111" s="1119"/>
      <c r="CT111" s="1119"/>
      <c r="CU111" s="1119"/>
      <c r="CV111" s="1119"/>
      <c r="CW111" s="1119"/>
      <c r="CX111" s="1119"/>
      <c r="CY111" s="1119"/>
      <c r="CZ111" s="1119"/>
      <c r="DA111" s="1119"/>
      <c r="DB111" s="1119"/>
      <c r="DC111" s="1119"/>
      <c r="DD111" s="1119"/>
      <c r="DE111" s="1119"/>
      <c r="DF111" s="1119"/>
      <c r="DG111" s="1119"/>
      <c r="DH111" s="1119"/>
      <c r="DI111" s="1119"/>
      <c r="DJ111" s="1119"/>
      <c r="DK111" s="1119"/>
      <c r="DL111" s="1119"/>
      <c r="DM111" s="1119"/>
      <c r="DN111" s="1119"/>
      <c r="DO111" s="1119"/>
      <c r="DP111" s="1119"/>
      <c r="DQ111" s="1119"/>
      <c r="DR111" s="1119"/>
      <c r="DS111" s="1119"/>
      <c r="DT111" s="1119"/>
      <c r="DU111" s="1119"/>
      <c r="DV111" s="1119"/>
      <c r="DW111" s="1119"/>
      <c r="DX111" s="1119"/>
      <c r="DY111" s="1119"/>
      <c r="DZ111" s="1119"/>
      <c r="EA111" s="1119"/>
      <c r="EB111" s="1119"/>
      <c r="EC111" s="1119"/>
      <c r="ED111" s="1119"/>
      <c r="EE111" s="1119"/>
      <c r="EF111" s="1119"/>
      <c r="EG111" s="1119"/>
      <c r="EH111" s="1119"/>
      <c r="EI111" s="1119"/>
      <c r="EJ111" s="1119"/>
      <c r="EK111" s="1119"/>
      <c r="EL111" s="1119"/>
      <c r="EM111" s="1119"/>
      <c r="EN111" s="1119"/>
      <c r="EO111" s="1119"/>
      <c r="EP111" s="1119"/>
      <c r="EQ111" s="1119"/>
      <c r="ER111" s="1119"/>
      <c r="ES111" s="1119"/>
      <c r="ET111" s="1119"/>
      <c r="EU111" s="1119"/>
      <c r="EV111" s="1119"/>
      <c r="EW111" s="1119"/>
      <c r="EX111" s="1119"/>
      <c r="EY111" s="1119"/>
      <c r="EZ111" s="1119"/>
      <c r="FA111" s="1119"/>
      <c r="FB111" s="1119"/>
      <c r="FC111" s="1119"/>
      <c r="FD111" s="1119"/>
      <c r="FE111" s="1119"/>
      <c r="FF111" s="1119"/>
      <c r="FG111" s="1119"/>
      <c r="FH111" s="1119"/>
      <c r="FI111" s="1119"/>
      <c r="FJ111" s="1119"/>
      <c r="FK111" s="1119"/>
      <c r="FL111" s="1119"/>
      <c r="FM111" s="1119"/>
      <c r="FN111" s="1119"/>
      <c r="FO111" s="1119"/>
      <c r="FP111" s="1119"/>
      <c r="FQ111" s="1119"/>
      <c r="FR111" s="1119"/>
      <c r="FS111" s="1119"/>
      <c r="FT111" s="1119"/>
      <c r="FU111" s="1119"/>
      <c r="FV111" s="1119"/>
      <c r="FW111" s="1163"/>
    </row>
    <row r="113" customHeight="1" ht="11.25">
      <c r="A113" s="1051" t="s">
        <v>2485</v>
      </c>
    </row>
    <row r="115" customHeight="1" ht="15" hidden="1">
      <c r="D115" s="215" t="s">
        <v>98</v>
      </c>
      <c r="E115" s="717" t="s">
        <v>211</v>
      </c>
      <c r="F115" s="718"/>
      <c r="G115" s="719"/>
      <c r="H115" s="89" t="str">
        <f>IF(A115="","",INDEX(DIFFERENTIATION_UNMERGE_VD,MATCH(A115,DIFFERENTIATION_ID_DIFF,0)))</f>
        <v/>
      </c>
      <c r="I115" s="89"/>
      <c r="J115" s="89"/>
      <c r="K115" s="89"/>
      <c r="L115" s="89"/>
      <c r="M115" s="89"/>
      <c r="N115" s="89"/>
      <c r="O115" s="89"/>
      <c r="P115" s="89"/>
      <c r="Q115" s="89"/>
      <c r="R115" s="89"/>
      <c r="S115" s="720"/>
      <c r="T115" s="721"/>
      <c r="AE115" s="0" t="s">
        <v>22</v>
      </c>
      <c r="AG115" s="722" t="s">
        <v>778</v>
      </c>
      <c r="AH115" s="723">
        <v>3</v>
      </c>
    </row>
    <row customHeight="1" ht="15" hidden="1">
      <c r="D116" s="729"/>
      <c r="E116" s="717" t="s">
        <v>717</v>
      </c>
      <c r="F116" s="718"/>
      <c r="G116" s="719"/>
      <c r="H116" s="89" t="str">
        <f>IF(A115="","",INDEX(DIFFERENTIATION_UNMERGE_AREA,MATCH(A115,DIFFERENTIATION_ID_DIFF,0)))</f>
        <v/>
      </c>
      <c r="I116" s="89"/>
      <c r="J116" s="89"/>
      <c r="K116" s="89"/>
      <c r="L116" s="89"/>
      <c r="M116" s="89"/>
      <c r="N116" s="89"/>
      <c r="O116" s="89"/>
      <c r="P116" s="89"/>
      <c r="Q116" s="89"/>
      <c r="R116" s="89"/>
      <c r="S116" s="720"/>
      <c r="T116" s="721"/>
    </row>
    <row customHeight="1" ht="15" hidden="1">
      <c r="D117" s="729"/>
      <c r="E117" s="717" t="s">
        <v>718</v>
      </c>
      <c r="F117" s="718"/>
      <c r="G117" s="719"/>
      <c r="H117" s="89" t="str">
        <f>IF(A115="","",INDEX(DIFFERENTIATION_UNMERGE_SYSTEM,MATCH(A115,DIFFERENTIATION_ID_DIFF,0)))</f>
        <v/>
      </c>
      <c r="I117" s="89"/>
      <c r="J117" s="89"/>
      <c r="K117" s="89"/>
      <c r="L117" s="89"/>
      <c r="M117" s="89"/>
      <c r="N117" s="89"/>
      <c r="O117" s="89"/>
      <c r="P117" s="89"/>
      <c r="Q117" s="89"/>
      <c r="R117" s="89"/>
      <c r="S117" s="720"/>
      <c r="T117" s="721"/>
    </row>
    <row customHeight="1" ht="24.75" hidden="1">
      <c r="D118" s="729"/>
      <c r="E118" s="725" t="s">
        <v>779</v>
      </c>
      <c r="F118" s="725"/>
      <c r="G118" s="725"/>
      <c r="H118" s="725"/>
      <c r="I118" s="725"/>
      <c r="J118" s="725"/>
      <c r="K118" s="725"/>
      <c r="L118" s="725"/>
      <c r="M118" s="725"/>
      <c r="N118" s="725"/>
      <c r="O118" s="725"/>
      <c r="P118" s="725"/>
      <c r="Q118" s="670">
        <f>SUMIF(T119:T120,"i",Q119:Q120)</f>
        <v>0</v>
      </c>
      <c r="R118" s="726"/>
      <c r="S118" s="298" t="s">
        <v>780</v>
      </c>
      <c r="T118" s="721" t="s">
        <v>781</v>
      </c>
      <c r="U118" s="136">
        <v>1</v>
      </c>
      <c r="V118" s="136" t="s">
        <v>728</v>
      </c>
    </row>
    <row customHeight="1" ht="11.25" hidden="1">
      <c r="D119" s="729"/>
      <c r="E119" s="330"/>
      <c r="F119" s="330">
        <v>0</v>
      </c>
      <c r="G119" s="330"/>
      <c r="H119" s="330"/>
      <c r="I119" s="330"/>
      <c r="J119" s="330"/>
      <c r="K119" s="330"/>
      <c r="L119" s="330"/>
      <c r="M119" s="330"/>
      <c r="N119" s="330"/>
      <c r="O119" s="330"/>
      <c r="P119" s="330"/>
      <c r="Q119" s="330"/>
      <c r="R119" s="330"/>
      <c r="S119" s="329"/>
      <c r="T119" s="727"/>
    </row>
    <row customHeight="1" ht="11.25" hidden="1">
      <c r="D120" s="729"/>
      <c r="E120" s="592" t="s">
        <v>22</v>
      </c>
      <c r="F120" s="167" t="s">
        <v>22</v>
      </c>
      <c r="G120" s="167" t="s">
        <v>791</v>
      </c>
      <c r="H120" s="176" t="s">
        <v>22</v>
      </c>
      <c r="I120" s="176"/>
      <c r="J120" s="176"/>
      <c r="K120" s="176"/>
      <c r="L120" s="176"/>
      <c r="M120" s="176"/>
      <c r="N120" s="176"/>
      <c r="O120" s="176"/>
      <c r="P120" s="176"/>
      <c r="Q120" s="176"/>
      <c r="R120" s="221"/>
      <c r="S120" s="730"/>
      <c r="T120" s="727"/>
    </row>
    <row customHeight="1" ht="24.75" hidden="1">
      <c r="D121" s="729"/>
      <c r="E121" s="725" t="s">
        <v>792</v>
      </c>
      <c r="F121" s="725"/>
      <c r="G121" s="725"/>
      <c r="H121" s="725"/>
      <c r="I121" s="725"/>
      <c r="J121" s="725"/>
      <c r="K121" s="725"/>
      <c r="L121" s="725"/>
      <c r="M121" s="725"/>
      <c r="N121" s="725"/>
      <c r="O121" s="725"/>
      <c r="P121" s="725"/>
      <c r="Q121" s="670">
        <f>SUMIF(T122:T123,"i",Q122:Q123)</f>
        <v>0</v>
      </c>
      <c r="R121" s="726"/>
      <c r="S121" s="298" t="s">
        <v>793</v>
      </c>
      <c r="T121" s="721" t="s">
        <v>781</v>
      </c>
      <c r="U121" s="136">
        <v>1</v>
      </c>
      <c r="V121" s="136" t="s">
        <v>728</v>
      </c>
    </row>
    <row customHeight="1" ht="11.25" hidden="1">
      <c r="D122" s="729"/>
      <c r="E122" s="330"/>
      <c r="F122" s="330">
        <v>0</v>
      </c>
      <c r="G122" s="330"/>
      <c r="H122" s="330"/>
      <c r="I122" s="330"/>
      <c r="J122" s="330"/>
      <c r="K122" s="330"/>
      <c r="L122" s="330"/>
      <c r="M122" s="330"/>
      <c r="N122" s="330"/>
      <c r="O122" s="330"/>
      <c r="P122" s="330"/>
      <c r="Q122" s="330"/>
      <c r="R122" s="330"/>
      <c r="S122" s="329"/>
      <c r="T122" s="727"/>
    </row>
    <row customHeight="1" ht="11.25" hidden="1">
      <c r="D123" s="731"/>
      <c r="E123" s="592" t="s">
        <v>22</v>
      </c>
      <c r="F123" s="167" t="s">
        <v>22</v>
      </c>
      <c r="G123" s="167" t="s">
        <v>791</v>
      </c>
      <c r="H123" s="176" t="s">
        <v>22</v>
      </c>
      <c r="I123" s="176"/>
      <c r="J123" s="176"/>
      <c r="K123" s="176"/>
      <c r="L123" s="176"/>
      <c r="M123" s="176"/>
      <c r="N123" s="176"/>
      <c r="O123" s="176"/>
      <c r="P123" s="176"/>
      <c r="Q123" s="176"/>
      <c r="R123" s="221"/>
      <c r="S123" s="730"/>
      <c r="T123" s="727"/>
    </row>
    <row r="125" customHeight="1" ht="11.25">
      <c r="A125" s="1051" t="s">
        <v>2486</v>
      </c>
    </row>
    <row r="127" customHeight="1" ht="15">
      <c r="D127" s="215" t="s">
        <v>98</v>
      </c>
      <c r="E127" s="717" t="s">
        <v>211</v>
      </c>
      <c r="F127" s="718"/>
      <c r="G127" s="719"/>
      <c r="H127" s="89" t="str">
        <f>IF(A127="","",INDEX(DIFFERENTIATION_UNMERGE_VD,MATCH(A127,DIFFERENTIATION_ID_DIFF,0)))</f>
        <v/>
      </c>
      <c r="I127" s="89"/>
      <c r="J127" s="89"/>
      <c r="K127" s="89"/>
      <c r="L127" s="89"/>
      <c r="M127" s="89"/>
      <c r="N127" s="89"/>
      <c r="O127" s="89"/>
      <c r="P127" s="89"/>
      <c r="Q127" s="89"/>
      <c r="R127" s="89"/>
      <c r="S127" s="720"/>
      <c r="T127" s="721"/>
      <c r="AE127" s="0" t="s">
        <v>22</v>
      </c>
      <c r="AG127" s="722" t="s">
        <v>778</v>
      </c>
      <c r="AH127" s="723">
        <v>3</v>
      </c>
    </row>
    <row customHeight="1" ht="15">
      <c r="D128" s="729"/>
      <c r="E128" s="717" t="s">
        <v>717</v>
      </c>
      <c r="F128" s="718"/>
      <c r="G128" s="719"/>
      <c r="H128" s="89" t="str">
        <f>IF(A127="","",INDEX(DIFFERENTIATION_UNMERGE_AREA,MATCH(A127,DIFFERENTIATION_ID_DIFF,0)))</f>
        <v/>
      </c>
      <c r="I128" s="89"/>
      <c r="J128" s="89"/>
      <c r="K128" s="89"/>
      <c r="L128" s="89"/>
      <c r="M128" s="89"/>
      <c r="N128" s="89"/>
      <c r="O128" s="89"/>
      <c r="P128" s="89"/>
      <c r="Q128" s="89"/>
      <c r="R128" s="89"/>
      <c r="S128" s="720"/>
      <c r="T128" s="721"/>
    </row>
    <row customHeight="1" ht="15">
      <c r="D129" s="729"/>
      <c r="E129" s="717" t="s">
        <v>718</v>
      </c>
      <c r="F129" s="718"/>
      <c r="G129" s="719"/>
      <c r="H129" s="89" t="str">
        <f>IF(A127="","",INDEX(DIFFERENTIATION_UNMERGE_SYSTEM,MATCH(A127,DIFFERENTIATION_ID_DIFF,0)))</f>
        <v/>
      </c>
      <c r="I129" s="89"/>
      <c r="J129" s="89"/>
      <c r="K129" s="89"/>
      <c r="L129" s="89"/>
      <c r="M129" s="89"/>
      <c r="N129" s="89"/>
      <c r="O129" s="89"/>
      <c r="P129" s="89"/>
      <c r="Q129" s="89"/>
      <c r="R129" s="89"/>
      <c r="S129" s="720"/>
      <c r="T129" s="721"/>
    </row>
    <row customHeight="1" ht="24.75">
      <c r="D130" s="729"/>
      <c r="E130" s="725" t="s">
        <v>779</v>
      </c>
      <c r="F130" s="725"/>
      <c r="G130" s="725"/>
      <c r="H130" s="725"/>
      <c r="I130" s="725"/>
      <c r="J130" s="725"/>
      <c r="K130" s="725"/>
      <c r="L130" s="725"/>
      <c r="M130" s="725"/>
      <c r="N130" s="725"/>
      <c r="O130" s="725"/>
      <c r="P130" s="725"/>
      <c r="Q130" s="670">
        <f>SUMIF(T131:T132,"i",Q131:Q132)</f>
        <v>0</v>
      </c>
      <c r="R130" s="726"/>
      <c r="S130" s="298" t="s">
        <v>780</v>
      </c>
      <c r="T130" s="721" t="s">
        <v>781</v>
      </c>
      <c r="U130" s="136">
        <v>1</v>
      </c>
      <c r="V130" s="136" t="s">
        <v>728</v>
      </c>
    </row>
    <row customHeight="1" ht="11.25" hidden="1">
      <c r="D131" s="729"/>
      <c r="E131" s="330"/>
      <c r="F131" s="330">
        <v>0</v>
      </c>
      <c r="G131" s="330"/>
      <c r="H131" s="330"/>
      <c r="I131" s="330"/>
      <c r="J131" s="330"/>
      <c r="K131" s="330"/>
      <c r="L131" s="330"/>
      <c r="M131" s="330"/>
      <c r="N131" s="330"/>
      <c r="O131" s="330"/>
      <c r="P131" s="330"/>
      <c r="Q131" s="330"/>
      <c r="R131" s="330"/>
      <c r="S131" s="329"/>
      <c r="T131" s="727"/>
    </row>
    <row customHeight="1" ht="11.25">
      <c r="D132" s="729"/>
      <c r="E132" s="592" t="s">
        <v>22</v>
      </c>
      <c r="F132" s="167" t="s">
        <v>22</v>
      </c>
      <c r="G132" s="167" t="s">
        <v>791</v>
      </c>
      <c r="H132" s="176" t="s">
        <v>22</v>
      </c>
      <c r="I132" s="176"/>
      <c r="J132" s="176"/>
      <c r="K132" s="176"/>
      <c r="L132" s="176"/>
      <c r="M132" s="176"/>
      <c r="N132" s="176"/>
      <c r="O132" s="176"/>
      <c r="P132" s="176"/>
      <c r="Q132" s="176"/>
      <c r="R132" s="221"/>
      <c r="S132" s="730"/>
      <c r="T132" s="727"/>
    </row>
    <row customHeight="1" ht="5.25" hidden="1">
      <c r="D133" s="729"/>
      <c r="E133" s="1164"/>
      <c r="F133" s="1164"/>
      <c r="G133" s="1164"/>
      <c r="H133" s="1164"/>
      <c r="I133" s="1164"/>
      <c r="J133" s="1164"/>
      <c r="K133" s="1164"/>
      <c r="L133" s="1164"/>
      <c r="M133" s="1164"/>
      <c r="N133" s="1164"/>
      <c r="O133" s="1164"/>
      <c r="P133" s="1164"/>
      <c r="Q133" s="603"/>
      <c r="R133" s="1165"/>
      <c r="S133" s="330"/>
      <c r="T133" s="721" t="s">
        <v>781</v>
      </c>
      <c r="U133" s="136">
        <v>1</v>
      </c>
      <c r="V133" s="136" t="s">
        <v>728</v>
      </c>
    </row>
    <row customHeight="1" ht="5.25" hidden="1">
      <c r="D134" s="729"/>
      <c r="E134" s="330"/>
      <c r="F134" s="330"/>
      <c r="G134" s="330"/>
      <c r="H134" s="330"/>
      <c r="I134" s="330"/>
      <c r="J134" s="330"/>
      <c r="K134" s="330"/>
      <c r="L134" s="330"/>
      <c r="M134" s="330"/>
      <c r="N134" s="330"/>
      <c r="O134" s="330"/>
      <c r="P134" s="330"/>
      <c r="Q134" s="330"/>
      <c r="R134" s="330"/>
      <c r="S134" s="329"/>
      <c r="T134" s="727"/>
    </row>
    <row customHeight="1" ht="5.25" hidden="1">
      <c r="D135" s="731"/>
      <c r="E135" s="1166"/>
      <c r="F135" s="1167"/>
      <c r="G135" s="1167"/>
      <c r="H135" s="1168"/>
      <c r="I135" s="1168"/>
      <c r="J135" s="1168"/>
      <c r="K135" s="1168"/>
      <c r="L135" s="1168"/>
      <c r="M135" s="1168"/>
      <c r="N135" s="1168"/>
      <c r="O135" s="1168"/>
      <c r="P135" s="1168"/>
      <c r="Q135" s="1168"/>
      <c r="R135" s="1169"/>
      <c r="S135" s="1170"/>
      <c r="T135" s="727"/>
    </row>
    <row customHeight="1" ht="17.25">
      <c r="D136" s="1171"/>
    </row>
    <row customHeight="1" ht="11.25">
      <c r="A137" s="1051" t="s">
        <v>2487</v>
      </c>
    </row>
    <row r="139" customHeight="1" ht="45">
      <c r="E139" s="1172"/>
      <c r="F139" s="208" t="s">
        <v>98</v>
      </c>
      <c r="G139" s="1173" t="s">
        <v>22</v>
      </c>
      <c r="H139" s="450"/>
      <c r="I139" s="1174" t="s">
        <v>98</v>
      </c>
      <c r="J139" s="761" t="s">
        <v>783</v>
      </c>
      <c r="K139" s="250" t="s">
        <v>699</v>
      </c>
      <c r="L139" s="391" t="s">
        <v>699</v>
      </c>
      <c r="M139" s="246"/>
      <c r="N139" s="250" t="s">
        <v>699</v>
      </c>
      <c r="O139" s="250" t="s">
        <v>699</v>
      </c>
      <c r="P139" s="250" t="s">
        <v>699</v>
      </c>
      <c r="Q139" s="846">
        <f>SUM(Q140:Q142)</f>
        <v>0</v>
      </c>
      <c r="R139" s="846">
        <f>IF(R136=0,0,(Q136/R136)*100)</f>
        <v>0</v>
      </c>
      <c r="S139" s="298"/>
      <c r="T139" s="721" t="s">
        <v>781</v>
      </c>
    </row>
    <row customHeight="1" ht="11.25">
      <c r="E140" s="1081"/>
      <c r="F140" s="208"/>
      <c r="G140" s="1173"/>
      <c r="H140" s="152"/>
      <c r="I140" s="233" t="s">
        <v>784</v>
      </c>
      <c r="J140" s="900"/>
      <c r="K140" s="1175"/>
      <c r="L140" s="892"/>
      <c r="M140" s="1176" t="s">
        <v>98</v>
      </c>
      <c r="N140" s="336"/>
      <c r="O140" s="407"/>
      <c r="P140" s="477"/>
      <c r="Q140" s="407"/>
      <c r="R140" s="492">
        <v>0</v>
      </c>
      <c r="S140" s="298"/>
      <c r="T140" s="721"/>
    </row>
    <row customHeight="1" ht="11.25">
      <c r="E141" s="1081"/>
      <c r="F141" s="208"/>
      <c r="G141" s="1173"/>
      <c r="H141" s="152"/>
      <c r="I141" s="233"/>
      <c r="J141" s="900"/>
      <c r="K141" s="336"/>
      <c r="L141" s="1177"/>
      <c r="M141" s="1178"/>
      <c r="N141" s="176" t="s">
        <v>789</v>
      </c>
      <c r="O141" s="176"/>
      <c r="P141" s="176"/>
      <c r="Q141" s="176"/>
      <c r="R141" s="221"/>
      <c r="S141" s="298"/>
      <c r="T141" s="721"/>
    </row>
    <row customHeight="1" ht="11.25">
      <c r="E142" s="1179"/>
      <c r="F142" s="208"/>
      <c r="G142" s="106"/>
      <c r="H142" s="1177" t="s">
        <v>22</v>
      </c>
      <c r="I142" s="1178"/>
      <c r="J142" s="176" t="s">
        <v>790</v>
      </c>
      <c r="K142" s="176"/>
      <c r="L142" s="176"/>
      <c r="M142" s="176"/>
      <c r="N142" s="176"/>
      <c r="O142" s="176"/>
      <c r="P142" s="176"/>
      <c r="Q142" s="176"/>
      <c r="R142" s="221"/>
      <c r="S142" s="298"/>
      <c r="T142" s="721"/>
    </row>
    <row r="147" customHeight="1" ht="11.25">
      <c r="E147" s="1123"/>
      <c r="F147" s="1123"/>
      <c r="G147" s="1123"/>
      <c r="H147" s="152"/>
      <c r="I147" s="233" t="s">
        <v>784</v>
      </c>
      <c r="J147" s="900"/>
      <c r="K147" s="1175"/>
      <c r="L147" s="892"/>
      <c r="M147" s="1176" t="s">
        <v>98</v>
      </c>
      <c r="N147" s="336"/>
      <c r="O147" s="407"/>
      <c r="P147" s="477"/>
      <c r="Q147" s="407"/>
      <c r="R147" s="492">
        <v>0</v>
      </c>
      <c r="T147" s="721"/>
    </row>
    <row customHeight="1" ht="11.25">
      <c r="E148" s="1123"/>
      <c r="F148" s="1123"/>
      <c r="G148" s="1123"/>
      <c r="H148" s="152"/>
      <c r="I148" s="233"/>
      <c r="J148" s="900"/>
      <c r="K148" s="336"/>
      <c r="L148" s="1177"/>
      <c r="M148" s="1178"/>
      <c r="N148" s="176" t="s">
        <v>789</v>
      </c>
      <c r="O148" s="176"/>
      <c r="P148" s="176"/>
      <c r="Q148" s="176"/>
      <c r="R148" s="221"/>
      <c r="T148" s="721"/>
    </row>
    <row r="150" customHeight="1" ht="11.25">
      <c r="E150" s="1180"/>
      <c r="H150" s="1181"/>
      <c r="I150" s="1123"/>
      <c r="J150" s="1125"/>
      <c r="K150" s="1125"/>
      <c r="L150" s="892"/>
      <c r="M150" s="1176" t="s">
        <v>98</v>
      </c>
      <c r="N150" s="336"/>
      <c r="O150" s="407"/>
      <c r="P150" s="477"/>
      <c r="Q150" s="407"/>
      <c r="R150" s="492">
        <v>0</v>
      </c>
      <c r="T150" s="721"/>
    </row>
    <row r="152" customHeight="1" ht="17.25">
      <c r="A152" s="1051" t="s">
        <v>2488</v>
      </c>
    </row>
    <row customHeight="1" ht="17.25"/>
    <row customHeight="1" ht="17.25">
      <c r="D154" s="249"/>
      <c r="E154" s="253"/>
      <c r="F154" s="254"/>
      <c r="G154" s="1182"/>
      <c r="H154" s="249"/>
      <c r="I154" s="249">
        <v>1</v>
      </c>
      <c r="J154" s="365"/>
      <c r="K154" s="299" t="s">
        <v>61</v>
      </c>
      <c r="L154" s="208"/>
      <c r="M154" s="208" t="s">
        <v>98</v>
      </c>
      <c r="N154" s="1183" t="str">
        <f>IF(Z154="","",INDEX(TERRITORY_MR_LIST,MATCH(Z154,TERRITORY_LIST_ID,0)))</f>
        <v/>
      </c>
      <c r="O154" s="299" t="s">
        <v>61</v>
      </c>
      <c r="P154" s="208"/>
      <c r="Q154" s="208" t="s">
        <v>98</v>
      </c>
      <c r="R154" s="336" t="s">
        <v>22</v>
      </c>
      <c r="S154" s="214" t="s">
        <v>61</v>
      </c>
      <c r="T154" s="208"/>
      <c r="U154" s="208" t="s">
        <v>98</v>
      </c>
      <c r="V154" s="336" t="s">
        <v>22</v>
      </c>
      <c r="W154" s="365"/>
    </row>
    <row customHeight="1" ht="17.25">
      <c r="D155" s="249"/>
      <c r="E155" s="253"/>
      <c r="F155" s="263"/>
      <c r="G155" s="1182"/>
      <c r="H155" s="249"/>
      <c r="I155" s="249"/>
      <c r="J155" s="365"/>
      <c r="K155" s="305"/>
      <c r="L155" s="208"/>
      <c r="M155" s="208"/>
      <c r="N155" s="1183"/>
      <c r="O155" s="305"/>
      <c r="P155" s="208"/>
      <c r="Q155" s="208"/>
      <c r="R155" s="336"/>
      <c r="S155" s="214"/>
      <c r="T155" s="1184"/>
      <c r="U155" s="1185"/>
      <c r="V155" s="1185" t="s">
        <v>567</v>
      </c>
      <c r="W155" s="1186"/>
    </row>
    <row customHeight="1" ht="17.25">
      <c r="D156" s="231"/>
      <c r="E156" s="266"/>
      <c r="F156" s="263"/>
      <c r="G156" s="1187"/>
      <c r="H156" s="231"/>
      <c r="I156" s="231"/>
      <c r="J156" s="1188"/>
      <c r="K156" s="305"/>
      <c r="L156" s="231"/>
      <c r="M156" s="231"/>
      <c r="N156" s="1189"/>
      <c r="O156" s="210"/>
      <c r="P156" s="1184"/>
      <c r="Q156" s="1185"/>
      <c r="R156" s="1185" t="s">
        <v>568</v>
      </c>
      <c r="S156" s="1190"/>
      <c r="T156" s="1190"/>
      <c r="U156" s="1190"/>
      <c r="V156" s="1190"/>
      <c r="W156" s="1186"/>
    </row>
    <row customHeight="1" ht="17.25">
      <c r="D157" s="231"/>
      <c r="E157" s="266"/>
      <c r="F157" s="263"/>
      <c r="G157" s="1187"/>
      <c r="H157" s="231"/>
      <c r="I157" s="231"/>
      <c r="J157" s="1188"/>
      <c r="K157" s="210"/>
      <c r="L157" s="1184"/>
      <c r="M157" s="1185"/>
      <c r="N157" s="1185" t="s">
        <v>569</v>
      </c>
      <c r="O157" s="1185"/>
      <c r="P157" s="1185"/>
      <c r="Q157" s="1185"/>
      <c r="R157" s="1185"/>
      <c r="S157" s="1190"/>
      <c r="T157" s="1190"/>
      <c r="U157" s="1190"/>
      <c r="V157" s="1190"/>
      <c r="W157" s="1186"/>
    </row>
    <row customHeight="1" ht="17.25">
      <c r="D158" s="231"/>
      <c r="E158" s="266"/>
      <c r="F158" s="267"/>
      <c r="G158" s="1187"/>
      <c r="H158" s="1184"/>
      <c r="I158" s="1185"/>
      <c r="J158" s="1185" t="s">
        <v>601</v>
      </c>
      <c r="K158" s="1185"/>
      <c r="L158" s="1185"/>
      <c r="M158" s="1185"/>
      <c r="N158" s="1185"/>
      <c r="O158" s="1185"/>
      <c r="P158" s="1185"/>
      <c r="Q158" s="1185"/>
      <c r="R158" s="1185"/>
      <c r="S158" s="1190"/>
      <c r="T158" s="1190"/>
      <c r="U158" s="1190"/>
      <c r="V158" s="1190"/>
      <c r="W158" s="1186"/>
    </row>
    <row customHeight="1" ht="17.25"/>
    <row customHeight="1" ht="17.25">
      <c r="D160" s="1123"/>
      <c r="E160" s="1191"/>
      <c r="F160" s="263"/>
      <c r="G160" s="1192"/>
      <c r="H160" s="249"/>
      <c r="I160" s="249">
        <v>1</v>
      </c>
      <c r="J160" s="365"/>
      <c r="K160" s="299" t="s">
        <v>61</v>
      </c>
      <c r="L160" s="208"/>
      <c r="M160" s="208" t="s">
        <v>98</v>
      </c>
      <c r="N160" s="1183" t="str">
        <f>IF(Z160="","",INDEX(TERRITORY_MR_LIST,MATCH(Z160,TERRITORY_LIST_ID,0)))</f>
        <v/>
      </c>
      <c r="O160" s="299" t="s">
        <v>61</v>
      </c>
      <c r="P160" s="208"/>
      <c r="Q160" s="208" t="s">
        <v>98</v>
      </c>
      <c r="R160" s="336" t="s">
        <v>22</v>
      </c>
      <c r="S160" s="214" t="s">
        <v>61</v>
      </c>
      <c r="T160" s="208"/>
      <c r="U160" s="208" t="s">
        <v>98</v>
      </c>
      <c r="V160" s="336" t="s">
        <v>22</v>
      </c>
      <c r="W160" s="365"/>
    </row>
    <row customHeight="1" ht="17.25">
      <c r="D161" s="1123"/>
      <c r="E161" s="1191"/>
      <c r="F161" s="263"/>
      <c r="G161" s="1192"/>
      <c r="H161" s="249"/>
      <c r="I161" s="249"/>
      <c r="J161" s="365"/>
      <c r="K161" s="305"/>
      <c r="L161" s="208"/>
      <c r="M161" s="208"/>
      <c r="N161" s="1183"/>
      <c r="O161" s="305"/>
      <c r="P161" s="208"/>
      <c r="Q161" s="208"/>
      <c r="R161" s="336"/>
      <c r="S161" s="214"/>
      <c r="T161" s="1184"/>
      <c r="U161" s="1185"/>
      <c r="V161" s="1185" t="s">
        <v>567</v>
      </c>
      <c r="W161" s="1186"/>
    </row>
    <row customHeight="1" ht="17.25">
      <c r="D162" s="1123"/>
      <c r="E162" s="1191"/>
      <c r="F162" s="263"/>
      <c r="G162" s="1192"/>
      <c r="H162" s="231"/>
      <c r="I162" s="231"/>
      <c r="J162" s="1188"/>
      <c r="K162" s="305"/>
      <c r="L162" s="231"/>
      <c r="M162" s="231"/>
      <c r="N162" s="1189"/>
      <c r="O162" s="210"/>
      <c r="P162" s="1184"/>
      <c r="Q162" s="1185"/>
      <c r="R162" s="1185" t="s">
        <v>568</v>
      </c>
      <c r="S162" s="1190"/>
      <c r="T162" s="1190"/>
      <c r="U162" s="1190"/>
      <c r="V162" s="1190"/>
      <c r="W162" s="1186"/>
    </row>
    <row customHeight="1" ht="17.25">
      <c r="D163" s="1123"/>
      <c r="E163" s="1191"/>
      <c r="F163" s="263"/>
      <c r="G163" s="1192"/>
      <c r="H163" s="231"/>
      <c r="I163" s="231"/>
      <c r="J163" s="1188"/>
      <c r="K163" s="210"/>
      <c r="L163" s="1184"/>
      <c r="M163" s="1185"/>
      <c r="N163" s="1185" t="s">
        <v>569</v>
      </c>
      <c r="O163" s="1185"/>
      <c r="P163" s="1185"/>
      <c r="Q163" s="1185"/>
      <c r="R163" s="1185"/>
      <c r="S163" s="1190"/>
      <c r="T163" s="1190"/>
      <c r="U163" s="1190"/>
      <c r="V163" s="1190"/>
      <c r="W163" s="1186"/>
    </row>
    <row customHeight="1" ht="17.25"/>
    <row customHeight="1" ht="17.25">
      <c r="D165" s="1123"/>
      <c r="E165" s="1191"/>
      <c r="F165" s="263"/>
      <c r="G165" s="1192"/>
      <c r="H165" s="1123"/>
      <c r="I165" s="1123"/>
      <c r="J165" s="1193"/>
      <c r="K165" s="1194"/>
      <c r="L165" s="208"/>
      <c r="M165" s="208" t="s">
        <v>98</v>
      </c>
      <c r="N165" s="1183" t="str">
        <f>IF(Z165="","",INDEX(TERRITORY_MR_LIST,MATCH(Z165,TERRITORY_LIST_ID,0)))</f>
        <v/>
      </c>
      <c r="O165" s="299" t="s">
        <v>61</v>
      </c>
      <c r="P165" s="208"/>
      <c r="Q165" s="208" t="s">
        <v>98</v>
      </c>
      <c r="R165" s="336" t="s">
        <v>22</v>
      </c>
      <c r="S165" s="214" t="s">
        <v>61</v>
      </c>
      <c r="T165" s="208"/>
      <c r="U165" s="208" t="s">
        <v>98</v>
      </c>
      <c r="V165" s="336" t="s">
        <v>22</v>
      </c>
      <c r="W165" s="365"/>
    </row>
    <row customHeight="1" ht="17.25">
      <c r="D166" s="1123"/>
      <c r="E166" s="1191"/>
      <c r="F166" s="263"/>
      <c r="G166" s="1192"/>
      <c r="H166" s="1123"/>
      <c r="I166" s="1123"/>
      <c r="J166" s="1193"/>
      <c r="K166" s="1194"/>
      <c r="L166" s="208"/>
      <c r="M166" s="208"/>
      <c r="N166" s="1183"/>
      <c r="O166" s="305"/>
      <c r="P166" s="208"/>
      <c r="Q166" s="208"/>
      <c r="R166" s="336"/>
      <c r="S166" s="214"/>
      <c r="T166" s="1184"/>
      <c r="U166" s="1185"/>
      <c r="V166" s="1185" t="s">
        <v>567</v>
      </c>
      <c r="W166" s="1186"/>
    </row>
    <row customHeight="1" ht="17.25">
      <c r="D167" s="1123"/>
      <c r="E167" s="1191"/>
      <c r="F167" s="263"/>
      <c r="G167" s="1192"/>
      <c r="H167" s="1123"/>
      <c r="I167" s="1123"/>
      <c r="J167" s="1193"/>
      <c r="K167" s="1194"/>
      <c r="L167" s="231"/>
      <c r="M167" s="231"/>
      <c r="N167" s="1189"/>
      <c r="O167" s="210"/>
      <c r="P167" s="1184"/>
      <c r="Q167" s="1185"/>
      <c r="R167" s="1185" t="s">
        <v>568</v>
      </c>
      <c r="S167" s="1190"/>
      <c r="T167" s="1190"/>
      <c r="U167" s="1190"/>
      <c r="V167" s="1190"/>
      <c r="W167" s="1186"/>
    </row>
    <row customHeight="1" ht="17.25"/>
    <row customHeight="1" ht="17.25">
      <c r="D169" s="1123"/>
      <c r="E169" s="1191"/>
      <c r="F169" s="263"/>
      <c r="G169" s="1192"/>
      <c r="H169" s="1123"/>
      <c r="I169" s="1123"/>
      <c r="J169" s="1193"/>
      <c r="K169" s="1194"/>
      <c r="L169" s="1195"/>
      <c r="M169" s="1195"/>
      <c r="N169" s="1196"/>
      <c r="O169" s="305"/>
      <c r="P169" s="208"/>
      <c r="Q169" s="208" t="s">
        <v>98</v>
      </c>
      <c r="R169" s="336" t="s">
        <v>22</v>
      </c>
      <c r="S169" s="214" t="s">
        <v>61</v>
      </c>
      <c r="T169" s="208"/>
      <c r="U169" s="208" t="s">
        <v>98</v>
      </c>
      <c r="V169" s="336" t="s">
        <v>22</v>
      </c>
      <c r="W169" s="365"/>
    </row>
    <row customHeight="1" ht="17.25">
      <c r="D170" s="1123"/>
      <c r="E170" s="1191"/>
      <c r="F170" s="263"/>
      <c r="G170" s="1192"/>
      <c r="H170" s="1123"/>
      <c r="I170" s="1123"/>
      <c r="J170" s="1193"/>
      <c r="K170" s="1194"/>
      <c r="L170" s="1195"/>
      <c r="M170" s="1195"/>
      <c r="N170" s="1196"/>
      <c r="O170" s="305"/>
      <c r="P170" s="208"/>
      <c r="Q170" s="208"/>
      <c r="R170" s="336"/>
      <c r="S170" s="214"/>
      <c r="T170" s="1184"/>
      <c r="U170" s="1185"/>
      <c r="V170" s="1185" t="s">
        <v>567</v>
      </c>
      <c r="W170" s="1186"/>
    </row>
    <row customHeight="1" ht="17.25"/>
    <row customHeight="1" ht="17.25">
      <c r="D172" s="1123"/>
      <c r="E172" s="1191"/>
      <c r="F172" s="263"/>
      <c r="G172" s="1192"/>
      <c r="H172" s="1195"/>
      <c r="I172" s="1195"/>
      <c r="J172" s="1197"/>
      <c r="K172" s="1192"/>
      <c r="L172" s="1195"/>
      <c r="M172" s="1195"/>
      <c r="N172" s="1192"/>
      <c r="O172" s="1192"/>
      <c r="P172" s="1195"/>
      <c r="Q172" s="1195"/>
      <c r="R172" s="1198"/>
      <c r="S172" s="1192"/>
      <c r="T172" s="208"/>
      <c r="U172" s="208" t="s">
        <v>98</v>
      </c>
      <c r="V172" s="336" t="s">
        <v>22</v>
      </c>
      <c r="W172" s="365"/>
    </row>
    <row r="174" customHeight="1" ht="17.25">
      <c r="A174" s="1051" t="s">
        <v>2489</v>
      </c>
    </row>
    <row customHeight="1" ht="17.25"/>
    <row customHeight="1" ht="17.25">
      <c r="D176" s="249"/>
      <c r="E176" s="253"/>
      <c r="F176" s="254"/>
      <c r="G176" s="1182"/>
      <c r="H176" s="249"/>
      <c r="I176" s="249">
        <v>1</v>
      </c>
      <c r="J176" s="365"/>
      <c r="K176" s="299" t="s">
        <v>61</v>
      </c>
      <c r="L176" s="208"/>
      <c r="M176" s="208" t="s">
        <v>98</v>
      </c>
      <c r="N176" s="1183" t="str">
        <f>IF(Z176="","",INDEX(TERRITORY_MR_LIST,MATCH(Z176,TERRITORY_LIST_ID,0)))</f>
        <v/>
      </c>
      <c r="O176" s="299" t="s">
        <v>61</v>
      </c>
      <c r="P176" s="208"/>
      <c r="Q176" s="208" t="s">
        <v>98</v>
      </c>
      <c r="R176" s="336" t="s">
        <v>22</v>
      </c>
      <c r="S176" s="606" t="s">
        <v>19</v>
      </c>
      <c r="T176" s="606"/>
      <c r="U176" s="606" t="s">
        <v>98</v>
      </c>
      <c r="V176" s="1199"/>
      <c r="W176" s="365"/>
    </row>
    <row customHeight="1" ht="17.25">
      <c r="D177" s="249"/>
      <c r="E177" s="253"/>
      <c r="F177" s="263"/>
      <c r="G177" s="1182"/>
      <c r="H177" s="249"/>
      <c r="I177" s="249"/>
      <c r="J177" s="365"/>
      <c r="K177" s="305"/>
      <c r="L177" s="208"/>
      <c r="M177" s="208"/>
      <c r="N177" s="1183"/>
      <c r="O177" s="305"/>
      <c r="P177" s="208"/>
      <c r="Q177" s="208"/>
      <c r="R177" s="336"/>
      <c r="S177" s="606"/>
      <c r="T177" s="1200"/>
      <c r="U177" s="1201"/>
      <c r="V177" s="1201"/>
      <c r="W177" s="365"/>
    </row>
    <row customHeight="1" ht="17.25">
      <c r="D178" s="231"/>
      <c r="E178" s="266"/>
      <c r="F178" s="263"/>
      <c r="G178" s="1187"/>
      <c r="H178" s="231"/>
      <c r="I178" s="231"/>
      <c r="J178" s="1188"/>
      <c r="K178" s="305"/>
      <c r="L178" s="231"/>
      <c r="M178" s="231"/>
      <c r="N178" s="1189"/>
      <c r="O178" s="210"/>
      <c r="P178" s="1184"/>
      <c r="Q178" s="1185"/>
      <c r="R178" s="1185" t="s">
        <v>568</v>
      </c>
      <c r="S178" s="1190"/>
      <c r="T178" s="1190"/>
      <c r="U178" s="1190"/>
      <c r="V178" s="1190"/>
      <c r="W178" s="1202"/>
    </row>
    <row customHeight="1" ht="17.25">
      <c r="D179" s="231"/>
      <c r="E179" s="266"/>
      <c r="F179" s="263"/>
      <c r="G179" s="1187"/>
      <c r="H179" s="231"/>
      <c r="I179" s="231"/>
      <c r="J179" s="1188"/>
      <c r="K179" s="210"/>
      <c r="L179" s="1184"/>
      <c r="M179" s="1185"/>
      <c r="N179" s="1185" t="s">
        <v>569</v>
      </c>
      <c r="O179" s="1185"/>
      <c r="P179" s="1185"/>
      <c r="Q179" s="1185"/>
      <c r="R179" s="1185"/>
      <c r="S179" s="1190"/>
      <c r="T179" s="1190"/>
      <c r="U179" s="1190"/>
      <c r="V179" s="1190"/>
      <c r="W179" s="1186"/>
    </row>
    <row customHeight="1" ht="17.25">
      <c r="D180" s="231"/>
      <c r="E180" s="266"/>
      <c r="F180" s="267"/>
      <c r="G180" s="1187"/>
      <c r="H180" s="1184"/>
      <c r="I180" s="1185"/>
      <c r="J180" s="1185" t="s">
        <v>601</v>
      </c>
      <c r="K180" s="1185"/>
      <c r="L180" s="1185"/>
      <c r="M180" s="1185"/>
      <c r="N180" s="1185"/>
      <c r="O180" s="1185"/>
      <c r="P180" s="1185"/>
      <c r="Q180" s="1185"/>
      <c r="R180" s="1185"/>
      <c r="S180" s="1190"/>
      <c r="T180" s="1190"/>
      <c r="U180" s="1190"/>
      <c r="V180" s="1190"/>
      <c r="W180" s="1186"/>
    </row>
    <row customHeight="1" ht="17.25"/>
    <row customHeight="1" ht="17.25">
      <c r="D182" s="1123"/>
      <c r="E182" s="1191"/>
      <c r="F182" s="263"/>
      <c r="G182" s="1192"/>
      <c r="H182" s="249"/>
      <c r="I182" s="249">
        <v>1</v>
      </c>
      <c r="J182" s="365"/>
      <c r="K182" s="299" t="s">
        <v>61</v>
      </c>
      <c r="L182" s="208"/>
      <c r="M182" s="208" t="s">
        <v>98</v>
      </c>
      <c r="N182" s="1183" t="str">
        <f>IF(Z182="","",INDEX(TERRITORY_MR_LIST,MATCH(Z182,TERRITORY_LIST_ID,0)))</f>
        <v/>
      </c>
      <c r="O182" s="299" t="s">
        <v>61</v>
      </c>
      <c r="P182" s="208"/>
      <c r="Q182" s="208" t="s">
        <v>98</v>
      </c>
      <c r="R182" s="336" t="s">
        <v>22</v>
      </c>
      <c r="S182" s="606" t="s">
        <v>19</v>
      </c>
      <c r="T182" s="606"/>
      <c r="U182" s="606" t="s">
        <v>98</v>
      </c>
      <c r="V182" s="1199"/>
      <c r="W182" s="365"/>
    </row>
    <row customHeight="1" ht="17.25">
      <c r="D183" s="1123"/>
      <c r="E183" s="1191"/>
      <c r="F183" s="263"/>
      <c r="G183" s="1192"/>
      <c r="H183" s="249"/>
      <c r="I183" s="249"/>
      <c r="J183" s="365"/>
      <c r="K183" s="305"/>
      <c r="L183" s="208"/>
      <c r="M183" s="208"/>
      <c r="N183" s="1183"/>
      <c r="O183" s="305"/>
      <c r="P183" s="208"/>
      <c r="Q183" s="208"/>
      <c r="R183" s="336"/>
      <c r="S183" s="606"/>
      <c r="T183" s="1200"/>
      <c r="U183" s="1201"/>
      <c r="V183" s="1201"/>
      <c r="W183" s="365"/>
    </row>
    <row customHeight="1" ht="17.25">
      <c r="D184" s="1123"/>
      <c r="E184" s="1191"/>
      <c r="F184" s="263"/>
      <c r="G184" s="1192"/>
      <c r="H184" s="231"/>
      <c r="I184" s="231"/>
      <c r="J184" s="1188"/>
      <c r="K184" s="305"/>
      <c r="L184" s="231"/>
      <c r="M184" s="231"/>
      <c r="N184" s="1189"/>
      <c r="O184" s="210"/>
      <c r="P184" s="1184"/>
      <c r="Q184" s="1185"/>
      <c r="R184" s="1185" t="s">
        <v>568</v>
      </c>
      <c r="S184" s="1190"/>
      <c r="T184" s="1190"/>
      <c r="U184" s="1190"/>
      <c r="V184" s="1190"/>
      <c r="W184" s="1202"/>
    </row>
    <row customHeight="1" ht="17.25">
      <c r="D185" s="1123"/>
      <c r="E185" s="1191"/>
      <c r="F185" s="263"/>
      <c r="G185" s="1192"/>
      <c r="H185" s="231"/>
      <c r="I185" s="231"/>
      <c r="J185" s="1188"/>
      <c r="K185" s="210"/>
      <c r="L185" s="1184"/>
      <c r="M185" s="1185"/>
      <c r="N185" s="1185" t="s">
        <v>569</v>
      </c>
      <c r="O185" s="1185"/>
      <c r="P185" s="1185"/>
      <c r="Q185" s="1185"/>
      <c r="R185" s="1185"/>
      <c r="S185" s="1190"/>
      <c r="T185" s="1190"/>
      <c r="U185" s="1190"/>
      <c r="V185" s="1190"/>
      <c r="W185" s="1186"/>
    </row>
    <row customHeight="1" ht="17.25"/>
    <row customHeight="1" ht="17.25">
      <c r="D187" s="1123"/>
      <c r="E187" s="1191"/>
      <c r="F187" s="263"/>
      <c r="G187" s="1192"/>
      <c r="H187" s="1123"/>
      <c r="I187" s="1123"/>
      <c r="J187" s="1203"/>
      <c r="K187" s="1192"/>
      <c r="L187" s="208"/>
      <c r="M187" s="208" t="s">
        <v>98</v>
      </c>
      <c r="N187" s="1183" t="str">
        <f>IF(Z187="","",INDEX(TERRITORY_MR_LIST,MATCH(Z187,TERRITORY_LIST_ID,0)))</f>
        <v/>
      </c>
      <c r="O187" s="299" t="s">
        <v>61</v>
      </c>
      <c r="P187" s="208"/>
      <c r="Q187" s="208" t="s">
        <v>98</v>
      </c>
      <c r="R187" s="336" t="s">
        <v>22</v>
      </c>
      <c r="S187" s="606" t="s">
        <v>19</v>
      </c>
      <c r="T187" s="606"/>
      <c r="U187" s="606" t="s">
        <v>98</v>
      </c>
      <c r="V187" s="1199"/>
      <c r="W187" s="365"/>
    </row>
    <row customHeight="1" ht="17.25">
      <c r="D188" s="1123"/>
      <c r="E188" s="1191"/>
      <c r="F188" s="263"/>
      <c r="G188" s="1192"/>
      <c r="H188" s="1123"/>
      <c r="I188" s="1123"/>
      <c r="J188" s="1203"/>
      <c r="K188" s="1192"/>
      <c r="L188" s="208"/>
      <c r="M188" s="208"/>
      <c r="N188" s="1183"/>
      <c r="O188" s="305"/>
      <c r="P188" s="208"/>
      <c r="Q188" s="208"/>
      <c r="R188" s="336"/>
      <c r="S188" s="606"/>
      <c r="T188" s="1200"/>
      <c r="U188" s="1201"/>
      <c r="V188" s="1201"/>
      <c r="W188" s="365"/>
    </row>
    <row customHeight="1" ht="17.25">
      <c r="D189" s="1123"/>
      <c r="E189" s="1191"/>
      <c r="F189" s="263"/>
      <c r="G189" s="1192"/>
      <c r="H189" s="1123"/>
      <c r="I189" s="1123"/>
      <c r="J189" s="1203"/>
      <c r="K189" s="1192"/>
      <c r="L189" s="231"/>
      <c r="M189" s="231"/>
      <c r="N189" s="1189"/>
      <c r="O189" s="210"/>
      <c r="P189" s="1184"/>
      <c r="Q189" s="1185"/>
      <c r="R189" s="1185" t="s">
        <v>568</v>
      </c>
      <c r="S189" s="1190"/>
      <c r="T189" s="1190"/>
      <c r="U189" s="1190"/>
      <c r="V189" s="1190"/>
      <c r="W189" s="1202"/>
    </row>
    <row customHeight="1" ht="17.25"/>
    <row customHeight="1" ht="17.25">
      <c r="D191" s="1123"/>
      <c r="E191" s="1191"/>
      <c r="F191" s="263"/>
      <c r="G191" s="1192"/>
      <c r="H191" s="1123"/>
      <c r="I191" s="1123"/>
      <c r="J191" s="1203"/>
      <c r="K191" s="1192"/>
      <c r="L191" s="1123"/>
      <c r="M191" s="1123"/>
      <c r="N191" s="1196"/>
      <c r="O191" s="305"/>
      <c r="P191" s="208"/>
      <c r="Q191" s="208" t="s">
        <v>98</v>
      </c>
      <c r="R191" s="336" t="s">
        <v>22</v>
      </c>
      <c r="S191" s="606" t="s">
        <v>19</v>
      </c>
      <c r="T191" s="606"/>
      <c r="U191" s="606" t="s">
        <v>98</v>
      </c>
      <c r="V191" s="1199"/>
      <c r="W191" s="365"/>
    </row>
    <row customHeight="1" ht="17.25">
      <c r="D192" s="1123"/>
      <c r="E192" s="1191"/>
      <c r="F192" s="263"/>
      <c r="G192" s="1192"/>
      <c r="H192" s="1123"/>
      <c r="I192" s="1123"/>
      <c r="J192" s="1203"/>
      <c r="K192" s="1192"/>
      <c r="L192" s="1123"/>
      <c r="M192" s="1123"/>
      <c r="N192" s="1196"/>
      <c r="O192" s="305"/>
      <c r="P192" s="208"/>
      <c r="Q192" s="208"/>
      <c r="R192" s="336"/>
      <c r="S192" s="606"/>
      <c r="T192" s="1200"/>
      <c r="U192" s="1201"/>
      <c r="V192" s="1201"/>
      <c r="W192" s="365"/>
    </row>
    <row customHeight="1" ht="17.25"/>
    <row customHeight="1" ht="16.5">
      <c r="D194" s="249"/>
      <c r="E194" s="298"/>
      <c r="F194" s="298"/>
      <c r="G194" s="152"/>
      <c r="H194" s="255"/>
      <c r="I194" s="256"/>
      <c r="J194" s="257"/>
      <c r="K194" s="258"/>
      <c r="L194" s="258"/>
      <c r="M194" s="258"/>
      <c r="N194" s="259"/>
      <c r="O194" s="258"/>
      <c r="P194" s="258"/>
      <c r="Q194" s="258"/>
      <c r="R194" s="260"/>
      <c r="S194" s="258"/>
      <c r="T194" s="258"/>
      <c r="U194" s="258"/>
      <c r="V194" s="260"/>
      <c r="W194" s="261"/>
    </row>
    <row customHeight="1" ht="16.5">
      <c r="D195" s="249"/>
      <c r="E195" s="298"/>
      <c r="F195" s="298"/>
      <c r="G195" s="152"/>
      <c r="H195" s="264"/>
      <c r="W195" s="265"/>
    </row>
    <row customHeight="1" ht="17.25">
      <c r="D196" s="249"/>
      <c r="E196" s="298"/>
      <c r="F196" s="298"/>
      <c r="G196" s="152"/>
      <c r="H196" s="264"/>
      <c r="W196" s="265"/>
    </row>
    <row customHeight="1" ht="17.25">
      <c r="D197" s="249"/>
      <c r="E197" s="298"/>
      <c r="F197" s="298"/>
      <c r="G197" s="152"/>
      <c r="H197" s="264"/>
      <c r="W197" s="265"/>
    </row>
    <row customHeight="1" ht="17.25">
      <c r="D198" s="249"/>
      <c r="E198" s="298"/>
      <c r="F198" s="298"/>
      <c r="G198" s="152"/>
      <c r="H198" s="268"/>
      <c r="I198" s="269"/>
      <c r="J198" s="269"/>
      <c r="K198" s="269"/>
      <c r="L198" s="269"/>
      <c r="M198" s="269"/>
      <c r="N198" s="269"/>
      <c r="O198" s="269"/>
      <c r="P198" s="269"/>
      <c r="Q198" s="269"/>
      <c r="R198" s="269"/>
      <c r="S198" s="270"/>
      <c r="T198" s="270"/>
      <c r="U198" s="270"/>
      <c r="V198" s="270"/>
      <c r="W198" s="271"/>
    </row>
    <row r="200" customHeight="1" ht="17.25">
      <c r="A200" s="1051" t="s">
        <v>2490</v>
      </c>
    </row>
    <row customHeight="1" ht="17.25"/>
    <row customHeight="1" ht="15">
      <c r="D202" s="1204"/>
      <c r="E202" s="290"/>
      <c r="F202" s="290"/>
      <c r="G202" s="299"/>
      <c r="H202" s="1205"/>
      <c r="I202" s="1206">
        <v>1</v>
      </c>
      <c r="J202" s="365"/>
      <c r="K202" s="1046"/>
      <c r="L202" s="299" t="s">
        <v>61</v>
      </c>
      <c r="M202" s="299" t="s">
        <v>61</v>
      </c>
      <c r="N202" s="1205"/>
      <c r="O202" s="208" t="s">
        <v>98</v>
      </c>
      <c r="P202" s="422"/>
      <c r="Q202" s="1046"/>
      <c r="R202" s="299" t="s">
        <v>61</v>
      </c>
      <c r="S202" s="299" t="s">
        <v>61</v>
      </c>
      <c r="T202" s="1207"/>
      <c r="U202" s="208" t="s">
        <v>98</v>
      </c>
      <c r="V202" s="1208" t="str">
        <f>IF(AK202="","",INDEX(TERRITORY_MR_LIST,MATCH(AK202,TERRITORY_LIST_ID,0)))</f>
        <v/>
      </c>
      <c r="W202" s="215"/>
      <c r="X202" s="299" t="s">
        <v>61</v>
      </c>
      <c r="Y202" s="299" t="s">
        <v>19</v>
      </c>
      <c r="Z202" s="1205"/>
      <c r="AA202" s="208" t="s">
        <v>98</v>
      </c>
      <c r="AB202" s="1209"/>
      <c r="AC202" s="309"/>
      <c r="AD202" s="299" t="s">
        <v>61</v>
      </c>
      <c r="AE202" s="299" t="s">
        <v>19</v>
      </c>
      <c r="AF202" s="215"/>
      <c r="AG202" s="208" t="s">
        <v>98</v>
      </c>
      <c r="AH202" s="1124"/>
      <c r="AI202" s="365"/>
    </row>
    <row customHeight="1" ht="15">
      <c r="D203" s="1204"/>
      <c r="E203" s="290"/>
      <c r="F203" s="290"/>
      <c r="G203" s="305"/>
      <c r="H203" s="1205"/>
      <c r="I203" s="1206"/>
      <c r="J203" s="365"/>
      <c r="K203" s="1210"/>
      <c r="L203" s="305"/>
      <c r="M203" s="305"/>
      <c r="N203" s="1205"/>
      <c r="O203" s="208"/>
      <c r="P203" s="422"/>
      <c r="Q203" s="1211"/>
      <c r="R203" s="305"/>
      <c r="S203" s="305"/>
      <c r="T203" s="1207"/>
      <c r="U203" s="208"/>
      <c r="V203" s="1212"/>
      <c r="W203" s="729"/>
      <c r="X203" s="305"/>
      <c r="Y203" s="305"/>
      <c r="Z203" s="1205"/>
      <c r="AA203" s="208"/>
      <c r="AB203" s="1037"/>
      <c r="AC203" s="725"/>
      <c r="AD203" s="210"/>
      <c r="AE203" s="210"/>
      <c r="AF203" s="1213"/>
      <c r="AG203" s="1184"/>
      <c r="AH203" s="1185" t="s">
        <v>2491</v>
      </c>
      <c r="AI203" s="1186"/>
    </row>
    <row customHeight="1" ht="15">
      <c r="D204" s="1204"/>
      <c r="E204" s="290"/>
      <c r="F204" s="290"/>
      <c r="G204" s="305"/>
      <c r="H204" s="1205"/>
      <c r="I204" s="1206"/>
      <c r="J204" s="365"/>
      <c r="K204" s="1210"/>
      <c r="L204" s="305"/>
      <c r="M204" s="305"/>
      <c r="N204" s="1205"/>
      <c r="O204" s="208"/>
      <c r="P204" s="422"/>
      <c r="Q204" s="1211"/>
      <c r="R204" s="305"/>
      <c r="S204" s="305"/>
      <c r="T204" s="1207"/>
      <c r="U204" s="208"/>
      <c r="V204" s="1212"/>
      <c r="W204" s="729"/>
      <c r="X204" s="305"/>
      <c r="Y204" s="305"/>
      <c r="Z204" s="729"/>
      <c r="AA204" s="1214"/>
      <c r="AB204" s="1215" t="s">
        <v>2492</v>
      </c>
      <c r="AC204" s="1215"/>
      <c r="AD204" s="1215"/>
      <c r="AE204" s="1215"/>
      <c r="AF204" s="1215"/>
      <c r="AG204" s="1215"/>
      <c r="AH204" s="1215"/>
      <c r="AI204" s="1216"/>
    </row>
    <row customHeight="1" ht="15">
      <c r="D205" s="1204"/>
      <c r="E205" s="290"/>
      <c r="F205" s="290"/>
      <c r="G205" s="305"/>
      <c r="H205" s="1205"/>
      <c r="I205" s="1206"/>
      <c r="J205" s="365"/>
      <c r="K205" s="1210"/>
      <c r="L205" s="305"/>
      <c r="M205" s="305"/>
      <c r="N205" s="1205"/>
      <c r="O205" s="208"/>
      <c r="P205" s="1217"/>
      <c r="Q205" s="1211"/>
      <c r="R205" s="305"/>
      <c r="S205" s="305"/>
      <c r="T205" s="1218"/>
      <c r="U205" s="1219"/>
      <c r="V205" s="1185" t="s">
        <v>209</v>
      </c>
      <c r="W205" s="1185"/>
      <c r="X205" s="1185"/>
      <c r="Y205" s="1185"/>
      <c r="Z205" s="1185"/>
      <c r="AA205" s="1185"/>
      <c r="AB205" s="1185"/>
      <c r="AC205" s="1185"/>
      <c r="AD205" s="1185"/>
      <c r="AE205" s="1185"/>
      <c r="AF205" s="1185"/>
      <c r="AG205" s="1185"/>
      <c r="AH205" s="1185"/>
      <c r="AI205" s="1186"/>
    </row>
    <row customHeight="1" ht="11.25">
      <c r="D206" s="1204"/>
      <c r="E206" s="290"/>
      <c r="F206" s="290"/>
      <c r="G206" s="305"/>
      <c r="H206" s="1195"/>
      <c r="I206" s="1206"/>
      <c r="J206" s="1220"/>
      <c r="K206" s="1210"/>
      <c r="L206" s="305"/>
      <c r="M206" s="305"/>
      <c r="N206" s="1195"/>
      <c r="O206" s="1214"/>
      <c r="P206" s="1185" t="s">
        <v>2493</v>
      </c>
      <c r="Q206" s="1185"/>
      <c r="R206" s="1185"/>
      <c r="S206" s="1185"/>
      <c r="T206" s="1185"/>
      <c r="U206" s="1185"/>
      <c r="V206" s="1185"/>
      <c r="W206" s="1185"/>
      <c r="X206" s="1185"/>
      <c r="Y206" s="1185"/>
      <c r="Z206" s="1185"/>
      <c r="AA206" s="1185"/>
      <c r="AB206" s="1185"/>
      <c r="AC206" s="1185"/>
      <c r="AD206" s="1185"/>
      <c r="AE206" s="1185"/>
      <c r="AF206" s="1185"/>
      <c r="AG206" s="1185"/>
      <c r="AH206" s="1185"/>
      <c r="AI206" s="1186"/>
    </row>
    <row customHeight="1" ht="11.25">
      <c r="D207" s="1204"/>
      <c r="E207" s="290"/>
      <c r="F207" s="290"/>
      <c r="G207" s="210"/>
      <c r="H207" s="1221"/>
      <c r="I207" s="1222"/>
      <c r="J207" s="1185" t="s">
        <v>601</v>
      </c>
      <c r="K207" s="1185"/>
      <c r="L207" s="1185"/>
      <c r="M207" s="1185"/>
      <c r="N207" s="1185"/>
      <c r="O207" s="1185"/>
      <c r="P207" s="1185"/>
      <c r="Q207" s="1185"/>
      <c r="R207" s="1185"/>
      <c r="S207" s="1185"/>
      <c r="T207" s="1185"/>
      <c r="U207" s="1185"/>
      <c r="V207" s="1185"/>
      <c r="W207" s="1185"/>
      <c r="X207" s="1185"/>
      <c r="Y207" s="1185"/>
      <c r="Z207" s="1185"/>
      <c r="AA207" s="1185"/>
      <c r="AB207" s="1185"/>
      <c r="AC207" s="1185"/>
      <c r="AD207" s="1185"/>
      <c r="AE207" s="1185"/>
      <c r="AF207" s="1185"/>
      <c r="AG207" s="1185"/>
      <c r="AH207" s="1185"/>
      <c r="AI207" s="1186"/>
    </row>
    <row customHeight="1" ht="17.25"/>
    <row customHeight="1" ht="15">
      <c r="D209" s="1204"/>
      <c r="E209" s="290"/>
      <c r="F209" s="290"/>
      <c r="G209" s="298"/>
      <c r="H209" s="300"/>
      <c r="I209" s="301"/>
      <c r="J209" s="257"/>
      <c r="K209" s="257"/>
      <c r="L209" s="258"/>
      <c r="M209" s="258"/>
      <c r="N209" s="302"/>
      <c r="O209" s="258"/>
      <c r="P209" s="257"/>
      <c r="Q209" s="257"/>
      <c r="R209" s="258"/>
      <c r="S209" s="258"/>
      <c r="T209" s="303"/>
      <c r="U209" s="258"/>
      <c r="V209" s="257"/>
      <c r="W209" s="258"/>
      <c r="X209" s="258"/>
      <c r="Y209" s="258"/>
      <c r="Z209" s="302"/>
      <c r="AA209" s="258"/>
      <c r="AB209" s="257"/>
      <c r="AC209" s="304"/>
      <c r="AD209" s="258"/>
      <c r="AE209" s="258"/>
      <c r="AF209" s="258"/>
      <c r="AG209" s="258"/>
      <c r="AH209" s="302"/>
      <c r="AI209" s="261"/>
    </row>
    <row customHeight="1" ht="15">
      <c r="D210" s="1204"/>
      <c r="E210" s="290"/>
      <c r="F210" s="290"/>
      <c r="G210" s="298"/>
      <c r="H210" s="306"/>
      <c r="AI210" s="265"/>
    </row>
    <row customHeight="1" ht="15">
      <c r="D211" s="1204"/>
      <c r="E211" s="290"/>
      <c r="F211" s="290"/>
      <c r="G211" s="298"/>
      <c r="H211" s="306"/>
      <c r="AI211" s="265"/>
    </row>
    <row customHeight="1" ht="15">
      <c r="D212" s="1204"/>
      <c r="E212" s="290"/>
      <c r="F212" s="290"/>
      <c r="G212" s="298"/>
      <c r="H212" s="306"/>
      <c r="AI212" s="265"/>
    </row>
    <row customHeight="1" ht="11.25">
      <c r="D213" s="1204"/>
      <c r="E213" s="290"/>
      <c r="F213" s="290"/>
      <c r="G213" s="298"/>
      <c r="H213" s="307"/>
      <c r="AI213" s="265"/>
    </row>
    <row customHeight="1" ht="11.25">
      <c r="D214" s="1204"/>
      <c r="E214" s="290"/>
      <c r="F214" s="290"/>
      <c r="G214" s="314"/>
      <c r="H214" s="311"/>
      <c r="I214" s="312"/>
      <c r="J214" s="269"/>
      <c r="K214" s="269"/>
      <c r="L214" s="269"/>
      <c r="M214" s="269"/>
      <c r="N214" s="269"/>
      <c r="O214" s="269"/>
      <c r="P214" s="269"/>
      <c r="Q214" s="269"/>
      <c r="R214" s="269"/>
      <c r="S214" s="269"/>
      <c r="T214" s="269"/>
      <c r="U214" s="269"/>
      <c r="V214" s="269"/>
      <c r="W214" s="269"/>
      <c r="X214" s="269"/>
      <c r="Y214" s="269"/>
      <c r="Z214" s="269"/>
      <c r="AA214" s="269"/>
      <c r="AB214" s="269"/>
      <c r="AC214" s="269"/>
      <c r="AD214" s="269"/>
      <c r="AE214" s="269"/>
      <c r="AF214" s="269"/>
      <c r="AG214" s="269"/>
      <c r="AH214" s="269"/>
      <c r="AI214" s="271"/>
    </row>
    <row customHeight="1" ht="17.25"/>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5F236-C6BC-246D-D5F6-0.1B0CBA2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2" max="2" style="3319" width="43.140625" hidden="1"/>
    <col min="4" max="8" style="3319" width="36.421875" customWidth="1"/>
  </cols>
  <sheetData>
    <row customHeight="1" ht="9">
      <c r="A1" s="1223" t="s">
        <v>2494</v>
      </c>
      <c r="B1" s="1223"/>
      <c r="C1" s="1224" t="s">
        <v>2495</v>
      </c>
      <c r="D1" s="1225" t="s">
        <v>1031</v>
      </c>
      <c r="E1" s="1225" t="s">
        <v>1077</v>
      </c>
      <c r="F1" s="1225" t="s">
        <v>1131</v>
      </c>
      <c r="G1" s="1225" t="s">
        <v>1118</v>
      </c>
      <c r="H1" s="1225" t="s">
        <v>2193</v>
      </c>
    </row>
    <row customHeight="1" ht="9">
      <c r="A2" s="1226" t="s">
        <v>2496</v>
      </c>
      <c r="B2" s="1226"/>
      <c r="C2" s="1227" t="str">
        <f>INDEX(TEMPLATE_NUMBER_FORM_LIST,MATCH(TEMPLATE_SPHERE,TEMPLATE_SPHERE_LIST,0))</f>
        <v>10</v>
      </c>
      <c r="D2" s="1226" t="s">
        <v>132</v>
      </c>
      <c r="E2" s="1226" t="s">
        <v>118</v>
      </c>
      <c r="F2" s="1228" t="s">
        <v>118</v>
      </c>
      <c r="G2" s="1226" t="s">
        <v>118</v>
      </c>
      <c r="H2" s="1229"/>
    </row>
    <row customHeight="1" ht="63">
      <c r="A3" s="1223"/>
      <c r="B3" s="1223" t="s">
        <v>98</v>
      </c>
      <c r="C3" s="122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227" t="s">
        <v>2497</v>
      </c>
      <c r="E3" s="122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228"/>
      <c r="G3" s="1229"/>
      <c r="H3" s="1223"/>
    </row>
    <row customHeight="1" ht="243">
      <c r="A4" s="1223" t="s">
        <v>2498</v>
      </c>
      <c r="B4" s="1223" t="s">
        <v>101</v>
      </c>
      <c r="C4" s="1227" t="str">
        <f>IF(TEMPLATE_SPHERE="HEAT",D4,IF(TEMPLATE_SPHERE="TKO",H4,E4))</f>
        <v>Форма 1. Информация об организации, осуществляющей холодное водоснабжение (общая информация)</v>
      </c>
      <c r="D4" s="1226" t="s">
        <v>2499</v>
      </c>
      <c r="E4" s="122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226"/>
      <c r="G4" s="1226"/>
      <c r="H4" s="1223" t="s">
        <v>2500</v>
      </c>
    </row>
    <row customHeight="1" ht="117">
      <c r="A5" s="1223" t="s">
        <v>2501</v>
      </c>
      <c r="B5" s="1223" t="s">
        <v>89</v>
      </c>
      <c r="C5" s="122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1223" t="s">
        <v>2502</v>
      </c>
      <c r="E5" s="123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229"/>
      <c r="G5" s="1229"/>
      <c r="H5" s="1223" t="s">
        <v>2503</v>
      </c>
    </row>
    <row customHeight="1" ht="90">
      <c r="A6" s="1223" t="s">
        <v>2504</v>
      </c>
      <c r="B6" s="1223" t="s">
        <v>90</v>
      </c>
      <c r="C6" s="122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123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123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1223"/>
      <c r="G6" s="1223"/>
      <c r="H6" s="1229"/>
    </row>
    <row customHeight="1" ht="45">
      <c r="A7" s="1223" t="s">
        <v>2505</v>
      </c>
      <c r="B7" s="1223" t="s">
        <v>109</v>
      </c>
      <c r="C7" s="122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1223" t="s">
        <v>2506</v>
      </c>
      <c r="E7" s="1223" t="s">
        <v>2507</v>
      </c>
      <c r="F7" s="1229"/>
      <c r="G7" s="1229"/>
      <c r="H7" s="1229"/>
    </row>
    <row customHeight="1" ht="108">
      <c r="A8" s="1223" t="s">
        <v>2508</v>
      </c>
      <c r="B8" s="1223" t="s">
        <v>91</v>
      </c>
      <c r="C8" s="122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1223" t="s">
        <v>1772</v>
      </c>
      <c r="E8" s="1223" t="s">
        <v>2509</v>
      </c>
      <c r="F8" s="1229"/>
      <c r="G8" s="1229"/>
      <c r="H8" s="1229"/>
    </row>
    <row customHeight="1" ht="99">
      <c r="A9" s="1223" t="s">
        <v>2510</v>
      </c>
      <c r="B9" s="1223"/>
      <c r="C9" s="1223" t="s">
        <v>2511</v>
      </c>
      <c r="D9" s="1223"/>
      <c r="E9" s="1223"/>
      <c r="F9" s="1229"/>
      <c r="G9" s="1229"/>
      <c r="H9" s="1229"/>
    </row>
    <row customHeight="1" ht="126">
      <c r="A10" s="1223" t="s">
        <v>2512</v>
      </c>
      <c r="B10" s="1223"/>
      <c r="C10" s="1223" t="s">
        <v>2513</v>
      </c>
      <c r="D10" s="1223"/>
      <c r="E10" s="1223"/>
      <c r="F10" s="1229"/>
      <c r="G10" s="1229"/>
      <c r="H10" s="1229"/>
    </row>
    <row customHeight="1" ht="108">
      <c r="A11" s="1223" t="s">
        <v>2514</v>
      </c>
      <c r="B11" s="1223"/>
      <c r="C11" s="1223" t="s">
        <v>2515</v>
      </c>
      <c r="D11" s="1223"/>
      <c r="E11" s="1223"/>
      <c r="F11" s="1229"/>
      <c r="G11" s="1229"/>
      <c r="H11" s="1229"/>
    </row>
    <row customHeight="1" ht="54">
      <c r="A12" s="1223" t="s">
        <v>2516</v>
      </c>
      <c r="B12" s="1223"/>
      <c r="C12" s="1223" t="s">
        <v>2517</v>
      </c>
      <c r="D12" s="1223"/>
      <c r="E12" s="1223"/>
      <c r="F12" s="1229"/>
      <c r="G12" s="1229"/>
      <c r="H12" s="1229"/>
    </row>
    <row customHeight="1" ht="45">
      <c r="A13" s="1223" t="s">
        <v>2518</v>
      </c>
      <c r="B13" s="1223"/>
      <c r="C13" s="1223" t="s">
        <v>2519</v>
      </c>
      <c r="D13" s="1223"/>
      <c r="E13" s="1223"/>
      <c r="F13" s="1229"/>
      <c r="G13" s="1229"/>
      <c r="H13" s="1229"/>
    </row>
    <row customHeight="1" ht="117">
      <c r="A14" s="1223" t="s">
        <v>2520</v>
      </c>
      <c r="B14" s="1223"/>
      <c r="C14" s="1223" t="s">
        <v>2521</v>
      </c>
      <c r="D14" s="1223"/>
      <c r="E14" s="1223"/>
      <c r="F14" s="1229"/>
      <c r="G14" s="1229"/>
      <c r="H14" s="1229"/>
    </row>
    <row customHeight="1" ht="117">
      <c r="A15" s="1223" t="s">
        <v>2522</v>
      </c>
      <c r="B15" s="1223"/>
      <c r="C15" s="1223" t="s">
        <v>2523</v>
      </c>
      <c r="D15" s="1223"/>
      <c r="E15" s="1223"/>
      <c r="F15" s="1229"/>
      <c r="G15" s="1229"/>
      <c r="H15" s="1229"/>
    </row>
    <row customHeight="1" ht="63">
      <c r="A16" s="1223" t="s">
        <v>2524</v>
      </c>
      <c r="B16" s="1223"/>
      <c r="C16" s="1223" t="s">
        <v>2525</v>
      </c>
      <c r="D16" s="1223"/>
      <c r="E16" s="1223"/>
      <c r="F16" s="1229"/>
      <c r="G16" s="1229"/>
      <c r="H16" s="1229"/>
    </row>
    <row customHeight="1" ht="54">
      <c r="A17" s="1223" t="s">
        <v>2526</v>
      </c>
      <c r="B17" s="1223"/>
      <c r="C17" s="1227" t="s">
        <v>2527</v>
      </c>
      <c r="D17" s="1223"/>
      <c r="E17" s="1223"/>
      <c r="F17" s="1229"/>
      <c r="G17" s="1229"/>
      <c r="H17" s="1229"/>
    </row>
    <row customHeight="1" ht="27">
      <c r="A18" s="1223" t="s">
        <v>2528</v>
      </c>
      <c r="B18" s="1223"/>
      <c r="C18" s="1227" t="s">
        <v>2529</v>
      </c>
      <c r="D18" s="1223"/>
      <c r="E18" s="1223"/>
      <c r="F18" s="1229"/>
      <c r="G18" s="1229"/>
      <c r="H18" s="1229"/>
    </row>
    <row customHeight="1" ht="54">
      <c r="A19" s="1223" t="s">
        <v>2530</v>
      </c>
      <c r="B19" s="1223"/>
      <c r="C19" s="1227" t="s">
        <v>2531</v>
      </c>
      <c r="D19" s="1223"/>
      <c r="E19" s="1223"/>
      <c r="F19" s="1229"/>
      <c r="G19" s="1229"/>
      <c r="H19" s="1229"/>
    </row>
    <row customHeight="1" ht="36">
      <c r="A20" s="1223" t="s">
        <v>2532</v>
      </c>
      <c r="B20" s="1223"/>
      <c r="C20" s="1227" t="s">
        <v>2533</v>
      </c>
      <c r="D20" s="1223"/>
      <c r="E20" s="1223"/>
      <c r="F20" s="1229"/>
      <c r="G20" s="1229"/>
      <c r="H20" s="1229"/>
    </row>
    <row customHeight="1" ht="36">
      <c r="A21" s="1223" t="s">
        <v>2534</v>
      </c>
      <c r="B21" s="1223"/>
      <c r="C21" s="1227" t="s">
        <v>2535</v>
      </c>
      <c r="D21" s="1223"/>
      <c r="E21" s="1223"/>
      <c r="F21" s="1229"/>
      <c r="G21" s="1229"/>
      <c r="H21" s="1229"/>
    </row>
    <row customHeight="1" ht="27">
      <c r="A22" s="1223" t="s">
        <v>2536</v>
      </c>
      <c r="B22" s="1223"/>
      <c r="C22" s="1227" t="s">
        <v>2537</v>
      </c>
      <c r="D22" s="1223"/>
      <c r="E22" s="1223"/>
      <c r="F22" s="1229"/>
      <c r="G22" s="1229"/>
      <c r="H22" s="1229"/>
    </row>
    <row customHeight="1" ht="36">
      <c r="A23" s="1223" t="s">
        <v>2538</v>
      </c>
      <c r="B23" s="1223"/>
      <c r="C23" s="1227" t="s">
        <v>2539</v>
      </c>
      <c r="D23" s="1223"/>
      <c r="E23" s="1223"/>
      <c r="F23" s="1229"/>
      <c r="G23" s="1229"/>
      <c r="H23" s="1229"/>
    </row>
    <row customHeight="1" ht="28.5">
      <c r="A24" s="1223" t="s">
        <v>2540</v>
      </c>
      <c r="B24" s="1223"/>
      <c r="C24" s="1227" t="s">
        <v>2541</v>
      </c>
      <c r="D24" s="1223"/>
      <c r="E24" s="1223"/>
      <c r="F24" s="1229"/>
      <c r="G24" s="1229"/>
      <c r="H24" s="1229"/>
    </row>
    <row customHeight="1" ht="36">
      <c r="A25" s="1223" t="s">
        <v>2542</v>
      </c>
      <c r="B25" s="1223"/>
      <c r="C25" s="1227" t="s">
        <v>2543</v>
      </c>
      <c r="D25" s="1223"/>
      <c r="E25" s="1223"/>
      <c r="F25" s="1229"/>
      <c r="G25" s="1229"/>
      <c r="H25" s="1229"/>
    </row>
    <row customHeight="1" ht="27">
      <c r="A26" s="1223" t="s">
        <v>2544</v>
      </c>
      <c r="B26" s="1223"/>
      <c r="C26" s="1227" t="s">
        <v>2545</v>
      </c>
      <c r="D26" s="1223"/>
      <c r="E26" s="1223"/>
      <c r="F26" s="1229"/>
      <c r="G26" s="1229"/>
      <c r="H26" s="1229"/>
    </row>
    <row customHeight="1" ht="36">
      <c r="A27" s="1223" t="s">
        <v>2546</v>
      </c>
      <c r="B27" s="1223"/>
      <c r="C27" s="1227" t="s">
        <v>2547</v>
      </c>
      <c r="D27" s="1223"/>
      <c r="E27" s="1223"/>
      <c r="F27" s="1229"/>
      <c r="G27" s="1229"/>
      <c r="H27" s="1229"/>
    </row>
    <row customHeight="1" ht="28.5">
      <c r="A28" s="1223" t="s">
        <v>2548</v>
      </c>
      <c r="B28" s="1223"/>
      <c r="C28" s="1227" t="s">
        <v>2549</v>
      </c>
      <c r="D28" s="1223"/>
      <c r="E28" s="1223"/>
      <c r="F28" s="1229"/>
      <c r="G28" s="1229"/>
      <c r="H28" s="1229"/>
    </row>
    <row customHeight="1" ht="126">
      <c r="A29" s="1223" t="s">
        <v>2550</v>
      </c>
      <c r="B29" s="1223" t="s">
        <v>158</v>
      </c>
      <c r="C29" s="122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1223" t="s">
        <v>2551</v>
      </c>
      <c r="E29" s="123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229"/>
      <c r="G29" s="1229"/>
      <c r="H29" s="1223" t="s">
        <v>2552</v>
      </c>
    </row>
    <row customHeight="1" ht="36">
      <c r="A30" s="1223" t="s">
        <v>2553</v>
      </c>
      <c r="B30" s="1223"/>
      <c r="C30" s="122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1223" t="s">
        <v>2554</v>
      </c>
      <c r="E30" s="123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229"/>
      <c r="G30" s="1229"/>
      <c r="H30" s="1229"/>
    </row>
    <row customHeight="1" ht="54">
      <c r="A31" s="1223" t="s">
        <v>2555</v>
      </c>
      <c r="B31" s="1223"/>
      <c r="C31" s="1227" t="str">
        <f>IF(TEMPLATE_SPHERE="HEAT",D31,IF(TEMPLATE_SPHERE="TKO",H31,E31))</f>
        <v>Форма 1. Информация об организации, осуществляющей холодное водоснабжение (общая информация)</v>
      </c>
      <c r="D31" s="1223" t="s">
        <v>2556</v>
      </c>
      <c r="E31" s="123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229"/>
      <c r="G31" s="1229"/>
      <c r="H31" s="1229"/>
    </row>
    <row customHeight="1" ht="198">
      <c r="A32" s="1223" t="s">
        <v>2557</v>
      </c>
      <c r="B32" s="1223"/>
      <c r="C32" s="1227" t="str">
        <f>IF(TEMPLATE_SPHERE="HEAT",D32,IF(TEMPLATE_SPHERE="TKO",H32,E32))</f>
        <v>Форма 7. Информация об инвестиционных программах организации холодного водоснабжения и отчетах об их исполнении</v>
      </c>
      <c r="D32" s="1223" t="s">
        <v>2558</v>
      </c>
      <c r="E32" s="123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229"/>
      <c r="G32" s="1229"/>
      <c r="H32" s="1223" t="s">
        <v>2559</v>
      </c>
    </row>
    <row customHeight="1" ht="9">
      <c r="A33" s="1223"/>
      <c r="B33" s="1223"/>
      <c r="C33" s="1227"/>
      <c r="D33" s="1223"/>
      <c r="E33" s="1223"/>
      <c r="F33" s="1229"/>
      <c r="G33" s="1229"/>
      <c r="H33" s="1229"/>
    </row>
    <row customHeight="1" ht="9">
      <c r="A34" s="1223"/>
      <c r="B34" s="1223" t="s">
        <v>138</v>
      </c>
      <c r="C34" s="1227">
        <f>INDEX(TEMPLATE_NAME_FORM_LIST,B34,MATCH(TEMPLATE_SPHERE,TEMPLATE_SPHERE_LIST,0))</f>
        <v>0</v>
      </c>
      <c r="D34" s="1223"/>
      <c r="E34" s="1223"/>
      <c r="F34" s="1229"/>
      <c r="G34" s="1229"/>
      <c r="H34" s="122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C694568-383F-8DA6-18D5-0.4B5B955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3" max="7" style="3319" width="8.00390625" customWidth="1"/>
    <col min="8" max="12" style="3319" width="8.57421875" customWidth="1"/>
    <col min="13" max="14" style="3319" width="27.7109375" customWidth="1"/>
    <col min="15" max="19" style="3319" width="5.140625" customWidth="1"/>
    <col min="20" max="24" style="3319" width="27.7109375" customWidth="1"/>
    <col min="25" max="25" style="3319" width="1.8515625" customWidth="1"/>
    <col min="26" max="29" style="3319" width="27.7109375" customWidth="1"/>
    <col min="30" max="30" style="3319" width="3.8515625" customWidth="1"/>
  </cols>
  <sheetData>
    <row customHeight="1" ht="18">
      <c r="A1" s="1231"/>
      <c r="B1" s="1231"/>
      <c r="C1" s="1231" t="s">
        <v>2560</v>
      </c>
      <c r="D1" s="1231"/>
      <c r="E1" s="1231"/>
      <c r="F1" s="1231"/>
      <c r="G1" s="1231"/>
      <c r="H1" s="1231" t="s">
        <v>2561</v>
      </c>
      <c r="I1" s="1231"/>
      <c r="J1" s="1231"/>
      <c r="K1" s="1231"/>
      <c r="L1" s="1231"/>
      <c r="M1" s="1231" t="s">
        <v>2562</v>
      </c>
      <c r="N1" s="1231" t="s">
        <v>2563</v>
      </c>
      <c r="O1" s="1231" t="s">
        <v>2564</v>
      </c>
      <c r="P1" s="1231"/>
      <c r="Q1" s="1231"/>
      <c r="R1" s="1231"/>
      <c r="S1" s="1231"/>
      <c r="T1" s="1231" t="s">
        <v>2562</v>
      </c>
      <c r="U1" s="1231"/>
      <c r="V1" s="1231"/>
      <c r="W1" s="1231"/>
      <c r="X1" s="1231"/>
      <c r="Y1" s="1232"/>
      <c r="Z1" s="1231" t="s">
        <v>2565</v>
      </c>
      <c r="AA1" s="1231"/>
      <c r="AB1" s="1231"/>
      <c r="AC1" s="1231"/>
      <c r="AD1" s="1231"/>
    </row>
    <row customHeight="1" ht="18">
      <c r="A2" s="1223"/>
      <c r="B2" s="1223"/>
      <c r="C2" s="1233" t="s">
        <v>1031</v>
      </c>
      <c r="D2" s="1233" t="s">
        <v>1077</v>
      </c>
      <c r="E2" s="1233" t="s">
        <v>1131</v>
      </c>
      <c r="F2" s="1233" t="s">
        <v>1118</v>
      </c>
      <c r="G2" s="1233" t="s">
        <v>2193</v>
      </c>
      <c r="H2" s="1234"/>
      <c r="I2" s="1234"/>
      <c r="J2" s="1234"/>
      <c r="K2" s="1234"/>
      <c r="L2" s="1234"/>
      <c r="M2" s="1234"/>
      <c r="N2" s="1234"/>
      <c r="O2" s="1233" t="s">
        <v>1031</v>
      </c>
      <c r="P2" s="1233" t="s">
        <v>1077</v>
      </c>
      <c r="Q2" s="1233" t="s">
        <v>1118</v>
      </c>
      <c r="R2" s="1233" t="s">
        <v>1131</v>
      </c>
      <c r="S2" s="1233" t="s">
        <v>2193</v>
      </c>
      <c r="T2" s="1233" t="s">
        <v>1031</v>
      </c>
      <c r="U2" s="1233" t="s">
        <v>1077</v>
      </c>
      <c r="V2" s="1233" t="s">
        <v>1118</v>
      </c>
      <c r="W2" s="1233" t="s">
        <v>1131</v>
      </c>
      <c r="X2" s="1233" t="s">
        <v>2193</v>
      </c>
      <c r="Y2" s="1233"/>
      <c r="Z2" s="1233" t="s">
        <v>1031</v>
      </c>
      <c r="AA2" s="1235" t="s">
        <v>1077</v>
      </c>
      <c r="AB2" s="1233" t="s">
        <v>1118</v>
      </c>
      <c r="AC2" s="1233" t="s">
        <v>1131</v>
      </c>
      <c r="AD2" s="1233" t="s">
        <v>2193</v>
      </c>
    </row>
    <row customHeight="1" ht="162">
      <c r="A3" s="1236" t="s">
        <v>27</v>
      </c>
      <c r="B3" s="1236"/>
      <c r="C3" s="1237" t="s">
        <v>2566</v>
      </c>
      <c r="D3" s="1238"/>
      <c r="E3" s="1238"/>
      <c r="F3" s="1239"/>
      <c r="G3" s="1234"/>
      <c r="H3" s="1234"/>
      <c r="I3" s="1234"/>
      <c r="J3" s="1234"/>
      <c r="K3" s="1234"/>
      <c r="L3" s="1234"/>
      <c r="M3" s="1234"/>
      <c r="N3" s="1240"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1234"/>
      <c r="P3" s="1234"/>
      <c r="Q3" s="1234"/>
      <c r="R3" s="1234"/>
      <c r="S3" s="1234"/>
      <c r="T3" s="1234"/>
      <c r="U3" s="1234"/>
      <c r="V3" s="1234"/>
      <c r="W3" s="1234"/>
      <c r="X3" s="1234"/>
      <c r="Y3" s="1241"/>
      <c r="Z3" s="1223" t="s">
        <v>2567</v>
      </c>
      <c r="AA3" s="1234" t="s">
        <v>2568</v>
      </c>
      <c r="AB3" s="1223" t="s">
        <v>2569</v>
      </c>
      <c r="AC3" s="1223" t="s">
        <v>2570</v>
      </c>
      <c r="AD3" s="1223"/>
      <c r="AG3" s="1223"/>
      <c r="AH3" s="1223"/>
    </row>
    <row customHeight="1" ht="9">
      <c r="A4" s="1236"/>
      <c r="B4" s="1236"/>
      <c r="C4" s="1234"/>
      <c r="D4" s="1234"/>
      <c r="E4" s="1234"/>
      <c r="F4" s="1234"/>
      <c r="G4" s="1234"/>
      <c r="H4" s="1234"/>
      <c r="I4" s="1234"/>
      <c r="J4" s="1234"/>
      <c r="K4" s="1234"/>
      <c r="L4" s="1234"/>
      <c r="M4" s="1234"/>
      <c r="N4" s="1234"/>
      <c r="O4" s="1234"/>
      <c r="P4" s="1234"/>
      <c r="Q4" s="1234"/>
      <c r="R4" s="1234"/>
      <c r="S4" s="1234"/>
      <c r="T4" s="1234"/>
      <c r="U4" s="1234"/>
      <c r="V4" s="1234"/>
      <c r="W4" s="1234"/>
      <c r="X4" s="1234"/>
      <c r="Y4" s="1241"/>
      <c r="Z4" s="1223"/>
      <c r="AA4" s="1230"/>
      <c r="AB4" s="1223"/>
      <c r="AC4" s="1223"/>
      <c r="AD4" s="1223"/>
    </row>
    <row customHeight="1" ht="9">
      <c r="A5" s="1236"/>
      <c r="B5" s="1236"/>
      <c r="C5" s="1234"/>
      <c r="D5" s="1234"/>
      <c r="E5" s="1234"/>
      <c r="F5" s="1234"/>
      <c r="G5" s="1234"/>
      <c r="H5" s="1234"/>
      <c r="I5" s="1234"/>
      <c r="J5" s="1234"/>
      <c r="K5" s="1234"/>
      <c r="L5" s="1234"/>
      <c r="M5" s="1234"/>
      <c r="N5" s="1234"/>
      <c r="O5" s="1234"/>
      <c r="P5" s="1234"/>
      <c r="Q5" s="1234"/>
      <c r="R5" s="1234"/>
      <c r="S5" s="1234"/>
      <c r="T5" s="1234"/>
      <c r="U5" s="1234"/>
      <c r="V5" s="1234"/>
      <c r="W5" s="1234"/>
      <c r="X5" s="1234"/>
      <c r="Y5" s="1241"/>
      <c r="Z5" s="1223"/>
      <c r="AA5" s="1230"/>
      <c r="AB5" s="1223"/>
      <c r="AC5" s="1223"/>
      <c r="AD5" s="1223"/>
    </row>
    <row customHeight="1" ht="9">
      <c r="A6" s="1236"/>
      <c r="B6" s="1236"/>
      <c r="C6" s="1234"/>
      <c r="D6" s="1234"/>
      <c r="E6" s="1234"/>
      <c r="F6" s="1234"/>
      <c r="G6" s="1234"/>
      <c r="H6" s="1234"/>
      <c r="I6" s="1234"/>
      <c r="J6" s="1234"/>
      <c r="K6" s="1234"/>
      <c r="L6" s="1234"/>
      <c r="M6" s="1234"/>
      <c r="N6" s="1234"/>
      <c r="O6" s="1234"/>
      <c r="P6" s="1234"/>
      <c r="Q6" s="1234"/>
      <c r="R6" s="1234"/>
      <c r="S6" s="1234"/>
      <c r="T6" s="1234"/>
      <c r="U6" s="1234"/>
      <c r="V6" s="1234"/>
      <c r="W6" s="1234"/>
      <c r="X6" s="1234"/>
      <c r="Y6" s="1241"/>
      <c r="Z6" s="1223"/>
      <c r="AA6" s="1230"/>
      <c r="AB6" s="1223"/>
      <c r="AC6" s="1223"/>
      <c r="AD6" s="1223"/>
    </row>
    <row customHeight="1" ht="9">
      <c r="A7" s="1236"/>
      <c r="B7" s="1236"/>
      <c r="C7" s="1234"/>
      <c r="D7" s="1234"/>
      <c r="E7" s="1234"/>
      <c r="F7" s="1234"/>
      <c r="G7" s="1234"/>
      <c r="H7" s="1234"/>
      <c r="I7" s="1234"/>
      <c r="J7" s="1234"/>
      <c r="K7" s="1234"/>
      <c r="L7" s="1234"/>
      <c r="M7" s="1234"/>
      <c r="N7" s="1234"/>
      <c r="O7" s="1234"/>
      <c r="P7" s="1234"/>
      <c r="Q7" s="1234"/>
      <c r="R7" s="1234"/>
      <c r="S7" s="1234"/>
      <c r="T7" s="1234"/>
      <c r="U7" s="1234"/>
      <c r="V7" s="1234"/>
      <c r="W7" s="1234"/>
      <c r="X7" s="1234"/>
      <c r="Y7" s="1241"/>
      <c r="Z7" s="1223"/>
      <c r="AA7" s="1230"/>
      <c r="AB7" s="1223"/>
      <c r="AC7" s="1223"/>
      <c r="AD7" s="1223"/>
    </row>
    <row customHeight="1" ht="9">
      <c r="A8" s="1236"/>
      <c r="B8" s="1236"/>
      <c r="C8" s="1234"/>
      <c r="D8" s="1234"/>
      <c r="E8" s="1234"/>
      <c r="F8" s="1234"/>
      <c r="G8" s="1234"/>
      <c r="H8" s="1234"/>
      <c r="I8" s="1234"/>
      <c r="J8" s="1234"/>
      <c r="K8" s="1234"/>
      <c r="L8" s="1234"/>
      <c r="M8" s="1234"/>
      <c r="N8" s="1234"/>
      <c r="O8" s="1234"/>
      <c r="P8" s="1234"/>
      <c r="Q8" s="1234"/>
      <c r="R8" s="1234"/>
      <c r="S8" s="1234"/>
      <c r="T8" s="1234"/>
      <c r="U8" s="1234"/>
      <c r="V8" s="1234"/>
      <c r="W8" s="1234"/>
      <c r="X8" s="1234"/>
      <c r="Y8" s="1241"/>
      <c r="Z8" s="1223"/>
      <c r="AA8" s="1230"/>
      <c r="AB8" s="1223"/>
      <c r="AC8" s="1223"/>
      <c r="AD8" s="1223"/>
    </row>
    <row customHeight="1" ht="9">
      <c r="A9" s="1236"/>
      <c r="B9" s="1236"/>
      <c r="C9" s="1234"/>
      <c r="D9" s="1234"/>
      <c r="E9" s="1234"/>
      <c r="F9" s="1234"/>
      <c r="G9" s="1234"/>
      <c r="H9" s="1234"/>
      <c r="I9" s="1234"/>
      <c r="J9" s="1234"/>
      <c r="K9" s="1234"/>
      <c r="L9" s="1234"/>
      <c r="M9" s="1234"/>
      <c r="N9" s="1234"/>
      <c r="O9" s="1234"/>
      <c r="P9" s="1234"/>
      <c r="Q9" s="1234"/>
      <c r="R9" s="1234"/>
      <c r="S9" s="1234"/>
      <c r="T9" s="1234"/>
      <c r="U9" s="1234"/>
      <c r="V9" s="1234"/>
      <c r="W9" s="1234"/>
      <c r="X9" s="1234"/>
      <c r="Y9" s="1241"/>
      <c r="Z9" s="1223"/>
      <c r="AA9" s="1230"/>
      <c r="AB9" s="1223"/>
      <c r="AC9" s="1223"/>
      <c r="AD9" s="1223"/>
    </row>
    <row customHeight="1" ht="9">
      <c r="A10" s="1242"/>
      <c r="B10" s="1242"/>
      <c r="C10" s="1242"/>
      <c r="D10" s="1242"/>
      <c r="E10" s="1242"/>
      <c r="F10" s="1242"/>
      <c r="G10" s="1242"/>
      <c r="H10" s="1242"/>
      <c r="I10" s="1242"/>
      <c r="J10" s="1242"/>
      <c r="K10" s="1242"/>
      <c r="L10" s="1242"/>
      <c r="M10" s="1242"/>
      <c r="N10" s="1242"/>
      <c r="O10" s="1242"/>
      <c r="P10" s="1242"/>
      <c r="Q10" s="1242"/>
      <c r="R10" s="1242"/>
      <c r="S10" s="1242"/>
      <c r="T10" s="1242"/>
      <c r="U10" s="1242"/>
      <c r="V10" s="1242"/>
      <c r="W10" s="1242"/>
      <c r="X10" s="1242"/>
      <c r="Y10" s="1242"/>
      <c r="Z10" s="1242"/>
      <c r="AA10" s="1242"/>
      <c r="AB10" s="1242"/>
      <c r="AC10" s="1242"/>
      <c r="AD10" s="1242"/>
    </row>
    <row customHeight="1" ht="45">
      <c r="A11" s="1242" t="s">
        <v>33</v>
      </c>
      <c r="B11" s="1242">
        <v>1</v>
      </c>
      <c r="C11" s="1243" t="s">
        <v>151</v>
      </c>
      <c r="D11" s="1243" t="s">
        <v>147</v>
      </c>
      <c r="E11" s="1243" t="s">
        <v>2221</v>
      </c>
      <c r="F11" s="1243" t="s">
        <v>2571</v>
      </c>
      <c r="G11" s="1243"/>
      <c r="H11" s="1231" t="s">
        <v>2572</v>
      </c>
      <c r="I11" s="1231"/>
      <c r="J11" s="1231"/>
      <c r="K11" s="1231"/>
      <c r="L11" s="1231"/>
      <c r="M11" s="1240" t="str">
        <f>IF(TEMPLATE_SPHERE="HEAT",T11,U11)</f>
        <v>Количество поданных заявлений </v>
      </c>
      <c r="N11" s="1240"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1234"/>
      <c r="P11" s="1234"/>
      <c r="Q11" s="1234"/>
      <c r="R11" s="1234"/>
      <c r="S11" s="1234"/>
      <c r="T11" s="1234" t="s">
        <v>2573</v>
      </c>
      <c r="U11" s="1234" t="s">
        <v>2574</v>
      </c>
      <c r="V11" s="1234"/>
      <c r="W11" s="1234"/>
      <c r="X11" s="1234"/>
      <c r="Y11" s="1241"/>
      <c r="Z11" s="1223" t="s">
        <v>2575</v>
      </c>
      <c r="AA11" s="123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1223"/>
      <c r="AC11" s="1223"/>
      <c r="AD11" s="1223"/>
    </row>
    <row customHeight="1" ht="45">
      <c r="A12" s="1242"/>
      <c r="B12" s="1242">
        <v>2</v>
      </c>
      <c r="C12" s="1244"/>
      <c r="D12" s="1244"/>
      <c r="E12" s="1244"/>
      <c r="F12" s="1244"/>
      <c r="G12" s="1244"/>
      <c r="H12" s="1231" t="s">
        <v>2576</v>
      </c>
      <c r="I12" s="1231"/>
      <c r="J12" s="1231"/>
      <c r="K12" s="1231"/>
      <c r="L12" s="1231"/>
      <c r="M12" s="1240" t="str">
        <f>IF(TEMPLATE_SPHERE="HEAT",T12,U12)</f>
        <v>Количество исполненных заявлений </v>
      </c>
      <c r="N12" s="1240"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1234"/>
      <c r="P12" s="1234"/>
      <c r="Q12" s="1234"/>
      <c r="R12" s="1234"/>
      <c r="S12" s="1234"/>
      <c r="T12" s="1234" t="s">
        <v>2577</v>
      </c>
      <c r="U12" s="1234" t="s">
        <v>2578</v>
      </c>
      <c r="V12" s="1234"/>
      <c r="W12" s="1234"/>
      <c r="X12" s="1234"/>
      <c r="Y12" s="1241"/>
      <c r="Z12" s="1223" t="s">
        <v>2579</v>
      </c>
      <c r="AA12" s="123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1223"/>
      <c r="AC12" s="1223"/>
      <c r="AD12" s="1223"/>
    </row>
    <row customHeight="1" ht="72">
      <c r="A13" s="1242"/>
      <c r="B13" s="1242">
        <v>3</v>
      </c>
      <c r="C13" s="1244"/>
      <c r="D13" s="1244"/>
      <c r="E13" s="1244"/>
      <c r="F13" s="1244"/>
      <c r="G13" s="1244"/>
      <c r="H13" s="1231" t="s">
        <v>2580</v>
      </c>
      <c r="I13" s="1231"/>
      <c r="J13" s="1231"/>
      <c r="K13" s="1231"/>
      <c r="L13" s="1231"/>
      <c r="M13" s="124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1240"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1234"/>
      <c r="P13" s="1240"/>
      <c r="Q13" s="1240"/>
      <c r="R13" s="1240"/>
      <c r="S13" s="1234"/>
      <c r="T13" s="1234" t="s">
        <v>2581</v>
      </c>
      <c r="U13" s="1240" t="s">
        <v>2582</v>
      </c>
      <c r="V13" s="1240"/>
      <c r="W13" s="1240"/>
      <c r="X13" s="1234"/>
      <c r="Y13" s="1241"/>
      <c r="Z13" s="1223" t="s">
        <v>2583</v>
      </c>
      <c r="AA13" s="123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1223"/>
      <c r="AC13" s="1223"/>
      <c r="AD13" s="1223"/>
    </row>
    <row customHeight="1" ht="45">
      <c r="A14" s="1242"/>
      <c r="B14" s="1242">
        <v>4</v>
      </c>
      <c r="C14" s="1244"/>
      <c r="D14" s="1244"/>
      <c r="E14" s="1244"/>
      <c r="F14" s="1244"/>
      <c r="G14" s="1244"/>
      <c r="H14" s="1231"/>
      <c r="I14" s="1243"/>
      <c r="J14" s="1243"/>
      <c r="K14" s="1243"/>
      <c r="L14" s="1243"/>
      <c r="M14" s="1245"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124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234"/>
      <c r="P14" s="1240"/>
      <c r="Q14" s="1240"/>
      <c r="R14" s="1240"/>
      <c r="S14" s="1234"/>
      <c r="T14" s="1234" t="s">
        <v>2584</v>
      </c>
      <c r="U14" s="124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1240"/>
      <c r="W14" s="1240"/>
      <c r="X14" s="1234"/>
      <c r="Y14" s="1241"/>
      <c r="Z14" s="1223" t="s">
        <v>2585</v>
      </c>
      <c r="AA14" s="1230" t="s">
        <v>2585</v>
      </c>
      <c r="AB14" s="1223"/>
      <c r="AC14" s="1223"/>
      <c r="AD14" s="1223"/>
    </row>
    <row customHeight="1" ht="108">
      <c r="A15" s="1242"/>
      <c r="B15" s="1242">
        <v>5</v>
      </c>
      <c r="C15" s="1244"/>
      <c r="D15" s="1244"/>
      <c r="E15" s="1244"/>
      <c r="F15" s="1244"/>
      <c r="G15" s="1244"/>
      <c r="H15" s="1246" t="s">
        <v>2586</v>
      </c>
      <c r="I15" s="1246"/>
      <c r="J15" s="1246"/>
      <c r="K15" s="1246"/>
      <c r="L15" s="1246"/>
      <c r="M15" s="123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1247"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1234"/>
      <c r="P15" s="1240"/>
      <c r="Q15" s="1240"/>
      <c r="R15" s="1240"/>
      <c r="S15" s="1234"/>
      <c r="T15" s="1234" t="s">
        <v>2587</v>
      </c>
      <c r="U15" s="124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1240"/>
      <c r="W15" s="1240"/>
      <c r="X15" s="1234"/>
      <c r="Y15" s="1241"/>
      <c r="Z15" s="1223" t="s">
        <v>2588</v>
      </c>
      <c r="AA15" s="123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1223"/>
      <c r="AC15" s="1223"/>
      <c r="AD15" s="1223"/>
    </row>
    <row customHeight="1" ht="108">
      <c r="A16" s="1242"/>
      <c r="B16" s="1242">
        <v>6</v>
      </c>
      <c r="C16" s="1248"/>
      <c r="D16" s="1248"/>
      <c r="E16" s="1248"/>
      <c r="F16" s="1248"/>
      <c r="G16" s="1248"/>
      <c r="H16" s="1249"/>
      <c r="I16" s="1250"/>
      <c r="J16" s="1250"/>
      <c r="K16" s="1250"/>
      <c r="L16" s="1250"/>
      <c r="M16" s="1251"/>
      <c r="N16" s="1247"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1234"/>
      <c r="P16" s="1240"/>
      <c r="Q16" s="1240"/>
      <c r="R16" s="1240"/>
      <c r="S16" s="1234"/>
      <c r="T16" s="1234"/>
      <c r="U16" s="1240"/>
      <c r="V16" s="1240"/>
      <c r="W16" s="1240"/>
      <c r="X16" s="1234"/>
      <c r="Y16" s="1241"/>
      <c r="Z16" s="1223" t="s">
        <v>2588</v>
      </c>
      <c r="AA16" s="123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1223"/>
      <c r="AC16" s="1223"/>
      <c r="AD16" s="1223"/>
    </row>
    <row customHeight="1" ht="9">
      <c r="A17" s="1242"/>
      <c r="B17" s="1242"/>
      <c r="C17" s="1242">
        <v>22</v>
      </c>
      <c r="D17" s="1242">
        <v>21</v>
      </c>
      <c r="E17" s="1242">
        <v>42</v>
      </c>
      <c r="F17" s="1242">
        <v>63</v>
      </c>
      <c r="G17" s="1242"/>
      <c r="H17" s="1242"/>
      <c r="I17" s="1242"/>
      <c r="J17" s="1242"/>
      <c r="K17" s="1242"/>
      <c r="L17" s="1242"/>
      <c r="M17" s="1242"/>
      <c r="N17" s="1242"/>
      <c r="O17" s="1242"/>
      <c r="P17" s="1242"/>
      <c r="Q17" s="1242"/>
      <c r="R17" s="1242"/>
      <c r="S17" s="1242"/>
      <c r="T17" s="1242"/>
      <c r="U17" s="1242"/>
      <c r="V17" s="1242"/>
      <c r="W17" s="1242"/>
      <c r="X17" s="1242"/>
      <c r="Y17" s="1242"/>
      <c r="Z17" s="1242"/>
      <c r="AA17" s="1242"/>
      <c r="AB17" s="1242"/>
      <c r="AC17" s="1242"/>
      <c r="AD17" s="1242"/>
    </row>
    <row customHeight="1" ht="27">
      <c r="A18" s="1236" t="s">
        <v>2224</v>
      </c>
      <c r="B18" s="1242">
        <v>1</v>
      </c>
      <c r="C18" s="1234" t="s">
        <v>2572</v>
      </c>
      <c r="D18" s="1252" t="s">
        <v>2572</v>
      </c>
      <c r="E18" s="1234" t="s">
        <v>2572</v>
      </c>
      <c r="F18" s="1234" t="s">
        <v>2572</v>
      </c>
      <c r="G18" s="1234"/>
      <c r="H18" s="1253"/>
      <c r="I18" s="1254">
        <f>INDEX(TEMPLATE_NUMBER_POINT_FHD,B18,MATCH(TEMPLATE_SPHERE,TEMPLATE_SPHERE_LIST_FOR_NOTE,0))</f>
        <v>1</v>
      </c>
      <c r="J18" s="1254" t="str">
        <f>INDEX(TEMPLATE_DATA_POINT_FHD,B18,MATCH(TEMPLATE_SPHERE,TEMPLATE_SPHERE_LIST_FOR_NOTE,0))</f>
        <v>Выручка от регулируемых видов деятельности в сфере холодного водоснабжения</v>
      </c>
      <c r="K18" s="1254" t="str">
        <f>INDEX(TEMPLATE_NOTE_POINT_FHD,B18,MATCH(TEMPLATE_SPHERE,TEMPLATE_SPHERE_LIST_FOR_NOTE,0))</f>
        <v>Указывается выручка с распределением по видам деятельности.</v>
      </c>
      <c r="L18" s="1240">
        <f>IF(I18=0,"",I18)</f>
        <v>1</v>
      </c>
      <c r="M18" s="1240" t="str">
        <f>IF(J18=0,"",J18)</f>
        <v>Выручка от регулируемых видов деятельности в сфере холодного водоснабжения</v>
      </c>
      <c r="N18" s="1240" t="str">
        <f>IF(K18=0,"",K18)</f>
        <v>Указывается выручка с распределением по видам деятельности.</v>
      </c>
      <c r="O18" s="1255">
        <v>1</v>
      </c>
      <c r="P18" s="1255">
        <v>1</v>
      </c>
      <c r="Q18" s="1255">
        <v>1</v>
      </c>
      <c r="R18" s="1255">
        <v>1</v>
      </c>
      <c r="S18" s="1255"/>
      <c r="T18" s="1256" t="s">
        <v>2589</v>
      </c>
      <c r="U18" s="1223" t="s">
        <v>2590</v>
      </c>
      <c r="V18" s="1223" t="s">
        <v>2591</v>
      </c>
      <c r="W18" s="1223" t="s">
        <v>2592</v>
      </c>
      <c r="X18" s="1234"/>
      <c r="Y18" s="1241"/>
      <c r="Z18" s="1223" t="s">
        <v>2593</v>
      </c>
      <c r="AA18" s="1230" t="s">
        <v>2594</v>
      </c>
      <c r="AB18" s="1230" t="s">
        <v>2594</v>
      </c>
      <c r="AC18" s="1230" t="s">
        <v>2594</v>
      </c>
      <c r="AD18" s="1223"/>
    </row>
    <row customHeight="1" ht="36">
      <c r="A19" s="1236"/>
      <c r="B19" s="1242">
        <v>2</v>
      </c>
      <c r="C19" s="1234" t="s">
        <v>2576</v>
      </c>
      <c r="D19" s="1252" t="s">
        <v>2576</v>
      </c>
      <c r="E19" s="1234" t="s">
        <v>2576</v>
      </c>
      <c r="F19" s="1234" t="s">
        <v>2576</v>
      </c>
      <c r="G19" s="1234"/>
      <c r="H19" s="1253"/>
      <c r="I19" s="1254">
        <f>INDEX(TEMPLATE_NUMBER_POINT_FHD,B19,MATCH(TEMPLATE_SPHERE,TEMPLATE_SPHERE_LIST_FOR_NOTE,0))</f>
        <v>2</v>
      </c>
      <c r="J19" s="1254"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254" t="str">
        <f>INDEX(TEMPLATE_NOTE_POINT_FHD,B19,MATCH(TEMPLATE_SPHERE,TEMPLATE_SPHERE_LIST_FOR_NOTE,0))</f>
        <v>Указывается суммарная себестоимость производимых товаров.</v>
      </c>
      <c r="L19" s="1240">
        <f>IF(I19=0,"",I19)</f>
        <v>2</v>
      </c>
      <c r="M19" s="1240" t="str">
        <f>IF(J19=0,"",J19)</f>
        <v>Себестоимость производимых товаров (оказываемых услуг) по регулируемым видам деятельности в сфере холодного водоснабжения, включая:</v>
      </c>
      <c r="N19" s="1240" t="str">
        <f>IF(K19=0,"",K19)</f>
        <v>Указывается суммарная себестоимость производимых товаров.</v>
      </c>
      <c r="O19" s="1255">
        <v>2</v>
      </c>
      <c r="P19" s="1255">
        <v>2</v>
      </c>
      <c r="Q19" s="1255">
        <v>2</v>
      </c>
      <c r="R19" s="1255">
        <v>2</v>
      </c>
      <c r="S19" s="1255"/>
      <c r="T19" s="1256" t="s">
        <v>2595</v>
      </c>
      <c r="U19" s="1223" t="s">
        <v>2596</v>
      </c>
      <c r="V19" s="1223" t="s">
        <v>2597</v>
      </c>
      <c r="W19" s="1223" t="s">
        <v>2598</v>
      </c>
      <c r="X19" s="1234"/>
      <c r="Y19" s="1241"/>
      <c r="Z19" s="1223" t="s">
        <v>2599</v>
      </c>
      <c r="AA19" s="1230" t="s">
        <v>2599</v>
      </c>
      <c r="AB19" s="1230" t="s">
        <v>2599</v>
      </c>
      <c r="AC19" s="1230" t="s">
        <v>2599</v>
      </c>
      <c r="AD19" s="1223"/>
    </row>
    <row customHeight="1" ht="27">
      <c r="A20" s="1236"/>
      <c r="B20" s="1242">
        <v>3</v>
      </c>
      <c r="C20" s="1234">
        <v>1</v>
      </c>
      <c r="D20" s="1252"/>
      <c r="E20" s="1234"/>
      <c r="F20" s="1234"/>
      <c r="G20" s="1234"/>
      <c r="H20" s="1253"/>
      <c r="I20" s="1254" t="str">
        <f>INDEX(TEMPLATE_NUMBER_POINT_FHD,B20,MATCH(TEMPLATE_SPHERE,TEMPLATE_SPHERE_LIST_FOR_NOTE,0))</f>
        <v>2.1</v>
      </c>
      <c r="J20" s="1254"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254">
        <f>INDEX(TEMPLATE_NOTE_POINT_FHD,B20,MATCH(TEMPLATE_SPHERE,TEMPLATE_SPHERE_LIST_FOR_NOTE,0))</f>
        <v>0</v>
      </c>
      <c r="L20" s="1240" t="str">
        <f>IF(I20=0,"",I20)</f>
        <v>2.1</v>
      </c>
      <c r="M20" s="1240" t="str">
        <f>IF(J20=0,"",J20)</f>
        <v>Расходы на оплату холодной воды, приобретаемой у других организаций для последующей подачи потребителям</v>
      </c>
      <c r="N20" s="1240" t="str">
        <f>IF(K20=0,"",K20)</f>
        <v/>
      </c>
      <c r="O20" s="1255" t="s">
        <v>913</v>
      </c>
      <c r="P20" s="1255" t="s">
        <v>913</v>
      </c>
      <c r="Q20" s="1255" t="s">
        <v>913</v>
      </c>
      <c r="R20" s="1255" t="s">
        <v>913</v>
      </c>
      <c r="S20" s="1255"/>
      <c r="T20" s="1256" t="s">
        <v>2600</v>
      </c>
      <c r="U20" s="1223" t="s">
        <v>2601</v>
      </c>
      <c r="V20" s="1223" t="s">
        <v>2602</v>
      </c>
      <c r="W20" s="1223" t="s">
        <v>2603</v>
      </c>
      <c r="X20" s="1234"/>
      <c r="Y20" s="1241"/>
      <c r="Z20" s="1223"/>
      <c r="AA20" s="1230"/>
      <c r="AB20" s="1223"/>
      <c r="AC20" s="1223"/>
      <c r="AD20" s="1223"/>
    </row>
    <row customHeight="1" ht="36">
      <c r="A21" s="1236"/>
      <c r="B21" s="1242">
        <v>4</v>
      </c>
      <c r="C21" s="1234">
        <v>2</v>
      </c>
      <c r="D21" s="1252"/>
      <c r="E21" s="1234"/>
      <c r="F21" s="1234"/>
      <c r="G21" s="1234"/>
      <c r="H21" s="1253"/>
      <c r="I21" s="1254">
        <f>INDEX(TEMPLATE_NUMBER_POINT_FHD,B21,MATCH(TEMPLATE_SPHERE,TEMPLATE_SPHERE_LIST_FOR_NOTE,0))</f>
        <v>0</v>
      </c>
      <c r="J21" s="1254">
        <f>INDEX(TEMPLATE_DATA_POINT_FHD,B21,MATCH(TEMPLATE_SPHERE,TEMPLATE_SPHERE_LIST_FOR_NOTE,0))</f>
        <v>0</v>
      </c>
      <c r="K21" s="1254">
        <f>INDEX(TEMPLATE_NOTE_POINT_FHD,B21,MATCH(TEMPLATE_SPHERE,TEMPLATE_SPHERE_LIST_FOR_NOTE,0))</f>
        <v>0</v>
      </c>
      <c r="L21" s="1240" t="str">
        <f>IF(I21=0,"",I21)</f>
        <v/>
      </c>
      <c r="M21" s="1240" t="str">
        <f>IF(J21=0,"",J21)</f>
        <v/>
      </c>
      <c r="N21" s="1240" t="str">
        <f>IF(K21=0,"",K21)</f>
        <v/>
      </c>
      <c r="O21" s="1255" t="s">
        <v>460</v>
      </c>
      <c r="P21" s="1255"/>
      <c r="Q21" s="1255"/>
      <c r="R21" s="1255"/>
      <c r="S21" s="1255"/>
      <c r="T21" s="1256" t="s">
        <v>2604</v>
      </c>
      <c r="U21" s="1223"/>
      <c r="V21" s="1223"/>
      <c r="W21" s="1223"/>
      <c r="X21" s="1234"/>
      <c r="Y21" s="1241"/>
      <c r="Z21" s="1223" t="s">
        <v>2605</v>
      </c>
      <c r="AA21" s="1230"/>
      <c r="AB21" s="1223"/>
      <c r="AC21" s="1223"/>
      <c r="AD21" s="1223"/>
    </row>
    <row customHeight="1" ht="36">
      <c r="A22" s="1236"/>
      <c r="B22" s="1242">
        <v>5</v>
      </c>
      <c r="C22" s="1234">
        <v>3</v>
      </c>
      <c r="D22" s="1252"/>
      <c r="E22" s="1234"/>
      <c r="F22" s="1234"/>
      <c r="G22" s="1257"/>
      <c r="H22" s="1258"/>
      <c r="I22" s="1254">
        <f>INDEX(TEMPLATE_NUMBER_POINT_FHD,B22,MATCH(TEMPLATE_SPHERE,TEMPLATE_SPHERE_LIST_FOR_NOTE,0))</f>
        <v>0</v>
      </c>
      <c r="J22" s="1254">
        <f>INDEX(TEMPLATE_DATA_POINT_FHD,B22,MATCH(TEMPLATE_SPHERE,TEMPLATE_SPHERE_LIST_FOR_NOTE,0))</f>
        <v>0</v>
      </c>
      <c r="K22" s="1254">
        <f>INDEX(TEMPLATE_NOTE_POINT_FHD,B22,MATCH(TEMPLATE_SPHERE,TEMPLATE_SPHERE_LIST_FOR_NOTE,0))</f>
        <v>0</v>
      </c>
      <c r="L22" s="1240" t="str">
        <f>IF(I22=0,"",I22)</f>
        <v/>
      </c>
      <c r="M22" s="1240" t="str">
        <f>IF(J22=0,"",J22)</f>
        <v/>
      </c>
      <c r="N22" s="1240" t="str">
        <f>IF(K22=0,"",K22)</f>
        <v/>
      </c>
      <c r="O22" s="1255"/>
      <c r="P22" s="1255"/>
      <c r="Q22" s="1255" t="s">
        <v>460</v>
      </c>
      <c r="R22" s="1255"/>
      <c r="S22" s="1255"/>
      <c r="T22" s="1256"/>
      <c r="U22" s="1223"/>
      <c r="V22" s="1223" t="s">
        <v>2606</v>
      </c>
      <c r="W22" s="1223"/>
      <c r="X22" s="1234"/>
      <c r="Y22" s="1241"/>
      <c r="Z22" s="1223"/>
      <c r="AA22" s="1230"/>
      <c r="AB22" s="1223"/>
      <c r="AC22" s="1223"/>
      <c r="AD22" s="1223"/>
    </row>
    <row customHeight="1" ht="27">
      <c r="A23" s="1236"/>
      <c r="B23" s="1242">
        <v>6</v>
      </c>
      <c r="C23" s="1234">
        <v>4</v>
      </c>
      <c r="D23" s="1252"/>
      <c r="E23" s="1234"/>
      <c r="F23" s="1234"/>
      <c r="G23" s="1257"/>
      <c r="H23" s="1258"/>
      <c r="I23" s="1254">
        <f>INDEX(TEMPLATE_NUMBER_POINT_FHD,B23,MATCH(TEMPLATE_SPHERE,TEMPLATE_SPHERE_LIST_FOR_NOTE,0))</f>
        <v>0</v>
      </c>
      <c r="J23" s="1254">
        <f>INDEX(TEMPLATE_DATA_POINT_FHD,B23,MATCH(TEMPLATE_SPHERE,TEMPLATE_SPHERE_LIST_FOR_NOTE,0))</f>
        <v>0</v>
      </c>
      <c r="K23" s="1254">
        <f>INDEX(TEMPLATE_NOTE_POINT_FHD,B23,MATCH(TEMPLATE_SPHERE,TEMPLATE_SPHERE_LIST_FOR_NOTE,0))</f>
        <v>0</v>
      </c>
      <c r="L23" s="1240" t="str">
        <f>IF(I23=0,"",I23)</f>
        <v/>
      </c>
      <c r="M23" s="1240" t="str">
        <f>IF(J23=0,"",J23)</f>
        <v/>
      </c>
      <c r="N23" s="1240" t="str">
        <f>IF(K23=0,"",K23)</f>
        <v/>
      </c>
      <c r="O23" s="1255"/>
      <c r="P23" s="1255"/>
      <c r="Q23" s="1255" t="s">
        <v>463</v>
      </c>
      <c r="R23" s="1255"/>
      <c r="S23" s="1255"/>
      <c r="T23" s="1256"/>
      <c r="U23" s="1223"/>
      <c r="V23" s="1223" t="s">
        <v>2607</v>
      </c>
      <c r="W23" s="1223"/>
      <c r="X23" s="1234"/>
      <c r="Y23" s="1241"/>
      <c r="Z23" s="1223"/>
      <c r="AA23" s="1230"/>
      <c r="AB23" s="1223"/>
      <c r="AC23" s="1223"/>
      <c r="AD23" s="1223"/>
    </row>
    <row customHeight="1" ht="36">
      <c r="A24" s="1236"/>
      <c r="B24" s="1242">
        <v>7</v>
      </c>
      <c r="C24" s="1234">
        <v>5</v>
      </c>
      <c r="D24" s="1252"/>
      <c r="E24" s="1234"/>
      <c r="F24" s="1234"/>
      <c r="G24" s="1257"/>
      <c r="H24" s="1258"/>
      <c r="I24" s="1254">
        <f>INDEX(TEMPLATE_NUMBER_POINT_FHD,B24,MATCH(TEMPLATE_SPHERE,TEMPLATE_SPHERE_LIST_FOR_NOTE,0))</f>
        <v>0</v>
      </c>
      <c r="J24" s="1254">
        <f>INDEX(TEMPLATE_DATA_POINT_FHD,B24,MATCH(TEMPLATE_SPHERE,TEMPLATE_SPHERE_LIST_FOR_NOTE,0))</f>
        <v>0</v>
      </c>
      <c r="K24" s="1254">
        <f>INDEX(TEMPLATE_NOTE_POINT_FHD,B24,MATCH(TEMPLATE_SPHERE,TEMPLATE_SPHERE_LIST_FOR_NOTE,0))</f>
        <v>0</v>
      </c>
      <c r="L24" s="1240" t="str">
        <f>IF(I24=0,"",I24)</f>
        <v/>
      </c>
      <c r="M24" s="1240" t="str">
        <f>IF(J24=0,"",J24)</f>
        <v/>
      </c>
      <c r="N24" s="1240" t="str">
        <f>IF(K24=0,"",K24)</f>
        <v/>
      </c>
      <c r="O24" s="1255"/>
      <c r="P24" s="1255"/>
      <c r="Q24" s="1255" t="s">
        <v>933</v>
      </c>
      <c r="R24" s="1255"/>
      <c r="S24" s="1255"/>
      <c r="T24" s="1256"/>
      <c r="U24" s="1223"/>
      <c r="V24" s="1223" t="s">
        <v>2608</v>
      </c>
      <c r="W24" s="1223"/>
      <c r="X24" s="1234"/>
      <c r="Y24" s="1241"/>
      <c r="Z24" s="1223"/>
      <c r="AA24" s="1230"/>
      <c r="AB24" s="1223"/>
      <c r="AC24" s="1223"/>
      <c r="AD24" s="1223"/>
    </row>
    <row customHeight="1" ht="36">
      <c r="A25" s="1236"/>
      <c r="B25" s="1242">
        <v>8</v>
      </c>
      <c r="C25" s="1234">
        <v>6</v>
      </c>
      <c r="D25" s="1252"/>
      <c r="E25" s="1234"/>
      <c r="F25" s="1234"/>
      <c r="G25" s="1257"/>
      <c r="H25" s="1258"/>
      <c r="I25" s="1254" t="str">
        <f>INDEX(TEMPLATE_NUMBER_POINT_FHD,B25,MATCH(TEMPLATE_SPHERE,TEMPLATE_SPHERE_LIST_FOR_NOTE,0))</f>
        <v>2.2</v>
      </c>
      <c r="J25" s="125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254">
        <f>INDEX(TEMPLATE_NOTE_POINT_FHD,B25,MATCH(TEMPLATE_SPHERE,TEMPLATE_SPHERE_LIST_FOR_NOTE,0))</f>
        <v>0</v>
      </c>
      <c r="L25" s="1240" t="str">
        <f>IF(I25=0,"",I25)</f>
        <v>2.2</v>
      </c>
      <c r="M25" s="1240" t="str">
        <f>IF(J25=0,"",J25)</f>
        <v>Расходы на приобретаемую электрическую энергию (мощность), используемую в технологическом процессе</v>
      </c>
      <c r="N25" s="1240" t="str">
        <f>IF(K25=0,"",K25)</f>
        <v/>
      </c>
      <c r="O25" s="1255" t="s">
        <v>463</v>
      </c>
      <c r="P25" s="1255" t="s">
        <v>460</v>
      </c>
      <c r="Q25" s="1255" t="s">
        <v>940</v>
      </c>
      <c r="R25" s="1255" t="s">
        <v>460</v>
      </c>
      <c r="S25" s="1255"/>
      <c r="T25" s="1256" t="s">
        <v>2609</v>
      </c>
      <c r="U25" s="1223" t="s">
        <v>2609</v>
      </c>
      <c r="V25" s="1223" t="s">
        <v>2609</v>
      </c>
      <c r="W25" s="1223" t="s">
        <v>2609</v>
      </c>
      <c r="X25" s="1234"/>
      <c r="Y25" s="1241"/>
      <c r="Z25" s="1223"/>
      <c r="AA25" s="1230"/>
      <c r="AB25" s="1223"/>
      <c r="AC25" s="1223"/>
      <c r="AD25" s="1223"/>
    </row>
    <row customHeight="1" ht="18">
      <c r="A26" s="1236"/>
      <c r="B26" s="1242">
        <v>9</v>
      </c>
      <c r="C26" s="1234" t="s">
        <v>857</v>
      </c>
      <c r="D26" s="1252"/>
      <c r="E26" s="1234"/>
      <c r="F26" s="1234"/>
      <c r="G26" s="1257"/>
      <c r="H26" s="1258"/>
      <c r="I26" s="1254" t="str">
        <f>INDEX(TEMPLATE_NUMBER_POINT_FHD,B26,MATCH(TEMPLATE_SPHERE,TEMPLATE_SPHERE_LIST_FOR_NOTE,0))</f>
        <v>2.2.1</v>
      </c>
      <c r="J26" s="1254" t="str">
        <f>INDEX(TEMPLATE_DATA_POINT_FHD,B26,MATCH(TEMPLATE_SPHERE,TEMPLATE_SPHERE_LIST_FOR_NOTE,0))</f>
        <v>Средневзвешенная стоимость 1 кВт.ч (с учетом мощности)</v>
      </c>
      <c r="K26" s="1254">
        <f>INDEX(TEMPLATE_NOTE_POINT_FHD,B26,MATCH(TEMPLATE_SPHERE,TEMPLATE_SPHERE_LIST_FOR_NOTE,0))</f>
        <v>0</v>
      </c>
      <c r="L26" s="1240" t="str">
        <f>IF(I26=0,"",I26)</f>
        <v>2.2.1</v>
      </c>
      <c r="M26" s="1240" t="str">
        <f>IF(J26=0,"",J26)</f>
        <v>Средневзвешенная стоимость 1 кВт.ч (с учетом мощности)</v>
      </c>
      <c r="N26" s="1240" t="str">
        <f>IF(K26=0,"",K26)</f>
        <v/>
      </c>
      <c r="O26" s="1255" t="s">
        <v>929</v>
      </c>
      <c r="P26" s="1255" t="s">
        <v>923</v>
      </c>
      <c r="Q26" s="1255" t="s">
        <v>2610</v>
      </c>
      <c r="R26" s="1255" t="s">
        <v>923</v>
      </c>
      <c r="S26" s="1255"/>
      <c r="T26" s="1256" t="str">
        <f>"Средневзвешенная стоимость 1 кВт.ч"&amp;IF(TITLE_TYPE_ORG="Регулируемая организация"," (с учетом мощности)","")</f>
        <v>Средневзвешенная стоимость 1 кВт.ч</v>
      </c>
      <c r="U26" s="1256" t="s">
        <v>2611</v>
      </c>
      <c r="V26" s="1256" t="s">
        <v>2611</v>
      </c>
      <c r="W26" s="1256" t="s">
        <v>2611</v>
      </c>
      <c r="X26" s="1234"/>
      <c r="Y26" s="1241"/>
      <c r="Z26" s="1223"/>
      <c r="AA26" s="1230"/>
      <c r="AB26" s="1223"/>
      <c r="AC26" s="1223"/>
      <c r="AD26" s="1223"/>
    </row>
    <row customHeight="1" ht="18">
      <c r="A27" s="1236"/>
      <c r="B27" s="1242">
        <v>10</v>
      </c>
      <c r="C27" s="1234" t="s">
        <v>861</v>
      </c>
      <c r="D27" s="1252"/>
      <c r="E27" s="1234"/>
      <c r="F27" s="1234"/>
      <c r="G27" s="1257"/>
      <c r="H27" s="1258"/>
      <c r="I27" s="1254" t="str">
        <f>INDEX(TEMPLATE_NUMBER_POINT_FHD,B27,MATCH(TEMPLATE_SPHERE,TEMPLATE_SPHERE_LIST_FOR_NOTE,0))</f>
        <v>2.2.2</v>
      </c>
      <c r="J27" s="1254" t="str">
        <f>INDEX(TEMPLATE_DATA_POINT_FHD,B27,MATCH(TEMPLATE_SPHERE,TEMPLATE_SPHERE_LIST_FOR_NOTE,0))</f>
        <v>Объём приобретения электрической энергии</v>
      </c>
      <c r="K27" s="1254">
        <f>INDEX(TEMPLATE_NOTE_POINT_FHD,B27,MATCH(TEMPLATE_SPHERE,TEMPLATE_SPHERE_LIST_FOR_NOTE,0))</f>
        <v>0</v>
      </c>
      <c r="L27" s="1240" t="str">
        <f>IF(I27=0,"",I27)</f>
        <v>2.2.2</v>
      </c>
      <c r="M27" s="1240" t="str">
        <f>IF(J27=0,"",J27)</f>
        <v>Объём приобретения электрической энергии</v>
      </c>
      <c r="N27" s="1240" t="str">
        <f>IF(K27=0,"",K27)</f>
        <v/>
      </c>
      <c r="O27" s="1255" t="s">
        <v>931</v>
      </c>
      <c r="P27" s="1255" t="s">
        <v>925</v>
      </c>
      <c r="Q27" s="1255" t="s">
        <v>2612</v>
      </c>
      <c r="R27" s="1255" t="s">
        <v>925</v>
      </c>
      <c r="S27" s="1255"/>
      <c r="T27" s="1256" t="s">
        <v>2613</v>
      </c>
      <c r="U27" s="1256" t="s">
        <v>2613</v>
      </c>
      <c r="V27" s="1256" t="s">
        <v>2613</v>
      </c>
      <c r="W27" s="1256" t="s">
        <v>2613</v>
      </c>
      <c r="X27" s="1234"/>
      <c r="Y27" s="1241"/>
      <c r="Z27" s="1223"/>
      <c r="AA27" s="1230"/>
      <c r="AB27" s="1223"/>
      <c r="AC27" s="1223"/>
      <c r="AD27" s="1223"/>
    </row>
    <row customHeight="1" ht="27">
      <c r="A28" s="1236"/>
      <c r="B28" s="1242">
        <v>11</v>
      </c>
      <c r="C28" s="1234">
        <v>7</v>
      </c>
      <c r="D28" s="1252"/>
      <c r="E28" s="1234"/>
      <c r="F28" s="1234"/>
      <c r="G28" s="1257"/>
      <c r="H28" s="1258"/>
      <c r="I28" s="1254">
        <f>INDEX(TEMPLATE_NUMBER_POINT_FHD,B28,MATCH(TEMPLATE_SPHERE,TEMPLATE_SPHERE_LIST_FOR_NOTE,0))</f>
        <v>0</v>
      </c>
      <c r="J28" s="1254">
        <f>INDEX(TEMPLATE_DATA_POINT_FHD,B28,MATCH(TEMPLATE_SPHERE,TEMPLATE_SPHERE_LIST_FOR_NOTE,0))</f>
        <v>0</v>
      </c>
      <c r="K28" s="1254">
        <f>INDEX(TEMPLATE_NOTE_POINT_FHD,B28,MATCH(TEMPLATE_SPHERE,TEMPLATE_SPHERE_LIST_FOR_NOTE,0))</f>
        <v>0</v>
      </c>
      <c r="L28" s="1240" t="str">
        <f>IF(I28=0,"",I28)</f>
        <v/>
      </c>
      <c r="M28" s="1240" t="str">
        <f>IF(J28=0,"",J28)</f>
        <v/>
      </c>
      <c r="N28" s="1240" t="str">
        <f>IF(K28=0,"",K28)</f>
        <v/>
      </c>
      <c r="O28" s="1255" t="s">
        <v>933</v>
      </c>
      <c r="P28" s="1255"/>
      <c r="Q28" s="1255"/>
      <c r="R28" s="1255"/>
      <c r="S28" s="1255"/>
      <c r="T28" s="1256" t="s">
        <v>2614</v>
      </c>
      <c r="U28" s="1223"/>
      <c r="V28" s="1223"/>
      <c r="W28" s="1223"/>
      <c r="X28" s="1234"/>
      <c r="Y28" s="1241"/>
      <c r="Z28" s="1223"/>
      <c r="AA28" s="1230"/>
      <c r="AB28" s="1223"/>
      <c r="AC28" s="1223"/>
      <c r="AD28" s="1223"/>
    </row>
    <row customHeight="1" ht="27">
      <c r="A29" s="1236"/>
      <c r="B29" s="1242">
        <v>12</v>
      </c>
      <c r="C29" s="1234">
        <v>8</v>
      </c>
      <c r="D29" s="1252"/>
      <c r="E29" s="1234"/>
      <c r="F29" s="1234"/>
      <c r="G29" s="1257"/>
      <c r="H29" s="1258"/>
      <c r="I29" s="1254" t="str">
        <f>INDEX(TEMPLATE_NUMBER_POINT_FHD,B29,MATCH(TEMPLATE_SPHERE,TEMPLATE_SPHERE_LIST_FOR_NOTE,0))</f>
        <v>2.3</v>
      </c>
      <c r="J29" s="1254" t="str">
        <f>INDEX(TEMPLATE_DATA_POINT_FHD,B29,MATCH(TEMPLATE_SPHERE,TEMPLATE_SPHERE_LIST_FOR_NOTE,0))</f>
        <v>Расходы на химические реагенты, используемые в технологическом процессе</v>
      </c>
      <c r="K29" s="1254">
        <f>INDEX(TEMPLATE_NOTE_POINT_FHD,B29,MATCH(TEMPLATE_SPHERE,TEMPLATE_SPHERE_LIST_FOR_NOTE,0))</f>
        <v>0</v>
      </c>
      <c r="L29" s="1240" t="str">
        <f>IF(I29=0,"",I29)</f>
        <v>2.3</v>
      </c>
      <c r="M29" s="1240" t="str">
        <f>IF(J29=0,"",J29)</f>
        <v>Расходы на химические реагенты, используемые в технологическом процессе</v>
      </c>
      <c r="N29" s="1240" t="str">
        <f>IF(K29=0,"",K29)</f>
        <v/>
      </c>
      <c r="O29" s="1255" t="s">
        <v>940</v>
      </c>
      <c r="P29" s="1255" t="s">
        <v>463</v>
      </c>
      <c r="Q29" s="1255"/>
      <c r="R29" s="1255" t="s">
        <v>463</v>
      </c>
      <c r="S29" s="1255"/>
      <c r="T29" s="125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1223" t="s">
        <v>2615</v>
      </c>
      <c r="V29" s="1223"/>
      <c r="W29" s="1223" t="s">
        <v>2615</v>
      </c>
      <c r="X29" s="1234"/>
      <c r="Y29" s="1241"/>
      <c r="Z29" s="1223"/>
      <c r="AA29" s="1230"/>
      <c r="AB29" s="1223"/>
      <c r="AC29" s="1223"/>
      <c r="AD29" s="1223"/>
    </row>
    <row customHeight="1" ht="54">
      <c r="A30" s="1236"/>
      <c r="B30" s="1242">
        <v>13</v>
      </c>
      <c r="C30" s="1234">
        <v>9</v>
      </c>
      <c r="D30" s="1252"/>
      <c r="E30" s="1234"/>
      <c r="F30" s="1234"/>
      <c r="G30" s="1257"/>
      <c r="H30" s="1258"/>
      <c r="I30" s="1254" t="str">
        <f>INDEX(TEMPLATE_NUMBER_POINT_FHD,B30,MATCH(TEMPLATE_SPHERE,TEMPLATE_SPHERE_LIST_FOR_NOTE,0))</f>
        <v>2.4</v>
      </c>
      <c r="J30" s="125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25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1240" t="str">
        <f>IF(I30=0,"",I30)</f>
        <v>2.4</v>
      </c>
      <c r="M30" s="124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240" t="str">
        <f>IF(K30=0,"",K30)</f>
        <v>Указывается общая сумма расходов на оплату труда и отчислений на социальные нужды основного производственного персонала.</v>
      </c>
      <c r="O30" s="1255" t="s">
        <v>942</v>
      </c>
      <c r="P30" s="1255" t="s">
        <v>933</v>
      </c>
      <c r="Q30" s="1255" t="s">
        <v>942</v>
      </c>
      <c r="R30" s="1255" t="s">
        <v>933</v>
      </c>
      <c r="S30" s="1255"/>
      <c r="T30" s="1256" t="s">
        <v>2616</v>
      </c>
      <c r="U30" s="1223" t="s">
        <v>2616</v>
      </c>
      <c r="V30" s="1223" t="s">
        <v>2616</v>
      </c>
      <c r="W30" s="1223" t="s">
        <v>2616</v>
      </c>
      <c r="X30" s="1234"/>
      <c r="Y30" s="1241"/>
      <c r="Z30" s="1223"/>
      <c r="AA30" s="1230" t="s">
        <v>2617</v>
      </c>
      <c r="AB30" s="1230" t="s">
        <v>2617</v>
      </c>
      <c r="AC30" s="1230" t="s">
        <v>2617</v>
      </c>
      <c r="AD30" s="1223"/>
    </row>
    <row customHeight="1" ht="18">
      <c r="A31" s="1236"/>
      <c r="B31" s="1242">
        <v>14</v>
      </c>
      <c r="C31" s="1234" t="s">
        <v>2618</v>
      </c>
      <c r="D31" s="1252"/>
      <c r="E31" s="1234"/>
      <c r="F31" s="1234"/>
      <c r="G31" s="1257"/>
      <c r="H31" s="1258"/>
      <c r="I31" s="1254" t="str">
        <f>INDEX(TEMPLATE_NUMBER_POINT_FHD,B31,MATCH(TEMPLATE_SPHERE,TEMPLATE_SPHERE_LIST_FOR_NOTE,0))</f>
        <v>2.4.1</v>
      </c>
      <c r="J31" s="1254" t="str">
        <f>INDEX(TEMPLATE_DATA_POINT_FHD,B31,MATCH(TEMPLATE_SPHERE,TEMPLATE_SPHERE_LIST_FOR_NOTE,0))</f>
        <v>Расходы на оплату труда основного производственного персонала</v>
      </c>
      <c r="K31" s="1254">
        <f>INDEX(TEMPLATE_NOTE_POINT_FHD,B31,MATCH(TEMPLATE_SPHERE,TEMPLATE_SPHERE_LIST_FOR_NOTE,0))</f>
        <v>0</v>
      </c>
      <c r="L31" s="1240" t="str">
        <f>IF(I31=0,"",I31)</f>
        <v>2.4.1</v>
      </c>
      <c r="M31" s="1240" t="str">
        <f>IF(J31=0,"",J31)</f>
        <v>Расходы на оплату труда основного производственного персонала</v>
      </c>
      <c r="N31" s="1240" t="str">
        <f>IF(K31=0,"",K31)</f>
        <v/>
      </c>
      <c r="O31" s="1255" t="s">
        <v>2619</v>
      </c>
      <c r="P31" s="1255" t="s">
        <v>936</v>
      </c>
      <c r="Q31" s="1255" t="s">
        <v>2619</v>
      </c>
      <c r="R31" s="1255" t="s">
        <v>936</v>
      </c>
      <c r="S31" s="1255"/>
      <c r="T31" s="1259" t="s">
        <v>2620</v>
      </c>
      <c r="U31" s="1223" t="s">
        <v>2620</v>
      </c>
      <c r="V31" s="1223" t="s">
        <v>2620</v>
      </c>
      <c r="W31" s="1223" t="s">
        <v>2620</v>
      </c>
      <c r="X31" s="1234"/>
      <c r="Y31" s="1241"/>
      <c r="Z31" s="1223"/>
      <c r="AA31" s="1230"/>
      <c r="AB31" s="1230"/>
      <c r="AC31" s="1230"/>
      <c r="AD31" s="1223"/>
    </row>
    <row customHeight="1" ht="36">
      <c r="A32" s="1236"/>
      <c r="B32" s="1242">
        <v>15</v>
      </c>
      <c r="C32" s="1234" t="s">
        <v>2621</v>
      </c>
      <c r="D32" s="1252"/>
      <c r="E32" s="1234"/>
      <c r="F32" s="1234"/>
      <c r="G32" s="1257"/>
      <c r="H32" s="1258"/>
      <c r="I32" s="1254" t="str">
        <f>INDEX(TEMPLATE_NUMBER_POINT_FHD,B32,MATCH(TEMPLATE_SPHERE,TEMPLATE_SPHERE_LIST_FOR_NOTE,0))</f>
        <v>2.4.2</v>
      </c>
      <c r="J32" s="125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254">
        <f>INDEX(TEMPLATE_NOTE_POINT_FHD,B32,MATCH(TEMPLATE_SPHERE,TEMPLATE_SPHERE_LIST_FOR_NOTE,0))</f>
        <v>0</v>
      </c>
      <c r="L32" s="1240" t="str">
        <f>IF(I32=0,"",I32)</f>
        <v>2.4.2</v>
      </c>
      <c r="M32" s="1240" t="str">
        <f>IF(J32=0,"",J32)</f>
        <v>Страховые взносы на обязательное социальное страхование, выплачиваемые из фонда оплаты труда основного производственного персонала</v>
      </c>
      <c r="N32" s="1240" t="str">
        <f>IF(K32=0,"",K32)</f>
        <v/>
      </c>
      <c r="O32" s="1255" t="s">
        <v>2622</v>
      </c>
      <c r="P32" s="1255" t="s">
        <v>938</v>
      </c>
      <c r="Q32" s="1255" t="s">
        <v>2622</v>
      </c>
      <c r="R32" s="1255" t="s">
        <v>938</v>
      </c>
      <c r="S32" s="1255"/>
      <c r="T32" s="126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1223" t="s">
        <v>2623</v>
      </c>
      <c r="V32" s="1223" t="s">
        <v>2623</v>
      </c>
      <c r="W32" s="1223" t="s">
        <v>2623</v>
      </c>
      <c r="X32" s="1234"/>
      <c r="Y32" s="1241"/>
      <c r="Z32" s="1223"/>
      <c r="AA32" s="1230"/>
      <c r="AB32" s="1230"/>
      <c r="AC32" s="1230"/>
      <c r="AD32" s="1223"/>
    </row>
    <row customHeight="1" ht="45">
      <c r="A33" s="1236"/>
      <c r="B33" s="1242">
        <v>16</v>
      </c>
      <c r="C33" s="1234">
        <v>10</v>
      </c>
      <c r="D33" s="1252"/>
      <c r="E33" s="1234"/>
      <c r="F33" s="1234"/>
      <c r="G33" s="1257"/>
      <c r="H33" s="1258"/>
      <c r="I33" s="1254" t="str">
        <f>INDEX(TEMPLATE_NUMBER_POINT_FHD,B33,MATCH(TEMPLATE_SPHERE,TEMPLATE_SPHERE_LIST_FOR_NOTE,0))</f>
        <v>2.5</v>
      </c>
      <c r="J33" s="125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25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1240" t="str">
        <f>IF(I33=0,"",I33)</f>
        <v>2.5</v>
      </c>
      <c r="M33" s="124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240" t="str">
        <f>IF(K33=0,"",K33)</f>
        <v>Указывается общая сумма расходов на оплату труда и отчислений на социальные нужды административно-управленческого персонала.</v>
      </c>
      <c r="O33" s="1255" t="s">
        <v>944</v>
      </c>
      <c r="P33" s="1255" t="s">
        <v>940</v>
      </c>
      <c r="Q33" s="1255" t="s">
        <v>944</v>
      </c>
      <c r="R33" s="1255" t="s">
        <v>940</v>
      </c>
      <c r="S33" s="1255"/>
      <c r="T33" s="125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1223" t="s">
        <v>2624</v>
      </c>
      <c r="V33" s="1223" t="s">
        <v>2624</v>
      </c>
      <c r="W33" s="1223" t="s">
        <v>2625</v>
      </c>
      <c r="X33" s="1234"/>
      <c r="Y33" s="1241"/>
      <c r="Z33" s="1223"/>
      <c r="AA33" s="1230" t="s">
        <v>2626</v>
      </c>
      <c r="AB33" s="1230" t="s">
        <v>2626</v>
      </c>
      <c r="AC33" s="1230" t="s">
        <v>2626</v>
      </c>
      <c r="AD33" s="1223"/>
    </row>
    <row customHeight="1" ht="27">
      <c r="A34" s="1236"/>
      <c r="B34" s="1242">
        <v>17</v>
      </c>
      <c r="C34" s="1234" t="s">
        <v>2627</v>
      </c>
      <c r="D34" s="1252"/>
      <c r="E34" s="1234"/>
      <c r="F34" s="1234"/>
      <c r="G34" s="1257"/>
      <c r="H34" s="1258"/>
      <c r="I34" s="1254" t="str">
        <f>INDEX(TEMPLATE_NUMBER_POINT_FHD,B34,MATCH(TEMPLATE_SPHERE,TEMPLATE_SPHERE_LIST_FOR_NOTE,0))</f>
        <v>2.5.1</v>
      </c>
      <c r="J34" s="1254" t="str">
        <f>INDEX(TEMPLATE_DATA_POINT_FHD,B34,MATCH(TEMPLATE_SPHERE,TEMPLATE_SPHERE_LIST_FOR_NOTE,0))</f>
        <v>Расходы на оплату труда административно-управленческого персонала</v>
      </c>
      <c r="K34" s="1254">
        <f>INDEX(TEMPLATE_NOTE_POINT_FHD,B34,MATCH(TEMPLATE_SPHERE,TEMPLATE_SPHERE_LIST_FOR_NOTE,0))</f>
        <v>0</v>
      </c>
      <c r="L34" s="1240" t="str">
        <f>IF(I34=0,"",I34)</f>
        <v>2.5.1</v>
      </c>
      <c r="M34" s="1240" t="str">
        <f>IF(J34=0,"",J34)</f>
        <v>Расходы на оплату труда административно-управленческого персонала</v>
      </c>
      <c r="N34" s="1240" t="str">
        <f>IF(K34=0,"",K34)</f>
        <v/>
      </c>
      <c r="O34" s="1255" t="s">
        <v>2628</v>
      </c>
      <c r="P34" s="1255" t="s">
        <v>2610</v>
      </c>
      <c r="Q34" s="1255" t="s">
        <v>2628</v>
      </c>
      <c r="R34" s="1255" t="s">
        <v>2610</v>
      </c>
      <c r="S34" s="1255"/>
      <c r="T34" s="1260" t="s">
        <v>2629</v>
      </c>
      <c r="U34" s="1223" t="s">
        <v>2629</v>
      </c>
      <c r="V34" s="1223" t="s">
        <v>2629</v>
      </c>
      <c r="W34" s="1223" t="s">
        <v>2630</v>
      </c>
      <c r="X34" s="1234"/>
      <c r="Y34" s="1241"/>
      <c r="Z34" s="1223"/>
      <c r="AA34" s="1230"/>
      <c r="AB34" s="1223"/>
      <c r="AC34" s="1223"/>
      <c r="AD34" s="1223"/>
    </row>
    <row customHeight="1" ht="45">
      <c r="A35" s="1236"/>
      <c r="B35" s="1242">
        <v>18</v>
      </c>
      <c r="C35" s="1234" t="s">
        <v>2631</v>
      </c>
      <c r="D35" s="1252"/>
      <c r="E35" s="1234"/>
      <c r="F35" s="1234"/>
      <c r="G35" s="1257"/>
      <c r="H35" s="1258"/>
      <c r="I35" s="1254" t="str">
        <f>INDEX(TEMPLATE_NUMBER_POINT_FHD,B35,MATCH(TEMPLATE_SPHERE,TEMPLATE_SPHERE_LIST_FOR_NOTE,0))</f>
        <v>2.5.2</v>
      </c>
      <c r="J35" s="125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254">
        <f>INDEX(TEMPLATE_NOTE_POINT_FHD,B35,MATCH(TEMPLATE_SPHERE,TEMPLATE_SPHERE_LIST_FOR_NOTE,0))</f>
        <v>0</v>
      </c>
      <c r="L35" s="1240" t="str">
        <f>IF(I35=0,"",I35)</f>
        <v>2.5.2</v>
      </c>
      <c r="M35" s="124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240" t="str">
        <f>IF(K35=0,"",K35)</f>
        <v/>
      </c>
      <c r="O35" s="1255" t="s">
        <v>2632</v>
      </c>
      <c r="P35" s="1255" t="s">
        <v>2612</v>
      </c>
      <c r="Q35" s="1255" t="s">
        <v>2632</v>
      </c>
      <c r="R35" s="1255" t="s">
        <v>2612</v>
      </c>
      <c r="S35" s="1255"/>
      <c r="T35" s="125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1223" t="s">
        <v>2633</v>
      </c>
      <c r="V35" s="1223" t="s">
        <v>2633</v>
      </c>
      <c r="W35" s="1223" t="s">
        <v>2633</v>
      </c>
      <c r="X35" s="1234"/>
      <c r="Y35" s="1241"/>
      <c r="Z35" s="1223"/>
      <c r="AA35" s="1230"/>
      <c r="AB35" s="1223"/>
      <c r="AC35" s="1223"/>
      <c r="AD35" s="1223"/>
    </row>
    <row customHeight="1" ht="18">
      <c r="A36" s="1236"/>
      <c r="B36" s="1242">
        <v>19</v>
      </c>
      <c r="C36" s="1234">
        <v>11</v>
      </c>
      <c r="D36" s="1252"/>
      <c r="E36" s="1234"/>
      <c r="F36" s="1234"/>
      <c r="G36" s="1257"/>
      <c r="H36" s="1258"/>
      <c r="I36" s="1254" t="str">
        <f>INDEX(TEMPLATE_NUMBER_POINT_FHD,B36,MATCH(TEMPLATE_SPHERE,TEMPLATE_SPHERE_LIST_FOR_NOTE,0))</f>
        <v>2.6</v>
      </c>
      <c r="J36" s="1254" t="str">
        <f>INDEX(TEMPLATE_DATA_POINT_FHD,B36,MATCH(TEMPLATE_SPHERE,TEMPLATE_SPHERE_LIST_FOR_NOTE,0))</f>
        <v>Расходы на амортизацию основных средств и нематериальных активов</v>
      </c>
      <c r="K36" s="1254">
        <f>INDEX(TEMPLATE_NOTE_POINT_FHD,B36,MATCH(TEMPLATE_SPHERE,TEMPLATE_SPHERE_LIST_FOR_NOTE,0))</f>
        <v>0</v>
      </c>
      <c r="L36" s="1240" t="str">
        <f>IF(I36=0,"",I36)</f>
        <v>2.6</v>
      </c>
      <c r="M36" s="1240" t="str">
        <f>IF(J36=0,"",J36)</f>
        <v>Расходы на амортизацию основных средств и нематериальных активов</v>
      </c>
      <c r="N36" s="1240" t="str">
        <f>IF(K36=0,"",K36)</f>
        <v/>
      </c>
      <c r="O36" s="1255" t="s">
        <v>946</v>
      </c>
      <c r="P36" s="1255" t="s">
        <v>942</v>
      </c>
      <c r="Q36" s="1255" t="s">
        <v>946</v>
      </c>
      <c r="R36" s="1255" t="s">
        <v>942</v>
      </c>
      <c r="S36" s="1255"/>
      <c r="T36" s="1256" t="s">
        <v>2634</v>
      </c>
      <c r="U36" s="1223" t="s">
        <v>2634</v>
      </c>
      <c r="V36" s="1223" t="s">
        <v>2634</v>
      </c>
      <c r="W36" s="1223" t="s">
        <v>2634</v>
      </c>
      <c r="X36" s="1234"/>
      <c r="Y36" s="1241"/>
      <c r="Z36" s="1223"/>
      <c r="AA36" s="1230"/>
      <c r="AB36" s="1223"/>
      <c r="AC36" s="1223"/>
      <c r="AD36" s="1223"/>
    </row>
    <row customHeight="1" ht="18">
      <c r="A37" s="1236"/>
      <c r="B37" s="1242">
        <v>20</v>
      </c>
      <c r="C37" s="1234" t="s">
        <v>2635</v>
      </c>
      <c r="D37" s="1252"/>
      <c r="E37" s="1234"/>
      <c r="F37" s="1234"/>
      <c r="G37" s="1257"/>
      <c r="H37" s="1258"/>
      <c r="I37" s="1254" t="str">
        <f>INDEX(TEMPLATE_NUMBER_POINT_FHD,B37,MATCH(TEMPLATE_SPHERE,TEMPLATE_SPHERE_LIST_FOR_NOTE,0))</f>
        <v>2.6.1</v>
      </c>
      <c r="J37" s="1254" t="str">
        <f>INDEX(TEMPLATE_DATA_POINT_FHD,B37,MATCH(TEMPLATE_SPHERE,TEMPLATE_SPHERE_LIST_FOR_NOTE,0))</f>
        <v>Расходы на амортизацию основных средств</v>
      </c>
      <c r="K37" s="1254">
        <f>INDEX(TEMPLATE_NOTE_POINT_FHD,B37,MATCH(TEMPLATE_SPHERE,TEMPLATE_SPHERE_LIST_FOR_NOTE,0))</f>
        <v>0</v>
      </c>
      <c r="L37" s="1240" t="str">
        <f>IF(I37=0,"",I37)</f>
        <v>2.6.1</v>
      </c>
      <c r="M37" s="1240" t="str">
        <f>IF(J37=0,"",J37)</f>
        <v>Расходы на амортизацию основных средств</v>
      </c>
      <c r="N37" s="1240" t="str">
        <f>IF(K37=0,"",K37)</f>
        <v/>
      </c>
      <c r="O37" s="1255" t="s">
        <v>2636</v>
      </c>
      <c r="P37" s="1255" t="s">
        <v>2619</v>
      </c>
      <c r="Q37" s="1255" t="s">
        <v>2636</v>
      </c>
      <c r="R37" s="1255" t="s">
        <v>2619</v>
      </c>
      <c r="S37" s="1255"/>
      <c r="T37" s="1256" t="s">
        <v>2637</v>
      </c>
      <c r="U37" s="1223" t="s">
        <v>2637</v>
      </c>
      <c r="V37" s="1223" t="s">
        <v>2637</v>
      </c>
      <c r="W37" s="1223" t="s">
        <v>2637</v>
      </c>
      <c r="X37" s="1234"/>
      <c r="Y37" s="1241"/>
      <c r="Z37" s="1223"/>
      <c r="AA37" s="1230"/>
      <c r="AB37" s="1223"/>
      <c r="AC37" s="1223"/>
      <c r="AD37" s="1223"/>
    </row>
    <row customHeight="1" ht="18">
      <c r="A38" s="1236"/>
      <c r="B38" s="1242">
        <v>21</v>
      </c>
      <c r="C38" s="1234" t="s">
        <v>2638</v>
      </c>
      <c r="D38" s="1252"/>
      <c r="E38" s="1234"/>
      <c r="F38" s="1234"/>
      <c r="G38" s="1257"/>
      <c r="H38" s="1258"/>
      <c r="I38" s="1254" t="str">
        <f>INDEX(TEMPLATE_NUMBER_POINT_FHD,B38,MATCH(TEMPLATE_SPHERE,TEMPLATE_SPHERE_LIST_FOR_NOTE,0))</f>
        <v>2.6.2</v>
      </c>
      <c r="J38" s="1254" t="str">
        <f>INDEX(TEMPLATE_DATA_POINT_FHD,B38,MATCH(TEMPLATE_SPHERE,TEMPLATE_SPHERE_LIST_FOR_NOTE,0))</f>
        <v>Расходы на амортизацию нематериальных активов</v>
      </c>
      <c r="K38" s="1254">
        <f>INDEX(TEMPLATE_NOTE_POINT_FHD,B38,MATCH(TEMPLATE_SPHERE,TEMPLATE_SPHERE_LIST_FOR_NOTE,0))</f>
        <v>0</v>
      </c>
      <c r="L38" s="1240" t="str">
        <f>IF(I38=0,"",I38)</f>
        <v>2.6.2</v>
      </c>
      <c r="M38" s="1240" t="str">
        <f>IF(J38=0,"",J38)</f>
        <v>Расходы на амортизацию нематериальных активов</v>
      </c>
      <c r="N38" s="1240" t="str">
        <f>IF(K38=0,"",K38)</f>
        <v/>
      </c>
      <c r="O38" s="1255" t="s">
        <v>2639</v>
      </c>
      <c r="P38" s="1255" t="s">
        <v>2622</v>
      </c>
      <c r="Q38" s="1255" t="s">
        <v>2639</v>
      </c>
      <c r="R38" s="1255" t="s">
        <v>2622</v>
      </c>
      <c r="S38" s="1255"/>
      <c r="T38" s="1256" t="s">
        <v>2640</v>
      </c>
      <c r="U38" s="1223" t="s">
        <v>2640</v>
      </c>
      <c r="V38" s="1223" t="s">
        <v>2640</v>
      </c>
      <c r="W38" s="1223" t="s">
        <v>2640</v>
      </c>
      <c r="X38" s="1234"/>
      <c r="Y38" s="1241"/>
      <c r="Z38" s="1223"/>
      <c r="AA38" s="1230"/>
      <c r="AB38" s="1223"/>
      <c r="AC38" s="1223"/>
      <c r="AD38" s="1223"/>
    </row>
    <row customHeight="1" ht="36">
      <c r="A39" s="1236"/>
      <c r="B39" s="1242">
        <v>22</v>
      </c>
      <c r="C39" s="1234">
        <v>12</v>
      </c>
      <c r="D39" s="1252"/>
      <c r="E39" s="1234"/>
      <c r="F39" s="1234"/>
      <c r="G39" s="1257"/>
      <c r="H39" s="1258"/>
      <c r="I39" s="1254" t="str">
        <f>INDEX(TEMPLATE_NUMBER_POINT_FHD,B39,MATCH(TEMPLATE_SPHERE,TEMPLATE_SPHERE_LIST_FOR_NOTE,0))</f>
        <v>2.7</v>
      </c>
      <c r="J39" s="125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254">
        <f>INDEX(TEMPLATE_NOTE_POINT_FHD,B39,MATCH(TEMPLATE_SPHERE,TEMPLATE_SPHERE_LIST_FOR_NOTE,0))</f>
        <v>0</v>
      </c>
      <c r="L39" s="1240" t="str">
        <f>IF(I39=0,"",I39)</f>
        <v>2.7</v>
      </c>
      <c r="M39" s="1240" t="str">
        <f>IF(J39=0,"",J39)</f>
        <v>Расходы на аренду имущества, используемого для осуществления регулируемых видов деятельности в сфере холодного водоснабжения</v>
      </c>
      <c r="N39" s="1240" t="str">
        <f>IF(K39=0,"",K39)</f>
        <v/>
      </c>
      <c r="O39" s="1255" t="s">
        <v>950</v>
      </c>
      <c r="P39" s="1255" t="s">
        <v>944</v>
      </c>
      <c r="Q39" s="1255" t="s">
        <v>950</v>
      </c>
      <c r="R39" s="1255" t="s">
        <v>944</v>
      </c>
      <c r="S39" s="1255"/>
      <c r="T39" s="1256" t="s">
        <v>2641</v>
      </c>
      <c r="U39" s="1223" t="s">
        <v>2642</v>
      </c>
      <c r="V39" s="1223" t="s">
        <v>2643</v>
      </c>
      <c r="W39" s="1223" t="s">
        <v>2644</v>
      </c>
      <c r="X39" s="1234"/>
      <c r="Y39" s="1241"/>
      <c r="Z39" s="1223"/>
      <c r="AA39" s="1230"/>
      <c r="AB39" s="1223"/>
      <c r="AC39" s="1223"/>
      <c r="AD39" s="1223"/>
    </row>
    <row customHeight="1" ht="18">
      <c r="A40" s="1236"/>
      <c r="B40" s="1242">
        <v>23</v>
      </c>
      <c r="C40" s="1234">
        <v>13</v>
      </c>
      <c r="D40" s="1252"/>
      <c r="E40" s="1234"/>
      <c r="F40" s="1234"/>
      <c r="G40" s="1234"/>
      <c r="H40" s="1261"/>
      <c r="I40" s="1254" t="str">
        <f>INDEX(TEMPLATE_NUMBER_POINT_FHD,B40,MATCH(TEMPLATE_SPHERE,TEMPLATE_SPHERE_LIST_FOR_NOTE,0))</f>
        <v>2.8</v>
      </c>
      <c r="J40" s="1254" t="str">
        <f>INDEX(TEMPLATE_DATA_POINT_FHD,B40,MATCH(TEMPLATE_SPHERE,TEMPLATE_SPHERE_LIST_FOR_NOTE,0))</f>
        <v>Общепроизводственные расходы, в том числе:</v>
      </c>
      <c r="K40" s="1254" t="str">
        <f>INDEX(TEMPLATE_NOTE_POINT_FHD,B40,MATCH(TEMPLATE_SPHERE,TEMPLATE_SPHERE_LIST_FOR_NOTE,0))</f>
        <v>Указывается общая сумма общепроизводственных расходов.</v>
      </c>
      <c r="L40" s="1240" t="str">
        <f>IF(I40=0,"",I40)</f>
        <v>2.8</v>
      </c>
      <c r="M40" s="1240" t="str">
        <f>IF(J40=0,"",J40)</f>
        <v>Общепроизводственные расходы, в том числе:</v>
      </c>
      <c r="N40" s="1240" t="str">
        <f>IF(K40=0,"",K40)</f>
        <v>Указывается общая сумма общепроизводственных расходов.</v>
      </c>
      <c r="O40" s="1255" t="s">
        <v>1002</v>
      </c>
      <c r="P40" s="1255" t="s">
        <v>946</v>
      </c>
      <c r="Q40" s="1255" t="s">
        <v>1002</v>
      </c>
      <c r="R40" s="1255" t="s">
        <v>946</v>
      </c>
      <c r="S40" s="1255"/>
      <c r="T40" s="1234" t="s">
        <v>2645</v>
      </c>
      <c r="U40" s="1234" t="s">
        <v>2645</v>
      </c>
      <c r="V40" s="1234" t="s">
        <v>2645</v>
      </c>
      <c r="W40" s="1234" t="s">
        <v>2645</v>
      </c>
      <c r="X40" s="1234"/>
      <c r="Y40" s="1241"/>
      <c r="Z40" s="1223" t="s">
        <v>2646</v>
      </c>
      <c r="AA40" s="1230" t="s">
        <v>2646</v>
      </c>
      <c r="AB40" s="1230" t="s">
        <v>2646</v>
      </c>
      <c r="AC40" s="1230" t="s">
        <v>2646</v>
      </c>
      <c r="AD40" s="1223"/>
    </row>
    <row customHeight="1" ht="27">
      <c r="A41" s="1236"/>
      <c r="B41" s="1242">
        <v>24</v>
      </c>
      <c r="C41" s="1234" t="s">
        <v>2647</v>
      </c>
      <c r="D41" s="1252"/>
      <c r="E41" s="1234"/>
      <c r="F41" s="1234"/>
      <c r="G41" s="1234"/>
      <c r="H41" s="1257"/>
      <c r="I41" s="1254" t="str">
        <f>INDEX(TEMPLATE_NUMBER_POINT_FHD,B41,MATCH(TEMPLATE_SPHERE,TEMPLATE_SPHERE_LIST_FOR_NOTE,0))</f>
        <v>2.8.1</v>
      </c>
      <c r="J41" s="1254" t="str">
        <f>INDEX(TEMPLATE_DATA_POINT_FHD,B41,MATCH(TEMPLATE_SPHERE,TEMPLATE_SPHERE_LIST_FOR_NOTE,0))</f>
        <v>Расходы на текущий ремонт</v>
      </c>
      <c r="K41" s="1254" t="str">
        <f>INDEX(TEMPLATE_NOTE_POINT_FHD,B41,MATCH(TEMPLATE_SPHERE,TEMPLATE_SPHERE_LIST_FOR_NOTE,0))</f>
        <v>Указываются расходы на текущий ремонт, отнесенные к общепроизводственным расходам.</v>
      </c>
      <c r="L41" s="1240" t="str">
        <f>IF(I41=0,"",I41)</f>
        <v>2.8.1</v>
      </c>
      <c r="M41" s="1240" t="str">
        <f>IF(J41=0,"",J41)</f>
        <v>Расходы на текущий ремонт</v>
      </c>
      <c r="N41" s="1240" t="str">
        <f>IF(K41=0,"",K41)</f>
        <v>Указываются расходы на текущий ремонт, отнесенные к общепроизводственным расходам.</v>
      </c>
      <c r="O41" s="1255" t="s">
        <v>2648</v>
      </c>
      <c r="P41" s="1255" t="s">
        <v>2636</v>
      </c>
      <c r="Q41" s="1255" t="s">
        <v>2648</v>
      </c>
      <c r="R41" s="1255" t="s">
        <v>2636</v>
      </c>
      <c r="S41" s="1255"/>
      <c r="T41" s="1234" t="s">
        <v>2649</v>
      </c>
      <c r="U41" s="1234" t="s">
        <v>2649</v>
      </c>
      <c r="V41" s="1234" t="s">
        <v>2649</v>
      </c>
      <c r="W41" s="1234" t="s">
        <v>2649</v>
      </c>
      <c r="X41" s="1234"/>
      <c r="Y41" s="1241"/>
      <c r="Z41" s="1223" t="s">
        <v>2650</v>
      </c>
      <c r="AA41" s="1223" t="s">
        <v>2650</v>
      </c>
      <c r="AB41" s="1223" t="s">
        <v>2650</v>
      </c>
      <c r="AC41" s="1223" t="s">
        <v>2650</v>
      </c>
      <c r="AD41" s="1223"/>
    </row>
    <row customHeight="1" ht="27">
      <c r="A42" s="1236"/>
      <c r="B42" s="1242">
        <v>25</v>
      </c>
      <c r="C42" s="1234" t="s">
        <v>2651</v>
      </c>
      <c r="D42" s="1252"/>
      <c r="E42" s="1234"/>
      <c r="F42" s="1234"/>
      <c r="G42" s="1234"/>
      <c r="H42" s="1257"/>
      <c r="I42" s="1254" t="str">
        <f>INDEX(TEMPLATE_NUMBER_POINT_FHD,B42,MATCH(TEMPLATE_SPHERE,TEMPLATE_SPHERE_LIST_FOR_NOTE,0))</f>
        <v>2.8.2</v>
      </c>
      <c r="J42" s="1254" t="str">
        <f>INDEX(TEMPLATE_DATA_POINT_FHD,B42,MATCH(TEMPLATE_SPHERE,TEMPLATE_SPHERE_LIST_FOR_NOTE,0))</f>
        <v>Расходы на капитальный ремонт</v>
      </c>
      <c r="K42" s="1254" t="str">
        <f>INDEX(TEMPLATE_NOTE_POINT_FHD,B42,MATCH(TEMPLATE_SPHERE,TEMPLATE_SPHERE_LIST_FOR_NOTE,0))</f>
        <v>Указываются расходы на капитальный ремонт, отнесенные к общепроизводственным расходам.</v>
      </c>
      <c r="L42" s="1240" t="str">
        <f>IF(I42=0,"",I42)</f>
        <v>2.8.2</v>
      </c>
      <c r="M42" s="1240" t="str">
        <f>IF(J42=0,"",J42)</f>
        <v>Расходы на капитальный ремонт</v>
      </c>
      <c r="N42" s="1240" t="str">
        <f>IF(K42=0,"",K42)</f>
        <v>Указываются расходы на капитальный ремонт, отнесенные к общепроизводственным расходам.</v>
      </c>
      <c r="O42" s="1255" t="s">
        <v>2652</v>
      </c>
      <c r="P42" s="1255" t="s">
        <v>2639</v>
      </c>
      <c r="Q42" s="1255" t="s">
        <v>2652</v>
      </c>
      <c r="R42" s="1255" t="s">
        <v>2639</v>
      </c>
      <c r="S42" s="1255"/>
      <c r="T42" s="1234" t="s">
        <v>2653</v>
      </c>
      <c r="U42" s="1234" t="s">
        <v>2653</v>
      </c>
      <c r="V42" s="1234" t="s">
        <v>2653</v>
      </c>
      <c r="W42" s="1234" t="s">
        <v>2653</v>
      </c>
      <c r="X42" s="1234"/>
      <c r="Y42" s="1241"/>
      <c r="Z42" s="1223" t="s">
        <v>2654</v>
      </c>
      <c r="AA42" s="1223" t="s">
        <v>2654</v>
      </c>
      <c r="AB42" s="1223" t="s">
        <v>2654</v>
      </c>
      <c r="AC42" s="1223" t="s">
        <v>2654</v>
      </c>
      <c r="AD42" s="1223"/>
    </row>
    <row customHeight="1" ht="18">
      <c r="A43" s="1236"/>
      <c r="B43" s="1242">
        <v>26</v>
      </c>
      <c r="C43" s="1234">
        <v>14</v>
      </c>
      <c r="D43" s="1252"/>
      <c r="E43" s="1234"/>
      <c r="F43" s="1234"/>
      <c r="G43" s="1234"/>
      <c r="H43" s="1257"/>
      <c r="I43" s="1254" t="str">
        <f>INDEX(TEMPLATE_NUMBER_POINT_FHD,B43,MATCH(TEMPLATE_SPHERE,TEMPLATE_SPHERE_LIST_FOR_NOTE,0))</f>
        <v>2.9</v>
      </c>
      <c r="J43" s="1254" t="str">
        <f>INDEX(TEMPLATE_DATA_POINT_FHD,B43,MATCH(TEMPLATE_SPHERE,TEMPLATE_SPHERE_LIST_FOR_NOTE,0))</f>
        <v>Общехозяйственные расходы, в том числе:</v>
      </c>
      <c r="K43" s="1254" t="str">
        <f>INDEX(TEMPLATE_NOTE_POINT_FHD,B43,MATCH(TEMPLATE_SPHERE,TEMPLATE_SPHERE_LIST_FOR_NOTE,0))</f>
        <v>Указывается общая сумма общехозяйственных расходов.</v>
      </c>
      <c r="L43" s="1240" t="str">
        <f>IF(I43=0,"",I43)</f>
        <v>2.9</v>
      </c>
      <c r="M43" s="1240" t="str">
        <f>IF(J43=0,"",J43)</f>
        <v>Общехозяйственные расходы, в том числе:</v>
      </c>
      <c r="N43" s="1240" t="str">
        <f>IF(K43=0,"",K43)</f>
        <v>Указывается общая сумма общехозяйственных расходов.</v>
      </c>
      <c r="O43" s="1255" t="s">
        <v>2655</v>
      </c>
      <c r="P43" s="1255" t="s">
        <v>950</v>
      </c>
      <c r="Q43" s="1255" t="s">
        <v>2655</v>
      </c>
      <c r="R43" s="1255" t="s">
        <v>950</v>
      </c>
      <c r="S43" s="1255"/>
      <c r="T43" s="1234" t="s">
        <v>2656</v>
      </c>
      <c r="U43" s="1234" t="s">
        <v>2656</v>
      </c>
      <c r="V43" s="1234" t="s">
        <v>2656</v>
      </c>
      <c r="W43" s="1234" t="s">
        <v>2656</v>
      </c>
      <c r="X43" s="1234"/>
      <c r="Y43" s="1241"/>
      <c r="Z43" s="1223" t="s">
        <v>2657</v>
      </c>
      <c r="AA43" s="1223" t="s">
        <v>2657</v>
      </c>
      <c r="AB43" s="1223" t="s">
        <v>2657</v>
      </c>
      <c r="AC43" s="1223" t="s">
        <v>2657</v>
      </c>
      <c r="AD43" s="1223"/>
    </row>
    <row customHeight="1" ht="27">
      <c r="A44" s="1236"/>
      <c r="B44" s="1242">
        <v>27</v>
      </c>
      <c r="C44" s="1234" t="s">
        <v>2658</v>
      </c>
      <c r="D44" s="1252"/>
      <c r="E44" s="1234"/>
      <c r="F44" s="1234"/>
      <c r="G44" s="1234"/>
      <c r="H44" s="1257"/>
      <c r="I44" s="1254" t="str">
        <f>INDEX(TEMPLATE_NUMBER_POINT_FHD,B44,MATCH(TEMPLATE_SPHERE,TEMPLATE_SPHERE_LIST_FOR_NOTE,0))</f>
        <v>2.9.1</v>
      </c>
      <c r="J44" s="1254" t="str">
        <f>INDEX(TEMPLATE_DATA_POINT_FHD,B44,MATCH(TEMPLATE_SPHERE,TEMPLATE_SPHERE_LIST_FOR_NOTE,0))</f>
        <v>Расходы на текущий ремонт</v>
      </c>
      <c r="K44" s="1254" t="str">
        <f>INDEX(TEMPLATE_NOTE_POINT_FHD,B44,MATCH(TEMPLATE_SPHERE,TEMPLATE_SPHERE_LIST_FOR_NOTE,0))</f>
        <v>Указываются расходы на текущий ремонт, отнесенные к общехозяйственным расходам.</v>
      </c>
      <c r="L44" s="1240" t="str">
        <f>IF(I44=0,"",I44)</f>
        <v>2.9.1</v>
      </c>
      <c r="M44" s="1240" t="str">
        <f>IF(J44=0,"",J44)</f>
        <v>Расходы на текущий ремонт</v>
      </c>
      <c r="N44" s="1240" t="str">
        <f>IF(K44=0,"",K44)</f>
        <v>Указываются расходы на текущий ремонт, отнесенные к общехозяйственным расходам.</v>
      </c>
      <c r="O44" s="1255" t="s">
        <v>2659</v>
      </c>
      <c r="P44" s="1255" t="s">
        <v>953</v>
      </c>
      <c r="Q44" s="1255" t="s">
        <v>2659</v>
      </c>
      <c r="R44" s="1255" t="s">
        <v>953</v>
      </c>
      <c r="S44" s="1255"/>
      <c r="T44" s="1234" t="s">
        <v>2649</v>
      </c>
      <c r="U44" s="1234" t="s">
        <v>2649</v>
      </c>
      <c r="V44" s="1234" t="s">
        <v>2649</v>
      </c>
      <c r="W44" s="1234" t="s">
        <v>2649</v>
      </c>
      <c r="X44" s="1234"/>
      <c r="Y44" s="1241"/>
      <c r="Z44" s="1223" t="s">
        <v>2660</v>
      </c>
      <c r="AA44" s="1223" t="s">
        <v>2660</v>
      </c>
      <c r="AB44" s="1223" t="s">
        <v>2660</v>
      </c>
      <c r="AC44" s="1223" t="s">
        <v>2660</v>
      </c>
      <c r="AD44" s="1223"/>
    </row>
    <row customHeight="1" ht="27">
      <c r="A45" s="1236"/>
      <c r="B45" s="1242">
        <v>28</v>
      </c>
      <c r="C45" s="1234" t="s">
        <v>2661</v>
      </c>
      <c r="D45" s="1252"/>
      <c r="E45" s="1234"/>
      <c r="F45" s="1234"/>
      <c r="G45" s="1234"/>
      <c r="H45" s="1257"/>
      <c r="I45" s="1254" t="str">
        <f>INDEX(TEMPLATE_NUMBER_POINT_FHD,B45,MATCH(TEMPLATE_SPHERE,TEMPLATE_SPHERE_LIST_FOR_NOTE,0))</f>
        <v>2.9.2</v>
      </c>
      <c r="J45" s="1254" t="str">
        <f>INDEX(TEMPLATE_DATA_POINT_FHD,B45,MATCH(TEMPLATE_SPHERE,TEMPLATE_SPHERE_LIST_FOR_NOTE,0))</f>
        <v>Расходы на капитальный ремонт</v>
      </c>
      <c r="K45" s="1254" t="str">
        <f>INDEX(TEMPLATE_NOTE_POINT_FHD,B45,MATCH(TEMPLATE_SPHERE,TEMPLATE_SPHERE_LIST_FOR_NOTE,0))</f>
        <v>Указываются расходы на капитальный ремонт, отнесенные к общехозяйственным расходам.</v>
      </c>
      <c r="L45" s="1240" t="str">
        <f>IF(I45=0,"",I45)</f>
        <v>2.9.2</v>
      </c>
      <c r="M45" s="1240" t="str">
        <f>IF(J45=0,"",J45)</f>
        <v>Расходы на капитальный ремонт</v>
      </c>
      <c r="N45" s="1240" t="str">
        <f>IF(K45=0,"",K45)</f>
        <v>Указываются расходы на капитальный ремонт, отнесенные к общехозяйственным расходам.</v>
      </c>
      <c r="O45" s="1255" t="s">
        <v>2662</v>
      </c>
      <c r="P45" s="1255" t="s">
        <v>956</v>
      </c>
      <c r="Q45" s="1255" t="s">
        <v>2662</v>
      </c>
      <c r="R45" s="1255" t="s">
        <v>956</v>
      </c>
      <c r="S45" s="1255"/>
      <c r="T45" s="1234" t="s">
        <v>2653</v>
      </c>
      <c r="U45" s="1234" t="s">
        <v>2653</v>
      </c>
      <c r="V45" s="1234" t="s">
        <v>2653</v>
      </c>
      <c r="W45" s="1234" t="s">
        <v>2653</v>
      </c>
      <c r="X45" s="1234"/>
      <c r="Y45" s="1241"/>
      <c r="Z45" s="1223" t="s">
        <v>2663</v>
      </c>
      <c r="AA45" s="1223" t="s">
        <v>2663</v>
      </c>
      <c r="AB45" s="1223" t="s">
        <v>2663</v>
      </c>
      <c r="AC45" s="1223" t="s">
        <v>2663</v>
      </c>
      <c r="AD45" s="1223"/>
    </row>
    <row customHeight="1" ht="54">
      <c r="A46" s="1236"/>
      <c r="B46" s="1242">
        <v>29</v>
      </c>
      <c r="C46" s="1234">
        <v>15</v>
      </c>
      <c r="D46" s="1252"/>
      <c r="E46" s="1234"/>
      <c r="F46" s="1234"/>
      <c r="G46" s="1234"/>
      <c r="H46" s="1257"/>
      <c r="I46" s="1254" t="str">
        <f>INDEX(TEMPLATE_NUMBER_POINT_FHD,B46,MATCH(TEMPLATE_SPHERE,TEMPLATE_SPHERE_LIST_FOR_NOTE,0))</f>
        <v>2.10</v>
      </c>
      <c r="J46" s="1254" t="str">
        <f>INDEX(TEMPLATE_DATA_POINT_FHD,B46,MATCH(TEMPLATE_SPHERE,TEMPLATE_SPHERE_LIST_FOR_NOTE,0))</f>
        <v>Расходы на капитальный и текущий ремонт основных средств</v>
      </c>
      <c r="K46" s="125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240" t="str">
        <f>IF(I46=0,"",I46)</f>
        <v>2.10</v>
      </c>
      <c r="M46" s="1240" t="str">
        <f>IF(J46=0,"",J46)</f>
        <v>Расходы на капитальный и текущий ремонт основных средств</v>
      </c>
      <c r="N46" s="1240"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255" t="s">
        <v>2664</v>
      </c>
      <c r="P46" s="1255" t="s">
        <v>1002</v>
      </c>
      <c r="Q46" s="1255" t="s">
        <v>2664</v>
      </c>
      <c r="R46" s="1255" t="s">
        <v>1002</v>
      </c>
      <c r="S46" s="1255"/>
      <c r="T46" s="124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1234" t="s">
        <v>2665</v>
      </c>
      <c r="V46" s="1234" t="s">
        <v>2665</v>
      </c>
      <c r="W46" s="1234" t="s">
        <v>2665</v>
      </c>
      <c r="X46" s="1234"/>
      <c r="Y46" s="1241"/>
      <c r="Z46" s="1223" t="s">
        <v>2666</v>
      </c>
      <c r="AA46" s="1223" t="s">
        <v>2667</v>
      </c>
      <c r="AB46" s="1223" t="s">
        <v>2667</v>
      </c>
      <c r="AC46" s="1223" t="s">
        <v>2667</v>
      </c>
      <c r="AD46" s="1223"/>
    </row>
    <row customHeight="1" ht="54">
      <c r="A47" s="1236"/>
      <c r="B47" s="1242">
        <v>30</v>
      </c>
      <c r="C47" s="1234" t="s">
        <v>2668</v>
      </c>
      <c r="D47" s="1252"/>
      <c r="E47" s="1234"/>
      <c r="F47" s="1234"/>
      <c r="G47" s="1234"/>
      <c r="H47" s="1257"/>
      <c r="I47" s="1254" t="str">
        <f>INDEX(TEMPLATE_NUMBER_POINT_FHD,B47,MATCH(TEMPLATE_SPHERE,TEMPLATE_SPHERE_LIST_FOR_NOTE,0))</f>
        <v>2.10.1</v>
      </c>
      <c r="J47" s="125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254">
        <f>INDEX(TEMPLATE_NOTE_POINT_FHD,B47,MATCH(TEMPLATE_SPHERE,TEMPLATE_SPHERE_LIST_FOR_NOTE,0))</f>
        <v>0</v>
      </c>
      <c r="L47" s="1240" t="str">
        <f>IF(I47=0,"",I47)</f>
        <v>2.10.1</v>
      </c>
      <c r="M47" s="124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240" t="str">
        <f>IF(K47=0,"",K47)</f>
        <v/>
      </c>
      <c r="O47" s="1255" t="s">
        <v>2669</v>
      </c>
      <c r="P47" s="1255" t="s">
        <v>2648</v>
      </c>
      <c r="Q47" s="1255" t="s">
        <v>2669</v>
      </c>
      <c r="R47" s="1255" t="s">
        <v>2648</v>
      </c>
      <c r="S47" s="1255"/>
      <c r="T47" s="1234" t="s">
        <v>2670</v>
      </c>
      <c r="U47" s="1234" t="s">
        <v>2670</v>
      </c>
      <c r="V47" s="1234" t="s">
        <v>2670</v>
      </c>
      <c r="W47" s="1234" t="s">
        <v>2670</v>
      </c>
      <c r="X47" s="1234"/>
      <c r="Y47" s="1241"/>
      <c r="Z47" s="1223"/>
      <c r="AA47" s="1230"/>
      <c r="AB47" s="1230"/>
      <c r="AC47" s="1230"/>
      <c r="AD47" s="1223"/>
    </row>
    <row customHeight="1" ht="54">
      <c r="A48" s="1236"/>
      <c r="B48" s="1242">
        <v>31</v>
      </c>
      <c r="C48" s="1234">
        <v>16</v>
      </c>
      <c r="D48" s="1252"/>
      <c r="E48" s="1234"/>
      <c r="F48" s="1234"/>
      <c r="G48" s="1234"/>
      <c r="H48" s="1257"/>
      <c r="I48" s="1254" t="str">
        <f>INDEX(TEMPLATE_NUMBER_POINT_FHD,B48,MATCH(TEMPLATE_SPHERE,TEMPLATE_SPHERE_LIST_FOR_NOTE,0))</f>
        <v>2.11</v>
      </c>
      <c r="J48" s="125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25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1240" t="str">
        <f>IF(I48=0,"",I48)</f>
        <v>2.11</v>
      </c>
      <c r="M48" s="1240"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1240"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255"/>
      <c r="P48" s="1255" t="s">
        <v>2655</v>
      </c>
      <c r="Q48" s="1255" t="s">
        <v>2671</v>
      </c>
      <c r="R48" s="1255" t="s">
        <v>2655</v>
      </c>
      <c r="S48" s="1255"/>
      <c r="T48" s="1234"/>
      <c r="U48" s="1234" t="s">
        <v>2672</v>
      </c>
      <c r="V48" s="1234" t="s">
        <v>2673</v>
      </c>
      <c r="W48" s="1234" t="s">
        <v>2673</v>
      </c>
      <c r="X48" s="1234"/>
      <c r="Y48" s="1241"/>
      <c r="Z48" s="1223"/>
      <c r="AA48" s="1230" t="s">
        <v>2667</v>
      </c>
      <c r="AB48" s="1230" t="s">
        <v>2667</v>
      </c>
      <c r="AC48" s="1230" t="s">
        <v>2667</v>
      </c>
      <c r="AD48" s="1223"/>
    </row>
    <row customHeight="1" ht="54">
      <c r="A49" s="1236"/>
      <c r="B49" s="1242">
        <v>32</v>
      </c>
      <c r="C49" s="1234" t="s">
        <v>2674</v>
      </c>
      <c r="D49" s="1252"/>
      <c r="E49" s="1234"/>
      <c r="F49" s="1234"/>
      <c r="G49" s="1234"/>
      <c r="H49" s="1257"/>
      <c r="I49" s="1254" t="str">
        <f>INDEX(TEMPLATE_NUMBER_POINT_FHD,B49,MATCH(TEMPLATE_SPHERE,TEMPLATE_SPHERE_LIST_FOR_NOTE,0))</f>
        <v>2.11.1</v>
      </c>
      <c r="J49" s="125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254">
        <f>INDEX(TEMPLATE_NOTE_POINT_FHD,B49,MATCH(TEMPLATE_SPHERE,TEMPLATE_SPHERE_LIST_FOR_NOTE,0))</f>
        <v>0</v>
      </c>
      <c r="L49" s="1240" t="str">
        <f>IF(I49=0,"",I49)</f>
        <v>2.11.1</v>
      </c>
      <c r="M49" s="1240"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1240" t="str">
        <f>IF(K49=0,"",K49)</f>
        <v/>
      </c>
      <c r="O49" s="1255"/>
      <c r="P49" s="1255" t="s">
        <v>2659</v>
      </c>
      <c r="Q49" s="1255" t="s">
        <v>2675</v>
      </c>
      <c r="R49" s="1255" t="s">
        <v>2659</v>
      </c>
      <c r="S49" s="1255"/>
      <c r="T49" s="1234"/>
      <c r="U49" s="1234" t="s">
        <v>2670</v>
      </c>
      <c r="V49" s="1234" t="s">
        <v>2670</v>
      </c>
      <c r="W49" s="1234" t="s">
        <v>2670</v>
      </c>
      <c r="X49" s="1234"/>
      <c r="Y49" s="1241"/>
      <c r="Z49" s="1223"/>
      <c r="AA49" s="1230"/>
      <c r="AB49" s="1230"/>
      <c r="AC49" s="1230"/>
      <c r="AD49" s="1223"/>
    </row>
    <row customHeight="1" ht="126">
      <c r="A50" s="1236"/>
      <c r="B50" s="1242">
        <v>33</v>
      </c>
      <c r="C50" s="1234">
        <v>17</v>
      </c>
      <c r="D50" s="1252"/>
      <c r="E50" s="1234"/>
      <c r="F50" s="1234"/>
      <c r="G50" s="1234"/>
      <c r="H50" s="1257"/>
      <c r="I50" s="1254" t="str">
        <f>INDEX(TEMPLATE_NUMBER_POINT_FHD,B50,MATCH(TEMPLATE_SPHERE,TEMPLATE_SPHERE_LIST_FOR_NOTE,0))</f>
        <v>2.12</v>
      </c>
      <c r="J50" s="1254"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25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1240" t="str">
        <f>IF(I50=0,"",I50)</f>
        <v>2.12</v>
      </c>
      <c r="M50" s="1240"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1240"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255" t="s">
        <v>2671</v>
      </c>
      <c r="P50" s="1255" t="s">
        <v>2664</v>
      </c>
      <c r="Q50" s="1255" t="s">
        <v>2676</v>
      </c>
      <c r="R50" s="1255" t="s">
        <v>2664</v>
      </c>
      <c r="S50" s="1255"/>
      <c r="T50" s="1234" t="s">
        <v>2677</v>
      </c>
      <c r="U50" s="1234" t="s">
        <v>2678</v>
      </c>
      <c r="V50" s="1234" t="s">
        <v>2679</v>
      </c>
      <c r="W50" s="1234" t="s">
        <v>2680</v>
      </c>
      <c r="X50" s="1234"/>
      <c r="Y50" s="1241"/>
      <c r="Z50" s="1223" t="s">
        <v>2681</v>
      </c>
      <c r="AA50" s="1230" t="s">
        <v>2682</v>
      </c>
      <c r="AB50" s="1230" t="s">
        <v>2682</v>
      </c>
      <c r="AC50" s="1230" t="s">
        <v>2682</v>
      </c>
      <c r="AD50" s="1223"/>
    </row>
    <row customHeight="1" ht="27">
      <c r="A51" s="1236"/>
      <c r="B51" s="1242">
        <v>34</v>
      </c>
      <c r="C51" s="1234" t="s">
        <v>2683</v>
      </c>
      <c r="D51" s="1252"/>
      <c r="E51" s="1234"/>
      <c r="F51" s="1234"/>
      <c r="G51" s="1234"/>
      <c r="H51" s="1257"/>
      <c r="I51" s="1254">
        <f>INDEX(TEMPLATE_NUMBER_POINT_FHD,B51,MATCH(TEMPLATE_SPHERE,TEMPLATE_SPHERE_LIST_FOR_NOTE,0))</f>
        <v>0</v>
      </c>
      <c r="J51" s="1254">
        <f>INDEX(TEMPLATE_DATA_POINT_FHD,B51,MATCH(TEMPLATE_SPHERE,TEMPLATE_SPHERE_LIST_FOR_NOTE,0))</f>
        <v>0</v>
      </c>
      <c r="K51" s="1254">
        <f>INDEX(TEMPLATE_NOTE_POINT_FHD,B51,MATCH(TEMPLATE_SPHERE,TEMPLATE_SPHERE_LIST_FOR_NOTE,0))</f>
        <v>0</v>
      </c>
      <c r="L51" s="1240" t="str">
        <f>IF(I51=0,"",I51)</f>
        <v/>
      </c>
      <c r="M51" s="1240" t="str">
        <f>IF(J51=0,"",J51)</f>
        <v/>
      </c>
      <c r="N51" s="1240" t="str">
        <f>IF(K51=0,"",K51)</f>
        <v/>
      </c>
      <c r="O51" s="1255" t="s">
        <v>89</v>
      </c>
      <c r="P51" s="1255"/>
      <c r="Q51" s="1255"/>
      <c r="R51" s="1255"/>
      <c r="S51" s="1255"/>
      <c r="T51" s="1234" t="s">
        <v>2684</v>
      </c>
      <c r="U51" s="1234"/>
      <c r="V51" s="1234"/>
      <c r="W51" s="1234"/>
      <c r="X51" s="1234"/>
      <c r="Y51" s="1241"/>
      <c r="Z51" s="1223"/>
      <c r="AA51" s="1230"/>
      <c r="AB51" s="1230"/>
      <c r="AC51" s="1230"/>
      <c r="AD51" s="1223"/>
    </row>
    <row customHeight="1" ht="36">
      <c r="A52" s="1236"/>
      <c r="B52" s="1242">
        <v>35</v>
      </c>
      <c r="C52" s="1234" t="s">
        <v>2580</v>
      </c>
      <c r="D52" s="1252" t="s">
        <v>2580</v>
      </c>
      <c r="E52" s="1234" t="s">
        <v>2580</v>
      </c>
      <c r="F52" s="1234" t="s">
        <v>2580</v>
      </c>
      <c r="G52" s="1234"/>
      <c r="H52" s="1257"/>
      <c r="I52" s="1254" t="str">
        <f>INDEX(TEMPLATE_NUMBER_POINT_FHD,B52,MATCH(TEMPLATE_SPHERE,TEMPLATE_SPHERE_LIST_FOR_NOTE,0))</f>
        <v>3</v>
      </c>
      <c r="J52" s="1254"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254" t="str">
        <f>INDEX(TEMPLATE_NOTE_POINT_FHD,B52,MATCH(TEMPLATE_SPHERE,TEMPLATE_SPHERE_LIST_FOR_NOTE,0))</f>
        <v>Указывается общая сумма чистой прибыли, полученной от регулируемого вида деятельности.</v>
      </c>
      <c r="L52" s="1240" t="str">
        <f>IF(I52=0,"",I52)</f>
        <v>3</v>
      </c>
      <c r="M52" s="1240" t="str">
        <f>IF(J52=0,"",J52)</f>
        <v>Чистая прибыль, полученная от регулируемого вида деятельности в сфере холодного водоснабжения, в том числе:</v>
      </c>
      <c r="N52" s="1240" t="str">
        <f>IF(K52=0,"",K52)</f>
        <v>Указывается общая сумма чистой прибыли, полученной от регулируемого вида деятельности.</v>
      </c>
      <c r="O52" s="1255" t="s">
        <v>90</v>
      </c>
      <c r="P52" s="1255" t="s">
        <v>89</v>
      </c>
      <c r="Q52" s="1255" t="s">
        <v>89</v>
      </c>
      <c r="R52" s="1255" t="s">
        <v>89</v>
      </c>
      <c r="S52" s="1255"/>
      <c r="T52" s="1234" t="s">
        <v>2685</v>
      </c>
      <c r="U52" s="1234" t="s">
        <v>2686</v>
      </c>
      <c r="V52" s="1234" t="s">
        <v>2687</v>
      </c>
      <c r="W52" s="1234" t="s">
        <v>2688</v>
      </c>
      <c r="X52" s="1234"/>
      <c r="Y52" s="1241"/>
      <c r="Z52" s="1223" t="s">
        <v>960</v>
      </c>
      <c r="AA52" s="1230" t="s">
        <v>960</v>
      </c>
      <c r="AB52" s="1230" t="s">
        <v>960</v>
      </c>
      <c r="AC52" s="1230" t="s">
        <v>960</v>
      </c>
      <c r="AD52" s="1223"/>
    </row>
    <row customHeight="1" ht="36">
      <c r="A53" s="1236"/>
      <c r="B53" s="1242">
        <v>36</v>
      </c>
      <c r="C53" s="1234">
        <v>1</v>
      </c>
      <c r="D53" s="1252"/>
      <c r="E53" s="1234"/>
      <c r="F53" s="1234"/>
      <c r="G53" s="1234"/>
      <c r="H53" s="1257"/>
      <c r="I53" s="1254" t="str">
        <f>INDEX(TEMPLATE_NUMBER_POINT_FHD,B53,MATCH(TEMPLATE_SPHERE,TEMPLATE_SPHERE_LIST_FOR_NOTE,0))</f>
        <v>3.1</v>
      </c>
      <c r="J53" s="125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254">
        <f>INDEX(TEMPLATE_NOTE_POINT_FHD,B53,MATCH(TEMPLATE_SPHERE,TEMPLATE_SPHERE_LIST_FOR_NOTE,0))</f>
        <v>0</v>
      </c>
      <c r="L53" s="1240" t="str">
        <f>IF(I53=0,"",I53)</f>
        <v>3.1</v>
      </c>
      <c r="M53" s="124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240" t="str">
        <f>IF(K53=0,"",K53)</f>
        <v/>
      </c>
      <c r="O53" s="1255" t="s">
        <v>964</v>
      </c>
      <c r="P53" s="1255" t="s">
        <v>477</v>
      </c>
      <c r="Q53" s="1255" t="s">
        <v>477</v>
      </c>
      <c r="R53" s="1255" t="s">
        <v>477</v>
      </c>
      <c r="S53" s="1255"/>
      <c r="T53" s="1234" t="s">
        <v>2689</v>
      </c>
      <c r="U53" s="1234" t="s">
        <v>2689</v>
      </c>
      <c r="V53" s="1234" t="s">
        <v>2689</v>
      </c>
      <c r="W53" s="1234" t="s">
        <v>2689</v>
      </c>
      <c r="X53" s="1234"/>
      <c r="Y53" s="1241"/>
      <c r="Z53" s="1223"/>
      <c r="AA53" s="1230"/>
      <c r="AB53" s="1223"/>
      <c r="AC53" s="1223"/>
      <c r="AD53" s="1223"/>
    </row>
    <row customHeight="1" ht="18">
      <c r="A54" s="1236"/>
      <c r="B54" s="1242">
        <v>37</v>
      </c>
      <c r="C54" s="1234" t="s">
        <v>2586</v>
      </c>
      <c r="D54" s="1252" t="s">
        <v>2586</v>
      </c>
      <c r="E54" s="1234" t="s">
        <v>2586</v>
      </c>
      <c r="F54" s="1234" t="s">
        <v>2586</v>
      </c>
      <c r="G54" s="1234"/>
      <c r="H54" s="1257"/>
      <c r="I54" s="1254" t="str">
        <f>INDEX(TEMPLATE_NUMBER_POINT_FHD,B54,MATCH(TEMPLATE_SPHERE,TEMPLATE_SPHERE_LIST_FOR_NOTE,0))</f>
        <v>4</v>
      </c>
      <c r="J54" s="1254" t="str">
        <f>INDEX(TEMPLATE_DATA_POINT_FHD,B54,MATCH(TEMPLATE_SPHERE,TEMPLATE_SPHERE_LIST_FOR_NOTE,0))</f>
        <v>Изменение стоимости основных фондов, в том числе:</v>
      </c>
      <c r="K54" s="1254" t="str">
        <f>INDEX(TEMPLATE_NOTE_POINT_FHD,B54,MATCH(TEMPLATE_SPHERE,TEMPLATE_SPHERE_LIST_FOR_NOTE,0))</f>
        <v>Указывается общее изменение стоимости основных фондов.</v>
      </c>
      <c r="L54" s="1240" t="str">
        <f>IF(I54=0,"",I54)</f>
        <v>4</v>
      </c>
      <c r="M54" s="1240" t="str">
        <f>IF(J54=0,"",J54)</f>
        <v>Изменение стоимости основных фондов, в том числе:</v>
      </c>
      <c r="N54" s="1240" t="str">
        <f>IF(K54=0,"",K54)</f>
        <v>Указывается общее изменение стоимости основных фондов.</v>
      </c>
      <c r="O54" s="1255" t="s">
        <v>109</v>
      </c>
      <c r="P54" s="1255" t="s">
        <v>90</v>
      </c>
      <c r="Q54" s="1255" t="s">
        <v>90</v>
      </c>
      <c r="R54" s="1255" t="s">
        <v>90</v>
      </c>
      <c r="S54" s="1255"/>
      <c r="T54" s="1234" t="s">
        <v>962</v>
      </c>
      <c r="U54" s="1234" t="s">
        <v>962</v>
      </c>
      <c r="V54" s="1234" t="s">
        <v>962</v>
      </c>
      <c r="W54" s="1234" t="s">
        <v>962</v>
      </c>
      <c r="X54" s="1234"/>
      <c r="Y54" s="1241"/>
      <c r="Z54" s="1223" t="s">
        <v>963</v>
      </c>
      <c r="AA54" s="1223" t="s">
        <v>963</v>
      </c>
      <c r="AB54" s="1223" t="s">
        <v>963</v>
      </c>
      <c r="AC54" s="1223" t="s">
        <v>963</v>
      </c>
      <c r="AD54" s="1223"/>
    </row>
    <row customHeight="1" ht="36">
      <c r="A55" s="1236"/>
      <c r="B55" s="1242">
        <v>38</v>
      </c>
      <c r="C55" s="1234">
        <v>1</v>
      </c>
      <c r="D55" s="1252"/>
      <c r="E55" s="1234"/>
      <c r="F55" s="1234"/>
      <c r="G55" s="1234"/>
      <c r="H55" s="1257"/>
      <c r="I55" s="1254" t="str">
        <f>INDEX(TEMPLATE_NUMBER_POINT_FHD,B55,MATCH(TEMPLATE_SPHERE,TEMPLATE_SPHERE_LIST_FOR_NOTE,0))</f>
        <v>4.1</v>
      </c>
      <c r="J55" s="1254" t="str">
        <f>INDEX(TEMPLATE_DATA_POINT_FHD,B55,MATCH(TEMPLATE_SPHERE,TEMPLATE_SPHERE_LIST_FOR_NOTE,0))</f>
        <v>Изменение стоимости основных фондов за счет их ввода в эксплуатацию (вывода из эксплуатации)</v>
      </c>
      <c r="K55" s="125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240" t="str">
        <f>IF(I55=0,"",I55)</f>
        <v>4.1</v>
      </c>
      <c r="M55" s="1240" t="str">
        <f>IF(J55=0,"",J55)</f>
        <v>Изменение стоимости основных фондов за счет их ввода в эксплуатацию (вывода из эксплуатации)</v>
      </c>
      <c r="N55" s="1240" t="str">
        <f>IF(K55=0,"",K55)</f>
        <v>Указываются общее изменение стоимости основных фондов за счет их ввода в эксплуатацию и вывода из эксплуатации.</v>
      </c>
      <c r="O55" s="1255" t="s">
        <v>466</v>
      </c>
      <c r="P55" s="1255" t="s">
        <v>964</v>
      </c>
      <c r="Q55" s="1255" t="s">
        <v>964</v>
      </c>
      <c r="R55" s="1255" t="s">
        <v>964</v>
      </c>
      <c r="S55" s="1255"/>
      <c r="T55" s="124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1234" t="s">
        <v>2690</v>
      </c>
      <c r="V55" s="1234" t="s">
        <v>2690</v>
      </c>
      <c r="W55" s="1234" t="s">
        <v>2690</v>
      </c>
      <c r="X55" s="1234"/>
      <c r="Y55" s="1241"/>
      <c r="Z55" s="1223" t="s">
        <v>2691</v>
      </c>
      <c r="AA55" s="1223" t="s">
        <v>2691</v>
      </c>
      <c r="AB55" s="1223" t="s">
        <v>2691</v>
      </c>
      <c r="AC55" s="1223" t="s">
        <v>2691</v>
      </c>
      <c r="AD55" s="1223"/>
    </row>
    <row customHeight="1" ht="27">
      <c r="A56" s="1236"/>
      <c r="B56" s="1242">
        <v>39</v>
      </c>
      <c r="C56" s="1234" t="s">
        <v>784</v>
      </c>
      <c r="D56" s="1252"/>
      <c r="E56" s="1234"/>
      <c r="F56" s="1234"/>
      <c r="G56" s="1234"/>
      <c r="H56" s="1257"/>
      <c r="I56" s="1254" t="str">
        <f>INDEX(TEMPLATE_NUMBER_POINT_FHD,B56,MATCH(TEMPLATE_SPHERE,TEMPLATE_SPHERE_LIST_FOR_NOTE,0))</f>
        <v>4.1.1</v>
      </c>
      <c r="J56" s="1254" t="str">
        <f>INDEX(TEMPLATE_DATA_POINT_FHD,B56,MATCH(TEMPLATE_SPHERE,TEMPLATE_SPHERE_LIST_FOR_NOTE,0))</f>
        <v>Изменение стоимости основных фондов за счет их ввода в эксплуатацию</v>
      </c>
      <c r="K56" s="1254" t="str">
        <f>INDEX(TEMPLATE_NOTE_POINT_FHD,B56,MATCH(TEMPLATE_SPHERE,TEMPLATE_SPHERE_LIST_FOR_NOTE,0))</f>
        <v>Указываются изменение стоимости основных фондов за счет их ввода в эксплуатацию.</v>
      </c>
      <c r="L56" s="1240" t="str">
        <f>IF(I56=0,"",I56)</f>
        <v>4.1.1</v>
      </c>
      <c r="M56" s="1240" t="str">
        <f>IF(J56=0,"",J56)</f>
        <v>Изменение стоимости основных фондов за счет их ввода в эксплуатацию</v>
      </c>
      <c r="N56" s="1240" t="str">
        <f>IF(K56=0,"",K56)</f>
        <v>Указываются изменение стоимости основных фондов за счет их ввода в эксплуатацию.</v>
      </c>
      <c r="O56" s="1255" t="s">
        <v>1756</v>
      </c>
      <c r="P56" s="1255" t="s">
        <v>967</v>
      </c>
      <c r="Q56" s="1255" t="s">
        <v>967</v>
      </c>
      <c r="R56" s="1255" t="s">
        <v>967</v>
      </c>
      <c r="S56" s="1255"/>
      <c r="T56" s="124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1234" t="s">
        <v>2692</v>
      </c>
      <c r="V56" s="1234" t="s">
        <v>2692</v>
      </c>
      <c r="W56" s="1234" t="s">
        <v>2692</v>
      </c>
      <c r="X56" s="1234"/>
      <c r="Y56" s="1241"/>
      <c r="Z56" s="1223" t="s">
        <v>969</v>
      </c>
      <c r="AA56" s="1223" t="s">
        <v>969</v>
      </c>
      <c r="AB56" s="1223" t="s">
        <v>969</v>
      </c>
      <c r="AC56" s="1223" t="s">
        <v>969</v>
      </c>
      <c r="AD56" s="1223"/>
    </row>
    <row customHeight="1" ht="27">
      <c r="A57" s="1236"/>
      <c r="B57" s="1242">
        <v>40</v>
      </c>
      <c r="C57" s="1234" t="s">
        <v>1636</v>
      </c>
      <c r="D57" s="1252"/>
      <c r="E57" s="1234"/>
      <c r="F57" s="1234"/>
      <c r="G57" s="1234"/>
      <c r="H57" s="1257"/>
      <c r="I57" s="1254" t="str">
        <f>INDEX(TEMPLATE_NUMBER_POINT_FHD,B57,MATCH(TEMPLATE_SPHERE,TEMPLATE_SPHERE_LIST_FOR_NOTE,0))</f>
        <v>4.1.2</v>
      </c>
      <c r="J57" s="1254" t="str">
        <f>INDEX(TEMPLATE_DATA_POINT_FHD,B57,MATCH(TEMPLATE_SPHERE,TEMPLATE_SPHERE_LIST_FOR_NOTE,0))</f>
        <v>Изменение стоимости основных фондов за счет их вывода в эксплуатацию</v>
      </c>
      <c r="K57" s="1254" t="str">
        <f>INDEX(TEMPLATE_NOTE_POINT_FHD,B57,MATCH(TEMPLATE_SPHERE,TEMPLATE_SPHERE_LIST_FOR_NOTE,0))</f>
        <v>Указываются изменение стоимости основных фондов за счет их вывода из эксплуатации.</v>
      </c>
      <c r="L57" s="1240" t="str">
        <f>IF(I57=0,"",I57)</f>
        <v>4.1.2</v>
      </c>
      <c r="M57" s="1240" t="str">
        <f>IF(J57=0,"",J57)</f>
        <v>Изменение стоимости основных фондов за счет их вывода в эксплуатацию</v>
      </c>
      <c r="N57" s="1240" t="str">
        <f>IF(K57=0,"",K57)</f>
        <v>Указываются изменение стоимости основных фондов за счет их вывода из эксплуатации.</v>
      </c>
      <c r="O57" s="1255" t="s">
        <v>2693</v>
      </c>
      <c r="P57" s="1255" t="s">
        <v>970</v>
      </c>
      <c r="Q57" s="1255" t="s">
        <v>970</v>
      </c>
      <c r="R57" s="1255" t="s">
        <v>970</v>
      </c>
      <c r="S57" s="1255"/>
      <c r="T57" s="124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1234" t="s">
        <v>2694</v>
      </c>
      <c r="V57" s="1234" t="s">
        <v>2694</v>
      </c>
      <c r="W57" s="1234" t="s">
        <v>2694</v>
      </c>
      <c r="X57" s="1234"/>
      <c r="Y57" s="1241"/>
      <c r="Z57" s="1223" t="s">
        <v>972</v>
      </c>
      <c r="AA57" s="1223" t="s">
        <v>972</v>
      </c>
      <c r="AB57" s="1223" t="s">
        <v>972</v>
      </c>
      <c r="AC57" s="1223" t="s">
        <v>972</v>
      </c>
      <c r="AD57" s="1223"/>
    </row>
    <row customHeight="1" ht="18">
      <c r="A58" s="1236"/>
      <c r="B58" s="1242">
        <v>41</v>
      </c>
      <c r="C58" s="1234">
        <v>2</v>
      </c>
      <c r="D58" s="1252"/>
      <c r="E58" s="1234"/>
      <c r="F58" s="1234"/>
      <c r="G58" s="1234"/>
      <c r="H58" s="1257"/>
      <c r="I58" s="1254" t="str">
        <f>INDEX(TEMPLATE_NUMBER_POINT_FHD,B58,MATCH(TEMPLATE_SPHERE,TEMPLATE_SPHERE_LIST_FOR_NOTE,0))</f>
        <v>4.2</v>
      </c>
      <c r="J58" s="1254" t="str">
        <f>INDEX(TEMPLATE_DATA_POINT_FHD,B58,MATCH(TEMPLATE_SPHERE,TEMPLATE_SPHERE_LIST_FOR_NOTE,0))</f>
        <v>Изменение стоимости основных фондов за счет их переоценки</v>
      </c>
      <c r="K58" s="1254">
        <f>INDEX(TEMPLATE_NOTE_POINT_FHD,B58,MATCH(TEMPLATE_SPHERE,TEMPLATE_SPHERE_LIST_FOR_NOTE,0))</f>
        <v>0</v>
      </c>
      <c r="L58" s="1240" t="str">
        <f>IF(I58=0,"",I58)</f>
        <v>4.2</v>
      </c>
      <c r="M58" s="1240" t="str">
        <f>IF(J58=0,"",J58)</f>
        <v>Изменение стоимости основных фондов за счет их переоценки</v>
      </c>
      <c r="N58" s="1240" t="str">
        <f>IF(K58=0,"",K58)</f>
        <v/>
      </c>
      <c r="O58" s="1255" t="s">
        <v>1105</v>
      </c>
      <c r="P58" s="1255" t="s">
        <v>1008</v>
      </c>
      <c r="Q58" s="1255" t="s">
        <v>1008</v>
      </c>
      <c r="R58" s="1255" t="s">
        <v>1008</v>
      </c>
      <c r="S58" s="1255"/>
      <c r="T58" s="1240" t="str">
        <f>IF(TITLE_TYPE_ORG="Регулируемая организация","Изменение стоимости основных фондов за счет их переоценки","за счет их переоценки")</f>
        <v>за счет их переоценки</v>
      </c>
      <c r="U58" s="1234" t="s">
        <v>2695</v>
      </c>
      <c r="V58" s="1234" t="s">
        <v>2695</v>
      </c>
      <c r="W58" s="1234" t="s">
        <v>2695</v>
      </c>
      <c r="X58" s="1234"/>
      <c r="Y58" s="1241"/>
      <c r="Z58" s="1223"/>
      <c r="AA58" s="1230"/>
      <c r="AB58" s="1223"/>
      <c r="AC58" s="1223"/>
      <c r="AD58" s="1223"/>
    </row>
    <row customHeight="1" ht="36">
      <c r="A59" s="1236"/>
      <c r="B59" s="1242">
        <v>42</v>
      </c>
      <c r="C59" s="1234">
        <v>3</v>
      </c>
      <c r="D59" s="1252" t="s">
        <v>2683</v>
      </c>
      <c r="E59" s="1234" t="s">
        <v>2683</v>
      </c>
      <c r="F59" s="1234" t="s">
        <v>2683</v>
      </c>
      <c r="G59" s="1234"/>
      <c r="H59" s="1257"/>
      <c r="I59" s="1254" t="str">
        <f>INDEX(TEMPLATE_NUMBER_POINT_FHD,B59,MATCH(TEMPLATE_SPHERE,TEMPLATE_SPHERE_LIST_FOR_NOTE,0))</f>
        <v>5</v>
      </c>
      <c r="J59" s="1254"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254">
        <f>INDEX(TEMPLATE_NOTE_POINT_FHD,B59,MATCH(TEMPLATE_SPHERE,TEMPLATE_SPHERE_LIST_FOR_NOTE,0))</f>
        <v>0</v>
      </c>
      <c r="L59" s="1240" t="str">
        <f>IF(I59=0,"",I59)</f>
        <v>5</v>
      </c>
      <c r="M59" s="1240" t="str">
        <f>IF(J59=0,"",J59)</f>
        <v>Валовая прибыль (убытки) от продажи товаров и услуг по регулируемым видам деятельности в сфере холодного водоснабжения</v>
      </c>
      <c r="N59" s="1240" t="str">
        <f>IF(K59=0,"",K59)</f>
        <v/>
      </c>
      <c r="O59" s="1255"/>
      <c r="P59" s="1255" t="s">
        <v>109</v>
      </c>
      <c r="Q59" s="1255" t="s">
        <v>109</v>
      </c>
      <c r="R59" s="1255" t="s">
        <v>109</v>
      </c>
      <c r="S59" s="1255"/>
      <c r="T59" s="1234"/>
      <c r="U59" s="1234" t="s">
        <v>2696</v>
      </c>
      <c r="V59" s="1234" t="s">
        <v>2697</v>
      </c>
      <c r="W59" s="1234" t="s">
        <v>2698</v>
      </c>
      <c r="X59" s="1234"/>
      <c r="Y59" s="1241"/>
      <c r="Z59" s="1223"/>
      <c r="AA59" s="1230"/>
      <c r="AB59" s="1223"/>
      <c r="AC59" s="1223"/>
      <c r="AD59" s="1223"/>
    </row>
    <row customHeight="1" ht="81">
      <c r="A60" s="1236"/>
      <c r="B60" s="1242">
        <v>43</v>
      </c>
      <c r="C60" s="1234" t="s">
        <v>2699</v>
      </c>
      <c r="D60" s="1252" t="s">
        <v>2699</v>
      </c>
      <c r="E60" s="1234" t="s">
        <v>2699</v>
      </c>
      <c r="F60" s="1234" t="s">
        <v>2699</v>
      </c>
      <c r="G60" s="1234"/>
      <c r="H60" s="1257"/>
      <c r="I60" s="1254" t="str">
        <f>INDEX(TEMPLATE_NUMBER_POINT_FHD,B60,MATCH(TEMPLATE_SPHERE,TEMPLATE_SPHERE_LIST_FOR_NOTE,0))</f>
        <v>6</v>
      </c>
      <c r="J60" s="1254" t="str">
        <f>INDEX(TEMPLATE_DATA_POINT_FHD,B60,MATCH(TEMPLATE_SPHERE,TEMPLATE_SPHERE_LIST_FOR_NOTE,0))</f>
        <v>Годовая бухгалтерская (финансовая) отчетность, включая бухгалтерский баланс и приложения к нему</v>
      </c>
      <c r="K60" s="125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1240" t="str">
        <f>IF(I60=0,"",I60)</f>
        <v>6</v>
      </c>
      <c r="M60" s="1240" t="str">
        <f>IF(J60=0,"",J60)</f>
        <v>Годовая бухгалтерская (финансовая) отчетность, включая бухгалтерский баланс и приложения к нему</v>
      </c>
      <c r="N60" s="1240"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1255" t="s">
        <v>91</v>
      </c>
      <c r="P60" s="1255" t="s">
        <v>91</v>
      </c>
      <c r="Q60" s="1255" t="s">
        <v>91</v>
      </c>
      <c r="R60" s="1255" t="s">
        <v>91</v>
      </c>
      <c r="S60" s="1255"/>
      <c r="T60" s="1234" t="s">
        <v>834</v>
      </c>
      <c r="U60" s="1234" t="s">
        <v>834</v>
      </c>
      <c r="V60" s="1234" t="s">
        <v>834</v>
      </c>
      <c r="W60" s="1234" t="s">
        <v>834</v>
      </c>
      <c r="X60" s="1234"/>
      <c r="Y60" s="1241"/>
      <c r="Z60" s="1223" t="s">
        <v>2700</v>
      </c>
      <c r="AA60" s="1230" t="s">
        <v>2701</v>
      </c>
      <c r="AB60" s="1223" t="s">
        <v>2702</v>
      </c>
      <c r="AC60" s="1223" t="s">
        <v>2701</v>
      </c>
      <c r="AD60" s="1223"/>
    </row>
    <row customHeight="1" ht="9">
      <c r="A61" s="1236"/>
      <c r="B61" s="1242">
        <v>44</v>
      </c>
      <c r="C61" s="1234"/>
      <c r="D61" s="1252" t="s">
        <v>2703</v>
      </c>
      <c r="E61" s="1234"/>
      <c r="F61" s="1234"/>
      <c r="G61" s="1234"/>
      <c r="H61" s="1257"/>
      <c r="I61" s="1254" t="str">
        <f>INDEX(TEMPLATE_NUMBER_POINT_FHD,B61,MATCH(TEMPLATE_SPHERE,TEMPLATE_SPHERE_LIST_FOR_NOTE,0))</f>
        <v>7</v>
      </c>
      <c r="J61" s="1254" t="str">
        <f>INDEX(TEMPLATE_DATA_POINT_FHD,B61,MATCH(TEMPLATE_SPHERE,TEMPLATE_SPHERE_LIST_FOR_NOTE,0))</f>
        <v>Объём поднятой воды</v>
      </c>
      <c r="K61" s="1254">
        <f>INDEX(TEMPLATE_NOTE_POINT_FHD,B61,MATCH(TEMPLATE_SPHERE,TEMPLATE_SPHERE_LIST_FOR_NOTE,0))</f>
        <v>0</v>
      </c>
      <c r="L61" s="1240" t="str">
        <f>IF(I61=0,"",I61)</f>
        <v>7</v>
      </c>
      <c r="M61" s="1240" t="str">
        <f>IF(J61=0,"",J61)</f>
        <v>Объём поднятой воды</v>
      </c>
      <c r="N61" s="1240" t="str">
        <f>IF(K61=0,"",K61)</f>
        <v/>
      </c>
      <c r="O61" s="1255"/>
      <c r="P61" s="1255" t="s">
        <v>92</v>
      </c>
      <c r="Q61" s="1255"/>
      <c r="R61" s="1255"/>
      <c r="S61" s="1255"/>
      <c r="T61" s="1234"/>
      <c r="U61" s="1234" t="s">
        <v>2704</v>
      </c>
      <c r="V61" s="1234"/>
      <c r="W61" s="1234"/>
      <c r="X61" s="1234"/>
      <c r="Y61" s="1241"/>
      <c r="Z61" s="1223"/>
      <c r="AA61" s="1230"/>
      <c r="AB61" s="1223"/>
      <c r="AC61" s="1223"/>
      <c r="AD61" s="1223"/>
    </row>
    <row customHeight="1" ht="9">
      <c r="A62" s="1236"/>
      <c r="B62" s="1242">
        <v>45</v>
      </c>
      <c r="C62" s="1234"/>
      <c r="D62" s="1252" t="s">
        <v>2705</v>
      </c>
      <c r="E62" s="1234"/>
      <c r="F62" s="1234"/>
      <c r="G62" s="1234"/>
      <c r="H62" s="1257"/>
      <c r="I62" s="1254" t="str">
        <f>INDEX(TEMPLATE_NUMBER_POINT_FHD,B62,MATCH(TEMPLATE_SPHERE,TEMPLATE_SPHERE_LIST_FOR_NOTE,0))</f>
        <v>8</v>
      </c>
      <c r="J62" s="1254" t="str">
        <f>INDEX(TEMPLATE_DATA_POINT_FHD,B62,MATCH(TEMPLATE_SPHERE,TEMPLATE_SPHERE_LIST_FOR_NOTE,0))</f>
        <v>Объём покупной воды</v>
      </c>
      <c r="K62" s="1254">
        <f>INDEX(TEMPLATE_NOTE_POINT_FHD,B62,MATCH(TEMPLATE_SPHERE,TEMPLATE_SPHERE_LIST_FOR_NOTE,0))</f>
        <v>0</v>
      </c>
      <c r="L62" s="1240" t="str">
        <f>IF(I62=0,"",I62)</f>
        <v>8</v>
      </c>
      <c r="M62" s="1240" t="str">
        <f>IF(J62=0,"",J62)</f>
        <v>Объём покупной воды</v>
      </c>
      <c r="N62" s="1240" t="str">
        <f>IF(K62=0,"",K62)</f>
        <v/>
      </c>
      <c r="O62" s="1255"/>
      <c r="P62" s="1255" t="s">
        <v>117</v>
      </c>
      <c r="Q62" s="1255"/>
      <c r="R62" s="1255"/>
      <c r="S62" s="1255"/>
      <c r="T62" s="1234"/>
      <c r="U62" s="1234" t="s">
        <v>2706</v>
      </c>
      <c r="V62" s="1234"/>
      <c r="W62" s="1234"/>
      <c r="X62" s="1234"/>
      <c r="Y62" s="1241"/>
      <c r="Z62" s="1223"/>
      <c r="AA62" s="1230"/>
      <c r="AB62" s="1223"/>
      <c r="AC62" s="1223"/>
      <c r="AD62" s="1223"/>
    </row>
    <row customHeight="1" ht="18">
      <c r="A63" s="1236"/>
      <c r="B63" s="1242">
        <v>46</v>
      </c>
      <c r="C63" s="1234"/>
      <c r="D63" s="1252" t="s">
        <v>2707</v>
      </c>
      <c r="E63" s="1234"/>
      <c r="F63" s="1234"/>
      <c r="G63" s="1234"/>
      <c r="H63" s="1257"/>
      <c r="I63" s="1254" t="str">
        <f>INDEX(TEMPLATE_NUMBER_POINT_FHD,B63,MATCH(TEMPLATE_SPHERE,TEMPLATE_SPHERE_LIST_FOR_NOTE,0))</f>
        <v>9</v>
      </c>
      <c r="J63" s="1254" t="str">
        <f>INDEX(TEMPLATE_DATA_POINT_FHD,B63,MATCH(TEMPLATE_SPHERE,TEMPLATE_SPHERE_LIST_FOR_NOTE,0))</f>
        <v>Объём воды, пропущенной через очистные сооружения</v>
      </c>
      <c r="K63" s="1254">
        <f>INDEX(TEMPLATE_NOTE_POINT_FHD,B63,MATCH(TEMPLATE_SPHERE,TEMPLATE_SPHERE_LIST_FOR_NOTE,0))</f>
        <v>0</v>
      </c>
      <c r="L63" s="1240" t="str">
        <f>IF(I63=0,"",I63)</f>
        <v>9</v>
      </c>
      <c r="M63" s="1240" t="str">
        <f>IF(J63=0,"",J63)</f>
        <v>Объём воды, пропущенной через очистные сооружения</v>
      </c>
      <c r="N63" s="1240" t="str">
        <f>IF(K63=0,"",K63)</f>
        <v/>
      </c>
      <c r="O63" s="1255"/>
      <c r="P63" s="1255" t="s">
        <v>114</v>
      </c>
      <c r="Q63" s="1255"/>
      <c r="R63" s="1255"/>
      <c r="S63" s="1255"/>
      <c r="T63" s="1234"/>
      <c r="U63" s="1234" t="s">
        <v>2708</v>
      </c>
      <c r="V63" s="1234"/>
      <c r="W63" s="1234"/>
      <c r="X63" s="1234"/>
      <c r="Y63" s="1241"/>
      <c r="Z63" s="1223"/>
      <c r="AA63" s="1230"/>
      <c r="AB63" s="1223"/>
      <c r="AC63" s="1223"/>
      <c r="AD63" s="1223"/>
    </row>
    <row customHeight="1" ht="18">
      <c r="A64" s="1236"/>
      <c r="B64" s="1242">
        <v>47</v>
      </c>
      <c r="C64" s="1234"/>
      <c r="D64" s="1252" t="s">
        <v>2709</v>
      </c>
      <c r="E64" s="1234"/>
      <c r="F64" s="1234"/>
      <c r="G64" s="1234"/>
      <c r="H64" s="1257"/>
      <c r="I64" s="1254" t="str">
        <f>INDEX(TEMPLATE_NUMBER_POINT_FHD,B64,MATCH(TEMPLATE_SPHERE,TEMPLATE_SPHERE_LIST_FOR_NOTE,0))</f>
        <v>10</v>
      </c>
      <c r="J64" s="1254" t="str">
        <f>INDEX(TEMPLATE_DATA_POINT_FHD,B64,MATCH(TEMPLATE_SPHERE,TEMPLATE_SPHERE_LIST_FOR_NOTE,0))</f>
        <v>Объём отпущенной потребителям воды, в том числе:</v>
      </c>
      <c r="K64" s="1254" t="str">
        <f>INDEX(TEMPLATE_NOTE_POINT_FHD,B64,MATCH(TEMPLATE_SPHERE,TEMPLATE_SPHERE_LIST_FOR_NOTE,0))</f>
        <v>Указывается общий объем отпущенной потребителям воды.</v>
      </c>
      <c r="L64" s="1240" t="str">
        <f>IF(I64=0,"",I64)</f>
        <v>10</v>
      </c>
      <c r="M64" s="1240" t="str">
        <f>IF(J64=0,"",J64)</f>
        <v>Объём отпущенной потребителям воды, в том числе:</v>
      </c>
      <c r="N64" s="1240" t="str">
        <f>IF(K64=0,"",K64)</f>
        <v>Указывается общий объем отпущенной потребителям воды.</v>
      </c>
      <c r="O64" s="1255"/>
      <c r="P64" s="1255" t="s">
        <v>118</v>
      </c>
      <c r="Q64" s="1255"/>
      <c r="R64" s="1255"/>
      <c r="S64" s="1255"/>
      <c r="T64" s="1234"/>
      <c r="U64" s="1234" t="s">
        <v>2710</v>
      </c>
      <c r="V64" s="1234"/>
      <c r="W64" s="1234"/>
      <c r="X64" s="1234"/>
      <c r="Y64" s="1241"/>
      <c r="Z64" s="1223"/>
      <c r="AA64" s="1230" t="s">
        <v>2711</v>
      </c>
      <c r="AB64" s="1223"/>
      <c r="AC64" s="1223"/>
      <c r="AD64" s="1223"/>
    </row>
    <row customHeight="1" ht="18">
      <c r="A65" s="1236"/>
      <c r="B65" s="1242">
        <v>48</v>
      </c>
      <c r="C65" s="1234"/>
      <c r="D65" s="1252"/>
      <c r="E65" s="1234"/>
      <c r="F65" s="1234"/>
      <c r="G65" s="1234"/>
      <c r="H65" s="1257"/>
      <c r="I65" s="1254" t="str">
        <f>INDEX(TEMPLATE_NUMBER_POINT_FHD,B65,MATCH(TEMPLATE_SPHERE,TEMPLATE_SPHERE_LIST_FOR_NOTE,0))</f>
        <v>10.1</v>
      </c>
      <c r="J65" s="1254" t="str">
        <f>INDEX(TEMPLATE_DATA_POINT_FHD,B65,MATCH(TEMPLATE_SPHERE,TEMPLATE_SPHERE_LIST_FOR_NOTE,0))</f>
        <v>Объём отпущенной потребителям воды, определенный по приборам учета</v>
      </c>
      <c r="K65" s="1254">
        <f>INDEX(TEMPLATE_NOTE_POINT_FHD,B65,MATCH(TEMPLATE_SPHERE,TEMPLATE_SPHERE_LIST_FOR_NOTE,0))</f>
        <v>0</v>
      </c>
      <c r="L65" s="1240" t="str">
        <f>IF(I65=0,"",I65)</f>
        <v>10.1</v>
      </c>
      <c r="M65" s="1240" t="str">
        <f>IF(J65=0,"",J65)</f>
        <v>Объём отпущенной потребителям воды, определенный по приборам учета</v>
      </c>
      <c r="N65" s="1240" t="str">
        <f>IF(K65=0,"",K65)</f>
        <v/>
      </c>
      <c r="O65" s="1255"/>
      <c r="P65" s="1255" t="s">
        <v>2627</v>
      </c>
      <c r="Q65" s="1255"/>
      <c r="R65" s="1255"/>
      <c r="S65" s="1255"/>
      <c r="T65" s="1234"/>
      <c r="U65" s="1234" t="s">
        <v>2712</v>
      </c>
      <c r="V65" s="1234"/>
      <c r="W65" s="1234"/>
      <c r="X65" s="1234"/>
      <c r="Y65" s="1241"/>
      <c r="Z65" s="1223"/>
      <c r="AA65" s="1230"/>
      <c r="AB65" s="1223"/>
      <c r="AC65" s="1223"/>
      <c r="AD65" s="1223"/>
    </row>
    <row customHeight="1" ht="18">
      <c r="A66" s="1236"/>
      <c r="B66" s="1242">
        <v>49</v>
      </c>
      <c r="C66" s="1234"/>
      <c r="D66" s="1252"/>
      <c r="E66" s="1234"/>
      <c r="F66" s="1234"/>
      <c r="G66" s="1234"/>
      <c r="H66" s="1257"/>
      <c r="I66" s="1254" t="str">
        <f>INDEX(TEMPLATE_NUMBER_POINT_FHD,B66,MATCH(TEMPLATE_SPHERE,TEMPLATE_SPHERE_LIST_FOR_NOTE,0))</f>
        <v>10.2</v>
      </c>
      <c r="J66" s="1254" t="str">
        <f>INDEX(TEMPLATE_DATA_POINT_FHD,B66,MATCH(TEMPLATE_SPHERE,TEMPLATE_SPHERE_LIST_FOR_NOTE,0))</f>
        <v>Объём отпущенной потребителям воды, определенный расчетным способом</v>
      </c>
      <c r="K66" s="1254">
        <f>INDEX(TEMPLATE_NOTE_POINT_FHD,B66,MATCH(TEMPLATE_SPHERE,TEMPLATE_SPHERE_LIST_FOR_NOTE,0))</f>
        <v>0</v>
      </c>
      <c r="L66" s="1240" t="str">
        <f>IF(I66=0,"",I66)</f>
        <v>10.2</v>
      </c>
      <c r="M66" s="1240" t="str">
        <f>IF(J66=0,"",J66)</f>
        <v>Объём отпущенной потребителям воды, определенный расчетным способом</v>
      </c>
      <c r="N66" s="1240" t="str">
        <f>IF(K66=0,"",K66)</f>
        <v/>
      </c>
      <c r="O66" s="1255"/>
      <c r="P66" s="1255" t="s">
        <v>2631</v>
      </c>
      <c r="Q66" s="1255"/>
      <c r="R66" s="1255"/>
      <c r="S66" s="1255"/>
      <c r="T66" s="1234"/>
      <c r="U66" s="1234" t="s">
        <v>2713</v>
      </c>
      <c r="V66" s="1234"/>
      <c r="W66" s="1234"/>
      <c r="X66" s="1234"/>
      <c r="Y66" s="1241"/>
      <c r="Z66" s="1223"/>
      <c r="AA66" s="1230"/>
      <c r="AB66" s="1223"/>
      <c r="AC66" s="1223"/>
      <c r="AD66" s="1223"/>
    </row>
    <row customHeight="1" ht="27">
      <c r="A67" s="1236"/>
      <c r="B67" s="1242">
        <v>50</v>
      </c>
      <c r="C67" s="1234"/>
      <c r="D67" s="1252"/>
      <c r="E67" s="1234"/>
      <c r="F67" s="1234"/>
      <c r="G67" s="1234"/>
      <c r="H67" s="1257"/>
      <c r="I67" s="1254" t="str">
        <f>INDEX(TEMPLATE_NUMBER_POINT_FHD,B67,MATCH(TEMPLATE_SPHERE,TEMPLATE_SPHERE_LIST_FOR_NOTE,0))</f>
        <v>10.2.1</v>
      </c>
      <c r="J67" s="1254" t="str">
        <f>INDEX(TEMPLATE_DATA_POINT_FHD,B67,MATCH(TEMPLATE_SPHERE,TEMPLATE_SPHERE_LIST_FOR_NOTE,0))</f>
        <v>Объём отпущенной потребителям воды, определенный по нормативам потребления коммунальных услуг</v>
      </c>
      <c r="K67" s="1254">
        <f>INDEX(TEMPLATE_NOTE_POINT_FHD,B67,MATCH(TEMPLATE_SPHERE,TEMPLATE_SPHERE_LIST_FOR_NOTE,0))</f>
        <v>0</v>
      </c>
      <c r="L67" s="1240" t="str">
        <f>IF(I67=0,"",I67)</f>
        <v>10.2.1</v>
      </c>
      <c r="M67" s="1240" t="str">
        <f>IF(J67=0,"",J67)</f>
        <v>Объём отпущенной потребителям воды, определенный по нормативам потребления коммунальных услуг</v>
      </c>
      <c r="N67" s="1240" t="str">
        <f>IF(K67=0,"",K67)</f>
        <v/>
      </c>
      <c r="O67" s="1255"/>
      <c r="P67" s="1255" t="s">
        <v>2714</v>
      </c>
      <c r="Q67" s="1255"/>
      <c r="R67" s="1255"/>
      <c r="S67" s="1255"/>
      <c r="T67" s="1234"/>
      <c r="U67" s="1234" t="s">
        <v>2715</v>
      </c>
      <c r="V67" s="1234"/>
      <c r="W67" s="1234"/>
      <c r="X67" s="1234"/>
      <c r="Y67" s="1241"/>
      <c r="Z67" s="1223"/>
      <c r="AA67" s="1230"/>
      <c r="AB67" s="1223"/>
      <c r="AC67" s="1223"/>
      <c r="AD67" s="1223"/>
    </row>
    <row customHeight="1" ht="27">
      <c r="A68" s="1236"/>
      <c r="B68" s="1242">
        <v>51</v>
      </c>
      <c r="C68" s="1234"/>
      <c r="D68" s="1252"/>
      <c r="E68" s="1234"/>
      <c r="F68" s="1234"/>
      <c r="G68" s="1234"/>
      <c r="H68" s="1257"/>
      <c r="I68" s="1254" t="str">
        <f>INDEX(TEMPLATE_NUMBER_POINT_FHD,B68,MATCH(TEMPLATE_SPHERE,TEMPLATE_SPHERE_LIST_FOR_NOTE,0))</f>
        <v>10.2.2</v>
      </c>
      <c r="J68" s="1254"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254">
        <f>INDEX(TEMPLATE_NOTE_POINT_FHD,B68,MATCH(TEMPLATE_SPHERE,TEMPLATE_SPHERE_LIST_FOR_NOTE,0))</f>
        <v>0</v>
      </c>
      <c r="L68" s="1240" t="str">
        <f>IF(I68=0,"",I68)</f>
        <v>10.2.2</v>
      </c>
      <c r="M68" s="1240" t="str">
        <f>IF(J68=0,"",J68)</f>
        <v>Объём отпущенной потребителям воды, определенный по нормативам потребления коммунальных ресурсов </v>
      </c>
      <c r="N68" s="1240" t="str">
        <f>IF(K68=0,"",K68)</f>
        <v/>
      </c>
      <c r="O68" s="1255"/>
      <c r="P68" s="1255" t="s">
        <v>2716</v>
      </c>
      <c r="Q68" s="1255"/>
      <c r="R68" s="1255"/>
      <c r="S68" s="1255"/>
      <c r="T68" s="1234"/>
      <c r="U68" s="1234" t="s">
        <v>2717</v>
      </c>
      <c r="V68" s="1234"/>
      <c r="W68" s="1234"/>
      <c r="X68" s="1234"/>
      <c r="Y68" s="1241"/>
      <c r="Z68" s="1223"/>
      <c r="AA68" s="1230"/>
      <c r="AB68" s="1223"/>
      <c r="AC68" s="1223"/>
      <c r="AD68" s="1223"/>
    </row>
    <row customHeight="1" ht="9">
      <c r="A69" s="1236"/>
      <c r="B69" s="1242">
        <v>52</v>
      </c>
      <c r="C69" s="1234"/>
      <c r="D69" s="1252" t="s">
        <v>2718</v>
      </c>
      <c r="E69" s="1234"/>
      <c r="F69" s="1234"/>
      <c r="G69" s="1234"/>
      <c r="H69" s="1257"/>
      <c r="I69" s="1254" t="str">
        <f>INDEX(TEMPLATE_NUMBER_POINT_FHD,B69,MATCH(TEMPLATE_SPHERE,TEMPLATE_SPHERE_LIST_FOR_NOTE,0))</f>
        <v>11</v>
      </c>
      <c r="J69" s="1254" t="str">
        <f>INDEX(TEMPLATE_DATA_POINT_FHD,B69,MATCH(TEMPLATE_SPHERE,TEMPLATE_SPHERE_LIST_FOR_NOTE,0))</f>
        <v>Потери воды в сетях</v>
      </c>
      <c r="K69" s="1254">
        <f>INDEX(TEMPLATE_NOTE_POINT_FHD,B69,MATCH(TEMPLATE_SPHERE,TEMPLATE_SPHERE_LIST_FOR_NOTE,0))</f>
        <v>0</v>
      </c>
      <c r="L69" s="1240" t="str">
        <f>IF(I69=0,"",I69)</f>
        <v>11</v>
      </c>
      <c r="M69" s="1240" t="str">
        <f>IF(J69=0,"",J69)</f>
        <v>Потери воды в сетях</v>
      </c>
      <c r="N69" s="1240" t="str">
        <f>IF(K69=0,"",K69)</f>
        <v/>
      </c>
      <c r="O69" s="1255"/>
      <c r="P69" s="1255" t="s">
        <v>127</v>
      </c>
      <c r="Q69" s="1255"/>
      <c r="R69" s="1255"/>
      <c r="S69" s="1255"/>
      <c r="T69" s="1234"/>
      <c r="U69" s="1234" t="s">
        <v>2719</v>
      </c>
      <c r="V69" s="1234"/>
      <c r="W69" s="1234"/>
      <c r="X69" s="1234"/>
      <c r="Y69" s="1241"/>
      <c r="Z69" s="1223"/>
      <c r="AA69" s="1230"/>
      <c r="AB69" s="1223"/>
      <c r="AC69" s="1223"/>
      <c r="AD69" s="1223"/>
    </row>
    <row customHeight="1" ht="27">
      <c r="A70" s="1236"/>
      <c r="B70" s="1242">
        <v>53</v>
      </c>
      <c r="C70" s="1234"/>
      <c r="D70" s="1252"/>
      <c r="E70" s="1234" t="s">
        <v>2703</v>
      </c>
      <c r="F70" s="1234"/>
      <c r="G70" s="1234"/>
      <c r="H70" s="1257"/>
      <c r="I70" s="1254">
        <f>INDEX(TEMPLATE_NUMBER_POINT_FHD,B70,MATCH(TEMPLATE_SPHERE,TEMPLATE_SPHERE_LIST_FOR_NOTE,0))</f>
        <v>0</v>
      </c>
      <c r="J70" s="1254">
        <f>INDEX(TEMPLATE_DATA_POINT_FHD,B70,MATCH(TEMPLATE_SPHERE,TEMPLATE_SPHERE_LIST_FOR_NOTE,0))</f>
        <v>0</v>
      </c>
      <c r="K70" s="1254">
        <f>INDEX(TEMPLATE_NOTE_POINT_FHD,B70,MATCH(TEMPLATE_SPHERE,TEMPLATE_SPHERE_LIST_FOR_NOTE,0))</f>
        <v>0</v>
      </c>
      <c r="L70" s="1240" t="str">
        <f>IF(I70=0,"",I70)</f>
        <v/>
      </c>
      <c r="M70" s="1240" t="str">
        <f>IF(J70=0,"",J70)</f>
        <v/>
      </c>
      <c r="N70" s="1240" t="str">
        <f>IF(K70=0,"",K70)</f>
        <v/>
      </c>
      <c r="O70" s="1255"/>
      <c r="P70" s="1255"/>
      <c r="Q70" s="1255" t="s">
        <v>92</v>
      </c>
      <c r="R70" s="1255"/>
      <c r="S70" s="1255"/>
      <c r="T70" s="1234"/>
      <c r="U70" s="1234"/>
      <c r="V70" s="1234" t="s">
        <v>2720</v>
      </c>
      <c r="W70" s="1234"/>
      <c r="X70" s="1234"/>
      <c r="Y70" s="1241"/>
      <c r="Z70" s="1223"/>
      <c r="AA70" s="1230"/>
      <c r="AB70" s="1223"/>
      <c r="AC70" s="1223"/>
      <c r="AD70" s="1223"/>
    </row>
    <row customHeight="1" ht="36">
      <c r="A71" s="1236"/>
      <c r="B71" s="1242">
        <v>54</v>
      </c>
      <c r="C71" s="1234"/>
      <c r="D71" s="1252"/>
      <c r="E71" s="1234" t="s">
        <v>2705</v>
      </c>
      <c r="F71" s="1234"/>
      <c r="G71" s="1234"/>
      <c r="H71" s="1257"/>
      <c r="I71" s="1254">
        <f>INDEX(TEMPLATE_NUMBER_POINT_FHD,B71,MATCH(TEMPLATE_SPHERE,TEMPLATE_SPHERE_LIST_FOR_NOTE,0))</f>
        <v>0</v>
      </c>
      <c r="J71" s="1254">
        <f>INDEX(TEMPLATE_DATA_POINT_FHD,B71,MATCH(TEMPLATE_SPHERE,TEMPLATE_SPHERE_LIST_FOR_NOTE,0))</f>
        <v>0</v>
      </c>
      <c r="K71" s="1254">
        <f>INDEX(TEMPLATE_NOTE_POINT_FHD,B71,MATCH(TEMPLATE_SPHERE,TEMPLATE_SPHERE_LIST_FOR_NOTE,0))</f>
        <v>0</v>
      </c>
      <c r="L71" s="1240" t="str">
        <f>IF(I71=0,"",I71)</f>
        <v/>
      </c>
      <c r="M71" s="1240" t="str">
        <f>IF(J71=0,"",J71)</f>
        <v/>
      </c>
      <c r="N71" s="1240" t="str">
        <f>IF(K71=0,"",K71)</f>
        <v/>
      </c>
      <c r="O71" s="1255"/>
      <c r="P71" s="1255"/>
      <c r="Q71" s="1255" t="s">
        <v>117</v>
      </c>
      <c r="R71" s="1255"/>
      <c r="S71" s="1255"/>
      <c r="T71" s="1234"/>
      <c r="U71" s="1234"/>
      <c r="V71" s="1234" t="s">
        <v>2721</v>
      </c>
      <c r="W71" s="1234"/>
      <c r="X71" s="1234"/>
      <c r="Y71" s="1241"/>
      <c r="Z71" s="1223"/>
      <c r="AA71" s="1230"/>
      <c r="AB71" s="1223"/>
      <c r="AC71" s="1223"/>
      <c r="AD71" s="1223"/>
    </row>
    <row customHeight="1" ht="27">
      <c r="A72" s="1236"/>
      <c r="B72" s="1242">
        <v>55</v>
      </c>
      <c r="C72" s="1234"/>
      <c r="D72" s="1252"/>
      <c r="E72" s="1234" t="s">
        <v>2707</v>
      </c>
      <c r="F72" s="1234"/>
      <c r="G72" s="1234"/>
      <c r="H72" s="1257"/>
      <c r="I72" s="1254">
        <f>INDEX(TEMPLATE_NUMBER_POINT_FHD,B72,MATCH(TEMPLATE_SPHERE,TEMPLATE_SPHERE_LIST_FOR_NOTE,0))</f>
        <v>0</v>
      </c>
      <c r="J72" s="1254">
        <f>INDEX(TEMPLATE_DATA_POINT_FHD,B72,MATCH(TEMPLATE_SPHERE,TEMPLATE_SPHERE_LIST_FOR_NOTE,0))</f>
        <v>0</v>
      </c>
      <c r="K72" s="1254">
        <f>INDEX(TEMPLATE_NOTE_POINT_FHD,B72,MATCH(TEMPLATE_SPHERE,TEMPLATE_SPHERE_LIST_FOR_NOTE,0))</f>
        <v>0</v>
      </c>
      <c r="L72" s="1240" t="str">
        <f>IF(I72=0,"",I72)</f>
        <v/>
      </c>
      <c r="M72" s="1240" t="str">
        <f>IF(J72=0,"",J72)</f>
        <v/>
      </c>
      <c r="N72" s="1240" t="str">
        <f>IF(K72=0,"",K72)</f>
        <v/>
      </c>
      <c r="O72" s="1255"/>
      <c r="P72" s="1255"/>
      <c r="Q72" s="1255" t="s">
        <v>114</v>
      </c>
      <c r="R72" s="1255"/>
      <c r="S72" s="1255"/>
      <c r="T72" s="1234"/>
      <c r="U72" s="1234"/>
      <c r="V72" s="1234" t="s">
        <v>2722</v>
      </c>
      <c r="W72" s="1234"/>
      <c r="X72" s="1234"/>
      <c r="Y72" s="1241"/>
      <c r="Z72" s="1223"/>
      <c r="AA72" s="1230"/>
      <c r="AB72" s="1223"/>
      <c r="AC72" s="1223"/>
      <c r="AD72" s="1223"/>
    </row>
    <row customHeight="1" ht="36">
      <c r="A73" s="1236"/>
      <c r="B73" s="1242">
        <v>56</v>
      </c>
      <c r="C73" s="1234"/>
      <c r="D73" s="1252"/>
      <c r="E73" s="1234" t="s">
        <v>2709</v>
      </c>
      <c r="F73" s="1234"/>
      <c r="G73" s="1234"/>
      <c r="H73" s="1257"/>
      <c r="I73" s="1254">
        <f>INDEX(TEMPLATE_NUMBER_POINT_FHD,B73,MATCH(TEMPLATE_SPHERE,TEMPLATE_SPHERE_LIST_FOR_NOTE,0))</f>
        <v>0</v>
      </c>
      <c r="J73" s="1254">
        <f>INDEX(TEMPLATE_DATA_POINT_FHD,B73,MATCH(TEMPLATE_SPHERE,TEMPLATE_SPHERE_LIST_FOR_NOTE,0))</f>
        <v>0</v>
      </c>
      <c r="K73" s="1254">
        <f>INDEX(TEMPLATE_NOTE_POINT_FHD,B73,MATCH(TEMPLATE_SPHERE,TEMPLATE_SPHERE_LIST_FOR_NOTE,0))</f>
        <v>0</v>
      </c>
      <c r="L73" s="1240" t="str">
        <f>IF(I73=0,"",I73)</f>
        <v/>
      </c>
      <c r="M73" s="1240" t="str">
        <f>IF(J73=0,"",J73)</f>
        <v/>
      </c>
      <c r="N73" s="1240" t="str">
        <f>IF(K73=0,"",K73)</f>
        <v/>
      </c>
      <c r="O73" s="1255"/>
      <c r="P73" s="1255"/>
      <c r="Q73" s="1255" t="s">
        <v>118</v>
      </c>
      <c r="R73" s="1255"/>
      <c r="S73" s="1255"/>
      <c r="T73" s="1234"/>
      <c r="U73" s="1234"/>
      <c r="V73" s="1234" t="s">
        <v>2723</v>
      </c>
      <c r="W73" s="1234"/>
      <c r="X73" s="1234"/>
      <c r="Y73" s="1241"/>
      <c r="Z73" s="1223"/>
      <c r="AA73" s="1230"/>
      <c r="AB73" s="1223"/>
      <c r="AC73" s="1223"/>
      <c r="AD73" s="1223"/>
    </row>
    <row customHeight="1" ht="18">
      <c r="A74" s="1236"/>
      <c r="B74" s="1242">
        <v>57</v>
      </c>
      <c r="C74" s="1234"/>
      <c r="D74" s="1252"/>
      <c r="E74" s="1234" t="s">
        <v>2718</v>
      </c>
      <c r="F74" s="1234"/>
      <c r="G74" s="1234"/>
      <c r="H74" s="1257"/>
      <c r="I74" s="1254">
        <f>INDEX(TEMPLATE_NUMBER_POINT_FHD,B74,MATCH(TEMPLATE_SPHERE,TEMPLATE_SPHERE_LIST_FOR_NOTE,0))</f>
        <v>0</v>
      </c>
      <c r="J74" s="1254">
        <f>INDEX(TEMPLATE_DATA_POINT_FHD,B74,MATCH(TEMPLATE_SPHERE,TEMPLATE_SPHERE_LIST_FOR_NOTE,0))</f>
        <v>0</v>
      </c>
      <c r="K74" s="1254">
        <f>INDEX(TEMPLATE_NOTE_POINT_FHD,B74,MATCH(TEMPLATE_SPHERE,TEMPLATE_SPHERE_LIST_FOR_NOTE,0))</f>
        <v>0</v>
      </c>
      <c r="L74" s="1240" t="str">
        <f>IF(I74=0,"",I74)</f>
        <v/>
      </c>
      <c r="M74" s="1240" t="str">
        <f>IF(J74=0,"",J74)</f>
        <v/>
      </c>
      <c r="N74" s="1240" t="str">
        <f>IF(K74=0,"",K74)</f>
        <v/>
      </c>
      <c r="O74" s="1255"/>
      <c r="P74" s="1255"/>
      <c r="Q74" s="1255" t="s">
        <v>127</v>
      </c>
      <c r="R74" s="1255"/>
      <c r="S74" s="1255"/>
      <c r="T74" s="1234"/>
      <c r="U74" s="1234"/>
      <c r="V74" s="1234" t="s">
        <v>2724</v>
      </c>
      <c r="W74" s="1234"/>
      <c r="X74" s="1234"/>
      <c r="Y74" s="1241"/>
      <c r="Z74" s="1223"/>
      <c r="AA74" s="1230"/>
      <c r="AB74" s="1223"/>
      <c r="AC74" s="1223"/>
      <c r="AD74" s="1223"/>
    </row>
    <row customHeight="1" ht="18">
      <c r="A75" s="1236"/>
      <c r="B75" s="1242">
        <v>58</v>
      </c>
      <c r="C75" s="1234"/>
      <c r="D75" s="1252"/>
      <c r="E75" s="1234"/>
      <c r="F75" s="1234" t="s">
        <v>2703</v>
      </c>
      <c r="G75" s="1234"/>
      <c r="H75" s="1257"/>
      <c r="I75" s="1254">
        <f>INDEX(TEMPLATE_NUMBER_POINT_FHD,B75,MATCH(TEMPLATE_SPHERE,TEMPLATE_SPHERE_LIST_FOR_NOTE,0))</f>
        <v>0</v>
      </c>
      <c r="J75" s="1254">
        <f>INDEX(TEMPLATE_DATA_POINT_FHD,B75,MATCH(TEMPLATE_SPHERE,TEMPLATE_SPHERE_LIST_FOR_NOTE,0))</f>
        <v>0</v>
      </c>
      <c r="K75" s="1254">
        <f>INDEX(TEMPLATE_NOTE_POINT_FHD,B75,MATCH(TEMPLATE_SPHERE,TEMPLATE_SPHERE_LIST_FOR_NOTE,0))</f>
        <v>0</v>
      </c>
      <c r="L75" s="1240" t="str">
        <f>IF(I75=0,"",I75)</f>
        <v/>
      </c>
      <c r="M75" s="1240" t="str">
        <f>IF(J75=0,"",J75)</f>
        <v/>
      </c>
      <c r="N75" s="1240" t="str">
        <f>IF(K75=0,"",K75)</f>
        <v/>
      </c>
      <c r="O75" s="1255"/>
      <c r="P75" s="1255"/>
      <c r="Q75" s="1255"/>
      <c r="R75" s="1255" t="s">
        <v>92</v>
      </c>
      <c r="S75" s="1255"/>
      <c r="T75" s="1234"/>
      <c r="U75" s="1234"/>
      <c r="V75" s="1234"/>
      <c r="W75" s="1234" t="s">
        <v>2725</v>
      </c>
      <c r="X75" s="1234"/>
      <c r="Y75" s="1241"/>
      <c r="Z75" s="1223"/>
      <c r="AA75" s="1230"/>
      <c r="AB75" s="1223"/>
      <c r="AC75" s="1223"/>
      <c r="AD75" s="1223"/>
    </row>
    <row customHeight="1" ht="36">
      <c r="A76" s="1236"/>
      <c r="B76" s="1242">
        <v>59</v>
      </c>
      <c r="C76" s="1234"/>
      <c r="D76" s="1252"/>
      <c r="E76" s="1234"/>
      <c r="F76" s="1234" t="s">
        <v>2705</v>
      </c>
      <c r="G76" s="1234"/>
      <c r="H76" s="1257"/>
      <c r="I76" s="1254">
        <f>INDEX(TEMPLATE_NUMBER_POINT_FHD,B76,MATCH(TEMPLATE_SPHERE,TEMPLATE_SPHERE_LIST_FOR_NOTE,0))</f>
        <v>0</v>
      </c>
      <c r="J76" s="1254">
        <f>INDEX(TEMPLATE_DATA_POINT_FHD,B76,MATCH(TEMPLATE_SPHERE,TEMPLATE_SPHERE_LIST_FOR_NOTE,0))</f>
        <v>0</v>
      </c>
      <c r="K76" s="1254">
        <f>INDEX(TEMPLATE_NOTE_POINT_FHD,B76,MATCH(TEMPLATE_SPHERE,TEMPLATE_SPHERE_LIST_FOR_NOTE,0))</f>
        <v>0</v>
      </c>
      <c r="L76" s="1240" t="str">
        <f>IF(I76=0,"",I76)</f>
        <v/>
      </c>
      <c r="M76" s="1240" t="str">
        <f>IF(J76=0,"",J76)</f>
        <v/>
      </c>
      <c r="N76" s="1240" t="str">
        <f>IF(K76=0,"",K76)</f>
        <v/>
      </c>
      <c r="O76" s="1255"/>
      <c r="P76" s="1255"/>
      <c r="Q76" s="1255"/>
      <c r="R76" s="1255" t="s">
        <v>117</v>
      </c>
      <c r="S76" s="1255"/>
      <c r="T76" s="1234"/>
      <c r="U76" s="1234"/>
      <c r="V76" s="1234"/>
      <c r="W76" s="1234" t="s">
        <v>2726</v>
      </c>
      <c r="X76" s="1234"/>
      <c r="Y76" s="1241"/>
      <c r="Z76" s="1223"/>
      <c r="AA76" s="1230"/>
      <c r="AB76" s="1223"/>
      <c r="AC76" s="1223"/>
      <c r="AD76" s="1223"/>
    </row>
    <row customHeight="1" ht="18">
      <c r="A77" s="1236"/>
      <c r="B77" s="1242">
        <v>60</v>
      </c>
      <c r="C77" s="1234"/>
      <c r="D77" s="1252"/>
      <c r="E77" s="1234"/>
      <c r="F77" s="1234" t="s">
        <v>2707</v>
      </c>
      <c r="G77" s="1234"/>
      <c r="H77" s="1257"/>
      <c r="I77" s="1254">
        <f>INDEX(TEMPLATE_NUMBER_POINT_FHD,B77,MATCH(TEMPLATE_SPHERE,TEMPLATE_SPHERE_LIST_FOR_NOTE,0))</f>
        <v>0</v>
      </c>
      <c r="J77" s="1254">
        <f>INDEX(TEMPLATE_DATA_POINT_FHD,B77,MATCH(TEMPLATE_SPHERE,TEMPLATE_SPHERE_LIST_FOR_NOTE,0))</f>
        <v>0</v>
      </c>
      <c r="K77" s="1254">
        <f>INDEX(TEMPLATE_NOTE_POINT_FHD,B77,MATCH(TEMPLATE_SPHERE,TEMPLATE_SPHERE_LIST_FOR_NOTE,0))</f>
        <v>0</v>
      </c>
      <c r="L77" s="1240" t="str">
        <f>IF(I77=0,"",I77)</f>
        <v/>
      </c>
      <c r="M77" s="1240" t="str">
        <f>IF(J77=0,"",J77)</f>
        <v/>
      </c>
      <c r="N77" s="1240" t="str">
        <f>IF(K77=0,"",K77)</f>
        <v/>
      </c>
      <c r="O77" s="1255"/>
      <c r="P77" s="1255"/>
      <c r="Q77" s="1255"/>
      <c r="R77" s="1255" t="s">
        <v>114</v>
      </c>
      <c r="S77" s="1255"/>
      <c r="T77" s="1234"/>
      <c r="U77" s="1234"/>
      <c r="V77" s="1234"/>
      <c r="W77" s="1234" t="s">
        <v>2727</v>
      </c>
      <c r="X77" s="1234"/>
      <c r="Y77" s="1241"/>
      <c r="Z77" s="1223"/>
      <c r="AA77" s="1230"/>
      <c r="AB77" s="1223"/>
      <c r="AC77" s="1223"/>
      <c r="AD77" s="1223"/>
    </row>
    <row customHeight="1" ht="72">
      <c r="A78" s="1236"/>
      <c r="B78" s="1242">
        <v>61</v>
      </c>
      <c r="C78" s="1234" t="s">
        <v>2703</v>
      </c>
      <c r="D78" s="1252"/>
      <c r="E78" s="1234"/>
      <c r="F78" s="1234"/>
      <c r="G78" s="1234"/>
      <c r="H78" s="1257"/>
      <c r="I78" s="1254">
        <f>INDEX(TEMPLATE_NUMBER_POINT_FHD,B78,MATCH(TEMPLATE_SPHERE,TEMPLATE_SPHERE_LIST_FOR_NOTE,0))</f>
        <v>0</v>
      </c>
      <c r="J78" s="1254">
        <f>INDEX(TEMPLATE_DATA_POINT_FHD,B78,MATCH(TEMPLATE_SPHERE,TEMPLATE_SPHERE_LIST_FOR_NOTE,0))</f>
        <v>0</v>
      </c>
      <c r="K78" s="1254">
        <f>INDEX(TEMPLATE_NOTE_POINT_FHD,B78,MATCH(TEMPLATE_SPHERE,TEMPLATE_SPHERE_LIST_FOR_NOTE,0))</f>
        <v>0</v>
      </c>
      <c r="L78" s="1240" t="str">
        <f>IF(I78=0,"",I78)</f>
        <v/>
      </c>
      <c r="M78" s="1240" t="str">
        <f>IF(J78=0,"",J78)</f>
        <v/>
      </c>
      <c r="N78" s="1240" t="str">
        <f>IF(K78=0,"",K78)</f>
        <v/>
      </c>
      <c r="O78" s="1255" t="s">
        <v>92</v>
      </c>
      <c r="P78" s="1255"/>
      <c r="Q78" s="1255"/>
      <c r="R78" s="1255"/>
      <c r="S78" s="1255"/>
      <c r="T78" s="1234" t="s">
        <v>839</v>
      </c>
      <c r="U78" s="1234"/>
      <c r="V78" s="1234"/>
      <c r="W78" s="1234"/>
      <c r="X78" s="1234"/>
      <c r="Y78" s="1241"/>
      <c r="Z78" s="1223" t="s">
        <v>2728</v>
      </c>
      <c r="AA78" s="1230"/>
      <c r="AB78" s="1223"/>
      <c r="AC78" s="1223"/>
      <c r="AD78" s="1223"/>
    </row>
    <row customHeight="1" ht="36">
      <c r="A79" s="1236"/>
      <c r="B79" s="1242">
        <v>62</v>
      </c>
      <c r="C79" s="1234" t="s">
        <v>2705</v>
      </c>
      <c r="D79" s="1252"/>
      <c r="E79" s="1234"/>
      <c r="F79" s="1234"/>
      <c r="G79" s="1234"/>
      <c r="H79" s="1257"/>
      <c r="I79" s="1254">
        <f>INDEX(TEMPLATE_NUMBER_POINT_FHD,B79,MATCH(TEMPLATE_SPHERE,TEMPLATE_SPHERE_LIST_FOR_NOTE,0))</f>
        <v>0</v>
      </c>
      <c r="J79" s="1254">
        <f>INDEX(TEMPLATE_DATA_POINT_FHD,B79,MATCH(TEMPLATE_SPHERE,TEMPLATE_SPHERE_LIST_FOR_NOTE,0))</f>
        <v>0</v>
      </c>
      <c r="K79" s="1254">
        <f>INDEX(TEMPLATE_NOTE_POINT_FHD,B79,MATCH(TEMPLATE_SPHERE,TEMPLATE_SPHERE_LIST_FOR_NOTE,0))</f>
        <v>0</v>
      </c>
      <c r="L79" s="1240" t="str">
        <f>IF(I79=0,"",I79)</f>
        <v/>
      </c>
      <c r="M79" s="1240" t="str">
        <f>IF(J79=0,"",J79)</f>
        <v/>
      </c>
      <c r="N79" s="1240" t="str">
        <f>IF(K79=0,"",K79)</f>
        <v/>
      </c>
      <c r="O79" s="1255" t="s">
        <v>117</v>
      </c>
      <c r="P79" s="1255"/>
      <c r="Q79" s="1255"/>
      <c r="R79" s="1255"/>
      <c r="S79" s="1255"/>
      <c r="T79" s="1234" t="s">
        <v>2729</v>
      </c>
      <c r="U79" s="1234"/>
      <c r="V79" s="1234"/>
      <c r="W79" s="1234"/>
      <c r="X79" s="1234"/>
      <c r="Y79" s="1241"/>
      <c r="Z79" s="1223" t="s">
        <v>2730</v>
      </c>
      <c r="AA79" s="1230"/>
      <c r="AB79" s="1223"/>
      <c r="AC79" s="1223"/>
      <c r="AD79" s="1223"/>
    </row>
    <row customHeight="1" ht="45">
      <c r="A80" s="1236"/>
      <c r="B80" s="1242">
        <v>63</v>
      </c>
      <c r="C80" s="1234" t="s">
        <v>2707</v>
      </c>
      <c r="D80" s="1252"/>
      <c r="E80" s="1234"/>
      <c r="F80" s="1234"/>
      <c r="G80" s="1234"/>
      <c r="H80" s="1257"/>
      <c r="I80" s="1254">
        <f>INDEX(TEMPLATE_NUMBER_POINT_FHD,B80,MATCH(TEMPLATE_SPHERE,TEMPLATE_SPHERE_LIST_FOR_NOTE,0))</f>
        <v>0</v>
      </c>
      <c r="J80" s="1254">
        <f>INDEX(TEMPLATE_DATA_POINT_FHD,B80,MATCH(TEMPLATE_SPHERE,TEMPLATE_SPHERE_LIST_FOR_NOTE,0))</f>
        <v>0</v>
      </c>
      <c r="K80" s="1254">
        <f>INDEX(TEMPLATE_NOTE_POINT_FHD,B80,MATCH(TEMPLATE_SPHERE,TEMPLATE_SPHERE_LIST_FOR_NOTE,0))</f>
        <v>0</v>
      </c>
      <c r="L80" s="1240" t="str">
        <f>IF(I80=0,"",I80)</f>
        <v/>
      </c>
      <c r="M80" s="1240" t="str">
        <f>IF(J80=0,"",J80)</f>
        <v/>
      </c>
      <c r="N80" s="1240" t="str">
        <f>IF(K80=0,"",K80)</f>
        <v/>
      </c>
      <c r="O80" s="1255" t="s">
        <v>114</v>
      </c>
      <c r="P80" s="1255"/>
      <c r="Q80" s="1255"/>
      <c r="R80" s="1255"/>
      <c r="S80" s="1255"/>
      <c r="T80" s="1234" t="s">
        <v>2731</v>
      </c>
      <c r="U80" s="1234"/>
      <c r="V80" s="1234"/>
      <c r="W80" s="1234"/>
      <c r="X80" s="1234"/>
      <c r="Y80" s="1241"/>
      <c r="Z80" s="1223" t="s">
        <v>2732</v>
      </c>
      <c r="AA80" s="1230"/>
      <c r="AB80" s="1223"/>
      <c r="AC80" s="1223"/>
      <c r="AD80" s="1223"/>
    </row>
    <row customHeight="1" ht="36">
      <c r="A81" s="1236"/>
      <c r="B81" s="1242">
        <v>64</v>
      </c>
      <c r="C81" s="1234" t="s">
        <v>2709</v>
      </c>
      <c r="D81" s="1252"/>
      <c r="E81" s="1234"/>
      <c r="F81" s="1234"/>
      <c r="G81" s="1234"/>
      <c r="H81" s="1257"/>
      <c r="I81" s="1254">
        <f>INDEX(TEMPLATE_NUMBER_POINT_FHD,B81,MATCH(TEMPLATE_SPHERE,TEMPLATE_SPHERE_LIST_FOR_NOTE,0))</f>
        <v>0</v>
      </c>
      <c r="J81" s="1254">
        <f>INDEX(TEMPLATE_DATA_POINT_FHD,B81,MATCH(TEMPLATE_SPHERE,TEMPLATE_SPHERE_LIST_FOR_NOTE,0))</f>
        <v>0</v>
      </c>
      <c r="K81" s="1254">
        <f>INDEX(TEMPLATE_NOTE_POINT_FHD,B81,MATCH(TEMPLATE_SPHERE,TEMPLATE_SPHERE_LIST_FOR_NOTE,0))</f>
        <v>0</v>
      </c>
      <c r="L81" s="1240" t="str">
        <f>IF(I81=0,"",I81)</f>
        <v/>
      </c>
      <c r="M81" s="1240" t="str">
        <f>IF(J81=0,"",J81)</f>
        <v/>
      </c>
      <c r="N81" s="1240" t="str">
        <f>IF(K81=0,"",K81)</f>
        <v/>
      </c>
      <c r="O81" s="1255" t="s">
        <v>2618</v>
      </c>
      <c r="P81" s="1255"/>
      <c r="Q81" s="1255"/>
      <c r="R81" s="1255"/>
      <c r="S81" s="1255"/>
      <c r="T81" s="1234" t="s">
        <v>2733</v>
      </c>
      <c r="U81" s="1234"/>
      <c r="V81" s="1234"/>
      <c r="W81" s="1234"/>
      <c r="X81" s="1234"/>
      <c r="Y81" s="1241"/>
      <c r="Z81" s="1223" t="s">
        <v>2734</v>
      </c>
      <c r="AA81" s="1230"/>
      <c r="AB81" s="1223"/>
      <c r="AC81" s="1223"/>
      <c r="AD81" s="1223"/>
    </row>
    <row customHeight="1" ht="90">
      <c r="A82" s="1236"/>
      <c r="B82" s="1242">
        <v>65</v>
      </c>
      <c r="C82" s="1234" t="s">
        <v>2718</v>
      </c>
      <c r="D82" s="1252"/>
      <c r="E82" s="1234"/>
      <c r="F82" s="1234"/>
      <c r="G82" s="1234"/>
      <c r="H82" s="1257"/>
      <c r="I82" s="1254">
        <f>INDEX(TEMPLATE_NUMBER_POINT_FHD,B82,MATCH(TEMPLATE_SPHERE,TEMPLATE_SPHERE_LIST_FOR_NOTE,0))</f>
        <v>0</v>
      </c>
      <c r="J82" s="1254">
        <f>INDEX(TEMPLATE_DATA_POINT_FHD,B82,MATCH(TEMPLATE_SPHERE,TEMPLATE_SPHERE_LIST_FOR_NOTE,0))</f>
        <v>0</v>
      </c>
      <c r="K82" s="1254">
        <f>INDEX(TEMPLATE_NOTE_POINT_FHD,B82,MATCH(TEMPLATE_SPHERE,TEMPLATE_SPHERE_LIST_FOR_NOTE,0))</f>
        <v>0</v>
      </c>
      <c r="L82" s="1240" t="str">
        <f>IF(I82=0,"",I82)</f>
        <v/>
      </c>
      <c r="M82" s="1240" t="str">
        <f>IF(J82=0,"",J82)</f>
        <v/>
      </c>
      <c r="N82" s="1240" t="str">
        <f>IF(K82=0,"",K82)</f>
        <v/>
      </c>
      <c r="O82" s="1255" t="s">
        <v>118</v>
      </c>
      <c r="P82" s="1255"/>
      <c r="Q82" s="1255"/>
      <c r="R82" s="1255"/>
      <c r="S82" s="1255"/>
      <c r="T82" s="1234" t="s">
        <v>2735</v>
      </c>
      <c r="U82" s="1234"/>
      <c r="V82" s="1234"/>
      <c r="W82" s="1234"/>
      <c r="X82" s="1234"/>
      <c r="Y82" s="1241"/>
      <c r="Z82" s="1223" t="s">
        <v>2736</v>
      </c>
      <c r="AA82" s="1230"/>
      <c r="AB82" s="1223"/>
      <c r="AC82" s="1223"/>
      <c r="AD82" s="1223"/>
    </row>
    <row customHeight="1" ht="9">
      <c r="A83" s="1236"/>
      <c r="B83" s="1242">
        <v>66</v>
      </c>
      <c r="C83" s="1234"/>
      <c r="D83" s="1252"/>
      <c r="E83" s="1234"/>
      <c r="F83" s="1234"/>
      <c r="G83" s="1234"/>
      <c r="H83" s="1257"/>
      <c r="I83" s="1254">
        <f>INDEX(TEMPLATE_NUMBER_POINT_FHD,B83,MATCH(TEMPLATE_SPHERE,TEMPLATE_SPHERE_LIST_FOR_NOTE,0))</f>
        <v>0</v>
      </c>
      <c r="J83" s="1254">
        <f>INDEX(TEMPLATE_DATA_POINT_FHD,B83,MATCH(TEMPLATE_SPHERE,TEMPLATE_SPHERE_LIST_FOR_NOTE,0))</f>
        <v>0</v>
      </c>
      <c r="K83" s="1254">
        <f>INDEX(TEMPLATE_NOTE_POINT_FHD,B83,MATCH(TEMPLATE_SPHERE,TEMPLATE_SPHERE_LIST_FOR_NOTE,0))</f>
        <v>0</v>
      </c>
      <c r="L83" s="1240" t="str">
        <f>IF(I83=0,"",I83)</f>
        <v/>
      </c>
      <c r="M83" s="1240" t="str">
        <f>IF(J83=0,"",J83)</f>
        <v/>
      </c>
      <c r="N83" s="1240" t="str">
        <f>IF(K83=0,"",K83)</f>
        <v/>
      </c>
      <c r="O83" s="1255" t="s">
        <v>2627</v>
      </c>
      <c r="P83" s="1255"/>
      <c r="Q83" s="1255"/>
      <c r="R83" s="1255"/>
      <c r="S83" s="1255"/>
      <c r="T83" s="1234" t="s">
        <v>2737</v>
      </c>
      <c r="U83" s="1234"/>
      <c r="V83" s="1234"/>
      <c r="W83" s="1234"/>
      <c r="X83" s="1234"/>
      <c r="Y83" s="1241"/>
      <c r="Z83" s="1223"/>
      <c r="AA83" s="1230"/>
      <c r="AB83" s="1223"/>
      <c r="AC83" s="1223"/>
      <c r="AD83" s="1223"/>
    </row>
    <row customHeight="1" ht="54">
      <c r="A84" s="1236"/>
      <c r="B84" s="1242">
        <v>67</v>
      </c>
      <c r="C84" s="1234"/>
      <c r="D84" s="1252"/>
      <c r="E84" s="1234"/>
      <c r="F84" s="1234"/>
      <c r="G84" s="1234"/>
      <c r="H84" s="1257"/>
      <c r="I84" s="1254">
        <f>INDEX(TEMPLATE_NUMBER_POINT_FHD,B84,MATCH(TEMPLATE_SPHERE,TEMPLATE_SPHERE_LIST_FOR_NOTE,0))</f>
        <v>0</v>
      </c>
      <c r="J84" s="1254">
        <f>INDEX(TEMPLATE_DATA_POINT_FHD,B84,MATCH(TEMPLATE_SPHERE,TEMPLATE_SPHERE_LIST_FOR_NOTE,0))</f>
        <v>0</v>
      </c>
      <c r="K84" s="1254">
        <f>INDEX(TEMPLATE_NOTE_POINT_FHD,B84,MATCH(TEMPLATE_SPHERE,TEMPLATE_SPHERE_LIST_FOR_NOTE,0))</f>
        <v>0</v>
      </c>
      <c r="L84" s="1240" t="str">
        <f>IF(I84=0,"",I84)</f>
        <v/>
      </c>
      <c r="M84" s="1240" t="str">
        <f>IF(J84=0,"",J84)</f>
        <v/>
      </c>
      <c r="N84" s="1240" t="str">
        <f>IF(K84=0,"",K84)</f>
        <v/>
      </c>
      <c r="O84" s="1255" t="s">
        <v>2738</v>
      </c>
      <c r="P84" s="1255"/>
      <c r="Q84" s="1255"/>
      <c r="R84" s="1255"/>
      <c r="S84" s="1255"/>
      <c r="T84" s="1234" t="s">
        <v>2739</v>
      </c>
      <c r="U84" s="1234"/>
      <c r="V84" s="1234"/>
      <c r="W84" s="1234"/>
      <c r="X84" s="1234"/>
      <c r="Y84" s="1241"/>
      <c r="Z84" s="1223"/>
      <c r="AA84" s="1230"/>
      <c r="AB84" s="1223"/>
      <c r="AC84" s="1223"/>
      <c r="AD84" s="1223"/>
    </row>
    <row customHeight="1" ht="9">
      <c r="A85" s="1236"/>
      <c r="B85" s="1242">
        <v>68</v>
      </c>
      <c r="C85" s="1234"/>
      <c r="D85" s="1252"/>
      <c r="E85" s="1234"/>
      <c r="F85" s="1234"/>
      <c r="G85" s="1234"/>
      <c r="H85" s="1257"/>
      <c r="I85" s="1254">
        <f>INDEX(TEMPLATE_NUMBER_POINT_FHD,B85,MATCH(TEMPLATE_SPHERE,TEMPLATE_SPHERE_LIST_FOR_NOTE,0))</f>
        <v>0</v>
      </c>
      <c r="J85" s="1254">
        <f>INDEX(TEMPLATE_DATA_POINT_FHD,B85,MATCH(TEMPLATE_SPHERE,TEMPLATE_SPHERE_LIST_FOR_NOTE,0))</f>
        <v>0</v>
      </c>
      <c r="K85" s="1254">
        <f>INDEX(TEMPLATE_NOTE_POINT_FHD,B85,MATCH(TEMPLATE_SPHERE,TEMPLATE_SPHERE_LIST_FOR_NOTE,0))</f>
        <v>0</v>
      </c>
      <c r="L85" s="1240" t="str">
        <f>IF(I85=0,"",I85)</f>
        <v/>
      </c>
      <c r="M85" s="1240" t="str">
        <f>IF(J85=0,"",J85)</f>
        <v/>
      </c>
      <c r="N85" s="1240" t="str">
        <f>IF(K85=0,"",K85)</f>
        <v/>
      </c>
      <c r="O85" s="1255" t="s">
        <v>2631</v>
      </c>
      <c r="P85" s="1255"/>
      <c r="Q85" s="1255"/>
      <c r="R85" s="1255"/>
      <c r="S85" s="1255"/>
      <c r="T85" s="1234" t="s">
        <v>2740</v>
      </c>
      <c r="U85" s="1234"/>
      <c r="V85" s="1234"/>
      <c r="W85" s="1234"/>
      <c r="X85" s="1234"/>
      <c r="Y85" s="1241"/>
      <c r="Z85" s="1223"/>
      <c r="AA85" s="1230"/>
      <c r="AB85" s="1223"/>
      <c r="AC85" s="1223"/>
      <c r="AD85" s="1223"/>
    </row>
    <row customHeight="1" ht="27">
      <c r="A86" s="1236"/>
      <c r="B86" s="1242">
        <v>69</v>
      </c>
      <c r="C86" s="1234"/>
      <c r="D86" s="1252"/>
      <c r="E86" s="1234"/>
      <c r="F86" s="1234"/>
      <c r="G86" s="1234"/>
      <c r="H86" s="1257"/>
      <c r="I86" s="1254">
        <f>INDEX(TEMPLATE_NUMBER_POINT_FHD,B86,MATCH(TEMPLATE_SPHERE,TEMPLATE_SPHERE_LIST_FOR_NOTE,0))</f>
        <v>0</v>
      </c>
      <c r="J86" s="1254">
        <f>INDEX(TEMPLATE_DATA_POINT_FHD,B86,MATCH(TEMPLATE_SPHERE,TEMPLATE_SPHERE_LIST_FOR_NOTE,0))</f>
        <v>0</v>
      </c>
      <c r="K86" s="1254">
        <f>INDEX(TEMPLATE_NOTE_POINT_FHD,B86,MATCH(TEMPLATE_SPHERE,TEMPLATE_SPHERE_LIST_FOR_NOTE,0))</f>
        <v>0</v>
      </c>
      <c r="L86" s="1240" t="str">
        <f>IF(I86=0,"",I86)</f>
        <v/>
      </c>
      <c r="M86" s="1240" t="str">
        <f>IF(J86=0,"",J86)</f>
        <v/>
      </c>
      <c r="N86" s="1240" t="str">
        <f>IF(K86=0,"",K86)</f>
        <v/>
      </c>
      <c r="O86" s="1255" t="s">
        <v>2741</v>
      </c>
      <c r="P86" s="1255"/>
      <c r="Q86" s="1255"/>
      <c r="R86" s="1255"/>
      <c r="S86" s="1255"/>
      <c r="T86" s="1234" t="s">
        <v>2742</v>
      </c>
      <c r="U86" s="1234"/>
      <c r="V86" s="1234"/>
      <c r="W86" s="1234"/>
      <c r="X86" s="1234"/>
      <c r="Y86" s="1241"/>
      <c r="Z86" s="1223"/>
      <c r="AA86" s="1230"/>
      <c r="AB86" s="1223"/>
      <c r="AC86" s="1223"/>
      <c r="AD86" s="1223"/>
    </row>
    <row customHeight="1" ht="36">
      <c r="A87" s="1236"/>
      <c r="B87" s="1242">
        <v>70</v>
      </c>
      <c r="C87" s="1234" t="s">
        <v>2743</v>
      </c>
      <c r="D87" s="1252"/>
      <c r="E87" s="1234"/>
      <c r="F87" s="1234"/>
      <c r="G87" s="1234"/>
      <c r="H87" s="1257"/>
      <c r="I87" s="1254">
        <f>INDEX(TEMPLATE_NUMBER_POINT_FHD,B87,MATCH(TEMPLATE_SPHERE,TEMPLATE_SPHERE_LIST_FOR_NOTE,0))</f>
        <v>0</v>
      </c>
      <c r="J87" s="1254">
        <f>INDEX(TEMPLATE_DATA_POINT_FHD,B87,MATCH(TEMPLATE_SPHERE,TEMPLATE_SPHERE_LIST_FOR_NOTE,0))</f>
        <v>0</v>
      </c>
      <c r="K87" s="1254">
        <f>INDEX(TEMPLATE_NOTE_POINT_FHD,B87,MATCH(TEMPLATE_SPHERE,TEMPLATE_SPHERE_LIST_FOR_NOTE,0))</f>
        <v>0</v>
      </c>
      <c r="L87" s="1240" t="str">
        <f>IF(I87=0,"",I87)</f>
        <v/>
      </c>
      <c r="M87" s="1240" t="str">
        <f>IF(J87=0,"",J87)</f>
        <v/>
      </c>
      <c r="N87" s="1240" t="str">
        <f>IF(K87=0,"",K87)</f>
        <v/>
      </c>
      <c r="O87" s="1255" t="s">
        <v>127</v>
      </c>
      <c r="P87" s="1255"/>
      <c r="Q87" s="1255"/>
      <c r="R87" s="1255"/>
      <c r="S87" s="1255"/>
      <c r="T87" s="1234" t="s">
        <v>2744</v>
      </c>
      <c r="U87" s="1234"/>
      <c r="V87" s="1234"/>
      <c r="W87" s="1234"/>
      <c r="X87" s="1234"/>
      <c r="Y87" s="1241"/>
      <c r="Z87" s="1223"/>
      <c r="AA87" s="1230"/>
      <c r="AB87" s="1223"/>
      <c r="AC87" s="1223"/>
      <c r="AD87" s="1223"/>
    </row>
    <row customHeight="1" ht="18">
      <c r="A88" s="1236"/>
      <c r="B88" s="1242">
        <v>71</v>
      </c>
      <c r="C88" s="1234" t="s">
        <v>2745</v>
      </c>
      <c r="D88" s="1252"/>
      <c r="E88" s="1234"/>
      <c r="F88" s="1234"/>
      <c r="G88" s="1234"/>
      <c r="H88" s="1257"/>
      <c r="I88" s="1254">
        <f>INDEX(TEMPLATE_NUMBER_POINT_FHD,B88,MATCH(TEMPLATE_SPHERE,TEMPLATE_SPHERE_LIST_FOR_NOTE,0))</f>
        <v>0</v>
      </c>
      <c r="J88" s="1254">
        <f>INDEX(TEMPLATE_DATA_POINT_FHD,B88,MATCH(TEMPLATE_SPHERE,TEMPLATE_SPHERE_LIST_FOR_NOTE,0))</f>
        <v>0</v>
      </c>
      <c r="K88" s="1254">
        <f>INDEX(TEMPLATE_NOTE_POINT_FHD,B88,MATCH(TEMPLATE_SPHERE,TEMPLATE_SPHERE_LIST_FOR_NOTE,0))</f>
        <v>0</v>
      </c>
      <c r="L88" s="1240" t="str">
        <f>IF(I88=0,"",I88)</f>
        <v/>
      </c>
      <c r="M88" s="1240" t="str">
        <f>IF(J88=0,"",J88)</f>
        <v/>
      </c>
      <c r="N88" s="1240" t="str">
        <f>IF(K88=0,"",K88)</f>
        <v/>
      </c>
      <c r="O88" s="1255" t="s">
        <v>131</v>
      </c>
      <c r="P88" s="1255"/>
      <c r="Q88" s="1255"/>
      <c r="R88" s="1255"/>
      <c r="S88" s="1255"/>
      <c r="T88" s="1234" t="s">
        <v>871</v>
      </c>
      <c r="U88" s="1234"/>
      <c r="V88" s="1234"/>
      <c r="W88" s="1234"/>
      <c r="X88" s="1234"/>
      <c r="Y88" s="1241"/>
      <c r="Z88" s="1223"/>
      <c r="AA88" s="1230"/>
      <c r="AB88" s="1223"/>
      <c r="AC88" s="1223"/>
      <c r="AD88" s="1223"/>
    </row>
    <row customHeight="1" ht="18">
      <c r="A89" s="1236"/>
      <c r="B89" s="1242">
        <v>72</v>
      </c>
      <c r="C89" s="1234" t="s">
        <v>2746</v>
      </c>
      <c r="D89" s="1252" t="s">
        <v>2743</v>
      </c>
      <c r="E89" s="1234" t="s">
        <v>2743</v>
      </c>
      <c r="F89" s="1234" t="s">
        <v>2709</v>
      </c>
      <c r="G89" s="1234"/>
      <c r="H89" s="1257"/>
      <c r="I89" s="1254" t="str">
        <f>INDEX(TEMPLATE_NUMBER_POINT_FHD,B89,MATCH(TEMPLATE_SPHERE,TEMPLATE_SPHERE_LIST_FOR_NOTE,0))</f>
        <v>12</v>
      </c>
      <c r="J89" s="1254" t="str">
        <f>INDEX(TEMPLATE_DATA_POINT_FHD,B89,MATCH(TEMPLATE_SPHERE,TEMPLATE_SPHERE_LIST_FOR_NOTE,0))</f>
        <v>Среднесписочная численность основного производственного персонала</v>
      </c>
      <c r="K89" s="1254">
        <f>INDEX(TEMPLATE_NOTE_POINT_FHD,B89,MATCH(TEMPLATE_SPHERE,TEMPLATE_SPHERE_LIST_FOR_NOTE,0))</f>
        <v>0</v>
      </c>
      <c r="L89" s="1240" t="str">
        <f>IF(I89=0,"",I89)</f>
        <v>12</v>
      </c>
      <c r="M89" s="1240" t="str">
        <f>IF(J89=0,"",J89)</f>
        <v>Среднесписочная численность основного производственного персонала</v>
      </c>
      <c r="N89" s="1240" t="str">
        <f>IF(K89=0,"",K89)</f>
        <v/>
      </c>
      <c r="O89" s="1255" t="s">
        <v>121</v>
      </c>
      <c r="P89" s="1255" t="s">
        <v>131</v>
      </c>
      <c r="Q89" s="1255" t="s">
        <v>131</v>
      </c>
      <c r="R89" s="1255" t="s">
        <v>118</v>
      </c>
      <c r="S89" s="1255"/>
      <c r="T89" s="1234" t="s">
        <v>879</v>
      </c>
      <c r="U89" s="1234" t="s">
        <v>879</v>
      </c>
      <c r="V89" s="1234" t="s">
        <v>879</v>
      </c>
      <c r="W89" s="1234" t="s">
        <v>879</v>
      </c>
      <c r="X89" s="1234"/>
      <c r="Y89" s="1241"/>
      <c r="Z89" s="1223"/>
      <c r="AA89" s="1230"/>
      <c r="AB89" s="1223"/>
      <c r="AC89" s="1223"/>
      <c r="AD89" s="1223"/>
    </row>
    <row customHeight="1" ht="27">
      <c r="A90" s="1236"/>
      <c r="B90" s="1242">
        <v>73</v>
      </c>
      <c r="C90" s="1234" t="s">
        <v>2747</v>
      </c>
      <c r="D90" s="1252"/>
      <c r="E90" s="1234"/>
      <c r="F90" s="1234"/>
      <c r="G90" s="1234"/>
      <c r="H90" s="1257"/>
      <c r="I90" s="1254">
        <f>INDEX(TEMPLATE_NUMBER_POINT_FHD,B90,MATCH(TEMPLATE_SPHERE,TEMPLATE_SPHERE_LIST_FOR_NOTE,0))</f>
        <v>0</v>
      </c>
      <c r="J90" s="1254">
        <f>INDEX(TEMPLATE_DATA_POINT_FHD,B90,MATCH(TEMPLATE_SPHERE,TEMPLATE_SPHERE_LIST_FOR_NOTE,0))</f>
        <v>0</v>
      </c>
      <c r="K90" s="1254">
        <f>INDEX(TEMPLATE_NOTE_POINT_FHD,B90,MATCH(TEMPLATE_SPHERE,TEMPLATE_SPHERE_LIST_FOR_NOTE,0))</f>
        <v>0</v>
      </c>
      <c r="L90" s="1240" t="str">
        <f>IF(I90=0,"",I90)</f>
        <v/>
      </c>
      <c r="M90" s="1240" t="str">
        <f>IF(J90=0,"",J90)</f>
        <v/>
      </c>
      <c r="N90" s="1240" t="str">
        <f>IF(K90=0,"",K90)</f>
        <v/>
      </c>
      <c r="O90" s="1255" t="s">
        <v>124</v>
      </c>
      <c r="P90" s="1255"/>
      <c r="Q90" s="1255"/>
      <c r="R90" s="1255"/>
      <c r="S90" s="1255"/>
      <c r="T90" s="1234" t="s">
        <v>881</v>
      </c>
      <c r="U90" s="1234"/>
      <c r="V90" s="1234"/>
      <c r="W90" s="1234"/>
      <c r="X90" s="1234"/>
      <c r="Y90" s="1241"/>
      <c r="Z90" s="1223"/>
      <c r="AA90" s="1230"/>
      <c r="AB90" s="1223"/>
      <c r="AC90" s="1223"/>
      <c r="AD90" s="1223"/>
    </row>
    <row customHeight="1" ht="18">
      <c r="A91" s="1236"/>
      <c r="B91" s="1242">
        <v>74</v>
      </c>
      <c r="C91" s="1234"/>
      <c r="D91" s="1252" t="s">
        <v>2745</v>
      </c>
      <c r="E91" s="1234" t="s">
        <v>2745</v>
      </c>
      <c r="F91" s="1234"/>
      <c r="G91" s="1234"/>
      <c r="H91" s="1257"/>
      <c r="I91" s="1254" t="str">
        <f>INDEX(TEMPLATE_NUMBER_POINT_FHD,B91,MATCH(TEMPLATE_SPHERE,TEMPLATE_SPHERE_LIST_FOR_NOTE,0))</f>
        <v>13</v>
      </c>
      <c r="J91" s="1254" t="str">
        <f>INDEX(TEMPLATE_DATA_POINT_FHD,B91,MATCH(TEMPLATE_SPHERE,TEMPLATE_SPHERE_LIST_FOR_NOTE,0))</f>
        <v>Удельный расход электрической энергии на подачу воды в сеть</v>
      </c>
      <c r="K91" s="1254">
        <f>INDEX(TEMPLATE_NOTE_POINT_FHD,B91,MATCH(TEMPLATE_SPHERE,TEMPLATE_SPHERE_LIST_FOR_NOTE,0))</f>
        <v>0</v>
      </c>
      <c r="L91" s="1240" t="str">
        <f>IF(I91=0,"",I91)</f>
        <v>13</v>
      </c>
      <c r="M91" s="1240" t="str">
        <f>IF(J91=0,"",J91)</f>
        <v>Удельный расход электрической энергии на подачу воды в сеть</v>
      </c>
      <c r="N91" s="1240" t="str">
        <f>IF(K91=0,"",K91)</f>
        <v/>
      </c>
      <c r="O91" s="1255"/>
      <c r="P91" s="1255" t="s">
        <v>121</v>
      </c>
      <c r="Q91" s="1255" t="s">
        <v>121</v>
      </c>
      <c r="R91" s="1255"/>
      <c r="S91" s="1255"/>
      <c r="T91" s="1234"/>
      <c r="U91" s="1234" t="s">
        <v>2748</v>
      </c>
      <c r="V91" s="1234" t="s">
        <v>2748</v>
      </c>
      <c r="W91" s="1234"/>
      <c r="X91" s="1234"/>
      <c r="Y91" s="1241"/>
      <c r="Z91" s="1223"/>
      <c r="AA91" s="1230"/>
      <c r="AB91" s="1223"/>
      <c r="AC91" s="1223"/>
      <c r="AD91" s="1223"/>
    </row>
    <row customHeight="1" ht="27">
      <c r="A92" s="1236"/>
      <c r="B92" s="1242">
        <v>75</v>
      </c>
      <c r="C92" s="1234"/>
      <c r="D92" s="1252" t="s">
        <v>2746</v>
      </c>
      <c r="E92" s="1234"/>
      <c r="F92" s="1234"/>
      <c r="G92" s="1234"/>
      <c r="H92" s="1257"/>
      <c r="I92" s="1254" t="str">
        <f>INDEX(TEMPLATE_NUMBER_POINT_FHD,B92,MATCH(TEMPLATE_SPHERE,TEMPLATE_SPHERE_LIST_FOR_NOTE,0))</f>
        <v>14</v>
      </c>
      <c r="J92" s="1254" t="str">
        <f>INDEX(TEMPLATE_DATA_POINT_FHD,B92,MATCH(TEMPLATE_SPHERE,TEMPLATE_SPHERE_LIST_FOR_NOTE,0))</f>
        <v>Расход воды на собственные нужды, в том числе:</v>
      </c>
      <c r="K92" s="1254" t="str">
        <f>INDEX(TEMPLATE_NOTE_POINT_FHD,B92,MATCH(TEMPLATE_SPHERE,TEMPLATE_SPHERE_LIST_FOR_NOTE,0))</f>
        <v>Указывается доля общего расхода воды на собственные нужны от объема отпуска воды потребителям.</v>
      </c>
      <c r="L92" s="1240" t="str">
        <f>IF(I92=0,"",I92)</f>
        <v>14</v>
      </c>
      <c r="M92" s="1240" t="str">
        <f>IF(J92=0,"",J92)</f>
        <v>Расход воды на собственные нужды, в том числе:</v>
      </c>
      <c r="N92" s="1240" t="str">
        <f>IF(K92=0,"",K92)</f>
        <v>Указывается доля общего расхода воды на собственные нужны от объема отпуска воды потребителям.</v>
      </c>
      <c r="O92" s="1255"/>
      <c r="P92" s="1255" t="s">
        <v>124</v>
      </c>
      <c r="Q92" s="1255"/>
      <c r="R92" s="1255"/>
      <c r="S92" s="1255"/>
      <c r="T92" s="1234"/>
      <c r="U92" s="1234" t="s">
        <v>2749</v>
      </c>
      <c r="V92" s="1234"/>
      <c r="W92" s="1234"/>
      <c r="X92" s="1234"/>
      <c r="Y92" s="1241"/>
      <c r="Z92" s="1223"/>
      <c r="AA92" s="1230" t="s">
        <v>2750</v>
      </c>
      <c r="AB92" s="1223"/>
      <c r="AC92" s="1223"/>
      <c r="AD92" s="1223"/>
    </row>
    <row customHeight="1" ht="27">
      <c r="A93" s="1236"/>
      <c r="B93" s="1242">
        <v>76</v>
      </c>
      <c r="C93" s="1234"/>
      <c r="D93" s="1252"/>
      <c r="E93" s="1234"/>
      <c r="F93" s="1234"/>
      <c r="G93" s="1234"/>
      <c r="H93" s="1257"/>
      <c r="I93" s="1254" t="str">
        <f>INDEX(TEMPLATE_NUMBER_POINT_FHD,B93,MATCH(TEMPLATE_SPHERE,TEMPLATE_SPHERE_LIST_FOR_NOTE,0))</f>
        <v>14.1</v>
      </c>
      <c r="J93" s="1254" t="str">
        <f>INDEX(TEMPLATE_DATA_POINT_FHD,B93,MATCH(TEMPLATE_SPHERE,TEMPLATE_SPHERE_LIST_FOR_NOTE,0))</f>
        <v>Расход воды на хозяйственно-бытовые нужды</v>
      </c>
      <c r="K93" s="1254"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1240" t="str">
        <f>IF(I93=0,"",I93)</f>
        <v>14.1</v>
      </c>
      <c r="M93" s="1240" t="str">
        <f>IF(J93=0,"",J93)</f>
        <v>Расход воды на хозяйственно-бытовые нужды</v>
      </c>
      <c r="N93" s="1240" t="str">
        <f>IF(K93=0,"",K93)</f>
        <v>Указывается доля расхода воды на хозяйственно-бытовые нужны от объема отпуска воды потребителям.</v>
      </c>
      <c r="O93" s="1255"/>
      <c r="P93" s="1255" t="s">
        <v>2658</v>
      </c>
      <c r="Q93" s="1255"/>
      <c r="R93" s="1255"/>
      <c r="S93" s="1255"/>
      <c r="T93" s="1234"/>
      <c r="U93" s="1234" t="s">
        <v>2751</v>
      </c>
      <c r="V93" s="1234"/>
      <c r="W93" s="1234"/>
      <c r="X93" s="1234"/>
      <c r="Y93" s="1241"/>
      <c r="Z93" s="1223"/>
      <c r="AA93" s="1230" t="s">
        <v>2752</v>
      </c>
      <c r="AB93" s="1223"/>
      <c r="AC93" s="1223"/>
      <c r="AD93" s="1223"/>
    </row>
    <row customHeight="1" ht="45">
      <c r="A94" s="1236"/>
      <c r="B94" s="1242">
        <v>77</v>
      </c>
      <c r="C94" s="1234"/>
      <c r="D94" s="1252" t="s">
        <v>2747</v>
      </c>
      <c r="E94" s="1234"/>
      <c r="F94" s="1234"/>
      <c r="G94" s="1234"/>
      <c r="H94" s="1257"/>
      <c r="I94" s="1254" t="str">
        <f>INDEX(TEMPLATE_NUMBER_POINT_FHD,B94,MATCH(TEMPLATE_SPHERE,TEMPLATE_SPHERE_LIST_FOR_NOTE,0))</f>
        <v>15</v>
      </c>
      <c r="J94" s="1254" t="str">
        <f>INDEX(TEMPLATE_DATA_POINT_FHD,B94,MATCH(TEMPLATE_SPHERE,TEMPLATE_SPHERE_LIST_FOR_NOTE,0))</f>
        <v>Показатель использования производственных объектов (по объему перекачки), в том числе:</v>
      </c>
      <c r="K94" s="1254"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1240" t="str">
        <f>IF(I94=0,"",I94)</f>
        <v>15</v>
      </c>
      <c r="M94" s="1240" t="str">
        <f>IF(J94=0,"",J94)</f>
        <v>Показатель использования производственных объектов (по объему перекачки), в том числе:</v>
      </c>
      <c r="N94" s="1240"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1255"/>
      <c r="P94" s="1255" t="s">
        <v>128</v>
      </c>
      <c r="Q94" s="1255"/>
      <c r="R94" s="1255"/>
      <c r="S94" s="1255"/>
      <c r="T94" s="1234"/>
      <c r="U94" s="1234" t="s">
        <v>2753</v>
      </c>
      <c r="V94" s="1234"/>
      <c r="W94" s="1234"/>
      <c r="X94" s="1234"/>
      <c r="Y94" s="1241"/>
      <c r="Z94" s="1223"/>
      <c r="AA94" s="1230" t="s">
        <v>2754</v>
      </c>
      <c r="AB94" s="1223"/>
      <c r="AC94" s="1223"/>
      <c r="AD94" s="1223"/>
    </row>
    <row customHeight="1" ht="99">
      <c r="A95" s="1236"/>
      <c r="B95" s="1242">
        <v>78</v>
      </c>
      <c r="C95" s="1234" t="s">
        <v>2755</v>
      </c>
      <c r="D95" s="1252"/>
      <c r="E95" s="1234"/>
      <c r="F95" s="1234"/>
      <c r="G95" s="1234"/>
      <c r="H95" s="1257"/>
      <c r="I95" s="1254">
        <f>INDEX(TEMPLATE_NUMBER_POINT_FHD,B95,MATCH(TEMPLATE_SPHERE,TEMPLATE_SPHERE_LIST_FOR_NOTE,0))</f>
        <v>0</v>
      </c>
      <c r="J95" s="1254">
        <f>INDEX(TEMPLATE_DATA_POINT_FHD,B95,MATCH(TEMPLATE_SPHERE,TEMPLATE_SPHERE_LIST_FOR_NOTE,0))</f>
        <v>0</v>
      </c>
      <c r="K95" s="1254">
        <f>INDEX(TEMPLATE_NOTE_POINT_FHD,B95,MATCH(TEMPLATE_SPHERE,TEMPLATE_SPHERE_LIST_FOR_NOTE,0))</f>
        <v>0</v>
      </c>
      <c r="L95" s="1240" t="str">
        <f>IF(I95=0,"",I95)</f>
        <v/>
      </c>
      <c r="M95" s="1240" t="str">
        <f>IF(J95=0,"",J95)</f>
        <v/>
      </c>
      <c r="N95" s="1240" t="str">
        <f>IF(K95=0,"",K95)</f>
        <v/>
      </c>
      <c r="O95" s="1255" t="s">
        <v>128</v>
      </c>
      <c r="P95" s="1255"/>
      <c r="Q95" s="1255"/>
      <c r="R95" s="1255"/>
      <c r="S95" s="1255"/>
      <c r="T95" s="1234" t="s">
        <v>2756</v>
      </c>
      <c r="U95" s="1234"/>
      <c r="V95" s="1234"/>
      <c r="W95" s="1234"/>
      <c r="X95" s="1234"/>
      <c r="Y95" s="1241"/>
      <c r="Z95" s="1223"/>
      <c r="AA95" s="1230"/>
      <c r="AB95" s="1223"/>
      <c r="AC95" s="1223"/>
      <c r="AD95" s="1223"/>
    </row>
    <row customHeight="1" ht="99">
      <c r="A96" s="1236"/>
      <c r="B96" s="1242">
        <v>79</v>
      </c>
      <c r="C96" s="1234" t="s">
        <v>1765</v>
      </c>
      <c r="D96" s="1252"/>
      <c r="E96" s="1234"/>
      <c r="F96" s="1234"/>
      <c r="G96" s="1234"/>
      <c r="H96" s="1257"/>
      <c r="I96" s="1254">
        <f>INDEX(TEMPLATE_NUMBER_POINT_FHD,B96,MATCH(TEMPLATE_SPHERE,TEMPLATE_SPHERE_LIST_FOR_NOTE,0))</f>
        <v>0</v>
      </c>
      <c r="J96" s="1254">
        <f>INDEX(TEMPLATE_DATA_POINT_FHD,B96,MATCH(TEMPLATE_SPHERE,TEMPLATE_SPHERE_LIST_FOR_NOTE,0))</f>
        <v>0</v>
      </c>
      <c r="K96" s="1254">
        <f>INDEX(TEMPLATE_NOTE_POINT_FHD,B96,MATCH(TEMPLATE_SPHERE,TEMPLATE_SPHERE_LIST_FOR_NOTE,0))</f>
        <v>0</v>
      </c>
      <c r="L96" s="1240" t="str">
        <f>IF(I96=0,"",I96)</f>
        <v/>
      </c>
      <c r="M96" s="1240" t="str">
        <f>IF(J96=0,"",J96)</f>
        <v/>
      </c>
      <c r="N96" s="1240" t="str">
        <f>IF(K96=0,"",K96)</f>
        <v/>
      </c>
      <c r="O96" s="1255" t="s">
        <v>132</v>
      </c>
      <c r="P96" s="1255"/>
      <c r="Q96" s="1255"/>
      <c r="R96" s="1255"/>
      <c r="S96" s="1255"/>
      <c r="T96" s="1234" t="s">
        <v>2757</v>
      </c>
      <c r="U96" s="1234"/>
      <c r="V96" s="1234"/>
      <c r="W96" s="1234"/>
      <c r="X96" s="1234"/>
      <c r="Y96" s="1241"/>
      <c r="Z96" s="1223" t="s">
        <v>2758</v>
      </c>
      <c r="AA96" s="1230"/>
      <c r="AB96" s="1223"/>
      <c r="AC96" s="1223"/>
      <c r="AD96" s="1223"/>
    </row>
    <row customHeight="1" ht="63">
      <c r="A97" s="1236"/>
      <c r="B97" s="1242">
        <v>80</v>
      </c>
      <c r="C97" s="1234" t="s">
        <v>2759</v>
      </c>
      <c r="D97" s="1252"/>
      <c r="E97" s="1234"/>
      <c r="F97" s="1234"/>
      <c r="G97" s="1234"/>
      <c r="H97" s="1257"/>
      <c r="I97" s="1254">
        <f>INDEX(TEMPLATE_NUMBER_POINT_FHD,B97,MATCH(TEMPLATE_SPHERE,TEMPLATE_SPHERE_LIST_FOR_NOTE,0))</f>
        <v>0</v>
      </c>
      <c r="J97" s="1254">
        <f>INDEX(TEMPLATE_DATA_POINT_FHD,B97,MATCH(TEMPLATE_SPHERE,TEMPLATE_SPHERE_LIST_FOR_NOTE,0))</f>
        <v>0</v>
      </c>
      <c r="K97" s="1254">
        <f>INDEX(TEMPLATE_NOTE_POINT_FHD,B97,MATCH(TEMPLATE_SPHERE,TEMPLATE_SPHERE_LIST_FOR_NOTE,0))</f>
        <v>0</v>
      </c>
      <c r="L97" s="1240" t="str">
        <f>IF(I97=0,"",I97)</f>
        <v/>
      </c>
      <c r="M97" s="1240" t="str">
        <f>IF(J97=0,"",J97)</f>
        <v/>
      </c>
      <c r="N97" s="1240" t="str">
        <f>IF(K97=0,"",K97)</f>
        <v/>
      </c>
      <c r="O97" s="1255" t="s">
        <v>135</v>
      </c>
      <c r="P97" s="1255"/>
      <c r="Q97" s="1255"/>
      <c r="R97" s="1255"/>
      <c r="S97" s="1255"/>
      <c r="T97" s="1234" t="s">
        <v>2760</v>
      </c>
      <c r="U97" s="1234"/>
      <c r="V97" s="1234"/>
      <c r="W97" s="1234"/>
      <c r="X97" s="1234"/>
      <c r="Y97" s="1241"/>
      <c r="Z97" s="1223" t="s">
        <v>2761</v>
      </c>
      <c r="AA97" s="1230"/>
      <c r="AB97" s="1223"/>
      <c r="AC97" s="1223"/>
      <c r="AD97" s="1223"/>
    </row>
    <row customHeight="1" ht="63">
      <c r="A98" s="1236"/>
      <c r="B98" s="1242">
        <v>81</v>
      </c>
      <c r="C98" s="1234" t="s">
        <v>2762</v>
      </c>
      <c r="D98" s="1252"/>
      <c r="E98" s="1234"/>
      <c r="F98" s="1234"/>
      <c r="G98" s="1234"/>
      <c r="H98" s="1257"/>
      <c r="I98" s="1254">
        <f>INDEX(TEMPLATE_NUMBER_POINT_FHD,B98,MATCH(TEMPLATE_SPHERE,TEMPLATE_SPHERE_LIST_FOR_NOTE,0))</f>
        <v>0</v>
      </c>
      <c r="J98" s="1254">
        <f>INDEX(TEMPLATE_DATA_POINT_FHD,B98,MATCH(TEMPLATE_SPHERE,TEMPLATE_SPHERE_LIST_FOR_NOTE,0))</f>
        <v>0</v>
      </c>
      <c r="K98" s="1254">
        <f>INDEX(TEMPLATE_NOTE_POINT_FHD,B98,MATCH(TEMPLATE_SPHERE,TEMPLATE_SPHERE_LIST_FOR_NOTE,0))</f>
        <v>0</v>
      </c>
      <c r="L98" s="1240" t="str">
        <f>IF(I98=0,"",I98)</f>
        <v/>
      </c>
      <c r="M98" s="1240" t="str">
        <f>IF(J98=0,"",J98)</f>
        <v/>
      </c>
      <c r="N98" s="1240" t="str">
        <f>IF(K98=0,"",K98)</f>
        <v/>
      </c>
      <c r="O98" s="1255" t="s">
        <v>150</v>
      </c>
      <c r="P98" s="1255"/>
      <c r="Q98" s="1255"/>
      <c r="R98" s="1255"/>
      <c r="S98" s="1255"/>
      <c r="T98" s="1234" t="s">
        <v>2763</v>
      </c>
      <c r="U98" s="1234"/>
      <c r="V98" s="1234"/>
      <c r="W98" s="1234"/>
      <c r="X98" s="1234"/>
      <c r="Y98" s="1241"/>
      <c r="Z98" s="1223" t="s">
        <v>2761</v>
      </c>
      <c r="AA98" s="1230"/>
      <c r="AB98" s="1223"/>
      <c r="AC98" s="1223"/>
      <c r="AD98" s="1223"/>
    </row>
    <row customHeight="1" ht="90">
      <c r="A99" s="1236"/>
      <c r="B99" s="1242">
        <v>82</v>
      </c>
      <c r="C99" s="1234" t="s">
        <v>2764</v>
      </c>
      <c r="D99" s="1252"/>
      <c r="E99" s="1234"/>
      <c r="F99" s="1234"/>
      <c r="G99" s="1234"/>
      <c r="H99" s="1257"/>
      <c r="I99" s="1254">
        <f>INDEX(TEMPLATE_NUMBER_POINT_FHD,B99,MATCH(TEMPLATE_SPHERE,TEMPLATE_SPHERE_LIST_FOR_NOTE,0))</f>
        <v>0</v>
      </c>
      <c r="J99" s="1254">
        <f>INDEX(TEMPLATE_DATA_POINT_FHD,B99,MATCH(TEMPLATE_SPHERE,TEMPLATE_SPHERE_LIST_FOR_NOTE,0))</f>
        <v>0</v>
      </c>
      <c r="K99" s="1254">
        <f>INDEX(TEMPLATE_NOTE_POINT_FHD,B99,MATCH(TEMPLATE_SPHERE,TEMPLATE_SPHERE_LIST_FOR_NOTE,0))</f>
        <v>0</v>
      </c>
      <c r="L99" s="1240" t="str">
        <f>IF(I99=0,"",I99)</f>
        <v/>
      </c>
      <c r="M99" s="1240" t="str">
        <f>IF(J99=0,"",J99)</f>
        <v/>
      </c>
      <c r="N99" s="1240" t="str">
        <f>IF(K99=0,"",K99)</f>
        <v/>
      </c>
      <c r="O99" s="1255" t="s">
        <v>138</v>
      </c>
      <c r="P99" s="1255"/>
      <c r="Q99" s="1255"/>
      <c r="R99" s="1255"/>
      <c r="S99" s="1255"/>
      <c r="T99" s="1234" t="s">
        <v>2765</v>
      </c>
      <c r="U99" s="1234"/>
      <c r="V99" s="1234"/>
      <c r="W99" s="1234"/>
      <c r="X99" s="1234"/>
      <c r="Y99" s="1241"/>
      <c r="Z99" s="1223" t="s">
        <v>836</v>
      </c>
      <c r="AA99" s="1230"/>
      <c r="AB99" s="1223"/>
      <c r="AC99" s="1223"/>
      <c r="AD99" s="1223"/>
    </row>
    <row customHeight="1" ht="27">
      <c r="A100" s="1236"/>
      <c r="B100" s="1242">
        <v>83</v>
      </c>
      <c r="C100" s="1234"/>
      <c r="D100" s="1252"/>
      <c r="E100" s="1234"/>
      <c r="F100" s="1234"/>
      <c r="G100" s="1234"/>
      <c r="H100" s="1257"/>
      <c r="I100" s="1254">
        <f>INDEX(TEMPLATE_NUMBER_POINT_FHD,B100,MATCH(TEMPLATE_SPHERE,TEMPLATE_SPHERE_LIST_FOR_NOTE,0))</f>
        <v>0</v>
      </c>
      <c r="J100" s="1254">
        <f>INDEX(TEMPLATE_DATA_POINT_FHD,B100,MATCH(TEMPLATE_SPHERE,TEMPLATE_SPHERE_LIST_FOR_NOTE,0))</f>
        <v>0</v>
      </c>
      <c r="K100" s="1254">
        <f>INDEX(TEMPLATE_NOTE_POINT_FHD,B100,MATCH(TEMPLATE_SPHERE,TEMPLATE_SPHERE_LIST_FOR_NOTE,0))</f>
        <v>0</v>
      </c>
      <c r="L100" s="1240" t="str">
        <f>IF(I100=0,"",I100)</f>
        <v/>
      </c>
      <c r="M100" s="1240" t="str">
        <f>IF(J100=0,"",J100)</f>
        <v/>
      </c>
      <c r="N100" s="1240" t="str">
        <f>IF(K100=0,"",K100)</f>
        <v/>
      </c>
      <c r="O100" s="1255" t="s">
        <v>2766</v>
      </c>
      <c r="P100" s="1255"/>
      <c r="Q100" s="1255"/>
      <c r="R100" s="1255"/>
      <c r="S100" s="1255"/>
      <c r="T100" s="1234" t="s">
        <v>2767</v>
      </c>
      <c r="U100" s="1234"/>
      <c r="V100" s="1234"/>
      <c r="W100" s="1234"/>
      <c r="X100" s="1234"/>
      <c r="Y100" s="1241"/>
      <c r="Z100" s="1223" t="s">
        <v>836</v>
      </c>
      <c r="AA100" s="1230"/>
      <c r="AB100" s="1223"/>
      <c r="AC100" s="1223"/>
      <c r="AD100" s="1223"/>
    </row>
    <row customHeight="1" ht="27">
      <c r="A101" s="1236"/>
      <c r="B101" s="1242">
        <v>84</v>
      </c>
      <c r="C101" s="1234"/>
      <c r="D101" s="1252"/>
      <c r="E101" s="1234"/>
      <c r="F101" s="1234"/>
      <c r="G101" s="1234"/>
      <c r="H101" s="1257"/>
      <c r="I101" s="1254">
        <f>INDEX(TEMPLATE_NUMBER_POINT_FHD,B101,MATCH(TEMPLATE_SPHERE,TEMPLATE_SPHERE_LIST_FOR_NOTE,0))</f>
        <v>0</v>
      </c>
      <c r="J101" s="1254">
        <f>INDEX(TEMPLATE_DATA_POINT_FHD,B101,MATCH(TEMPLATE_SPHERE,TEMPLATE_SPHERE_LIST_FOR_NOTE,0))</f>
        <v>0</v>
      </c>
      <c r="K101" s="1254">
        <f>INDEX(TEMPLATE_NOTE_POINT_FHD,B101,MATCH(TEMPLATE_SPHERE,TEMPLATE_SPHERE_LIST_FOR_NOTE,0))</f>
        <v>0</v>
      </c>
      <c r="L101" s="1240" t="str">
        <f>IF(I101=0,"",I101)</f>
        <v/>
      </c>
      <c r="M101" s="1240" t="str">
        <f>IF(J101=0,"",J101)</f>
        <v/>
      </c>
      <c r="N101" s="1240" t="str">
        <f>IF(K101=0,"",K101)</f>
        <v/>
      </c>
      <c r="O101" s="1255" t="s">
        <v>2768</v>
      </c>
      <c r="P101" s="1255"/>
      <c r="Q101" s="1255"/>
      <c r="R101" s="1255"/>
      <c r="S101" s="1255"/>
      <c r="T101" s="1234" t="s">
        <v>2769</v>
      </c>
      <c r="U101" s="1234"/>
      <c r="V101" s="1234"/>
      <c r="W101" s="1234"/>
      <c r="X101" s="1234"/>
      <c r="Y101" s="1241"/>
      <c r="Z101" s="1223" t="s">
        <v>836</v>
      </c>
      <c r="AA101" s="1230"/>
      <c r="AB101" s="1223"/>
      <c r="AC101" s="1223"/>
      <c r="AD101" s="1223"/>
    </row>
    <row customHeight="1" ht="9">
      <c r="A102" s="1236"/>
      <c r="B102" s="1236"/>
      <c r="C102" s="1234"/>
      <c r="D102" s="1234"/>
      <c r="E102" s="1234"/>
      <c r="F102" s="1234"/>
      <c r="G102" s="1234"/>
      <c r="H102" s="1257"/>
      <c r="I102" s="1257"/>
      <c r="J102" s="1257"/>
      <c r="K102" s="1257"/>
      <c r="L102" s="1257"/>
      <c r="M102" s="1234"/>
      <c r="N102" s="1262"/>
      <c r="O102" s="1255"/>
      <c r="P102" s="1255"/>
      <c r="Q102" s="1255"/>
      <c r="R102" s="1255"/>
      <c r="S102" s="1234"/>
      <c r="T102" s="1234"/>
      <c r="U102" s="1234"/>
      <c r="V102" s="1234"/>
      <c r="W102" s="1234"/>
      <c r="X102" s="1234"/>
      <c r="Y102" s="1241"/>
      <c r="Z102" s="1223"/>
      <c r="AA102" s="1230"/>
      <c r="AB102" s="1223"/>
      <c r="AC102" s="1223"/>
      <c r="AD102" s="1223"/>
    </row>
    <row customHeight="1" ht="9">
      <c r="A103" s="1236"/>
      <c r="B103" s="1236"/>
      <c r="C103" s="1234"/>
      <c r="D103" s="1234"/>
      <c r="E103" s="1234"/>
      <c r="F103" s="1234"/>
      <c r="G103" s="1234"/>
      <c r="H103" s="1257"/>
      <c r="I103" s="1257"/>
      <c r="J103" s="1257"/>
      <c r="K103" s="1257"/>
      <c r="L103" s="1257"/>
      <c r="M103" s="1234"/>
      <c r="N103" s="1262"/>
      <c r="O103" s="1255"/>
      <c r="P103" s="1255"/>
      <c r="Q103" s="1255"/>
      <c r="R103" s="1255"/>
      <c r="S103" s="1234"/>
      <c r="T103" s="1234"/>
      <c r="U103" s="1234"/>
      <c r="V103" s="1234"/>
      <c r="W103" s="1234"/>
      <c r="X103" s="1234"/>
      <c r="Y103" s="1241"/>
      <c r="Z103" s="1223"/>
      <c r="AA103" s="1230"/>
      <c r="AB103" s="1223"/>
      <c r="AC103" s="1223"/>
      <c r="AD103" s="1223"/>
    </row>
    <row customHeight="1" ht="9">
      <c r="A104" s="1236"/>
      <c r="B104" s="1236"/>
      <c r="C104" s="1234"/>
      <c r="D104" s="1234"/>
      <c r="E104" s="1234"/>
      <c r="F104" s="1234"/>
      <c r="G104" s="1234"/>
      <c r="H104" s="1257"/>
      <c r="I104" s="1257"/>
      <c r="J104" s="1257"/>
      <c r="K104" s="1257"/>
      <c r="L104" s="1257"/>
      <c r="M104" s="1234"/>
      <c r="N104" s="1262"/>
      <c r="O104" s="1255"/>
      <c r="P104" s="1255"/>
      <c r="Q104" s="1255"/>
      <c r="R104" s="1255"/>
      <c r="S104" s="1234"/>
      <c r="T104" s="1234"/>
      <c r="U104" s="1234"/>
      <c r="V104" s="1234"/>
      <c r="W104" s="1234"/>
      <c r="X104" s="1234"/>
      <c r="Y104" s="1241"/>
      <c r="Z104" s="1223"/>
      <c r="AA104" s="1230"/>
      <c r="AB104" s="1223"/>
      <c r="AC104" s="1223"/>
      <c r="AD104" s="1223"/>
    </row>
    <row customHeight="1" ht="9">
      <c r="A105" s="1236"/>
      <c r="B105" s="1236"/>
      <c r="C105" s="1234"/>
      <c r="D105" s="1234"/>
      <c r="E105" s="1234"/>
      <c r="F105" s="1234"/>
      <c r="G105" s="1234"/>
      <c r="H105" s="1257"/>
      <c r="I105" s="1257"/>
      <c r="J105" s="1257"/>
      <c r="K105" s="1257"/>
      <c r="L105" s="1257"/>
      <c r="M105" s="1234"/>
      <c r="N105" s="1262"/>
      <c r="O105" s="1255"/>
      <c r="P105" s="1255"/>
      <c r="Q105" s="1255"/>
      <c r="R105" s="1255"/>
      <c r="S105" s="1234"/>
      <c r="T105" s="1234"/>
      <c r="U105" s="1234"/>
      <c r="V105" s="1234"/>
      <c r="W105" s="1234"/>
      <c r="X105" s="1234"/>
      <c r="Y105" s="1241"/>
      <c r="Z105" s="1223"/>
      <c r="AA105" s="1230"/>
      <c r="AB105" s="1223"/>
      <c r="AC105" s="1223"/>
      <c r="AD105" s="1223"/>
    </row>
    <row customHeight="1" ht="9">
      <c r="A106" s="1236"/>
      <c r="B106" s="1236"/>
      <c r="C106" s="1234"/>
      <c r="D106" s="1234"/>
      <c r="E106" s="1234"/>
      <c r="F106" s="1234"/>
      <c r="G106" s="1234"/>
      <c r="H106" s="1257"/>
      <c r="I106" s="1257"/>
      <c r="J106" s="1257"/>
      <c r="K106" s="1257"/>
      <c r="L106" s="1257"/>
      <c r="M106" s="1234"/>
      <c r="N106" s="1262"/>
      <c r="O106" s="1255"/>
      <c r="P106" s="1255"/>
      <c r="Q106" s="1255"/>
      <c r="R106" s="1255"/>
      <c r="S106" s="1234"/>
      <c r="T106" s="1234"/>
      <c r="U106" s="1234"/>
      <c r="V106" s="1234"/>
      <c r="W106" s="1234"/>
      <c r="X106" s="1234"/>
      <c r="Y106" s="1241"/>
      <c r="Z106" s="1223"/>
      <c r="AA106" s="1230"/>
      <c r="AB106" s="1223"/>
      <c r="AC106" s="1223"/>
      <c r="AD106" s="1223"/>
    </row>
    <row customHeight="1" ht="9">
      <c r="A107" s="1236"/>
      <c r="B107" s="1236"/>
      <c r="C107" s="1234"/>
      <c r="D107" s="1234"/>
      <c r="E107" s="1234"/>
      <c r="F107" s="1234"/>
      <c r="G107" s="1234"/>
      <c r="H107" s="1257"/>
      <c r="I107" s="1257"/>
      <c r="J107" s="1257"/>
      <c r="K107" s="1257"/>
      <c r="L107" s="1257"/>
      <c r="M107" s="1234"/>
      <c r="N107" s="1262"/>
      <c r="O107" s="1255"/>
      <c r="P107" s="1255"/>
      <c r="Q107" s="1255"/>
      <c r="R107" s="1255"/>
      <c r="S107" s="1234"/>
      <c r="T107" s="1234"/>
      <c r="U107" s="1234"/>
      <c r="V107" s="1234"/>
      <c r="W107" s="1234"/>
      <c r="X107" s="1234"/>
      <c r="Y107" s="1241"/>
      <c r="Z107" s="1223"/>
      <c r="AA107" s="1230"/>
      <c r="AB107" s="1223"/>
      <c r="AC107" s="1223"/>
      <c r="AD107" s="1223"/>
    </row>
    <row customHeight="1" ht="9">
      <c r="A108" s="1236"/>
      <c r="B108" s="1236"/>
      <c r="C108" s="1234"/>
      <c r="D108" s="1234"/>
      <c r="E108" s="1234"/>
      <c r="F108" s="1234"/>
      <c r="G108" s="1234"/>
      <c r="H108" s="1257"/>
      <c r="I108" s="1257"/>
      <c r="J108" s="1257"/>
      <c r="K108" s="1257"/>
      <c r="L108" s="1257"/>
      <c r="M108" s="1234"/>
      <c r="N108" s="1262"/>
      <c r="O108" s="1255"/>
      <c r="P108" s="1255"/>
      <c r="Q108" s="1255"/>
      <c r="R108" s="1255"/>
      <c r="S108" s="1234"/>
      <c r="T108" s="1234"/>
      <c r="U108" s="1234"/>
      <c r="V108" s="1234"/>
      <c r="W108" s="1234"/>
      <c r="X108" s="1234"/>
      <c r="Y108" s="1241"/>
      <c r="Z108" s="1223"/>
      <c r="AA108" s="1230"/>
      <c r="AB108" s="1223"/>
      <c r="AC108" s="1223"/>
      <c r="AD108" s="1223"/>
    </row>
    <row customHeight="1" ht="9">
      <c r="A109" s="1236"/>
      <c r="B109" s="1236"/>
      <c r="C109" s="1234"/>
      <c r="D109" s="1234"/>
      <c r="E109" s="1234"/>
      <c r="F109" s="1234"/>
      <c r="G109" s="1234"/>
      <c r="H109" s="1257"/>
      <c r="I109" s="1257"/>
      <c r="J109" s="1257"/>
      <c r="K109" s="1257"/>
      <c r="L109" s="1257"/>
      <c r="M109" s="1234"/>
      <c r="N109" s="1262"/>
      <c r="O109" s="1255"/>
      <c r="P109" s="1255"/>
      <c r="Q109" s="1255"/>
      <c r="R109" s="1255"/>
      <c r="S109" s="1234"/>
      <c r="T109" s="1234"/>
      <c r="U109" s="1234"/>
      <c r="V109" s="1234"/>
      <c r="W109" s="1234"/>
      <c r="X109" s="1234"/>
      <c r="Y109" s="1241"/>
      <c r="Z109" s="1223"/>
      <c r="AA109" s="1230"/>
      <c r="AB109" s="1223"/>
      <c r="AC109" s="1223"/>
      <c r="AD109" s="1223"/>
    </row>
    <row customHeight="1" ht="9">
      <c r="A110" s="1236"/>
      <c r="B110" s="1236"/>
      <c r="C110" s="1234"/>
      <c r="D110" s="1234"/>
      <c r="E110" s="1234"/>
      <c r="F110" s="1234"/>
      <c r="G110" s="1234"/>
      <c r="H110" s="1257"/>
      <c r="I110" s="1257"/>
      <c r="J110" s="1257"/>
      <c r="K110" s="1257"/>
      <c r="L110" s="1257"/>
      <c r="M110" s="1234"/>
      <c r="N110" s="1262"/>
      <c r="O110" s="1255"/>
      <c r="P110" s="1255"/>
      <c r="Q110" s="1255"/>
      <c r="R110" s="1255"/>
      <c r="S110" s="1234"/>
      <c r="T110" s="1234"/>
      <c r="U110" s="1234"/>
      <c r="V110" s="1234"/>
      <c r="W110" s="1234"/>
      <c r="X110" s="1234"/>
      <c r="Y110" s="1241"/>
      <c r="Z110" s="1223"/>
      <c r="AA110" s="1230"/>
      <c r="AB110" s="1223"/>
      <c r="AC110" s="1223"/>
      <c r="AD110" s="1223"/>
    </row>
    <row customHeight="1" ht="9">
      <c r="A111" s="1236"/>
      <c r="B111" s="1236"/>
      <c r="C111" s="1234"/>
      <c r="D111" s="1234"/>
      <c r="E111" s="1234"/>
      <c r="F111" s="1234"/>
      <c r="G111" s="1234"/>
      <c r="H111" s="1257"/>
      <c r="I111" s="1257"/>
      <c r="J111" s="1257"/>
      <c r="K111" s="1257"/>
      <c r="L111" s="1257"/>
      <c r="M111" s="1234"/>
      <c r="N111" s="1262"/>
      <c r="O111" s="1255"/>
      <c r="P111" s="1255"/>
      <c r="Q111" s="1255"/>
      <c r="R111" s="1255"/>
      <c r="S111" s="1234"/>
      <c r="T111" s="1234"/>
      <c r="U111" s="1234"/>
      <c r="V111" s="1234"/>
      <c r="W111" s="1234"/>
      <c r="X111" s="1234"/>
      <c r="Y111" s="1241"/>
      <c r="Z111" s="1223"/>
      <c r="AA111" s="1230"/>
      <c r="AB111" s="1223"/>
      <c r="AC111" s="1223"/>
      <c r="AD111" s="1223"/>
    </row>
    <row customHeight="1" ht="9">
      <c r="A112" s="1236"/>
      <c r="B112" s="1236"/>
      <c r="C112" s="1234"/>
      <c r="D112" s="1234"/>
      <c r="E112" s="1234"/>
      <c r="F112" s="1234"/>
      <c r="G112" s="1234"/>
      <c r="H112" s="1257"/>
      <c r="I112" s="1257"/>
      <c r="J112" s="1257"/>
      <c r="K112" s="1257"/>
      <c r="L112" s="1257"/>
      <c r="M112" s="1234"/>
      <c r="N112" s="1262"/>
      <c r="O112" s="1255"/>
      <c r="P112" s="1255"/>
      <c r="Q112" s="1255"/>
      <c r="R112" s="1255"/>
      <c r="S112" s="1234"/>
      <c r="T112" s="1234"/>
      <c r="U112" s="1234"/>
      <c r="V112" s="1234"/>
      <c r="W112" s="1234"/>
      <c r="X112" s="1234"/>
      <c r="Y112" s="1241"/>
      <c r="Z112" s="1223"/>
      <c r="AA112" s="1230"/>
      <c r="AB112" s="1223"/>
      <c r="AC112" s="1223"/>
      <c r="AD112" s="1223"/>
    </row>
    <row customHeight="1" ht="9">
      <c r="A113" s="1236"/>
      <c r="B113" s="1236"/>
      <c r="C113" s="1234"/>
      <c r="D113" s="1234"/>
      <c r="E113" s="1234"/>
      <c r="F113" s="1234"/>
      <c r="G113" s="1234"/>
      <c r="H113" s="1257"/>
      <c r="I113" s="1257"/>
      <c r="J113" s="1257"/>
      <c r="K113" s="1257"/>
      <c r="L113" s="1257"/>
      <c r="M113" s="1234"/>
      <c r="N113" s="1262"/>
      <c r="O113" s="1255"/>
      <c r="P113" s="1255"/>
      <c r="Q113" s="1255"/>
      <c r="R113" s="1255"/>
      <c r="S113" s="1234"/>
      <c r="T113" s="1234"/>
      <c r="U113" s="1234"/>
      <c r="V113" s="1234"/>
      <c r="W113" s="1234"/>
      <c r="X113" s="1234"/>
      <c r="Y113" s="1241"/>
      <c r="Z113" s="1223"/>
      <c r="AA113" s="1230"/>
      <c r="AB113" s="1223"/>
      <c r="AC113" s="1223"/>
      <c r="AD113" s="1223"/>
    </row>
    <row customHeight="1" ht="9">
      <c r="A114" s="1236"/>
      <c r="B114" s="1236"/>
      <c r="C114" s="1234"/>
      <c r="D114" s="1234"/>
      <c r="E114" s="1234"/>
      <c r="F114" s="1234"/>
      <c r="G114" s="1234"/>
      <c r="H114" s="1257"/>
      <c r="I114" s="1257"/>
      <c r="J114" s="1257"/>
      <c r="K114" s="1257"/>
      <c r="L114" s="1257"/>
      <c r="M114" s="1234"/>
      <c r="N114" s="1262"/>
      <c r="O114" s="1255"/>
      <c r="P114" s="1255"/>
      <c r="Q114" s="1255"/>
      <c r="R114" s="1255"/>
      <c r="S114" s="1234"/>
      <c r="T114" s="1234"/>
      <c r="U114" s="1234"/>
      <c r="V114" s="1234"/>
      <c r="W114" s="1234"/>
      <c r="X114" s="1234"/>
      <c r="Y114" s="1241"/>
      <c r="Z114" s="1223"/>
      <c r="AA114" s="1230"/>
      <c r="AB114" s="1223"/>
      <c r="AC114" s="1223"/>
      <c r="AD114" s="1223"/>
    </row>
    <row customHeight="1" ht="9">
      <c r="A115" s="1236"/>
      <c r="B115" s="1236"/>
      <c r="C115" s="1234"/>
      <c r="D115" s="1234"/>
      <c r="E115" s="1234"/>
      <c r="F115" s="1234"/>
      <c r="G115" s="1234"/>
      <c r="H115" s="1257"/>
      <c r="I115" s="1257"/>
      <c r="J115" s="1257"/>
      <c r="K115" s="1257"/>
      <c r="L115" s="1257"/>
      <c r="M115" s="1234"/>
      <c r="N115" s="1262"/>
      <c r="O115" s="1255"/>
      <c r="P115" s="1255"/>
      <c r="Q115" s="1255"/>
      <c r="R115" s="1255"/>
      <c r="S115" s="1234"/>
      <c r="T115" s="1234"/>
      <c r="U115" s="1234"/>
      <c r="V115" s="1234"/>
      <c r="W115" s="1234"/>
      <c r="X115" s="1234"/>
      <c r="Y115" s="1241"/>
      <c r="Z115" s="1223"/>
      <c r="AA115" s="1230"/>
      <c r="AB115" s="1223"/>
      <c r="AC115" s="1223"/>
      <c r="AD115" s="1223"/>
    </row>
    <row customHeight="1" ht="9">
      <c r="A116" s="1236"/>
      <c r="B116" s="1236"/>
      <c r="C116" s="1234"/>
      <c r="D116" s="1234"/>
      <c r="E116" s="1234"/>
      <c r="F116" s="1234"/>
      <c r="G116" s="1234"/>
      <c r="H116" s="1257"/>
      <c r="I116" s="1257"/>
      <c r="J116" s="1257"/>
      <c r="K116" s="1257"/>
      <c r="L116" s="1257"/>
      <c r="M116" s="1234"/>
      <c r="N116" s="1262"/>
      <c r="O116" s="1255"/>
      <c r="P116" s="1255"/>
      <c r="Q116" s="1255"/>
      <c r="R116" s="1255"/>
      <c r="S116" s="1234"/>
      <c r="T116" s="1234"/>
      <c r="U116" s="1234"/>
      <c r="V116" s="1234"/>
      <c r="W116" s="1234"/>
      <c r="X116" s="1234"/>
      <c r="Y116" s="1241"/>
      <c r="Z116" s="1223"/>
      <c r="AA116" s="1230"/>
      <c r="AB116" s="1223"/>
      <c r="AC116" s="1223"/>
      <c r="AD116" s="1223"/>
    </row>
    <row customHeight="1" ht="9">
      <c r="A117" s="1236"/>
      <c r="B117" s="1236"/>
      <c r="C117" s="1234"/>
      <c r="D117" s="1234"/>
      <c r="E117" s="1234"/>
      <c r="F117" s="1234"/>
      <c r="G117" s="1234"/>
      <c r="H117" s="1257"/>
      <c r="I117" s="1257"/>
      <c r="J117" s="1257"/>
      <c r="K117" s="1257"/>
      <c r="L117" s="1257"/>
      <c r="M117" s="1234"/>
      <c r="N117" s="1262"/>
      <c r="O117" s="1255"/>
      <c r="P117" s="1255"/>
      <c r="Q117" s="1255"/>
      <c r="R117" s="1255"/>
      <c r="S117" s="1234"/>
      <c r="T117" s="1234"/>
      <c r="U117" s="1234"/>
      <c r="V117" s="1234"/>
      <c r="W117" s="1234"/>
      <c r="X117" s="1234"/>
      <c r="Y117" s="1241"/>
      <c r="Z117" s="1223"/>
      <c r="AA117" s="1230"/>
      <c r="AB117" s="1223"/>
      <c r="AC117" s="1223"/>
      <c r="AD117" s="1223"/>
    </row>
    <row customHeight="1" ht="9">
      <c r="A118" s="1236"/>
      <c r="B118" s="1236"/>
      <c r="C118" s="1234"/>
      <c r="D118" s="1234"/>
      <c r="E118" s="1234"/>
      <c r="F118" s="1234"/>
      <c r="G118" s="1234"/>
      <c r="H118" s="1257"/>
      <c r="I118" s="1257"/>
      <c r="J118" s="1257"/>
      <c r="K118" s="1257"/>
      <c r="L118" s="1257"/>
      <c r="M118" s="1234"/>
      <c r="N118" s="1262"/>
      <c r="O118" s="1255"/>
      <c r="P118" s="1255"/>
      <c r="Q118" s="1255"/>
      <c r="R118" s="1255"/>
      <c r="S118" s="1234"/>
      <c r="T118" s="1234"/>
      <c r="U118" s="1234"/>
      <c r="V118" s="1234"/>
      <c r="W118" s="1234"/>
      <c r="X118" s="1234"/>
      <c r="Y118" s="1241"/>
      <c r="Z118" s="1223"/>
      <c r="AA118" s="1230"/>
      <c r="AB118" s="1223"/>
      <c r="AC118" s="1223"/>
      <c r="AD118" s="1223"/>
    </row>
    <row customHeight="1" ht="9">
      <c r="A119" s="1236"/>
      <c r="B119" s="1236"/>
      <c r="C119" s="1234"/>
      <c r="D119" s="1234"/>
      <c r="E119" s="1234"/>
      <c r="F119" s="1234"/>
      <c r="G119" s="1234"/>
      <c r="H119" s="1257"/>
      <c r="I119" s="1257"/>
      <c r="J119" s="1257"/>
      <c r="K119" s="1257"/>
      <c r="L119" s="1257"/>
      <c r="M119" s="1234"/>
      <c r="N119" s="1262"/>
      <c r="O119" s="1255"/>
      <c r="P119" s="1255"/>
      <c r="Q119" s="1255"/>
      <c r="R119" s="1255"/>
      <c r="S119" s="1234"/>
      <c r="T119" s="1234"/>
      <c r="U119" s="1234"/>
      <c r="V119" s="1234"/>
      <c r="W119" s="1234"/>
      <c r="X119" s="1234"/>
      <c r="Y119" s="1241"/>
      <c r="Z119" s="1223"/>
      <c r="AA119" s="1230"/>
      <c r="AB119" s="1223"/>
      <c r="AC119" s="1223"/>
      <c r="AD119" s="1223"/>
    </row>
    <row customHeight="1" ht="9">
      <c r="A120" s="1236"/>
      <c r="B120" s="1236"/>
      <c r="C120" s="1234"/>
      <c r="D120" s="1234"/>
      <c r="E120" s="1234"/>
      <c r="F120" s="1234"/>
      <c r="G120" s="1234"/>
      <c r="H120" s="1257"/>
      <c r="I120" s="1257"/>
      <c r="J120" s="1257"/>
      <c r="K120" s="1257"/>
      <c r="L120" s="1257"/>
      <c r="M120" s="1234"/>
      <c r="N120" s="1262"/>
      <c r="O120" s="1255"/>
      <c r="P120" s="1255"/>
      <c r="Q120" s="1255"/>
      <c r="R120" s="1255"/>
      <c r="S120" s="1234"/>
      <c r="T120" s="1234"/>
      <c r="U120" s="1234"/>
      <c r="V120" s="1234"/>
      <c r="W120" s="1234"/>
      <c r="X120" s="1234"/>
      <c r="Y120" s="1241"/>
      <c r="Z120" s="1223"/>
      <c r="AA120" s="1230"/>
      <c r="AB120" s="1223"/>
      <c r="AC120" s="1223"/>
      <c r="AD120" s="1223"/>
    </row>
    <row customHeight="1" ht="9">
      <c r="A121" s="1236"/>
      <c r="B121" s="1236"/>
      <c r="C121" s="1234"/>
      <c r="D121" s="1234"/>
      <c r="E121" s="1234"/>
      <c r="F121" s="1234"/>
      <c r="G121" s="1234"/>
      <c r="H121" s="1257"/>
      <c r="I121" s="1257"/>
      <c r="J121" s="1257"/>
      <c r="K121" s="1257"/>
      <c r="L121" s="1257"/>
      <c r="M121" s="1234"/>
      <c r="N121" s="1262"/>
      <c r="O121" s="1255"/>
      <c r="P121" s="1255"/>
      <c r="Q121" s="1255"/>
      <c r="R121" s="1255"/>
      <c r="S121" s="1234"/>
      <c r="T121" s="1234"/>
      <c r="U121" s="1234"/>
      <c r="V121" s="1234"/>
      <c r="W121" s="1234"/>
      <c r="X121" s="1234"/>
      <c r="Y121" s="1241"/>
      <c r="Z121" s="1223"/>
      <c r="AA121" s="1230"/>
      <c r="AB121" s="1223"/>
      <c r="AC121" s="1223"/>
      <c r="AD121" s="1223"/>
    </row>
    <row customHeight="1" ht="9">
      <c r="A122" s="1236"/>
      <c r="B122" s="1236"/>
      <c r="C122" s="1234"/>
      <c r="D122" s="1234"/>
      <c r="E122" s="1234"/>
      <c r="F122" s="1234"/>
      <c r="G122" s="1234"/>
      <c r="H122" s="1257"/>
      <c r="I122" s="1257"/>
      <c r="J122" s="1257"/>
      <c r="K122" s="1257"/>
      <c r="L122" s="1257"/>
      <c r="M122" s="1234"/>
      <c r="N122" s="1262"/>
      <c r="O122" s="1255"/>
      <c r="P122" s="1255"/>
      <c r="Q122" s="1255"/>
      <c r="R122" s="1255"/>
      <c r="S122" s="1234"/>
      <c r="T122" s="1234"/>
      <c r="U122" s="1234"/>
      <c r="V122" s="1234"/>
      <c r="W122" s="1234"/>
      <c r="X122" s="1234"/>
      <c r="Y122" s="1241"/>
      <c r="Z122" s="1223"/>
      <c r="AA122" s="1230"/>
      <c r="AB122" s="1223"/>
      <c r="AC122" s="1223"/>
      <c r="AD122" s="1223"/>
    </row>
    <row customHeight="1" ht="9">
      <c r="A123" s="1236"/>
      <c r="B123" s="1236"/>
      <c r="C123" s="1234"/>
      <c r="D123" s="1234"/>
      <c r="E123" s="1234"/>
      <c r="F123" s="1234"/>
      <c r="G123" s="1234"/>
      <c r="H123" s="1257"/>
      <c r="I123" s="1257"/>
      <c r="J123" s="1257"/>
      <c r="K123" s="1257"/>
      <c r="L123" s="1257"/>
      <c r="M123" s="1234"/>
      <c r="N123" s="1262"/>
      <c r="O123" s="1255"/>
      <c r="P123" s="1255"/>
      <c r="Q123" s="1255"/>
      <c r="R123" s="1255"/>
      <c r="S123" s="1234"/>
      <c r="T123" s="1234"/>
      <c r="U123" s="1234"/>
      <c r="V123" s="1234"/>
      <c r="W123" s="1234"/>
      <c r="X123" s="1234"/>
      <c r="Y123" s="1241"/>
      <c r="Z123" s="1223"/>
      <c r="AA123" s="1230"/>
      <c r="AB123" s="1223"/>
      <c r="AC123" s="1223"/>
      <c r="AD123" s="1223"/>
    </row>
    <row customHeight="1" ht="9">
      <c r="A124" s="1236"/>
      <c r="B124" s="1236"/>
      <c r="C124" s="1234"/>
      <c r="D124" s="1234"/>
      <c r="E124" s="1234"/>
      <c r="F124" s="1234"/>
      <c r="G124" s="1234"/>
      <c r="H124" s="1257"/>
      <c r="I124" s="1257"/>
      <c r="J124" s="1257"/>
      <c r="K124" s="1257"/>
      <c r="L124" s="1257"/>
      <c r="M124" s="1234"/>
      <c r="N124" s="1262"/>
      <c r="O124" s="1255"/>
      <c r="P124" s="1255"/>
      <c r="Q124" s="1255"/>
      <c r="R124" s="1255"/>
      <c r="S124" s="1234"/>
      <c r="T124" s="1234"/>
      <c r="U124" s="1234"/>
      <c r="V124" s="1234"/>
      <c r="W124" s="1234"/>
      <c r="X124" s="1234"/>
      <c r="Y124" s="1241"/>
      <c r="Z124" s="1223"/>
      <c r="AA124" s="1230"/>
      <c r="AB124" s="1223"/>
      <c r="AC124" s="1223"/>
      <c r="AD124" s="1223"/>
    </row>
    <row customHeight="1" ht="9">
      <c r="A125" s="1236"/>
      <c r="B125" s="1236"/>
      <c r="C125" s="1234"/>
      <c r="D125" s="1234"/>
      <c r="E125" s="1234"/>
      <c r="F125" s="1234"/>
      <c r="G125" s="1234"/>
      <c r="H125" s="1257"/>
      <c r="I125" s="1257"/>
      <c r="J125" s="1257"/>
      <c r="K125" s="1257"/>
      <c r="L125" s="1257"/>
      <c r="M125" s="1234"/>
      <c r="N125" s="1262"/>
      <c r="O125" s="1255"/>
      <c r="P125" s="1255"/>
      <c r="Q125" s="1255"/>
      <c r="R125" s="1255"/>
      <c r="S125" s="1234"/>
      <c r="T125" s="1234"/>
      <c r="U125" s="1234"/>
      <c r="V125" s="1234"/>
      <c r="W125" s="1234"/>
      <c r="X125" s="1234"/>
      <c r="Y125" s="1241"/>
      <c r="Z125" s="1223"/>
      <c r="AA125" s="1230"/>
      <c r="AB125" s="1223"/>
      <c r="AC125" s="1223"/>
      <c r="AD125" s="1223"/>
    </row>
    <row customHeight="1" ht="9">
      <c r="A126" s="1236"/>
      <c r="B126" s="1236"/>
      <c r="C126" s="1234"/>
      <c r="D126" s="1234"/>
      <c r="E126" s="1234"/>
      <c r="F126" s="1234"/>
      <c r="G126" s="1234"/>
      <c r="H126" s="1257"/>
      <c r="I126" s="1257"/>
      <c r="J126" s="1257"/>
      <c r="K126" s="1257"/>
      <c r="L126" s="1257"/>
      <c r="M126" s="1234"/>
      <c r="N126" s="1262"/>
      <c r="O126" s="1255"/>
      <c r="P126" s="1255"/>
      <c r="Q126" s="1255"/>
      <c r="R126" s="1255"/>
      <c r="S126" s="1234"/>
      <c r="T126" s="1234"/>
      <c r="U126" s="1234"/>
      <c r="V126" s="1234"/>
      <c r="W126" s="1234"/>
      <c r="X126" s="1234"/>
      <c r="Y126" s="1241"/>
      <c r="Z126" s="1223"/>
      <c r="AA126" s="1230"/>
      <c r="AB126" s="1223"/>
      <c r="AC126" s="1223"/>
      <c r="AD126" s="1223"/>
    </row>
    <row customHeight="1" ht="9">
      <c r="A127" s="1236"/>
      <c r="B127" s="1236"/>
      <c r="C127" s="1234"/>
      <c r="D127" s="1234"/>
      <c r="E127" s="1234"/>
      <c r="F127" s="1234"/>
      <c r="G127" s="1234"/>
      <c r="H127" s="1257"/>
      <c r="I127" s="1257"/>
      <c r="J127" s="1257"/>
      <c r="K127" s="1257"/>
      <c r="L127" s="1257"/>
      <c r="M127" s="1234"/>
      <c r="N127" s="1262"/>
      <c r="O127" s="1255"/>
      <c r="P127" s="1255"/>
      <c r="Q127" s="1255"/>
      <c r="R127" s="1255"/>
      <c r="S127" s="1234"/>
      <c r="T127" s="1234"/>
      <c r="U127" s="1234"/>
      <c r="V127" s="1234"/>
      <c r="W127" s="1234"/>
      <c r="X127" s="1234"/>
      <c r="Y127" s="1241"/>
      <c r="Z127" s="1223"/>
      <c r="AA127" s="1230"/>
      <c r="AB127" s="1223"/>
      <c r="AC127" s="1223"/>
      <c r="AD127" s="1223"/>
    </row>
    <row customHeight="1" ht="9">
      <c r="A128" s="1236"/>
      <c r="B128" s="1236"/>
      <c r="C128" s="1234"/>
      <c r="D128" s="1234"/>
      <c r="E128" s="1234"/>
      <c r="F128" s="1234"/>
      <c r="G128" s="1234"/>
      <c r="H128" s="1257"/>
      <c r="I128" s="1257"/>
      <c r="J128" s="1257"/>
      <c r="K128" s="1257"/>
      <c r="L128" s="1257"/>
      <c r="M128" s="1234"/>
      <c r="N128" s="1262"/>
      <c r="O128" s="1255"/>
      <c r="P128" s="1255"/>
      <c r="Q128" s="1255"/>
      <c r="R128" s="1255"/>
      <c r="S128" s="1234"/>
      <c r="T128" s="1234"/>
      <c r="U128" s="1234"/>
      <c r="V128" s="1234"/>
      <c r="W128" s="1234"/>
      <c r="X128" s="1234"/>
      <c r="Y128" s="1241"/>
      <c r="Z128" s="1223"/>
      <c r="AA128" s="1230"/>
      <c r="AB128" s="1223"/>
      <c r="AC128" s="1223"/>
      <c r="AD128" s="1223"/>
    </row>
    <row customHeight="1" ht="9">
      <c r="A129" s="1236"/>
      <c r="B129" s="1236"/>
      <c r="C129" s="1234"/>
      <c r="D129" s="1234"/>
      <c r="E129" s="1234"/>
      <c r="F129" s="1234"/>
      <c r="G129" s="1234"/>
      <c r="H129" s="1257"/>
      <c r="I129" s="1257"/>
      <c r="J129" s="1257"/>
      <c r="K129" s="1257"/>
      <c r="L129" s="1257"/>
      <c r="M129" s="1234"/>
      <c r="N129" s="1262"/>
      <c r="O129" s="1255"/>
      <c r="P129" s="1255"/>
      <c r="Q129" s="1255"/>
      <c r="R129" s="1255"/>
      <c r="S129" s="1234"/>
      <c r="T129" s="1234"/>
      <c r="U129" s="1234"/>
      <c r="V129" s="1234"/>
      <c r="W129" s="1234"/>
      <c r="X129" s="1234"/>
      <c r="Y129" s="1241"/>
      <c r="Z129" s="1223"/>
      <c r="AA129" s="1230"/>
      <c r="AB129" s="1223"/>
      <c r="AC129" s="1223"/>
      <c r="AD129" s="1223"/>
    </row>
    <row customHeight="1" ht="9">
      <c r="A130" s="1236"/>
      <c r="B130" s="1236"/>
      <c r="C130" s="1234"/>
      <c r="D130" s="1234"/>
      <c r="E130" s="1234"/>
      <c r="F130" s="1234"/>
      <c r="G130" s="1234"/>
      <c r="H130" s="1257"/>
      <c r="I130" s="1257"/>
      <c r="J130" s="1257"/>
      <c r="K130" s="1257"/>
      <c r="L130" s="1257"/>
      <c r="M130" s="1234"/>
      <c r="N130" s="1262"/>
      <c r="O130" s="1263"/>
      <c r="P130" s="1263"/>
      <c r="Q130" s="1263"/>
      <c r="R130" s="1263"/>
      <c r="S130" s="1234"/>
      <c r="T130" s="1234"/>
      <c r="U130" s="1234"/>
      <c r="V130" s="1234"/>
      <c r="W130" s="1234"/>
      <c r="X130" s="1234"/>
      <c r="Y130" s="1241"/>
      <c r="Z130" s="1223"/>
      <c r="AA130" s="1230"/>
      <c r="AB130" s="1223"/>
      <c r="AC130" s="1223"/>
      <c r="AD130" s="1223"/>
    </row>
    <row customHeight="1" ht="9">
      <c r="A131" s="1236"/>
      <c r="B131" s="1236"/>
      <c r="C131" s="1234"/>
      <c r="D131" s="1234"/>
      <c r="E131" s="1234"/>
      <c r="F131" s="1234"/>
      <c r="G131" s="1234"/>
      <c r="H131" s="1257"/>
      <c r="I131" s="1257"/>
      <c r="J131" s="1257"/>
      <c r="K131" s="1257"/>
      <c r="L131" s="1257"/>
      <c r="M131" s="1234"/>
      <c r="N131" s="1262"/>
      <c r="O131" s="1264"/>
      <c r="P131" s="1264"/>
      <c r="Q131" s="1264"/>
      <c r="R131" s="1264"/>
      <c r="S131" s="1234"/>
      <c r="T131" s="1234"/>
      <c r="U131" s="1234"/>
      <c r="V131" s="1234"/>
      <c r="W131" s="1234"/>
      <c r="X131" s="1234"/>
      <c r="Y131" s="1241"/>
      <c r="Z131" s="1223"/>
      <c r="AA131" s="1230"/>
      <c r="AB131" s="1223"/>
      <c r="AC131" s="1223"/>
      <c r="AD131" s="1223"/>
    </row>
    <row customHeight="1" ht="9">
      <c r="A132" s="1236"/>
      <c r="B132" s="1236"/>
      <c r="C132" s="1234"/>
      <c r="D132" s="1234"/>
      <c r="E132" s="1234"/>
      <c r="F132" s="1234"/>
      <c r="G132" s="1234"/>
      <c r="H132" s="1257"/>
      <c r="I132" s="1257"/>
      <c r="J132" s="1257"/>
      <c r="K132" s="1257"/>
      <c r="L132" s="1257"/>
      <c r="M132" s="1234"/>
      <c r="N132" s="1262"/>
      <c r="O132" s="1263"/>
      <c r="P132" s="1263"/>
      <c r="Q132" s="1263"/>
      <c r="R132" s="1263"/>
      <c r="S132" s="1234"/>
      <c r="T132" s="1234"/>
      <c r="U132" s="1234"/>
      <c r="V132" s="1234"/>
      <c r="W132" s="1234"/>
      <c r="X132" s="1234"/>
      <c r="Y132" s="1241"/>
      <c r="Z132" s="1223"/>
      <c r="AA132" s="1230"/>
      <c r="AB132" s="1223"/>
      <c r="AC132" s="1223"/>
      <c r="AD132" s="1223"/>
    </row>
    <row customHeight="1" ht="9">
      <c r="A133" s="1236"/>
      <c r="B133" s="1236"/>
      <c r="C133" s="1234"/>
      <c r="D133" s="1234"/>
      <c r="E133" s="1234"/>
      <c r="F133" s="1234"/>
      <c r="G133" s="1234"/>
      <c r="H133" s="1257"/>
      <c r="I133" s="1257"/>
      <c r="J133" s="1257"/>
      <c r="K133" s="1257"/>
      <c r="L133" s="1257"/>
      <c r="M133" s="1234"/>
      <c r="N133" s="1262"/>
      <c r="O133" s="1264"/>
      <c r="P133" s="1264"/>
      <c r="Q133" s="1264"/>
      <c r="R133" s="1264"/>
      <c r="S133" s="1234"/>
      <c r="T133" s="1234"/>
      <c r="U133" s="1234"/>
      <c r="V133" s="1234"/>
      <c r="W133" s="1234"/>
      <c r="X133" s="1234"/>
      <c r="Y133" s="1241"/>
      <c r="Z133" s="1223"/>
      <c r="AA133" s="1230"/>
      <c r="AB133" s="1223"/>
      <c r="AC133" s="1223"/>
      <c r="AD133" s="1223"/>
    </row>
    <row customHeight="1" ht="9">
      <c r="A134" s="1236"/>
      <c r="B134" s="1236"/>
      <c r="C134" s="1234"/>
      <c r="D134" s="1234"/>
      <c r="E134" s="1234"/>
      <c r="F134" s="1234"/>
      <c r="G134" s="1234"/>
      <c r="H134" s="1257"/>
      <c r="I134" s="1257"/>
      <c r="J134" s="1257"/>
      <c r="K134" s="1257"/>
      <c r="L134" s="1257"/>
      <c r="M134" s="1234"/>
      <c r="N134" s="1262"/>
      <c r="O134" s="1255"/>
      <c r="P134" s="1255"/>
      <c r="Q134" s="1255"/>
      <c r="R134" s="1255"/>
      <c r="S134" s="1234"/>
      <c r="T134" s="1234"/>
      <c r="U134" s="1234"/>
      <c r="V134" s="1234"/>
      <c r="W134" s="1234"/>
      <c r="X134" s="1234"/>
      <c r="Y134" s="1241"/>
      <c r="Z134" s="1223"/>
      <c r="AA134" s="1230"/>
      <c r="AB134" s="1223"/>
      <c r="AC134" s="1223"/>
      <c r="AD134" s="1223"/>
    </row>
    <row customHeight="1" ht="9">
      <c r="A135" s="1236"/>
      <c r="B135" s="1236"/>
      <c r="C135" s="1234"/>
      <c r="D135" s="1234"/>
      <c r="E135" s="1234"/>
      <c r="F135" s="1234"/>
      <c r="G135" s="1234"/>
      <c r="H135" s="1257"/>
      <c r="I135" s="1257"/>
      <c r="J135" s="1257"/>
      <c r="K135" s="1257"/>
      <c r="L135" s="1257"/>
      <c r="M135" s="1234"/>
      <c r="N135" s="1262"/>
      <c r="O135" s="1255"/>
      <c r="P135" s="1255"/>
      <c r="Q135" s="1255"/>
      <c r="R135" s="1255"/>
      <c r="S135" s="1234"/>
      <c r="T135" s="1234"/>
      <c r="U135" s="1234"/>
      <c r="V135" s="1234"/>
      <c r="W135" s="1234"/>
      <c r="X135" s="1234"/>
      <c r="Y135" s="1241"/>
      <c r="Z135" s="1223"/>
      <c r="AA135" s="1230"/>
      <c r="AB135" s="1223"/>
      <c r="AC135" s="1223"/>
      <c r="AD135" s="1223"/>
    </row>
    <row customHeight="1" ht="9">
      <c r="A136" s="1236"/>
      <c r="B136" s="1236"/>
      <c r="C136" s="1234"/>
      <c r="D136" s="1234"/>
      <c r="E136" s="1234"/>
      <c r="F136" s="1234"/>
      <c r="G136" s="1234"/>
      <c r="H136" s="1257"/>
      <c r="I136" s="1257"/>
      <c r="J136" s="1257"/>
      <c r="K136" s="1257"/>
      <c r="L136" s="1257"/>
      <c r="M136" s="1234"/>
      <c r="N136" s="1262"/>
      <c r="O136" s="1255"/>
      <c r="P136" s="1255"/>
      <c r="Q136" s="1255"/>
      <c r="R136" s="1255"/>
      <c r="S136" s="1234"/>
      <c r="T136" s="1234"/>
      <c r="U136" s="1234"/>
      <c r="V136" s="1234"/>
      <c r="W136" s="1234"/>
      <c r="X136" s="1234"/>
      <c r="Y136" s="1241"/>
      <c r="Z136" s="1223"/>
      <c r="AA136" s="1230"/>
      <c r="AB136" s="1223"/>
      <c r="AC136" s="1223"/>
      <c r="AD136" s="1223"/>
    </row>
    <row customHeight="1" ht="9">
      <c r="A137" s="1236"/>
      <c r="B137" s="1236"/>
      <c r="C137" s="1234"/>
      <c r="D137" s="1234"/>
      <c r="E137" s="1234"/>
      <c r="F137" s="1234"/>
      <c r="G137" s="1234"/>
      <c r="H137" s="1257"/>
      <c r="I137" s="1257"/>
      <c r="J137" s="1257"/>
      <c r="K137" s="1257"/>
      <c r="L137" s="1257"/>
      <c r="M137" s="1234"/>
      <c r="N137" s="1262"/>
      <c r="O137" s="1265"/>
      <c r="P137" s="1265"/>
      <c r="Q137" s="1265"/>
      <c r="R137" s="1265"/>
      <c r="S137" s="1234"/>
      <c r="T137" s="1234"/>
      <c r="U137" s="1234"/>
      <c r="V137" s="1234"/>
      <c r="W137" s="1234"/>
      <c r="X137" s="1234"/>
      <c r="Y137" s="1241"/>
      <c r="Z137" s="1223"/>
      <c r="AA137" s="1230"/>
      <c r="AB137" s="1223"/>
      <c r="AC137" s="1223"/>
      <c r="AD137" s="1223"/>
    </row>
    <row customHeight="1" ht="9">
      <c r="A138" s="1236"/>
      <c r="B138" s="1236"/>
      <c r="C138" s="1234"/>
      <c r="D138" s="1234"/>
      <c r="E138" s="1234"/>
      <c r="F138" s="1234"/>
      <c r="G138" s="1234"/>
      <c r="H138" s="1257"/>
      <c r="I138" s="1257"/>
      <c r="J138" s="1257"/>
      <c r="K138" s="1257"/>
      <c r="L138" s="1257"/>
      <c r="M138" s="1234"/>
      <c r="N138" s="1262"/>
      <c r="O138" s="1258"/>
      <c r="P138" s="1258"/>
      <c r="Q138" s="1258"/>
      <c r="R138" s="1258"/>
      <c r="S138" s="1234"/>
      <c r="T138" s="1234"/>
      <c r="U138" s="1234"/>
      <c r="V138" s="1234"/>
      <c r="W138" s="1234"/>
      <c r="X138" s="1234"/>
      <c r="Y138" s="1241"/>
      <c r="Z138" s="1223"/>
      <c r="AA138" s="1230"/>
      <c r="AB138" s="1223"/>
      <c r="AC138" s="1223"/>
      <c r="AD138" s="1223"/>
    </row>
    <row customHeight="1" ht="9">
      <c r="A139" s="1236"/>
      <c r="B139" s="1236"/>
      <c r="C139" s="1234"/>
      <c r="D139" s="1234"/>
      <c r="E139" s="1234"/>
      <c r="F139" s="1234"/>
      <c r="G139" s="1234"/>
      <c r="H139" s="1257"/>
      <c r="I139" s="1257"/>
      <c r="J139" s="1257"/>
      <c r="K139" s="1257"/>
      <c r="L139" s="1257"/>
      <c r="M139" s="1234"/>
      <c r="N139" s="1262"/>
      <c r="O139" s="1234"/>
      <c r="P139" s="1234"/>
      <c r="Q139" s="1234"/>
      <c r="R139" s="1234"/>
      <c r="S139" s="1234"/>
      <c r="T139" s="1234"/>
      <c r="U139" s="1234"/>
      <c r="V139" s="1234"/>
      <c r="W139" s="1234"/>
      <c r="X139" s="1234"/>
      <c r="Y139" s="1241"/>
      <c r="Z139" s="1223"/>
      <c r="AA139" s="1230"/>
      <c r="AB139" s="1223"/>
      <c r="AC139" s="1223"/>
      <c r="AD139" s="1223"/>
    </row>
    <row customHeight="1" ht="9">
      <c r="A140" s="1236"/>
      <c r="B140" s="1236"/>
      <c r="C140" s="1234"/>
      <c r="D140" s="1234"/>
      <c r="E140" s="1234"/>
      <c r="F140" s="1234"/>
      <c r="G140" s="1234"/>
      <c r="H140" s="1257"/>
      <c r="I140" s="1257"/>
      <c r="J140" s="1257"/>
      <c r="K140" s="1257"/>
      <c r="L140" s="1257"/>
      <c r="M140" s="1234"/>
      <c r="N140" s="1262"/>
      <c r="O140" s="1234"/>
      <c r="P140" s="1234"/>
      <c r="Q140" s="1234"/>
      <c r="R140" s="1234"/>
      <c r="S140" s="1234"/>
      <c r="T140" s="1234"/>
      <c r="U140" s="1234"/>
      <c r="V140" s="1234"/>
      <c r="W140" s="1234"/>
      <c r="X140" s="1234"/>
      <c r="Y140" s="1241"/>
      <c r="Z140" s="1223"/>
      <c r="AA140" s="1230"/>
      <c r="AB140" s="1223"/>
      <c r="AC140" s="1223"/>
      <c r="AD140" s="1223"/>
    </row>
    <row customHeight="1" ht="9">
      <c r="A141" s="1236"/>
      <c r="B141" s="1236"/>
      <c r="C141" s="1234"/>
      <c r="D141" s="1234"/>
      <c r="E141" s="1234"/>
      <c r="F141" s="1234"/>
      <c r="G141" s="1234"/>
      <c r="H141" s="1257"/>
      <c r="I141" s="1257"/>
      <c r="J141" s="1257"/>
      <c r="K141" s="1257"/>
      <c r="L141" s="1257"/>
      <c r="M141" s="1234"/>
      <c r="N141" s="1262"/>
      <c r="O141" s="1234"/>
      <c r="P141" s="1234"/>
      <c r="Q141" s="1234"/>
      <c r="R141" s="1234"/>
      <c r="S141" s="1234"/>
      <c r="T141" s="1234"/>
      <c r="U141" s="1234"/>
      <c r="V141" s="1234"/>
      <c r="W141" s="1234"/>
      <c r="X141" s="1234"/>
      <c r="Y141" s="1241"/>
      <c r="Z141" s="1223"/>
      <c r="AA141" s="1230"/>
      <c r="AB141" s="1223"/>
      <c r="AC141" s="1223"/>
      <c r="AD141" s="1223"/>
    </row>
    <row customHeight="1" ht="9">
      <c r="A142" s="1236"/>
      <c r="B142" s="1236"/>
      <c r="C142" s="1234"/>
      <c r="D142" s="1234"/>
      <c r="E142" s="1234"/>
      <c r="F142" s="1234"/>
      <c r="G142" s="1234"/>
      <c r="H142" s="1257"/>
      <c r="I142" s="1257"/>
      <c r="J142" s="1257"/>
      <c r="K142" s="1257"/>
      <c r="L142" s="1257"/>
      <c r="M142" s="1234"/>
      <c r="N142" s="1262"/>
      <c r="O142" s="1234"/>
      <c r="P142" s="1234"/>
      <c r="Q142" s="1234"/>
      <c r="R142" s="1234"/>
      <c r="S142" s="1234"/>
      <c r="T142" s="1234"/>
      <c r="U142" s="1234"/>
      <c r="V142" s="1234"/>
      <c r="W142" s="1234"/>
      <c r="X142" s="1234"/>
      <c r="Y142" s="1241"/>
      <c r="Z142" s="1223"/>
      <c r="AA142" s="1230"/>
      <c r="AB142" s="1223"/>
      <c r="AC142" s="1223"/>
      <c r="AD142" s="1223"/>
    </row>
    <row customHeight="1" ht="9">
      <c r="A143" s="1236"/>
      <c r="B143" s="1236"/>
      <c r="C143" s="1234"/>
      <c r="D143" s="1234"/>
      <c r="E143" s="1234"/>
      <c r="F143" s="1234"/>
      <c r="G143" s="1234"/>
      <c r="H143" s="1257"/>
      <c r="I143" s="1257"/>
      <c r="J143" s="1257"/>
      <c r="K143" s="1257"/>
      <c r="L143" s="1257"/>
      <c r="M143" s="1234"/>
      <c r="N143" s="1262"/>
      <c r="O143" s="1234"/>
      <c r="P143" s="1234"/>
      <c r="Q143" s="1234"/>
      <c r="R143" s="1234"/>
      <c r="S143" s="1234"/>
      <c r="T143" s="1234"/>
      <c r="U143" s="1234"/>
      <c r="V143" s="1234"/>
      <c r="W143" s="1234"/>
      <c r="X143" s="1234"/>
      <c r="Y143" s="1241"/>
      <c r="Z143" s="1223"/>
      <c r="AA143" s="1230"/>
      <c r="AB143" s="1223"/>
      <c r="AC143" s="1223"/>
      <c r="AD143" s="1223"/>
    </row>
    <row customHeight="1" ht="9">
      <c r="A144" s="1236"/>
      <c r="B144" s="1236"/>
      <c r="C144" s="1234"/>
      <c r="D144" s="1234"/>
      <c r="E144" s="1234"/>
      <c r="F144" s="1234"/>
      <c r="G144" s="1234"/>
      <c r="H144" s="1257"/>
      <c r="I144" s="1257"/>
      <c r="J144" s="1257"/>
      <c r="K144" s="1257"/>
      <c r="L144" s="1257"/>
      <c r="M144" s="1234"/>
      <c r="N144" s="1262"/>
      <c r="O144" s="1234"/>
      <c r="P144" s="1234"/>
      <c r="Q144" s="1234"/>
      <c r="R144" s="1234"/>
      <c r="S144" s="1234"/>
      <c r="T144" s="1234"/>
      <c r="U144" s="1234"/>
      <c r="V144" s="1234"/>
      <c r="W144" s="1234"/>
      <c r="X144" s="1234"/>
      <c r="Y144" s="1241"/>
      <c r="Z144" s="1223"/>
      <c r="AA144" s="1230"/>
      <c r="AB144" s="1223"/>
      <c r="AC144" s="1223"/>
      <c r="AD144" s="1223"/>
    </row>
    <row customHeight="1" ht="9">
      <c r="A145" s="1236"/>
      <c r="B145" s="1236"/>
      <c r="C145" s="1234"/>
      <c r="D145" s="1234"/>
      <c r="E145" s="1234"/>
      <c r="F145" s="1234"/>
      <c r="G145" s="1234"/>
      <c r="H145" s="1257"/>
      <c r="I145" s="1257"/>
      <c r="J145" s="1257"/>
      <c r="K145" s="1257"/>
      <c r="L145" s="1257"/>
      <c r="M145" s="1234"/>
      <c r="N145" s="1262"/>
      <c r="O145" s="1234"/>
      <c r="P145" s="1234"/>
      <c r="Q145" s="1234"/>
      <c r="R145" s="1234"/>
      <c r="S145" s="1234"/>
      <c r="T145" s="1234"/>
      <c r="U145" s="1234"/>
      <c r="V145" s="1234"/>
      <c r="W145" s="1234"/>
      <c r="X145" s="1234"/>
      <c r="Y145" s="1241"/>
      <c r="Z145" s="1223"/>
      <c r="AA145" s="1230"/>
      <c r="AB145" s="1223"/>
      <c r="AC145" s="1223"/>
      <c r="AD145" s="1223"/>
    </row>
    <row customHeight="1" ht="9">
      <c r="A146" s="1236"/>
      <c r="B146" s="1236"/>
      <c r="C146" s="1234"/>
      <c r="D146" s="1234"/>
      <c r="E146" s="1234"/>
      <c r="F146" s="1234"/>
      <c r="G146" s="1234"/>
      <c r="H146" s="1257"/>
      <c r="I146" s="1257"/>
      <c r="J146" s="1257"/>
      <c r="K146" s="1257"/>
      <c r="L146" s="1257"/>
      <c r="M146" s="1234"/>
      <c r="N146" s="1262"/>
      <c r="O146" s="1234"/>
      <c r="P146" s="1234"/>
      <c r="Q146" s="1234"/>
      <c r="R146" s="1234"/>
      <c r="S146" s="1234"/>
      <c r="T146" s="1234"/>
      <c r="U146" s="1234"/>
      <c r="V146" s="1234"/>
      <c r="W146" s="1234"/>
      <c r="X146" s="1234"/>
      <c r="Y146" s="1241"/>
      <c r="Z146" s="1223"/>
      <c r="AA146" s="1230"/>
      <c r="AB146" s="1223"/>
      <c r="AC146" s="1223"/>
      <c r="AD146" s="1223"/>
    </row>
    <row customHeight="1" ht="9">
      <c r="A147" s="1236"/>
      <c r="B147" s="1236"/>
      <c r="C147" s="1236"/>
      <c r="D147" s="1236"/>
      <c r="E147" s="1236"/>
      <c r="F147" s="1236"/>
      <c r="G147" s="1236"/>
      <c r="H147" s="1236"/>
      <c r="I147" s="1236"/>
      <c r="J147" s="1236"/>
      <c r="K147" s="1236"/>
      <c r="L147" s="1236"/>
      <c r="M147" s="1236"/>
      <c r="N147" s="1236"/>
      <c r="O147" s="1236"/>
      <c r="P147" s="1236"/>
      <c r="Q147" s="1236"/>
      <c r="R147" s="1236"/>
      <c r="S147" s="1236"/>
      <c r="T147" s="1236"/>
      <c r="U147" s="1236"/>
      <c r="V147" s="1236"/>
      <c r="W147" s="1236"/>
      <c r="X147" s="1236"/>
      <c r="Y147" s="1236"/>
      <c r="Z147" s="1236"/>
      <c r="AA147" s="1236"/>
      <c r="AB147" s="1236"/>
      <c r="AC147" s="1236"/>
      <c r="AD147" s="1236"/>
    </row>
    <row customHeight="1" ht="90">
      <c r="A148" s="1236" t="s">
        <v>2229</v>
      </c>
      <c r="B148" s="1236"/>
      <c r="C148" s="1234" t="s">
        <v>2770</v>
      </c>
      <c r="D148" s="1234" t="s">
        <v>154</v>
      </c>
      <c r="E148" s="1234" t="s">
        <v>2231</v>
      </c>
      <c r="F148" s="1234" t="s">
        <v>2771</v>
      </c>
      <c r="G148" s="1234"/>
      <c r="H148" s="1234"/>
      <c r="I148" s="1266"/>
      <c r="J148" s="1266"/>
      <c r="K148" s="1266"/>
      <c r="L148" s="1266"/>
      <c r="M148" s="126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1247"/>
      <c r="O148" s="1234"/>
      <c r="P148" s="1240"/>
      <c r="Q148" s="1240"/>
      <c r="R148" s="1240"/>
      <c r="S148" s="1234"/>
      <c r="T148" s="1234" t="s">
        <v>2772</v>
      </c>
      <c r="U148" s="124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1240"/>
      <c r="W148" s="1240"/>
      <c r="X148" s="1234" t="s">
        <v>2773</v>
      </c>
      <c r="Y148" s="1241"/>
      <c r="Z148" s="1223"/>
      <c r="AA148" s="1230"/>
      <c r="AB148" s="1223"/>
      <c r="AC148" s="1223"/>
      <c r="AD148" s="1223"/>
    </row>
    <row customHeight="1" ht="9">
      <c r="A149" s="1236"/>
      <c r="B149" s="1236"/>
      <c r="C149" s="1236"/>
      <c r="D149" s="1236"/>
      <c r="E149" s="1236"/>
      <c r="F149" s="1236"/>
      <c r="G149" s="1236"/>
      <c r="H149" s="1236"/>
      <c r="I149" s="1236"/>
      <c r="J149" s="1236"/>
      <c r="K149" s="1236"/>
      <c r="L149" s="1236"/>
      <c r="M149" s="1236"/>
      <c r="N149" s="1236"/>
      <c r="O149" s="1236"/>
      <c r="P149" s="1236"/>
      <c r="Q149" s="1236"/>
      <c r="R149" s="1236"/>
      <c r="S149" s="1236"/>
      <c r="T149" s="1236"/>
      <c r="U149" s="1236"/>
      <c r="V149" s="1236"/>
      <c r="W149" s="1236"/>
      <c r="X149" s="1236"/>
      <c r="Y149" s="1236"/>
      <c r="Z149" s="1236"/>
      <c r="AA149" s="1236"/>
      <c r="AB149" s="1236"/>
      <c r="AC149" s="1236"/>
      <c r="AD149" s="1236"/>
    </row>
    <row customHeight="1" ht="9">
      <c r="A150" s="1236" t="s">
        <v>2233</v>
      </c>
      <c r="B150" s="1236"/>
      <c r="C150" s="1234"/>
      <c r="D150" s="1234"/>
      <c r="E150" s="1234"/>
      <c r="F150" s="1234"/>
      <c r="G150" s="1234"/>
      <c r="H150" s="1234"/>
      <c r="I150" s="1234"/>
      <c r="J150" s="1234"/>
      <c r="K150" s="1234"/>
      <c r="L150" s="1234"/>
      <c r="M150" s="1234"/>
      <c r="N150" s="1234"/>
      <c r="O150" s="1234"/>
      <c r="P150" s="1234"/>
      <c r="Q150" s="1234"/>
      <c r="R150" s="1234"/>
      <c r="S150" s="1234"/>
      <c r="T150" s="1234"/>
      <c r="U150" s="1234"/>
      <c r="V150" s="1234"/>
      <c r="W150" s="1234"/>
      <c r="X150" s="1234"/>
      <c r="Y150" s="1241"/>
      <c r="Z150" s="1223"/>
      <c r="AA150" s="1230"/>
      <c r="AB150" s="1223"/>
      <c r="AC150" s="1223"/>
      <c r="AD150" s="1223"/>
    </row>
    <row customHeight="1" ht="9">
      <c r="A151" s="1236"/>
      <c r="B151" s="1236"/>
      <c r="C151" s="1236"/>
      <c r="D151" s="1236"/>
      <c r="E151" s="1236"/>
      <c r="F151" s="1236"/>
      <c r="G151" s="1236"/>
      <c r="H151" s="1236"/>
      <c r="I151" s="1236"/>
      <c r="J151" s="1236"/>
      <c r="K151" s="1236"/>
      <c r="L151" s="1236"/>
      <c r="M151" s="1236"/>
      <c r="N151" s="1236"/>
      <c r="O151" s="1236"/>
      <c r="P151" s="1236"/>
      <c r="Q151" s="1236"/>
      <c r="R151" s="1236"/>
      <c r="S151" s="1236"/>
      <c r="T151" s="1236"/>
      <c r="U151" s="1236"/>
      <c r="V151" s="1236"/>
      <c r="W151" s="1236"/>
      <c r="X151" s="1236"/>
      <c r="Y151" s="1236"/>
      <c r="Z151" s="1236"/>
      <c r="AA151" s="1236"/>
      <c r="AB151" s="1236"/>
      <c r="AC151" s="1236"/>
      <c r="AD151" s="1236"/>
    </row>
    <row customHeight="1" ht="9">
      <c r="A152" s="1236" t="s">
        <v>2236</v>
      </c>
      <c r="B152" s="1236"/>
      <c r="C152" s="1234"/>
      <c r="D152" s="1234"/>
      <c r="E152" s="1234"/>
      <c r="F152" s="1234"/>
      <c r="G152" s="1234"/>
      <c r="H152" s="1234"/>
      <c r="I152" s="1234"/>
      <c r="J152" s="1234"/>
      <c r="K152" s="1234"/>
      <c r="L152" s="1234"/>
      <c r="M152" s="1234"/>
      <c r="N152" s="1234"/>
      <c r="O152" s="1234"/>
      <c r="P152" s="1234"/>
      <c r="Q152" s="1234"/>
      <c r="R152" s="1234"/>
      <c r="S152" s="1234"/>
      <c r="T152" s="1234"/>
      <c r="U152" s="1234"/>
      <c r="V152" s="1234"/>
      <c r="W152" s="1234"/>
      <c r="X152" s="1234"/>
      <c r="Y152" s="1241"/>
      <c r="Z152" s="1223"/>
      <c r="AA152" s="1230"/>
      <c r="AB152" s="1223"/>
      <c r="AC152" s="1223"/>
      <c r="AD152" s="1223"/>
    </row>
    <row customHeight="1" ht="9">
      <c r="A153" s="1236"/>
      <c r="B153" s="1236"/>
      <c r="C153" s="1236"/>
      <c r="D153" s="1236"/>
      <c r="E153" s="1236"/>
      <c r="F153" s="1236"/>
      <c r="G153" s="1236"/>
      <c r="H153" s="1236"/>
      <c r="I153" s="1236"/>
      <c r="J153" s="1236"/>
      <c r="K153" s="1236"/>
      <c r="L153" s="1236"/>
      <c r="M153" s="1236"/>
      <c r="N153" s="1236"/>
      <c r="O153" s="1236"/>
      <c r="P153" s="1236"/>
      <c r="Q153" s="1236"/>
      <c r="R153" s="1236"/>
      <c r="S153" s="1236"/>
      <c r="T153" s="1236"/>
      <c r="U153" s="1236"/>
      <c r="V153" s="1236"/>
      <c r="W153" s="1236"/>
      <c r="X153" s="1236"/>
      <c r="Y153" s="1236"/>
      <c r="Z153" s="1236"/>
      <c r="AA153" s="1236"/>
      <c r="AB153" s="1236"/>
      <c r="AC153" s="1236"/>
      <c r="AD153" s="1236"/>
    </row>
    <row customHeight="1" ht="9">
      <c r="A154" s="1236" t="s">
        <v>2241</v>
      </c>
      <c r="B154" s="1236"/>
      <c r="C154" s="1234"/>
      <c r="D154" s="1234"/>
      <c r="E154" s="1234"/>
      <c r="F154" s="1234"/>
      <c r="G154" s="1234"/>
      <c r="H154" s="1234"/>
      <c r="I154" s="1234"/>
      <c r="J154" s="1234"/>
      <c r="K154" s="1234"/>
      <c r="L154" s="1234"/>
      <c r="M154" s="1234"/>
      <c r="N154" s="1234"/>
      <c r="O154" s="1234"/>
      <c r="P154" s="1234"/>
      <c r="Q154" s="1234"/>
      <c r="R154" s="1234"/>
      <c r="S154" s="1234"/>
      <c r="T154" s="1234"/>
      <c r="U154" s="1234"/>
      <c r="V154" s="1234"/>
      <c r="W154" s="1234"/>
      <c r="X154" s="1234"/>
      <c r="Y154" s="1241"/>
      <c r="Z154" s="1223"/>
      <c r="AA154" s="1230"/>
      <c r="AB154" s="1223"/>
      <c r="AC154" s="1223"/>
      <c r="AD154" s="122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CE298B-273F-3049-6CB7-0.03B6C8C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8" style="3319" width="12.28125" hidden="1" customWidth="1"/>
    <col min="9" max="11" style="3319" width="3.00390625" customWidth="1"/>
    <col min="12" max="12" style="3319" width="12.00390625" customWidth="1"/>
    <col min="13" max="13" style="3319" width="31.00390625" customWidth="1"/>
    <col min="14" max="14" style="3319" width="1.00390625" customWidth="1"/>
    <col min="15" max="18" style="3319" width="24.00390625" customWidth="1"/>
    <col min="19" max="19" style="3319" width="11.00390625" customWidth="1"/>
    <col min="20" max="20" style="3319" width="3.7109375" customWidth="1"/>
    <col min="21" max="21" style="3319" width="11.00390625" customWidth="1"/>
    <col min="22" max="22" style="3319" width="8.57421875" customWidth="1"/>
    <col min="23" max="23" style="3319" width="4.00390625" customWidth="1"/>
    <col min="24" max="24" style="3319" width="115.00390625" customWidth="1"/>
    <col min="25" max="29" style="3319" width="10.00390625" customWidth="1"/>
    <col min="30" max="30" style="3319" width="10.57421875" hidden="1"/>
  </cols>
  <sheetData>
    <row customHeight="1" ht="22.5" hidden="1">
      <c r="AD1" s="79" t="s">
        <v>14</v>
      </c>
    </row>
    <row customHeight="1" ht="14.25" hidden="1">
      <c r="AD2" s="79">
        <v>0</v>
      </c>
    </row>
    <row customHeight="1" ht="14.25" hidden="1">
      <c r="AD3" s="79">
        <v>0</v>
      </c>
    </row>
    <row customHeight="1" ht="14.699999999999998">
      <c r="J4" s="497"/>
      <c r="K4" s="497"/>
      <c r="L4" s="498"/>
      <c r="M4" s="101"/>
      <c r="N4" s="101"/>
      <c r="AD4" s="79">
        <v>14</v>
      </c>
    </row>
    <row customHeight="1" ht="67.2">
      <c r="J5" s="497"/>
      <c r="K5" s="497"/>
      <c r="L5" s="1268" t="s">
        <v>2774</v>
      </c>
      <c r="M5" s="1268"/>
      <c r="N5" s="1268"/>
      <c r="O5" s="1268"/>
      <c r="P5" s="1268"/>
      <c r="Q5" s="1268"/>
      <c r="R5" s="1268"/>
      <c r="S5" s="1268"/>
      <c r="T5" s="1268"/>
      <c r="U5" s="1268"/>
      <c r="AD5" s="79">
        <v>64</v>
      </c>
    </row>
    <row customHeight="1" ht="14.699999999999998">
      <c r="J6" s="497"/>
      <c r="K6" s="497"/>
      <c r="L6" s="1269" t="str">
        <f>IF(org=0,"Не определено",org)</f>
        <v>ГУП СК "Ставрополькрайводоканал"</v>
      </c>
      <c r="M6" s="1269"/>
      <c r="N6" s="1269"/>
      <c r="O6" s="1269"/>
      <c r="P6" s="1269"/>
      <c r="Q6" s="1269"/>
      <c r="R6" s="1269"/>
      <c r="S6" s="1269"/>
      <c r="T6" s="1269"/>
      <c r="U6" s="1269"/>
      <c r="AD6" s="79">
        <v>14</v>
      </c>
    </row>
    <row customHeight="1" ht="14.699999999999998">
      <c r="J7" s="497"/>
      <c r="K7" s="497"/>
      <c r="L7" s="498"/>
      <c r="M7" s="101"/>
      <c r="N7" s="101"/>
      <c r="O7" s="499"/>
      <c r="P7" s="499"/>
      <c r="Q7" s="499"/>
      <c r="R7" s="499"/>
      <c r="S7" s="499"/>
      <c r="T7" s="499"/>
      <c r="U7" s="499"/>
      <c r="V7" s="499"/>
      <c r="AD7" s="79">
        <v>14</v>
      </c>
    </row>
    <row customHeight="1" ht="48.29999999999999">
      <c r="M8" s="500" t="s">
        <v>41</v>
      </c>
      <c r="N8" s="932"/>
      <c r="O8" s="502" t="str">
        <f>IF(TITLE_NAME_OR_PR_CHANGE="",IF(TITLE_NAME_OR_PR="","",TITLE_NAME_OR_PR),TITLE_NAME_OR_PR_CHANGE)</f>
        <v/>
      </c>
      <c r="P8" s="502"/>
      <c r="Q8" s="502"/>
      <c r="R8" s="502"/>
      <c r="S8" s="502"/>
      <c r="T8" s="502"/>
      <c r="U8" s="502"/>
      <c r="AD8" s="182">
        <v>46</v>
      </c>
    </row>
    <row customHeight="1" ht="24">
      <c r="M9" s="500" t="s">
        <v>576</v>
      </c>
      <c r="N9" s="932"/>
      <c r="O9" s="502" t="str">
        <f>IF(TITLE_DATE_CHANGE_PERIOD="",IF(TITLE_DATE_PR="","",TITLE_DATE_PR),TITLE_DATE_CHANGE_PERIOD)</f>
        <v/>
      </c>
      <c r="P9" s="502"/>
      <c r="Q9" s="502"/>
      <c r="R9" s="502"/>
      <c r="S9" s="502"/>
      <c r="T9" s="502"/>
      <c r="U9" s="502"/>
      <c r="AD9" s="182">
        <v>23</v>
      </c>
    </row>
    <row customHeight="1" ht="24">
      <c r="M10" s="500" t="s">
        <v>577</v>
      </c>
      <c r="N10" s="932"/>
      <c r="O10" s="502" t="str">
        <f>IF(TITLE_NUMBER_PR_CHANGE="",IF(TITLE_NUMBER_PR="","",TITLE_NUMBER_PR),TITLE_NUMBER_PR_CHANGE)</f>
        <v/>
      </c>
      <c r="P10" s="502"/>
      <c r="Q10" s="502"/>
      <c r="R10" s="502"/>
      <c r="S10" s="502"/>
      <c r="T10" s="502"/>
      <c r="U10" s="502"/>
      <c r="AD10" s="182">
        <v>23</v>
      </c>
    </row>
    <row customHeight="1" ht="24">
      <c r="M11" s="500" t="s">
        <v>42</v>
      </c>
      <c r="N11" s="932"/>
      <c r="O11" s="502" t="str">
        <f>IF(TITLE_IST_PUB_CHANGE="",IF(TITLE_IST_PUB="","",TITLE_IST_PUB),TITLE_IST_PUB_CHANGE)</f>
        <v/>
      </c>
      <c r="P11" s="502"/>
      <c r="Q11" s="502"/>
      <c r="R11" s="502"/>
      <c r="S11" s="502"/>
      <c r="T11" s="502"/>
      <c r="U11" s="502"/>
      <c r="AD11" s="182">
        <v>23</v>
      </c>
    </row>
    <row customHeight="1" ht="11.25" hidden="1">
      <c r="V12" s="138" t="s">
        <v>580</v>
      </c>
      <c r="AD12" s="182">
        <v>0</v>
      </c>
    </row>
    <row customHeight="1" ht="14.699999999999998">
      <c r="J13" s="497"/>
      <c r="K13" s="497"/>
      <c r="L13" s="498"/>
      <c r="M13" s="101"/>
      <c r="N13" s="504"/>
      <c r="O13" s="505"/>
      <c r="P13" s="505"/>
      <c r="Q13" s="505"/>
      <c r="R13" s="505"/>
      <c r="S13" s="505"/>
      <c r="T13" s="505"/>
      <c r="U13" s="505"/>
      <c r="V13" s="505"/>
      <c r="AD13" s="79">
        <v>14</v>
      </c>
    </row>
    <row customHeight="1" ht="14.699999999999998">
      <c r="J14" s="497"/>
      <c r="K14" s="497"/>
      <c r="L14" s="152" t="s">
        <v>453</v>
      </c>
      <c r="M14" s="152"/>
      <c r="N14" s="152"/>
      <c r="O14" s="152"/>
      <c r="P14" s="152"/>
      <c r="Q14" s="152"/>
      <c r="R14" s="152"/>
      <c r="S14" s="152"/>
      <c r="T14" s="152"/>
      <c r="U14" s="152"/>
      <c r="V14" s="152"/>
      <c r="W14" s="152"/>
      <c r="X14" s="152" t="s">
        <v>454</v>
      </c>
      <c r="AD14" s="79">
        <v>14</v>
      </c>
    </row>
    <row customHeight="1" ht="14.699999999999998">
      <c r="J15" s="497"/>
      <c r="K15" s="497"/>
      <c r="L15" s="449" t="s">
        <v>87</v>
      </c>
      <c r="M15" s="326" t="s">
        <v>581</v>
      </c>
      <c r="N15" s="506"/>
      <c r="O15" s="507" t="s">
        <v>2775</v>
      </c>
      <c r="P15" s="508"/>
      <c r="Q15" s="508"/>
      <c r="R15" s="508"/>
      <c r="S15" s="508"/>
      <c r="T15" s="508"/>
      <c r="U15" s="509"/>
      <c r="V15" s="510" t="s">
        <v>583</v>
      </c>
      <c r="W15" s="511" t="s">
        <v>1762</v>
      </c>
      <c r="X15" s="152"/>
      <c r="AD15" s="79">
        <v>14</v>
      </c>
    </row>
    <row customHeight="1" ht="35.699999999999996">
      <c r="J16" s="497"/>
      <c r="K16" s="497"/>
      <c r="L16" s="449"/>
      <c r="M16" s="326"/>
      <c r="N16" s="512"/>
      <c r="O16" s="291" t="s">
        <v>586</v>
      </c>
      <c r="P16" s="291" t="s">
        <v>587</v>
      </c>
      <c r="Q16" s="84" t="s">
        <v>588</v>
      </c>
      <c r="R16" s="83"/>
      <c r="S16" s="84" t="s">
        <v>602</v>
      </c>
      <c r="T16" s="142"/>
      <c r="U16" s="83"/>
      <c r="V16" s="514"/>
      <c r="W16" s="515"/>
      <c r="X16" s="152"/>
      <c r="AD16" s="79">
        <v>34</v>
      </c>
    </row>
    <row customHeight="1" ht="35.699999999999996">
      <c r="A17" s="218" t="s">
        <v>295</v>
      </c>
      <c r="B17" s="218" t="s">
        <v>296</v>
      </c>
      <c r="C17" s="218" t="s">
        <v>297</v>
      </c>
      <c r="D17" s="218" t="s">
        <v>298</v>
      </c>
      <c r="J17" s="497"/>
      <c r="K17" s="497"/>
      <c r="L17" s="449"/>
      <c r="M17" s="326"/>
      <c r="N17" s="516"/>
      <c r="O17" s="157"/>
      <c r="P17" s="157"/>
      <c r="Q17" s="246" t="s">
        <v>597</v>
      </c>
      <c r="R17" s="246" t="s">
        <v>598</v>
      </c>
      <c r="S17" s="246" t="s">
        <v>599</v>
      </c>
      <c r="T17" s="388" t="s">
        <v>600</v>
      </c>
      <c r="U17" s="390"/>
      <c r="V17" s="517"/>
      <c r="W17" s="518"/>
      <c r="X17" s="152"/>
      <c r="AD17" s="79">
        <v>34</v>
      </c>
    </row>
    <row customHeight="1" ht="11.549999999999999">
      <c r="J18" s="519"/>
      <c r="K18" s="520">
        <v>1</v>
      </c>
      <c r="L18" s="521" t="s">
        <v>98</v>
      </c>
      <c r="M18" s="522" t="s">
        <v>101</v>
      </c>
      <c r="N18" s="523" t="str">
        <f>OFFSET(N18,0,-1)</f>
        <v>2</v>
      </c>
      <c r="O18" s="524">
        <f>OFFSET(O18,0,-1)+1</f>
        <v>3</v>
      </c>
      <c r="P18" s="524"/>
      <c r="Q18" s="524">
        <f>OFFSET(Q18,0,-1)+1</f>
        <v>1</v>
      </c>
      <c r="R18" s="524">
        <f>OFFSET(R18,0,-1)+1</f>
        <v>2</v>
      </c>
      <c r="S18" s="524">
        <f>OFFSET(S18,0,-1)+1</f>
        <v>3</v>
      </c>
      <c r="T18" s="524">
        <f>OFFSET(T18,0,-1)+1</f>
        <v>4</v>
      </c>
      <c r="U18" s="524"/>
      <c r="V18" s="524">
        <f>OFFSET(V18,0,-2)+1</f>
        <v>5</v>
      </c>
      <c r="W18" s="523">
        <f>OFFSET(W18,0,-1)</f>
        <v>5</v>
      </c>
      <c r="X18" s="524">
        <f>OFFSET(X18,0,-1)+1</f>
        <v>6</v>
      </c>
      <c r="AD18" s="403">
        <v>11</v>
      </c>
    </row>
    <row customHeight="1" ht="21">
      <c r="A19" s="525" t="s">
        <v>323</v>
      </c>
      <c r="B19" s="525" t="s">
        <v>324</v>
      </c>
      <c r="C19" s="525" t="s">
        <v>325</v>
      </c>
      <c r="D19" s="525" t="s">
        <v>326</v>
      </c>
      <c r="K19" s="448"/>
      <c r="L19" s="449">
        <f>INDEX(PT_DIFFERENTIATION_NUM_NTAR,MATCH(A19,PT_DIFFERENTIATION_NTAR_ID,0))</f>
        <v>0</v>
      </c>
      <c r="M19" s="450" t="s">
        <v>284</v>
      </c>
      <c r="N19" s="451"/>
      <c r="O19" s="1270" t="str">
        <f>INDEX(PT_DIFFERENTIATION_NTAR,MATCH(A19,PT_DIFFERENTIATION_NTAR_ID,0))</f>
        <v/>
      </c>
      <c r="P19" s="1270"/>
      <c r="Q19" s="1270"/>
      <c r="R19" s="1270"/>
      <c r="S19" s="1270"/>
      <c r="T19" s="1270"/>
      <c r="U19" s="1270"/>
      <c r="V19" s="1270"/>
      <c r="W19" s="1270"/>
      <c r="X19" s="455" t="s">
        <v>549</v>
      </c>
      <c r="AA19" s="151" t="str">
        <f>IF(M19="","",M19)</f>
        <v>Наименование тарифа</v>
      </c>
      <c r="AD19" s="79">
        <v>20</v>
      </c>
    </row>
    <row customHeight="1" ht="21">
      <c r="A20" s="525" t="s">
        <v>323</v>
      </c>
      <c r="B20" s="525" t="s">
        <v>324</v>
      </c>
      <c r="C20" s="525" t="s">
        <v>325</v>
      </c>
      <c r="D20" s="525" t="s">
        <v>326</v>
      </c>
      <c r="J20" s="457"/>
      <c r="K20" s="458"/>
      <c r="L20" s="449" t="str">
        <f>INDEX(PT_DIFFERENTIATION_NUM_TER,MATCH(B19,PT_DIFFERENTIATION_TER_ID,0))</f>
        <v>.</v>
      </c>
      <c r="M20" s="459" t="s">
        <v>550</v>
      </c>
      <c r="N20" s="451"/>
      <c r="O20" s="1270" t="str">
        <f>INDEX(PT_DIFFERENTIATION_TER,MATCH(B19,PT_DIFFERENTIATION_TER_ID,0))</f>
        <v/>
      </c>
      <c r="P20" s="1270"/>
      <c r="Q20" s="1270"/>
      <c r="R20" s="1270"/>
      <c r="S20" s="1270"/>
      <c r="T20" s="1270"/>
      <c r="U20" s="1270"/>
      <c r="V20" s="1270"/>
      <c r="W20" s="1270"/>
      <c r="X20" s="455" t="s">
        <v>551</v>
      </c>
      <c r="AA20" s="151" t="str">
        <f>IF(M20="","",M20)</f>
        <v>Территория действия тарифа</v>
      </c>
      <c r="AD20" s="79">
        <v>20</v>
      </c>
    </row>
    <row customHeight="1" ht="24">
      <c r="A21" s="525" t="s">
        <v>323</v>
      </c>
      <c r="B21" s="525" t="s">
        <v>324</v>
      </c>
      <c r="C21" s="525" t="s">
        <v>325</v>
      </c>
      <c r="D21" s="525" t="s">
        <v>326</v>
      </c>
      <c r="J21" s="457"/>
      <c r="K21" s="458"/>
      <c r="L21" s="449" t="str">
        <f>INDEX(PT_DIFFERENTIATION_NUM_CS,MATCH(C19,PT_DIFFERENTIATION_CS_ID,0))</f>
        <v>..</v>
      </c>
      <c r="M21" s="460" t="s">
        <v>552</v>
      </c>
      <c r="N21" s="451"/>
      <c r="O21" s="1270" t="str">
        <f>INDEX(PT_DIFFERENTIATION_CS,MATCH(C19,PT_DIFFERENTIATION_CS_ID,0))</f>
        <v/>
      </c>
      <c r="P21" s="1270"/>
      <c r="Q21" s="1270"/>
      <c r="R21" s="1270"/>
      <c r="S21" s="1270"/>
      <c r="T21" s="1270"/>
      <c r="U21" s="1270"/>
      <c r="V21" s="1270"/>
      <c r="W21" s="1270"/>
      <c r="X21" s="455" t="s">
        <v>553</v>
      </c>
      <c r="AA21" s="151" t="str">
        <f>IF(M21="","",M21)</f>
        <v>Наименование системы теплоснабжения </v>
      </c>
      <c r="AD21" s="79">
        <v>23</v>
      </c>
    </row>
    <row customHeight="1" ht="21">
      <c r="A22" s="525" t="s">
        <v>323</v>
      </c>
      <c r="B22" s="525" t="s">
        <v>324</v>
      </c>
      <c r="C22" s="525" t="s">
        <v>325</v>
      </c>
      <c r="D22" s="525" t="s">
        <v>326</v>
      </c>
      <c r="J22" s="457"/>
      <c r="K22" s="458"/>
      <c r="L22" s="449" t="str">
        <f>INDEX(PT_DIFFERENTIATION_NUM_IST_TE,MATCH(D19,PT_DIFFERENTIATION_IST_TE_ID,0))</f>
        <v>...</v>
      </c>
      <c r="M22" s="461" t="s">
        <v>554</v>
      </c>
      <c r="N22" s="451"/>
      <c r="O22" s="1270" t="str">
        <f>INDEX(PT_DIFFERENTIATION_IST_TE,MATCH(D19,PT_DIFFERENTIATION_IST_TE_ID,0))</f>
        <v/>
      </c>
      <c r="P22" s="1270"/>
      <c r="Q22" s="1270"/>
      <c r="R22" s="1270"/>
      <c r="S22" s="1270"/>
      <c r="T22" s="1270"/>
      <c r="U22" s="1270"/>
      <c r="V22" s="1270"/>
      <c r="W22" s="1270"/>
      <c r="X22" s="455" t="s">
        <v>555</v>
      </c>
      <c r="AA22" s="151" t="str">
        <f>IF(M22="","",M22)</f>
        <v>Источник тепловой энергии  </v>
      </c>
      <c r="AD22" s="79">
        <v>20</v>
      </c>
    </row>
    <row customHeight="1" ht="96.75">
      <c r="A23" s="525" t="s">
        <v>323</v>
      </c>
      <c r="B23" s="525" t="s">
        <v>324</v>
      </c>
      <c r="C23" s="525" t="s">
        <v>325</v>
      </c>
      <c r="D23" s="525" t="s">
        <v>326</v>
      </c>
      <c r="F23" s="170" t="str">
        <f>L22&amp;".1"</f>
        <v>....1</v>
      </c>
      <c r="I23" s="136">
        <v>1</v>
      </c>
      <c r="K23" s="463"/>
      <c r="L23" s="449" t="str">
        <f>$F$23</f>
        <v>....1</v>
      </c>
      <c r="M23" s="464" t="s">
        <v>557</v>
      </c>
      <c r="N23" s="451"/>
      <c r="O23" s="560"/>
      <c r="P23" s="560"/>
      <c r="Q23" s="560"/>
      <c r="R23" s="560"/>
      <c r="S23" s="560"/>
      <c r="T23" s="560"/>
      <c r="U23" s="560"/>
      <c r="V23" s="560"/>
      <c r="W23" s="560"/>
      <c r="X23" s="455" t="s">
        <v>558</v>
      </c>
      <c r="AA23" s="151" t="str">
        <f>IF(M23="","",M23)</f>
        <v>Схема подключения теплопотребляющей установки к коллектору источника тепловой энергии</v>
      </c>
      <c r="AD23" s="79">
        <v>92</v>
      </c>
    </row>
    <row customHeight="1" ht="86.25">
      <c r="A24" s="525" t="s">
        <v>323</v>
      </c>
      <c r="B24" s="525" t="s">
        <v>324</v>
      </c>
      <c r="C24" s="525" t="s">
        <v>325</v>
      </c>
      <c r="D24" s="525" t="s">
        <v>326</v>
      </c>
      <c r="G24" s="170" t="str">
        <f>F23&amp;".1"</f>
        <v>....1.1</v>
      </c>
      <c r="J24" s="136">
        <v>1</v>
      </c>
      <c r="K24" s="468"/>
      <c r="L24" s="449" t="str">
        <f>$G$24</f>
        <v>....1.1</v>
      </c>
      <c r="M24" s="469" t="s">
        <v>560</v>
      </c>
      <c r="N24" s="451"/>
      <c r="O24" s="405"/>
      <c r="P24" s="465"/>
      <c r="Q24" s="465"/>
      <c r="R24" s="465"/>
      <c r="S24" s="465"/>
      <c r="T24" s="465"/>
      <c r="U24" s="465"/>
      <c r="V24" s="465"/>
      <c r="W24" s="466"/>
      <c r="X24" s="455" t="s">
        <v>561</v>
      </c>
      <c r="AA24" s="151" t="str">
        <f>IF(M24="","",M24)</f>
        <v>Группа потребителей</v>
      </c>
      <c r="AD24" s="79">
        <v>82</v>
      </c>
    </row>
    <row customHeight="1" ht="11.549999999999999">
      <c r="A25" s="525" t="s">
        <v>323</v>
      </c>
      <c r="B25" s="525" t="s">
        <v>324</v>
      </c>
      <c r="C25" s="525" t="s">
        <v>325</v>
      </c>
      <c r="D25" s="525" t="s">
        <v>326</v>
      </c>
      <c r="H25" s="170" t="str">
        <f>G24&amp;".1"</f>
        <v>....1.1.1</v>
      </c>
      <c r="K25" s="468">
        <v>1</v>
      </c>
      <c r="L25" s="449" t="str">
        <f>$H$25</f>
        <v>....1.1.1</v>
      </c>
      <c r="M25" s="470"/>
      <c r="N25" s="451"/>
      <c r="O25" s="471"/>
      <c r="P25" s="472"/>
      <c r="Q25" s="471"/>
      <c r="R25" s="473"/>
      <c r="S25" s="474"/>
      <c r="T25" s="214" t="s">
        <v>61</v>
      </c>
      <c r="U25" s="474"/>
      <c r="V25" s="214" t="s">
        <v>19</v>
      </c>
      <c r="W25" s="472"/>
      <c r="X25" s="475" t="s">
        <v>563</v>
      </c>
      <c r="Y25" s="138">
        <f>STRCHECKDATE(O26:W26)</f>
      </c>
      <c r="AA25" s="151" t="str">
        <f>IF(M25="","",M25)</f>
        <v/>
      </c>
      <c r="AD25" s="79">
        <v>11</v>
      </c>
    </row>
    <row customHeight="1" ht="11.549999999999999">
      <c r="A26" s="525" t="s">
        <v>323</v>
      </c>
      <c r="B26" s="525" t="s">
        <v>324</v>
      </c>
      <c r="C26" s="525" t="s">
        <v>325</v>
      </c>
      <c r="D26" s="525" t="s">
        <v>326</v>
      </c>
      <c r="K26" s="468"/>
      <c r="L26" s="430"/>
      <c r="M26" s="451"/>
      <c r="N26" s="451"/>
      <c r="O26" s="472"/>
      <c r="P26" s="472"/>
      <c r="Q26" s="472"/>
      <c r="R26" s="476" t="str">
        <f>S25&amp;"-"&amp;U25</f>
        <v>-</v>
      </c>
      <c r="S26" s="477"/>
      <c r="T26" s="214"/>
      <c r="U26" s="477"/>
      <c r="V26" s="214"/>
      <c r="W26" s="472"/>
      <c r="X26" s="478"/>
      <c r="AA26" s="151" t="str">
        <f>IF(M26="","",M26)</f>
        <v/>
      </c>
      <c r="AD26" s="79">
        <v>11</v>
      </c>
    </row>
    <row customHeight="1" ht="15.75">
      <c r="A27" s="525" t="s">
        <v>323</v>
      </c>
      <c r="B27" s="525" t="s">
        <v>324</v>
      </c>
      <c r="C27" s="525" t="s">
        <v>325</v>
      </c>
      <c r="D27" s="525" t="s">
        <v>326</v>
      </c>
      <c r="K27" s="463"/>
      <c r="L27" s="479"/>
      <c r="M27" s="480" t="s">
        <v>564</v>
      </c>
      <c r="N27" s="204"/>
      <c r="O27" s="204"/>
      <c r="P27" s="204"/>
      <c r="Q27" s="204"/>
      <c r="R27" s="204"/>
      <c r="S27" s="204"/>
      <c r="T27" s="204"/>
      <c r="U27" s="204"/>
      <c r="V27" s="204"/>
      <c r="W27" s="481"/>
      <c r="X27" s="482"/>
      <c r="AA27" s="151" t="str">
        <f>IF(M27="","",M27)</f>
        <v>Добавить вид теплоносителя (параметры теплоносителя)</v>
      </c>
      <c r="AD27" s="79">
        <v>15</v>
      </c>
    </row>
    <row customHeight="1" ht="15.75">
      <c r="A28" s="525" t="s">
        <v>323</v>
      </c>
      <c r="B28" s="525" t="s">
        <v>324</v>
      </c>
      <c r="C28" s="525" t="s">
        <v>325</v>
      </c>
      <c r="D28" s="525" t="s">
        <v>326</v>
      </c>
      <c r="K28" s="463"/>
      <c r="L28" s="479"/>
      <c r="M28" s="483" t="s">
        <v>565</v>
      </c>
      <c r="N28" s="204"/>
      <c r="O28" s="204"/>
      <c r="P28" s="204"/>
      <c r="Q28" s="204"/>
      <c r="R28" s="204"/>
      <c r="S28" s="204"/>
      <c r="T28" s="204"/>
      <c r="U28" s="204"/>
      <c r="V28" s="484"/>
      <c r="W28" s="204"/>
      <c r="X28" s="485"/>
      <c r="AA28" s="151" t="str">
        <f>IF(M28="","",M28)</f>
        <v>Добавить группу потребителей</v>
      </c>
      <c r="AD28" s="79">
        <v>15</v>
      </c>
    </row>
    <row customHeight="1" ht="14.699999999999998">
      <c r="A29" s="525" t="s">
        <v>323</v>
      </c>
      <c r="B29" s="525" t="s">
        <v>324</v>
      </c>
      <c r="C29" s="525" t="s">
        <v>325</v>
      </c>
      <c r="D29" s="525" t="s">
        <v>326</v>
      </c>
      <c r="K29" s="448"/>
      <c r="L29" s="479"/>
      <c r="M29" s="486" t="s">
        <v>566</v>
      </c>
      <c r="N29" s="204"/>
      <c r="O29" s="204"/>
      <c r="P29" s="204"/>
      <c r="Q29" s="204"/>
      <c r="R29" s="204"/>
      <c r="S29" s="204"/>
      <c r="T29" s="204"/>
      <c r="U29" s="204"/>
      <c r="V29" s="484"/>
      <c r="W29" s="204"/>
      <c r="X29" s="485"/>
      <c r="AA29" s="151" t="str">
        <f>IF(M29="","",M29)</f>
        <v>Добавить схему подключения</v>
      </c>
      <c r="AD29" s="79">
        <v>14</v>
      </c>
    </row>
    <row customHeight="1" ht="14.699999999999998">
      <c r="A30" s="525" t="s">
        <v>323</v>
      </c>
      <c r="B30" s="525" t="s">
        <v>324</v>
      </c>
      <c r="C30" s="525" t="s">
        <v>325</v>
      </c>
      <c r="E30" s="525" t="s">
        <v>756</v>
      </c>
      <c r="K30" s="448"/>
      <c r="L30" s="1271"/>
      <c r="M30" s="1272"/>
      <c r="N30" s="1273"/>
      <c r="O30" s="1273"/>
      <c r="P30" s="1273"/>
      <c r="Q30" s="1273"/>
      <c r="R30" s="1273"/>
      <c r="S30" s="1273"/>
      <c r="T30" s="1273"/>
      <c r="U30" s="1273"/>
      <c r="V30" s="1274"/>
      <c r="W30" s="1273"/>
      <c r="X30" s="1275"/>
      <c r="AA30" s="151" t="str">
        <f>IF(M30="","",M30)</f>
        <v/>
      </c>
      <c r="AD30" s="79">
        <v>14</v>
      </c>
    </row>
    <row customHeight="1" ht="14.699999999999998">
      <c r="A31" s="525" t="s">
        <v>323</v>
      </c>
      <c r="B31" s="525" t="s">
        <v>324</v>
      </c>
      <c r="E31" s="525" t="s">
        <v>2776</v>
      </c>
      <c r="K31" s="1181"/>
      <c r="L31" s="1271"/>
      <c r="M31" s="1276"/>
      <c r="N31" s="1273"/>
      <c r="O31" s="1273"/>
      <c r="P31" s="1273"/>
      <c r="Q31" s="1273"/>
      <c r="R31" s="1273"/>
      <c r="S31" s="1273"/>
      <c r="T31" s="1273"/>
      <c r="U31" s="1273"/>
      <c r="V31" s="1274"/>
      <c r="W31" s="1273"/>
      <c r="X31" s="1275"/>
      <c r="AA31" s="151" t="str">
        <f>IF(M31="","",M31)</f>
        <v/>
      </c>
      <c r="AD31" s="79">
        <v>14</v>
      </c>
    </row>
    <row customHeight="1" ht="14.699999999999998">
      <c r="A32" s="525" t="s">
        <v>2777</v>
      </c>
      <c r="E32" s="525" t="s">
        <v>210</v>
      </c>
      <c r="K32" s="448"/>
      <c r="L32" s="1271"/>
      <c r="M32" s="1277"/>
      <c r="N32" s="1273"/>
      <c r="O32" s="1273"/>
      <c r="P32" s="1273"/>
      <c r="Q32" s="1273"/>
      <c r="R32" s="1273"/>
      <c r="S32" s="1273"/>
      <c r="T32" s="1273"/>
      <c r="U32" s="1273"/>
      <c r="V32" s="1274"/>
      <c r="W32" s="1273"/>
      <c r="X32" s="1275"/>
      <c r="AA32" s="151" t="str">
        <f>IF(M32="","",M32)</f>
        <v/>
      </c>
      <c r="AD32" s="79">
        <v>14</v>
      </c>
    </row>
    <row customHeight="1" ht="11.549999999999999">
      <c r="E33" s="525" t="s">
        <v>601</v>
      </c>
      <c r="L33" s="1278"/>
      <c r="M33" s="1279"/>
      <c r="N33" s="1273"/>
      <c r="O33" s="1273"/>
      <c r="P33" s="1273"/>
      <c r="Q33" s="1273"/>
      <c r="R33" s="1273"/>
      <c r="S33" s="1273"/>
      <c r="T33" s="1273"/>
      <c r="U33" s="1273"/>
      <c r="V33" s="1274"/>
      <c r="W33" s="1273"/>
      <c r="X33" s="1275"/>
      <c r="AD33" s="161">
        <v>11</v>
      </c>
    </row>
    <row customHeight="1" ht="11.549999999999999">
      <c r="AD34" s="79">
        <v>11</v>
      </c>
    </row>
    <row customHeight="1" ht="28.5">
      <c r="L35" s="777" t="s">
        <v>1027</v>
      </c>
      <c r="M35" s="777" t="s">
        <v>2778</v>
      </c>
      <c r="AD35" s="79">
        <v>27</v>
      </c>
    </row>
    <row customHeight="1" ht="109.19999999999999">
      <c r="M36" s="777" t="s">
        <v>2779</v>
      </c>
      <c r="AD36" s="79">
        <v>104</v>
      </c>
    </row>
    <row customHeight="1" ht="14.699999999999998">
      <c r="AD37" s="79">
        <v>14</v>
      </c>
    </row>
    <row customHeight="1" ht="14.699999999999998">
      <c r="AD38" s="79">
        <v>14</v>
      </c>
    </row>
    <row customHeight="1" ht="14.699999999999998">
      <c r="AD39" s="79">
        <v>14</v>
      </c>
    </row>
    <row customHeight="1" ht="14.699999999999998">
      <c r="AD40" s="79">
        <v>14</v>
      </c>
    </row>
    <row customHeight="1" ht="22.5" hidden="1">
      <c r="A41" s="100" t="s">
        <v>81</v>
      </c>
      <c r="B41" s="100">
        <v>0</v>
      </c>
      <c r="C41" s="100">
        <v>0</v>
      </c>
      <c r="D41" s="100">
        <v>0</v>
      </c>
      <c r="E41" s="100">
        <v>0</v>
      </c>
      <c r="F41" s="104">
        <v>0</v>
      </c>
      <c r="G41" s="104">
        <v>0</v>
      </c>
      <c r="H41" s="104">
        <v>0</v>
      </c>
      <c r="I41" s="530">
        <v>3</v>
      </c>
      <c r="J41" s="531">
        <v>3</v>
      </c>
      <c r="K41" s="531">
        <v>3</v>
      </c>
      <c r="L41" s="95">
        <v>12</v>
      </c>
      <c r="M41" s="79">
        <v>31</v>
      </c>
      <c r="N41" s="79">
        <v>1</v>
      </c>
      <c r="O41" s="79">
        <v>24</v>
      </c>
      <c r="P41" s="79">
        <v>24</v>
      </c>
      <c r="Q41" s="79">
        <v>24</v>
      </c>
      <c r="R41" s="79">
        <v>24</v>
      </c>
      <c r="S41" s="79">
        <v>11</v>
      </c>
      <c r="T41" s="79">
        <v>3</v>
      </c>
      <c r="U41" s="79">
        <v>11</v>
      </c>
      <c r="V41" s="79">
        <v>8</v>
      </c>
      <c r="W41" s="79">
        <v>4</v>
      </c>
      <c r="X41" s="79">
        <v>115</v>
      </c>
      <c r="Y41" s="138">
        <v>10</v>
      </c>
      <c r="Z41" s="138">
        <v>10</v>
      </c>
      <c r="AA41" s="138">
        <v>10</v>
      </c>
      <c r="AB41" s="138">
        <v>10</v>
      </c>
      <c r="AC41" s="138">
        <v>10</v>
      </c>
      <c r="AD41" s="7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E2EE8-DC06-FADF-8755-0.491B42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E4D5D-3EEA-DEA5-C606-0.3DF15F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03E2C-FBE2-47A8-7AD8-0.675C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AAFDE-CE8D-8BE8-D30D-0.279B82F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53E84-FDBB-44D7-4B4F-0.A9578B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735EC-4B56-3DDB-E1AF-0.CA556F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4A5A6E-9E33-ABBC-4DDB-0.74C1507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13119A-78A6-7FF6-CD44-0.8C4692A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B825A-5A62-AC44-84B8-0.BBE5FD8C}" mc:Ignorable="x14ac xr xr2 xr3">
  <dimension ref="A1:E8"/>
  <sheetViews>
    <sheetView topLeftCell="A1" showGridLines="0" workbookViewId="0">
      <selection activeCell="A1" sqref="A1"/>
    </sheetView>
  </sheetViews>
  <sheetFormatPr customHeight="1" defaultRowHeight="11.25"/>
  <cols>
    <col min="1" max="1" style="3319" width="10.57421875" customWidth="1"/>
    <col min="2" max="2" style="3319" width="8.7109375" customWidth="1"/>
    <col min="3" max="3" style="3319" width="18.140625" customWidth="1"/>
    <col min="4" max="4" style="3319" width="12.57421875" customWidth="1"/>
  </cols>
  <sheetData>
    <row customHeight="1" ht="11.25">
      <c r="A1" s="231" t="s">
        <v>2780</v>
      </c>
      <c r="B1" s="948" t="s">
        <v>2781</v>
      </c>
      <c r="C1" s="1280" t="s">
        <v>2782</v>
      </c>
      <c r="D1" s="1281"/>
      <c r="E1" s="231" t="s">
        <v>2783</v>
      </c>
    </row>
    <row customHeight="1" ht="11.25">
      <c r="A2" s="1282"/>
      <c r="B2" s="1281" t="s">
        <v>27</v>
      </c>
      <c r="C2" s="231"/>
      <c r="D2" s="948"/>
      <c r="E2" s="231"/>
    </row>
    <row customHeight="1" ht="11.25">
      <c r="A3" s="1283"/>
      <c r="B3" s="1284" t="s">
        <v>33</v>
      </c>
      <c r="C3" s="231"/>
      <c r="D3" s="948"/>
      <c r="E3" s="231"/>
    </row>
    <row customHeight="1" ht="11.25">
      <c r="A4" s="1285"/>
      <c r="B4" s="1284" t="s">
        <v>2229</v>
      </c>
      <c r="C4" s="231"/>
      <c r="D4" s="948"/>
      <c r="E4" s="231"/>
    </row>
    <row customHeight="1" ht="11.25">
      <c r="A5" s="1286"/>
      <c r="B5" s="1284" t="s">
        <v>2224</v>
      </c>
      <c r="C5" s="1287" t="s">
        <v>2550</v>
      </c>
      <c r="D5" s="1288" t="s">
        <v>2784</v>
      </c>
      <c r="E5" s="231"/>
    </row>
    <row customHeight="1" ht="11.25">
      <c r="A6" s="1289"/>
      <c r="B6" s="1284" t="s">
        <v>2233</v>
      </c>
      <c r="C6" s="231"/>
      <c r="D6" s="948"/>
      <c r="E6" s="231"/>
    </row>
    <row customHeight="1" ht="11.25">
      <c r="A7" s="1290"/>
      <c r="B7" s="1284" t="s">
        <v>2241</v>
      </c>
      <c r="C7" s="231"/>
      <c r="D7" s="948"/>
      <c r="E7" s="231"/>
    </row>
    <row customHeight="1" ht="11.25">
      <c r="A8" s="1287"/>
      <c r="B8" s="1284" t="s">
        <v>2236</v>
      </c>
      <c r="C8" s="231"/>
      <c r="D8" s="948"/>
      <c r="E8" s="23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D8848-FF44-0C28-AF1C-0.9ACE91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FF11F-1FAB-D283-829E-0.E10AD8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56655-4CFE-7137-996B-0.97DAE37F}" mc:Ignorable="x14ac xr xr2 xr3">
  <sheetPr>
    <tabColor rgb="FFFFCC99"/>
  </sheetPr>
  <dimension ref="A1:I253"/>
  <sheetViews>
    <sheetView topLeftCell="A1" showGridLines="0" workbookViewId="0">
      <selection activeCell="A1" sqref="A1"/>
    </sheetView>
  </sheetViews>
  <sheetFormatPr defaultColWidth="9.140625" customHeight="1" defaultRowHeight="11.25"/>
  <cols>
    <col min="3" max="3" style="3319" width="20.7109375" customWidth="1"/>
    <col min="4" max="4" style="3319" width="25.140625" customWidth="1"/>
  </cols>
  <sheetData>
    <row customHeight="1" ht="11.25">
      <c r="A1" s="161" t="s">
        <v>2785</v>
      </c>
      <c r="B1" s="161" t="s">
        <v>2786</v>
      </c>
      <c r="C1" s="161" t="s">
        <v>2787</v>
      </c>
      <c r="D1" s="161" t="s">
        <v>2788</v>
      </c>
      <c r="E1" s="161" t="s">
        <v>2789</v>
      </c>
      <c r="F1" s="161" t="s">
        <v>2790</v>
      </c>
      <c r="G1" s="161" t="s">
        <v>2791</v>
      </c>
      <c r="H1" s="161" t="s">
        <v>2792</v>
      </c>
      <c r="I1" s="161" t="s">
        <v>2793</v>
      </c>
    </row>
    <row customHeight="1" ht="11.25">
      <c r="A2" s="161" t="s">
        <v>2794</v>
      </c>
      <c r="B2" s="161" t="s">
        <v>16</v>
      </c>
      <c r="C2" s="161" t="s">
        <v>2795</v>
      </c>
      <c r="D2" s="161" t="s">
        <v>2796</v>
      </c>
      <c r="E2" s="161" t="s">
        <v>2797</v>
      </c>
      <c r="F2" s="161" t="s">
        <v>2798</v>
      </c>
      <c r="G2" s="161" t="s">
        <v>2799</v>
      </c>
      <c r="H2" s="0" t="s">
        <v>22</v>
      </c>
      <c r="I2" s="161" t="s">
        <v>1031</v>
      </c>
    </row>
    <row customHeight="1" ht="11.25">
      <c r="A3" s="161" t="s">
        <v>2794</v>
      </c>
      <c r="B3" s="161" t="s">
        <v>16</v>
      </c>
      <c r="C3" s="161" t="s">
        <v>2800</v>
      </c>
      <c r="D3" s="161" t="s">
        <v>2801</v>
      </c>
      <c r="E3" s="161" t="s">
        <v>2802</v>
      </c>
      <c r="F3" s="161" t="s">
        <v>2803</v>
      </c>
      <c r="G3" s="161" t="s">
        <v>2804</v>
      </c>
      <c r="H3" s="161" t="s">
        <v>2805</v>
      </c>
      <c r="I3" s="161" t="s">
        <v>1031</v>
      </c>
    </row>
    <row customHeight="1" ht="11.25">
      <c r="A4" s="161" t="s">
        <v>2794</v>
      </c>
      <c r="B4" s="161" t="s">
        <v>16</v>
      </c>
      <c r="C4" s="161" t="s">
        <v>2806</v>
      </c>
      <c r="D4" s="161" t="s">
        <v>2807</v>
      </c>
      <c r="E4" s="161" t="s">
        <v>2808</v>
      </c>
      <c r="F4" s="161" t="s">
        <v>2803</v>
      </c>
      <c r="G4" s="161" t="s">
        <v>2809</v>
      </c>
      <c r="H4" s="0" t="s">
        <v>22</v>
      </c>
      <c r="I4" s="161" t="s">
        <v>1031</v>
      </c>
    </row>
    <row customHeight="1" ht="11.25">
      <c r="A5" s="161" t="s">
        <v>2794</v>
      </c>
      <c r="B5" s="161" t="s">
        <v>16</v>
      </c>
      <c r="C5" s="161" t="s">
        <v>2810</v>
      </c>
      <c r="D5" s="161" t="s">
        <v>2811</v>
      </c>
      <c r="E5" s="161" t="s">
        <v>2812</v>
      </c>
      <c r="F5" s="161" t="s">
        <v>2813</v>
      </c>
      <c r="G5" s="161" t="s">
        <v>2814</v>
      </c>
      <c r="H5" s="0" t="s">
        <v>22</v>
      </c>
      <c r="I5" s="161" t="s">
        <v>1031</v>
      </c>
    </row>
    <row customHeight="1" ht="11.25">
      <c r="A6" s="161" t="s">
        <v>2794</v>
      </c>
      <c r="B6" s="161" t="s">
        <v>16</v>
      </c>
      <c r="C6" s="161" t="s">
        <v>2815</v>
      </c>
      <c r="D6" s="161" t="s">
        <v>2816</v>
      </c>
      <c r="E6" s="161" t="s">
        <v>2817</v>
      </c>
      <c r="F6" s="161" t="s">
        <v>2818</v>
      </c>
      <c r="G6" s="0" t="s">
        <v>22</v>
      </c>
      <c r="H6" s="0" t="s">
        <v>22</v>
      </c>
      <c r="I6" s="161" t="s">
        <v>1031</v>
      </c>
    </row>
    <row customHeight="1" ht="11.25">
      <c r="A7" s="161" t="s">
        <v>2794</v>
      </c>
      <c r="B7" s="161" t="s">
        <v>16</v>
      </c>
      <c r="C7" s="161" t="s">
        <v>2819</v>
      </c>
      <c r="D7" s="161" t="s">
        <v>2820</v>
      </c>
      <c r="E7" s="161" t="s">
        <v>2821</v>
      </c>
      <c r="F7" s="161" t="s">
        <v>2822</v>
      </c>
      <c r="G7" s="0" t="s">
        <v>22</v>
      </c>
      <c r="H7" s="0" t="s">
        <v>22</v>
      </c>
      <c r="I7" s="161" t="s">
        <v>1031</v>
      </c>
    </row>
    <row customHeight="1" ht="11.25">
      <c r="A8" s="161" t="s">
        <v>2794</v>
      </c>
      <c r="B8" s="161" t="s">
        <v>16</v>
      </c>
      <c r="C8" s="161" t="s">
        <v>2823</v>
      </c>
      <c r="D8" s="161" t="s">
        <v>2824</v>
      </c>
      <c r="E8" s="161" t="s">
        <v>2825</v>
      </c>
      <c r="F8" s="161" t="s">
        <v>2826</v>
      </c>
      <c r="G8" s="161" t="s">
        <v>2827</v>
      </c>
      <c r="H8" s="0" t="s">
        <v>22</v>
      </c>
      <c r="I8" s="161" t="s">
        <v>1031</v>
      </c>
    </row>
    <row customHeight="1" ht="11.25">
      <c r="A9" s="161" t="s">
        <v>2794</v>
      </c>
      <c r="B9" s="161" t="s">
        <v>16</v>
      </c>
      <c r="C9" s="161" t="s">
        <v>2828</v>
      </c>
      <c r="D9" s="161" t="s">
        <v>2829</v>
      </c>
      <c r="E9" s="161" t="s">
        <v>2830</v>
      </c>
      <c r="F9" s="161" t="s">
        <v>2798</v>
      </c>
      <c r="G9" s="161" t="s">
        <v>2831</v>
      </c>
      <c r="H9" s="0" t="s">
        <v>22</v>
      </c>
      <c r="I9" s="161" t="s">
        <v>1031</v>
      </c>
    </row>
    <row customHeight="1" ht="11.25">
      <c r="A10" s="161" t="s">
        <v>2794</v>
      </c>
      <c r="B10" s="161" t="s">
        <v>16</v>
      </c>
      <c r="C10" s="161" t="s">
        <v>2832</v>
      </c>
      <c r="D10" s="161" t="s">
        <v>2833</v>
      </c>
      <c r="E10" s="161" t="s">
        <v>2834</v>
      </c>
      <c r="F10" s="161" t="s">
        <v>2803</v>
      </c>
      <c r="G10" s="0" t="s">
        <v>22</v>
      </c>
      <c r="H10" s="0" t="s">
        <v>22</v>
      </c>
      <c r="I10" s="161" t="s">
        <v>1031</v>
      </c>
    </row>
    <row customHeight="1" ht="11.25">
      <c r="A11" s="161" t="s">
        <v>2794</v>
      </c>
      <c r="B11" s="161" t="s">
        <v>16</v>
      </c>
      <c r="C11" s="161" t="s">
        <v>2835</v>
      </c>
      <c r="D11" s="161" t="s">
        <v>2836</v>
      </c>
      <c r="E11" s="161" t="s">
        <v>2837</v>
      </c>
      <c r="F11" s="161" t="s">
        <v>50</v>
      </c>
      <c r="G11" s="161" t="s">
        <v>2838</v>
      </c>
      <c r="H11" s="0" t="s">
        <v>22</v>
      </c>
      <c r="I11" s="161" t="s">
        <v>1031</v>
      </c>
    </row>
    <row customHeight="1" ht="11.25">
      <c r="A12" s="161" t="s">
        <v>2794</v>
      </c>
      <c r="B12" s="161" t="s">
        <v>16</v>
      </c>
      <c r="C12" s="161" t="s">
        <v>2839</v>
      </c>
      <c r="D12" s="161" t="s">
        <v>2840</v>
      </c>
      <c r="E12" s="161" t="s">
        <v>2841</v>
      </c>
      <c r="F12" s="161" t="s">
        <v>2842</v>
      </c>
      <c r="G12" s="161" t="s">
        <v>2843</v>
      </c>
      <c r="H12" s="0" t="s">
        <v>22</v>
      </c>
      <c r="I12" s="161" t="s">
        <v>1031</v>
      </c>
    </row>
    <row customHeight="1" ht="11.25">
      <c r="A13" s="161" t="s">
        <v>2794</v>
      </c>
      <c r="B13" s="161" t="s">
        <v>16</v>
      </c>
      <c r="C13" s="161" t="s">
        <v>2844</v>
      </c>
      <c r="D13" s="161" t="s">
        <v>2845</v>
      </c>
      <c r="E13" s="161" t="s">
        <v>2846</v>
      </c>
      <c r="F13" s="161" t="s">
        <v>2847</v>
      </c>
      <c r="G13" s="161" t="s">
        <v>2848</v>
      </c>
      <c r="H13" s="0" t="s">
        <v>22</v>
      </c>
      <c r="I13" s="161" t="s">
        <v>1031</v>
      </c>
    </row>
    <row customHeight="1" ht="11.25">
      <c r="A14" s="161" t="s">
        <v>2794</v>
      </c>
      <c r="B14" s="161" t="s">
        <v>16</v>
      </c>
      <c r="C14" s="161" t="s">
        <v>2849</v>
      </c>
      <c r="D14" s="161" t="s">
        <v>2850</v>
      </c>
      <c r="E14" s="161" t="s">
        <v>2851</v>
      </c>
      <c r="F14" s="161" t="s">
        <v>2852</v>
      </c>
      <c r="G14" s="0" t="s">
        <v>22</v>
      </c>
      <c r="H14" s="0" t="s">
        <v>22</v>
      </c>
      <c r="I14" s="161" t="s">
        <v>1031</v>
      </c>
    </row>
    <row customHeight="1" ht="11.25">
      <c r="A15" s="161" t="s">
        <v>2794</v>
      </c>
      <c r="B15" s="161" t="s">
        <v>16</v>
      </c>
      <c r="C15" s="161" t="s">
        <v>2853</v>
      </c>
      <c r="D15" s="161" t="s">
        <v>2854</v>
      </c>
      <c r="E15" s="161" t="s">
        <v>2855</v>
      </c>
      <c r="F15" s="161" t="s">
        <v>2856</v>
      </c>
      <c r="G15" s="161" t="s">
        <v>2857</v>
      </c>
      <c r="H15" s="0" t="s">
        <v>22</v>
      </c>
      <c r="I15" s="161" t="s">
        <v>1031</v>
      </c>
    </row>
    <row customHeight="1" ht="11.25">
      <c r="A16" s="161" t="s">
        <v>2794</v>
      </c>
      <c r="B16" s="161" t="s">
        <v>16</v>
      </c>
      <c r="C16" s="161" t="s">
        <v>2858</v>
      </c>
      <c r="D16" s="161" t="s">
        <v>2859</v>
      </c>
      <c r="E16" s="161" t="s">
        <v>2860</v>
      </c>
      <c r="F16" s="161" t="s">
        <v>2861</v>
      </c>
      <c r="G16" s="161" t="s">
        <v>2862</v>
      </c>
      <c r="H16" s="0" t="s">
        <v>22</v>
      </c>
      <c r="I16" s="161" t="s">
        <v>1031</v>
      </c>
    </row>
    <row customHeight="1" ht="11.25">
      <c r="A17" s="161" t="s">
        <v>2794</v>
      </c>
      <c r="B17" s="161" t="s">
        <v>16</v>
      </c>
      <c r="C17" s="161" t="s">
        <v>2863</v>
      </c>
      <c r="D17" s="161" t="s">
        <v>2864</v>
      </c>
      <c r="E17" s="161" t="s">
        <v>2865</v>
      </c>
      <c r="F17" s="161" t="s">
        <v>2826</v>
      </c>
      <c r="G17" s="161" t="s">
        <v>2866</v>
      </c>
      <c r="H17" s="0" t="s">
        <v>22</v>
      </c>
      <c r="I17" s="161" t="s">
        <v>1031</v>
      </c>
    </row>
    <row customHeight="1" ht="11.25">
      <c r="A18" s="161" t="s">
        <v>2794</v>
      </c>
      <c r="B18" s="161" t="s">
        <v>16</v>
      </c>
      <c r="C18" s="161" t="s">
        <v>2867</v>
      </c>
      <c r="D18" s="161" t="s">
        <v>2868</v>
      </c>
      <c r="E18" s="161" t="s">
        <v>2869</v>
      </c>
      <c r="F18" s="161" t="s">
        <v>2813</v>
      </c>
      <c r="G18" s="161" t="s">
        <v>2870</v>
      </c>
      <c r="H18" s="0" t="s">
        <v>22</v>
      </c>
      <c r="I18" s="161" t="s">
        <v>1031</v>
      </c>
    </row>
    <row customHeight="1" ht="11.25">
      <c r="A19" s="161" t="s">
        <v>2794</v>
      </c>
      <c r="B19" s="161" t="s">
        <v>16</v>
      </c>
      <c r="C19" s="161" t="s">
        <v>2871</v>
      </c>
      <c r="D19" s="161" t="s">
        <v>2872</v>
      </c>
      <c r="E19" s="161" t="s">
        <v>2873</v>
      </c>
      <c r="F19" s="161" t="s">
        <v>50</v>
      </c>
      <c r="G19" s="161" t="s">
        <v>2874</v>
      </c>
      <c r="H19" s="0" t="s">
        <v>22</v>
      </c>
      <c r="I19" s="161" t="s">
        <v>1031</v>
      </c>
    </row>
    <row customHeight="1" ht="11.25">
      <c r="A20" s="161" t="s">
        <v>2794</v>
      </c>
      <c r="B20" s="161" t="s">
        <v>16</v>
      </c>
      <c r="C20" s="161" t="s">
        <v>13</v>
      </c>
      <c r="D20" s="161" t="s">
        <v>45</v>
      </c>
      <c r="E20" s="161" t="s">
        <v>48</v>
      </c>
      <c r="F20" s="161" t="s">
        <v>50</v>
      </c>
      <c r="G20" s="161" t="s">
        <v>2875</v>
      </c>
      <c r="H20" s="0" t="s">
        <v>22</v>
      </c>
      <c r="I20" s="161" t="s">
        <v>1031</v>
      </c>
    </row>
    <row customHeight="1" ht="11.25">
      <c r="A21" s="161" t="s">
        <v>2794</v>
      </c>
      <c r="B21" s="161" t="s">
        <v>16</v>
      </c>
      <c r="C21" s="161" t="s">
        <v>2876</v>
      </c>
      <c r="D21" s="161" t="s">
        <v>2877</v>
      </c>
      <c r="E21" s="161" t="s">
        <v>2878</v>
      </c>
      <c r="F21" s="161" t="s">
        <v>2826</v>
      </c>
      <c r="G21" s="161" t="s">
        <v>2879</v>
      </c>
      <c r="H21" s="0" t="s">
        <v>22</v>
      </c>
      <c r="I21" s="161" t="s">
        <v>1031</v>
      </c>
    </row>
    <row customHeight="1" ht="11.25">
      <c r="A22" s="161" t="s">
        <v>2794</v>
      </c>
      <c r="B22" s="161" t="s">
        <v>16</v>
      </c>
      <c r="C22" s="161" t="s">
        <v>2880</v>
      </c>
      <c r="D22" s="161" t="s">
        <v>2881</v>
      </c>
      <c r="E22" s="161" t="s">
        <v>2882</v>
      </c>
      <c r="F22" s="161" t="s">
        <v>2883</v>
      </c>
      <c r="G22" s="161" t="s">
        <v>2884</v>
      </c>
      <c r="H22" s="0" t="s">
        <v>22</v>
      </c>
      <c r="I22" s="161" t="s">
        <v>1031</v>
      </c>
    </row>
    <row customHeight="1" ht="11.25">
      <c r="A23" s="161" t="s">
        <v>2794</v>
      </c>
      <c r="B23" s="161" t="s">
        <v>16</v>
      </c>
      <c r="C23" s="161" t="s">
        <v>2885</v>
      </c>
      <c r="D23" s="161" t="s">
        <v>2886</v>
      </c>
      <c r="E23" s="161" t="s">
        <v>2887</v>
      </c>
      <c r="F23" s="161" t="s">
        <v>2888</v>
      </c>
      <c r="G23" s="161" t="s">
        <v>2889</v>
      </c>
      <c r="H23" s="0" t="s">
        <v>22</v>
      </c>
      <c r="I23" s="161" t="s">
        <v>1031</v>
      </c>
    </row>
    <row customHeight="1" ht="11.25">
      <c r="A24" s="161" t="s">
        <v>2794</v>
      </c>
      <c r="B24" s="161" t="s">
        <v>16</v>
      </c>
      <c r="C24" s="161" t="s">
        <v>2890</v>
      </c>
      <c r="D24" s="161" t="s">
        <v>2891</v>
      </c>
      <c r="E24" s="161" t="s">
        <v>2892</v>
      </c>
      <c r="F24" s="161" t="s">
        <v>728</v>
      </c>
      <c r="G24" s="161" t="s">
        <v>2893</v>
      </c>
      <c r="H24" s="0" t="s">
        <v>22</v>
      </c>
      <c r="I24" s="161" t="s">
        <v>1031</v>
      </c>
    </row>
    <row customHeight="1" ht="11.25">
      <c r="A25" s="161" t="s">
        <v>2794</v>
      </c>
      <c r="B25" s="161" t="s">
        <v>16</v>
      </c>
      <c r="C25" s="161" t="s">
        <v>2894</v>
      </c>
      <c r="D25" s="161" t="s">
        <v>2895</v>
      </c>
      <c r="E25" s="161" t="s">
        <v>2896</v>
      </c>
      <c r="F25" s="161" t="s">
        <v>728</v>
      </c>
      <c r="G25" s="161" t="s">
        <v>2897</v>
      </c>
      <c r="H25" s="0" t="s">
        <v>22</v>
      </c>
      <c r="I25" s="161" t="s">
        <v>1031</v>
      </c>
    </row>
    <row customHeight="1" ht="11.25">
      <c r="A26" s="161" t="s">
        <v>2794</v>
      </c>
      <c r="B26" s="161" t="s">
        <v>16</v>
      </c>
      <c r="C26" s="161" t="s">
        <v>2898</v>
      </c>
      <c r="D26" s="161" t="s">
        <v>2899</v>
      </c>
      <c r="E26" s="161" t="s">
        <v>2900</v>
      </c>
      <c r="F26" s="161" t="s">
        <v>728</v>
      </c>
      <c r="G26" s="161" t="s">
        <v>2901</v>
      </c>
      <c r="H26" s="0" t="s">
        <v>22</v>
      </c>
      <c r="I26" s="161" t="s">
        <v>1031</v>
      </c>
    </row>
    <row customHeight="1" ht="11.25">
      <c r="A27" s="161" t="s">
        <v>2794</v>
      </c>
      <c r="B27" s="161" t="s">
        <v>16</v>
      </c>
      <c r="C27" s="161" t="s">
        <v>2902</v>
      </c>
      <c r="D27" s="161" t="s">
        <v>2903</v>
      </c>
      <c r="E27" s="161" t="s">
        <v>2904</v>
      </c>
      <c r="F27" s="161" t="s">
        <v>728</v>
      </c>
      <c r="G27" s="161" t="s">
        <v>2905</v>
      </c>
      <c r="H27" s="0" t="s">
        <v>22</v>
      </c>
      <c r="I27" s="161" t="s">
        <v>1031</v>
      </c>
    </row>
    <row customHeight="1" ht="11.25">
      <c r="A28" s="161" t="s">
        <v>2794</v>
      </c>
      <c r="B28" s="161" t="s">
        <v>16</v>
      </c>
      <c r="C28" s="161" t="s">
        <v>2906</v>
      </c>
      <c r="D28" s="161" t="s">
        <v>2907</v>
      </c>
      <c r="E28" s="161" t="s">
        <v>2887</v>
      </c>
      <c r="F28" s="161" t="s">
        <v>2908</v>
      </c>
      <c r="G28" s="161" t="s">
        <v>2889</v>
      </c>
      <c r="H28" s="0" t="s">
        <v>22</v>
      </c>
      <c r="I28" s="161" t="s">
        <v>1031</v>
      </c>
    </row>
    <row customHeight="1" ht="11.25">
      <c r="A29" s="161" t="s">
        <v>2794</v>
      </c>
      <c r="B29" s="161" t="s">
        <v>16</v>
      </c>
      <c r="C29" s="161" t="s">
        <v>2909</v>
      </c>
      <c r="D29" s="161" t="s">
        <v>2910</v>
      </c>
      <c r="E29" s="161" t="s">
        <v>2911</v>
      </c>
      <c r="F29" s="161" t="s">
        <v>2813</v>
      </c>
      <c r="G29" s="161" t="s">
        <v>2912</v>
      </c>
      <c r="H29" s="0" t="s">
        <v>22</v>
      </c>
      <c r="I29" s="161" t="s">
        <v>1031</v>
      </c>
    </row>
    <row customHeight="1" ht="11.25">
      <c r="A30" s="161" t="s">
        <v>2794</v>
      </c>
      <c r="B30" s="161" t="s">
        <v>16</v>
      </c>
      <c r="C30" s="161" t="s">
        <v>2913</v>
      </c>
      <c r="D30" s="161" t="s">
        <v>2914</v>
      </c>
      <c r="E30" s="161" t="s">
        <v>2915</v>
      </c>
      <c r="F30" s="161" t="s">
        <v>2813</v>
      </c>
      <c r="G30" s="161" t="s">
        <v>2916</v>
      </c>
      <c r="H30" s="0" t="s">
        <v>22</v>
      </c>
      <c r="I30" s="161" t="s">
        <v>1031</v>
      </c>
    </row>
    <row customHeight="1" ht="11.25">
      <c r="A31" s="161" t="s">
        <v>2794</v>
      </c>
      <c r="B31" s="161" t="s">
        <v>16</v>
      </c>
      <c r="C31" s="161" t="s">
        <v>2917</v>
      </c>
      <c r="D31" s="161" t="s">
        <v>2918</v>
      </c>
      <c r="E31" s="161" t="s">
        <v>2919</v>
      </c>
      <c r="F31" s="161" t="s">
        <v>2920</v>
      </c>
      <c r="G31" s="161" t="s">
        <v>2921</v>
      </c>
      <c r="H31" s="0" t="s">
        <v>22</v>
      </c>
      <c r="I31" s="161" t="s">
        <v>1031</v>
      </c>
    </row>
    <row customHeight="1" ht="11.25">
      <c r="A32" s="161" t="s">
        <v>2794</v>
      </c>
      <c r="B32" s="161" t="s">
        <v>16</v>
      </c>
      <c r="C32" s="161" t="s">
        <v>2922</v>
      </c>
      <c r="D32" s="161" t="s">
        <v>2923</v>
      </c>
      <c r="E32" s="161" t="s">
        <v>2924</v>
      </c>
      <c r="F32" s="161" t="s">
        <v>2925</v>
      </c>
      <c r="G32" s="161" t="s">
        <v>2926</v>
      </c>
      <c r="H32" s="0" t="s">
        <v>22</v>
      </c>
      <c r="I32" s="161" t="s">
        <v>1031</v>
      </c>
    </row>
    <row customHeight="1" ht="11.25">
      <c r="A33" s="161" t="s">
        <v>2794</v>
      </c>
      <c r="B33" s="161" t="s">
        <v>16</v>
      </c>
      <c r="C33" s="161" t="s">
        <v>2927</v>
      </c>
      <c r="D33" s="161" t="s">
        <v>2928</v>
      </c>
      <c r="E33" s="161" t="s">
        <v>2929</v>
      </c>
      <c r="F33" s="161" t="s">
        <v>2930</v>
      </c>
      <c r="G33" s="161" t="s">
        <v>2931</v>
      </c>
      <c r="H33" s="0" t="s">
        <v>2932</v>
      </c>
      <c r="I33" s="161" t="s">
        <v>1031</v>
      </c>
    </row>
    <row customHeight="1" ht="11.25">
      <c r="A34" s="161" t="s">
        <v>2794</v>
      </c>
      <c r="B34" s="161" t="s">
        <v>16</v>
      </c>
      <c r="C34" s="161" t="s">
        <v>2933</v>
      </c>
      <c r="D34" s="161" t="s">
        <v>2934</v>
      </c>
      <c r="E34" s="161" t="s">
        <v>2935</v>
      </c>
      <c r="F34" s="161" t="s">
        <v>2936</v>
      </c>
      <c r="G34" s="161" t="s">
        <v>2937</v>
      </c>
      <c r="H34" s="0" t="s">
        <v>22</v>
      </c>
      <c r="I34" s="161" t="s">
        <v>1031</v>
      </c>
    </row>
    <row customHeight="1" ht="11.25">
      <c r="A35" s="161" t="s">
        <v>2794</v>
      </c>
      <c r="B35" s="161" t="s">
        <v>16</v>
      </c>
      <c r="C35" s="161" t="s">
        <v>2938</v>
      </c>
      <c r="D35" s="161" t="s">
        <v>2939</v>
      </c>
      <c r="E35" s="161" t="s">
        <v>2940</v>
      </c>
      <c r="F35" s="161" t="s">
        <v>2941</v>
      </c>
      <c r="G35" s="161" t="s">
        <v>2942</v>
      </c>
      <c r="H35" s="0" t="s">
        <v>22</v>
      </c>
      <c r="I35" s="161" t="s">
        <v>1031</v>
      </c>
    </row>
    <row customHeight="1" ht="11.25">
      <c r="A36" s="161" t="s">
        <v>2794</v>
      </c>
      <c r="B36" s="161" t="s">
        <v>16</v>
      </c>
      <c r="C36" s="161" t="s">
        <v>2943</v>
      </c>
      <c r="D36" s="161" t="s">
        <v>2944</v>
      </c>
      <c r="E36" s="161" t="s">
        <v>2945</v>
      </c>
      <c r="F36" s="161" t="s">
        <v>2920</v>
      </c>
      <c r="G36" s="161" t="s">
        <v>2946</v>
      </c>
      <c r="H36" s="161" t="s">
        <v>2947</v>
      </c>
      <c r="I36" s="161" t="s">
        <v>1031</v>
      </c>
    </row>
    <row customHeight="1" ht="11.25">
      <c r="A37" s="161" t="s">
        <v>2794</v>
      </c>
      <c r="B37" s="161" t="s">
        <v>16</v>
      </c>
      <c r="C37" s="161" t="s">
        <v>2948</v>
      </c>
      <c r="D37" s="161" t="s">
        <v>2949</v>
      </c>
      <c r="E37" s="161" t="s">
        <v>2950</v>
      </c>
      <c r="F37" s="161" t="s">
        <v>2826</v>
      </c>
      <c r="G37" s="161" t="s">
        <v>2951</v>
      </c>
      <c r="H37" s="0" t="s">
        <v>22</v>
      </c>
      <c r="I37" s="161" t="s">
        <v>1031</v>
      </c>
    </row>
    <row customHeight="1" ht="11.25">
      <c r="A38" s="161" t="s">
        <v>2794</v>
      </c>
      <c r="B38" s="161" t="s">
        <v>16</v>
      </c>
      <c r="C38" s="161" t="s">
        <v>2952</v>
      </c>
      <c r="D38" s="161" t="s">
        <v>2953</v>
      </c>
      <c r="E38" s="161" t="s">
        <v>2817</v>
      </c>
      <c r="F38" s="161" t="s">
        <v>2954</v>
      </c>
      <c r="G38" s="161" t="s">
        <v>2955</v>
      </c>
      <c r="H38" s="0" t="s">
        <v>22</v>
      </c>
      <c r="I38" s="161" t="s">
        <v>1031</v>
      </c>
    </row>
    <row customHeight="1" ht="11.25">
      <c r="A39" s="161" t="s">
        <v>2794</v>
      </c>
      <c r="B39" s="161" t="s">
        <v>16</v>
      </c>
      <c r="C39" s="161" t="s">
        <v>2956</v>
      </c>
      <c r="D39" s="161" t="s">
        <v>2957</v>
      </c>
      <c r="E39" s="161" t="s">
        <v>2958</v>
      </c>
      <c r="F39" s="161" t="s">
        <v>2813</v>
      </c>
      <c r="G39" s="161" t="s">
        <v>2959</v>
      </c>
      <c r="H39" s="0" t="s">
        <v>22</v>
      </c>
      <c r="I39" s="161" t="s">
        <v>1031</v>
      </c>
    </row>
    <row customHeight="1" ht="11.25">
      <c r="A40" s="161" t="s">
        <v>2794</v>
      </c>
      <c r="B40" s="161" t="s">
        <v>16</v>
      </c>
      <c r="C40" s="161" t="s">
        <v>2960</v>
      </c>
      <c r="D40" s="161" t="s">
        <v>2961</v>
      </c>
      <c r="E40" s="161" t="s">
        <v>2962</v>
      </c>
      <c r="F40" s="161" t="s">
        <v>2963</v>
      </c>
      <c r="G40" s="161" t="s">
        <v>2964</v>
      </c>
      <c r="H40" s="0" t="s">
        <v>22</v>
      </c>
      <c r="I40" s="161" t="s">
        <v>1031</v>
      </c>
    </row>
    <row customHeight="1" ht="11.25">
      <c r="A41" s="161" t="s">
        <v>2794</v>
      </c>
      <c r="B41" s="161" t="s">
        <v>16</v>
      </c>
      <c r="C41" s="161" t="s">
        <v>2965</v>
      </c>
      <c r="D41" s="161" t="s">
        <v>2966</v>
      </c>
      <c r="E41" s="161" t="s">
        <v>2967</v>
      </c>
      <c r="F41" s="161" t="s">
        <v>2826</v>
      </c>
      <c r="G41" s="0" t="s">
        <v>22</v>
      </c>
      <c r="H41" s="0" t="s">
        <v>22</v>
      </c>
      <c r="I41" s="161" t="s">
        <v>1031</v>
      </c>
    </row>
    <row customHeight="1" ht="11.25">
      <c r="A42" s="161" t="s">
        <v>2794</v>
      </c>
      <c r="B42" s="161" t="s">
        <v>16</v>
      </c>
      <c r="C42" s="161" t="s">
        <v>2968</v>
      </c>
      <c r="D42" s="161" t="s">
        <v>2969</v>
      </c>
      <c r="E42" s="161" t="s">
        <v>2970</v>
      </c>
      <c r="F42" s="161" t="s">
        <v>2971</v>
      </c>
      <c r="G42" s="161" t="s">
        <v>2972</v>
      </c>
      <c r="H42" s="0" t="s">
        <v>22</v>
      </c>
      <c r="I42" s="161" t="s">
        <v>1031</v>
      </c>
    </row>
    <row customHeight="1" ht="11.25">
      <c r="A43" s="161" t="s">
        <v>2794</v>
      </c>
      <c r="B43" s="161" t="s">
        <v>16</v>
      </c>
      <c r="C43" s="161" t="s">
        <v>2973</v>
      </c>
      <c r="D43" s="161" t="s">
        <v>2974</v>
      </c>
      <c r="E43" s="161" t="s">
        <v>2975</v>
      </c>
      <c r="F43" s="161" t="s">
        <v>2861</v>
      </c>
      <c r="G43" s="161" t="s">
        <v>2976</v>
      </c>
      <c r="H43" s="0" t="s">
        <v>22</v>
      </c>
      <c r="I43" s="161" t="s">
        <v>1031</v>
      </c>
    </row>
    <row customHeight="1" ht="11.25">
      <c r="A44" s="161" t="s">
        <v>2794</v>
      </c>
      <c r="B44" s="161" t="s">
        <v>16</v>
      </c>
      <c r="C44" s="161" t="s">
        <v>2977</v>
      </c>
      <c r="D44" s="161" t="s">
        <v>2978</v>
      </c>
      <c r="E44" s="161" t="s">
        <v>2979</v>
      </c>
      <c r="F44" s="161" t="s">
        <v>2980</v>
      </c>
      <c r="G44" s="161" t="s">
        <v>2981</v>
      </c>
      <c r="H44" s="0" t="s">
        <v>22</v>
      </c>
      <c r="I44" s="161" t="s">
        <v>1031</v>
      </c>
    </row>
    <row customHeight="1" ht="11.25">
      <c r="A45" s="161" t="s">
        <v>2794</v>
      </c>
      <c r="B45" s="161" t="s">
        <v>16</v>
      </c>
      <c r="C45" s="161" t="s">
        <v>2982</v>
      </c>
      <c r="D45" s="161" t="s">
        <v>2983</v>
      </c>
      <c r="E45" s="161" t="s">
        <v>2984</v>
      </c>
      <c r="F45" s="161" t="s">
        <v>2847</v>
      </c>
      <c r="G45" s="0" t="s">
        <v>22</v>
      </c>
      <c r="H45" s="0" t="s">
        <v>22</v>
      </c>
      <c r="I45" s="161" t="s">
        <v>1031</v>
      </c>
    </row>
    <row customHeight="1" ht="11.25">
      <c r="A46" s="161" t="s">
        <v>2794</v>
      </c>
      <c r="B46" s="161" t="s">
        <v>16</v>
      </c>
      <c r="C46" s="161" t="s">
        <v>2985</v>
      </c>
      <c r="D46" s="161" t="s">
        <v>2986</v>
      </c>
      <c r="E46" s="161" t="s">
        <v>2987</v>
      </c>
      <c r="F46" s="161" t="s">
        <v>2813</v>
      </c>
      <c r="G46" s="0" t="s">
        <v>22</v>
      </c>
      <c r="H46" s="0" t="s">
        <v>22</v>
      </c>
      <c r="I46" s="161" t="s">
        <v>1031</v>
      </c>
    </row>
    <row customHeight="1" ht="11.25">
      <c r="A47" s="161" t="s">
        <v>2794</v>
      </c>
      <c r="B47" s="161" t="s">
        <v>16</v>
      </c>
      <c r="C47" s="161" t="s">
        <v>2988</v>
      </c>
      <c r="D47" s="161" t="s">
        <v>2989</v>
      </c>
      <c r="E47" s="161" t="s">
        <v>2990</v>
      </c>
      <c r="F47" s="161" t="s">
        <v>50</v>
      </c>
      <c r="G47" s="161" t="s">
        <v>2991</v>
      </c>
      <c r="H47" s="0" t="s">
        <v>22</v>
      </c>
      <c r="I47" s="161" t="s">
        <v>1031</v>
      </c>
    </row>
    <row customHeight="1" ht="11.25">
      <c r="A48" s="161" t="s">
        <v>2794</v>
      </c>
      <c r="B48" s="161" t="s">
        <v>16</v>
      </c>
      <c r="C48" s="161" t="s">
        <v>2992</v>
      </c>
      <c r="D48" s="161" t="s">
        <v>2993</v>
      </c>
      <c r="E48" s="161" t="s">
        <v>2994</v>
      </c>
      <c r="F48" s="161" t="s">
        <v>2995</v>
      </c>
      <c r="G48" s="161" t="s">
        <v>2996</v>
      </c>
      <c r="H48" s="0" t="s">
        <v>22</v>
      </c>
      <c r="I48" s="161" t="s">
        <v>1031</v>
      </c>
    </row>
    <row customHeight="1" ht="11.25">
      <c r="A49" s="161" t="s">
        <v>2794</v>
      </c>
      <c r="B49" s="161" t="s">
        <v>16</v>
      </c>
      <c r="C49" s="161" t="s">
        <v>2997</v>
      </c>
      <c r="D49" s="161" t="s">
        <v>2998</v>
      </c>
      <c r="E49" s="161" t="s">
        <v>2999</v>
      </c>
      <c r="F49" s="161" t="s">
        <v>2798</v>
      </c>
      <c r="G49" s="161" t="s">
        <v>3000</v>
      </c>
      <c r="H49" s="0" t="s">
        <v>22</v>
      </c>
      <c r="I49" s="161" t="s">
        <v>1031</v>
      </c>
    </row>
    <row customHeight="1" ht="11.25">
      <c r="A50" s="161" t="s">
        <v>2794</v>
      </c>
      <c r="B50" s="161" t="s">
        <v>16</v>
      </c>
      <c r="C50" s="161" t="s">
        <v>3001</v>
      </c>
      <c r="D50" s="161" t="s">
        <v>3002</v>
      </c>
      <c r="E50" s="161" t="s">
        <v>3003</v>
      </c>
      <c r="F50" s="161" t="s">
        <v>2813</v>
      </c>
      <c r="G50" s="0" t="s">
        <v>22</v>
      </c>
      <c r="H50" s="0" t="s">
        <v>22</v>
      </c>
      <c r="I50" s="161" t="s">
        <v>1031</v>
      </c>
    </row>
    <row customHeight="1" ht="11.25">
      <c r="A51" s="161" t="s">
        <v>2794</v>
      </c>
      <c r="B51" s="161" t="s">
        <v>16</v>
      </c>
      <c r="C51" s="161" t="s">
        <v>3004</v>
      </c>
      <c r="D51" s="161" t="s">
        <v>3005</v>
      </c>
      <c r="E51" s="161" t="s">
        <v>3006</v>
      </c>
      <c r="F51" s="161" t="s">
        <v>2941</v>
      </c>
      <c r="G51" s="161" t="s">
        <v>3007</v>
      </c>
      <c r="H51" s="0" t="s">
        <v>22</v>
      </c>
      <c r="I51" s="161" t="s">
        <v>1031</v>
      </c>
    </row>
    <row customHeight="1" ht="11.25">
      <c r="A52" s="161" t="s">
        <v>2794</v>
      </c>
      <c r="B52" s="161" t="s">
        <v>16</v>
      </c>
      <c r="C52" s="161" t="s">
        <v>3008</v>
      </c>
      <c r="D52" s="161" t="s">
        <v>3009</v>
      </c>
      <c r="E52" s="161" t="s">
        <v>3010</v>
      </c>
      <c r="F52" s="161" t="s">
        <v>2813</v>
      </c>
      <c r="G52" s="0" t="s">
        <v>22</v>
      </c>
      <c r="H52" s="0" t="s">
        <v>22</v>
      </c>
      <c r="I52" s="161" t="s">
        <v>1031</v>
      </c>
    </row>
    <row customHeight="1" ht="11.25">
      <c r="A53" s="161" t="s">
        <v>2794</v>
      </c>
      <c r="B53" s="161" t="s">
        <v>16</v>
      </c>
      <c r="C53" s="161" t="s">
        <v>3011</v>
      </c>
      <c r="D53" s="161" t="s">
        <v>3012</v>
      </c>
      <c r="E53" s="161" t="s">
        <v>3013</v>
      </c>
      <c r="F53" s="161" t="s">
        <v>2842</v>
      </c>
      <c r="G53" s="161" t="s">
        <v>3014</v>
      </c>
      <c r="H53" s="0" t="s">
        <v>22</v>
      </c>
      <c r="I53" s="161" t="s">
        <v>1031</v>
      </c>
    </row>
    <row customHeight="1" ht="11.25">
      <c r="A54" s="161" t="s">
        <v>2794</v>
      </c>
      <c r="B54" s="161" t="s">
        <v>16</v>
      </c>
      <c r="C54" s="161" t="s">
        <v>3015</v>
      </c>
      <c r="D54" s="161" t="s">
        <v>3016</v>
      </c>
      <c r="E54" s="161" t="s">
        <v>3017</v>
      </c>
      <c r="F54" s="161" t="s">
        <v>2803</v>
      </c>
      <c r="G54" s="161" t="s">
        <v>3018</v>
      </c>
      <c r="H54" s="0" t="s">
        <v>22</v>
      </c>
      <c r="I54" s="161" t="s">
        <v>1031</v>
      </c>
    </row>
    <row customHeight="1" ht="11.25">
      <c r="A55" s="161" t="s">
        <v>2794</v>
      </c>
      <c r="B55" s="161" t="s">
        <v>16</v>
      </c>
      <c r="C55" s="161" t="s">
        <v>3019</v>
      </c>
      <c r="D55" s="161" t="s">
        <v>3020</v>
      </c>
      <c r="E55" s="161" t="s">
        <v>3021</v>
      </c>
      <c r="F55" s="161" t="s">
        <v>2842</v>
      </c>
      <c r="G55" s="161" t="s">
        <v>3022</v>
      </c>
      <c r="H55" s="0" t="s">
        <v>22</v>
      </c>
      <c r="I55" s="161" t="s">
        <v>1031</v>
      </c>
    </row>
    <row customHeight="1" ht="11.25">
      <c r="A56" s="161" t="s">
        <v>2794</v>
      </c>
      <c r="B56" s="161" t="s">
        <v>16</v>
      </c>
      <c r="C56" s="161" t="s">
        <v>3023</v>
      </c>
      <c r="D56" s="161" t="s">
        <v>3024</v>
      </c>
      <c r="E56" s="161" t="s">
        <v>3025</v>
      </c>
      <c r="F56" s="161" t="s">
        <v>3026</v>
      </c>
      <c r="G56" s="161" t="s">
        <v>3027</v>
      </c>
      <c r="H56" s="0" t="s">
        <v>22</v>
      </c>
      <c r="I56" s="161" t="s">
        <v>1031</v>
      </c>
    </row>
    <row customHeight="1" ht="11.25">
      <c r="A57" s="161" t="s">
        <v>2794</v>
      </c>
      <c r="B57" s="161" t="s">
        <v>16</v>
      </c>
      <c r="C57" s="161" t="s">
        <v>3028</v>
      </c>
      <c r="D57" s="161" t="s">
        <v>3029</v>
      </c>
      <c r="E57" s="161" t="s">
        <v>3030</v>
      </c>
      <c r="F57" s="161" t="s">
        <v>2941</v>
      </c>
      <c r="G57" s="161" t="s">
        <v>3031</v>
      </c>
      <c r="H57" s="0" t="s">
        <v>22</v>
      </c>
      <c r="I57" s="161" t="s">
        <v>1031</v>
      </c>
    </row>
    <row customHeight="1" ht="11.25">
      <c r="A58" s="161" t="s">
        <v>2794</v>
      </c>
      <c r="B58" s="161" t="s">
        <v>16</v>
      </c>
      <c r="C58" s="161" t="s">
        <v>3032</v>
      </c>
      <c r="D58" s="161" t="s">
        <v>3033</v>
      </c>
      <c r="E58" s="161" t="s">
        <v>3034</v>
      </c>
      <c r="F58" s="161" t="s">
        <v>3026</v>
      </c>
      <c r="G58" s="161" t="s">
        <v>3035</v>
      </c>
      <c r="H58" s="0" t="s">
        <v>22</v>
      </c>
      <c r="I58" s="161" t="s">
        <v>1031</v>
      </c>
    </row>
    <row customHeight="1" ht="11.25">
      <c r="A59" s="161" t="s">
        <v>2794</v>
      </c>
      <c r="B59" s="161" t="s">
        <v>16</v>
      </c>
      <c r="C59" s="161" t="s">
        <v>3036</v>
      </c>
      <c r="D59" s="161" t="s">
        <v>3037</v>
      </c>
      <c r="E59" s="161" t="s">
        <v>3038</v>
      </c>
      <c r="F59" s="161" t="s">
        <v>2995</v>
      </c>
      <c r="G59" s="161" t="s">
        <v>3039</v>
      </c>
      <c r="H59" s="0" t="s">
        <v>22</v>
      </c>
      <c r="I59" s="161" t="s">
        <v>1031</v>
      </c>
    </row>
    <row customHeight="1" ht="11.25">
      <c r="A60" s="161" t="s">
        <v>2794</v>
      </c>
      <c r="B60" s="161" t="s">
        <v>16</v>
      </c>
      <c r="C60" s="161" t="s">
        <v>3040</v>
      </c>
      <c r="D60" s="161" t="s">
        <v>3041</v>
      </c>
      <c r="E60" s="161" t="s">
        <v>3042</v>
      </c>
      <c r="F60" s="161" t="s">
        <v>2826</v>
      </c>
      <c r="G60" s="161" t="s">
        <v>3043</v>
      </c>
      <c r="H60" s="0" t="s">
        <v>22</v>
      </c>
      <c r="I60" s="161" t="s">
        <v>1031</v>
      </c>
    </row>
    <row customHeight="1" ht="11.25">
      <c r="A61" s="161" t="s">
        <v>2794</v>
      </c>
      <c r="B61" s="161" t="s">
        <v>16</v>
      </c>
      <c r="C61" s="161" t="s">
        <v>3044</v>
      </c>
      <c r="D61" s="161" t="s">
        <v>3045</v>
      </c>
      <c r="E61" s="161" t="s">
        <v>3046</v>
      </c>
      <c r="F61" s="161" t="s">
        <v>3047</v>
      </c>
      <c r="G61" s="0" t="s">
        <v>22</v>
      </c>
      <c r="H61" s="0" t="s">
        <v>22</v>
      </c>
      <c r="I61" s="161" t="s">
        <v>1031</v>
      </c>
    </row>
    <row customHeight="1" ht="11.25">
      <c r="A62" s="161" t="s">
        <v>2794</v>
      </c>
      <c r="B62" s="161" t="s">
        <v>16</v>
      </c>
      <c r="C62" s="161" t="s">
        <v>3048</v>
      </c>
      <c r="D62" s="161" t="s">
        <v>3049</v>
      </c>
      <c r="E62" s="161" t="s">
        <v>3050</v>
      </c>
      <c r="F62" s="161" t="s">
        <v>3051</v>
      </c>
      <c r="G62" s="161" t="s">
        <v>3052</v>
      </c>
      <c r="H62" s="0" t="s">
        <v>22</v>
      </c>
      <c r="I62" s="161" t="s">
        <v>1031</v>
      </c>
    </row>
    <row customHeight="1" ht="11.25">
      <c r="A63" s="161" t="s">
        <v>2794</v>
      </c>
      <c r="B63" s="161" t="s">
        <v>16</v>
      </c>
      <c r="C63" s="161" t="s">
        <v>3053</v>
      </c>
      <c r="D63" s="161" t="s">
        <v>3054</v>
      </c>
      <c r="E63" s="161" t="s">
        <v>3055</v>
      </c>
      <c r="F63" s="161" t="s">
        <v>3056</v>
      </c>
      <c r="G63" s="161" t="s">
        <v>3057</v>
      </c>
      <c r="H63" s="0" t="s">
        <v>22</v>
      </c>
      <c r="I63" s="161" t="s">
        <v>1031</v>
      </c>
    </row>
    <row customHeight="1" ht="11.25">
      <c r="A64" s="161" t="s">
        <v>2794</v>
      </c>
      <c r="B64" s="161" t="s">
        <v>16</v>
      </c>
      <c r="C64" s="161" t="s">
        <v>3058</v>
      </c>
      <c r="D64" s="161" t="s">
        <v>3059</v>
      </c>
      <c r="E64" s="161" t="s">
        <v>3060</v>
      </c>
      <c r="F64" s="161" t="s">
        <v>3051</v>
      </c>
      <c r="G64" s="161" t="s">
        <v>3061</v>
      </c>
      <c r="H64" s="0" t="s">
        <v>22</v>
      </c>
      <c r="I64" s="161" t="s">
        <v>1031</v>
      </c>
    </row>
    <row customHeight="1" ht="11.25">
      <c r="A65" s="161" t="s">
        <v>2794</v>
      </c>
      <c r="B65" s="161" t="s">
        <v>16</v>
      </c>
      <c r="C65" s="161" t="s">
        <v>3062</v>
      </c>
      <c r="D65" s="161" t="s">
        <v>3063</v>
      </c>
      <c r="E65" s="161" t="s">
        <v>3064</v>
      </c>
      <c r="F65" s="161" t="s">
        <v>3065</v>
      </c>
      <c r="G65" s="161" t="s">
        <v>3066</v>
      </c>
      <c r="H65" s="0" t="s">
        <v>22</v>
      </c>
      <c r="I65" s="161" t="s">
        <v>1031</v>
      </c>
    </row>
    <row customHeight="1" ht="11.25">
      <c r="A66" s="161" t="s">
        <v>2794</v>
      </c>
      <c r="B66" s="161" t="s">
        <v>16</v>
      </c>
      <c r="C66" s="161" t="s">
        <v>3067</v>
      </c>
      <c r="D66" s="161" t="s">
        <v>3068</v>
      </c>
      <c r="E66" s="161" t="s">
        <v>3069</v>
      </c>
      <c r="F66" s="161" t="s">
        <v>3070</v>
      </c>
      <c r="G66" s="161" t="s">
        <v>3071</v>
      </c>
      <c r="H66" s="0" t="s">
        <v>22</v>
      </c>
      <c r="I66" s="161" t="s">
        <v>1031</v>
      </c>
    </row>
    <row customHeight="1" ht="11.25">
      <c r="A67" s="161" t="s">
        <v>2794</v>
      </c>
      <c r="B67" s="161" t="s">
        <v>16</v>
      </c>
      <c r="C67" s="161" t="s">
        <v>3072</v>
      </c>
      <c r="D67" s="161" t="s">
        <v>3073</v>
      </c>
      <c r="E67" s="161" t="s">
        <v>3074</v>
      </c>
      <c r="F67" s="161" t="s">
        <v>50</v>
      </c>
      <c r="G67" s="0" t="s">
        <v>22</v>
      </c>
      <c r="H67" s="0" t="s">
        <v>22</v>
      </c>
      <c r="I67" s="161" t="s">
        <v>1031</v>
      </c>
    </row>
    <row customHeight="1" ht="11.25">
      <c r="A68" s="161" t="s">
        <v>2794</v>
      </c>
      <c r="B68" s="161" t="s">
        <v>16</v>
      </c>
      <c r="C68" s="161" t="s">
        <v>3075</v>
      </c>
      <c r="D68" s="161" t="s">
        <v>3076</v>
      </c>
      <c r="E68" s="161" t="s">
        <v>3077</v>
      </c>
      <c r="F68" s="161" t="s">
        <v>3078</v>
      </c>
      <c r="G68" s="161" t="s">
        <v>3079</v>
      </c>
      <c r="H68" s="0" t="s">
        <v>22</v>
      </c>
      <c r="I68" s="161" t="s">
        <v>1031</v>
      </c>
    </row>
    <row customHeight="1" ht="11.25">
      <c r="A69" s="161" t="s">
        <v>2794</v>
      </c>
      <c r="B69" s="161" t="s">
        <v>16</v>
      </c>
      <c r="C69" s="0" t="s">
        <v>22</v>
      </c>
      <c r="D69" s="161" t="s">
        <v>3080</v>
      </c>
      <c r="E69" s="161" t="s">
        <v>3081</v>
      </c>
      <c r="F69" s="161" t="s">
        <v>3082</v>
      </c>
      <c r="G69" s="0" t="s">
        <v>22</v>
      </c>
      <c r="H69" s="0" t="s">
        <v>22</v>
      </c>
      <c r="I69" s="161" t="s">
        <v>1031</v>
      </c>
    </row>
    <row customHeight="1" ht="11.25">
      <c r="A70" s="161" t="s">
        <v>2794</v>
      </c>
      <c r="B70" s="161" t="s">
        <v>16</v>
      </c>
      <c r="C70" s="161" t="s">
        <v>3083</v>
      </c>
      <c r="D70" s="161" t="s">
        <v>3084</v>
      </c>
      <c r="E70" s="161" t="s">
        <v>3085</v>
      </c>
      <c r="F70" s="161" t="s">
        <v>3086</v>
      </c>
      <c r="G70" s="161" t="s">
        <v>3087</v>
      </c>
      <c r="H70" s="0" t="s">
        <v>22</v>
      </c>
      <c r="I70" s="161" t="s">
        <v>1031</v>
      </c>
    </row>
    <row customHeight="1" ht="11.25">
      <c r="A71" s="161" t="s">
        <v>2794</v>
      </c>
      <c r="B71" s="161" t="s">
        <v>16</v>
      </c>
      <c r="C71" s="161" t="s">
        <v>3088</v>
      </c>
      <c r="D71" s="161" t="s">
        <v>3089</v>
      </c>
      <c r="E71" s="161" t="s">
        <v>3090</v>
      </c>
      <c r="F71" s="161" t="s">
        <v>3091</v>
      </c>
      <c r="G71" s="0" t="s">
        <v>22</v>
      </c>
      <c r="H71" s="0" t="s">
        <v>22</v>
      </c>
      <c r="I71" s="161" t="s">
        <v>1031</v>
      </c>
    </row>
    <row customHeight="1" ht="11.25">
      <c r="A72" s="161" t="s">
        <v>2794</v>
      </c>
      <c r="B72" s="161" t="s">
        <v>16</v>
      </c>
      <c r="C72" s="161" t="s">
        <v>3092</v>
      </c>
      <c r="D72" s="161" t="s">
        <v>3093</v>
      </c>
      <c r="E72" s="161" t="s">
        <v>3094</v>
      </c>
      <c r="F72" s="161" t="s">
        <v>3095</v>
      </c>
      <c r="G72" s="161" t="s">
        <v>3096</v>
      </c>
      <c r="H72" s="0" t="s">
        <v>22</v>
      </c>
      <c r="I72" s="161" t="s">
        <v>1031</v>
      </c>
    </row>
    <row customHeight="1" ht="11.25">
      <c r="A73" s="161" t="s">
        <v>2794</v>
      </c>
      <c r="B73" s="161" t="s">
        <v>16</v>
      </c>
      <c r="C73" s="161" t="s">
        <v>3097</v>
      </c>
      <c r="D73" s="161" t="s">
        <v>3098</v>
      </c>
      <c r="E73" s="161" t="s">
        <v>3099</v>
      </c>
      <c r="F73" s="161" t="s">
        <v>3082</v>
      </c>
      <c r="G73" s="0" t="s">
        <v>22</v>
      </c>
      <c r="H73" s="0" t="s">
        <v>22</v>
      </c>
      <c r="I73" s="161" t="s">
        <v>1031</v>
      </c>
    </row>
    <row customHeight="1" ht="11.25">
      <c r="A74" s="161" t="s">
        <v>2794</v>
      </c>
      <c r="B74" s="161" t="s">
        <v>16</v>
      </c>
      <c r="C74" s="161" t="s">
        <v>3100</v>
      </c>
      <c r="D74" s="161" t="s">
        <v>3101</v>
      </c>
      <c r="E74" s="161" t="s">
        <v>3102</v>
      </c>
      <c r="F74" s="161" t="s">
        <v>3103</v>
      </c>
      <c r="G74" s="161" t="s">
        <v>2916</v>
      </c>
      <c r="H74" s="0" t="s">
        <v>22</v>
      </c>
      <c r="I74" s="161" t="s">
        <v>1031</v>
      </c>
    </row>
    <row customHeight="1" ht="11.25">
      <c r="A75" s="161" t="s">
        <v>2794</v>
      </c>
      <c r="B75" s="161" t="s">
        <v>16</v>
      </c>
      <c r="C75" s="161" t="s">
        <v>3104</v>
      </c>
      <c r="D75" s="161" t="s">
        <v>3105</v>
      </c>
      <c r="E75" s="161" t="s">
        <v>3106</v>
      </c>
      <c r="F75" s="161" t="s">
        <v>3107</v>
      </c>
      <c r="G75" s="161" t="s">
        <v>3108</v>
      </c>
      <c r="H75" s="0" t="s">
        <v>22</v>
      </c>
      <c r="I75" s="161" t="s">
        <v>1031</v>
      </c>
    </row>
    <row customHeight="1" ht="11.25">
      <c r="A76" s="161" t="s">
        <v>2794</v>
      </c>
      <c r="B76" s="161" t="s">
        <v>16</v>
      </c>
      <c r="C76" s="161" t="s">
        <v>3109</v>
      </c>
      <c r="D76" s="161" t="s">
        <v>3110</v>
      </c>
      <c r="E76" s="161" t="s">
        <v>3111</v>
      </c>
      <c r="F76" s="161" t="s">
        <v>2852</v>
      </c>
      <c r="G76" s="161" t="s">
        <v>3112</v>
      </c>
      <c r="H76" s="0" t="s">
        <v>22</v>
      </c>
      <c r="I76" s="161" t="s">
        <v>1031</v>
      </c>
    </row>
    <row customHeight="1" ht="11.25">
      <c r="A77" s="161" t="s">
        <v>2794</v>
      </c>
      <c r="B77" s="161" t="s">
        <v>16</v>
      </c>
      <c r="C77" s="161" t="s">
        <v>3113</v>
      </c>
      <c r="D77" s="161" t="s">
        <v>3114</v>
      </c>
      <c r="E77" s="161" t="s">
        <v>3069</v>
      </c>
      <c r="F77" s="161" t="s">
        <v>3115</v>
      </c>
      <c r="G77" s="161" t="s">
        <v>3071</v>
      </c>
      <c r="H77" s="0" t="s">
        <v>22</v>
      </c>
      <c r="I77" s="161" t="s">
        <v>1031</v>
      </c>
    </row>
    <row customHeight="1" ht="11.25">
      <c r="A78" s="161" t="s">
        <v>2794</v>
      </c>
      <c r="B78" s="161" t="s">
        <v>16</v>
      </c>
      <c r="C78" s="161" t="s">
        <v>2832</v>
      </c>
      <c r="D78" s="161" t="s">
        <v>2833</v>
      </c>
      <c r="E78" s="161" t="s">
        <v>2834</v>
      </c>
      <c r="F78" s="161" t="s">
        <v>2803</v>
      </c>
      <c r="G78" s="0" t="s">
        <v>22</v>
      </c>
      <c r="H78" s="0" t="s">
        <v>22</v>
      </c>
      <c r="I78" s="161" t="s">
        <v>1118</v>
      </c>
    </row>
    <row customHeight="1" ht="11.25">
      <c r="A79" s="161" t="s">
        <v>2794</v>
      </c>
      <c r="B79" s="161" t="s">
        <v>16</v>
      </c>
      <c r="C79" s="161" t="s">
        <v>2839</v>
      </c>
      <c r="D79" s="161" t="s">
        <v>2840</v>
      </c>
      <c r="E79" s="161" t="s">
        <v>2841</v>
      </c>
      <c r="F79" s="161" t="s">
        <v>2842</v>
      </c>
      <c r="G79" s="161" t="s">
        <v>2843</v>
      </c>
      <c r="H79" s="0" t="s">
        <v>22</v>
      </c>
      <c r="I79" s="161" t="s">
        <v>1118</v>
      </c>
    </row>
    <row customHeight="1" ht="11.25">
      <c r="A80" s="161" t="s">
        <v>2794</v>
      </c>
      <c r="B80" s="161" t="s">
        <v>16</v>
      </c>
      <c r="C80" s="161" t="s">
        <v>2844</v>
      </c>
      <c r="D80" s="161" t="s">
        <v>2845</v>
      </c>
      <c r="E80" s="161" t="s">
        <v>2846</v>
      </c>
      <c r="F80" s="161" t="s">
        <v>2847</v>
      </c>
      <c r="G80" s="161" t="s">
        <v>2848</v>
      </c>
      <c r="H80" s="0" t="s">
        <v>22</v>
      </c>
      <c r="I80" s="161" t="s">
        <v>1118</v>
      </c>
    </row>
    <row customHeight="1" ht="11.25">
      <c r="A81" s="161" t="s">
        <v>2794</v>
      </c>
      <c r="B81" s="161" t="s">
        <v>16</v>
      </c>
      <c r="C81" s="161" t="s">
        <v>2853</v>
      </c>
      <c r="D81" s="161" t="s">
        <v>2854</v>
      </c>
      <c r="E81" s="161" t="s">
        <v>2855</v>
      </c>
      <c r="F81" s="161" t="s">
        <v>2856</v>
      </c>
      <c r="G81" s="161" t="s">
        <v>2857</v>
      </c>
      <c r="H81" s="0" t="s">
        <v>22</v>
      </c>
      <c r="I81" s="161" t="s">
        <v>1118</v>
      </c>
    </row>
    <row customHeight="1" ht="11.25">
      <c r="A82" s="161" t="s">
        <v>2794</v>
      </c>
      <c r="B82" s="161" t="s">
        <v>16</v>
      </c>
      <c r="C82" s="161" t="s">
        <v>2871</v>
      </c>
      <c r="D82" s="161" t="s">
        <v>2872</v>
      </c>
      <c r="E82" s="161" t="s">
        <v>2873</v>
      </c>
      <c r="F82" s="161" t="s">
        <v>50</v>
      </c>
      <c r="G82" s="161" t="s">
        <v>2874</v>
      </c>
      <c r="H82" s="0" t="s">
        <v>22</v>
      </c>
      <c r="I82" s="161" t="s">
        <v>1118</v>
      </c>
    </row>
    <row customHeight="1" ht="11.25">
      <c r="A83" s="161" t="s">
        <v>2794</v>
      </c>
      <c r="B83" s="161" t="s">
        <v>16</v>
      </c>
      <c r="C83" s="161" t="s">
        <v>13</v>
      </c>
      <c r="D83" s="161" t="s">
        <v>45</v>
      </c>
      <c r="E83" s="161" t="s">
        <v>48</v>
      </c>
      <c r="F83" s="161" t="s">
        <v>50</v>
      </c>
      <c r="G83" s="161" t="s">
        <v>2875</v>
      </c>
      <c r="H83" s="0" t="s">
        <v>22</v>
      </c>
      <c r="I83" s="161" t="s">
        <v>1118</v>
      </c>
    </row>
    <row customHeight="1" ht="11.25">
      <c r="A84" s="161" t="s">
        <v>2794</v>
      </c>
      <c r="B84" s="161" t="s">
        <v>16</v>
      </c>
      <c r="C84" s="161" t="s">
        <v>2880</v>
      </c>
      <c r="D84" s="161" t="s">
        <v>2881</v>
      </c>
      <c r="E84" s="161" t="s">
        <v>2882</v>
      </c>
      <c r="F84" s="161" t="s">
        <v>2883</v>
      </c>
      <c r="G84" s="161" t="s">
        <v>2884</v>
      </c>
      <c r="H84" s="0" t="s">
        <v>22</v>
      </c>
      <c r="I84" s="161" t="s">
        <v>1118</v>
      </c>
    </row>
    <row customHeight="1" ht="11.25">
      <c r="A85" s="161" t="s">
        <v>2794</v>
      </c>
      <c r="B85" s="161" t="s">
        <v>16</v>
      </c>
      <c r="C85" s="161" t="s">
        <v>2909</v>
      </c>
      <c r="D85" s="161" t="s">
        <v>2910</v>
      </c>
      <c r="E85" s="161" t="s">
        <v>2911</v>
      </c>
      <c r="F85" s="161" t="s">
        <v>2813</v>
      </c>
      <c r="G85" s="161" t="s">
        <v>2912</v>
      </c>
      <c r="H85" s="0" t="s">
        <v>22</v>
      </c>
      <c r="I85" s="161" t="s">
        <v>1118</v>
      </c>
    </row>
    <row customHeight="1" ht="11.25">
      <c r="A86" s="161" t="s">
        <v>2794</v>
      </c>
      <c r="B86" s="161" t="s">
        <v>16</v>
      </c>
      <c r="C86" s="161" t="s">
        <v>2933</v>
      </c>
      <c r="D86" s="161" t="s">
        <v>2934</v>
      </c>
      <c r="E86" s="161" t="s">
        <v>2935</v>
      </c>
      <c r="F86" s="161" t="s">
        <v>2936</v>
      </c>
      <c r="G86" s="161" t="s">
        <v>2937</v>
      </c>
      <c r="H86" s="0" t="s">
        <v>22</v>
      </c>
      <c r="I86" s="161" t="s">
        <v>1118</v>
      </c>
    </row>
    <row customHeight="1" ht="11.25">
      <c r="A87" s="161" t="s">
        <v>2794</v>
      </c>
      <c r="B87" s="161" t="s">
        <v>16</v>
      </c>
      <c r="C87" s="161" t="s">
        <v>2952</v>
      </c>
      <c r="D87" s="161" t="s">
        <v>2953</v>
      </c>
      <c r="E87" s="161" t="s">
        <v>2817</v>
      </c>
      <c r="F87" s="161" t="s">
        <v>2954</v>
      </c>
      <c r="G87" s="161" t="s">
        <v>2955</v>
      </c>
      <c r="H87" s="0" t="s">
        <v>22</v>
      </c>
      <c r="I87" s="161" t="s">
        <v>1118</v>
      </c>
    </row>
    <row customHeight="1" ht="11.25">
      <c r="A88" s="161" t="s">
        <v>2794</v>
      </c>
      <c r="B88" s="161" t="s">
        <v>16</v>
      </c>
      <c r="C88" s="161" t="s">
        <v>2956</v>
      </c>
      <c r="D88" s="161" t="s">
        <v>2957</v>
      </c>
      <c r="E88" s="161" t="s">
        <v>2958</v>
      </c>
      <c r="F88" s="161" t="s">
        <v>2813</v>
      </c>
      <c r="G88" s="161" t="s">
        <v>2959</v>
      </c>
      <c r="H88" s="0" t="s">
        <v>22</v>
      </c>
      <c r="I88" s="161" t="s">
        <v>1118</v>
      </c>
    </row>
    <row customHeight="1" ht="11.25">
      <c r="A89" s="161" t="s">
        <v>2794</v>
      </c>
      <c r="B89" s="161" t="s">
        <v>16</v>
      </c>
      <c r="C89" s="161" t="s">
        <v>2965</v>
      </c>
      <c r="D89" s="161" t="s">
        <v>2966</v>
      </c>
      <c r="E89" s="161" t="s">
        <v>2967</v>
      </c>
      <c r="F89" s="161" t="s">
        <v>2826</v>
      </c>
      <c r="G89" s="0" t="s">
        <v>22</v>
      </c>
      <c r="H89" s="0" t="s">
        <v>22</v>
      </c>
      <c r="I89" s="161" t="s">
        <v>1118</v>
      </c>
    </row>
    <row customHeight="1" ht="11.25">
      <c r="A90" s="161" t="s">
        <v>2794</v>
      </c>
      <c r="B90" s="161" t="s">
        <v>16</v>
      </c>
      <c r="C90" s="161" t="s">
        <v>2973</v>
      </c>
      <c r="D90" s="161" t="s">
        <v>2974</v>
      </c>
      <c r="E90" s="161" t="s">
        <v>2975</v>
      </c>
      <c r="F90" s="161" t="s">
        <v>2861</v>
      </c>
      <c r="G90" s="161" t="s">
        <v>2976</v>
      </c>
      <c r="H90" s="0" t="s">
        <v>22</v>
      </c>
      <c r="I90" s="161" t="s">
        <v>1118</v>
      </c>
    </row>
    <row customHeight="1" ht="11.25">
      <c r="A91" s="161" t="s">
        <v>2794</v>
      </c>
      <c r="B91" s="161" t="s">
        <v>16</v>
      </c>
      <c r="C91" s="161" t="s">
        <v>2982</v>
      </c>
      <c r="D91" s="161" t="s">
        <v>2983</v>
      </c>
      <c r="E91" s="161" t="s">
        <v>2984</v>
      </c>
      <c r="F91" s="161" t="s">
        <v>2847</v>
      </c>
      <c r="G91" s="0" t="s">
        <v>22</v>
      </c>
      <c r="H91" s="0" t="s">
        <v>22</v>
      </c>
      <c r="I91" s="161" t="s">
        <v>1118</v>
      </c>
    </row>
    <row customHeight="1" ht="11.25">
      <c r="A92" s="161" t="s">
        <v>2794</v>
      </c>
      <c r="B92" s="161" t="s">
        <v>16</v>
      </c>
      <c r="C92" s="161" t="s">
        <v>2985</v>
      </c>
      <c r="D92" s="161" t="s">
        <v>2986</v>
      </c>
      <c r="E92" s="161" t="s">
        <v>2987</v>
      </c>
      <c r="F92" s="161" t="s">
        <v>2813</v>
      </c>
      <c r="G92" s="0" t="s">
        <v>22</v>
      </c>
      <c r="H92" s="0" t="s">
        <v>22</v>
      </c>
      <c r="I92" s="161" t="s">
        <v>1118</v>
      </c>
    </row>
    <row customHeight="1" ht="11.25">
      <c r="A93" s="161" t="s">
        <v>2794</v>
      </c>
      <c r="B93" s="161" t="s">
        <v>16</v>
      </c>
      <c r="C93" s="161" t="s">
        <v>2992</v>
      </c>
      <c r="D93" s="161" t="s">
        <v>2993</v>
      </c>
      <c r="E93" s="161" t="s">
        <v>2994</v>
      </c>
      <c r="F93" s="161" t="s">
        <v>2995</v>
      </c>
      <c r="G93" s="161" t="s">
        <v>2996</v>
      </c>
      <c r="H93" s="0" t="s">
        <v>22</v>
      </c>
      <c r="I93" s="161" t="s">
        <v>1118</v>
      </c>
    </row>
    <row customHeight="1" ht="11.25">
      <c r="A94" s="161" t="s">
        <v>2794</v>
      </c>
      <c r="B94" s="161" t="s">
        <v>16</v>
      </c>
      <c r="C94" s="161" t="s">
        <v>2997</v>
      </c>
      <c r="D94" s="161" t="s">
        <v>2998</v>
      </c>
      <c r="E94" s="161" t="s">
        <v>2999</v>
      </c>
      <c r="F94" s="161" t="s">
        <v>2798</v>
      </c>
      <c r="G94" s="161" t="s">
        <v>3000</v>
      </c>
      <c r="H94" s="0" t="s">
        <v>22</v>
      </c>
      <c r="I94" s="161" t="s">
        <v>1118</v>
      </c>
    </row>
    <row customHeight="1" ht="11.25">
      <c r="A95" s="161" t="s">
        <v>2794</v>
      </c>
      <c r="B95" s="161" t="s">
        <v>16</v>
      </c>
      <c r="C95" s="161" t="s">
        <v>3008</v>
      </c>
      <c r="D95" s="161" t="s">
        <v>3009</v>
      </c>
      <c r="E95" s="161" t="s">
        <v>3010</v>
      </c>
      <c r="F95" s="161" t="s">
        <v>2813</v>
      </c>
      <c r="G95" s="0" t="s">
        <v>22</v>
      </c>
      <c r="H95" s="0" t="s">
        <v>22</v>
      </c>
      <c r="I95" s="161" t="s">
        <v>1118</v>
      </c>
    </row>
    <row customHeight="1" ht="11.25">
      <c r="A96" s="161" t="s">
        <v>2794</v>
      </c>
      <c r="B96" s="161" t="s">
        <v>16</v>
      </c>
      <c r="C96" s="161" t="s">
        <v>3011</v>
      </c>
      <c r="D96" s="161" t="s">
        <v>3012</v>
      </c>
      <c r="E96" s="161" t="s">
        <v>3013</v>
      </c>
      <c r="F96" s="161" t="s">
        <v>2842</v>
      </c>
      <c r="G96" s="161" t="s">
        <v>3014</v>
      </c>
      <c r="H96" s="0" t="s">
        <v>22</v>
      </c>
      <c r="I96" s="161" t="s">
        <v>1118</v>
      </c>
    </row>
    <row customHeight="1" ht="11.25">
      <c r="A97" s="161" t="s">
        <v>2794</v>
      </c>
      <c r="B97" s="161" t="s">
        <v>16</v>
      </c>
      <c r="C97" s="161" t="s">
        <v>3015</v>
      </c>
      <c r="D97" s="161" t="s">
        <v>3016</v>
      </c>
      <c r="E97" s="161" t="s">
        <v>3017</v>
      </c>
      <c r="F97" s="161" t="s">
        <v>2803</v>
      </c>
      <c r="G97" s="161" t="s">
        <v>3018</v>
      </c>
      <c r="H97" s="0" t="s">
        <v>22</v>
      </c>
      <c r="I97" s="161" t="s">
        <v>1118</v>
      </c>
    </row>
    <row customHeight="1" ht="11.25">
      <c r="A98" s="161" t="s">
        <v>2794</v>
      </c>
      <c r="B98" s="161" t="s">
        <v>16</v>
      </c>
      <c r="C98" s="161" t="s">
        <v>3023</v>
      </c>
      <c r="D98" s="161" t="s">
        <v>3024</v>
      </c>
      <c r="E98" s="161" t="s">
        <v>3025</v>
      </c>
      <c r="F98" s="161" t="s">
        <v>3026</v>
      </c>
      <c r="G98" s="161" t="s">
        <v>3027</v>
      </c>
      <c r="H98" s="0" t="s">
        <v>22</v>
      </c>
      <c r="I98" s="161" t="s">
        <v>1118</v>
      </c>
    </row>
    <row customHeight="1" ht="11.25">
      <c r="A99" s="161" t="s">
        <v>2794</v>
      </c>
      <c r="B99" s="161" t="s">
        <v>16</v>
      </c>
      <c r="C99" s="161" t="s">
        <v>3040</v>
      </c>
      <c r="D99" s="161" t="s">
        <v>3041</v>
      </c>
      <c r="E99" s="161" t="s">
        <v>3042</v>
      </c>
      <c r="F99" s="161" t="s">
        <v>2826</v>
      </c>
      <c r="G99" s="161" t="s">
        <v>3043</v>
      </c>
      <c r="H99" s="0" t="s">
        <v>22</v>
      </c>
      <c r="I99" s="161" t="s">
        <v>1118</v>
      </c>
    </row>
    <row customHeight="1" ht="11.25">
      <c r="A100" s="161" t="s">
        <v>2794</v>
      </c>
      <c r="B100" s="161" t="s">
        <v>16</v>
      </c>
      <c r="C100" s="161" t="s">
        <v>3062</v>
      </c>
      <c r="D100" s="161" t="s">
        <v>3063</v>
      </c>
      <c r="E100" s="161" t="s">
        <v>3064</v>
      </c>
      <c r="F100" s="161" t="s">
        <v>3065</v>
      </c>
      <c r="G100" s="161" t="s">
        <v>3066</v>
      </c>
      <c r="H100" s="0" t="s">
        <v>22</v>
      </c>
      <c r="I100" s="161" t="s">
        <v>1118</v>
      </c>
    </row>
    <row customHeight="1" ht="11.25">
      <c r="A101" s="161" t="s">
        <v>2794</v>
      </c>
      <c r="B101" s="161" t="s">
        <v>16</v>
      </c>
      <c r="C101" s="161" t="s">
        <v>3067</v>
      </c>
      <c r="D101" s="161" t="s">
        <v>3068</v>
      </c>
      <c r="E101" s="161" t="s">
        <v>3069</v>
      </c>
      <c r="F101" s="161" t="s">
        <v>3070</v>
      </c>
      <c r="G101" s="161" t="s">
        <v>3071</v>
      </c>
      <c r="H101" s="0" t="s">
        <v>22</v>
      </c>
      <c r="I101" s="161" t="s">
        <v>1118</v>
      </c>
    </row>
    <row customHeight="1" ht="11.25">
      <c r="A102" s="161" t="s">
        <v>2794</v>
      </c>
      <c r="B102" s="161" t="s">
        <v>16</v>
      </c>
      <c r="C102" s="0" t="s">
        <v>22</v>
      </c>
      <c r="D102" s="161" t="s">
        <v>3080</v>
      </c>
      <c r="E102" s="161" t="s">
        <v>3081</v>
      </c>
      <c r="F102" s="161" t="s">
        <v>3082</v>
      </c>
      <c r="G102" s="0" t="s">
        <v>22</v>
      </c>
      <c r="H102" s="0" t="s">
        <v>22</v>
      </c>
      <c r="I102" s="161" t="s">
        <v>1118</v>
      </c>
    </row>
    <row customHeight="1" ht="11.25">
      <c r="A103" s="161" t="s">
        <v>2794</v>
      </c>
      <c r="B103" s="161" t="s">
        <v>16</v>
      </c>
      <c r="C103" s="161" t="s">
        <v>3083</v>
      </c>
      <c r="D103" s="161" t="s">
        <v>3084</v>
      </c>
      <c r="E103" s="161" t="s">
        <v>3085</v>
      </c>
      <c r="F103" s="161" t="s">
        <v>3086</v>
      </c>
      <c r="G103" s="161" t="s">
        <v>3087</v>
      </c>
      <c r="H103" s="0" t="s">
        <v>22</v>
      </c>
      <c r="I103" s="161" t="s">
        <v>1118</v>
      </c>
    </row>
    <row customHeight="1" ht="11.25">
      <c r="A104" s="161" t="s">
        <v>2794</v>
      </c>
      <c r="B104" s="161" t="s">
        <v>16</v>
      </c>
      <c r="C104" s="161" t="s">
        <v>3088</v>
      </c>
      <c r="D104" s="161" t="s">
        <v>3089</v>
      </c>
      <c r="E104" s="161" t="s">
        <v>3090</v>
      </c>
      <c r="F104" s="161" t="s">
        <v>3091</v>
      </c>
      <c r="G104" s="0" t="s">
        <v>22</v>
      </c>
      <c r="H104" s="0" t="s">
        <v>22</v>
      </c>
      <c r="I104" s="161" t="s">
        <v>1118</v>
      </c>
    </row>
    <row customHeight="1" ht="11.25">
      <c r="A105" s="161" t="s">
        <v>2794</v>
      </c>
      <c r="B105" s="161" t="s">
        <v>16</v>
      </c>
      <c r="C105" s="161" t="s">
        <v>3092</v>
      </c>
      <c r="D105" s="161" t="s">
        <v>3093</v>
      </c>
      <c r="E105" s="161" t="s">
        <v>3094</v>
      </c>
      <c r="F105" s="161" t="s">
        <v>3095</v>
      </c>
      <c r="G105" s="161" t="s">
        <v>3096</v>
      </c>
      <c r="H105" s="0" t="s">
        <v>22</v>
      </c>
      <c r="I105" s="161" t="s">
        <v>1118</v>
      </c>
    </row>
    <row customHeight="1" ht="11.25">
      <c r="A106" s="161" t="s">
        <v>2794</v>
      </c>
      <c r="B106" s="161" t="s">
        <v>16</v>
      </c>
      <c r="C106" s="161" t="s">
        <v>3097</v>
      </c>
      <c r="D106" s="161" t="s">
        <v>3098</v>
      </c>
      <c r="E106" s="161" t="s">
        <v>3099</v>
      </c>
      <c r="F106" s="161" t="s">
        <v>3082</v>
      </c>
      <c r="G106" s="0" t="s">
        <v>22</v>
      </c>
      <c r="H106" s="0" t="s">
        <v>22</v>
      </c>
      <c r="I106" s="161" t="s">
        <v>1118</v>
      </c>
    </row>
    <row customHeight="1" ht="11.25">
      <c r="A107" s="161" t="s">
        <v>2794</v>
      </c>
      <c r="B107" s="161" t="s">
        <v>16</v>
      </c>
      <c r="C107" s="161" t="s">
        <v>3100</v>
      </c>
      <c r="D107" s="161" t="s">
        <v>3101</v>
      </c>
      <c r="E107" s="161" t="s">
        <v>3102</v>
      </c>
      <c r="F107" s="161" t="s">
        <v>3103</v>
      </c>
      <c r="G107" s="161" t="s">
        <v>2916</v>
      </c>
      <c r="H107" s="0" t="s">
        <v>22</v>
      </c>
      <c r="I107" s="161" t="s">
        <v>1118</v>
      </c>
    </row>
    <row customHeight="1" ht="11.25">
      <c r="A108" s="161" t="s">
        <v>2794</v>
      </c>
      <c r="B108" s="161" t="s">
        <v>16</v>
      </c>
      <c r="C108" s="161" t="s">
        <v>3109</v>
      </c>
      <c r="D108" s="161" t="s">
        <v>3110</v>
      </c>
      <c r="E108" s="161" t="s">
        <v>3111</v>
      </c>
      <c r="F108" s="161" t="s">
        <v>2852</v>
      </c>
      <c r="G108" s="161" t="s">
        <v>3112</v>
      </c>
      <c r="H108" s="0" t="s">
        <v>22</v>
      </c>
      <c r="I108" s="161" t="s">
        <v>1118</v>
      </c>
    </row>
    <row customHeight="1" ht="11.25">
      <c r="A109" s="161" t="s">
        <v>2794</v>
      </c>
      <c r="B109" s="161" t="s">
        <v>16</v>
      </c>
      <c r="C109" s="161" t="s">
        <v>3113</v>
      </c>
      <c r="D109" s="161" t="s">
        <v>3114</v>
      </c>
      <c r="E109" s="161" t="s">
        <v>3069</v>
      </c>
      <c r="F109" s="161" t="s">
        <v>3115</v>
      </c>
      <c r="G109" s="161" t="s">
        <v>3071</v>
      </c>
      <c r="H109" s="0" t="s">
        <v>22</v>
      </c>
      <c r="I109" s="161" t="s">
        <v>1118</v>
      </c>
    </row>
    <row customHeight="1" ht="11.25">
      <c r="A110" s="161" t="s">
        <v>2794</v>
      </c>
      <c r="B110" s="161" t="s">
        <v>16</v>
      </c>
      <c r="C110" s="161" t="s">
        <v>3116</v>
      </c>
      <c r="D110" s="161" t="s">
        <v>3117</v>
      </c>
      <c r="E110" s="161" t="s">
        <v>3118</v>
      </c>
      <c r="F110" s="161" t="s">
        <v>2803</v>
      </c>
      <c r="G110" s="161" t="s">
        <v>3119</v>
      </c>
      <c r="H110" s="0" t="s">
        <v>22</v>
      </c>
      <c r="I110" s="161" t="s">
        <v>1077</v>
      </c>
    </row>
    <row customHeight="1" ht="11.25">
      <c r="A111" s="161" t="s">
        <v>2794</v>
      </c>
      <c r="B111" s="161" t="s">
        <v>16</v>
      </c>
      <c r="C111" s="161" t="s">
        <v>3120</v>
      </c>
      <c r="D111" s="161" t="s">
        <v>3121</v>
      </c>
      <c r="E111" s="161" t="s">
        <v>3122</v>
      </c>
      <c r="F111" s="161" t="s">
        <v>50</v>
      </c>
      <c r="G111" s="161" t="s">
        <v>3123</v>
      </c>
      <c r="H111" s="0" t="s">
        <v>22</v>
      </c>
      <c r="I111" s="161" t="s">
        <v>1077</v>
      </c>
    </row>
    <row customHeight="1" ht="11.25">
      <c r="A112" s="161" t="s">
        <v>2794</v>
      </c>
      <c r="B112" s="161" t="s">
        <v>16</v>
      </c>
      <c r="C112" s="161" t="s">
        <v>2806</v>
      </c>
      <c r="D112" s="161" t="s">
        <v>2807</v>
      </c>
      <c r="E112" s="161" t="s">
        <v>2808</v>
      </c>
      <c r="F112" s="161" t="s">
        <v>2803</v>
      </c>
      <c r="G112" s="161" t="s">
        <v>2809</v>
      </c>
      <c r="H112" s="0" t="s">
        <v>22</v>
      </c>
      <c r="I112" s="161" t="s">
        <v>1077</v>
      </c>
    </row>
    <row customHeight="1" ht="11.25">
      <c r="A113" s="161" t="s">
        <v>2794</v>
      </c>
      <c r="B113" s="161" t="s">
        <v>16</v>
      </c>
      <c r="C113" s="161" t="s">
        <v>3124</v>
      </c>
      <c r="D113" s="161" t="s">
        <v>3125</v>
      </c>
      <c r="E113" s="161" t="s">
        <v>3126</v>
      </c>
      <c r="F113" s="161" t="s">
        <v>3082</v>
      </c>
      <c r="G113" s="161" t="s">
        <v>3127</v>
      </c>
      <c r="H113" s="0" t="s">
        <v>22</v>
      </c>
      <c r="I113" s="161" t="s">
        <v>1077</v>
      </c>
    </row>
    <row customHeight="1" ht="11.25">
      <c r="A114" s="161" t="s">
        <v>2794</v>
      </c>
      <c r="B114" s="161" t="s">
        <v>16</v>
      </c>
      <c r="C114" s="161" t="s">
        <v>2858</v>
      </c>
      <c r="D114" s="161" t="s">
        <v>2859</v>
      </c>
      <c r="E114" s="161" t="s">
        <v>2860</v>
      </c>
      <c r="F114" s="161" t="s">
        <v>2861</v>
      </c>
      <c r="G114" s="161" t="s">
        <v>2862</v>
      </c>
      <c r="H114" s="0" t="s">
        <v>22</v>
      </c>
      <c r="I114" s="161" t="s">
        <v>1077</v>
      </c>
    </row>
    <row customHeight="1" ht="11.25">
      <c r="A115" s="161" t="s">
        <v>2794</v>
      </c>
      <c r="B115" s="161" t="s">
        <v>16</v>
      </c>
      <c r="C115" s="161" t="s">
        <v>3128</v>
      </c>
      <c r="D115" s="161" t="s">
        <v>3129</v>
      </c>
      <c r="E115" s="161" t="s">
        <v>3130</v>
      </c>
      <c r="F115" s="161" t="s">
        <v>3082</v>
      </c>
      <c r="G115" s="161" t="s">
        <v>3131</v>
      </c>
      <c r="H115" s="0" t="s">
        <v>22</v>
      </c>
      <c r="I115" s="161" t="s">
        <v>1077</v>
      </c>
    </row>
    <row customHeight="1" ht="11.25">
      <c r="A116" s="161" t="s">
        <v>2794</v>
      </c>
      <c r="B116" s="161" t="s">
        <v>16</v>
      </c>
      <c r="C116" s="161" t="s">
        <v>3132</v>
      </c>
      <c r="D116" s="161" t="s">
        <v>3133</v>
      </c>
      <c r="E116" s="161" t="s">
        <v>3134</v>
      </c>
      <c r="F116" s="161" t="s">
        <v>3135</v>
      </c>
      <c r="G116" s="161" t="s">
        <v>3136</v>
      </c>
      <c r="H116" s="161" t="s">
        <v>2805</v>
      </c>
      <c r="I116" s="161" t="s">
        <v>1077</v>
      </c>
    </row>
    <row customHeight="1" ht="11.25">
      <c r="A117" s="161" t="s">
        <v>2794</v>
      </c>
      <c r="B117" s="161" t="s">
        <v>16</v>
      </c>
      <c r="C117" s="161" t="s">
        <v>3137</v>
      </c>
      <c r="D117" s="161" t="s">
        <v>3138</v>
      </c>
      <c r="E117" s="161" t="s">
        <v>3139</v>
      </c>
      <c r="F117" s="161" t="s">
        <v>3140</v>
      </c>
      <c r="G117" s="161" t="s">
        <v>3141</v>
      </c>
      <c r="H117" s="0" t="s">
        <v>22</v>
      </c>
      <c r="I117" s="161" t="s">
        <v>1077</v>
      </c>
    </row>
    <row customHeight="1" ht="11.25">
      <c r="A118" s="161" t="s">
        <v>2794</v>
      </c>
      <c r="B118" s="161" t="s">
        <v>16</v>
      </c>
      <c r="C118" s="161" t="s">
        <v>3142</v>
      </c>
      <c r="D118" s="161" t="s">
        <v>3143</v>
      </c>
      <c r="E118" s="161" t="s">
        <v>3144</v>
      </c>
      <c r="F118" s="161" t="s">
        <v>3140</v>
      </c>
      <c r="G118" s="161" t="s">
        <v>3145</v>
      </c>
      <c r="H118" s="161" t="s">
        <v>2805</v>
      </c>
      <c r="I118" s="161" t="s">
        <v>1077</v>
      </c>
    </row>
    <row customHeight="1" ht="11.25">
      <c r="A119" s="161" t="s">
        <v>2794</v>
      </c>
      <c r="B119" s="161" t="s">
        <v>16</v>
      </c>
      <c r="C119" s="161" t="s">
        <v>3146</v>
      </c>
      <c r="D119" s="161" t="s">
        <v>3147</v>
      </c>
      <c r="E119" s="161" t="s">
        <v>3148</v>
      </c>
      <c r="F119" s="161" t="s">
        <v>3135</v>
      </c>
      <c r="G119" s="161" t="s">
        <v>3149</v>
      </c>
      <c r="H119" s="161" t="s">
        <v>2805</v>
      </c>
      <c r="I119" s="161" t="s">
        <v>1077</v>
      </c>
    </row>
    <row customHeight="1" ht="11.25">
      <c r="A120" s="161" t="s">
        <v>2794</v>
      </c>
      <c r="B120" s="161" t="s">
        <v>16</v>
      </c>
      <c r="C120" s="161" t="s">
        <v>3150</v>
      </c>
      <c r="D120" s="161" t="s">
        <v>3151</v>
      </c>
      <c r="E120" s="161" t="s">
        <v>3152</v>
      </c>
      <c r="F120" s="161" t="s">
        <v>3051</v>
      </c>
      <c r="G120" s="161" t="s">
        <v>3153</v>
      </c>
      <c r="H120" s="0" t="s">
        <v>3154</v>
      </c>
      <c r="I120" s="161" t="s">
        <v>1077</v>
      </c>
    </row>
    <row customHeight="1" ht="11.25">
      <c r="A121" s="161" t="s">
        <v>2794</v>
      </c>
      <c r="B121" s="161" t="s">
        <v>16</v>
      </c>
      <c r="C121" s="161" t="s">
        <v>13</v>
      </c>
      <c r="D121" s="161" t="s">
        <v>45</v>
      </c>
      <c r="E121" s="161" t="s">
        <v>48</v>
      </c>
      <c r="F121" s="161" t="s">
        <v>50</v>
      </c>
      <c r="G121" s="161" t="s">
        <v>2875</v>
      </c>
      <c r="H121" s="0" t="s">
        <v>22</v>
      </c>
      <c r="I121" s="161" t="s">
        <v>1077</v>
      </c>
    </row>
    <row customHeight="1" ht="11.25">
      <c r="A122" s="161" t="s">
        <v>2794</v>
      </c>
      <c r="B122" s="161" t="s">
        <v>16</v>
      </c>
      <c r="C122" s="161" t="s">
        <v>3155</v>
      </c>
      <c r="D122" s="161" t="s">
        <v>3156</v>
      </c>
      <c r="E122" s="161" t="s">
        <v>3157</v>
      </c>
      <c r="F122" s="161" t="s">
        <v>2861</v>
      </c>
      <c r="G122" s="161" t="s">
        <v>3158</v>
      </c>
      <c r="H122" s="0" t="s">
        <v>22</v>
      </c>
      <c r="I122" s="161" t="s">
        <v>1077</v>
      </c>
    </row>
    <row customHeight="1" ht="11.25">
      <c r="A123" s="161" t="s">
        <v>2794</v>
      </c>
      <c r="B123" s="161" t="s">
        <v>16</v>
      </c>
      <c r="C123" s="161" t="s">
        <v>3159</v>
      </c>
      <c r="D123" s="161" t="s">
        <v>3160</v>
      </c>
      <c r="E123" s="161" t="s">
        <v>3161</v>
      </c>
      <c r="F123" s="161" t="s">
        <v>2995</v>
      </c>
      <c r="G123" s="161" t="s">
        <v>3162</v>
      </c>
      <c r="H123" s="161" t="s">
        <v>3163</v>
      </c>
      <c r="I123" s="161" t="s">
        <v>1077</v>
      </c>
    </row>
    <row customHeight="1" ht="11.25">
      <c r="A124" s="161" t="s">
        <v>2794</v>
      </c>
      <c r="B124" s="161" t="s">
        <v>16</v>
      </c>
      <c r="C124" s="161" t="s">
        <v>3164</v>
      </c>
      <c r="D124" s="161" t="s">
        <v>3165</v>
      </c>
      <c r="E124" s="161" t="s">
        <v>3166</v>
      </c>
      <c r="F124" s="161" t="s">
        <v>728</v>
      </c>
      <c r="G124" s="161" t="s">
        <v>3167</v>
      </c>
      <c r="H124" s="0" t="s">
        <v>22</v>
      </c>
      <c r="I124" s="161" t="s">
        <v>1077</v>
      </c>
    </row>
    <row customHeight="1" ht="11.25">
      <c r="A125" s="161" t="s">
        <v>2794</v>
      </c>
      <c r="B125" s="161" t="s">
        <v>16</v>
      </c>
      <c r="C125" s="161" t="s">
        <v>3168</v>
      </c>
      <c r="D125" s="161" t="s">
        <v>3169</v>
      </c>
      <c r="E125" s="161" t="s">
        <v>3170</v>
      </c>
      <c r="F125" s="161" t="s">
        <v>3171</v>
      </c>
      <c r="G125" s="161" t="s">
        <v>3172</v>
      </c>
      <c r="H125" s="0" t="s">
        <v>22</v>
      </c>
      <c r="I125" s="161" t="s">
        <v>1077</v>
      </c>
    </row>
    <row customHeight="1" ht="11.25">
      <c r="A126" s="161" t="s">
        <v>2794</v>
      </c>
      <c r="B126" s="161" t="s">
        <v>16</v>
      </c>
      <c r="C126" s="161" t="s">
        <v>3173</v>
      </c>
      <c r="D126" s="161" t="s">
        <v>3174</v>
      </c>
      <c r="E126" s="161" t="s">
        <v>3175</v>
      </c>
      <c r="F126" s="161" t="s">
        <v>3176</v>
      </c>
      <c r="G126" s="161" t="s">
        <v>3177</v>
      </c>
      <c r="H126" s="0" t="s">
        <v>22</v>
      </c>
      <c r="I126" s="161" t="s">
        <v>1077</v>
      </c>
    </row>
    <row customHeight="1" ht="11.25">
      <c r="A127" s="161" t="s">
        <v>2794</v>
      </c>
      <c r="B127" s="161" t="s">
        <v>16</v>
      </c>
      <c r="C127" s="161" t="s">
        <v>3178</v>
      </c>
      <c r="D127" s="161" t="s">
        <v>3179</v>
      </c>
      <c r="E127" s="161" t="s">
        <v>3180</v>
      </c>
      <c r="F127" s="161" t="s">
        <v>3176</v>
      </c>
      <c r="G127" s="161" t="s">
        <v>3181</v>
      </c>
      <c r="H127" s="0" t="s">
        <v>22</v>
      </c>
      <c r="I127" s="161" t="s">
        <v>1077</v>
      </c>
    </row>
    <row customHeight="1" ht="11.25">
      <c r="A128" s="161" t="s">
        <v>2794</v>
      </c>
      <c r="B128" s="161" t="s">
        <v>16</v>
      </c>
      <c r="C128" s="161" t="s">
        <v>3182</v>
      </c>
      <c r="D128" s="161" t="s">
        <v>3183</v>
      </c>
      <c r="E128" s="161" t="s">
        <v>3184</v>
      </c>
      <c r="F128" s="161" t="s">
        <v>3185</v>
      </c>
      <c r="G128" s="161" t="s">
        <v>3186</v>
      </c>
      <c r="H128" s="0" t="s">
        <v>22</v>
      </c>
      <c r="I128" s="161" t="s">
        <v>1077</v>
      </c>
    </row>
    <row customHeight="1" ht="11.25">
      <c r="A129" s="161" t="s">
        <v>2794</v>
      </c>
      <c r="B129" s="161" t="s">
        <v>16</v>
      </c>
      <c r="C129" s="161" t="s">
        <v>3187</v>
      </c>
      <c r="D129" s="161" t="s">
        <v>3188</v>
      </c>
      <c r="E129" s="161" t="s">
        <v>3189</v>
      </c>
      <c r="F129" s="161" t="s">
        <v>3185</v>
      </c>
      <c r="G129" s="161" t="s">
        <v>3190</v>
      </c>
      <c r="H129" s="0" t="s">
        <v>22</v>
      </c>
      <c r="I129" s="161" t="s">
        <v>1077</v>
      </c>
    </row>
    <row customHeight="1" ht="11.25">
      <c r="A130" s="161" t="s">
        <v>2794</v>
      </c>
      <c r="B130" s="161" t="s">
        <v>16</v>
      </c>
      <c r="C130" s="161" t="s">
        <v>3191</v>
      </c>
      <c r="D130" s="161" t="s">
        <v>3192</v>
      </c>
      <c r="E130" s="161" t="s">
        <v>3193</v>
      </c>
      <c r="F130" s="161" t="s">
        <v>50</v>
      </c>
      <c r="G130" s="161" t="s">
        <v>3194</v>
      </c>
      <c r="H130" s="0" t="s">
        <v>22</v>
      </c>
      <c r="I130" s="161" t="s">
        <v>1077</v>
      </c>
    </row>
    <row customHeight="1" ht="11.25">
      <c r="A131" s="161" t="s">
        <v>2794</v>
      </c>
      <c r="B131" s="161" t="s">
        <v>16</v>
      </c>
      <c r="C131" s="161" t="s">
        <v>3195</v>
      </c>
      <c r="D131" s="161" t="s">
        <v>3196</v>
      </c>
      <c r="E131" s="161" t="s">
        <v>3197</v>
      </c>
      <c r="F131" s="161" t="s">
        <v>2930</v>
      </c>
      <c r="G131" s="161" t="s">
        <v>3198</v>
      </c>
      <c r="H131" s="0" t="s">
        <v>22</v>
      </c>
      <c r="I131" s="161" t="s">
        <v>1077</v>
      </c>
    </row>
    <row customHeight="1" ht="11.25">
      <c r="A132" s="161" t="s">
        <v>2794</v>
      </c>
      <c r="B132" s="161" t="s">
        <v>16</v>
      </c>
      <c r="C132" s="161" t="s">
        <v>3199</v>
      </c>
      <c r="D132" s="161" t="s">
        <v>3200</v>
      </c>
      <c r="E132" s="161" t="s">
        <v>3201</v>
      </c>
      <c r="F132" s="161" t="s">
        <v>3135</v>
      </c>
      <c r="G132" s="161" t="s">
        <v>3202</v>
      </c>
      <c r="H132" s="161" t="s">
        <v>3203</v>
      </c>
      <c r="I132" s="161" t="s">
        <v>1077</v>
      </c>
    </row>
    <row customHeight="1" ht="11.25">
      <c r="A133" s="161" t="s">
        <v>2794</v>
      </c>
      <c r="B133" s="161" t="s">
        <v>16</v>
      </c>
      <c r="C133" s="161" t="s">
        <v>3204</v>
      </c>
      <c r="D133" s="161" t="s">
        <v>3205</v>
      </c>
      <c r="E133" s="161" t="s">
        <v>3206</v>
      </c>
      <c r="F133" s="161" t="s">
        <v>3185</v>
      </c>
      <c r="G133" s="161" t="s">
        <v>3207</v>
      </c>
      <c r="H133" s="0" t="s">
        <v>22</v>
      </c>
      <c r="I133" s="161" t="s">
        <v>1077</v>
      </c>
    </row>
    <row customHeight="1" ht="11.25">
      <c r="A134" s="161" t="s">
        <v>2794</v>
      </c>
      <c r="B134" s="161" t="s">
        <v>16</v>
      </c>
      <c r="C134" s="161" t="s">
        <v>2927</v>
      </c>
      <c r="D134" s="161" t="s">
        <v>2928</v>
      </c>
      <c r="E134" s="161" t="s">
        <v>2929</v>
      </c>
      <c r="F134" s="161" t="s">
        <v>2930</v>
      </c>
      <c r="G134" s="161" t="s">
        <v>2931</v>
      </c>
      <c r="H134" s="0" t="s">
        <v>2932</v>
      </c>
      <c r="I134" s="161" t="s">
        <v>1077</v>
      </c>
    </row>
    <row customHeight="1" ht="11.25">
      <c r="A135" s="161" t="s">
        <v>2794</v>
      </c>
      <c r="B135" s="161" t="s">
        <v>16</v>
      </c>
      <c r="C135" s="161" t="s">
        <v>3208</v>
      </c>
      <c r="D135" s="161" t="s">
        <v>3209</v>
      </c>
      <c r="E135" s="161" t="s">
        <v>3210</v>
      </c>
      <c r="F135" s="161" t="s">
        <v>3140</v>
      </c>
      <c r="G135" s="161" t="s">
        <v>3211</v>
      </c>
      <c r="H135" s="0" t="s">
        <v>22</v>
      </c>
      <c r="I135" s="161" t="s">
        <v>1077</v>
      </c>
    </row>
    <row customHeight="1" ht="11.25">
      <c r="A136" s="161" t="s">
        <v>2794</v>
      </c>
      <c r="B136" s="161" t="s">
        <v>16</v>
      </c>
      <c r="C136" s="161" t="s">
        <v>3212</v>
      </c>
      <c r="D136" s="161" t="s">
        <v>3213</v>
      </c>
      <c r="E136" s="161" t="s">
        <v>3214</v>
      </c>
      <c r="F136" s="161" t="s">
        <v>3215</v>
      </c>
      <c r="G136" s="161" t="s">
        <v>3216</v>
      </c>
      <c r="H136" s="0" t="s">
        <v>22</v>
      </c>
      <c r="I136" s="161" t="s">
        <v>1077</v>
      </c>
    </row>
    <row customHeight="1" ht="11.25">
      <c r="A137" s="161" t="s">
        <v>2794</v>
      </c>
      <c r="B137" s="161" t="s">
        <v>16</v>
      </c>
      <c r="C137" s="161" t="s">
        <v>3217</v>
      </c>
      <c r="D137" s="161" t="s">
        <v>3213</v>
      </c>
      <c r="E137" s="161" t="s">
        <v>3218</v>
      </c>
      <c r="F137" s="161" t="s">
        <v>3135</v>
      </c>
      <c r="G137" s="161" t="s">
        <v>3219</v>
      </c>
      <c r="H137" s="0" t="s">
        <v>22</v>
      </c>
      <c r="I137" s="161" t="s">
        <v>1077</v>
      </c>
    </row>
    <row customHeight="1" ht="11.25">
      <c r="A138" s="161" t="s">
        <v>2794</v>
      </c>
      <c r="B138" s="161" t="s">
        <v>16</v>
      </c>
      <c r="C138" s="161" t="s">
        <v>3220</v>
      </c>
      <c r="D138" s="161" t="s">
        <v>3221</v>
      </c>
      <c r="E138" s="161" t="s">
        <v>3222</v>
      </c>
      <c r="F138" s="161" t="s">
        <v>3185</v>
      </c>
      <c r="G138" s="161" t="s">
        <v>3223</v>
      </c>
      <c r="H138" s="0" t="s">
        <v>22</v>
      </c>
      <c r="I138" s="161" t="s">
        <v>1077</v>
      </c>
    </row>
    <row customHeight="1" ht="11.25">
      <c r="A139" s="161" t="s">
        <v>2794</v>
      </c>
      <c r="B139" s="161" t="s">
        <v>16</v>
      </c>
      <c r="C139" s="161" t="s">
        <v>3224</v>
      </c>
      <c r="D139" s="161" t="s">
        <v>3225</v>
      </c>
      <c r="E139" s="161" t="s">
        <v>3226</v>
      </c>
      <c r="F139" s="161" t="s">
        <v>3135</v>
      </c>
      <c r="G139" s="161" t="s">
        <v>3227</v>
      </c>
      <c r="H139" s="0" t="s">
        <v>22</v>
      </c>
      <c r="I139" s="161" t="s">
        <v>1077</v>
      </c>
    </row>
    <row customHeight="1" ht="11.25">
      <c r="A140" s="161" t="s">
        <v>2794</v>
      </c>
      <c r="B140" s="161" t="s">
        <v>16</v>
      </c>
      <c r="C140" s="161" t="s">
        <v>3228</v>
      </c>
      <c r="D140" s="161" t="s">
        <v>3229</v>
      </c>
      <c r="E140" s="161" t="s">
        <v>3230</v>
      </c>
      <c r="F140" s="161" t="s">
        <v>2826</v>
      </c>
      <c r="G140" s="161" t="s">
        <v>3231</v>
      </c>
      <c r="H140" s="0" t="s">
        <v>22</v>
      </c>
      <c r="I140" s="161" t="s">
        <v>1077</v>
      </c>
    </row>
    <row customHeight="1" ht="11.25">
      <c r="A141" s="161" t="s">
        <v>2794</v>
      </c>
      <c r="B141" s="161" t="s">
        <v>16</v>
      </c>
      <c r="C141" s="161" t="s">
        <v>3232</v>
      </c>
      <c r="D141" s="161" t="s">
        <v>3233</v>
      </c>
      <c r="E141" s="161" t="s">
        <v>3234</v>
      </c>
      <c r="F141" s="161" t="s">
        <v>2861</v>
      </c>
      <c r="G141" s="161" t="s">
        <v>3235</v>
      </c>
      <c r="H141" s="0" t="s">
        <v>22</v>
      </c>
      <c r="I141" s="161" t="s">
        <v>1077</v>
      </c>
    </row>
    <row customHeight="1" ht="11.25">
      <c r="A142" s="161" t="s">
        <v>2794</v>
      </c>
      <c r="B142" s="161" t="s">
        <v>16</v>
      </c>
      <c r="C142" s="161" t="s">
        <v>3236</v>
      </c>
      <c r="D142" s="161" t="s">
        <v>3237</v>
      </c>
      <c r="E142" s="161" t="s">
        <v>3238</v>
      </c>
      <c r="F142" s="161" t="s">
        <v>2798</v>
      </c>
      <c r="G142" s="161" t="s">
        <v>3239</v>
      </c>
      <c r="H142" s="0" t="s">
        <v>22</v>
      </c>
      <c r="I142" s="161" t="s">
        <v>1077</v>
      </c>
    </row>
    <row customHeight="1" ht="11.25">
      <c r="A143" s="161" t="s">
        <v>2794</v>
      </c>
      <c r="B143" s="161" t="s">
        <v>16</v>
      </c>
      <c r="C143" s="161" t="s">
        <v>3240</v>
      </c>
      <c r="D143" s="161" t="s">
        <v>3241</v>
      </c>
      <c r="E143" s="161" t="s">
        <v>3242</v>
      </c>
      <c r="F143" s="161" t="s">
        <v>3215</v>
      </c>
      <c r="G143" s="161" t="s">
        <v>3243</v>
      </c>
      <c r="H143" s="0" t="s">
        <v>22</v>
      </c>
      <c r="I143" s="161" t="s">
        <v>1077</v>
      </c>
    </row>
    <row customHeight="1" ht="11.25">
      <c r="A144" s="161" t="s">
        <v>2794</v>
      </c>
      <c r="B144" s="161" t="s">
        <v>16</v>
      </c>
      <c r="C144" s="161" t="s">
        <v>3244</v>
      </c>
      <c r="D144" s="161" t="s">
        <v>3245</v>
      </c>
      <c r="E144" s="161" t="s">
        <v>3246</v>
      </c>
      <c r="F144" s="161" t="s">
        <v>3135</v>
      </c>
      <c r="G144" s="161" t="s">
        <v>3247</v>
      </c>
      <c r="H144" s="0" t="s">
        <v>22</v>
      </c>
      <c r="I144" s="161" t="s">
        <v>1077</v>
      </c>
    </row>
    <row customHeight="1" ht="11.25">
      <c r="A145" s="161" t="s">
        <v>2794</v>
      </c>
      <c r="B145" s="161" t="s">
        <v>16</v>
      </c>
      <c r="C145" s="161" t="s">
        <v>3248</v>
      </c>
      <c r="D145" s="161" t="s">
        <v>3249</v>
      </c>
      <c r="E145" s="161" t="s">
        <v>3250</v>
      </c>
      <c r="F145" s="161" t="s">
        <v>3251</v>
      </c>
      <c r="G145" s="161" t="s">
        <v>3252</v>
      </c>
      <c r="H145" s="0" t="s">
        <v>22</v>
      </c>
      <c r="I145" s="161" t="s">
        <v>1077</v>
      </c>
    </row>
    <row customHeight="1" ht="11.25">
      <c r="A146" s="161" t="s">
        <v>2794</v>
      </c>
      <c r="B146" s="161" t="s">
        <v>16</v>
      </c>
      <c r="C146" s="161" t="s">
        <v>2948</v>
      </c>
      <c r="D146" s="161" t="s">
        <v>2949</v>
      </c>
      <c r="E146" s="161" t="s">
        <v>2950</v>
      </c>
      <c r="F146" s="161" t="s">
        <v>2826</v>
      </c>
      <c r="G146" s="161" t="s">
        <v>2951</v>
      </c>
      <c r="H146" s="0" t="s">
        <v>22</v>
      </c>
      <c r="I146" s="161" t="s">
        <v>1077</v>
      </c>
    </row>
    <row customHeight="1" ht="11.25">
      <c r="A147" s="161" t="s">
        <v>2794</v>
      </c>
      <c r="B147" s="161" t="s">
        <v>16</v>
      </c>
      <c r="C147" s="161" t="s">
        <v>3253</v>
      </c>
      <c r="D147" s="161" t="s">
        <v>3254</v>
      </c>
      <c r="E147" s="161" t="s">
        <v>3255</v>
      </c>
      <c r="F147" s="161" t="s">
        <v>2798</v>
      </c>
      <c r="G147" s="161" t="s">
        <v>3256</v>
      </c>
      <c r="H147" s="0" t="s">
        <v>22</v>
      </c>
      <c r="I147" s="161" t="s">
        <v>1077</v>
      </c>
    </row>
    <row customHeight="1" ht="11.25">
      <c r="A148" s="161" t="s">
        <v>2794</v>
      </c>
      <c r="B148" s="161" t="s">
        <v>16</v>
      </c>
      <c r="C148" s="161" t="s">
        <v>3257</v>
      </c>
      <c r="D148" s="161" t="s">
        <v>3258</v>
      </c>
      <c r="E148" s="161" t="s">
        <v>3259</v>
      </c>
      <c r="F148" s="161" t="s">
        <v>3176</v>
      </c>
      <c r="G148" s="161" t="s">
        <v>3260</v>
      </c>
      <c r="H148" s="0" t="s">
        <v>22</v>
      </c>
      <c r="I148" s="161" t="s">
        <v>1077</v>
      </c>
    </row>
    <row customHeight="1" ht="11.25">
      <c r="A149" s="161" t="s">
        <v>2794</v>
      </c>
      <c r="B149" s="161" t="s">
        <v>16</v>
      </c>
      <c r="C149" s="161" t="s">
        <v>3261</v>
      </c>
      <c r="D149" s="161" t="s">
        <v>3262</v>
      </c>
      <c r="E149" s="161" t="s">
        <v>3263</v>
      </c>
      <c r="F149" s="161" t="s">
        <v>2861</v>
      </c>
      <c r="G149" s="161" t="s">
        <v>3264</v>
      </c>
      <c r="H149" s="0" t="s">
        <v>22</v>
      </c>
      <c r="I149" s="161" t="s">
        <v>1077</v>
      </c>
    </row>
    <row customHeight="1" ht="11.25">
      <c r="A150" s="161" t="s">
        <v>2794</v>
      </c>
      <c r="B150" s="161" t="s">
        <v>16</v>
      </c>
      <c r="C150" s="161" t="s">
        <v>3265</v>
      </c>
      <c r="D150" s="161" t="s">
        <v>3266</v>
      </c>
      <c r="E150" s="161" t="s">
        <v>3267</v>
      </c>
      <c r="F150" s="161" t="s">
        <v>3171</v>
      </c>
      <c r="G150" s="161" t="s">
        <v>3268</v>
      </c>
      <c r="H150" s="0" t="s">
        <v>22</v>
      </c>
      <c r="I150" s="161" t="s">
        <v>1077</v>
      </c>
    </row>
    <row customHeight="1" ht="11.25">
      <c r="A151" s="161" t="s">
        <v>2794</v>
      </c>
      <c r="B151" s="161" t="s">
        <v>16</v>
      </c>
      <c r="C151" s="161" t="s">
        <v>3269</v>
      </c>
      <c r="D151" s="161" t="s">
        <v>3270</v>
      </c>
      <c r="E151" s="161" t="s">
        <v>3271</v>
      </c>
      <c r="F151" s="161" t="s">
        <v>3251</v>
      </c>
      <c r="G151" s="0" t="s">
        <v>22</v>
      </c>
      <c r="H151" s="161" t="s">
        <v>3272</v>
      </c>
      <c r="I151" s="161" t="s">
        <v>1077</v>
      </c>
    </row>
    <row customHeight="1" ht="11.25">
      <c r="A152" s="161" t="s">
        <v>2794</v>
      </c>
      <c r="B152" s="161" t="s">
        <v>16</v>
      </c>
      <c r="C152" s="161" t="s">
        <v>3273</v>
      </c>
      <c r="D152" s="161" t="s">
        <v>3274</v>
      </c>
      <c r="E152" s="161" t="s">
        <v>3275</v>
      </c>
      <c r="F152" s="161" t="s">
        <v>2861</v>
      </c>
      <c r="G152" s="161" t="s">
        <v>3264</v>
      </c>
      <c r="H152" s="0" t="s">
        <v>22</v>
      </c>
      <c r="I152" s="161" t="s">
        <v>1077</v>
      </c>
    </row>
    <row customHeight="1" ht="11.25">
      <c r="A153" s="161" t="s">
        <v>2794</v>
      </c>
      <c r="B153" s="161" t="s">
        <v>16</v>
      </c>
      <c r="C153" s="161" t="s">
        <v>2973</v>
      </c>
      <c r="D153" s="161" t="s">
        <v>2974</v>
      </c>
      <c r="E153" s="161" t="s">
        <v>2975</v>
      </c>
      <c r="F153" s="161" t="s">
        <v>2861</v>
      </c>
      <c r="G153" s="161" t="s">
        <v>2976</v>
      </c>
      <c r="H153" s="0" t="s">
        <v>22</v>
      </c>
      <c r="I153" s="161" t="s">
        <v>1077</v>
      </c>
    </row>
    <row customHeight="1" ht="11.25">
      <c r="A154" s="161" t="s">
        <v>2794</v>
      </c>
      <c r="B154" s="161" t="s">
        <v>16</v>
      </c>
      <c r="C154" s="161" t="s">
        <v>3276</v>
      </c>
      <c r="D154" s="161" t="s">
        <v>3277</v>
      </c>
      <c r="E154" s="161" t="s">
        <v>3278</v>
      </c>
      <c r="F154" s="161" t="s">
        <v>3279</v>
      </c>
      <c r="G154" s="161" t="s">
        <v>3280</v>
      </c>
      <c r="H154" s="0" t="s">
        <v>22</v>
      </c>
      <c r="I154" s="161" t="s">
        <v>1077</v>
      </c>
    </row>
    <row customHeight="1" ht="11.25">
      <c r="A155" s="161" t="s">
        <v>2794</v>
      </c>
      <c r="B155" s="161" t="s">
        <v>16</v>
      </c>
      <c r="C155" s="161" t="s">
        <v>3281</v>
      </c>
      <c r="D155" s="161" t="s">
        <v>3282</v>
      </c>
      <c r="E155" s="161" t="s">
        <v>3283</v>
      </c>
      <c r="F155" s="161" t="s">
        <v>3215</v>
      </c>
      <c r="G155" s="161" t="s">
        <v>3284</v>
      </c>
      <c r="H155" s="0" t="s">
        <v>22</v>
      </c>
      <c r="I155" s="161" t="s">
        <v>1077</v>
      </c>
    </row>
    <row customHeight="1" ht="11.25">
      <c r="A156" s="161" t="s">
        <v>2794</v>
      </c>
      <c r="B156" s="161" t="s">
        <v>16</v>
      </c>
      <c r="C156" s="161" t="s">
        <v>3285</v>
      </c>
      <c r="D156" s="161" t="s">
        <v>3286</v>
      </c>
      <c r="E156" s="161" t="s">
        <v>3287</v>
      </c>
      <c r="F156" s="161" t="s">
        <v>2995</v>
      </c>
      <c r="G156" s="161" t="s">
        <v>3288</v>
      </c>
      <c r="H156" s="0" t="s">
        <v>22</v>
      </c>
      <c r="I156" s="161" t="s">
        <v>1077</v>
      </c>
    </row>
    <row customHeight="1" ht="11.25">
      <c r="A157" s="161" t="s">
        <v>2794</v>
      </c>
      <c r="B157" s="161" t="s">
        <v>16</v>
      </c>
      <c r="C157" s="161" t="s">
        <v>3289</v>
      </c>
      <c r="D157" s="161" t="s">
        <v>3290</v>
      </c>
      <c r="E157" s="161" t="s">
        <v>3291</v>
      </c>
      <c r="F157" s="161" t="s">
        <v>50</v>
      </c>
      <c r="G157" s="161" t="s">
        <v>3007</v>
      </c>
      <c r="H157" s="0" t="s">
        <v>22</v>
      </c>
      <c r="I157" s="161" t="s">
        <v>1077</v>
      </c>
    </row>
    <row customHeight="1" ht="11.25">
      <c r="A158" s="161" t="s">
        <v>2794</v>
      </c>
      <c r="B158" s="161" t="s">
        <v>16</v>
      </c>
      <c r="C158" s="161" t="s">
        <v>3292</v>
      </c>
      <c r="D158" s="161" t="s">
        <v>3293</v>
      </c>
      <c r="E158" s="161" t="s">
        <v>3294</v>
      </c>
      <c r="F158" s="161" t="s">
        <v>2995</v>
      </c>
      <c r="G158" s="161" t="s">
        <v>3295</v>
      </c>
      <c r="H158" s="0" t="s">
        <v>22</v>
      </c>
      <c r="I158" s="161" t="s">
        <v>1077</v>
      </c>
    </row>
    <row customHeight="1" ht="11.25">
      <c r="A159" s="161" t="s">
        <v>2794</v>
      </c>
      <c r="B159" s="161" t="s">
        <v>16</v>
      </c>
      <c r="C159" s="161" t="s">
        <v>3296</v>
      </c>
      <c r="D159" s="161" t="s">
        <v>3297</v>
      </c>
      <c r="E159" s="161" t="s">
        <v>3298</v>
      </c>
      <c r="F159" s="161" t="s">
        <v>3171</v>
      </c>
      <c r="G159" s="161" t="s">
        <v>3299</v>
      </c>
      <c r="H159" s="0" t="s">
        <v>22</v>
      </c>
      <c r="I159" s="161" t="s">
        <v>1077</v>
      </c>
    </row>
    <row customHeight="1" ht="11.25">
      <c r="A160" s="161" t="s">
        <v>2794</v>
      </c>
      <c r="B160" s="161" t="s">
        <v>16</v>
      </c>
      <c r="C160" s="161" t="s">
        <v>3300</v>
      </c>
      <c r="D160" s="161" t="s">
        <v>3301</v>
      </c>
      <c r="E160" s="161" t="s">
        <v>3302</v>
      </c>
      <c r="F160" s="161" t="s">
        <v>2847</v>
      </c>
      <c r="G160" s="161" t="s">
        <v>3303</v>
      </c>
      <c r="H160" s="0" t="s">
        <v>22</v>
      </c>
      <c r="I160" s="161" t="s">
        <v>1077</v>
      </c>
    </row>
    <row customHeight="1" ht="11.25">
      <c r="A161" s="161" t="s">
        <v>2794</v>
      </c>
      <c r="B161" s="161" t="s">
        <v>16</v>
      </c>
      <c r="C161" s="161" t="s">
        <v>3062</v>
      </c>
      <c r="D161" s="161" t="s">
        <v>3063</v>
      </c>
      <c r="E161" s="161" t="s">
        <v>3064</v>
      </c>
      <c r="F161" s="161" t="s">
        <v>3065</v>
      </c>
      <c r="G161" s="161" t="s">
        <v>3066</v>
      </c>
      <c r="H161" s="0" t="s">
        <v>22</v>
      </c>
      <c r="I161" s="161" t="s">
        <v>1077</v>
      </c>
    </row>
    <row customHeight="1" ht="11.25">
      <c r="A162" s="161" t="s">
        <v>2794</v>
      </c>
      <c r="B162" s="161" t="s">
        <v>16</v>
      </c>
      <c r="C162" s="0" t="s">
        <v>22</v>
      </c>
      <c r="D162" s="161" t="s">
        <v>3080</v>
      </c>
      <c r="E162" s="161" t="s">
        <v>3081</v>
      </c>
      <c r="F162" s="161" t="s">
        <v>3082</v>
      </c>
      <c r="G162" s="0" t="s">
        <v>22</v>
      </c>
      <c r="H162" s="0" t="s">
        <v>22</v>
      </c>
      <c r="I162" s="161" t="s">
        <v>1077</v>
      </c>
    </row>
    <row customHeight="1" ht="11.25">
      <c r="A163" s="161" t="s">
        <v>2794</v>
      </c>
      <c r="B163" s="161" t="s">
        <v>16</v>
      </c>
      <c r="C163" s="161" t="s">
        <v>3304</v>
      </c>
      <c r="D163" s="161" t="s">
        <v>3305</v>
      </c>
      <c r="E163" s="161" t="s">
        <v>3306</v>
      </c>
      <c r="F163" s="161" t="s">
        <v>2861</v>
      </c>
      <c r="G163" s="161" t="s">
        <v>3307</v>
      </c>
      <c r="H163" s="0" t="s">
        <v>22</v>
      </c>
      <c r="I163" s="161" t="s">
        <v>1077</v>
      </c>
    </row>
    <row customHeight="1" ht="11.25">
      <c r="A164" s="161" t="s">
        <v>2794</v>
      </c>
      <c r="B164" s="161" t="s">
        <v>16</v>
      </c>
      <c r="C164" s="161" t="s">
        <v>3308</v>
      </c>
      <c r="D164" s="161" t="s">
        <v>3309</v>
      </c>
      <c r="E164" s="161" t="s">
        <v>3310</v>
      </c>
      <c r="F164" s="161" t="s">
        <v>3176</v>
      </c>
      <c r="G164" s="161" t="s">
        <v>3311</v>
      </c>
      <c r="H164" s="0" t="s">
        <v>22</v>
      </c>
      <c r="I164" s="161" t="s">
        <v>1077</v>
      </c>
    </row>
    <row customHeight="1" ht="11.25">
      <c r="A165" s="161" t="s">
        <v>2794</v>
      </c>
      <c r="B165" s="161" t="s">
        <v>16</v>
      </c>
      <c r="C165" s="161" t="s">
        <v>3312</v>
      </c>
      <c r="D165" s="161" t="s">
        <v>3313</v>
      </c>
      <c r="E165" s="161" t="s">
        <v>3314</v>
      </c>
      <c r="F165" s="161" t="s">
        <v>3140</v>
      </c>
      <c r="G165" s="161" t="s">
        <v>3315</v>
      </c>
      <c r="H165" s="0" t="s">
        <v>22</v>
      </c>
      <c r="I165" s="161" t="s">
        <v>1077</v>
      </c>
    </row>
    <row customHeight="1" ht="11.25">
      <c r="A166" s="161" t="s">
        <v>2794</v>
      </c>
      <c r="B166" s="161" t="s">
        <v>16</v>
      </c>
      <c r="C166" s="161" t="s">
        <v>3316</v>
      </c>
      <c r="D166" s="161" t="s">
        <v>3317</v>
      </c>
      <c r="E166" s="161" t="s">
        <v>3318</v>
      </c>
      <c r="F166" s="161" t="s">
        <v>3176</v>
      </c>
      <c r="G166" s="161" t="s">
        <v>3319</v>
      </c>
      <c r="H166" s="0" t="s">
        <v>22</v>
      </c>
      <c r="I166" s="161" t="s">
        <v>1077</v>
      </c>
    </row>
    <row customHeight="1" ht="11.25">
      <c r="A167" s="161" t="s">
        <v>2794</v>
      </c>
      <c r="B167" s="161" t="s">
        <v>16</v>
      </c>
      <c r="C167" s="161" t="s">
        <v>3088</v>
      </c>
      <c r="D167" s="161" t="s">
        <v>3089</v>
      </c>
      <c r="E167" s="161" t="s">
        <v>3090</v>
      </c>
      <c r="F167" s="161" t="s">
        <v>3091</v>
      </c>
      <c r="G167" s="0" t="s">
        <v>22</v>
      </c>
      <c r="H167" s="0" t="s">
        <v>22</v>
      </c>
      <c r="I167" s="161" t="s">
        <v>1077</v>
      </c>
    </row>
    <row customHeight="1" ht="11.25">
      <c r="A168" s="161" t="s">
        <v>2794</v>
      </c>
      <c r="B168" s="161" t="s">
        <v>16</v>
      </c>
      <c r="C168" s="161" t="s">
        <v>3092</v>
      </c>
      <c r="D168" s="161" t="s">
        <v>3093</v>
      </c>
      <c r="E168" s="161" t="s">
        <v>3094</v>
      </c>
      <c r="F168" s="161" t="s">
        <v>3095</v>
      </c>
      <c r="G168" s="161" t="s">
        <v>3096</v>
      </c>
      <c r="H168" s="0" t="s">
        <v>22</v>
      </c>
      <c r="I168" s="161" t="s">
        <v>1077</v>
      </c>
    </row>
    <row customHeight="1" ht="11.25">
      <c r="A169" s="161" t="s">
        <v>2794</v>
      </c>
      <c r="B169" s="161" t="s">
        <v>16</v>
      </c>
      <c r="C169" s="161" t="s">
        <v>3100</v>
      </c>
      <c r="D169" s="161" t="s">
        <v>3101</v>
      </c>
      <c r="E169" s="161" t="s">
        <v>3102</v>
      </c>
      <c r="F169" s="161" t="s">
        <v>3103</v>
      </c>
      <c r="G169" s="161" t="s">
        <v>2916</v>
      </c>
      <c r="H169" s="0" t="s">
        <v>22</v>
      </c>
      <c r="I169" s="161" t="s">
        <v>1077</v>
      </c>
    </row>
    <row customHeight="1" ht="11.25">
      <c r="A170" s="161" t="s">
        <v>2794</v>
      </c>
      <c r="B170" s="161" t="s">
        <v>16</v>
      </c>
      <c r="C170" s="161" t="s">
        <v>3320</v>
      </c>
      <c r="D170" s="161" t="s">
        <v>3321</v>
      </c>
      <c r="E170" s="161" t="s">
        <v>3322</v>
      </c>
      <c r="F170" s="161" t="s">
        <v>3171</v>
      </c>
      <c r="G170" s="161" t="s">
        <v>3323</v>
      </c>
      <c r="H170" s="0" t="s">
        <v>22</v>
      </c>
      <c r="I170" s="161" t="s">
        <v>1077</v>
      </c>
    </row>
    <row customHeight="1" ht="11.25">
      <c r="A171" s="161" t="s">
        <v>2794</v>
      </c>
      <c r="B171" s="161" t="s">
        <v>16</v>
      </c>
      <c r="C171" s="161" t="s">
        <v>3104</v>
      </c>
      <c r="D171" s="161" t="s">
        <v>3105</v>
      </c>
      <c r="E171" s="161" t="s">
        <v>3106</v>
      </c>
      <c r="F171" s="161" t="s">
        <v>3107</v>
      </c>
      <c r="G171" s="161" t="s">
        <v>3108</v>
      </c>
      <c r="H171" s="0" t="s">
        <v>22</v>
      </c>
      <c r="I171" s="161" t="s">
        <v>1077</v>
      </c>
    </row>
    <row customHeight="1" ht="11.25">
      <c r="A172" s="161" t="s">
        <v>2794</v>
      </c>
      <c r="B172" s="161" t="s">
        <v>16</v>
      </c>
      <c r="C172" s="161" t="s">
        <v>3116</v>
      </c>
      <c r="D172" s="161" t="s">
        <v>3117</v>
      </c>
      <c r="E172" s="161" t="s">
        <v>3118</v>
      </c>
      <c r="F172" s="161" t="s">
        <v>2803</v>
      </c>
      <c r="G172" s="161" t="s">
        <v>3119</v>
      </c>
      <c r="H172" s="0" t="s">
        <v>22</v>
      </c>
      <c r="I172" s="161" t="s">
        <v>1131</v>
      </c>
    </row>
    <row customHeight="1" ht="11.25">
      <c r="A173" s="161" t="s">
        <v>2794</v>
      </c>
      <c r="B173" s="161" t="s">
        <v>16</v>
      </c>
      <c r="C173" s="161" t="s">
        <v>2806</v>
      </c>
      <c r="D173" s="161" t="s">
        <v>2807</v>
      </c>
      <c r="E173" s="161" t="s">
        <v>2808</v>
      </c>
      <c r="F173" s="161" t="s">
        <v>2803</v>
      </c>
      <c r="G173" s="161" t="s">
        <v>2809</v>
      </c>
      <c r="H173" s="0" t="s">
        <v>22</v>
      </c>
      <c r="I173" s="161" t="s">
        <v>1131</v>
      </c>
    </row>
    <row customHeight="1" ht="11.25">
      <c r="A174" s="161" t="s">
        <v>2794</v>
      </c>
      <c r="B174" s="161" t="s">
        <v>16</v>
      </c>
      <c r="C174" s="161" t="s">
        <v>2858</v>
      </c>
      <c r="D174" s="161" t="s">
        <v>2859</v>
      </c>
      <c r="E174" s="161" t="s">
        <v>2860</v>
      </c>
      <c r="F174" s="161" t="s">
        <v>2861</v>
      </c>
      <c r="G174" s="161" t="s">
        <v>2862</v>
      </c>
      <c r="H174" s="0" t="s">
        <v>22</v>
      </c>
      <c r="I174" s="161" t="s">
        <v>1131</v>
      </c>
    </row>
    <row customHeight="1" ht="11.25">
      <c r="A175" s="161" t="s">
        <v>2794</v>
      </c>
      <c r="B175" s="161" t="s">
        <v>16</v>
      </c>
      <c r="C175" s="161" t="s">
        <v>3142</v>
      </c>
      <c r="D175" s="161" t="s">
        <v>3143</v>
      </c>
      <c r="E175" s="161" t="s">
        <v>3144</v>
      </c>
      <c r="F175" s="161" t="s">
        <v>3140</v>
      </c>
      <c r="G175" s="161" t="s">
        <v>3145</v>
      </c>
      <c r="H175" s="161" t="s">
        <v>2805</v>
      </c>
      <c r="I175" s="161" t="s">
        <v>1131</v>
      </c>
    </row>
    <row customHeight="1" ht="11.25">
      <c r="A176" s="161" t="s">
        <v>2794</v>
      </c>
      <c r="B176" s="161" t="s">
        <v>16</v>
      </c>
      <c r="C176" s="161" t="s">
        <v>3150</v>
      </c>
      <c r="D176" s="161" t="s">
        <v>3151</v>
      </c>
      <c r="E176" s="161" t="s">
        <v>3152</v>
      </c>
      <c r="F176" s="161" t="s">
        <v>3051</v>
      </c>
      <c r="G176" s="161" t="s">
        <v>3153</v>
      </c>
      <c r="H176" s="0" t="s">
        <v>3154</v>
      </c>
      <c r="I176" s="161" t="s">
        <v>1131</v>
      </c>
    </row>
    <row customHeight="1" ht="11.25">
      <c r="A177" s="161" t="s">
        <v>2794</v>
      </c>
      <c r="B177" s="161" t="s">
        <v>16</v>
      </c>
      <c r="C177" s="161" t="s">
        <v>13</v>
      </c>
      <c r="D177" s="161" t="s">
        <v>45</v>
      </c>
      <c r="E177" s="161" t="s">
        <v>48</v>
      </c>
      <c r="F177" s="161" t="s">
        <v>50</v>
      </c>
      <c r="G177" s="161" t="s">
        <v>2875</v>
      </c>
      <c r="H177" s="0" t="s">
        <v>22</v>
      </c>
      <c r="I177" s="161" t="s">
        <v>1131</v>
      </c>
    </row>
    <row customHeight="1" ht="11.25">
      <c r="A178" s="161" t="s">
        <v>2794</v>
      </c>
      <c r="B178" s="161" t="s">
        <v>16</v>
      </c>
      <c r="C178" s="161" t="s">
        <v>2876</v>
      </c>
      <c r="D178" s="161" t="s">
        <v>2877</v>
      </c>
      <c r="E178" s="161" t="s">
        <v>2878</v>
      </c>
      <c r="F178" s="161" t="s">
        <v>2826</v>
      </c>
      <c r="G178" s="161" t="s">
        <v>2879</v>
      </c>
      <c r="H178" s="0" t="s">
        <v>22</v>
      </c>
      <c r="I178" s="161" t="s">
        <v>1131</v>
      </c>
    </row>
    <row customHeight="1" ht="11.25">
      <c r="A179" s="161" t="s">
        <v>2794</v>
      </c>
      <c r="B179" s="161" t="s">
        <v>16</v>
      </c>
      <c r="C179" s="161" t="s">
        <v>3324</v>
      </c>
      <c r="D179" s="161" t="s">
        <v>3325</v>
      </c>
      <c r="E179" s="161" t="s">
        <v>3326</v>
      </c>
      <c r="F179" s="161" t="s">
        <v>50</v>
      </c>
      <c r="G179" s="161" t="s">
        <v>3327</v>
      </c>
      <c r="H179" s="0" t="s">
        <v>22</v>
      </c>
      <c r="I179" s="161" t="s">
        <v>1131</v>
      </c>
    </row>
    <row customHeight="1" ht="11.25">
      <c r="A180" s="161" t="s">
        <v>2794</v>
      </c>
      <c r="B180" s="161" t="s">
        <v>16</v>
      </c>
      <c r="C180" s="161" t="s">
        <v>3159</v>
      </c>
      <c r="D180" s="161" t="s">
        <v>3160</v>
      </c>
      <c r="E180" s="161" t="s">
        <v>3161</v>
      </c>
      <c r="F180" s="161" t="s">
        <v>2995</v>
      </c>
      <c r="G180" s="161" t="s">
        <v>3162</v>
      </c>
      <c r="H180" s="161" t="s">
        <v>3163</v>
      </c>
      <c r="I180" s="161" t="s">
        <v>1131</v>
      </c>
    </row>
    <row customHeight="1" ht="11.25">
      <c r="A181" s="161" t="s">
        <v>2794</v>
      </c>
      <c r="B181" s="161" t="s">
        <v>16</v>
      </c>
      <c r="C181" s="161" t="s">
        <v>3191</v>
      </c>
      <c r="D181" s="161" t="s">
        <v>3192</v>
      </c>
      <c r="E181" s="161" t="s">
        <v>3193</v>
      </c>
      <c r="F181" s="161" t="s">
        <v>50</v>
      </c>
      <c r="G181" s="161" t="s">
        <v>3194</v>
      </c>
      <c r="H181" s="0" t="s">
        <v>22</v>
      </c>
      <c r="I181" s="161" t="s">
        <v>1131</v>
      </c>
    </row>
    <row customHeight="1" ht="11.25">
      <c r="A182" s="161" t="s">
        <v>2794</v>
      </c>
      <c r="B182" s="161" t="s">
        <v>16</v>
      </c>
      <c r="C182" s="161" t="s">
        <v>3328</v>
      </c>
      <c r="D182" s="161" t="s">
        <v>3329</v>
      </c>
      <c r="E182" s="161" t="s">
        <v>3330</v>
      </c>
      <c r="F182" s="161" t="s">
        <v>2930</v>
      </c>
      <c r="G182" s="161" t="s">
        <v>3331</v>
      </c>
      <c r="H182" s="0" t="s">
        <v>22</v>
      </c>
      <c r="I182" s="161" t="s">
        <v>1131</v>
      </c>
    </row>
    <row customHeight="1" ht="11.25">
      <c r="A183" s="161" t="s">
        <v>2794</v>
      </c>
      <c r="B183" s="161" t="s">
        <v>16</v>
      </c>
      <c r="C183" s="161" t="s">
        <v>2948</v>
      </c>
      <c r="D183" s="161" t="s">
        <v>2949</v>
      </c>
      <c r="E183" s="161" t="s">
        <v>2950</v>
      </c>
      <c r="F183" s="161" t="s">
        <v>2826</v>
      </c>
      <c r="G183" s="161" t="s">
        <v>2951</v>
      </c>
      <c r="H183" s="0" t="s">
        <v>22</v>
      </c>
      <c r="I183" s="161" t="s">
        <v>1131</v>
      </c>
    </row>
    <row customHeight="1" ht="11.25">
      <c r="A184" s="161" t="s">
        <v>2794</v>
      </c>
      <c r="B184" s="161" t="s">
        <v>16</v>
      </c>
      <c r="C184" s="161" t="s">
        <v>3332</v>
      </c>
      <c r="D184" s="161" t="s">
        <v>3333</v>
      </c>
      <c r="E184" s="161" t="s">
        <v>3334</v>
      </c>
      <c r="F184" s="161" t="s">
        <v>3335</v>
      </c>
      <c r="G184" s="0" t="s">
        <v>22</v>
      </c>
      <c r="H184" s="0" t="s">
        <v>22</v>
      </c>
      <c r="I184" s="161" t="s">
        <v>1131</v>
      </c>
    </row>
    <row customHeight="1" ht="11.25">
      <c r="A185" s="161" t="s">
        <v>2794</v>
      </c>
      <c r="B185" s="161" t="s">
        <v>16</v>
      </c>
      <c r="C185" s="161" t="s">
        <v>3273</v>
      </c>
      <c r="D185" s="161" t="s">
        <v>3274</v>
      </c>
      <c r="E185" s="161" t="s">
        <v>3275</v>
      </c>
      <c r="F185" s="161" t="s">
        <v>2861</v>
      </c>
      <c r="G185" s="161" t="s">
        <v>3264</v>
      </c>
      <c r="H185" s="0" t="s">
        <v>22</v>
      </c>
      <c r="I185" s="161" t="s">
        <v>1131</v>
      </c>
    </row>
    <row customHeight="1" ht="11.25">
      <c r="A186" s="161" t="s">
        <v>2794</v>
      </c>
      <c r="B186" s="161" t="s">
        <v>16</v>
      </c>
      <c r="C186" s="161" t="s">
        <v>2973</v>
      </c>
      <c r="D186" s="161" t="s">
        <v>2974</v>
      </c>
      <c r="E186" s="161" t="s">
        <v>2975</v>
      </c>
      <c r="F186" s="161" t="s">
        <v>2861</v>
      </c>
      <c r="G186" s="161" t="s">
        <v>2976</v>
      </c>
      <c r="H186" s="0" t="s">
        <v>22</v>
      </c>
      <c r="I186" s="161" t="s">
        <v>1131</v>
      </c>
    </row>
    <row customHeight="1" ht="11.25">
      <c r="A187" s="161" t="s">
        <v>2794</v>
      </c>
      <c r="B187" s="161" t="s">
        <v>16</v>
      </c>
      <c r="C187" s="161" t="s">
        <v>3276</v>
      </c>
      <c r="D187" s="161" t="s">
        <v>3277</v>
      </c>
      <c r="E187" s="161" t="s">
        <v>3278</v>
      </c>
      <c r="F187" s="161" t="s">
        <v>3279</v>
      </c>
      <c r="G187" s="161" t="s">
        <v>3280</v>
      </c>
      <c r="H187" s="0" t="s">
        <v>22</v>
      </c>
      <c r="I187" s="161" t="s">
        <v>1131</v>
      </c>
    </row>
    <row customHeight="1" ht="11.25">
      <c r="A188" s="161" t="s">
        <v>2794</v>
      </c>
      <c r="B188" s="161" t="s">
        <v>16</v>
      </c>
      <c r="C188" s="161" t="s">
        <v>2977</v>
      </c>
      <c r="D188" s="161" t="s">
        <v>2978</v>
      </c>
      <c r="E188" s="161" t="s">
        <v>2979</v>
      </c>
      <c r="F188" s="161" t="s">
        <v>2980</v>
      </c>
      <c r="G188" s="161" t="s">
        <v>2981</v>
      </c>
      <c r="H188" s="0" t="s">
        <v>22</v>
      </c>
      <c r="I188" s="161" t="s">
        <v>1131</v>
      </c>
    </row>
    <row customHeight="1" ht="11.25">
      <c r="A189" s="161" t="s">
        <v>2794</v>
      </c>
      <c r="B189" s="161" t="s">
        <v>16</v>
      </c>
      <c r="C189" s="161" t="s">
        <v>3289</v>
      </c>
      <c r="D189" s="161" t="s">
        <v>3290</v>
      </c>
      <c r="E189" s="161" t="s">
        <v>3291</v>
      </c>
      <c r="F189" s="161" t="s">
        <v>50</v>
      </c>
      <c r="G189" s="161" t="s">
        <v>3007</v>
      </c>
      <c r="H189" s="0" t="s">
        <v>22</v>
      </c>
      <c r="I189" s="161" t="s">
        <v>1131</v>
      </c>
    </row>
    <row customHeight="1" ht="11.25">
      <c r="A190" s="161" t="s">
        <v>2794</v>
      </c>
      <c r="B190" s="161" t="s">
        <v>16</v>
      </c>
      <c r="C190" s="161" t="s">
        <v>3336</v>
      </c>
      <c r="D190" s="161" t="s">
        <v>3337</v>
      </c>
      <c r="E190" s="161" t="s">
        <v>3338</v>
      </c>
      <c r="F190" s="161" t="s">
        <v>2798</v>
      </c>
      <c r="G190" s="161" t="s">
        <v>3339</v>
      </c>
      <c r="H190" s="0" t="s">
        <v>22</v>
      </c>
      <c r="I190" s="161" t="s">
        <v>1131</v>
      </c>
    </row>
    <row customHeight="1" ht="11.25">
      <c r="A191" s="161" t="s">
        <v>2794</v>
      </c>
      <c r="B191" s="161" t="s">
        <v>16</v>
      </c>
      <c r="C191" s="161" t="s">
        <v>3340</v>
      </c>
      <c r="D191" s="161" t="s">
        <v>3341</v>
      </c>
      <c r="E191" s="161" t="s">
        <v>3342</v>
      </c>
      <c r="F191" s="161" t="s">
        <v>3051</v>
      </c>
      <c r="G191" s="161" t="s">
        <v>3343</v>
      </c>
      <c r="H191" s="0" t="s">
        <v>22</v>
      </c>
      <c r="I191" s="161" t="s">
        <v>1131</v>
      </c>
    </row>
    <row customHeight="1" ht="11.25">
      <c r="A192" s="161" t="s">
        <v>2794</v>
      </c>
      <c r="B192" s="161" t="s">
        <v>16</v>
      </c>
      <c r="C192" s="161" t="s">
        <v>3292</v>
      </c>
      <c r="D192" s="161" t="s">
        <v>3293</v>
      </c>
      <c r="E192" s="161" t="s">
        <v>3294</v>
      </c>
      <c r="F192" s="161" t="s">
        <v>2995</v>
      </c>
      <c r="G192" s="161" t="s">
        <v>3295</v>
      </c>
      <c r="H192" s="0" t="s">
        <v>22</v>
      </c>
      <c r="I192" s="161" t="s">
        <v>1131</v>
      </c>
    </row>
    <row customHeight="1" ht="11.25">
      <c r="A193" s="161" t="s">
        <v>2794</v>
      </c>
      <c r="B193" s="161" t="s">
        <v>16</v>
      </c>
      <c r="C193" s="161" t="s">
        <v>3344</v>
      </c>
      <c r="D193" s="161" t="s">
        <v>3345</v>
      </c>
      <c r="E193" s="161" t="s">
        <v>3346</v>
      </c>
      <c r="F193" s="161" t="s">
        <v>3347</v>
      </c>
      <c r="G193" s="161" t="s">
        <v>3348</v>
      </c>
      <c r="H193" s="0" t="s">
        <v>22</v>
      </c>
      <c r="I193" s="161" t="s">
        <v>1131</v>
      </c>
    </row>
    <row customHeight="1" ht="11.25">
      <c r="A194" s="161" t="s">
        <v>2794</v>
      </c>
      <c r="B194" s="161" t="s">
        <v>16</v>
      </c>
      <c r="C194" s="161" t="s">
        <v>3349</v>
      </c>
      <c r="D194" s="161" t="s">
        <v>3350</v>
      </c>
      <c r="E194" s="161" t="s">
        <v>3351</v>
      </c>
      <c r="F194" s="161" t="s">
        <v>2861</v>
      </c>
      <c r="G194" s="161" t="s">
        <v>3352</v>
      </c>
      <c r="H194" s="0" t="s">
        <v>22</v>
      </c>
      <c r="I194" s="161" t="s">
        <v>1131</v>
      </c>
    </row>
    <row customHeight="1" ht="11.25">
      <c r="A195" s="161" t="s">
        <v>2794</v>
      </c>
      <c r="B195" s="161" t="s">
        <v>16</v>
      </c>
      <c r="C195" s="161" t="s">
        <v>3053</v>
      </c>
      <c r="D195" s="161" t="s">
        <v>3054</v>
      </c>
      <c r="E195" s="161" t="s">
        <v>3055</v>
      </c>
      <c r="F195" s="161" t="s">
        <v>3056</v>
      </c>
      <c r="G195" s="161" t="s">
        <v>3057</v>
      </c>
      <c r="H195" s="0" t="s">
        <v>22</v>
      </c>
      <c r="I195" s="161" t="s">
        <v>1131</v>
      </c>
    </row>
    <row customHeight="1" ht="11.25">
      <c r="A196" s="161" t="s">
        <v>2794</v>
      </c>
      <c r="B196" s="161" t="s">
        <v>16</v>
      </c>
      <c r="C196" s="161" t="s">
        <v>3300</v>
      </c>
      <c r="D196" s="161" t="s">
        <v>3301</v>
      </c>
      <c r="E196" s="161" t="s">
        <v>3302</v>
      </c>
      <c r="F196" s="161" t="s">
        <v>2847</v>
      </c>
      <c r="G196" s="161" t="s">
        <v>3303</v>
      </c>
      <c r="H196" s="0" t="s">
        <v>22</v>
      </c>
      <c r="I196" s="161" t="s">
        <v>1131</v>
      </c>
    </row>
    <row customHeight="1" ht="11.25">
      <c r="A197" s="161" t="s">
        <v>2794</v>
      </c>
      <c r="B197" s="161" t="s">
        <v>16</v>
      </c>
      <c r="C197" s="161" t="s">
        <v>3062</v>
      </c>
      <c r="D197" s="161" t="s">
        <v>3063</v>
      </c>
      <c r="E197" s="161" t="s">
        <v>3064</v>
      </c>
      <c r="F197" s="161" t="s">
        <v>3065</v>
      </c>
      <c r="G197" s="161" t="s">
        <v>3066</v>
      </c>
      <c r="H197" s="0" t="s">
        <v>22</v>
      </c>
      <c r="I197" s="161" t="s">
        <v>1131</v>
      </c>
    </row>
    <row customHeight="1" ht="11.25">
      <c r="A198" s="161" t="s">
        <v>2794</v>
      </c>
      <c r="B198" s="161" t="s">
        <v>16</v>
      </c>
      <c r="C198" s="0" t="s">
        <v>22</v>
      </c>
      <c r="D198" s="161" t="s">
        <v>3080</v>
      </c>
      <c r="E198" s="161" t="s">
        <v>3081</v>
      </c>
      <c r="F198" s="161" t="s">
        <v>3082</v>
      </c>
      <c r="G198" s="0" t="s">
        <v>22</v>
      </c>
      <c r="H198" s="0" t="s">
        <v>22</v>
      </c>
      <c r="I198" s="161" t="s">
        <v>1131</v>
      </c>
    </row>
    <row customHeight="1" ht="11.25">
      <c r="A199" s="161" t="s">
        <v>2794</v>
      </c>
      <c r="B199" s="161" t="s">
        <v>16</v>
      </c>
      <c r="C199" s="161" t="s">
        <v>3088</v>
      </c>
      <c r="D199" s="161" t="s">
        <v>3089</v>
      </c>
      <c r="E199" s="161" t="s">
        <v>3090</v>
      </c>
      <c r="F199" s="161" t="s">
        <v>3091</v>
      </c>
      <c r="G199" s="0" t="s">
        <v>22</v>
      </c>
      <c r="H199" s="0" t="s">
        <v>22</v>
      </c>
      <c r="I199" s="161" t="s">
        <v>1131</v>
      </c>
    </row>
    <row customHeight="1" ht="11.25">
      <c r="A200" s="161" t="s">
        <v>2794</v>
      </c>
      <c r="B200" s="161" t="s">
        <v>16</v>
      </c>
      <c r="C200" s="161" t="s">
        <v>3092</v>
      </c>
      <c r="D200" s="161" t="s">
        <v>3093</v>
      </c>
      <c r="E200" s="161" t="s">
        <v>3094</v>
      </c>
      <c r="F200" s="161" t="s">
        <v>3095</v>
      </c>
      <c r="G200" s="161" t="s">
        <v>3096</v>
      </c>
      <c r="H200" s="0" t="s">
        <v>22</v>
      </c>
      <c r="I200" s="161" t="s">
        <v>1131</v>
      </c>
    </row>
    <row customHeight="1" ht="11.25">
      <c r="A201" s="161" t="s">
        <v>2794</v>
      </c>
      <c r="B201" s="161" t="s">
        <v>16</v>
      </c>
      <c r="C201" s="161" t="s">
        <v>3100</v>
      </c>
      <c r="D201" s="161" t="s">
        <v>3101</v>
      </c>
      <c r="E201" s="161" t="s">
        <v>3102</v>
      </c>
      <c r="F201" s="161" t="s">
        <v>3103</v>
      </c>
      <c r="G201" s="161" t="s">
        <v>2916</v>
      </c>
      <c r="H201" s="0" t="s">
        <v>22</v>
      </c>
      <c r="I201" s="161" t="s">
        <v>1131</v>
      </c>
    </row>
    <row customHeight="1" ht="11.25">
      <c r="A202" s="161" t="s">
        <v>2794</v>
      </c>
      <c r="B202" s="161" t="s">
        <v>16</v>
      </c>
      <c r="C202" s="161" t="s">
        <v>3104</v>
      </c>
      <c r="D202" s="161" t="s">
        <v>3105</v>
      </c>
      <c r="E202" s="161" t="s">
        <v>3106</v>
      </c>
      <c r="F202" s="161" t="s">
        <v>3107</v>
      </c>
      <c r="G202" s="161" t="s">
        <v>3108</v>
      </c>
      <c r="H202" s="0" t="s">
        <v>22</v>
      </c>
      <c r="I202" s="161" t="s">
        <v>1131</v>
      </c>
    </row>
    <row customHeight="1" ht="11.25">
      <c r="A203" s="161" t="s">
        <v>2794</v>
      </c>
      <c r="B203" s="161" t="s">
        <v>16</v>
      </c>
      <c r="C203" s="161" t="s">
        <v>2810</v>
      </c>
      <c r="D203" s="161" t="s">
        <v>2811</v>
      </c>
      <c r="E203" s="161" t="s">
        <v>2812</v>
      </c>
      <c r="F203" s="161" t="s">
        <v>2813</v>
      </c>
      <c r="G203" s="161" t="s">
        <v>2814</v>
      </c>
      <c r="H203" s="0" t="s">
        <v>22</v>
      </c>
      <c r="I203" s="161" t="s">
        <v>2193</v>
      </c>
    </row>
    <row customHeight="1" ht="11.25">
      <c r="A204" s="161" t="s">
        <v>2794</v>
      </c>
      <c r="B204" s="161" t="s">
        <v>16</v>
      </c>
      <c r="C204" s="161" t="s">
        <v>3353</v>
      </c>
      <c r="D204" s="161" t="s">
        <v>3354</v>
      </c>
      <c r="E204" s="161" t="s">
        <v>3355</v>
      </c>
      <c r="F204" s="161" t="s">
        <v>728</v>
      </c>
      <c r="G204" s="161" t="s">
        <v>3356</v>
      </c>
      <c r="H204" s="0" t="s">
        <v>22</v>
      </c>
      <c r="I204" s="161" t="s">
        <v>2193</v>
      </c>
    </row>
    <row customHeight="1" ht="11.25">
      <c r="A205" s="161" t="s">
        <v>2794</v>
      </c>
      <c r="B205" s="161" t="s">
        <v>16</v>
      </c>
      <c r="C205" s="161" t="s">
        <v>3357</v>
      </c>
      <c r="D205" s="161" t="s">
        <v>3358</v>
      </c>
      <c r="E205" s="161" t="s">
        <v>3359</v>
      </c>
      <c r="F205" s="161" t="s">
        <v>728</v>
      </c>
      <c r="G205" s="161" t="s">
        <v>3360</v>
      </c>
      <c r="H205" s="0" t="s">
        <v>22</v>
      </c>
      <c r="I205" s="161" t="s">
        <v>2193</v>
      </c>
    </row>
    <row customHeight="1" ht="11.25">
      <c r="A206" s="161" t="s">
        <v>2794</v>
      </c>
      <c r="B206" s="161" t="s">
        <v>16</v>
      </c>
      <c r="C206" s="161" t="s">
        <v>3361</v>
      </c>
      <c r="D206" s="161" t="s">
        <v>3362</v>
      </c>
      <c r="E206" s="161" t="s">
        <v>3363</v>
      </c>
      <c r="F206" s="161" t="s">
        <v>728</v>
      </c>
      <c r="G206" s="161" t="s">
        <v>3364</v>
      </c>
      <c r="H206" s="0" t="s">
        <v>22</v>
      </c>
      <c r="I206" s="161" t="s">
        <v>2193</v>
      </c>
    </row>
    <row customHeight="1" ht="11.25">
      <c r="A207" s="161" t="s">
        <v>2794</v>
      </c>
      <c r="B207" s="161" t="s">
        <v>16</v>
      </c>
      <c r="C207" s="161" t="s">
        <v>3365</v>
      </c>
      <c r="D207" s="161" t="s">
        <v>3366</v>
      </c>
      <c r="E207" s="161" t="s">
        <v>3367</v>
      </c>
      <c r="F207" s="161" t="s">
        <v>728</v>
      </c>
      <c r="G207" s="161" t="s">
        <v>3364</v>
      </c>
      <c r="H207" s="0" t="s">
        <v>22</v>
      </c>
      <c r="I207" s="161" t="s">
        <v>2193</v>
      </c>
    </row>
    <row customHeight="1" ht="11.25">
      <c r="A208" s="161" t="s">
        <v>2794</v>
      </c>
      <c r="B208" s="161" t="s">
        <v>16</v>
      </c>
      <c r="C208" s="161" t="s">
        <v>3368</v>
      </c>
      <c r="D208" s="161" t="s">
        <v>3369</v>
      </c>
      <c r="E208" s="161" t="s">
        <v>3370</v>
      </c>
      <c r="F208" s="161" t="s">
        <v>728</v>
      </c>
      <c r="G208" s="161" t="s">
        <v>3371</v>
      </c>
      <c r="H208" s="0" t="s">
        <v>22</v>
      </c>
      <c r="I208" s="161" t="s">
        <v>2193</v>
      </c>
    </row>
    <row customHeight="1" ht="11.25">
      <c r="A209" s="161" t="s">
        <v>2794</v>
      </c>
      <c r="B209" s="161" t="s">
        <v>16</v>
      </c>
      <c r="C209" s="161" t="s">
        <v>3372</v>
      </c>
      <c r="D209" s="161" t="s">
        <v>3373</v>
      </c>
      <c r="E209" s="161" t="s">
        <v>3374</v>
      </c>
      <c r="F209" s="161" t="s">
        <v>728</v>
      </c>
      <c r="G209" s="161" t="s">
        <v>3375</v>
      </c>
      <c r="H209" s="0" t="s">
        <v>22</v>
      </c>
      <c r="I209" s="161" t="s">
        <v>2193</v>
      </c>
    </row>
    <row customHeight="1" ht="11.25">
      <c r="A210" s="161" t="s">
        <v>2794</v>
      </c>
      <c r="B210" s="161" t="s">
        <v>16</v>
      </c>
      <c r="C210" s="161" t="s">
        <v>3376</v>
      </c>
      <c r="D210" s="161" t="s">
        <v>3377</v>
      </c>
      <c r="E210" s="161" t="s">
        <v>3378</v>
      </c>
      <c r="F210" s="161" t="s">
        <v>728</v>
      </c>
      <c r="G210" s="0" t="s">
        <v>22</v>
      </c>
      <c r="H210" s="0" t="s">
        <v>22</v>
      </c>
      <c r="I210" s="161" t="s">
        <v>2193</v>
      </c>
    </row>
    <row customHeight="1" ht="11.25">
      <c r="A211" s="161" t="s">
        <v>2794</v>
      </c>
      <c r="B211" s="161" t="s">
        <v>16</v>
      </c>
      <c r="C211" s="161" t="s">
        <v>3379</v>
      </c>
      <c r="D211" s="161" t="s">
        <v>3380</v>
      </c>
      <c r="E211" s="161" t="s">
        <v>3381</v>
      </c>
      <c r="F211" s="161" t="s">
        <v>728</v>
      </c>
      <c r="G211" s="161" t="s">
        <v>3382</v>
      </c>
      <c r="H211" s="0" t="s">
        <v>22</v>
      </c>
      <c r="I211" s="161" t="s">
        <v>2193</v>
      </c>
    </row>
    <row customHeight="1" ht="11.25">
      <c r="A212" s="161" t="s">
        <v>2794</v>
      </c>
      <c r="B212" s="161" t="s">
        <v>16</v>
      </c>
      <c r="C212" s="161" t="s">
        <v>3383</v>
      </c>
      <c r="D212" s="161" t="s">
        <v>3384</v>
      </c>
      <c r="E212" s="161" t="s">
        <v>3385</v>
      </c>
      <c r="F212" s="161" t="s">
        <v>728</v>
      </c>
      <c r="G212" s="161" t="s">
        <v>3386</v>
      </c>
      <c r="H212" s="0" t="s">
        <v>22</v>
      </c>
      <c r="I212" s="161" t="s">
        <v>2193</v>
      </c>
    </row>
    <row customHeight="1" ht="11.25">
      <c r="A213" s="161" t="s">
        <v>2794</v>
      </c>
      <c r="B213" s="161" t="s">
        <v>16</v>
      </c>
      <c r="C213" s="161" t="s">
        <v>3387</v>
      </c>
      <c r="D213" s="161" t="s">
        <v>3388</v>
      </c>
      <c r="E213" s="161" t="s">
        <v>3389</v>
      </c>
      <c r="F213" s="161" t="s">
        <v>728</v>
      </c>
      <c r="G213" s="161" t="s">
        <v>3390</v>
      </c>
      <c r="H213" s="0" t="s">
        <v>22</v>
      </c>
      <c r="I213" s="161" t="s">
        <v>2193</v>
      </c>
    </row>
    <row customHeight="1" ht="11.25">
      <c r="A214" s="161" t="s">
        <v>2794</v>
      </c>
      <c r="B214" s="161" t="s">
        <v>16</v>
      </c>
      <c r="C214" s="161" t="s">
        <v>3391</v>
      </c>
      <c r="D214" s="161" t="s">
        <v>3392</v>
      </c>
      <c r="E214" s="161" t="s">
        <v>3393</v>
      </c>
      <c r="F214" s="161" t="s">
        <v>728</v>
      </c>
      <c r="G214" s="161" t="s">
        <v>3364</v>
      </c>
      <c r="H214" s="0" t="s">
        <v>22</v>
      </c>
      <c r="I214" s="161" t="s">
        <v>2193</v>
      </c>
    </row>
    <row customHeight="1" ht="11.25">
      <c r="A215" s="161" t="s">
        <v>2794</v>
      </c>
      <c r="B215" s="161" t="s">
        <v>16</v>
      </c>
      <c r="C215" s="161" t="s">
        <v>3394</v>
      </c>
      <c r="D215" s="161" t="s">
        <v>3395</v>
      </c>
      <c r="E215" s="161" t="s">
        <v>3396</v>
      </c>
      <c r="F215" s="161" t="s">
        <v>728</v>
      </c>
      <c r="G215" s="161" t="s">
        <v>3397</v>
      </c>
      <c r="H215" s="0" t="s">
        <v>22</v>
      </c>
      <c r="I215" s="161" t="s">
        <v>2193</v>
      </c>
    </row>
    <row customHeight="1" ht="11.25">
      <c r="A216" s="161" t="s">
        <v>2794</v>
      </c>
      <c r="B216" s="161" t="s">
        <v>16</v>
      </c>
      <c r="C216" s="161" t="s">
        <v>3398</v>
      </c>
      <c r="D216" s="161" t="s">
        <v>3399</v>
      </c>
      <c r="E216" s="161" t="s">
        <v>3400</v>
      </c>
      <c r="F216" s="161" t="s">
        <v>728</v>
      </c>
      <c r="G216" s="161" t="s">
        <v>3401</v>
      </c>
      <c r="H216" s="0" t="s">
        <v>22</v>
      </c>
      <c r="I216" s="161" t="s">
        <v>2193</v>
      </c>
    </row>
    <row customHeight="1" ht="11.25">
      <c r="A217" s="161" t="s">
        <v>2794</v>
      </c>
      <c r="B217" s="161" t="s">
        <v>16</v>
      </c>
      <c r="C217" s="161" t="s">
        <v>3402</v>
      </c>
      <c r="D217" s="161" t="s">
        <v>3403</v>
      </c>
      <c r="E217" s="161" t="s">
        <v>3404</v>
      </c>
      <c r="F217" s="161" t="s">
        <v>3405</v>
      </c>
      <c r="G217" s="161" t="s">
        <v>3406</v>
      </c>
      <c r="H217" s="161" t="s">
        <v>3407</v>
      </c>
      <c r="I217" s="161" t="s">
        <v>2193</v>
      </c>
    </row>
    <row customHeight="1" ht="11.25">
      <c r="A218" s="161" t="s">
        <v>2794</v>
      </c>
      <c r="B218" s="161" t="s">
        <v>16</v>
      </c>
      <c r="C218" s="161" t="s">
        <v>2938</v>
      </c>
      <c r="D218" s="161" t="s">
        <v>2939</v>
      </c>
      <c r="E218" s="161" t="s">
        <v>2940</v>
      </c>
      <c r="F218" s="161" t="s">
        <v>2941</v>
      </c>
      <c r="G218" s="161" t="s">
        <v>2942</v>
      </c>
      <c r="H218" s="0" t="s">
        <v>22</v>
      </c>
      <c r="I218" s="161" t="s">
        <v>2193</v>
      </c>
    </row>
    <row customHeight="1" ht="11.25">
      <c r="A219" s="161" t="s">
        <v>2794</v>
      </c>
      <c r="B219" s="161" t="s">
        <v>16</v>
      </c>
      <c r="C219" s="161" t="s">
        <v>3408</v>
      </c>
      <c r="D219" s="161" t="s">
        <v>3409</v>
      </c>
      <c r="E219" s="161" t="s">
        <v>3410</v>
      </c>
      <c r="F219" s="161" t="s">
        <v>2826</v>
      </c>
      <c r="G219" s="161" t="s">
        <v>3411</v>
      </c>
      <c r="H219" s="0" t="s">
        <v>22</v>
      </c>
      <c r="I219" s="161" t="s">
        <v>2193</v>
      </c>
    </row>
    <row customHeight="1" ht="11.25">
      <c r="A220" s="161" t="s">
        <v>2794</v>
      </c>
      <c r="B220" s="161" t="s">
        <v>16</v>
      </c>
      <c r="C220" s="161" t="s">
        <v>3412</v>
      </c>
      <c r="D220" s="161" t="s">
        <v>3413</v>
      </c>
      <c r="E220" s="161" t="s">
        <v>3414</v>
      </c>
      <c r="F220" s="161" t="s">
        <v>2826</v>
      </c>
      <c r="G220" s="161" t="s">
        <v>3415</v>
      </c>
      <c r="H220" s="0" t="s">
        <v>22</v>
      </c>
      <c r="I220" s="161" t="s">
        <v>2193</v>
      </c>
    </row>
    <row customHeight="1" ht="11.25">
      <c r="A221" s="161" t="s">
        <v>2794</v>
      </c>
      <c r="B221" s="161" t="s">
        <v>16</v>
      </c>
      <c r="C221" s="161" t="s">
        <v>3416</v>
      </c>
      <c r="D221" s="161" t="s">
        <v>3417</v>
      </c>
      <c r="E221" s="161" t="s">
        <v>3418</v>
      </c>
      <c r="F221" s="161" t="s">
        <v>2847</v>
      </c>
      <c r="G221" s="161" t="s">
        <v>3419</v>
      </c>
      <c r="H221" s="0" t="s">
        <v>22</v>
      </c>
      <c r="I221" s="161" t="s">
        <v>2193</v>
      </c>
    </row>
    <row customHeight="1" ht="11.25">
      <c r="A222" s="161" t="s">
        <v>2794</v>
      </c>
      <c r="B222" s="161" t="s">
        <v>16</v>
      </c>
      <c r="C222" s="161" t="s">
        <v>3420</v>
      </c>
      <c r="D222" s="161" t="s">
        <v>3421</v>
      </c>
      <c r="E222" s="161" t="s">
        <v>3422</v>
      </c>
      <c r="F222" s="161" t="s">
        <v>3026</v>
      </c>
      <c r="G222" s="161" t="s">
        <v>3423</v>
      </c>
      <c r="H222" s="0" t="s">
        <v>22</v>
      </c>
      <c r="I222" s="161" t="s">
        <v>2193</v>
      </c>
    </row>
    <row customHeight="1" ht="11.25">
      <c r="A223" s="161" t="s">
        <v>2794</v>
      </c>
      <c r="B223" s="161" t="s">
        <v>16</v>
      </c>
      <c r="C223" s="161" t="s">
        <v>3424</v>
      </c>
      <c r="D223" s="161" t="s">
        <v>3425</v>
      </c>
      <c r="E223" s="161" t="s">
        <v>3426</v>
      </c>
      <c r="F223" s="161" t="s">
        <v>2826</v>
      </c>
      <c r="G223" s="161" t="s">
        <v>3427</v>
      </c>
      <c r="H223" s="0" t="s">
        <v>22</v>
      </c>
      <c r="I223" s="161" t="s">
        <v>2193</v>
      </c>
    </row>
    <row customHeight="1" ht="11.25">
      <c r="A224" s="161" t="s">
        <v>2794</v>
      </c>
      <c r="B224" s="161" t="s">
        <v>16</v>
      </c>
      <c r="C224" s="161" t="s">
        <v>3428</v>
      </c>
      <c r="D224" s="161" t="s">
        <v>3429</v>
      </c>
      <c r="E224" s="161" t="s">
        <v>3430</v>
      </c>
      <c r="F224" s="161" t="s">
        <v>2826</v>
      </c>
      <c r="G224" s="161" t="s">
        <v>3431</v>
      </c>
      <c r="H224" s="0" t="s">
        <v>22</v>
      </c>
      <c r="I224" s="161" t="s">
        <v>2193</v>
      </c>
    </row>
    <row customHeight="1" ht="11.25">
      <c r="A225" s="161" t="s">
        <v>2794</v>
      </c>
      <c r="B225" s="161" t="s">
        <v>16</v>
      </c>
      <c r="C225" s="161" t="s">
        <v>3432</v>
      </c>
      <c r="D225" s="161" t="s">
        <v>3433</v>
      </c>
      <c r="E225" s="161" t="s">
        <v>3434</v>
      </c>
      <c r="F225" s="161" t="s">
        <v>2861</v>
      </c>
      <c r="G225" s="161" t="s">
        <v>3435</v>
      </c>
      <c r="H225" s="0" t="s">
        <v>22</v>
      </c>
      <c r="I225" s="161" t="s">
        <v>2193</v>
      </c>
    </row>
    <row customHeight="1" ht="11.25">
      <c r="A226" s="161" t="s">
        <v>2794</v>
      </c>
      <c r="B226" s="161" t="s">
        <v>16</v>
      </c>
      <c r="C226" s="161" t="s">
        <v>3436</v>
      </c>
      <c r="D226" s="161" t="s">
        <v>3437</v>
      </c>
      <c r="E226" s="161" t="s">
        <v>3438</v>
      </c>
      <c r="F226" s="161" t="s">
        <v>2826</v>
      </c>
      <c r="G226" s="161" t="s">
        <v>3439</v>
      </c>
      <c r="H226" s="0" t="s">
        <v>22</v>
      </c>
      <c r="I226" s="161" t="s">
        <v>2193</v>
      </c>
    </row>
    <row customHeight="1" ht="11.25">
      <c r="A227" s="161" t="s">
        <v>2794</v>
      </c>
      <c r="B227" s="161" t="s">
        <v>16</v>
      </c>
      <c r="C227" s="161" t="s">
        <v>3440</v>
      </c>
      <c r="D227" s="161" t="s">
        <v>3441</v>
      </c>
      <c r="E227" s="161" t="s">
        <v>3442</v>
      </c>
      <c r="F227" s="161" t="s">
        <v>2856</v>
      </c>
      <c r="G227" s="161" t="s">
        <v>3443</v>
      </c>
      <c r="H227" s="0" t="s">
        <v>22</v>
      </c>
      <c r="I227" s="161" t="s">
        <v>2193</v>
      </c>
    </row>
    <row customHeight="1" ht="11.25">
      <c r="A228" s="161" t="s">
        <v>2794</v>
      </c>
      <c r="B228" s="161" t="s">
        <v>16</v>
      </c>
      <c r="C228" s="161" t="s">
        <v>3444</v>
      </c>
      <c r="D228" s="161" t="s">
        <v>3445</v>
      </c>
      <c r="E228" s="161" t="s">
        <v>3446</v>
      </c>
      <c r="F228" s="161" t="s">
        <v>3082</v>
      </c>
      <c r="G228" s="161" t="s">
        <v>3447</v>
      </c>
      <c r="H228" s="0" t="s">
        <v>22</v>
      </c>
      <c r="I228" s="161" t="s">
        <v>2193</v>
      </c>
    </row>
    <row customHeight="1" ht="11.25">
      <c r="A229" s="161" t="s">
        <v>2794</v>
      </c>
      <c r="B229" s="161" t="s">
        <v>16</v>
      </c>
      <c r="C229" s="161" t="s">
        <v>3448</v>
      </c>
      <c r="D229" s="161" t="s">
        <v>3445</v>
      </c>
      <c r="E229" s="161" t="s">
        <v>3446</v>
      </c>
      <c r="F229" s="161" t="s">
        <v>50</v>
      </c>
      <c r="G229" s="161" t="s">
        <v>3447</v>
      </c>
      <c r="H229" s="0" t="s">
        <v>22</v>
      </c>
      <c r="I229" s="161" t="s">
        <v>2193</v>
      </c>
    </row>
    <row customHeight="1" ht="11.25">
      <c r="A230" s="161" t="s">
        <v>2794</v>
      </c>
      <c r="B230" s="161" t="s">
        <v>16</v>
      </c>
      <c r="C230" s="161" t="s">
        <v>3449</v>
      </c>
      <c r="D230" s="161" t="s">
        <v>3450</v>
      </c>
      <c r="E230" s="161" t="s">
        <v>3451</v>
      </c>
      <c r="F230" s="161" t="s">
        <v>50</v>
      </c>
      <c r="G230" s="161" t="s">
        <v>3452</v>
      </c>
      <c r="H230" s="0" t="s">
        <v>22</v>
      </c>
      <c r="I230" s="161" t="s">
        <v>2193</v>
      </c>
    </row>
    <row customHeight="1" ht="11.25">
      <c r="A231" s="161" t="s">
        <v>2794</v>
      </c>
      <c r="B231" s="161" t="s">
        <v>16</v>
      </c>
      <c r="C231" s="161" t="s">
        <v>3453</v>
      </c>
      <c r="D231" s="161" t="s">
        <v>3454</v>
      </c>
      <c r="E231" s="161" t="s">
        <v>3455</v>
      </c>
      <c r="F231" s="161" t="s">
        <v>50</v>
      </c>
      <c r="G231" s="161" t="s">
        <v>3456</v>
      </c>
      <c r="H231" s="0" t="s">
        <v>22</v>
      </c>
      <c r="I231" s="161" t="s">
        <v>2193</v>
      </c>
    </row>
    <row customHeight="1" ht="11.25">
      <c r="A232" s="161" t="s">
        <v>2794</v>
      </c>
      <c r="B232" s="161" t="s">
        <v>16</v>
      </c>
      <c r="C232" s="161" t="s">
        <v>3457</v>
      </c>
      <c r="D232" s="161" t="s">
        <v>3458</v>
      </c>
      <c r="E232" s="161" t="s">
        <v>3459</v>
      </c>
      <c r="F232" s="161" t="s">
        <v>2847</v>
      </c>
      <c r="G232" s="161" t="s">
        <v>3460</v>
      </c>
      <c r="H232" s="0" t="s">
        <v>22</v>
      </c>
      <c r="I232" s="161" t="s">
        <v>2193</v>
      </c>
    </row>
    <row customHeight="1" ht="11.25">
      <c r="A233" s="161" t="s">
        <v>2794</v>
      </c>
      <c r="B233" s="161" t="s">
        <v>16</v>
      </c>
      <c r="C233" s="161" t="s">
        <v>3461</v>
      </c>
      <c r="D233" s="161" t="s">
        <v>3462</v>
      </c>
      <c r="E233" s="161" t="s">
        <v>3463</v>
      </c>
      <c r="F233" s="161" t="s">
        <v>2847</v>
      </c>
      <c r="G233" s="161" t="s">
        <v>3464</v>
      </c>
      <c r="H233" s="0" t="s">
        <v>22</v>
      </c>
      <c r="I233" s="161" t="s">
        <v>2193</v>
      </c>
    </row>
    <row customHeight="1" ht="11.25">
      <c r="A234" s="161" t="s">
        <v>2794</v>
      </c>
      <c r="B234" s="161" t="s">
        <v>16</v>
      </c>
      <c r="C234" s="161" t="s">
        <v>3465</v>
      </c>
      <c r="D234" s="161" t="s">
        <v>3466</v>
      </c>
      <c r="E234" s="161" t="s">
        <v>3467</v>
      </c>
      <c r="F234" s="161" t="s">
        <v>50</v>
      </c>
      <c r="G234" s="161" t="s">
        <v>3468</v>
      </c>
      <c r="H234" s="0" t="s">
        <v>22</v>
      </c>
      <c r="I234" s="161" t="s">
        <v>2193</v>
      </c>
    </row>
    <row customHeight="1" ht="11.25">
      <c r="A235" s="161" t="s">
        <v>2794</v>
      </c>
      <c r="B235" s="161" t="s">
        <v>16</v>
      </c>
      <c r="C235" s="161" t="s">
        <v>3469</v>
      </c>
      <c r="D235" s="161" t="s">
        <v>3470</v>
      </c>
      <c r="E235" s="161" t="s">
        <v>3471</v>
      </c>
      <c r="F235" s="161" t="s">
        <v>2842</v>
      </c>
      <c r="G235" s="161" t="s">
        <v>3472</v>
      </c>
      <c r="H235" s="0" t="s">
        <v>22</v>
      </c>
      <c r="I235" s="161" t="s">
        <v>2193</v>
      </c>
    </row>
    <row customHeight="1" ht="11.25">
      <c r="A236" s="161" t="s">
        <v>2794</v>
      </c>
      <c r="B236" s="161" t="s">
        <v>16</v>
      </c>
      <c r="C236" s="161" t="s">
        <v>3473</v>
      </c>
      <c r="D236" s="161" t="s">
        <v>3474</v>
      </c>
      <c r="E236" s="161" t="s">
        <v>3475</v>
      </c>
      <c r="F236" s="161" t="s">
        <v>2826</v>
      </c>
      <c r="G236" s="161" t="s">
        <v>3476</v>
      </c>
      <c r="H236" s="0" t="s">
        <v>22</v>
      </c>
      <c r="I236" s="161" t="s">
        <v>2193</v>
      </c>
    </row>
    <row customHeight="1" ht="11.25">
      <c r="A237" s="161" t="s">
        <v>2794</v>
      </c>
      <c r="B237" s="161" t="s">
        <v>16</v>
      </c>
      <c r="C237" s="161" t="s">
        <v>3032</v>
      </c>
      <c r="D237" s="161" t="s">
        <v>3033</v>
      </c>
      <c r="E237" s="161" t="s">
        <v>3034</v>
      </c>
      <c r="F237" s="161" t="s">
        <v>3026</v>
      </c>
      <c r="G237" s="161" t="s">
        <v>3035</v>
      </c>
      <c r="H237" s="0" t="s">
        <v>22</v>
      </c>
      <c r="I237" s="161" t="s">
        <v>2193</v>
      </c>
    </row>
    <row customHeight="1" ht="11.25">
      <c r="A238" s="161" t="s">
        <v>2794</v>
      </c>
      <c r="B238" s="161" t="s">
        <v>16</v>
      </c>
      <c r="C238" s="161" t="s">
        <v>3477</v>
      </c>
      <c r="D238" s="161" t="s">
        <v>3478</v>
      </c>
      <c r="E238" s="161" t="s">
        <v>3479</v>
      </c>
      <c r="F238" s="161" t="s">
        <v>2861</v>
      </c>
      <c r="G238" s="161" t="s">
        <v>3480</v>
      </c>
      <c r="H238" s="0" t="s">
        <v>22</v>
      </c>
      <c r="I238" s="161" t="s">
        <v>2193</v>
      </c>
    </row>
    <row customHeight="1" ht="11.25">
      <c r="A239" s="161" t="s">
        <v>2794</v>
      </c>
      <c r="B239" s="161" t="s">
        <v>16</v>
      </c>
      <c r="C239" s="161" t="s">
        <v>3481</v>
      </c>
      <c r="D239" s="161" t="s">
        <v>3482</v>
      </c>
      <c r="E239" s="161" t="s">
        <v>3483</v>
      </c>
      <c r="F239" s="161" t="s">
        <v>3026</v>
      </c>
      <c r="G239" s="161" t="s">
        <v>3484</v>
      </c>
      <c r="H239" s="0" t="s">
        <v>22</v>
      </c>
      <c r="I239" s="161" t="s">
        <v>2193</v>
      </c>
    </row>
    <row customHeight="1" ht="11.25">
      <c r="A240" s="161" t="s">
        <v>2794</v>
      </c>
      <c r="B240" s="161" t="s">
        <v>16</v>
      </c>
      <c r="C240" s="161" t="s">
        <v>3485</v>
      </c>
      <c r="D240" s="161" t="s">
        <v>3486</v>
      </c>
      <c r="E240" s="161" t="s">
        <v>3487</v>
      </c>
      <c r="F240" s="161" t="s">
        <v>3026</v>
      </c>
      <c r="G240" s="161" t="s">
        <v>3488</v>
      </c>
      <c r="H240" s="0" t="s">
        <v>22</v>
      </c>
      <c r="I240" s="161" t="s">
        <v>2193</v>
      </c>
    </row>
    <row customHeight="1" ht="11.25">
      <c r="A241" s="161" t="s">
        <v>2794</v>
      </c>
      <c r="B241" s="161" t="s">
        <v>16</v>
      </c>
      <c r="C241" s="161" t="s">
        <v>3489</v>
      </c>
      <c r="D241" s="161" t="s">
        <v>3490</v>
      </c>
      <c r="E241" s="161" t="s">
        <v>3491</v>
      </c>
      <c r="F241" s="161" t="s">
        <v>3026</v>
      </c>
      <c r="G241" s="161" t="s">
        <v>3492</v>
      </c>
      <c r="H241" s="0" t="s">
        <v>22</v>
      </c>
      <c r="I241" s="161" t="s">
        <v>2193</v>
      </c>
    </row>
    <row customHeight="1" ht="11.25">
      <c r="A242" s="161" t="s">
        <v>2794</v>
      </c>
      <c r="B242" s="161" t="s">
        <v>16</v>
      </c>
      <c r="C242" s="161" t="s">
        <v>3493</v>
      </c>
      <c r="D242" s="161" t="s">
        <v>3494</v>
      </c>
      <c r="E242" s="161" t="s">
        <v>3495</v>
      </c>
      <c r="F242" s="161" t="s">
        <v>3082</v>
      </c>
      <c r="G242" s="161" t="s">
        <v>3496</v>
      </c>
      <c r="H242" s="0" t="s">
        <v>22</v>
      </c>
      <c r="I242" s="161" t="s">
        <v>2193</v>
      </c>
    </row>
    <row customHeight="1" ht="11.25">
      <c r="A243" s="0" t="s">
        <v>2794</v>
      </c>
      <c r="B243" s="0" t="s">
        <v>16</v>
      </c>
      <c r="C243" s="0" t="s">
        <v>3497</v>
      </c>
      <c r="D243" s="0" t="s">
        <v>3498</v>
      </c>
      <c r="E243" s="0" t="s">
        <v>3499</v>
      </c>
      <c r="F243" s="0" t="s">
        <v>3500</v>
      </c>
      <c r="G243" s="0" t="s">
        <v>3501</v>
      </c>
      <c r="H243" s="0" t="s">
        <v>22</v>
      </c>
      <c r="I243" s="0" t="s">
        <v>2193</v>
      </c>
    </row>
    <row customHeight="1" ht="11.25">
      <c r="A244" s="0" t="s">
        <v>2794</v>
      </c>
      <c r="B244" s="0" t="s">
        <v>16</v>
      </c>
      <c r="C244" s="0" t="s">
        <v>3502</v>
      </c>
      <c r="D244" s="0" t="s">
        <v>3503</v>
      </c>
      <c r="E244" s="0" t="s">
        <v>3504</v>
      </c>
      <c r="F244" s="0" t="s">
        <v>3135</v>
      </c>
      <c r="G244" s="0" t="s">
        <v>3505</v>
      </c>
      <c r="H244" s="0" t="s">
        <v>22</v>
      </c>
      <c r="I244" s="0" t="s">
        <v>2193</v>
      </c>
    </row>
    <row customHeight="1" ht="11.25">
      <c r="A245" s="0" t="s">
        <v>2794</v>
      </c>
      <c r="B245" s="0" t="s">
        <v>16</v>
      </c>
      <c r="C245" s="0" t="s">
        <v>3506</v>
      </c>
      <c r="D245" s="0" t="s">
        <v>3507</v>
      </c>
      <c r="E245" s="0" t="s">
        <v>3508</v>
      </c>
      <c r="F245" s="0" t="s">
        <v>3026</v>
      </c>
      <c r="G245" s="0" t="s">
        <v>3509</v>
      </c>
      <c r="H245" s="0" t="s">
        <v>22</v>
      </c>
      <c r="I245" s="0" t="s">
        <v>2193</v>
      </c>
    </row>
    <row customHeight="1" ht="11.25">
      <c r="A246" s="0" t="s">
        <v>2794</v>
      </c>
      <c r="B246" s="0" t="s">
        <v>16</v>
      </c>
      <c r="C246" s="0" t="s">
        <v>3510</v>
      </c>
      <c r="D246" s="0" t="s">
        <v>3511</v>
      </c>
      <c r="E246" s="0" t="s">
        <v>3512</v>
      </c>
      <c r="F246" s="0" t="s">
        <v>3026</v>
      </c>
      <c r="G246" s="0" t="s">
        <v>3513</v>
      </c>
      <c r="H246" s="0" t="s">
        <v>22</v>
      </c>
      <c r="I246" s="0" t="s">
        <v>2193</v>
      </c>
    </row>
    <row customHeight="1" ht="11.25">
      <c r="A247" s="0" t="s">
        <v>2794</v>
      </c>
      <c r="B247" s="0" t="s">
        <v>16</v>
      </c>
      <c r="C247" s="0" t="s">
        <v>3514</v>
      </c>
      <c r="D247" s="0" t="s">
        <v>3515</v>
      </c>
      <c r="E247" s="0" t="s">
        <v>3516</v>
      </c>
      <c r="F247" s="0" t="s">
        <v>2856</v>
      </c>
      <c r="G247" s="0" t="s">
        <v>3476</v>
      </c>
      <c r="H247" s="0" t="s">
        <v>22</v>
      </c>
      <c r="I247" s="0" t="s">
        <v>2193</v>
      </c>
    </row>
    <row customHeight="1" ht="11.25">
      <c r="A248" s="0" t="s">
        <v>2794</v>
      </c>
      <c r="B248" s="0" t="s">
        <v>16</v>
      </c>
      <c r="C248" s="0" t="s">
        <v>3517</v>
      </c>
      <c r="D248" s="0" t="s">
        <v>3518</v>
      </c>
      <c r="E248" s="0" t="s">
        <v>3519</v>
      </c>
      <c r="F248" s="0" t="s">
        <v>2856</v>
      </c>
      <c r="G248" s="0" t="s">
        <v>3520</v>
      </c>
      <c r="H248" s="0" t="s">
        <v>22</v>
      </c>
      <c r="I248" s="0" t="s">
        <v>2193</v>
      </c>
    </row>
    <row customHeight="1" ht="11.25">
      <c r="A249" s="0" t="s">
        <v>2794</v>
      </c>
      <c r="B249" s="0" t="s">
        <v>16</v>
      </c>
      <c r="C249" s="0" t="s">
        <v>3521</v>
      </c>
      <c r="D249" s="0" t="s">
        <v>3522</v>
      </c>
      <c r="E249" s="0" t="s">
        <v>3523</v>
      </c>
      <c r="F249" s="0" t="s">
        <v>2813</v>
      </c>
      <c r="G249" s="0" t="s">
        <v>3476</v>
      </c>
      <c r="H249" s="0" t="s">
        <v>22</v>
      </c>
      <c r="I249" s="0" t="s">
        <v>2193</v>
      </c>
    </row>
    <row customHeight="1" ht="11.25">
      <c r="A250" s="0" t="s">
        <v>2794</v>
      </c>
      <c r="B250" s="0" t="s">
        <v>16</v>
      </c>
      <c r="C250" s="0" t="s">
        <v>3524</v>
      </c>
      <c r="D250" s="0" t="s">
        <v>3525</v>
      </c>
      <c r="E250" s="0" t="s">
        <v>3526</v>
      </c>
      <c r="F250" s="0" t="s">
        <v>2826</v>
      </c>
      <c r="G250" s="0" t="s">
        <v>3527</v>
      </c>
      <c r="H250" s="0" t="s">
        <v>22</v>
      </c>
      <c r="I250" s="0" t="s">
        <v>2193</v>
      </c>
    </row>
    <row customHeight="1" ht="11.25">
      <c r="A251" s="0" t="s">
        <v>2794</v>
      </c>
      <c r="B251" s="0" t="s">
        <v>16</v>
      </c>
      <c r="C251" s="0" t="s">
        <v>3528</v>
      </c>
      <c r="D251" s="0" t="s">
        <v>3529</v>
      </c>
      <c r="E251" s="0" t="s">
        <v>3530</v>
      </c>
      <c r="F251" s="0" t="s">
        <v>2920</v>
      </c>
      <c r="G251" s="0" t="s">
        <v>3531</v>
      </c>
      <c r="H251" s="0" t="s">
        <v>22</v>
      </c>
      <c r="I251" s="0" t="s">
        <v>2193</v>
      </c>
    </row>
    <row customHeight="1" ht="11.25">
      <c r="A252" s="0" t="s">
        <v>2794</v>
      </c>
      <c r="B252" s="0" t="s">
        <v>16</v>
      </c>
      <c r="C252" s="0" t="s">
        <v>3532</v>
      </c>
      <c r="D252" s="0" t="s">
        <v>3533</v>
      </c>
      <c r="E252" s="0" t="s">
        <v>3534</v>
      </c>
      <c r="F252" s="0" t="s">
        <v>3535</v>
      </c>
      <c r="G252" s="0" t="s">
        <v>3536</v>
      </c>
      <c r="H252" s="0" t="s">
        <v>22</v>
      </c>
      <c r="I252" s="0" t="s">
        <v>2193</v>
      </c>
    </row>
    <row customHeight="1" ht="11.25">
      <c r="A253" s="0" t="s">
        <v>2794</v>
      </c>
      <c r="B253" s="0" t="s">
        <v>16</v>
      </c>
      <c r="C253" s="0" t="s">
        <v>22</v>
      </c>
      <c r="D253" s="0" t="s">
        <v>3080</v>
      </c>
      <c r="E253" s="0" t="s">
        <v>3081</v>
      </c>
      <c r="F253" s="0" t="s">
        <v>3082</v>
      </c>
      <c r="G253" s="0" t="s">
        <v>22</v>
      </c>
      <c r="H253" s="0" t="s">
        <v>22</v>
      </c>
      <c r="I253" s="0" t="s">
        <v>2193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DED32-54DC-FE04-77FF-0.52B13742}"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161" t="s">
        <v>3537</v>
      </c>
      <c r="B1" s="161" t="s">
        <v>3538</v>
      </c>
      <c r="C1" s="161" t="s">
        <v>3539</v>
      </c>
      <c r="D1" s="161" t="s">
        <v>3540</v>
      </c>
      <c r="E1" s="161" t="s">
        <v>3541</v>
      </c>
      <c r="F1" s="161" t="s">
        <v>3542</v>
      </c>
      <c r="G1" s="161" t="s">
        <v>3543</v>
      </c>
    </row>
    <row customHeight="1" ht="11.25">
      <c r="A2" s="161" t="s">
        <v>16</v>
      </c>
      <c r="B2" s="0" t="s">
        <v>99</v>
      </c>
      <c r="C2" s="0" t="s">
        <v>100</v>
      </c>
      <c r="D2" s="0" t="s">
        <v>99</v>
      </c>
      <c r="E2" s="0" t="s">
        <v>100</v>
      </c>
      <c r="F2" s="0" t="s">
        <v>3544</v>
      </c>
      <c r="G2" s="0" t="s">
        <v>98</v>
      </c>
    </row>
    <row customHeight="1" ht="11.25">
      <c r="A3" s="161" t="s">
        <v>16</v>
      </c>
      <c r="B3" s="0" t="s">
        <v>103</v>
      </c>
      <c r="C3" s="0" t="s">
        <v>104</v>
      </c>
      <c r="D3" s="0" t="s">
        <v>103</v>
      </c>
      <c r="E3" s="0" t="s">
        <v>104</v>
      </c>
      <c r="F3" s="0" t="s">
        <v>3544</v>
      </c>
      <c r="G3" s="0" t="s">
        <v>101</v>
      </c>
    </row>
    <row customHeight="1" ht="11.25">
      <c r="A4" s="161" t="s">
        <v>16</v>
      </c>
      <c r="B4" s="0" t="s">
        <v>105</v>
      </c>
      <c r="C4" s="0" t="s">
        <v>106</v>
      </c>
      <c r="D4" s="0" t="s">
        <v>105</v>
      </c>
      <c r="E4" s="0" t="s">
        <v>106</v>
      </c>
      <c r="F4" s="0" t="s">
        <v>3544</v>
      </c>
      <c r="G4" s="0" t="s">
        <v>89</v>
      </c>
    </row>
    <row customHeight="1" ht="11.25">
      <c r="A5" s="161" t="s">
        <v>16</v>
      </c>
      <c r="B5" s="0" t="s">
        <v>107</v>
      </c>
      <c r="C5" s="0" t="s">
        <v>108</v>
      </c>
      <c r="D5" s="0" t="s">
        <v>107</v>
      </c>
      <c r="E5" s="0" t="s">
        <v>108</v>
      </c>
      <c r="F5" s="0" t="s">
        <v>3544</v>
      </c>
      <c r="G5" s="0" t="s">
        <v>90</v>
      </c>
    </row>
    <row customHeight="1" ht="11.25">
      <c r="A6" s="161" t="s">
        <v>16</v>
      </c>
      <c r="B6" s="0" t="s">
        <v>1581</v>
      </c>
      <c r="C6" s="0" t="s">
        <v>1582</v>
      </c>
      <c r="D6" s="0" t="s">
        <v>1581</v>
      </c>
      <c r="E6" s="0" t="s">
        <v>1582</v>
      </c>
      <c r="F6" s="0" t="s">
        <v>3545</v>
      </c>
      <c r="G6" s="0" t="s">
        <v>109</v>
      </c>
    </row>
    <row customHeight="1" ht="11.25">
      <c r="A7" s="161" t="s">
        <v>16</v>
      </c>
      <c r="B7" s="0" t="s">
        <v>110</v>
      </c>
      <c r="C7" s="0" t="s">
        <v>111</v>
      </c>
      <c r="D7" s="0" t="s">
        <v>110</v>
      </c>
      <c r="E7" s="0" t="s">
        <v>111</v>
      </c>
      <c r="F7" s="0" t="s">
        <v>3544</v>
      </c>
      <c r="G7" s="0" t="s">
        <v>91</v>
      </c>
    </row>
    <row customHeight="1" ht="11.25">
      <c r="A8" s="161" t="s">
        <v>16</v>
      </c>
      <c r="B8" s="0" t="s">
        <v>112</v>
      </c>
      <c r="C8" s="0" t="s">
        <v>113</v>
      </c>
      <c r="D8" s="0" t="s">
        <v>112</v>
      </c>
      <c r="E8" s="0" t="s">
        <v>113</v>
      </c>
      <c r="F8" s="0" t="s">
        <v>3544</v>
      </c>
      <c r="G8" s="0" t="s">
        <v>92</v>
      </c>
    </row>
    <row customHeight="1" ht="11.25">
      <c r="A9" s="161" t="s">
        <v>16</v>
      </c>
      <c r="B9" s="0" t="s">
        <v>1501</v>
      </c>
      <c r="C9" s="0" t="s">
        <v>1502</v>
      </c>
      <c r="D9" s="0" t="s">
        <v>1501</v>
      </c>
      <c r="E9" s="0" t="s">
        <v>1502</v>
      </c>
      <c r="F9" s="0" t="s">
        <v>3545</v>
      </c>
      <c r="G9" s="0" t="s">
        <v>117</v>
      </c>
    </row>
    <row customHeight="1" ht="11.25">
      <c r="A10" s="161" t="s">
        <v>16</v>
      </c>
      <c r="B10" s="0" t="s">
        <v>115</v>
      </c>
      <c r="C10" s="0" t="s">
        <v>116</v>
      </c>
      <c r="D10" s="0" t="s">
        <v>115</v>
      </c>
      <c r="E10" s="0" t="s">
        <v>116</v>
      </c>
      <c r="F10" s="0" t="s">
        <v>3544</v>
      </c>
      <c r="G10" s="0" t="s">
        <v>114</v>
      </c>
    </row>
    <row customHeight="1" ht="11.25">
      <c r="A11" s="161" t="s">
        <v>16</v>
      </c>
      <c r="B11" s="0" t="s">
        <v>119</v>
      </c>
      <c r="C11" s="0" t="s">
        <v>120</v>
      </c>
      <c r="D11" s="0" t="s">
        <v>119</v>
      </c>
      <c r="E11" s="0" t="s">
        <v>120</v>
      </c>
      <c r="F11" s="0" t="s">
        <v>3545</v>
      </c>
      <c r="G11" s="0" t="s">
        <v>118</v>
      </c>
    </row>
    <row customHeight="1" ht="11.25">
      <c r="A12" s="161" t="s">
        <v>16</v>
      </c>
      <c r="B12" s="0" t="s">
        <v>3546</v>
      </c>
      <c r="C12" s="0" t="s">
        <v>3547</v>
      </c>
      <c r="D12" s="0" t="s">
        <v>3546</v>
      </c>
      <c r="E12" s="0" t="s">
        <v>3547</v>
      </c>
      <c r="F12" s="0" t="s">
        <v>3545</v>
      </c>
      <c r="G12" s="0" t="s">
        <v>127</v>
      </c>
    </row>
    <row customHeight="1" ht="11.25">
      <c r="A13" s="161" t="s">
        <v>16</v>
      </c>
      <c r="B13" s="0" t="s">
        <v>3548</v>
      </c>
      <c r="C13" s="0" t="s">
        <v>3549</v>
      </c>
      <c r="D13" s="0" t="s">
        <v>3548</v>
      </c>
      <c r="E13" s="0" t="s">
        <v>3549</v>
      </c>
      <c r="F13" s="0" t="s">
        <v>3545</v>
      </c>
      <c r="G13" s="0" t="s">
        <v>131</v>
      </c>
    </row>
    <row customHeight="1" ht="11.25">
      <c r="A14" s="161" t="s">
        <v>16</v>
      </c>
      <c r="B14" s="0" t="s">
        <v>122</v>
      </c>
      <c r="C14" s="0" t="s">
        <v>123</v>
      </c>
      <c r="D14" s="0" t="s">
        <v>122</v>
      </c>
      <c r="E14" s="0" t="s">
        <v>123</v>
      </c>
      <c r="F14" s="0" t="s">
        <v>3545</v>
      </c>
      <c r="G14" s="0" t="s">
        <v>121</v>
      </c>
    </row>
    <row customHeight="1" ht="11.25">
      <c r="A15" s="161" t="s">
        <v>16</v>
      </c>
      <c r="B15" s="0" t="s">
        <v>125</v>
      </c>
      <c r="C15" s="0" t="s">
        <v>126</v>
      </c>
      <c r="D15" s="0" t="s">
        <v>125</v>
      </c>
      <c r="E15" s="0" t="s">
        <v>126</v>
      </c>
      <c r="F15" s="0" t="s">
        <v>3545</v>
      </c>
      <c r="G15" s="0" t="s">
        <v>124</v>
      </c>
    </row>
    <row customHeight="1" ht="11.25">
      <c r="A16" s="161" t="s">
        <v>16</v>
      </c>
      <c r="B16" s="0" t="s">
        <v>129</v>
      </c>
      <c r="C16" s="0" t="s">
        <v>130</v>
      </c>
      <c r="D16" s="0" t="s">
        <v>129</v>
      </c>
      <c r="E16" s="0" t="s">
        <v>130</v>
      </c>
      <c r="F16" s="0" t="s">
        <v>3545</v>
      </c>
      <c r="G16" s="0" t="s">
        <v>128</v>
      </c>
    </row>
    <row customHeight="1" ht="11.25">
      <c r="A17" s="161" t="s">
        <v>16</v>
      </c>
      <c r="B17" s="0" t="s">
        <v>133</v>
      </c>
      <c r="C17" s="0" t="s">
        <v>134</v>
      </c>
      <c r="D17" s="0" t="s">
        <v>133</v>
      </c>
      <c r="E17" s="0" t="s">
        <v>134</v>
      </c>
      <c r="F17" s="0" t="s">
        <v>3545</v>
      </c>
      <c r="G17" s="0" t="s">
        <v>132</v>
      </c>
    </row>
    <row customHeight="1" ht="11.25">
      <c r="A18" s="161" t="s">
        <v>16</v>
      </c>
      <c r="B18" s="0" t="s">
        <v>136</v>
      </c>
      <c r="C18" s="0" t="s">
        <v>137</v>
      </c>
      <c r="D18" s="0" t="s">
        <v>136</v>
      </c>
      <c r="E18" s="0" t="s">
        <v>137</v>
      </c>
      <c r="F18" s="0" t="s">
        <v>3544</v>
      </c>
      <c r="G18" s="0" t="s">
        <v>135</v>
      </c>
    </row>
    <row customHeight="1" ht="11.25">
      <c r="A19" s="161" t="s">
        <v>16</v>
      </c>
      <c r="B19" s="0" t="s">
        <v>1348</v>
      </c>
      <c r="C19" s="0" t="s">
        <v>1349</v>
      </c>
      <c r="D19" s="0" t="s">
        <v>1348</v>
      </c>
      <c r="E19" s="0" t="s">
        <v>1349</v>
      </c>
      <c r="F19" s="0" t="s">
        <v>3545</v>
      </c>
      <c r="G19" s="0" t="s">
        <v>150</v>
      </c>
    </row>
    <row customHeight="1" ht="11.25">
      <c r="A20" s="161" t="s">
        <v>16</v>
      </c>
      <c r="B20" s="0" t="s">
        <v>139</v>
      </c>
      <c r="C20" s="0" t="s">
        <v>140</v>
      </c>
      <c r="D20" s="0" t="s">
        <v>139</v>
      </c>
      <c r="E20" s="0" t="s">
        <v>140</v>
      </c>
      <c r="F20" s="0" t="s">
        <v>3544</v>
      </c>
      <c r="G20" s="0" t="s">
        <v>138</v>
      </c>
    </row>
    <row customHeight="1" ht="11.25">
      <c r="A21" s="161" t="s">
        <v>16</v>
      </c>
      <c r="B21" s="0" t="s">
        <v>1548</v>
      </c>
      <c r="C21" s="0" t="s">
        <v>1549</v>
      </c>
      <c r="D21" s="0" t="s">
        <v>1548</v>
      </c>
      <c r="E21" s="0" t="s">
        <v>1549</v>
      </c>
      <c r="F21" s="0" t="s">
        <v>3545</v>
      </c>
      <c r="G21" s="0" t="s">
        <v>157</v>
      </c>
    </row>
    <row customHeight="1" ht="11.25">
      <c r="A22" s="161" t="s">
        <v>16</v>
      </c>
      <c r="B22" s="0" t="s">
        <v>142</v>
      </c>
      <c r="C22" s="0" t="s">
        <v>143</v>
      </c>
      <c r="D22" s="0" t="s">
        <v>142</v>
      </c>
      <c r="E22" s="0" t="s">
        <v>143</v>
      </c>
      <c r="F22" s="0" t="s">
        <v>3544</v>
      </c>
      <c r="G22" s="0" t="s">
        <v>141</v>
      </c>
    </row>
    <row customHeight="1" ht="11.25">
      <c r="A23" s="161" t="s">
        <v>16</v>
      </c>
      <c r="B23" s="0" t="s">
        <v>1338</v>
      </c>
      <c r="C23" s="0" t="s">
        <v>1339</v>
      </c>
      <c r="D23" s="0" t="s">
        <v>1338</v>
      </c>
      <c r="E23" s="0" t="s">
        <v>1339</v>
      </c>
      <c r="F23" s="0" t="s">
        <v>3545</v>
      </c>
      <c r="G23" s="0" t="s">
        <v>164</v>
      </c>
    </row>
    <row customHeight="1" ht="11.25">
      <c r="A24" s="161" t="s">
        <v>16</v>
      </c>
      <c r="B24" s="0" t="s">
        <v>145</v>
      </c>
      <c r="C24" s="0" t="s">
        <v>146</v>
      </c>
      <c r="D24" s="0" t="s">
        <v>145</v>
      </c>
      <c r="E24" s="0" t="s">
        <v>146</v>
      </c>
      <c r="F24" s="0" t="s">
        <v>3544</v>
      </c>
      <c r="G24" s="0" t="s">
        <v>144</v>
      </c>
    </row>
    <row customHeight="1" ht="11.25">
      <c r="A25" s="161" t="s">
        <v>16</v>
      </c>
      <c r="B25" s="0" t="s">
        <v>148</v>
      </c>
      <c r="C25" s="0" t="s">
        <v>149</v>
      </c>
      <c r="D25" s="0" t="s">
        <v>148</v>
      </c>
      <c r="E25" s="0" t="s">
        <v>149</v>
      </c>
      <c r="F25" s="0" t="s">
        <v>3544</v>
      </c>
      <c r="G25" s="0" t="s">
        <v>147</v>
      </c>
    </row>
    <row customHeight="1" ht="11.25">
      <c r="A26" s="161" t="s">
        <v>16</v>
      </c>
      <c r="B26" s="0" t="s">
        <v>152</v>
      </c>
      <c r="C26" s="0" t="s">
        <v>153</v>
      </c>
      <c r="D26" s="0" t="s">
        <v>152</v>
      </c>
      <c r="E26" s="0" t="s">
        <v>153</v>
      </c>
      <c r="F26" s="0" t="s">
        <v>3544</v>
      </c>
      <c r="G26" s="0" t="s">
        <v>151</v>
      </c>
    </row>
    <row customHeight="1" ht="11.25">
      <c r="A27" s="161" t="s">
        <v>16</v>
      </c>
      <c r="B27" s="0" t="s">
        <v>155</v>
      </c>
      <c r="C27" s="0" t="s">
        <v>156</v>
      </c>
      <c r="D27" s="0" t="s">
        <v>155</v>
      </c>
      <c r="E27" s="0" t="s">
        <v>156</v>
      </c>
      <c r="F27" s="0" t="s">
        <v>3544</v>
      </c>
      <c r="G27" s="0" t="s">
        <v>154</v>
      </c>
    </row>
    <row customHeight="1" ht="11.25">
      <c r="A28" s="161" t="s">
        <v>16</v>
      </c>
      <c r="B28" s="0" t="s">
        <v>159</v>
      </c>
      <c r="C28" s="0" t="s">
        <v>160</v>
      </c>
      <c r="D28" s="0" t="s">
        <v>159</v>
      </c>
      <c r="E28" s="0" t="s">
        <v>160</v>
      </c>
      <c r="F28" s="0" t="s">
        <v>3544</v>
      </c>
      <c r="G28" s="0" t="s">
        <v>158</v>
      </c>
    </row>
    <row customHeight="1" ht="11.25">
      <c r="A29" s="161" t="s">
        <v>16</v>
      </c>
      <c r="B29" s="0" t="s">
        <v>3550</v>
      </c>
      <c r="C29" s="0" t="s">
        <v>3551</v>
      </c>
      <c r="D29" s="0" t="s">
        <v>3550</v>
      </c>
      <c r="E29" s="0" t="s">
        <v>3551</v>
      </c>
      <c r="F29" s="0" t="s">
        <v>3545</v>
      </c>
      <c r="G29" s="0" t="s">
        <v>183</v>
      </c>
    </row>
    <row customHeight="1" ht="11.25">
      <c r="A30" s="161" t="s">
        <v>16</v>
      </c>
      <c r="B30" s="0" t="s">
        <v>162</v>
      </c>
      <c r="C30" s="0" t="s">
        <v>163</v>
      </c>
      <c r="D30" s="0" t="s">
        <v>162</v>
      </c>
      <c r="E30" s="0" t="s">
        <v>163</v>
      </c>
      <c r="F30" s="0" t="s">
        <v>3544</v>
      </c>
      <c r="G30" s="0" t="s">
        <v>161</v>
      </c>
    </row>
    <row customHeight="1" ht="11.25">
      <c r="A31" s="161" t="s">
        <v>16</v>
      </c>
      <c r="B31" s="0" t="s">
        <v>1307</v>
      </c>
      <c r="C31" s="0" t="s">
        <v>1308</v>
      </c>
      <c r="D31" s="0" t="s">
        <v>1307</v>
      </c>
      <c r="E31" s="0" t="s">
        <v>1308</v>
      </c>
      <c r="F31" s="0" t="s">
        <v>3545</v>
      </c>
      <c r="G31" s="0" t="s">
        <v>190</v>
      </c>
    </row>
    <row customHeight="1" ht="11.25">
      <c r="A32" s="161" t="s">
        <v>16</v>
      </c>
      <c r="B32" s="0" t="s">
        <v>166</v>
      </c>
      <c r="C32" s="0" t="s">
        <v>167</v>
      </c>
      <c r="D32" s="0" t="s">
        <v>166</v>
      </c>
      <c r="E32" s="0" t="s">
        <v>167</v>
      </c>
      <c r="F32" s="0" t="s">
        <v>3544</v>
      </c>
      <c r="G32" s="0" t="s">
        <v>165</v>
      </c>
    </row>
    <row customHeight="1" ht="11.25">
      <c r="A33" s="161" t="s">
        <v>16</v>
      </c>
      <c r="B33" s="0" t="s">
        <v>1472</v>
      </c>
      <c r="C33" s="0" t="s">
        <v>1473</v>
      </c>
      <c r="D33" s="0" t="s">
        <v>1472</v>
      </c>
      <c r="E33" s="0" t="s">
        <v>1473</v>
      </c>
      <c r="F33" s="0" t="s">
        <v>3545</v>
      </c>
      <c r="G33" s="0" t="s">
        <v>1498</v>
      </c>
    </row>
    <row customHeight="1" ht="11.25">
      <c r="A34" s="161" t="s">
        <v>16</v>
      </c>
      <c r="B34" s="0" t="s">
        <v>169</v>
      </c>
      <c r="C34" s="0" t="s">
        <v>170</v>
      </c>
      <c r="D34" s="0" t="s">
        <v>169</v>
      </c>
      <c r="E34" s="0" t="s">
        <v>170</v>
      </c>
      <c r="F34" s="0" t="s">
        <v>3544</v>
      </c>
      <c r="G34" s="0" t="s">
        <v>168</v>
      </c>
    </row>
    <row customHeight="1" ht="11.25">
      <c r="A35" s="161" t="s">
        <v>16</v>
      </c>
      <c r="B35" s="0" t="s">
        <v>172</v>
      </c>
      <c r="C35" s="0" t="s">
        <v>173</v>
      </c>
      <c r="D35" s="0" t="s">
        <v>172</v>
      </c>
      <c r="E35" s="0" t="s">
        <v>173</v>
      </c>
      <c r="F35" s="0" t="s">
        <v>3544</v>
      </c>
      <c r="G35" s="0" t="s">
        <v>171</v>
      </c>
    </row>
    <row customHeight="1" ht="11.25">
      <c r="A36" s="161" t="s">
        <v>16</v>
      </c>
      <c r="B36" s="0" t="s">
        <v>3552</v>
      </c>
      <c r="C36" s="0" t="s">
        <v>3553</v>
      </c>
      <c r="D36" s="0" t="s">
        <v>3552</v>
      </c>
      <c r="E36" s="0" t="s">
        <v>3553</v>
      </c>
      <c r="F36" s="0" t="s">
        <v>3545</v>
      </c>
      <c r="G36" s="0" t="s">
        <v>1564</v>
      </c>
    </row>
    <row customHeight="1" ht="11.25">
      <c r="A37" s="161" t="s">
        <v>16</v>
      </c>
      <c r="B37" s="0" t="s">
        <v>175</v>
      </c>
      <c r="C37" s="0" t="s">
        <v>176</v>
      </c>
      <c r="D37" s="0" t="s">
        <v>175</v>
      </c>
      <c r="E37" s="0" t="s">
        <v>176</v>
      </c>
      <c r="F37" s="0" t="s">
        <v>3544</v>
      </c>
      <c r="G37" s="0" t="s">
        <v>174</v>
      </c>
    </row>
    <row customHeight="1" ht="11.25">
      <c r="A38" s="161" t="s">
        <v>16</v>
      </c>
      <c r="B38" s="0" t="s">
        <v>178</v>
      </c>
      <c r="C38" s="0" t="s">
        <v>179</v>
      </c>
      <c r="D38" s="0" t="s">
        <v>178</v>
      </c>
      <c r="E38" s="0" t="s">
        <v>179</v>
      </c>
      <c r="F38" s="0" t="s">
        <v>3544</v>
      </c>
      <c r="G38" s="0" t="s">
        <v>177</v>
      </c>
    </row>
    <row customHeight="1" ht="11.25">
      <c r="A39" s="161" t="s">
        <v>16</v>
      </c>
      <c r="B39" s="0" t="s">
        <v>3554</v>
      </c>
      <c r="C39" s="0" t="s">
        <v>3555</v>
      </c>
      <c r="D39" s="0" t="s">
        <v>3554</v>
      </c>
      <c r="E39" s="0" t="s">
        <v>3555</v>
      </c>
      <c r="F39" s="0" t="s">
        <v>3545</v>
      </c>
      <c r="G39" s="0" t="s">
        <v>1568</v>
      </c>
    </row>
    <row customHeight="1" ht="11.25">
      <c r="A40" s="161" t="s">
        <v>16</v>
      </c>
      <c r="B40" s="0" t="s">
        <v>181</v>
      </c>
      <c r="C40" s="0" t="s">
        <v>182</v>
      </c>
      <c r="D40" s="0" t="s">
        <v>181</v>
      </c>
      <c r="E40" s="0" t="s">
        <v>182</v>
      </c>
      <c r="F40" s="0" t="s">
        <v>3544</v>
      </c>
      <c r="G40" s="0" t="s">
        <v>180</v>
      </c>
    </row>
    <row customHeight="1" ht="11.25">
      <c r="A41" s="161" t="s">
        <v>16</v>
      </c>
      <c r="B41" s="0" t="s">
        <v>185</v>
      </c>
      <c r="C41" s="0" t="s">
        <v>186</v>
      </c>
      <c r="D41" s="0" t="s">
        <v>185</v>
      </c>
      <c r="E41" s="0" t="s">
        <v>186</v>
      </c>
      <c r="F41" s="0" t="s">
        <v>3544</v>
      </c>
      <c r="G41" s="0" t="s">
        <v>184</v>
      </c>
    </row>
    <row customHeight="1" ht="11.25">
      <c r="A42" s="161" t="s">
        <v>16</v>
      </c>
      <c r="B42" s="0" t="s">
        <v>188</v>
      </c>
      <c r="C42" s="0" t="s">
        <v>189</v>
      </c>
      <c r="D42" s="0" t="s">
        <v>188</v>
      </c>
      <c r="E42" s="0" t="s">
        <v>189</v>
      </c>
      <c r="F42" s="0" t="s">
        <v>3544</v>
      </c>
      <c r="G42" s="0" t="s">
        <v>187</v>
      </c>
    </row>
    <row customHeight="1" ht="11.25">
      <c r="A43" s="161" t="s">
        <v>16</v>
      </c>
      <c r="B43" s="0" t="s">
        <v>192</v>
      </c>
      <c r="C43" s="0" t="s">
        <v>193</v>
      </c>
      <c r="D43" s="0" t="s">
        <v>192</v>
      </c>
      <c r="E43" s="0" t="s">
        <v>193</v>
      </c>
      <c r="F43" s="0" t="s">
        <v>3544</v>
      </c>
      <c r="G43" s="0" t="s">
        <v>191</v>
      </c>
    </row>
    <row customHeight="1" ht="11.25">
      <c r="A44" s="161" t="s">
        <v>16</v>
      </c>
      <c r="B44" s="0" t="s">
        <v>195</v>
      </c>
      <c r="C44" s="0" t="s">
        <v>196</v>
      </c>
      <c r="D44" s="0" t="s">
        <v>195</v>
      </c>
      <c r="E44" s="0" t="s">
        <v>196</v>
      </c>
      <c r="F44" s="0" t="s">
        <v>3544</v>
      </c>
      <c r="G44" s="0" t="s">
        <v>194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B5AAC3-297E-5D6D-6B7F-0.65077734}"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3319" width="13.8515625" customWidth="1"/>
    <col min="2" max="2" style="3319" width="10.421875" customWidth="1"/>
    <col min="3" max="3" style="3319" width="7.57421875" customWidth="1"/>
    <col min="4" max="4" style="3319" width="13.8515625" customWidth="1"/>
    <col min="5" max="5" style="3319" width="11.57421875" customWidth="1"/>
    <col min="6" max="6" style="3319" width="16.28125" customWidth="1"/>
    <col min="7" max="7" style="3319" width="16.00390625" customWidth="1"/>
    <col min="8" max="9" style="3319" width="16.140625" customWidth="1"/>
  </cols>
  <sheetData>
    <row customHeight="1" ht="11.25">
      <c r="A1" s="715" t="s">
        <v>3556</v>
      </c>
      <c r="B1" s="715" t="s">
        <v>3557</v>
      </c>
      <c r="C1" s="715" t="s">
        <v>3558</v>
      </c>
      <c r="D1" s="715" t="s">
        <v>3559</v>
      </c>
      <c r="E1" s="715" t="s">
        <v>3560</v>
      </c>
      <c r="F1" s="715" t="s">
        <v>3561</v>
      </c>
      <c r="G1" s="715" t="s">
        <v>3562</v>
      </c>
      <c r="H1" s="715" t="s">
        <v>3563</v>
      </c>
      <c r="I1" s="715" t="s">
        <v>3564</v>
      </c>
    </row>
    <row customHeight="1" ht="11.25">
      <c r="A2" s="715" t="s">
        <v>98</v>
      </c>
      <c r="B2" s="715" t="s">
        <v>1208</v>
      </c>
      <c r="C2" s="715" t="s">
        <v>3565</v>
      </c>
      <c r="D2" s="715" t="s">
        <v>1211</v>
      </c>
      <c r="E2" s="715" t="s">
        <v>1212</v>
      </c>
      <c r="F2" s="715" t="s">
        <v>1213</v>
      </c>
      <c r="G2" s="715" t="s">
        <v>1214</v>
      </c>
      <c r="H2" s="715" t="s">
        <v>1215</v>
      </c>
      <c r="I2" s="715" t="s">
        <v>1216</v>
      </c>
    </row>
    <row customHeight="1" ht="11.25">
      <c r="A3" s="715" t="s">
        <v>101</v>
      </c>
      <c r="B3" s="715" t="s">
        <v>3566</v>
      </c>
      <c r="C3" s="0" t="s">
        <v>22</v>
      </c>
      <c r="D3" s="715" t="s">
        <v>3567</v>
      </c>
      <c r="E3" s="715" t="s">
        <v>3568</v>
      </c>
      <c r="F3" s="0" t="s">
        <v>22</v>
      </c>
      <c r="G3" s="0" t="s">
        <v>22</v>
      </c>
      <c r="H3" s="0" t="s">
        <v>22</v>
      </c>
      <c r="I3" s="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DE24AF-432F-1135-1D55-0.CBCF6246}" mc:Ignorable="x14ac xr xr2 xr3">
  <sheetPr>
    <tabColor rgb="FFFFCC99"/>
  </sheetPr>
  <dimension ref="A1:AK3932"/>
  <sheetViews>
    <sheetView topLeftCell="A1" workbookViewId="0">
      <selection activeCell="A1" sqref="A1"/>
    </sheetView>
  </sheetViews>
  <sheetFormatPr customHeight="1" defaultRowHeight="11.25"/>
  <sheetData>
    <row customHeight="1" ht="11.25">
      <c r="A1" s="0" t="s">
        <v>2788</v>
      </c>
      <c r="B1" s="0" t="s">
        <v>2789</v>
      </c>
      <c r="C1" s="0" t="s">
        <v>2790</v>
      </c>
      <c r="D1" s="0" t="s">
        <v>3569</v>
      </c>
      <c r="E1" s="0" t="s">
        <v>3570</v>
      </c>
      <c r="F1" s="0" t="s">
        <v>3571</v>
      </c>
      <c r="G1" s="0" t="s">
        <v>3572</v>
      </c>
      <c r="H1" s="0" t="s">
        <v>3573</v>
      </c>
      <c r="I1" s="0" t="s">
        <v>3574</v>
      </c>
      <c r="J1" s="0" t="s">
        <v>3575</v>
      </c>
      <c r="K1" s="0" t="s">
        <v>3576</v>
      </c>
      <c r="L1" s="0" t="s">
        <v>3577</v>
      </c>
      <c r="M1" s="0" t="s">
        <v>3578</v>
      </c>
      <c r="N1" s="0" t="s">
        <v>3579</v>
      </c>
      <c r="O1" s="0" t="s">
        <v>3538</v>
      </c>
      <c r="P1" s="0" t="s">
        <v>3540</v>
      </c>
      <c r="Q1" s="0" t="s">
        <v>3541</v>
      </c>
      <c r="R1" s="0" t="s">
        <v>3580</v>
      </c>
      <c r="S1" s="0" t="s">
        <v>3581</v>
      </c>
      <c r="T1" s="0" t="s">
        <v>3582</v>
      </c>
      <c r="U1" s="0" t="s">
        <v>3583</v>
      </c>
      <c r="V1" s="0" t="s">
        <v>3584</v>
      </c>
      <c r="W1" s="0" t="s">
        <v>3585</v>
      </c>
      <c r="X1" s="0" t="s">
        <v>3586</v>
      </c>
      <c r="Y1" s="0" t="s">
        <v>3587</v>
      </c>
      <c r="Z1" s="0" t="s">
        <v>3588</v>
      </c>
      <c r="AA1" s="0" t="s">
        <v>3589</v>
      </c>
      <c r="AB1" s="0" t="s">
        <v>3590</v>
      </c>
      <c r="AC1" s="0" t="s">
        <v>3591</v>
      </c>
      <c r="AD1" s="0" t="s">
        <v>3592</v>
      </c>
      <c r="AE1" s="0" t="s">
        <v>3593</v>
      </c>
      <c r="AF1" s="0" t="s">
        <v>3594</v>
      </c>
      <c r="AG1" s="0" t="s">
        <v>3595</v>
      </c>
      <c r="AH1" s="0" t="s">
        <v>3596</v>
      </c>
      <c r="AI1" s="0" t="s">
        <v>3597</v>
      </c>
      <c r="AJ1" s="0" t="s">
        <v>3598</v>
      </c>
      <c r="AK1" s="0" t="s">
        <v>3599</v>
      </c>
    </row>
    <row customHeight="1" ht="11.25">
      <c r="A2" s="0" t="s">
        <v>22</v>
      </c>
      <c r="B2" s="0" t="s">
        <v>48</v>
      </c>
      <c r="C2" s="0" t="s">
        <v>50</v>
      </c>
      <c r="D2" s="0" t="s">
        <v>22</v>
      </c>
      <c r="E2" s="0" t="s">
        <v>3600</v>
      </c>
      <c r="F2" s="0" t="s">
        <v>1328</v>
      </c>
      <c r="G2" s="0" t="s">
        <v>1348</v>
      </c>
      <c r="H2" s="0" t="s">
        <v>1348</v>
      </c>
      <c r="I2" s="0" t="s">
        <v>1349</v>
      </c>
      <c r="J2" s="0" t="s">
        <v>3601</v>
      </c>
      <c r="K2" s="0" t="s">
        <v>3602</v>
      </c>
      <c r="L2" s="0" t="s">
        <v>3603</v>
      </c>
      <c r="M2" s="0" t="s">
        <v>1261</v>
      </c>
      <c r="N2" s="0" t="s">
        <v>98</v>
      </c>
      <c r="O2" s="0" t="s">
        <v>1348</v>
      </c>
      <c r="P2" s="0" t="s">
        <v>1348</v>
      </c>
      <c r="Q2" s="0" t="s">
        <v>1349</v>
      </c>
      <c r="R2" s="0" t="s">
        <v>3601</v>
      </c>
      <c r="S2" s="0" t="s">
        <v>3602</v>
      </c>
      <c r="T2" s="0" t="s">
        <v>3604</v>
      </c>
      <c r="U2" s="0" t="s">
        <v>3605</v>
      </c>
      <c r="V2" s="0" t="s">
        <v>3606</v>
      </c>
      <c r="W2" s="0" t="s">
        <v>3607</v>
      </c>
      <c r="X2" s="0" t="s">
        <v>3608</v>
      </c>
      <c r="Y2" s="0" t="s">
        <v>3605</v>
      </c>
      <c r="Z2" s="0" t="s">
        <v>3609</v>
      </c>
      <c r="AA2" s="0" t="s">
        <v>3610</v>
      </c>
      <c r="AB2" s="0" t="s">
        <v>3611</v>
      </c>
      <c r="AC2" s="0" t="s">
        <v>19</v>
      </c>
      <c r="AD2" s="0" t="s">
        <v>61</v>
      </c>
      <c r="AE2" s="0" t="s">
        <v>19</v>
      </c>
      <c r="AF2" s="0" t="s">
        <v>22</v>
      </c>
      <c r="AG2" s="0" t="s">
        <v>22</v>
      </c>
      <c r="AH2" s="0" t="s">
        <v>3612</v>
      </c>
      <c r="AI2" s="0" t="s">
        <v>3613</v>
      </c>
      <c r="AJ2" s="0" t="s">
        <v>22</v>
      </c>
      <c r="AK2" s="0" t="s">
        <v>22</v>
      </c>
    </row>
    <row customHeight="1" ht="11.25">
      <c r="A3" s="0" t="s">
        <v>22</v>
      </c>
      <c r="B3" s="0" t="s">
        <v>48</v>
      </c>
      <c r="C3" s="0" t="s">
        <v>50</v>
      </c>
      <c r="D3" s="0" t="s">
        <v>22</v>
      </c>
      <c r="E3" s="0" t="s">
        <v>3600</v>
      </c>
      <c r="F3" s="0" t="s">
        <v>1328</v>
      </c>
      <c r="G3" s="0" t="s">
        <v>139</v>
      </c>
      <c r="H3" s="0" t="s">
        <v>139</v>
      </c>
      <c r="I3" s="0" t="s">
        <v>140</v>
      </c>
      <c r="J3" s="0" t="s">
        <v>3601</v>
      </c>
      <c r="K3" s="0" t="s">
        <v>3614</v>
      </c>
      <c r="L3" s="0" t="s">
        <v>3603</v>
      </c>
      <c r="M3" s="0" t="s">
        <v>1261</v>
      </c>
      <c r="N3" s="0" t="s">
        <v>98</v>
      </c>
      <c r="O3" s="0" t="s">
        <v>139</v>
      </c>
      <c r="P3" s="0" t="s">
        <v>139</v>
      </c>
      <c r="Q3" s="0" t="s">
        <v>140</v>
      </c>
      <c r="R3" s="0" t="s">
        <v>3601</v>
      </c>
      <c r="S3" s="0" t="s">
        <v>3614</v>
      </c>
      <c r="T3" s="0" t="s">
        <v>3604</v>
      </c>
      <c r="U3" s="0" t="s">
        <v>3605</v>
      </c>
      <c r="V3" s="0" t="s">
        <v>3606</v>
      </c>
      <c r="W3" s="0" t="s">
        <v>3607</v>
      </c>
      <c r="X3" s="0" t="s">
        <v>3608</v>
      </c>
      <c r="Y3" s="0" t="s">
        <v>3605</v>
      </c>
      <c r="Z3" s="0" t="s">
        <v>3609</v>
      </c>
      <c r="AA3" s="0" t="s">
        <v>3610</v>
      </c>
      <c r="AB3" s="0" t="s">
        <v>3611</v>
      </c>
      <c r="AC3" s="0" t="s">
        <v>19</v>
      </c>
      <c r="AD3" s="0" t="s">
        <v>61</v>
      </c>
      <c r="AE3" s="0" t="s">
        <v>19</v>
      </c>
      <c r="AF3" s="0" t="s">
        <v>22</v>
      </c>
      <c r="AG3" s="0" t="s">
        <v>22</v>
      </c>
      <c r="AH3" s="0" t="s">
        <v>3612</v>
      </c>
      <c r="AI3" s="0" t="s">
        <v>3613</v>
      </c>
      <c r="AJ3" s="0" t="s">
        <v>22</v>
      </c>
      <c r="AK3" s="0" t="s">
        <v>22</v>
      </c>
    </row>
    <row customHeight="1" ht="11.25">
      <c r="A4" s="0" t="s">
        <v>22</v>
      </c>
      <c r="B4" s="0" t="s">
        <v>48</v>
      </c>
      <c r="C4" s="0" t="s">
        <v>50</v>
      </c>
      <c r="D4" s="0" t="s">
        <v>22</v>
      </c>
      <c r="E4" s="0" t="s">
        <v>3615</v>
      </c>
      <c r="F4" s="0" t="s">
        <v>1306</v>
      </c>
      <c r="G4" s="0" t="s">
        <v>1348</v>
      </c>
      <c r="H4" s="0" t="s">
        <v>1348</v>
      </c>
      <c r="I4" s="0" t="s">
        <v>1349</v>
      </c>
      <c r="J4" s="0" t="s">
        <v>3616</v>
      </c>
      <c r="K4" s="0" t="s">
        <v>3617</v>
      </c>
      <c r="L4" s="0" t="s">
        <v>3616</v>
      </c>
      <c r="M4" s="0" t="s">
        <v>1261</v>
      </c>
      <c r="N4" s="0" t="s">
        <v>98</v>
      </c>
      <c r="O4" s="0" t="s">
        <v>1348</v>
      </c>
      <c r="P4" s="0" t="s">
        <v>1348</v>
      </c>
      <c r="Q4" s="0" t="s">
        <v>1349</v>
      </c>
      <c r="R4" s="0" t="s">
        <v>3616</v>
      </c>
      <c r="S4" s="0" t="s">
        <v>3617</v>
      </c>
      <c r="T4" s="0" t="s">
        <v>3604</v>
      </c>
      <c r="U4" s="0" t="s">
        <v>3605</v>
      </c>
      <c r="V4" s="0" t="s">
        <v>3606</v>
      </c>
      <c r="W4" s="0" t="s">
        <v>3607</v>
      </c>
      <c r="X4" s="0" t="s">
        <v>3608</v>
      </c>
      <c r="Y4" s="0" t="s">
        <v>3605</v>
      </c>
      <c r="Z4" s="0" t="s">
        <v>3618</v>
      </c>
      <c r="AA4" s="0" t="s">
        <v>3619</v>
      </c>
      <c r="AB4" s="0" t="s">
        <v>3620</v>
      </c>
      <c r="AC4" s="0" t="s">
        <v>61</v>
      </c>
      <c r="AD4" s="0" t="s">
        <v>19</v>
      </c>
      <c r="AE4" s="0" t="s">
        <v>61</v>
      </c>
      <c r="AF4" s="0" t="s">
        <v>3621</v>
      </c>
      <c r="AG4" s="0" t="s">
        <v>3621</v>
      </c>
      <c r="AH4" s="0" t="s">
        <v>22</v>
      </c>
      <c r="AI4" s="0" t="s">
        <v>22</v>
      </c>
      <c r="AJ4" s="0" t="s">
        <v>3622</v>
      </c>
      <c r="AK4" s="0" t="s">
        <v>3622</v>
      </c>
    </row>
    <row customHeight="1" ht="11.25">
      <c r="A5" s="0" t="s">
        <v>22</v>
      </c>
      <c r="B5" s="0" t="s">
        <v>48</v>
      </c>
      <c r="C5" s="0" t="s">
        <v>50</v>
      </c>
      <c r="D5" s="0" t="s">
        <v>22</v>
      </c>
      <c r="E5" s="0" t="s">
        <v>3615</v>
      </c>
      <c r="F5" s="0" t="s">
        <v>1306</v>
      </c>
      <c r="G5" s="0" t="s">
        <v>139</v>
      </c>
      <c r="H5" s="0" t="s">
        <v>139</v>
      </c>
      <c r="I5" s="0" t="s">
        <v>140</v>
      </c>
      <c r="J5" s="0" t="s">
        <v>3616</v>
      </c>
      <c r="K5" s="0" t="s">
        <v>3623</v>
      </c>
      <c r="L5" s="0" t="s">
        <v>3616</v>
      </c>
      <c r="M5" s="0" t="s">
        <v>1261</v>
      </c>
      <c r="N5" s="0" t="s">
        <v>98</v>
      </c>
      <c r="O5" s="0" t="s">
        <v>139</v>
      </c>
      <c r="P5" s="0" t="s">
        <v>139</v>
      </c>
      <c r="Q5" s="0" t="s">
        <v>140</v>
      </c>
      <c r="R5" s="0" t="s">
        <v>3616</v>
      </c>
      <c r="S5" s="0" t="s">
        <v>3623</v>
      </c>
      <c r="T5" s="0" t="s">
        <v>3604</v>
      </c>
      <c r="U5" s="0" t="s">
        <v>3605</v>
      </c>
      <c r="V5" s="0" t="s">
        <v>3606</v>
      </c>
      <c r="W5" s="0" t="s">
        <v>3607</v>
      </c>
      <c r="X5" s="0" t="s">
        <v>3608</v>
      </c>
      <c r="Y5" s="0" t="s">
        <v>3605</v>
      </c>
      <c r="Z5" s="0" t="s">
        <v>3618</v>
      </c>
      <c r="AA5" s="0" t="s">
        <v>3619</v>
      </c>
      <c r="AB5" s="0" t="s">
        <v>3620</v>
      </c>
      <c r="AC5" s="0" t="s">
        <v>61</v>
      </c>
      <c r="AD5" s="0" t="s">
        <v>19</v>
      </c>
      <c r="AE5" s="0" t="s">
        <v>61</v>
      </c>
      <c r="AF5" s="0" t="s">
        <v>3621</v>
      </c>
      <c r="AG5" s="0" t="s">
        <v>3621</v>
      </c>
      <c r="AH5" s="0" t="s">
        <v>22</v>
      </c>
      <c r="AI5" s="0" t="s">
        <v>22</v>
      </c>
      <c r="AJ5" s="0" t="s">
        <v>3622</v>
      </c>
      <c r="AK5" s="0" t="s">
        <v>3622</v>
      </c>
    </row>
    <row customHeight="1" ht="11.25">
      <c r="A6" s="0" t="s">
        <v>22</v>
      </c>
      <c r="B6" s="0" t="s">
        <v>48</v>
      </c>
      <c r="C6" s="0" t="s">
        <v>50</v>
      </c>
      <c r="D6" s="0" t="s">
        <v>22</v>
      </c>
      <c r="E6" s="0" t="s">
        <v>3624</v>
      </c>
      <c r="F6" s="0" t="s">
        <v>1269</v>
      </c>
      <c r="G6" s="0" t="s">
        <v>1348</v>
      </c>
      <c r="H6" s="0" t="s">
        <v>1348</v>
      </c>
      <c r="I6" s="0" t="s">
        <v>1349</v>
      </c>
      <c r="J6" s="0" t="s">
        <v>3625</v>
      </c>
      <c r="K6" s="0" t="s">
        <v>3626</v>
      </c>
      <c r="L6" s="0" t="s">
        <v>3625</v>
      </c>
      <c r="M6" s="0" t="s">
        <v>1261</v>
      </c>
      <c r="N6" s="0" t="s">
        <v>98</v>
      </c>
      <c r="O6" s="0" t="s">
        <v>1348</v>
      </c>
      <c r="P6" s="0" t="s">
        <v>1348</v>
      </c>
      <c r="Q6" s="0" t="s">
        <v>1349</v>
      </c>
      <c r="R6" s="0" t="s">
        <v>3625</v>
      </c>
      <c r="S6" s="0" t="s">
        <v>3626</v>
      </c>
      <c r="T6" s="0" t="s">
        <v>3604</v>
      </c>
      <c r="U6" s="0" t="s">
        <v>3605</v>
      </c>
      <c r="V6" s="0" t="s">
        <v>3606</v>
      </c>
      <c r="W6" s="0" t="s">
        <v>3607</v>
      </c>
      <c r="X6" s="0" t="s">
        <v>3608</v>
      </c>
      <c r="Y6" s="0" t="s">
        <v>3605</v>
      </c>
      <c r="Z6" s="0" t="s">
        <v>3627</v>
      </c>
      <c r="AA6" s="0" t="s">
        <v>3628</v>
      </c>
      <c r="AB6" s="0" t="s">
        <v>3629</v>
      </c>
      <c r="AC6" s="0" t="s">
        <v>61</v>
      </c>
      <c r="AD6" s="0" t="s">
        <v>19</v>
      </c>
      <c r="AE6" s="0" t="s">
        <v>19</v>
      </c>
      <c r="AF6" s="0" t="s">
        <v>3630</v>
      </c>
      <c r="AG6" s="0" t="s">
        <v>3630</v>
      </c>
      <c r="AH6" s="0" t="s">
        <v>22</v>
      </c>
      <c r="AI6" s="0" t="s">
        <v>22</v>
      </c>
      <c r="AJ6" s="0" t="s">
        <v>22</v>
      </c>
      <c r="AK6" s="0" t="s">
        <v>22</v>
      </c>
    </row>
    <row customHeight="1" ht="11.25">
      <c r="A7" s="0" t="s">
        <v>22</v>
      </c>
      <c r="B7" s="0" t="s">
        <v>48</v>
      </c>
      <c r="C7" s="0" t="s">
        <v>50</v>
      </c>
      <c r="D7" s="0" t="s">
        <v>22</v>
      </c>
      <c r="E7" s="0" t="s">
        <v>3624</v>
      </c>
      <c r="F7" s="0" t="s">
        <v>1269</v>
      </c>
      <c r="G7" s="0" t="s">
        <v>139</v>
      </c>
      <c r="H7" s="0" t="s">
        <v>139</v>
      </c>
      <c r="I7" s="0" t="s">
        <v>140</v>
      </c>
      <c r="J7" s="0" t="s">
        <v>3625</v>
      </c>
      <c r="K7" s="0" t="s">
        <v>3631</v>
      </c>
      <c r="L7" s="0" t="s">
        <v>3625</v>
      </c>
      <c r="M7" s="0" t="s">
        <v>1261</v>
      </c>
      <c r="N7" s="0" t="s">
        <v>98</v>
      </c>
      <c r="O7" s="0" t="s">
        <v>139</v>
      </c>
      <c r="P7" s="0" t="s">
        <v>139</v>
      </c>
      <c r="Q7" s="0" t="s">
        <v>140</v>
      </c>
      <c r="R7" s="0" t="s">
        <v>3625</v>
      </c>
      <c r="S7" s="0" t="s">
        <v>3631</v>
      </c>
      <c r="T7" s="0" t="s">
        <v>3604</v>
      </c>
      <c r="U7" s="0" t="s">
        <v>3605</v>
      </c>
      <c r="V7" s="0" t="s">
        <v>3606</v>
      </c>
      <c r="W7" s="0" t="s">
        <v>3607</v>
      </c>
      <c r="X7" s="0" t="s">
        <v>3608</v>
      </c>
      <c r="Y7" s="0" t="s">
        <v>3605</v>
      </c>
      <c r="Z7" s="0" t="s">
        <v>3627</v>
      </c>
      <c r="AA7" s="0" t="s">
        <v>3628</v>
      </c>
      <c r="AB7" s="0" t="s">
        <v>3629</v>
      </c>
      <c r="AC7" s="0" t="s">
        <v>61</v>
      </c>
      <c r="AD7" s="0" t="s">
        <v>19</v>
      </c>
      <c r="AE7" s="0" t="s">
        <v>19</v>
      </c>
      <c r="AF7" s="0" t="s">
        <v>3630</v>
      </c>
      <c r="AG7" s="0" t="s">
        <v>3630</v>
      </c>
      <c r="AH7" s="0" t="s">
        <v>22</v>
      </c>
      <c r="AI7" s="0" t="s">
        <v>22</v>
      </c>
      <c r="AJ7" s="0" t="s">
        <v>22</v>
      </c>
      <c r="AK7" s="0" t="s">
        <v>22</v>
      </c>
    </row>
    <row customHeight="1" ht="11.25">
      <c r="A8" s="0" t="s">
        <v>22</v>
      </c>
      <c r="B8" s="0" t="s">
        <v>48</v>
      </c>
      <c r="C8" s="0" t="s">
        <v>50</v>
      </c>
      <c r="D8" s="0" t="s">
        <v>22</v>
      </c>
      <c r="E8" s="0" t="s">
        <v>3632</v>
      </c>
      <c r="F8" s="0" t="s">
        <v>1269</v>
      </c>
      <c r="G8" s="0" t="s">
        <v>1348</v>
      </c>
      <c r="H8" s="0" t="s">
        <v>1348</v>
      </c>
      <c r="I8" s="0" t="s">
        <v>1349</v>
      </c>
      <c r="J8" s="0" t="s">
        <v>3625</v>
      </c>
      <c r="K8" s="0" t="s">
        <v>3626</v>
      </c>
      <c r="L8" s="0" t="s">
        <v>3625</v>
      </c>
      <c r="M8" s="0" t="s">
        <v>1261</v>
      </c>
      <c r="N8" s="0" t="s">
        <v>98</v>
      </c>
      <c r="O8" s="0" t="s">
        <v>1348</v>
      </c>
      <c r="P8" s="0" t="s">
        <v>1348</v>
      </c>
      <c r="Q8" s="0" t="s">
        <v>1349</v>
      </c>
      <c r="R8" s="0" t="s">
        <v>3625</v>
      </c>
      <c r="S8" s="0" t="s">
        <v>3626</v>
      </c>
      <c r="T8" s="0" t="s">
        <v>3604</v>
      </c>
      <c r="U8" s="0" t="s">
        <v>3605</v>
      </c>
      <c r="V8" s="0" t="s">
        <v>3606</v>
      </c>
      <c r="W8" s="0" t="s">
        <v>3607</v>
      </c>
      <c r="X8" s="0" t="s">
        <v>3608</v>
      </c>
      <c r="Y8" s="0" t="s">
        <v>3605</v>
      </c>
      <c r="Z8" s="0" t="s">
        <v>3633</v>
      </c>
      <c r="AA8" s="0" t="s">
        <v>3628</v>
      </c>
      <c r="AB8" s="0" t="s">
        <v>3634</v>
      </c>
      <c r="AC8" s="0" t="s">
        <v>61</v>
      </c>
      <c r="AD8" s="0" t="s">
        <v>19</v>
      </c>
      <c r="AE8" s="0" t="s">
        <v>19</v>
      </c>
      <c r="AF8" s="0" t="s">
        <v>3635</v>
      </c>
      <c r="AG8" s="0" t="s">
        <v>3635</v>
      </c>
      <c r="AH8" s="0" t="s">
        <v>22</v>
      </c>
      <c r="AI8" s="0" t="s">
        <v>22</v>
      </c>
      <c r="AJ8" s="0" t="s">
        <v>22</v>
      </c>
      <c r="AK8" s="0" t="s">
        <v>22</v>
      </c>
    </row>
    <row customHeight="1" ht="11.25">
      <c r="A9" s="0" t="s">
        <v>22</v>
      </c>
      <c r="B9" s="0" t="s">
        <v>48</v>
      </c>
      <c r="C9" s="0" t="s">
        <v>50</v>
      </c>
      <c r="D9" s="0" t="s">
        <v>22</v>
      </c>
      <c r="E9" s="0" t="s">
        <v>3632</v>
      </c>
      <c r="F9" s="0" t="s">
        <v>1269</v>
      </c>
      <c r="G9" s="0" t="s">
        <v>139</v>
      </c>
      <c r="H9" s="0" t="s">
        <v>139</v>
      </c>
      <c r="I9" s="0" t="s">
        <v>140</v>
      </c>
      <c r="J9" s="0" t="s">
        <v>3625</v>
      </c>
      <c r="K9" s="0" t="s">
        <v>3631</v>
      </c>
      <c r="L9" s="0" t="s">
        <v>3625</v>
      </c>
      <c r="M9" s="0" t="s">
        <v>1261</v>
      </c>
      <c r="N9" s="0" t="s">
        <v>98</v>
      </c>
      <c r="O9" s="0" t="s">
        <v>139</v>
      </c>
      <c r="P9" s="0" t="s">
        <v>139</v>
      </c>
      <c r="Q9" s="0" t="s">
        <v>140</v>
      </c>
      <c r="R9" s="0" t="s">
        <v>3625</v>
      </c>
      <c r="S9" s="0" t="s">
        <v>3631</v>
      </c>
      <c r="T9" s="0" t="s">
        <v>3604</v>
      </c>
      <c r="U9" s="0" t="s">
        <v>3605</v>
      </c>
      <c r="V9" s="0" t="s">
        <v>3606</v>
      </c>
      <c r="W9" s="0" t="s">
        <v>3607</v>
      </c>
      <c r="X9" s="0" t="s">
        <v>3608</v>
      </c>
      <c r="Y9" s="0" t="s">
        <v>3605</v>
      </c>
      <c r="Z9" s="0" t="s">
        <v>3633</v>
      </c>
      <c r="AA9" s="0" t="s">
        <v>3628</v>
      </c>
      <c r="AB9" s="0" t="s">
        <v>3634</v>
      </c>
      <c r="AC9" s="0" t="s">
        <v>61</v>
      </c>
      <c r="AD9" s="0" t="s">
        <v>19</v>
      </c>
      <c r="AE9" s="0" t="s">
        <v>19</v>
      </c>
      <c r="AF9" s="0" t="s">
        <v>3635</v>
      </c>
      <c r="AG9" s="0" t="s">
        <v>3635</v>
      </c>
      <c r="AH9" s="0" t="s">
        <v>22</v>
      </c>
      <c r="AI9" s="0" t="s">
        <v>22</v>
      </c>
      <c r="AJ9" s="0" t="s">
        <v>22</v>
      </c>
      <c r="AK9" s="0" t="s">
        <v>22</v>
      </c>
    </row>
    <row customHeight="1" ht="11.25">
      <c r="A10" s="0" t="s">
        <v>22</v>
      </c>
      <c r="B10" s="0" t="s">
        <v>48</v>
      </c>
      <c r="C10" s="0" t="s">
        <v>50</v>
      </c>
      <c r="D10" s="0" t="s">
        <v>22</v>
      </c>
      <c r="E10" s="0" t="s">
        <v>3636</v>
      </c>
      <c r="F10" s="0" t="s">
        <v>1269</v>
      </c>
      <c r="G10" s="0" t="s">
        <v>1348</v>
      </c>
      <c r="H10" s="0" t="s">
        <v>1348</v>
      </c>
      <c r="I10" s="0" t="s">
        <v>1349</v>
      </c>
      <c r="J10" s="0" t="s">
        <v>3637</v>
      </c>
      <c r="K10" s="0" t="s">
        <v>3638</v>
      </c>
      <c r="L10" s="0" t="s">
        <v>3637</v>
      </c>
      <c r="M10" s="0" t="s">
        <v>1261</v>
      </c>
      <c r="N10" s="0" t="s">
        <v>98</v>
      </c>
      <c r="O10" s="0" t="s">
        <v>1348</v>
      </c>
      <c r="P10" s="0" t="s">
        <v>1348</v>
      </c>
      <c r="Q10" s="0" t="s">
        <v>1349</v>
      </c>
      <c r="R10" s="0" t="s">
        <v>3637</v>
      </c>
      <c r="S10" s="0" t="s">
        <v>3638</v>
      </c>
      <c r="T10" s="0" t="s">
        <v>3604</v>
      </c>
      <c r="U10" s="0" t="s">
        <v>3605</v>
      </c>
      <c r="V10" s="0" t="s">
        <v>3606</v>
      </c>
      <c r="W10" s="0" t="s">
        <v>3607</v>
      </c>
      <c r="X10" s="0" t="s">
        <v>3608</v>
      </c>
      <c r="Y10" s="0" t="s">
        <v>3605</v>
      </c>
      <c r="Z10" s="0" t="s">
        <v>3639</v>
      </c>
      <c r="AA10" s="0" t="s">
        <v>3640</v>
      </c>
      <c r="AB10" s="0" t="s">
        <v>3641</v>
      </c>
      <c r="AC10" s="0" t="s">
        <v>61</v>
      </c>
      <c r="AD10" s="0" t="s">
        <v>19</v>
      </c>
      <c r="AE10" s="0" t="s">
        <v>19</v>
      </c>
      <c r="AF10" s="0" t="s">
        <v>3642</v>
      </c>
      <c r="AG10" s="0" t="s">
        <v>3642</v>
      </c>
      <c r="AH10" s="0" t="s">
        <v>22</v>
      </c>
      <c r="AI10" s="0" t="s">
        <v>22</v>
      </c>
      <c r="AJ10" s="0" t="s">
        <v>22</v>
      </c>
      <c r="AK10" s="0" t="s">
        <v>22</v>
      </c>
    </row>
    <row customHeight="1" ht="11.25">
      <c r="A11" s="0" t="s">
        <v>22</v>
      </c>
      <c r="B11" s="0" t="s">
        <v>48</v>
      </c>
      <c r="C11" s="0" t="s">
        <v>50</v>
      </c>
      <c r="D11" s="0" t="s">
        <v>22</v>
      </c>
      <c r="E11" s="0" t="s">
        <v>3636</v>
      </c>
      <c r="F11" s="0" t="s">
        <v>1269</v>
      </c>
      <c r="G11" s="0" t="s">
        <v>139</v>
      </c>
      <c r="H11" s="0" t="s">
        <v>139</v>
      </c>
      <c r="I11" s="0" t="s">
        <v>140</v>
      </c>
      <c r="J11" s="0" t="s">
        <v>3637</v>
      </c>
      <c r="K11" s="0" t="s">
        <v>3643</v>
      </c>
      <c r="L11" s="0" t="s">
        <v>3637</v>
      </c>
      <c r="M11" s="0" t="s">
        <v>1261</v>
      </c>
      <c r="N11" s="0" t="s">
        <v>98</v>
      </c>
      <c r="O11" s="0" t="s">
        <v>139</v>
      </c>
      <c r="P11" s="0" t="s">
        <v>139</v>
      </c>
      <c r="Q11" s="0" t="s">
        <v>140</v>
      </c>
      <c r="R11" s="0" t="s">
        <v>3637</v>
      </c>
      <c r="S11" s="0" t="s">
        <v>3643</v>
      </c>
      <c r="T11" s="0" t="s">
        <v>3604</v>
      </c>
      <c r="U11" s="0" t="s">
        <v>3605</v>
      </c>
      <c r="V11" s="0" t="s">
        <v>3606</v>
      </c>
      <c r="W11" s="0" t="s">
        <v>3607</v>
      </c>
      <c r="X11" s="0" t="s">
        <v>3608</v>
      </c>
      <c r="Y11" s="0" t="s">
        <v>3605</v>
      </c>
      <c r="Z11" s="0" t="s">
        <v>3639</v>
      </c>
      <c r="AA11" s="0" t="s">
        <v>3640</v>
      </c>
      <c r="AB11" s="0" t="s">
        <v>3641</v>
      </c>
      <c r="AC11" s="0" t="s">
        <v>61</v>
      </c>
      <c r="AD11" s="0" t="s">
        <v>19</v>
      </c>
      <c r="AE11" s="0" t="s">
        <v>19</v>
      </c>
      <c r="AF11" s="0" t="s">
        <v>3642</v>
      </c>
      <c r="AG11" s="0" t="s">
        <v>3642</v>
      </c>
      <c r="AH11" s="0" t="s">
        <v>22</v>
      </c>
      <c r="AI11" s="0" t="s">
        <v>22</v>
      </c>
      <c r="AJ11" s="0" t="s">
        <v>22</v>
      </c>
      <c r="AK11" s="0" t="s">
        <v>22</v>
      </c>
    </row>
    <row customHeight="1" ht="11.25">
      <c r="A12" s="0" t="s">
        <v>22</v>
      </c>
      <c r="B12" s="0" t="s">
        <v>48</v>
      </c>
      <c r="C12" s="0" t="s">
        <v>50</v>
      </c>
      <c r="D12" s="0" t="s">
        <v>22</v>
      </c>
      <c r="E12" s="0" t="s">
        <v>3644</v>
      </c>
      <c r="F12" s="0" t="s">
        <v>1269</v>
      </c>
      <c r="G12" s="0" t="s">
        <v>1348</v>
      </c>
      <c r="H12" s="0" t="s">
        <v>1348</v>
      </c>
      <c r="I12" s="0" t="s">
        <v>1349</v>
      </c>
      <c r="J12" s="0" t="s">
        <v>3645</v>
      </c>
      <c r="K12" s="0" t="s">
        <v>3646</v>
      </c>
      <c r="L12" s="0" t="s">
        <v>3647</v>
      </c>
      <c r="M12" s="0" t="s">
        <v>2234</v>
      </c>
      <c r="N12" s="0" t="s">
        <v>98</v>
      </c>
      <c r="O12" s="0" t="s">
        <v>1348</v>
      </c>
      <c r="P12" s="0" t="s">
        <v>1348</v>
      </c>
      <c r="Q12" s="0" t="s">
        <v>1349</v>
      </c>
      <c r="R12" s="0" t="s">
        <v>3645</v>
      </c>
      <c r="S12" s="0" t="s">
        <v>3646</v>
      </c>
      <c r="T12" s="0" t="s">
        <v>3604</v>
      </c>
      <c r="U12" s="0" t="s">
        <v>3605</v>
      </c>
      <c r="V12" s="0" t="s">
        <v>3648</v>
      </c>
      <c r="W12" s="0" t="s">
        <v>3607</v>
      </c>
      <c r="X12" s="0" t="s">
        <v>3608</v>
      </c>
      <c r="Y12" s="0" t="s">
        <v>3605</v>
      </c>
      <c r="Z12" s="0" t="s">
        <v>3649</v>
      </c>
      <c r="AA12" s="0" t="s">
        <v>3650</v>
      </c>
      <c r="AB12" s="0" t="s">
        <v>3651</v>
      </c>
      <c r="AC12" s="0" t="s">
        <v>61</v>
      </c>
      <c r="AD12" s="0" t="s">
        <v>19</v>
      </c>
      <c r="AE12" s="0" t="s">
        <v>19</v>
      </c>
      <c r="AF12" s="0" t="s">
        <v>151</v>
      </c>
      <c r="AG12" s="0" t="s">
        <v>151</v>
      </c>
      <c r="AH12" s="0" t="s">
        <v>22</v>
      </c>
      <c r="AI12" s="0" t="s">
        <v>22</v>
      </c>
      <c r="AJ12" s="0" t="s">
        <v>22</v>
      </c>
      <c r="AK12" s="0" t="s">
        <v>22</v>
      </c>
    </row>
    <row customHeight="1" ht="11.25">
      <c r="A13" s="0" t="s">
        <v>22</v>
      </c>
      <c r="B13" s="0" t="s">
        <v>48</v>
      </c>
      <c r="C13" s="0" t="s">
        <v>50</v>
      </c>
      <c r="D13" s="0" t="s">
        <v>22</v>
      </c>
      <c r="E13" s="0" t="s">
        <v>3644</v>
      </c>
      <c r="F13" s="0" t="s">
        <v>1269</v>
      </c>
      <c r="G13" s="0" t="s">
        <v>139</v>
      </c>
      <c r="H13" s="0" t="s">
        <v>139</v>
      </c>
      <c r="I13" s="0" t="s">
        <v>140</v>
      </c>
      <c r="J13" s="0" t="s">
        <v>3645</v>
      </c>
      <c r="K13" s="0" t="s">
        <v>3652</v>
      </c>
      <c r="L13" s="0" t="s">
        <v>3647</v>
      </c>
      <c r="M13" s="0" t="s">
        <v>2234</v>
      </c>
      <c r="N13" s="0" t="s">
        <v>98</v>
      </c>
      <c r="O13" s="0" t="s">
        <v>139</v>
      </c>
      <c r="P13" s="0" t="s">
        <v>139</v>
      </c>
      <c r="Q13" s="0" t="s">
        <v>140</v>
      </c>
      <c r="R13" s="0" t="s">
        <v>3645</v>
      </c>
      <c r="S13" s="0" t="s">
        <v>3652</v>
      </c>
      <c r="T13" s="0" t="s">
        <v>3604</v>
      </c>
      <c r="U13" s="0" t="s">
        <v>3605</v>
      </c>
      <c r="V13" s="0" t="s">
        <v>3648</v>
      </c>
      <c r="W13" s="0" t="s">
        <v>3607</v>
      </c>
      <c r="X13" s="0" t="s">
        <v>3608</v>
      </c>
      <c r="Y13" s="0" t="s">
        <v>3605</v>
      </c>
      <c r="Z13" s="0" t="s">
        <v>3649</v>
      </c>
      <c r="AA13" s="0" t="s">
        <v>3650</v>
      </c>
      <c r="AB13" s="0" t="s">
        <v>3651</v>
      </c>
      <c r="AC13" s="0" t="s">
        <v>61</v>
      </c>
      <c r="AD13" s="0" t="s">
        <v>19</v>
      </c>
      <c r="AE13" s="0" t="s">
        <v>19</v>
      </c>
      <c r="AF13" s="0" t="s">
        <v>151</v>
      </c>
      <c r="AG13" s="0" t="s">
        <v>151</v>
      </c>
      <c r="AH13" s="0" t="s">
        <v>22</v>
      </c>
      <c r="AI13" s="0" t="s">
        <v>22</v>
      </c>
      <c r="AJ13" s="0" t="s">
        <v>22</v>
      </c>
      <c r="AK13" s="0" t="s">
        <v>22</v>
      </c>
    </row>
    <row customHeight="1" ht="11.25">
      <c r="A14" s="0" t="s">
        <v>22</v>
      </c>
      <c r="B14" s="0" t="s">
        <v>48</v>
      </c>
      <c r="C14" s="0" t="s">
        <v>50</v>
      </c>
      <c r="D14" s="0" t="s">
        <v>22</v>
      </c>
      <c r="E14" s="0" t="s">
        <v>3653</v>
      </c>
      <c r="F14" s="0" t="s">
        <v>1269</v>
      </c>
      <c r="G14" s="0" t="s">
        <v>1348</v>
      </c>
      <c r="H14" s="0" t="s">
        <v>1348</v>
      </c>
      <c r="I14" s="0" t="s">
        <v>1349</v>
      </c>
      <c r="J14" s="0" t="s">
        <v>3654</v>
      </c>
      <c r="K14" s="0" t="s">
        <v>3655</v>
      </c>
      <c r="L14" s="0" t="s">
        <v>3656</v>
      </c>
      <c r="M14" s="0" t="s">
        <v>1261</v>
      </c>
      <c r="N14" s="0" t="s">
        <v>98</v>
      </c>
      <c r="O14" s="0" t="s">
        <v>1348</v>
      </c>
      <c r="P14" s="0" t="s">
        <v>1348</v>
      </c>
      <c r="Q14" s="0" t="s">
        <v>1349</v>
      </c>
      <c r="R14" s="0" t="s">
        <v>3654</v>
      </c>
      <c r="S14" s="0" t="s">
        <v>3655</v>
      </c>
      <c r="T14" s="0" t="s">
        <v>3604</v>
      </c>
      <c r="U14" s="0" t="s">
        <v>3605</v>
      </c>
      <c r="V14" s="0" t="s">
        <v>3657</v>
      </c>
      <c r="W14" s="0" t="s">
        <v>3607</v>
      </c>
      <c r="X14" s="0" t="s">
        <v>3608</v>
      </c>
      <c r="Y14" s="0" t="s">
        <v>3605</v>
      </c>
      <c r="Z14" s="0" t="s">
        <v>3658</v>
      </c>
      <c r="AA14" s="0" t="s">
        <v>3659</v>
      </c>
      <c r="AB14" s="0" t="s">
        <v>3660</v>
      </c>
      <c r="AC14" s="0" t="s">
        <v>61</v>
      </c>
      <c r="AD14" s="0" t="s">
        <v>19</v>
      </c>
      <c r="AE14" s="0" t="s">
        <v>19</v>
      </c>
      <c r="AF14" s="0" t="s">
        <v>3622</v>
      </c>
      <c r="AG14" s="0" t="s">
        <v>3622</v>
      </c>
      <c r="AH14" s="0" t="s">
        <v>22</v>
      </c>
      <c r="AI14" s="0" t="s">
        <v>22</v>
      </c>
      <c r="AJ14" s="0" t="s">
        <v>22</v>
      </c>
      <c r="AK14" s="0" t="s">
        <v>22</v>
      </c>
    </row>
    <row customHeight="1" ht="11.25">
      <c r="A15" s="0" t="s">
        <v>22</v>
      </c>
      <c r="B15" s="0" t="s">
        <v>48</v>
      </c>
      <c r="C15" s="0" t="s">
        <v>50</v>
      </c>
      <c r="D15" s="0" t="s">
        <v>22</v>
      </c>
      <c r="E15" s="0" t="s">
        <v>3653</v>
      </c>
      <c r="F15" s="0" t="s">
        <v>1269</v>
      </c>
      <c r="G15" s="0" t="s">
        <v>139</v>
      </c>
      <c r="H15" s="0" t="s">
        <v>139</v>
      </c>
      <c r="I15" s="0" t="s">
        <v>140</v>
      </c>
      <c r="J15" s="0" t="s">
        <v>3654</v>
      </c>
      <c r="K15" s="0" t="s">
        <v>3661</v>
      </c>
      <c r="L15" s="0" t="s">
        <v>3656</v>
      </c>
      <c r="M15" s="0" t="s">
        <v>1261</v>
      </c>
      <c r="N15" s="0" t="s">
        <v>98</v>
      </c>
      <c r="O15" s="0" t="s">
        <v>139</v>
      </c>
      <c r="P15" s="0" t="s">
        <v>139</v>
      </c>
      <c r="Q15" s="0" t="s">
        <v>140</v>
      </c>
      <c r="R15" s="0" t="s">
        <v>3654</v>
      </c>
      <c r="S15" s="0" t="s">
        <v>3661</v>
      </c>
      <c r="T15" s="0" t="s">
        <v>3604</v>
      </c>
      <c r="U15" s="0" t="s">
        <v>3605</v>
      </c>
      <c r="V15" s="0" t="s">
        <v>3657</v>
      </c>
      <c r="W15" s="0" t="s">
        <v>3607</v>
      </c>
      <c r="X15" s="0" t="s">
        <v>3608</v>
      </c>
      <c r="Y15" s="0" t="s">
        <v>3605</v>
      </c>
      <c r="Z15" s="0" t="s">
        <v>3658</v>
      </c>
      <c r="AA15" s="0" t="s">
        <v>3659</v>
      </c>
      <c r="AB15" s="0" t="s">
        <v>3660</v>
      </c>
      <c r="AC15" s="0" t="s">
        <v>61</v>
      </c>
      <c r="AD15" s="0" t="s">
        <v>19</v>
      </c>
      <c r="AE15" s="0" t="s">
        <v>19</v>
      </c>
      <c r="AF15" s="0" t="s">
        <v>3622</v>
      </c>
      <c r="AG15" s="0" t="s">
        <v>3622</v>
      </c>
      <c r="AH15" s="0" t="s">
        <v>22</v>
      </c>
      <c r="AI15" s="0" t="s">
        <v>22</v>
      </c>
      <c r="AJ15" s="0" t="s">
        <v>22</v>
      </c>
      <c r="AK15" s="0" t="s">
        <v>22</v>
      </c>
    </row>
    <row customHeight="1" ht="11.25">
      <c r="A16" s="0" t="s">
        <v>22</v>
      </c>
      <c r="B16" s="0" t="s">
        <v>48</v>
      </c>
      <c r="C16" s="0" t="s">
        <v>50</v>
      </c>
      <c r="D16" s="0" t="s">
        <v>22</v>
      </c>
      <c r="E16" s="0" t="s">
        <v>3662</v>
      </c>
      <c r="F16" s="0" t="s">
        <v>1269</v>
      </c>
      <c r="G16" s="0" t="s">
        <v>1348</v>
      </c>
      <c r="H16" s="0" t="s">
        <v>1348</v>
      </c>
      <c r="I16" s="0" t="s">
        <v>1349</v>
      </c>
      <c r="J16" s="0" t="s">
        <v>3663</v>
      </c>
      <c r="K16" s="0" t="s">
        <v>3664</v>
      </c>
      <c r="L16" s="0" t="s">
        <v>3663</v>
      </c>
      <c r="M16" s="0" t="s">
        <v>1261</v>
      </c>
      <c r="N16" s="0" t="s">
        <v>98</v>
      </c>
      <c r="O16" s="0" t="s">
        <v>1348</v>
      </c>
      <c r="P16" s="0" t="s">
        <v>1348</v>
      </c>
      <c r="Q16" s="0" t="s">
        <v>1349</v>
      </c>
      <c r="R16" s="0" t="s">
        <v>3663</v>
      </c>
      <c r="S16" s="0" t="s">
        <v>3664</v>
      </c>
      <c r="T16" s="0" t="s">
        <v>3604</v>
      </c>
      <c r="U16" s="0" t="s">
        <v>3605</v>
      </c>
      <c r="V16" s="0" t="s">
        <v>3665</v>
      </c>
      <c r="W16" s="0" t="s">
        <v>3607</v>
      </c>
      <c r="X16" s="0" t="s">
        <v>3608</v>
      </c>
      <c r="Y16" s="0" t="s">
        <v>3605</v>
      </c>
      <c r="Z16" s="0" t="s">
        <v>3666</v>
      </c>
      <c r="AA16" s="0" t="s">
        <v>3667</v>
      </c>
      <c r="AB16" s="0" t="s">
        <v>3668</v>
      </c>
      <c r="AC16" s="0" t="s">
        <v>61</v>
      </c>
      <c r="AD16" s="0" t="s">
        <v>19</v>
      </c>
      <c r="AE16" s="0" t="s">
        <v>19</v>
      </c>
      <c r="AF16" s="0" t="s">
        <v>191</v>
      </c>
      <c r="AG16" s="0" t="s">
        <v>191</v>
      </c>
      <c r="AH16" s="0" t="s">
        <v>22</v>
      </c>
      <c r="AI16" s="0" t="s">
        <v>22</v>
      </c>
      <c r="AJ16" s="0" t="s">
        <v>22</v>
      </c>
      <c r="AK16" s="0" t="s">
        <v>22</v>
      </c>
    </row>
    <row customHeight="1" ht="11.25">
      <c r="A17" s="0" t="s">
        <v>22</v>
      </c>
      <c r="B17" s="0" t="s">
        <v>48</v>
      </c>
      <c r="C17" s="0" t="s">
        <v>50</v>
      </c>
      <c r="D17" s="0" t="s">
        <v>22</v>
      </c>
      <c r="E17" s="0" t="s">
        <v>3662</v>
      </c>
      <c r="F17" s="0" t="s">
        <v>1269</v>
      </c>
      <c r="G17" s="0" t="s">
        <v>139</v>
      </c>
      <c r="H17" s="0" t="s">
        <v>139</v>
      </c>
      <c r="I17" s="0" t="s">
        <v>140</v>
      </c>
      <c r="J17" s="0" t="s">
        <v>3663</v>
      </c>
      <c r="K17" s="0" t="s">
        <v>3669</v>
      </c>
      <c r="L17" s="0" t="s">
        <v>3663</v>
      </c>
      <c r="M17" s="0" t="s">
        <v>1261</v>
      </c>
      <c r="N17" s="0" t="s">
        <v>98</v>
      </c>
      <c r="O17" s="0" t="s">
        <v>139</v>
      </c>
      <c r="P17" s="0" t="s">
        <v>139</v>
      </c>
      <c r="Q17" s="0" t="s">
        <v>140</v>
      </c>
      <c r="R17" s="0" t="s">
        <v>3663</v>
      </c>
      <c r="S17" s="0" t="s">
        <v>3669</v>
      </c>
      <c r="T17" s="0" t="s">
        <v>3604</v>
      </c>
      <c r="U17" s="0" t="s">
        <v>3605</v>
      </c>
      <c r="V17" s="0" t="s">
        <v>3665</v>
      </c>
      <c r="W17" s="0" t="s">
        <v>3607</v>
      </c>
      <c r="X17" s="0" t="s">
        <v>3608</v>
      </c>
      <c r="Y17" s="0" t="s">
        <v>3605</v>
      </c>
      <c r="Z17" s="0" t="s">
        <v>3666</v>
      </c>
      <c r="AA17" s="0" t="s">
        <v>3667</v>
      </c>
      <c r="AB17" s="0" t="s">
        <v>3668</v>
      </c>
      <c r="AC17" s="0" t="s">
        <v>61</v>
      </c>
      <c r="AD17" s="0" t="s">
        <v>19</v>
      </c>
      <c r="AE17" s="0" t="s">
        <v>19</v>
      </c>
      <c r="AF17" s="0" t="s">
        <v>191</v>
      </c>
      <c r="AG17" s="0" t="s">
        <v>191</v>
      </c>
      <c r="AH17" s="0" t="s">
        <v>22</v>
      </c>
      <c r="AI17" s="0" t="s">
        <v>22</v>
      </c>
      <c r="AJ17" s="0" t="s">
        <v>22</v>
      </c>
      <c r="AK17" s="0" t="s">
        <v>22</v>
      </c>
    </row>
    <row customHeight="1" ht="11.25">
      <c r="A18" s="0" t="s">
        <v>22</v>
      </c>
      <c r="B18" s="0" t="s">
        <v>48</v>
      </c>
      <c r="C18" s="0" t="s">
        <v>50</v>
      </c>
      <c r="D18" s="0" t="s">
        <v>22</v>
      </c>
      <c r="E18" s="0" t="s">
        <v>3670</v>
      </c>
      <c r="F18" s="0" t="s">
        <v>1257</v>
      </c>
      <c r="G18" s="0" t="s">
        <v>148</v>
      </c>
      <c r="H18" s="0" t="s">
        <v>148</v>
      </c>
      <c r="I18" s="0" t="s">
        <v>149</v>
      </c>
      <c r="J18" s="0" t="s">
        <v>3671</v>
      </c>
      <c r="K18" s="0" t="s">
        <v>3672</v>
      </c>
      <c r="L18" s="0" t="s">
        <v>1402</v>
      </c>
      <c r="M18" s="0" t="s">
        <v>1261</v>
      </c>
      <c r="N18" s="0" t="s">
        <v>98</v>
      </c>
      <c r="O18" s="0" t="s">
        <v>148</v>
      </c>
      <c r="P18" s="0" t="s">
        <v>148</v>
      </c>
      <c r="Q18" s="0" t="s">
        <v>149</v>
      </c>
      <c r="R18" s="0" t="s">
        <v>3671</v>
      </c>
      <c r="S18" s="0" t="s">
        <v>3672</v>
      </c>
      <c r="T18" s="0" t="s">
        <v>3604</v>
      </c>
      <c r="U18" s="0" t="s">
        <v>3605</v>
      </c>
      <c r="V18" s="0" t="s">
        <v>3606</v>
      </c>
      <c r="W18" s="0" t="s">
        <v>3607</v>
      </c>
      <c r="X18" s="0" t="s">
        <v>3608</v>
      </c>
      <c r="Y18" s="0" t="s">
        <v>3605</v>
      </c>
      <c r="Z18" s="0" t="s">
        <v>3673</v>
      </c>
      <c r="AA18" s="0" t="s">
        <v>3674</v>
      </c>
      <c r="AB18" s="0" t="s">
        <v>3675</v>
      </c>
      <c r="AC18" s="0" t="s">
        <v>19</v>
      </c>
      <c r="AD18" s="0" t="s">
        <v>19</v>
      </c>
      <c r="AE18" s="0" t="s">
        <v>61</v>
      </c>
      <c r="AF18" s="0" t="s">
        <v>22</v>
      </c>
      <c r="AG18" s="0" t="s">
        <v>22</v>
      </c>
      <c r="AH18" s="0" t="s">
        <v>22</v>
      </c>
      <c r="AI18" s="0" t="s">
        <v>22</v>
      </c>
      <c r="AJ18" s="0" t="s">
        <v>3676</v>
      </c>
      <c r="AK18" s="0" t="s">
        <v>3676</v>
      </c>
    </row>
    <row customHeight="1" ht="11.25">
      <c r="A19" s="0" t="s">
        <v>22</v>
      </c>
      <c r="B19" s="0" t="s">
        <v>48</v>
      </c>
      <c r="C19" s="0" t="s">
        <v>50</v>
      </c>
      <c r="D19" s="0" t="s">
        <v>22</v>
      </c>
      <c r="E19" s="0" t="s">
        <v>3670</v>
      </c>
      <c r="F19" s="0" t="s">
        <v>1257</v>
      </c>
      <c r="G19" s="0" t="s">
        <v>148</v>
      </c>
      <c r="H19" s="0" t="s">
        <v>148</v>
      </c>
      <c r="I19" s="0" t="s">
        <v>149</v>
      </c>
      <c r="J19" s="0" t="s">
        <v>3671</v>
      </c>
      <c r="K19" s="0" t="s">
        <v>3672</v>
      </c>
      <c r="L19" s="0" t="s">
        <v>1402</v>
      </c>
      <c r="M19" s="0" t="s">
        <v>1261</v>
      </c>
      <c r="N19" s="0" t="s">
        <v>98</v>
      </c>
      <c r="O19" s="0" t="s">
        <v>148</v>
      </c>
      <c r="P19" s="0" t="s">
        <v>148</v>
      </c>
      <c r="Q19" s="0" t="s">
        <v>149</v>
      </c>
      <c r="R19" s="0" t="s">
        <v>3671</v>
      </c>
      <c r="S19" s="0" t="s">
        <v>3672</v>
      </c>
      <c r="T19" s="0" t="s">
        <v>3604</v>
      </c>
      <c r="U19" s="0" t="s">
        <v>3605</v>
      </c>
      <c r="V19" s="0" t="s">
        <v>3606</v>
      </c>
      <c r="W19" s="0" t="s">
        <v>3607</v>
      </c>
      <c r="X19" s="0" t="s">
        <v>3608</v>
      </c>
      <c r="Y19" s="0" t="s">
        <v>3605</v>
      </c>
      <c r="Z19" s="0" t="s">
        <v>3673</v>
      </c>
      <c r="AA19" s="0" t="s">
        <v>3674</v>
      </c>
      <c r="AB19" s="0" t="s">
        <v>3675</v>
      </c>
      <c r="AC19" s="0" t="s">
        <v>19</v>
      </c>
      <c r="AD19" s="0" t="s">
        <v>19</v>
      </c>
      <c r="AE19" s="0" t="s">
        <v>61</v>
      </c>
      <c r="AF19" s="0" t="s">
        <v>22</v>
      </c>
      <c r="AG19" s="0" t="s">
        <v>22</v>
      </c>
      <c r="AH19" s="0" t="s">
        <v>22</v>
      </c>
      <c r="AI19" s="0" t="s">
        <v>22</v>
      </c>
      <c r="AJ19" s="0" t="s">
        <v>3676</v>
      </c>
      <c r="AK19" s="0" t="s">
        <v>3676</v>
      </c>
    </row>
    <row customHeight="1" ht="11.25">
      <c r="A20" s="0" t="s">
        <v>22</v>
      </c>
      <c r="B20" s="0" t="s">
        <v>48</v>
      </c>
      <c r="C20" s="0" t="s">
        <v>50</v>
      </c>
      <c r="D20" s="0" t="s">
        <v>22</v>
      </c>
      <c r="E20" s="0" t="s">
        <v>3677</v>
      </c>
      <c r="F20" s="0" t="s">
        <v>1328</v>
      </c>
      <c r="G20" s="0" t="s">
        <v>1348</v>
      </c>
      <c r="H20" s="0" t="s">
        <v>1348</v>
      </c>
      <c r="I20" s="0" t="s">
        <v>1349</v>
      </c>
      <c r="J20" s="0" t="s">
        <v>1350</v>
      </c>
      <c r="K20" s="0" t="s">
        <v>1351</v>
      </c>
      <c r="L20" s="0" t="s">
        <v>1352</v>
      </c>
      <c r="M20" s="0" t="s">
        <v>91</v>
      </c>
      <c r="N20" s="0" t="s">
        <v>98</v>
      </c>
      <c r="O20" s="0" t="s">
        <v>1348</v>
      </c>
      <c r="P20" s="0" t="s">
        <v>1348</v>
      </c>
      <c r="Q20" s="0" t="s">
        <v>1349</v>
      </c>
      <c r="R20" s="0" t="s">
        <v>1350</v>
      </c>
      <c r="S20" s="0" t="s">
        <v>1351</v>
      </c>
      <c r="T20" s="0" t="s">
        <v>3604</v>
      </c>
      <c r="U20" s="0" t="s">
        <v>3605</v>
      </c>
      <c r="V20" s="0" t="s">
        <v>3606</v>
      </c>
      <c r="W20" s="0" t="s">
        <v>3607</v>
      </c>
      <c r="X20" s="0" t="s">
        <v>3608</v>
      </c>
      <c r="Y20" s="0" t="s">
        <v>3605</v>
      </c>
      <c r="Z20" s="0" t="s">
        <v>3678</v>
      </c>
      <c r="AA20" s="0" t="s">
        <v>3628</v>
      </c>
      <c r="AB20" s="0" t="s">
        <v>3679</v>
      </c>
      <c r="AC20" s="0" t="s">
        <v>19</v>
      </c>
      <c r="AD20" s="0" t="s">
        <v>61</v>
      </c>
      <c r="AE20" s="0" t="s">
        <v>19</v>
      </c>
      <c r="AF20" s="0" t="s">
        <v>22</v>
      </c>
      <c r="AG20" s="0" t="s">
        <v>22</v>
      </c>
      <c r="AH20" s="0" t="s">
        <v>3680</v>
      </c>
      <c r="AI20" s="0" t="s">
        <v>3680</v>
      </c>
      <c r="AJ20" s="0" t="s">
        <v>22</v>
      </c>
      <c r="AK20" s="0" t="s">
        <v>22</v>
      </c>
    </row>
    <row customHeight="1" ht="11.25">
      <c r="A21" s="0" t="s">
        <v>22</v>
      </c>
      <c r="B21" s="0" t="s">
        <v>48</v>
      </c>
      <c r="C21" s="0" t="s">
        <v>50</v>
      </c>
      <c r="D21" s="0" t="s">
        <v>22</v>
      </c>
      <c r="E21" s="0" t="s">
        <v>3677</v>
      </c>
      <c r="F21" s="0" t="s">
        <v>1328</v>
      </c>
      <c r="G21" s="0" t="s">
        <v>1348</v>
      </c>
      <c r="H21" s="0" t="s">
        <v>1348</v>
      </c>
      <c r="I21" s="0" t="s">
        <v>1349</v>
      </c>
      <c r="J21" s="0" t="s">
        <v>1350</v>
      </c>
      <c r="K21" s="0" t="s">
        <v>1351</v>
      </c>
      <c r="L21" s="0" t="s">
        <v>1352</v>
      </c>
      <c r="M21" s="0" t="s">
        <v>91</v>
      </c>
      <c r="N21" s="0" t="s">
        <v>101</v>
      </c>
      <c r="O21" s="0" t="s">
        <v>1348</v>
      </c>
      <c r="P21" s="0" t="s">
        <v>1348</v>
      </c>
      <c r="Q21" s="0" t="s">
        <v>1349</v>
      </c>
      <c r="R21" s="0" t="s">
        <v>3681</v>
      </c>
      <c r="S21" s="0" t="s">
        <v>3682</v>
      </c>
      <c r="T21" s="0" t="s">
        <v>3604</v>
      </c>
      <c r="U21" s="0" t="s">
        <v>3605</v>
      </c>
      <c r="V21" s="0" t="s">
        <v>3606</v>
      </c>
      <c r="W21" s="0" t="s">
        <v>3607</v>
      </c>
      <c r="X21" s="0" t="s">
        <v>3608</v>
      </c>
      <c r="Y21" s="0" t="s">
        <v>3605</v>
      </c>
      <c r="Z21" s="0" t="s">
        <v>3678</v>
      </c>
      <c r="AA21" s="0" t="s">
        <v>3628</v>
      </c>
      <c r="AB21" s="0" t="s">
        <v>3679</v>
      </c>
      <c r="AC21" s="0" t="s">
        <v>19</v>
      </c>
      <c r="AD21" s="0" t="s">
        <v>61</v>
      </c>
      <c r="AE21" s="0" t="s">
        <v>19</v>
      </c>
      <c r="AF21" s="0" t="s">
        <v>22</v>
      </c>
      <c r="AG21" s="0" t="s">
        <v>22</v>
      </c>
      <c r="AH21" s="0" t="s">
        <v>3680</v>
      </c>
      <c r="AI21" s="0" t="s">
        <v>3680</v>
      </c>
      <c r="AJ21" s="0" t="s">
        <v>22</v>
      </c>
      <c r="AK21" s="0" t="s">
        <v>22</v>
      </c>
    </row>
    <row customHeight="1" ht="11.25">
      <c r="A22" s="0" t="s">
        <v>22</v>
      </c>
      <c r="B22" s="0" t="s">
        <v>48</v>
      </c>
      <c r="C22" s="0" t="s">
        <v>50</v>
      </c>
      <c r="D22" s="0" t="s">
        <v>22</v>
      </c>
      <c r="E22" s="0" t="s">
        <v>3677</v>
      </c>
      <c r="F22" s="0" t="s">
        <v>1328</v>
      </c>
      <c r="G22" s="0" t="s">
        <v>1348</v>
      </c>
      <c r="H22" s="0" t="s">
        <v>1348</v>
      </c>
      <c r="I22" s="0" t="s">
        <v>1349</v>
      </c>
      <c r="J22" s="0" t="s">
        <v>1350</v>
      </c>
      <c r="K22" s="0" t="s">
        <v>1351</v>
      </c>
      <c r="L22" s="0" t="s">
        <v>1352</v>
      </c>
      <c r="M22" s="0" t="s">
        <v>91</v>
      </c>
      <c r="N22" s="0" t="s">
        <v>90</v>
      </c>
      <c r="O22" s="0" t="s">
        <v>1348</v>
      </c>
      <c r="P22" s="0" t="s">
        <v>1348</v>
      </c>
      <c r="Q22" s="0" t="s">
        <v>1349</v>
      </c>
      <c r="R22" s="0" t="s">
        <v>3637</v>
      </c>
      <c r="S22" s="0" t="s">
        <v>3638</v>
      </c>
      <c r="T22" s="0" t="s">
        <v>3604</v>
      </c>
      <c r="U22" s="0" t="s">
        <v>3605</v>
      </c>
      <c r="V22" s="0" t="s">
        <v>3606</v>
      </c>
      <c r="W22" s="0" t="s">
        <v>3607</v>
      </c>
      <c r="X22" s="0" t="s">
        <v>3608</v>
      </c>
      <c r="Y22" s="0" t="s">
        <v>3605</v>
      </c>
      <c r="Z22" s="0" t="s">
        <v>3678</v>
      </c>
      <c r="AA22" s="0" t="s">
        <v>3628</v>
      </c>
      <c r="AB22" s="0" t="s">
        <v>3679</v>
      </c>
      <c r="AC22" s="0" t="s">
        <v>19</v>
      </c>
      <c r="AD22" s="0" t="s">
        <v>61</v>
      </c>
      <c r="AE22" s="0" t="s">
        <v>19</v>
      </c>
      <c r="AF22" s="0" t="s">
        <v>22</v>
      </c>
      <c r="AG22" s="0" t="s">
        <v>22</v>
      </c>
      <c r="AH22" s="0" t="s">
        <v>3680</v>
      </c>
      <c r="AI22" s="0" t="s">
        <v>3680</v>
      </c>
      <c r="AJ22" s="0" t="s">
        <v>22</v>
      </c>
      <c r="AK22" s="0" t="s">
        <v>22</v>
      </c>
    </row>
    <row customHeight="1" ht="11.25">
      <c r="A23" s="0" t="s">
        <v>22</v>
      </c>
      <c r="B23" s="0" t="s">
        <v>48</v>
      </c>
      <c r="C23" s="0" t="s">
        <v>50</v>
      </c>
      <c r="D23" s="0" t="s">
        <v>22</v>
      </c>
      <c r="E23" s="0" t="s">
        <v>3677</v>
      </c>
      <c r="F23" s="0" t="s">
        <v>1328</v>
      </c>
      <c r="G23" s="0" t="s">
        <v>1348</v>
      </c>
      <c r="H23" s="0" t="s">
        <v>1348</v>
      </c>
      <c r="I23" s="0" t="s">
        <v>1349</v>
      </c>
      <c r="J23" s="0" t="s">
        <v>1350</v>
      </c>
      <c r="K23" s="0" t="s">
        <v>1351</v>
      </c>
      <c r="L23" s="0" t="s">
        <v>1352</v>
      </c>
      <c r="M23" s="0" t="s">
        <v>91</v>
      </c>
      <c r="N23" s="0" t="s">
        <v>109</v>
      </c>
      <c r="O23" s="0" t="s">
        <v>1348</v>
      </c>
      <c r="P23" s="0" t="s">
        <v>1348</v>
      </c>
      <c r="Q23" s="0" t="s">
        <v>1349</v>
      </c>
      <c r="R23" s="0" t="s">
        <v>3616</v>
      </c>
      <c r="S23" s="0" t="s">
        <v>3617</v>
      </c>
      <c r="T23" s="0" t="s">
        <v>3604</v>
      </c>
      <c r="U23" s="0" t="s">
        <v>3605</v>
      </c>
      <c r="V23" s="0" t="s">
        <v>3606</v>
      </c>
      <c r="W23" s="0" t="s">
        <v>3607</v>
      </c>
      <c r="X23" s="0" t="s">
        <v>3608</v>
      </c>
      <c r="Y23" s="0" t="s">
        <v>3605</v>
      </c>
      <c r="Z23" s="0" t="s">
        <v>3678</v>
      </c>
      <c r="AA23" s="0" t="s">
        <v>3628</v>
      </c>
      <c r="AB23" s="0" t="s">
        <v>3679</v>
      </c>
      <c r="AC23" s="0" t="s">
        <v>19</v>
      </c>
      <c r="AD23" s="0" t="s">
        <v>61</v>
      </c>
      <c r="AE23" s="0" t="s">
        <v>19</v>
      </c>
      <c r="AF23" s="0" t="s">
        <v>22</v>
      </c>
      <c r="AG23" s="0" t="s">
        <v>22</v>
      </c>
      <c r="AH23" s="0" t="s">
        <v>3680</v>
      </c>
      <c r="AI23" s="0" t="s">
        <v>3680</v>
      </c>
      <c r="AJ23" s="0" t="s">
        <v>22</v>
      </c>
      <c r="AK23" s="0" t="s">
        <v>22</v>
      </c>
    </row>
    <row customHeight="1" ht="11.25">
      <c r="A24" s="0" t="s">
        <v>22</v>
      </c>
      <c r="B24" s="0" t="s">
        <v>48</v>
      </c>
      <c r="C24" s="0" t="s">
        <v>50</v>
      </c>
      <c r="D24" s="0" t="s">
        <v>22</v>
      </c>
      <c r="E24" s="0" t="s">
        <v>3677</v>
      </c>
      <c r="F24" s="0" t="s">
        <v>1328</v>
      </c>
      <c r="G24" s="0" t="s">
        <v>1348</v>
      </c>
      <c r="H24" s="0" t="s">
        <v>1348</v>
      </c>
      <c r="I24" s="0" t="s">
        <v>1349</v>
      </c>
      <c r="J24" s="0" t="s">
        <v>1350</v>
      </c>
      <c r="K24" s="0" t="s">
        <v>1351</v>
      </c>
      <c r="L24" s="0" t="s">
        <v>1352</v>
      </c>
      <c r="M24" s="0" t="s">
        <v>91</v>
      </c>
      <c r="N24" s="0" t="s">
        <v>91</v>
      </c>
      <c r="O24" s="0" t="s">
        <v>1348</v>
      </c>
      <c r="P24" s="0" t="s">
        <v>1348</v>
      </c>
      <c r="Q24" s="0" t="s">
        <v>1349</v>
      </c>
      <c r="R24" s="0" t="s">
        <v>3683</v>
      </c>
      <c r="S24" s="0" t="s">
        <v>3684</v>
      </c>
      <c r="T24" s="0" t="s">
        <v>3604</v>
      </c>
      <c r="U24" s="0" t="s">
        <v>3605</v>
      </c>
      <c r="V24" s="0" t="s">
        <v>3606</v>
      </c>
      <c r="W24" s="0" t="s">
        <v>3607</v>
      </c>
      <c r="X24" s="0" t="s">
        <v>3608</v>
      </c>
      <c r="Y24" s="0" t="s">
        <v>3605</v>
      </c>
      <c r="Z24" s="0" t="s">
        <v>3678</v>
      </c>
      <c r="AA24" s="0" t="s">
        <v>3628</v>
      </c>
      <c r="AB24" s="0" t="s">
        <v>3679</v>
      </c>
      <c r="AC24" s="0" t="s">
        <v>19</v>
      </c>
      <c r="AD24" s="0" t="s">
        <v>61</v>
      </c>
      <c r="AE24" s="0" t="s">
        <v>19</v>
      </c>
      <c r="AF24" s="0" t="s">
        <v>22</v>
      </c>
      <c r="AG24" s="0" t="s">
        <v>22</v>
      </c>
      <c r="AH24" s="0" t="s">
        <v>3680</v>
      </c>
      <c r="AI24" s="0" t="s">
        <v>3680</v>
      </c>
      <c r="AJ24" s="0" t="s">
        <v>22</v>
      </c>
      <c r="AK24" s="0" t="s">
        <v>22</v>
      </c>
    </row>
    <row customHeight="1" ht="11.25">
      <c r="A25" s="0" t="s">
        <v>22</v>
      </c>
      <c r="B25" s="0" t="s">
        <v>48</v>
      </c>
      <c r="C25" s="0" t="s">
        <v>50</v>
      </c>
      <c r="D25" s="0" t="s">
        <v>22</v>
      </c>
      <c r="E25" s="0" t="s">
        <v>3677</v>
      </c>
      <c r="F25" s="0" t="s">
        <v>1328</v>
      </c>
      <c r="G25" s="0" t="s">
        <v>1348</v>
      </c>
      <c r="H25" s="0" t="s">
        <v>1348</v>
      </c>
      <c r="I25" s="0" t="s">
        <v>1349</v>
      </c>
      <c r="J25" s="0" t="s">
        <v>1350</v>
      </c>
      <c r="K25" s="0" t="s">
        <v>1351</v>
      </c>
      <c r="L25" s="0" t="s">
        <v>1352</v>
      </c>
      <c r="M25" s="0" t="s">
        <v>91</v>
      </c>
      <c r="N25" s="0" t="s">
        <v>117</v>
      </c>
      <c r="O25" s="0" t="s">
        <v>1348</v>
      </c>
      <c r="P25" s="0" t="s">
        <v>1348</v>
      </c>
      <c r="Q25" s="0" t="s">
        <v>1349</v>
      </c>
      <c r="R25" s="0" t="s">
        <v>3654</v>
      </c>
      <c r="S25" s="0" t="s">
        <v>3655</v>
      </c>
      <c r="T25" s="0" t="s">
        <v>3604</v>
      </c>
      <c r="U25" s="0" t="s">
        <v>3605</v>
      </c>
      <c r="V25" s="0" t="s">
        <v>3606</v>
      </c>
      <c r="W25" s="0" t="s">
        <v>3607</v>
      </c>
      <c r="X25" s="0" t="s">
        <v>3608</v>
      </c>
      <c r="Y25" s="0" t="s">
        <v>3605</v>
      </c>
      <c r="Z25" s="0" t="s">
        <v>3678</v>
      </c>
      <c r="AA25" s="0" t="s">
        <v>3628</v>
      </c>
      <c r="AB25" s="0" t="s">
        <v>3679</v>
      </c>
      <c r="AC25" s="0" t="s">
        <v>19</v>
      </c>
      <c r="AD25" s="0" t="s">
        <v>61</v>
      </c>
      <c r="AE25" s="0" t="s">
        <v>19</v>
      </c>
      <c r="AF25" s="0" t="s">
        <v>22</v>
      </c>
      <c r="AG25" s="0" t="s">
        <v>22</v>
      </c>
      <c r="AH25" s="0" t="s">
        <v>3680</v>
      </c>
      <c r="AI25" s="0" t="s">
        <v>3680</v>
      </c>
      <c r="AJ25" s="0" t="s">
        <v>22</v>
      </c>
      <c r="AK25" s="0" t="s">
        <v>22</v>
      </c>
    </row>
    <row customHeight="1" ht="11.25">
      <c r="A26" s="0" t="s">
        <v>22</v>
      </c>
      <c r="B26" s="0" t="s">
        <v>48</v>
      </c>
      <c r="C26" s="0" t="s">
        <v>50</v>
      </c>
      <c r="D26" s="0" t="s">
        <v>22</v>
      </c>
      <c r="E26" s="0" t="s">
        <v>3677</v>
      </c>
      <c r="F26" s="0" t="s">
        <v>1328</v>
      </c>
      <c r="G26" s="0" t="s">
        <v>1348</v>
      </c>
      <c r="H26" s="0" t="s">
        <v>1348</v>
      </c>
      <c r="I26" s="0" t="s">
        <v>1349</v>
      </c>
      <c r="J26" s="0" t="s">
        <v>1350</v>
      </c>
      <c r="K26" s="0" t="s">
        <v>1351</v>
      </c>
      <c r="L26" s="0" t="s">
        <v>1352</v>
      </c>
      <c r="M26" s="0" t="s">
        <v>91</v>
      </c>
      <c r="N26" s="0" t="s">
        <v>92</v>
      </c>
      <c r="O26" s="0" t="s">
        <v>1348</v>
      </c>
      <c r="P26" s="0" t="s">
        <v>1348</v>
      </c>
      <c r="Q26" s="0" t="s">
        <v>1349</v>
      </c>
      <c r="R26" s="0" t="s">
        <v>3685</v>
      </c>
      <c r="S26" s="0" t="s">
        <v>3686</v>
      </c>
      <c r="T26" s="0" t="s">
        <v>3604</v>
      </c>
      <c r="U26" s="0" t="s">
        <v>3605</v>
      </c>
      <c r="V26" s="0" t="s">
        <v>3606</v>
      </c>
      <c r="W26" s="0" t="s">
        <v>3607</v>
      </c>
      <c r="X26" s="0" t="s">
        <v>3608</v>
      </c>
      <c r="Y26" s="0" t="s">
        <v>3605</v>
      </c>
      <c r="Z26" s="0" t="s">
        <v>3678</v>
      </c>
      <c r="AA26" s="0" t="s">
        <v>3628</v>
      </c>
      <c r="AB26" s="0" t="s">
        <v>3679</v>
      </c>
      <c r="AC26" s="0" t="s">
        <v>19</v>
      </c>
      <c r="AD26" s="0" t="s">
        <v>61</v>
      </c>
      <c r="AE26" s="0" t="s">
        <v>19</v>
      </c>
      <c r="AF26" s="0" t="s">
        <v>22</v>
      </c>
      <c r="AG26" s="0" t="s">
        <v>22</v>
      </c>
      <c r="AH26" s="0" t="s">
        <v>3680</v>
      </c>
      <c r="AI26" s="0" t="s">
        <v>3680</v>
      </c>
      <c r="AJ26" s="0" t="s">
        <v>22</v>
      </c>
      <c r="AK26" s="0" t="s">
        <v>22</v>
      </c>
    </row>
    <row customHeight="1" ht="11.25">
      <c r="A27" s="0" t="s">
        <v>22</v>
      </c>
      <c r="B27" s="0" t="s">
        <v>48</v>
      </c>
      <c r="C27" s="0" t="s">
        <v>50</v>
      </c>
      <c r="D27" s="0" t="s">
        <v>22</v>
      </c>
      <c r="E27" s="0" t="s">
        <v>3677</v>
      </c>
      <c r="F27" s="0" t="s">
        <v>1328</v>
      </c>
      <c r="G27" s="0" t="s">
        <v>1348</v>
      </c>
      <c r="H27" s="0" t="s">
        <v>1348</v>
      </c>
      <c r="I27" s="0" t="s">
        <v>1349</v>
      </c>
      <c r="J27" s="0" t="s">
        <v>1350</v>
      </c>
      <c r="K27" s="0" t="s">
        <v>1351</v>
      </c>
      <c r="L27" s="0" t="s">
        <v>1352</v>
      </c>
      <c r="M27" s="0" t="s">
        <v>91</v>
      </c>
      <c r="N27" s="0" t="s">
        <v>89</v>
      </c>
      <c r="O27" s="0" t="s">
        <v>1348</v>
      </c>
      <c r="P27" s="0" t="s">
        <v>1348</v>
      </c>
      <c r="Q27" s="0" t="s">
        <v>1349</v>
      </c>
      <c r="R27" s="0" t="s">
        <v>3687</v>
      </c>
      <c r="S27" s="0" t="s">
        <v>3688</v>
      </c>
      <c r="T27" s="0" t="s">
        <v>3604</v>
      </c>
      <c r="U27" s="0" t="s">
        <v>3605</v>
      </c>
      <c r="V27" s="0" t="s">
        <v>3606</v>
      </c>
      <c r="W27" s="0" t="s">
        <v>3607</v>
      </c>
      <c r="X27" s="0" t="s">
        <v>3608</v>
      </c>
      <c r="Y27" s="0" t="s">
        <v>3605</v>
      </c>
      <c r="Z27" s="0" t="s">
        <v>3678</v>
      </c>
      <c r="AA27" s="0" t="s">
        <v>3628</v>
      </c>
      <c r="AB27" s="0" t="s">
        <v>3679</v>
      </c>
      <c r="AC27" s="0" t="s">
        <v>19</v>
      </c>
      <c r="AD27" s="0" t="s">
        <v>61</v>
      </c>
      <c r="AE27" s="0" t="s">
        <v>19</v>
      </c>
      <c r="AF27" s="0" t="s">
        <v>22</v>
      </c>
      <c r="AG27" s="0" t="s">
        <v>22</v>
      </c>
      <c r="AH27" s="0" t="s">
        <v>3680</v>
      </c>
      <c r="AI27" s="0" t="s">
        <v>3680</v>
      </c>
      <c r="AJ27" s="0" t="s">
        <v>22</v>
      </c>
      <c r="AK27" s="0" t="s">
        <v>22</v>
      </c>
    </row>
    <row customHeight="1" ht="11.25">
      <c r="A28" s="0" t="s">
        <v>22</v>
      </c>
      <c r="B28" s="0" t="s">
        <v>48</v>
      </c>
      <c r="C28" s="0" t="s">
        <v>50</v>
      </c>
      <c r="D28" s="0" t="s">
        <v>22</v>
      </c>
      <c r="E28" s="0" t="s">
        <v>3677</v>
      </c>
      <c r="F28" s="0" t="s">
        <v>1328</v>
      </c>
      <c r="G28" s="0" t="s">
        <v>139</v>
      </c>
      <c r="H28" s="0" t="s">
        <v>139</v>
      </c>
      <c r="I28" s="0" t="s">
        <v>140</v>
      </c>
      <c r="J28" s="0" t="s">
        <v>1350</v>
      </c>
      <c r="K28" s="0" t="s">
        <v>3689</v>
      </c>
      <c r="L28" s="0" t="s">
        <v>1352</v>
      </c>
      <c r="M28" s="0" t="s">
        <v>91</v>
      </c>
      <c r="N28" s="0" t="s">
        <v>98</v>
      </c>
      <c r="O28" s="0" t="s">
        <v>139</v>
      </c>
      <c r="P28" s="0" t="s">
        <v>139</v>
      </c>
      <c r="Q28" s="0" t="s">
        <v>140</v>
      </c>
      <c r="R28" s="0" t="s">
        <v>1350</v>
      </c>
      <c r="S28" s="0" t="s">
        <v>3689</v>
      </c>
      <c r="T28" s="0" t="s">
        <v>3604</v>
      </c>
      <c r="U28" s="0" t="s">
        <v>3605</v>
      </c>
      <c r="V28" s="0" t="s">
        <v>3606</v>
      </c>
      <c r="W28" s="0" t="s">
        <v>3607</v>
      </c>
      <c r="X28" s="0" t="s">
        <v>3608</v>
      </c>
      <c r="Y28" s="0" t="s">
        <v>3605</v>
      </c>
      <c r="Z28" s="0" t="s">
        <v>3678</v>
      </c>
      <c r="AA28" s="0" t="s">
        <v>3628</v>
      </c>
      <c r="AB28" s="0" t="s">
        <v>3679</v>
      </c>
      <c r="AC28" s="0" t="s">
        <v>19</v>
      </c>
      <c r="AD28" s="0" t="s">
        <v>61</v>
      </c>
      <c r="AE28" s="0" t="s">
        <v>19</v>
      </c>
      <c r="AF28" s="0" t="s">
        <v>22</v>
      </c>
      <c r="AG28" s="0" t="s">
        <v>22</v>
      </c>
      <c r="AH28" s="0" t="s">
        <v>3680</v>
      </c>
      <c r="AI28" s="0" t="s">
        <v>3680</v>
      </c>
      <c r="AJ28" s="0" t="s">
        <v>22</v>
      </c>
      <c r="AK28" s="0" t="s">
        <v>22</v>
      </c>
    </row>
    <row customHeight="1" ht="11.25">
      <c r="A29" s="0" t="s">
        <v>22</v>
      </c>
      <c r="B29" s="0" t="s">
        <v>48</v>
      </c>
      <c r="C29" s="0" t="s">
        <v>50</v>
      </c>
      <c r="D29" s="0" t="s">
        <v>22</v>
      </c>
      <c r="E29" s="0" t="s">
        <v>3677</v>
      </c>
      <c r="F29" s="0" t="s">
        <v>1328</v>
      </c>
      <c r="G29" s="0" t="s">
        <v>139</v>
      </c>
      <c r="H29" s="0" t="s">
        <v>139</v>
      </c>
      <c r="I29" s="0" t="s">
        <v>140</v>
      </c>
      <c r="J29" s="0" t="s">
        <v>1350</v>
      </c>
      <c r="K29" s="0" t="s">
        <v>3689</v>
      </c>
      <c r="L29" s="0" t="s">
        <v>1352</v>
      </c>
      <c r="M29" s="0" t="s">
        <v>91</v>
      </c>
      <c r="N29" s="0" t="s">
        <v>101</v>
      </c>
      <c r="O29" s="0" t="s">
        <v>139</v>
      </c>
      <c r="P29" s="0" t="s">
        <v>139</v>
      </c>
      <c r="Q29" s="0" t="s">
        <v>140</v>
      </c>
      <c r="R29" s="0" t="s">
        <v>3681</v>
      </c>
      <c r="S29" s="0" t="s">
        <v>3690</v>
      </c>
      <c r="T29" s="0" t="s">
        <v>3604</v>
      </c>
      <c r="U29" s="0" t="s">
        <v>3605</v>
      </c>
      <c r="V29" s="0" t="s">
        <v>3606</v>
      </c>
      <c r="W29" s="0" t="s">
        <v>3607</v>
      </c>
      <c r="X29" s="0" t="s">
        <v>3608</v>
      </c>
      <c r="Y29" s="0" t="s">
        <v>3605</v>
      </c>
      <c r="Z29" s="0" t="s">
        <v>3678</v>
      </c>
      <c r="AA29" s="0" t="s">
        <v>3628</v>
      </c>
      <c r="AB29" s="0" t="s">
        <v>3679</v>
      </c>
      <c r="AC29" s="0" t="s">
        <v>19</v>
      </c>
      <c r="AD29" s="0" t="s">
        <v>61</v>
      </c>
      <c r="AE29" s="0" t="s">
        <v>19</v>
      </c>
      <c r="AF29" s="0" t="s">
        <v>22</v>
      </c>
      <c r="AG29" s="0" t="s">
        <v>22</v>
      </c>
      <c r="AH29" s="0" t="s">
        <v>3680</v>
      </c>
      <c r="AI29" s="0" t="s">
        <v>3680</v>
      </c>
      <c r="AJ29" s="0" t="s">
        <v>22</v>
      </c>
      <c r="AK29" s="0" t="s">
        <v>22</v>
      </c>
    </row>
    <row customHeight="1" ht="11.25">
      <c r="A30" s="0" t="s">
        <v>22</v>
      </c>
      <c r="B30" s="0" t="s">
        <v>48</v>
      </c>
      <c r="C30" s="0" t="s">
        <v>50</v>
      </c>
      <c r="D30" s="0" t="s">
        <v>22</v>
      </c>
      <c r="E30" s="0" t="s">
        <v>3677</v>
      </c>
      <c r="F30" s="0" t="s">
        <v>1328</v>
      </c>
      <c r="G30" s="0" t="s">
        <v>139</v>
      </c>
      <c r="H30" s="0" t="s">
        <v>139</v>
      </c>
      <c r="I30" s="0" t="s">
        <v>140</v>
      </c>
      <c r="J30" s="0" t="s">
        <v>1350</v>
      </c>
      <c r="K30" s="0" t="s">
        <v>3689</v>
      </c>
      <c r="L30" s="0" t="s">
        <v>1352</v>
      </c>
      <c r="M30" s="0" t="s">
        <v>91</v>
      </c>
      <c r="N30" s="0" t="s">
        <v>90</v>
      </c>
      <c r="O30" s="0" t="s">
        <v>139</v>
      </c>
      <c r="P30" s="0" t="s">
        <v>139</v>
      </c>
      <c r="Q30" s="0" t="s">
        <v>140</v>
      </c>
      <c r="R30" s="0" t="s">
        <v>3637</v>
      </c>
      <c r="S30" s="0" t="s">
        <v>3643</v>
      </c>
      <c r="T30" s="0" t="s">
        <v>3604</v>
      </c>
      <c r="U30" s="0" t="s">
        <v>3605</v>
      </c>
      <c r="V30" s="0" t="s">
        <v>3606</v>
      </c>
      <c r="W30" s="0" t="s">
        <v>3607</v>
      </c>
      <c r="X30" s="0" t="s">
        <v>3608</v>
      </c>
      <c r="Y30" s="0" t="s">
        <v>3605</v>
      </c>
      <c r="Z30" s="0" t="s">
        <v>3678</v>
      </c>
      <c r="AA30" s="0" t="s">
        <v>3628</v>
      </c>
      <c r="AB30" s="0" t="s">
        <v>3679</v>
      </c>
      <c r="AC30" s="0" t="s">
        <v>19</v>
      </c>
      <c r="AD30" s="0" t="s">
        <v>61</v>
      </c>
      <c r="AE30" s="0" t="s">
        <v>19</v>
      </c>
      <c r="AF30" s="0" t="s">
        <v>22</v>
      </c>
      <c r="AG30" s="0" t="s">
        <v>22</v>
      </c>
      <c r="AH30" s="0" t="s">
        <v>3680</v>
      </c>
      <c r="AI30" s="0" t="s">
        <v>3680</v>
      </c>
      <c r="AJ30" s="0" t="s">
        <v>22</v>
      </c>
      <c r="AK30" s="0" t="s">
        <v>22</v>
      </c>
    </row>
    <row customHeight="1" ht="11.25">
      <c r="A31" s="0" t="s">
        <v>22</v>
      </c>
      <c r="B31" s="0" t="s">
        <v>48</v>
      </c>
      <c r="C31" s="0" t="s">
        <v>50</v>
      </c>
      <c r="D31" s="0" t="s">
        <v>22</v>
      </c>
      <c r="E31" s="0" t="s">
        <v>3677</v>
      </c>
      <c r="F31" s="0" t="s">
        <v>1328</v>
      </c>
      <c r="G31" s="0" t="s">
        <v>139</v>
      </c>
      <c r="H31" s="0" t="s">
        <v>139</v>
      </c>
      <c r="I31" s="0" t="s">
        <v>140</v>
      </c>
      <c r="J31" s="0" t="s">
        <v>1350</v>
      </c>
      <c r="K31" s="0" t="s">
        <v>3689</v>
      </c>
      <c r="L31" s="0" t="s">
        <v>1352</v>
      </c>
      <c r="M31" s="0" t="s">
        <v>91</v>
      </c>
      <c r="N31" s="0" t="s">
        <v>91</v>
      </c>
      <c r="O31" s="0" t="s">
        <v>139</v>
      </c>
      <c r="P31" s="0" t="s">
        <v>139</v>
      </c>
      <c r="Q31" s="0" t="s">
        <v>140</v>
      </c>
      <c r="R31" s="0" t="s">
        <v>3691</v>
      </c>
      <c r="S31" s="0" t="s">
        <v>3692</v>
      </c>
      <c r="T31" s="0" t="s">
        <v>3604</v>
      </c>
      <c r="U31" s="0" t="s">
        <v>3605</v>
      </c>
      <c r="V31" s="0" t="s">
        <v>3606</v>
      </c>
      <c r="W31" s="0" t="s">
        <v>3607</v>
      </c>
      <c r="X31" s="0" t="s">
        <v>3608</v>
      </c>
      <c r="Y31" s="0" t="s">
        <v>3605</v>
      </c>
      <c r="Z31" s="0" t="s">
        <v>3678</v>
      </c>
      <c r="AA31" s="0" t="s">
        <v>3628</v>
      </c>
      <c r="AB31" s="0" t="s">
        <v>3679</v>
      </c>
      <c r="AC31" s="0" t="s">
        <v>19</v>
      </c>
      <c r="AD31" s="0" t="s">
        <v>61</v>
      </c>
      <c r="AE31" s="0" t="s">
        <v>19</v>
      </c>
      <c r="AF31" s="0" t="s">
        <v>22</v>
      </c>
      <c r="AG31" s="0" t="s">
        <v>22</v>
      </c>
      <c r="AH31" s="0" t="s">
        <v>3680</v>
      </c>
      <c r="AI31" s="0" t="s">
        <v>3680</v>
      </c>
      <c r="AJ31" s="0" t="s">
        <v>22</v>
      </c>
      <c r="AK31" s="0" t="s">
        <v>22</v>
      </c>
    </row>
    <row customHeight="1" ht="11.25">
      <c r="A32" s="0" t="s">
        <v>22</v>
      </c>
      <c r="B32" s="0" t="s">
        <v>48</v>
      </c>
      <c r="C32" s="0" t="s">
        <v>50</v>
      </c>
      <c r="D32" s="0" t="s">
        <v>22</v>
      </c>
      <c r="E32" s="0" t="s">
        <v>3677</v>
      </c>
      <c r="F32" s="0" t="s">
        <v>1328</v>
      </c>
      <c r="G32" s="0" t="s">
        <v>139</v>
      </c>
      <c r="H32" s="0" t="s">
        <v>139</v>
      </c>
      <c r="I32" s="0" t="s">
        <v>140</v>
      </c>
      <c r="J32" s="0" t="s">
        <v>1350</v>
      </c>
      <c r="K32" s="0" t="s">
        <v>3689</v>
      </c>
      <c r="L32" s="0" t="s">
        <v>1352</v>
      </c>
      <c r="M32" s="0" t="s">
        <v>91</v>
      </c>
      <c r="N32" s="0" t="s">
        <v>109</v>
      </c>
      <c r="O32" s="0" t="s">
        <v>139</v>
      </c>
      <c r="P32" s="0" t="s">
        <v>139</v>
      </c>
      <c r="Q32" s="0" t="s">
        <v>140</v>
      </c>
      <c r="R32" s="0" t="s">
        <v>3616</v>
      </c>
      <c r="S32" s="0" t="s">
        <v>3623</v>
      </c>
      <c r="T32" s="0" t="s">
        <v>3604</v>
      </c>
      <c r="U32" s="0" t="s">
        <v>3605</v>
      </c>
      <c r="V32" s="0" t="s">
        <v>3606</v>
      </c>
      <c r="W32" s="0" t="s">
        <v>3607</v>
      </c>
      <c r="X32" s="0" t="s">
        <v>3608</v>
      </c>
      <c r="Y32" s="0" t="s">
        <v>3605</v>
      </c>
      <c r="Z32" s="0" t="s">
        <v>3678</v>
      </c>
      <c r="AA32" s="0" t="s">
        <v>3628</v>
      </c>
      <c r="AB32" s="0" t="s">
        <v>3679</v>
      </c>
      <c r="AC32" s="0" t="s">
        <v>19</v>
      </c>
      <c r="AD32" s="0" t="s">
        <v>61</v>
      </c>
      <c r="AE32" s="0" t="s">
        <v>19</v>
      </c>
      <c r="AF32" s="0" t="s">
        <v>22</v>
      </c>
      <c r="AG32" s="0" t="s">
        <v>22</v>
      </c>
      <c r="AH32" s="0" t="s">
        <v>3680</v>
      </c>
      <c r="AI32" s="0" t="s">
        <v>3680</v>
      </c>
      <c r="AJ32" s="0" t="s">
        <v>22</v>
      </c>
      <c r="AK32" s="0" t="s">
        <v>22</v>
      </c>
    </row>
    <row customHeight="1" ht="11.25">
      <c r="A33" s="0" t="s">
        <v>22</v>
      </c>
      <c r="B33" s="0" t="s">
        <v>48</v>
      </c>
      <c r="C33" s="0" t="s">
        <v>50</v>
      </c>
      <c r="D33" s="0" t="s">
        <v>22</v>
      </c>
      <c r="E33" s="0" t="s">
        <v>3677</v>
      </c>
      <c r="F33" s="0" t="s">
        <v>1328</v>
      </c>
      <c r="G33" s="0" t="s">
        <v>139</v>
      </c>
      <c r="H33" s="0" t="s">
        <v>139</v>
      </c>
      <c r="I33" s="0" t="s">
        <v>140</v>
      </c>
      <c r="J33" s="0" t="s">
        <v>1350</v>
      </c>
      <c r="K33" s="0" t="s">
        <v>3689</v>
      </c>
      <c r="L33" s="0" t="s">
        <v>1352</v>
      </c>
      <c r="M33" s="0" t="s">
        <v>91</v>
      </c>
      <c r="N33" s="0" t="s">
        <v>117</v>
      </c>
      <c r="O33" s="0" t="s">
        <v>139</v>
      </c>
      <c r="P33" s="0" t="s">
        <v>139</v>
      </c>
      <c r="Q33" s="0" t="s">
        <v>140</v>
      </c>
      <c r="R33" s="0" t="s">
        <v>3654</v>
      </c>
      <c r="S33" s="0" t="s">
        <v>3661</v>
      </c>
      <c r="T33" s="0" t="s">
        <v>3604</v>
      </c>
      <c r="U33" s="0" t="s">
        <v>3605</v>
      </c>
      <c r="V33" s="0" t="s">
        <v>3606</v>
      </c>
      <c r="W33" s="0" t="s">
        <v>3607</v>
      </c>
      <c r="X33" s="0" t="s">
        <v>3608</v>
      </c>
      <c r="Y33" s="0" t="s">
        <v>3605</v>
      </c>
      <c r="Z33" s="0" t="s">
        <v>3678</v>
      </c>
      <c r="AA33" s="0" t="s">
        <v>3628</v>
      </c>
      <c r="AB33" s="0" t="s">
        <v>3679</v>
      </c>
      <c r="AC33" s="0" t="s">
        <v>19</v>
      </c>
      <c r="AD33" s="0" t="s">
        <v>61</v>
      </c>
      <c r="AE33" s="0" t="s">
        <v>19</v>
      </c>
      <c r="AF33" s="0" t="s">
        <v>22</v>
      </c>
      <c r="AG33" s="0" t="s">
        <v>22</v>
      </c>
      <c r="AH33" s="0" t="s">
        <v>3680</v>
      </c>
      <c r="AI33" s="0" t="s">
        <v>3680</v>
      </c>
      <c r="AJ33" s="0" t="s">
        <v>22</v>
      </c>
      <c r="AK33" s="0" t="s">
        <v>22</v>
      </c>
    </row>
    <row customHeight="1" ht="11.25">
      <c r="A34" s="0" t="s">
        <v>22</v>
      </c>
      <c r="B34" s="0" t="s">
        <v>48</v>
      </c>
      <c r="C34" s="0" t="s">
        <v>50</v>
      </c>
      <c r="D34" s="0" t="s">
        <v>22</v>
      </c>
      <c r="E34" s="0" t="s">
        <v>3677</v>
      </c>
      <c r="F34" s="0" t="s">
        <v>1328</v>
      </c>
      <c r="G34" s="0" t="s">
        <v>139</v>
      </c>
      <c r="H34" s="0" t="s">
        <v>139</v>
      </c>
      <c r="I34" s="0" t="s">
        <v>140</v>
      </c>
      <c r="J34" s="0" t="s">
        <v>1350</v>
      </c>
      <c r="K34" s="0" t="s">
        <v>3689</v>
      </c>
      <c r="L34" s="0" t="s">
        <v>1352</v>
      </c>
      <c r="M34" s="0" t="s">
        <v>91</v>
      </c>
      <c r="N34" s="0" t="s">
        <v>92</v>
      </c>
      <c r="O34" s="0" t="s">
        <v>139</v>
      </c>
      <c r="P34" s="0" t="s">
        <v>139</v>
      </c>
      <c r="Q34" s="0" t="s">
        <v>140</v>
      </c>
      <c r="R34" s="0" t="s">
        <v>3685</v>
      </c>
      <c r="S34" s="0" t="s">
        <v>3693</v>
      </c>
      <c r="T34" s="0" t="s">
        <v>3604</v>
      </c>
      <c r="U34" s="0" t="s">
        <v>3605</v>
      </c>
      <c r="V34" s="0" t="s">
        <v>3606</v>
      </c>
      <c r="W34" s="0" t="s">
        <v>3607</v>
      </c>
      <c r="X34" s="0" t="s">
        <v>3608</v>
      </c>
      <c r="Y34" s="0" t="s">
        <v>3605</v>
      </c>
      <c r="Z34" s="0" t="s">
        <v>3678</v>
      </c>
      <c r="AA34" s="0" t="s">
        <v>3628</v>
      </c>
      <c r="AB34" s="0" t="s">
        <v>3679</v>
      </c>
      <c r="AC34" s="0" t="s">
        <v>19</v>
      </c>
      <c r="AD34" s="0" t="s">
        <v>61</v>
      </c>
      <c r="AE34" s="0" t="s">
        <v>19</v>
      </c>
      <c r="AF34" s="0" t="s">
        <v>22</v>
      </c>
      <c r="AG34" s="0" t="s">
        <v>22</v>
      </c>
      <c r="AH34" s="0" t="s">
        <v>3680</v>
      </c>
      <c r="AI34" s="0" t="s">
        <v>3680</v>
      </c>
      <c r="AJ34" s="0" t="s">
        <v>22</v>
      </c>
      <c r="AK34" s="0" t="s">
        <v>22</v>
      </c>
    </row>
    <row customHeight="1" ht="11.25">
      <c r="A35" s="0" t="s">
        <v>22</v>
      </c>
      <c r="B35" s="0" t="s">
        <v>48</v>
      </c>
      <c r="C35" s="0" t="s">
        <v>50</v>
      </c>
      <c r="D35" s="0" t="s">
        <v>22</v>
      </c>
      <c r="E35" s="0" t="s">
        <v>3677</v>
      </c>
      <c r="F35" s="0" t="s">
        <v>1328</v>
      </c>
      <c r="G35" s="0" t="s">
        <v>139</v>
      </c>
      <c r="H35" s="0" t="s">
        <v>139</v>
      </c>
      <c r="I35" s="0" t="s">
        <v>140</v>
      </c>
      <c r="J35" s="0" t="s">
        <v>1350</v>
      </c>
      <c r="K35" s="0" t="s">
        <v>3689</v>
      </c>
      <c r="L35" s="0" t="s">
        <v>1352</v>
      </c>
      <c r="M35" s="0" t="s">
        <v>91</v>
      </c>
      <c r="N35" s="0" t="s">
        <v>89</v>
      </c>
      <c r="O35" s="0" t="s">
        <v>139</v>
      </c>
      <c r="P35" s="0" t="s">
        <v>139</v>
      </c>
      <c r="Q35" s="0" t="s">
        <v>140</v>
      </c>
      <c r="R35" s="0" t="s">
        <v>3687</v>
      </c>
      <c r="S35" s="0" t="s">
        <v>3694</v>
      </c>
      <c r="T35" s="0" t="s">
        <v>3604</v>
      </c>
      <c r="U35" s="0" t="s">
        <v>3605</v>
      </c>
      <c r="V35" s="0" t="s">
        <v>3606</v>
      </c>
      <c r="W35" s="0" t="s">
        <v>3607</v>
      </c>
      <c r="X35" s="0" t="s">
        <v>3608</v>
      </c>
      <c r="Y35" s="0" t="s">
        <v>3605</v>
      </c>
      <c r="Z35" s="0" t="s">
        <v>3678</v>
      </c>
      <c r="AA35" s="0" t="s">
        <v>3628</v>
      </c>
      <c r="AB35" s="0" t="s">
        <v>3679</v>
      </c>
      <c r="AC35" s="0" t="s">
        <v>19</v>
      </c>
      <c r="AD35" s="0" t="s">
        <v>61</v>
      </c>
      <c r="AE35" s="0" t="s">
        <v>19</v>
      </c>
      <c r="AF35" s="0" t="s">
        <v>22</v>
      </c>
      <c r="AG35" s="0" t="s">
        <v>22</v>
      </c>
      <c r="AH35" s="0" t="s">
        <v>3680</v>
      </c>
      <c r="AI35" s="0" t="s">
        <v>3680</v>
      </c>
      <c r="AJ35" s="0" t="s">
        <v>22</v>
      </c>
      <c r="AK35" s="0" t="s">
        <v>22</v>
      </c>
    </row>
    <row customHeight="1" ht="11.25">
      <c r="A36" s="0" t="s">
        <v>22</v>
      </c>
      <c r="B36" s="0" t="s">
        <v>48</v>
      </c>
      <c r="C36" s="0" t="s">
        <v>50</v>
      </c>
      <c r="D36" s="0" t="s">
        <v>22</v>
      </c>
      <c r="E36" s="0" t="s">
        <v>3695</v>
      </c>
      <c r="F36" s="0" t="s">
        <v>1269</v>
      </c>
      <c r="G36" s="0" t="s">
        <v>155</v>
      </c>
      <c r="H36" s="0" t="s">
        <v>155</v>
      </c>
      <c r="I36" s="0" t="s">
        <v>156</v>
      </c>
      <c r="J36" s="0" t="s">
        <v>3696</v>
      </c>
      <c r="K36" s="0" t="s">
        <v>3697</v>
      </c>
      <c r="L36" s="0" t="s">
        <v>3698</v>
      </c>
      <c r="M36" s="0" t="s">
        <v>1261</v>
      </c>
      <c r="N36" s="0" t="s">
        <v>98</v>
      </c>
      <c r="O36" s="0" t="s">
        <v>155</v>
      </c>
      <c r="P36" s="0" t="s">
        <v>155</v>
      </c>
      <c r="Q36" s="0" t="s">
        <v>156</v>
      </c>
      <c r="R36" s="0" t="s">
        <v>3696</v>
      </c>
      <c r="S36" s="0" t="s">
        <v>3697</v>
      </c>
      <c r="T36" s="0" t="s">
        <v>3604</v>
      </c>
      <c r="U36" s="0" t="s">
        <v>3605</v>
      </c>
      <c r="V36" s="0" t="s">
        <v>3699</v>
      </c>
      <c r="W36" s="0" t="s">
        <v>3607</v>
      </c>
      <c r="X36" s="0" t="s">
        <v>3700</v>
      </c>
      <c r="Y36" s="0" t="s">
        <v>3605</v>
      </c>
      <c r="Z36" s="0" t="s">
        <v>3701</v>
      </c>
      <c r="AA36" s="0" t="s">
        <v>3702</v>
      </c>
      <c r="AB36" s="0" t="s">
        <v>3703</v>
      </c>
      <c r="AC36" s="0" t="s">
        <v>61</v>
      </c>
      <c r="AD36" s="0" t="s">
        <v>19</v>
      </c>
      <c r="AE36" s="0" t="s">
        <v>19</v>
      </c>
      <c r="AF36" s="0" t="s">
        <v>118</v>
      </c>
      <c r="AG36" s="0" t="s">
        <v>118</v>
      </c>
      <c r="AH36" s="0" t="s">
        <v>22</v>
      </c>
      <c r="AI36" s="0" t="s">
        <v>22</v>
      </c>
      <c r="AJ36" s="0" t="s">
        <v>22</v>
      </c>
      <c r="AK36" s="0" t="s">
        <v>22</v>
      </c>
    </row>
    <row customHeight="1" ht="11.25">
      <c r="A37" s="0" t="s">
        <v>22</v>
      </c>
      <c r="B37" s="0" t="s">
        <v>48</v>
      </c>
      <c r="C37" s="0" t="s">
        <v>50</v>
      </c>
      <c r="D37" s="0" t="s">
        <v>22</v>
      </c>
      <c r="E37" s="0" t="s">
        <v>3695</v>
      </c>
      <c r="F37" s="0" t="s">
        <v>1269</v>
      </c>
      <c r="G37" s="0" t="s">
        <v>155</v>
      </c>
      <c r="H37" s="0" t="s">
        <v>155</v>
      </c>
      <c r="I37" s="0" t="s">
        <v>156</v>
      </c>
      <c r="J37" s="0" t="s">
        <v>3696</v>
      </c>
      <c r="K37" s="0" t="s">
        <v>3697</v>
      </c>
      <c r="L37" s="0" t="s">
        <v>3698</v>
      </c>
      <c r="M37" s="0" t="s">
        <v>1261</v>
      </c>
      <c r="N37" s="0" t="s">
        <v>98</v>
      </c>
      <c r="O37" s="0" t="s">
        <v>155</v>
      </c>
      <c r="P37" s="0" t="s">
        <v>155</v>
      </c>
      <c r="Q37" s="0" t="s">
        <v>156</v>
      </c>
      <c r="R37" s="0" t="s">
        <v>3696</v>
      </c>
      <c r="S37" s="0" t="s">
        <v>3697</v>
      </c>
      <c r="T37" s="0" t="s">
        <v>3604</v>
      </c>
      <c r="U37" s="0" t="s">
        <v>3605</v>
      </c>
      <c r="V37" s="0" t="s">
        <v>3699</v>
      </c>
      <c r="W37" s="0" t="s">
        <v>3607</v>
      </c>
      <c r="X37" s="0" t="s">
        <v>3700</v>
      </c>
      <c r="Y37" s="0" t="s">
        <v>3605</v>
      </c>
      <c r="Z37" s="0" t="s">
        <v>3701</v>
      </c>
      <c r="AA37" s="0" t="s">
        <v>3702</v>
      </c>
      <c r="AB37" s="0" t="s">
        <v>3703</v>
      </c>
      <c r="AC37" s="0" t="s">
        <v>61</v>
      </c>
      <c r="AD37" s="0" t="s">
        <v>19</v>
      </c>
      <c r="AE37" s="0" t="s">
        <v>19</v>
      </c>
      <c r="AF37" s="0" t="s">
        <v>118</v>
      </c>
      <c r="AG37" s="0" t="s">
        <v>118</v>
      </c>
      <c r="AH37" s="0" t="s">
        <v>22</v>
      </c>
      <c r="AI37" s="0" t="s">
        <v>22</v>
      </c>
      <c r="AJ37" s="0" t="s">
        <v>22</v>
      </c>
      <c r="AK37" s="0" t="s">
        <v>22</v>
      </c>
    </row>
    <row customHeight="1" ht="11.25">
      <c r="A38" s="0" t="s">
        <v>22</v>
      </c>
      <c r="B38" s="0" t="s">
        <v>48</v>
      </c>
      <c r="C38" s="0" t="s">
        <v>50</v>
      </c>
      <c r="D38" s="0" t="s">
        <v>22</v>
      </c>
      <c r="E38" s="0" t="s">
        <v>3704</v>
      </c>
      <c r="F38" s="0" t="s">
        <v>1328</v>
      </c>
      <c r="G38" s="0" t="s">
        <v>195</v>
      </c>
      <c r="H38" s="0" t="s">
        <v>195</v>
      </c>
      <c r="I38" s="0" t="s">
        <v>196</v>
      </c>
      <c r="J38" s="0" t="s">
        <v>3705</v>
      </c>
      <c r="K38" s="0" t="s">
        <v>3706</v>
      </c>
      <c r="L38" s="0" t="s">
        <v>976</v>
      </c>
      <c r="M38" s="0" t="s">
        <v>976</v>
      </c>
      <c r="N38" s="0" t="s">
        <v>98</v>
      </c>
      <c r="O38" s="0" t="s">
        <v>195</v>
      </c>
      <c r="P38" s="0" t="s">
        <v>195</v>
      </c>
      <c r="Q38" s="0" t="s">
        <v>196</v>
      </c>
      <c r="R38" s="0" t="s">
        <v>3705</v>
      </c>
      <c r="S38" s="0" t="s">
        <v>3706</v>
      </c>
      <c r="T38" s="0" t="s">
        <v>3604</v>
      </c>
      <c r="U38" s="0" t="s">
        <v>3707</v>
      </c>
      <c r="V38" s="0" t="s">
        <v>3708</v>
      </c>
      <c r="W38" s="0" t="s">
        <v>3607</v>
      </c>
      <c r="X38" s="0" t="s">
        <v>3700</v>
      </c>
      <c r="Y38" s="0" t="s">
        <v>3605</v>
      </c>
      <c r="Z38" s="0" t="s">
        <v>3709</v>
      </c>
      <c r="AA38" s="0" t="s">
        <v>3710</v>
      </c>
      <c r="AB38" s="0" t="s">
        <v>3711</v>
      </c>
      <c r="AC38" s="0" t="s">
        <v>19</v>
      </c>
      <c r="AD38" s="0" t="s">
        <v>61</v>
      </c>
      <c r="AE38" s="0" t="s">
        <v>19</v>
      </c>
      <c r="AF38" s="0" t="s">
        <v>22</v>
      </c>
      <c r="AG38" s="0" t="s">
        <v>22</v>
      </c>
      <c r="AH38" s="0" t="s">
        <v>3712</v>
      </c>
      <c r="AI38" s="0" t="s">
        <v>3713</v>
      </c>
      <c r="AJ38" s="0" t="s">
        <v>22</v>
      </c>
      <c r="AK38" s="0" t="s">
        <v>22</v>
      </c>
    </row>
    <row customHeight="1" ht="11.25">
      <c r="A39" s="0" t="s">
        <v>22</v>
      </c>
      <c r="B39" s="0" t="s">
        <v>48</v>
      </c>
      <c r="C39" s="0" t="s">
        <v>50</v>
      </c>
      <c r="D39" s="0" t="s">
        <v>22</v>
      </c>
      <c r="E39" s="0" t="s">
        <v>3714</v>
      </c>
      <c r="F39" s="0" t="s">
        <v>1328</v>
      </c>
      <c r="G39" s="0" t="s">
        <v>195</v>
      </c>
      <c r="H39" s="0" t="s">
        <v>195</v>
      </c>
      <c r="I39" s="0" t="s">
        <v>196</v>
      </c>
      <c r="J39" s="0" t="s">
        <v>3705</v>
      </c>
      <c r="K39" s="0" t="s">
        <v>3706</v>
      </c>
      <c r="L39" s="0" t="s">
        <v>976</v>
      </c>
      <c r="M39" s="0" t="s">
        <v>976</v>
      </c>
      <c r="N39" s="0" t="s">
        <v>98</v>
      </c>
      <c r="O39" s="0" t="s">
        <v>195</v>
      </c>
      <c r="P39" s="0" t="s">
        <v>195</v>
      </c>
      <c r="Q39" s="0" t="s">
        <v>196</v>
      </c>
      <c r="R39" s="0" t="s">
        <v>3705</v>
      </c>
      <c r="S39" s="0" t="s">
        <v>3706</v>
      </c>
      <c r="T39" s="0" t="s">
        <v>3604</v>
      </c>
      <c r="U39" s="0" t="s">
        <v>3707</v>
      </c>
      <c r="V39" s="0" t="s">
        <v>3708</v>
      </c>
      <c r="W39" s="0" t="s">
        <v>3607</v>
      </c>
      <c r="X39" s="0" t="s">
        <v>3700</v>
      </c>
      <c r="Y39" s="0" t="s">
        <v>3605</v>
      </c>
      <c r="Z39" s="0" t="s">
        <v>3709</v>
      </c>
      <c r="AA39" s="0" t="s">
        <v>3710</v>
      </c>
      <c r="AB39" s="0" t="s">
        <v>3711</v>
      </c>
      <c r="AC39" s="0" t="s">
        <v>19</v>
      </c>
      <c r="AD39" s="0" t="s">
        <v>61</v>
      </c>
      <c r="AE39" s="0" t="s">
        <v>19</v>
      </c>
      <c r="AF39" s="0" t="s">
        <v>22</v>
      </c>
      <c r="AG39" s="0" t="s">
        <v>22</v>
      </c>
      <c r="AH39" s="0" t="s">
        <v>109</v>
      </c>
      <c r="AI39" s="0" t="s">
        <v>109</v>
      </c>
      <c r="AJ39" s="0" t="s">
        <v>22</v>
      </c>
      <c r="AK39" s="0" t="s">
        <v>22</v>
      </c>
    </row>
    <row customHeight="1" ht="11.25">
      <c r="A40" s="0" t="s">
        <v>22</v>
      </c>
      <c r="B40" s="0" t="s">
        <v>48</v>
      </c>
      <c r="C40" s="0" t="s">
        <v>50</v>
      </c>
      <c r="D40" s="0" t="s">
        <v>22</v>
      </c>
      <c r="E40" s="0" t="s">
        <v>3715</v>
      </c>
      <c r="F40" s="0" t="s">
        <v>1328</v>
      </c>
      <c r="G40" s="0" t="s">
        <v>181</v>
      </c>
      <c r="H40" s="0" t="s">
        <v>181</v>
      </c>
      <c r="I40" s="0" t="s">
        <v>182</v>
      </c>
      <c r="J40" s="0" t="s">
        <v>3716</v>
      </c>
      <c r="K40" s="0" t="s">
        <v>3717</v>
      </c>
      <c r="L40" s="0" t="s">
        <v>976</v>
      </c>
      <c r="M40" s="0" t="s">
        <v>976</v>
      </c>
      <c r="N40" s="0" t="s">
        <v>98</v>
      </c>
      <c r="O40" s="0" t="s">
        <v>181</v>
      </c>
      <c r="P40" s="0" t="s">
        <v>181</v>
      </c>
      <c r="Q40" s="0" t="s">
        <v>182</v>
      </c>
      <c r="R40" s="0" t="s">
        <v>3716</v>
      </c>
      <c r="S40" s="0" t="s">
        <v>3717</v>
      </c>
      <c r="T40" s="0" t="s">
        <v>3604</v>
      </c>
      <c r="U40" s="0" t="s">
        <v>3707</v>
      </c>
      <c r="V40" s="0" t="s">
        <v>3718</v>
      </c>
      <c r="W40" s="0" t="s">
        <v>3607</v>
      </c>
      <c r="X40" s="0" t="s">
        <v>3700</v>
      </c>
      <c r="Y40" s="0" t="s">
        <v>3605</v>
      </c>
      <c r="Z40" s="0" t="s">
        <v>3719</v>
      </c>
      <c r="AA40" s="0" t="s">
        <v>3710</v>
      </c>
      <c r="AB40" s="0" t="s">
        <v>3720</v>
      </c>
      <c r="AC40" s="0" t="s">
        <v>19</v>
      </c>
      <c r="AD40" s="0" t="s">
        <v>61</v>
      </c>
      <c r="AE40" s="0" t="s">
        <v>19</v>
      </c>
      <c r="AF40" s="0" t="s">
        <v>22</v>
      </c>
      <c r="AG40" s="0" t="s">
        <v>22</v>
      </c>
      <c r="AH40" s="0" t="s">
        <v>3721</v>
      </c>
      <c r="AI40" s="0" t="s">
        <v>3721</v>
      </c>
      <c r="AJ40" s="0" t="s">
        <v>22</v>
      </c>
      <c r="AK40" s="0" t="s">
        <v>22</v>
      </c>
    </row>
    <row customHeight="1" ht="11.25">
      <c r="A41" s="0" t="s">
        <v>22</v>
      </c>
      <c r="B41" s="0" t="s">
        <v>48</v>
      </c>
      <c r="C41" s="0" t="s">
        <v>50</v>
      </c>
      <c r="D41" s="0" t="s">
        <v>22</v>
      </c>
      <c r="E41" s="0" t="s">
        <v>3722</v>
      </c>
      <c r="F41" s="0" t="s">
        <v>1416</v>
      </c>
      <c r="G41" s="0" t="s">
        <v>3550</v>
      </c>
      <c r="H41" s="0" t="s">
        <v>3550</v>
      </c>
      <c r="I41" s="0" t="s">
        <v>3551</v>
      </c>
      <c r="J41" s="0" t="s">
        <v>3723</v>
      </c>
      <c r="K41" s="0" t="s">
        <v>3724</v>
      </c>
      <c r="L41" s="0" t="s">
        <v>3725</v>
      </c>
      <c r="M41" s="0" t="s">
        <v>976</v>
      </c>
      <c r="N41" s="0" t="s">
        <v>98</v>
      </c>
      <c r="O41" s="0" t="s">
        <v>3550</v>
      </c>
      <c r="P41" s="0" t="s">
        <v>3550</v>
      </c>
      <c r="Q41" s="0" t="s">
        <v>3551</v>
      </c>
      <c r="R41" s="0" t="s">
        <v>3723</v>
      </c>
      <c r="S41" s="0" t="s">
        <v>3724</v>
      </c>
      <c r="T41" s="0" t="s">
        <v>3604</v>
      </c>
      <c r="U41" s="0" t="s">
        <v>3707</v>
      </c>
      <c r="V41" s="0" t="s">
        <v>3726</v>
      </c>
      <c r="W41" s="0" t="s">
        <v>3607</v>
      </c>
      <c r="X41" s="0" t="s">
        <v>3700</v>
      </c>
      <c r="Y41" s="0" t="s">
        <v>3605</v>
      </c>
      <c r="Z41" s="0" t="s">
        <v>3727</v>
      </c>
      <c r="AA41" s="0" t="s">
        <v>3728</v>
      </c>
      <c r="AB41" s="0" t="s">
        <v>3729</v>
      </c>
      <c r="AC41" s="0" t="s">
        <v>19</v>
      </c>
      <c r="AD41" s="0" t="s">
        <v>61</v>
      </c>
      <c r="AE41" s="0" t="s">
        <v>61</v>
      </c>
      <c r="AF41" s="0" t="s">
        <v>22</v>
      </c>
      <c r="AG41" s="0" t="s">
        <v>22</v>
      </c>
      <c r="AH41" s="0" t="s">
        <v>89</v>
      </c>
      <c r="AI41" s="0" t="s">
        <v>89</v>
      </c>
      <c r="AJ41" s="0" t="s">
        <v>98</v>
      </c>
      <c r="AK41" s="0" t="s">
        <v>98</v>
      </c>
    </row>
    <row customHeight="1" ht="11.25">
      <c r="A42" s="0" t="s">
        <v>22</v>
      </c>
      <c r="B42" s="0" t="s">
        <v>48</v>
      </c>
      <c r="C42" s="0" t="s">
        <v>50</v>
      </c>
      <c r="D42" s="0" t="s">
        <v>22</v>
      </c>
      <c r="E42" s="0" t="s">
        <v>3722</v>
      </c>
      <c r="F42" s="0" t="s">
        <v>1416</v>
      </c>
      <c r="G42" s="0" t="s">
        <v>162</v>
      </c>
      <c r="H42" s="0" t="s">
        <v>162</v>
      </c>
      <c r="I42" s="0" t="s">
        <v>163</v>
      </c>
      <c r="J42" s="0" t="s">
        <v>3723</v>
      </c>
      <c r="K42" s="0" t="s">
        <v>3730</v>
      </c>
      <c r="L42" s="0" t="s">
        <v>3725</v>
      </c>
      <c r="M42" s="0" t="s">
        <v>976</v>
      </c>
      <c r="N42" s="0" t="s">
        <v>98</v>
      </c>
      <c r="O42" s="0" t="s">
        <v>162</v>
      </c>
      <c r="P42" s="0" t="s">
        <v>162</v>
      </c>
      <c r="Q42" s="0" t="s">
        <v>163</v>
      </c>
      <c r="R42" s="0" t="s">
        <v>3723</v>
      </c>
      <c r="S42" s="0" t="s">
        <v>3730</v>
      </c>
      <c r="T42" s="0" t="s">
        <v>3604</v>
      </c>
      <c r="U42" s="0" t="s">
        <v>3707</v>
      </c>
      <c r="V42" s="0" t="s">
        <v>3726</v>
      </c>
      <c r="W42" s="0" t="s">
        <v>3607</v>
      </c>
      <c r="X42" s="0" t="s">
        <v>3700</v>
      </c>
      <c r="Y42" s="0" t="s">
        <v>3605</v>
      </c>
      <c r="Z42" s="0" t="s">
        <v>3727</v>
      </c>
      <c r="AA42" s="0" t="s">
        <v>3728</v>
      </c>
      <c r="AB42" s="0" t="s">
        <v>3729</v>
      </c>
      <c r="AC42" s="0" t="s">
        <v>19</v>
      </c>
      <c r="AD42" s="0" t="s">
        <v>61</v>
      </c>
      <c r="AE42" s="0" t="s">
        <v>61</v>
      </c>
      <c r="AF42" s="0" t="s">
        <v>22</v>
      </c>
      <c r="AG42" s="0" t="s">
        <v>22</v>
      </c>
      <c r="AH42" s="0" t="s">
        <v>89</v>
      </c>
      <c r="AI42" s="0" t="s">
        <v>89</v>
      </c>
      <c r="AJ42" s="0" t="s">
        <v>98</v>
      </c>
      <c r="AK42" s="0" t="s">
        <v>98</v>
      </c>
    </row>
    <row customHeight="1" ht="11.25">
      <c r="A43" s="0" t="s">
        <v>22</v>
      </c>
      <c r="B43" s="0" t="s">
        <v>48</v>
      </c>
      <c r="C43" s="0" t="s">
        <v>50</v>
      </c>
      <c r="D43" s="0" t="s">
        <v>22</v>
      </c>
      <c r="E43" s="0" t="s">
        <v>3731</v>
      </c>
      <c r="F43" s="0" t="s">
        <v>1257</v>
      </c>
      <c r="G43" s="0" t="s">
        <v>3550</v>
      </c>
      <c r="H43" s="0" t="s">
        <v>3550</v>
      </c>
      <c r="I43" s="0" t="s">
        <v>3551</v>
      </c>
      <c r="J43" s="0" t="s">
        <v>3723</v>
      </c>
      <c r="K43" s="0" t="s">
        <v>3724</v>
      </c>
      <c r="L43" s="0" t="s">
        <v>3725</v>
      </c>
      <c r="M43" s="0" t="s">
        <v>3732</v>
      </c>
      <c r="N43" s="0" t="s">
        <v>98</v>
      </c>
      <c r="O43" s="0" t="s">
        <v>3550</v>
      </c>
      <c r="P43" s="0" t="s">
        <v>3550</v>
      </c>
      <c r="Q43" s="0" t="s">
        <v>3551</v>
      </c>
      <c r="R43" s="0" t="s">
        <v>3723</v>
      </c>
      <c r="S43" s="0" t="s">
        <v>3724</v>
      </c>
      <c r="T43" s="0" t="s">
        <v>3604</v>
      </c>
      <c r="U43" s="0" t="s">
        <v>3707</v>
      </c>
      <c r="V43" s="0" t="s">
        <v>3726</v>
      </c>
      <c r="W43" s="0" t="s">
        <v>3607</v>
      </c>
      <c r="X43" s="0" t="s">
        <v>3700</v>
      </c>
      <c r="Y43" s="0" t="s">
        <v>3733</v>
      </c>
      <c r="Z43" s="0" t="s">
        <v>3727</v>
      </c>
      <c r="AA43" s="0" t="s">
        <v>3728</v>
      </c>
      <c r="AB43" s="0" t="s">
        <v>3734</v>
      </c>
      <c r="AC43" s="0" t="s">
        <v>19</v>
      </c>
      <c r="AD43" s="0" t="s">
        <v>19</v>
      </c>
      <c r="AE43" s="0" t="s">
        <v>61</v>
      </c>
      <c r="AF43" s="0" t="s">
        <v>22</v>
      </c>
      <c r="AG43" s="0" t="s">
        <v>22</v>
      </c>
      <c r="AH43" s="0" t="s">
        <v>22</v>
      </c>
      <c r="AI43" s="0" t="s">
        <v>22</v>
      </c>
      <c r="AJ43" s="0" t="s">
        <v>3721</v>
      </c>
      <c r="AK43" s="0" t="s">
        <v>529</v>
      </c>
    </row>
    <row customHeight="1" ht="11.25">
      <c r="A44" s="0" t="s">
        <v>22</v>
      </c>
      <c r="B44" s="0" t="s">
        <v>48</v>
      </c>
      <c r="C44" s="0" t="s">
        <v>50</v>
      </c>
      <c r="D44" s="0" t="s">
        <v>22</v>
      </c>
      <c r="E44" s="0" t="s">
        <v>3731</v>
      </c>
      <c r="F44" s="0" t="s">
        <v>1257</v>
      </c>
      <c r="G44" s="0" t="s">
        <v>162</v>
      </c>
      <c r="H44" s="0" t="s">
        <v>162</v>
      </c>
      <c r="I44" s="0" t="s">
        <v>163</v>
      </c>
      <c r="J44" s="0" t="s">
        <v>3723</v>
      </c>
      <c r="K44" s="0" t="s">
        <v>3730</v>
      </c>
      <c r="L44" s="0" t="s">
        <v>3725</v>
      </c>
      <c r="M44" s="0" t="s">
        <v>3732</v>
      </c>
      <c r="N44" s="0" t="s">
        <v>98</v>
      </c>
      <c r="O44" s="0" t="s">
        <v>162</v>
      </c>
      <c r="P44" s="0" t="s">
        <v>162</v>
      </c>
      <c r="Q44" s="0" t="s">
        <v>163</v>
      </c>
      <c r="R44" s="0" t="s">
        <v>3723</v>
      </c>
      <c r="S44" s="0" t="s">
        <v>3730</v>
      </c>
      <c r="T44" s="0" t="s">
        <v>3604</v>
      </c>
      <c r="U44" s="0" t="s">
        <v>3707</v>
      </c>
      <c r="V44" s="0" t="s">
        <v>3726</v>
      </c>
      <c r="W44" s="0" t="s">
        <v>3607</v>
      </c>
      <c r="X44" s="0" t="s">
        <v>3700</v>
      </c>
      <c r="Y44" s="0" t="s">
        <v>3733</v>
      </c>
      <c r="Z44" s="0" t="s">
        <v>3727</v>
      </c>
      <c r="AA44" s="0" t="s">
        <v>3728</v>
      </c>
      <c r="AB44" s="0" t="s">
        <v>3734</v>
      </c>
      <c r="AC44" s="0" t="s">
        <v>19</v>
      </c>
      <c r="AD44" s="0" t="s">
        <v>19</v>
      </c>
      <c r="AE44" s="0" t="s">
        <v>61</v>
      </c>
      <c r="AF44" s="0" t="s">
        <v>22</v>
      </c>
      <c r="AG44" s="0" t="s">
        <v>22</v>
      </c>
      <c r="AH44" s="0" t="s">
        <v>22</v>
      </c>
      <c r="AI44" s="0" t="s">
        <v>22</v>
      </c>
      <c r="AJ44" s="0" t="s">
        <v>3721</v>
      </c>
      <c r="AK44" s="0" t="s">
        <v>529</v>
      </c>
    </row>
    <row customHeight="1" ht="11.25">
      <c r="A45" s="0" t="s">
        <v>22</v>
      </c>
      <c r="B45" s="0" t="s">
        <v>48</v>
      </c>
      <c r="C45" s="0" t="s">
        <v>50</v>
      </c>
      <c r="D45" s="0" t="s">
        <v>22</v>
      </c>
      <c r="E45" s="0" t="s">
        <v>3735</v>
      </c>
      <c r="F45" s="0" t="s">
        <v>1269</v>
      </c>
      <c r="G45" s="0" t="s">
        <v>155</v>
      </c>
      <c r="H45" s="0" t="s">
        <v>155</v>
      </c>
      <c r="I45" s="0" t="s">
        <v>156</v>
      </c>
      <c r="J45" s="0" t="s">
        <v>1466</v>
      </c>
      <c r="K45" s="0" t="s">
        <v>1467</v>
      </c>
      <c r="L45" s="0" t="s">
        <v>3736</v>
      </c>
      <c r="M45" s="0" t="s">
        <v>1261</v>
      </c>
      <c r="N45" s="0" t="s">
        <v>98</v>
      </c>
      <c r="O45" s="0" t="s">
        <v>155</v>
      </c>
      <c r="P45" s="0" t="s">
        <v>155</v>
      </c>
      <c r="Q45" s="0" t="s">
        <v>156</v>
      </c>
      <c r="R45" s="0" t="s">
        <v>1466</v>
      </c>
      <c r="S45" s="0" t="s">
        <v>1467</v>
      </c>
      <c r="T45" s="0" t="s">
        <v>3737</v>
      </c>
      <c r="U45" s="0" t="s">
        <v>3738</v>
      </c>
      <c r="V45" s="0" t="s">
        <v>3739</v>
      </c>
      <c r="W45" s="0" t="s">
        <v>3607</v>
      </c>
      <c r="X45" s="0" t="s">
        <v>3700</v>
      </c>
      <c r="Y45" s="0" t="s">
        <v>3605</v>
      </c>
      <c r="Z45" s="0" t="s">
        <v>3740</v>
      </c>
      <c r="AA45" s="0" t="s">
        <v>3741</v>
      </c>
      <c r="AB45" s="0" t="s">
        <v>3742</v>
      </c>
      <c r="AC45" s="0" t="s">
        <v>61</v>
      </c>
      <c r="AD45" s="0" t="s">
        <v>19</v>
      </c>
      <c r="AE45" s="0" t="s">
        <v>19</v>
      </c>
      <c r="AF45" s="0" t="s">
        <v>118</v>
      </c>
      <c r="AG45" s="0" t="s">
        <v>118</v>
      </c>
      <c r="AH45" s="0" t="s">
        <v>22</v>
      </c>
      <c r="AI45" s="0" t="s">
        <v>22</v>
      </c>
      <c r="AJ45" s="0" t="s">
        <v>22</v>
      </c>
      <c r="AK45" s="0" t="s">
        <v>22</v>
      </c>
    </row>
    <row customHeight="1" ht="11.25">
      <c r="A46" s="0" t="s">
        <v>22</v>
      </c>
      <c r="B46" s="0" t="s">
        <v>48</v>
      </c>
      <c r="C46" s="0" t="s">
        <v>50</v>
      </c>
      <c r="D46" s="0" t="s">
        <v>22</v>
      </c>
      <c r="E46" s="0" t="s">
        <v>3735</v>
      </c>
      <c r="F46" s="0" t="s">
        <v>1269</v>
      </c>
      <c r="G46" s="0" t="s">
        <v>155</v>
      </c>
      <c r="H46" s="0" t="s">
        <v>155</v>
      </c>
      <c r="I46" s="0" t="s">
        <v>156</v>
      </c>
      <c r="J46" s="0" t="s">
        <v>1466</v>
      </c>
      <c r="K46" s="0" t="s">
        <v>1467</v>
      </c>
      <c r="L46" s="0" t="s">
        <v>3736</v>
      </c>
      <c r="M46" s="0" t="s">
        <v>1261</v>
      </c>
      <c r="N46" s="0" t="s">
        <v>98</v>
      </c>
      <c r="O46" s="0" t="s">
        <v>155</v>
      </c>
      <c r="P46" s="0" t="s">
        <v>155</v>
      </c>
      <c r="Q46" s="0" t="s">
        <v>156</v>
      </c>
      <c r="R46" s="0" t="s">
        <v>1466</v>
      </c>
      <c r="S46" s="0" t="s">
        <v>1467</v>
      </c>
      <c r="T46" s="0" t="s">
        <v>3737</v>
      </c>
      <c r="U46" s="0" t="s">
        <v>3738</v>
      </c>
      <c r="V46" s="0" t="s">
        <v>3739</v>
      </c>
      <c r="W46" s="0" t="s">
        <v>3607</v>
      </c>
      <c r="X46" s="0" t="s">
        <v>3700</v>
      </c>
      <c r="Y46" s="0" t="s">
        <v>3605</v>
      </c>
      <c r="Z46" s="0" t="s">
        <v>3740</v>
      </c>
      <c r="AA46" s="0" t="s">
        <v>3741</v>
      </c>
      <c r="AB46" s="0" t="s">
        <v>3742</v>
      </c>
      <c r="AC46" s="0" t="s">
        <v>61</v>
      </c>
      <c r="AD46" s="0" t="s">
        <v>19</v>
      </c>
      <c r="AE46" s="0" t="s">
        <v>19</v>
      </c>
      <c r="AF46" s="0" t="s">
        <v>118</v>
      </c>
      <c r="AG46" s="0" t="s">
        <v>118</v>
      </c>
      <c r="AH46" s="0" t="s">
        <v>22</v>
      </c>
      <c r="AI46" s="0" t="s">
        <v>22</v>
      </c>
      <c r="AJ46" s="0" t="s">
        <v>22</v>
      </c>
      <c r="AK46" s="0" t="s">
        <v>22</v>
      </c>
    </row>
    <row customHeight="1" ht="11.25">
      <c r="A47" s="0" t="s">
        <v>22</v>
      </c>
      <c r="B47" s="0" t="s">
        <v>48</v>
      </c>
      <c r="C47" s="0" t="s">
        <v>50</v>
      </c>
      <c r="D47" s="0" t="s">
        <v>22</v>
      </c>
      <c r="E47" s="0" t="s">
        <v>3743</v>
      </c>
      <c r="F47" s="0" t="s">
        <v>1269</v>
      </c>
      <c r="G47" s="0" t="s">
        <v>185</v>
      </c>
      <c r="H47" s="0" t="s">
        <v>185</v>
      </c>
      <c r="I47" s="0" t="s">
        <v>186</v>
      </c>
      <c r="J47" s="0" t="s">
        <v>3744</v>
      </c>
      <c r="K47" s="0" t="s">
        <v>3745</v>
      </c>
      <c r="L47" s="0" t="s">
        <v>3746</v>
      </c>
      <c r="M47" s="0" t="s">
        <v>1261</v>
      </c>
      <c r="N47" s="0" t="s">
        <v>98</v>
      </c>
      <c r="O47" s="0" t="s">
        <v>185</v>
      </c>
      <c r="P47" s="0" t="s">
        <v>185</v>
      </c>
      <c r="Q47" s="0" t="s">
        <v>186</v>
      </c>
      <c r="R47" s="0" t="s">
        <v>3744</v>
      </c>
      <c r="S47" s="0" t="s">
        <v>3745</v>
      </c>
      <c r="T47" s="0" t="s">
        <v>3604</v>
      </c>
      <c r="U47" s="0" t="s">
        <v>3605</v>
      </c>
      <c r="V47" s="0" t="s">
        <v>3606</v>
      </c>
      <c r="W47" s="0" t="s">
        <v>3607</v>
      </c>
      <c r="X47" s="0" t="s">
        <v>3608</v>
      </c>
      <c r="Y47" s="0" t="s">
        <v>3605</v>
      </c>
      <c r="Z47" s="0" t="s">
        <v>3747</v>
      </c>
      <c r="AA47" s="0" t="s">
        <v>3748</v>
      </c>
      <c r="AB47" s="0" t="s">
        <v>3749</v>
      </c>
      <c r="AC47" s="0" t="s">
        <v>61</v>
      </c>
      <c r="AD47" s="0" t="s">
        <v>19</v>
      </c>
      <c r="AE47" s="0" t="s">
        <v>19</v>
      </c>
      <c r="AF47" s="0" t="s">
        <v>157</v>
      </c>
      <c r="AG47" s="0" t="s">
        <v>529</v>
      </c>
      <c r="AH47" s="0" t="s">
        <v>22</v>
      </c>
      <c r="AI47" s="0" t="s">
        <v>22</v>
      </c>
      <c r="AJ47" s="0" t="s">
        <v>22</v>
      </c>
      <c r="AK47" s="0" t="s">
        <v>22</v>
      </c>
    </row>
    <row customHeight="1" ht="11.25">
      <c r="A48" s="0" t="s">
        <v>22</v>
      </c>
      <c r="B48" s="0" t="s">
        <v>48</v>
      </c>
      <c r="C48" s="0" t="s">
        <v>50</v>
      </c>
      <c r="D48" s="0" t="s">
        <v>22</v>
      </c>
      <c r="E48" s="0" t="s">
        <v>3743</v>
      </c>
      <c r="F48" s="0" t="s">
        <v>1269</v>
      </c>
      <c r="G48" s="0" t="s">
        <v>185</v>
      </c>
      <c r="H48" s="0" t="s">
        <v>185</v>
      </c>
      <c r="I48" s="0" t="s">
        <v>186</v>
      </c>
      <c r="J48" s="0" t="s">
        <v>3744</v>
      </c>
      <c r="K48" s="0" t="s">
        <v>3745</v>
      </c>
      <c r="L48" s="0" t="s">
        <v>3746</v>
      </c>
      <c r="M48" s="0" t="s">
        <v>1261</v>
      </c>
      <c r="N48" s="0" t="s">
        <v>98</v>
      </c>
      <c r="O48" s="0" t="s">
        <v>185</v>
      </c>
      <c r="P48" s="0" t="s">
        <v>185</v>
      </c>
      <c r="Q48" s="0" t="s">
        <v>186</v>
      </c>
      <c r="R48" s="0" t="s">
        <v>3744</v>
      </c>
      <c r="S48" s="0" t="s">
        <v>3745</v>
      </c>
      <c r="T48" s="0" t="s">
        <v>3604</v>
      </c>
      <c r="U48" s="0" t="s">
        <v>3605</v>
      </c>
      <c r="V48" s="0" t="s">
        <v>3606</v>
      </c>
      <c r="W48" s="0" t="s">
        <v>3607</v>
      </c>
      <c r="X48" s="0" t="s">
        <v>3608</v>
      </c>
      <c r="Y48" s="0" t="s">
        <v>3605</v>
      </c>
      <c r="Z48" s="0" t="s">
        <v>3747</v>
      </c>
      <c r="AA48" s="0" t="s">
        <v>3748</v>
      </c>
      <c r="AB48" s="0" t="s">
        <v>3749</v>
      </c>
      <c r="AC48" s="0" t="s">
        <v>61</v>
      </c>
      <c r="AD48" s="0" t="s">
        <v>19</v>
      </c>
      <c r="AE48" s="0" t="s">
        <v>19</v>
      </c>
      <c r="AF48" s="0" t="s">
        <v>157</v>
      </c>
      <c r="AG48" s="0" t="s">
        <v>529</v>
      </c>
      <c r="AH48" s="0" t="s">
        <v>22</v>
      </c>
      <c r="AI48" s="0" t="s">
        <v>22</v>
      </c>
      <c r="AJ48" s="0" t="s">
        <v>22</v>
      </c>
      <c r="AK48" s="0" t="s">
        <v>22</v>
      </c>
    </row>
    <row customHeight="1" ht="11.25">
      <c r="A49" s="0" t="s">
        <v>22</v>
      </c>
      <c r="B49" s="0" t="s">
        <v>48</v>
      </c>
      <c r="C49" s="0" t="s">
        <v>50</v>
      </c>
      <c r="D49" s="0" t="s">
        <v>22</v>
      </c>
      <c r="E49" s="0" t="s">
        <v>3750</v>
      </c>
      <c r="F49" s="0" t="s">
        <v>1269</v>
      </c>
      <c r="G49" s="0" t="s">
        <v>185</v>
      </c>
      <c r="H49" s="0" t="s">
        <v>185</v>
      </c>
      <c r="I49" s="0" t="s">
        <v>186</v>
      </c>
      <c r="J49" s="0" t="s">
        <v>3751</v>
      </c>
      <c r="K49" s="0" t="s">
        <v>3752</v>
      </c>
      <c r="L49" s="0" t="s">
        <v>3753</v>
      </c>
      <c r="M49" s="0" t="s">
        <v>1261</v>
      </c>
      <c r="N49" s="0" t="s">
        <v>98</v>
      </c>
      <c r="O49" s="0" t="s">
        <v>185</v>
      </c>
      <c r="P49" s="0" t="s">
        <v>185</v>
      </c>
      <c r="Q49" s="0" t="s">
        <v>186</v>
      </c>
      <c r="R49" s="0" t="s">
        <v>3751</v>
      </c>
      <c r="S49" s="0" t="s">
        <v>3752</v>
      </c>
      <c r="T49" s="0" t="s">
        <v>3604</v>
      </c>
      <c r="U49" s="0" t="s">
        <v>3605</v>
      </c>
      <c r="V49" s="0" t="s">
        <v>3606</v>
      </c>
      <c r="W49" s="0" t="s">
        <v>3607</v>
      </c>
      <c r="X49" s="0" t="s">
        <v>3754</v>
      </c>
      <c r="Y49" s="0" t="s">
        <v>3605</v>
      </c>
      <c r="Z49" s="0" t="s">
        <v>1261</v>
      </c>
      <c r="AA49" s="0" t="s">
        <v>3755</v>
      </c>
      <c r="AB49" s="0" t="s">
        <v>3756</v>
      </c>
      <c r="AC49" s="0" t="s">
        <v>61</v>
      </c>
      <c r="AD49" s="0" t="s">
        <v>19</v>
      </c>
      <c r="AE49" s="0" t="s">
        <v>19</v>
      </c>
      <c r="AF49" s="0" t="s">
        <v>118</v>
      </c>
      <c r="AG49" s="0" t="s">
        <v>118</v>
      </c>
      <c r="AH49" s="0" t="s">
        <v>22</v>
      </c>
      <c r="AI49" s="0" t="s">
        <v>22</v>
      </c>
      <c r="AJ49" s="0" t="s">
        <v>22</v>
      </c>
      <c r="AK49" s="0" t="s">
        <v>22</v>
      </c>
    </row>
    <row customHeight="1" ht="11.25">
      <c r="A50" s="0" t="s">
        <v>22</v>
      </c>
      <c r="B50" s="0" t="s">
        <v>48</v>
      </c>
      <c r="C50" s="0" t="s">
        <v>50</v>
      </c>
      <c r="D50" s="0" t="s">
        <v>22</v>
      </c>
      <c r="E50" s="0" t="s">
        <v>3750</v>
      </c>
      <c r="F50" s="0" t="s">
        <v>1269</v>
      </c>
      <c r="G50" s="0" t="s">
        <v>185</v>
      </c>
      <c r="H50" s="0" t="s">
        <v>185</v>
      </c>
      <c r="I50" s="0" t="s">
        <v>186</v>
      </c>
      <c r="J50" s="0" t="s">
        <v>3751</v>
      </c>
      <c r="K50" s="0" t="s">
        <v>3752</v>
      </c>
      <c r="L50" s="0" t="s">
        <v>3753</v>
      </c>
      <c r="M50" s="0" t="s">
        <v>1261</v>
      </c>
      <c r="N50" s="0" t="s">
        <v>98</v>
      </c>
      <c r="O50" s="0" t="s">
        <v>185</v>
      </c>
      <c r="P50" s="0" t="s">
        <v>185</v>
      </c>
      <c r="Q50" s="0" t="s">
        <v>186</v>
      </c>
      <c r="R50" s="0" t="s">
        <v>3751</v>
      </c>
      <c r="S50" s="0" t="s">
        <v>3752</v>
      </c>
      <c r="T50" s="0" t="s">
        <v>3604</v>
      </c>
      <c r="U50" s="0" t="s">
        <v>3605</v>
      </c>
      <c r="V50" s="0" t="s">
        <v>3606</v>
      </c>
      <c r="W50" s="0" t="s">
        <v>3607</v>
      </c>
      <c r="X50" s="0" t="s">
        <v>3754</v>
      </c>
      <c r="Y50" s="0" t="s">
        <v>3605</v>
      </c>
      <c r="Z50" s="0" t="s">
        <v>1261</v>
      </c>
      <c r="AA50" s="0" t="s">
        <v>3755</v>
      </c>
      <c r="AB50" s="0" t="s">
        <v>3756</v>
      </c>
      <c r="AC50" s="0" t="s">
        <v>61</v>
      </c>
      <c r="AD50" s="0" t="s">
        <v>19</v>
      </c>
      <c r="AE50" s="0" t="s">
        <v>19</v>
      </c>
      <c r="AF50" s="0" t="s">
        <v>118</v>
      </c>
      <c r="AG50" s="0" t="s">
        <v>118</v>
      </c>
      <c r="AH50" s="0" t="s">
        <v>22</v>
      </c>
      <c r="AI50" s="0" t="s">
        <v>22</v>
      </c>
      <c r="AJ50" s="0" t="s">
        <v>22</v>
      </c>
      <c r="AK50" s="0" t="s">
        <v>22</v>
      </c>
    </row>
    <row customHeight="1" ht="11.25">
      <c r="A51" s="0" t="s">
        <v>22</v>
      </c>
      <c r="B51" s="0" t="s">
        <v>48</v>
      </c>
      <c r="C51" s="0" t="s">
        <v>50</v>
      </c>
      <c r="D51" s="0" t="s">
        <v>22</v>
      </c>
      <c r="E51" s="0" t="s">
        <v>3757</v>
      </c>
      <c r="F51" s="0" t="s">
        <v>1269</v>
      </c>
      <c r="G51" s="0" t="s">
        <v>185</v>
      </c>
      <c r="H51" s="0" t="s">
        <v>185</v>
      </c>
      <c r="I51" s="0" t="s">
        <v>186</v>
      </c>
      <c r="J51" s="0" t="s">
        <v>3758</v>
      </c>
      <c r="K51" s="0" t="s">
        <v>3759</v>
      </c>
      <c r="L51" s="0" t="s">
        <v>3760</v>
      </c>
      <c r="M51" s="0" t="s">
        <v>1261</v>
      </c>
      <c r="N51" s="0" t="s">
        <v>98</v>
      </c>
      <c r="O51" s="0" t="s">
        <v>185</v>
      </c>
      <c r="P51" s="0" t="s">
        <v>185</v>
      </c>
      <c r="Q51" s="0" t="s">
        <v>186</v>
      </c>
      <c r="R51" s="0" t="s">
        <v>3758</v>
      </c>
      <c r="S51" s="0" t="s">
        <v>3759</v>
      </c>
      <c r="T51" s="0" t="s">
        <v>3604</v>
      </c>
      <c r="U51" s="0" t="s">
        <v>3605</v>
      </c>
      <c r="V51" s="0" t="s">
        <v>3606</v>
      </c>
      <c r="W51" s="0" t="s">
        <v>3607</v>
      </c>
      <c r="X51" s="0" t="s">
        <v>3754</v>
      </c>
      <c r="Y51" s="0" t="s">
        <v>3605</v>
      </c>
      <c r="Z51" s="0" t="s">
        <v>1261</v>
      </c>
      <c r="AA51" s="0" t="s">
        <v>3755</v>
      </c>
      <c r="AB51" s="0" t="s">
        <v>3756</v>
      </c>
      <c r="AC51" s="0" t="s">
        <v>61</v>
      </c>
      <c r="AD51" s="0" t="s">
        <v>19</v>
      </c>
      <c r="AE51" s="0" t="s">
        <v>19</v>
      </c>
      <c r="AF51" s="0" t="s">
        <v>3622</v>
      </c>
      <c r="AG51" s="0" t="s">
        <v>3622</v>
      </c>
      <c r="AH51" s="0" t="s">
        <v>22</v>
      </c>
      <c r="AI51" s="0" t="s">
        <v>22</v>
      </c>
      <c r="AJ51" s="0" t="s">
        <v>22</v>
      </c>
      <c r="AK51" s="0" t="s">
        <v>22</v>
      </c>
    </row>
    <row customHeight="1" ht="11.25">
      <c r="A52" s="0" t="s">
        <v>22</v>
      </c>
      <c r="B52" s="0" t="s">
        <v>48</v>
      </c>
      <c r="C52" s="0" t="s">
        <v>50</v>
      </c>
      <c r="D52" s="0" t="s">
        <v>22</v>
      </c>
      <c r="E52" s="0" t="s">
        <v>3757</v>
      </c>
      <c r="F52" s="0" t="s">
        <v>1269</v>
      </c>
      <c r="G52" s="0" t="s">
        <v>185</v>
      </c>
      <c r="H52" s="0" t="s">
        <v>185</v>
      </c>
      <c r="I52" s="0" t="s">
        <v>186</v>
      </c>
      <c r="J52" s="0" t="s">
        <v>3758</v>
      </c>
      <c r="K52" s="0" t="s">
        <v>3759</v>
      </c>
      <c r="L52" s="0" t="s">
        <v>3760</v>
      </c>
      <c r="M52" s="0" t="s">
        <v>1261</v>
      </c>
      <c r="N52" s="0" t="s">
        <v>98</v>
      </c>
      <c r="O52" s="0" t="s">
        <v>185</v>
      </c>
      <c r="P52" s="0" t="s">
        <v>185</v>
      </c>
      <c r="Q52" s="0" t="s">
        <v>186</v>
      </c>
      <c r="R52" s="0" t="s">
        <v>3758</v>
      </c>
      <c r="S52" s="0" t="s">
        <v>3759</v>
      </c>
      <c r="T52" s="0" t="s">
        <v>3604</v>
      </c>
      <c r="U52" s="0" t="s">
        <v>3605</v>
      </c>
      <c r="V52" s="0" t="s">
        <v>3606</v>
      </c>
      <c r="W52" s="0" t="s">
        <v>3607</v>
      </c>
      <c r="X52" s="0" t="s">
        <v>3754</v>
      </c>
      <c r="Y52" s="0" t="s">
        <v>3605</v>
      </c>
      <c r="Z52" s="0" t="s">
        <v>1261</v>
      </c>
      <c r="AA52" s="0" t="s">
        <v>3755</v>
      </c>
      <c r="AB52" s="0" t="s">
        <v>3756</v>
      </c>
      <c r="AC52" s="0" t="s">
        <v>61</v>
      </c>
      <c r="AD52" s="0" t="s">
        <v>19</v>
      </c>
      <c r="AE52" s="0" t="s">
        <v>19</v>
      </c>
      <c r="AF52" s="0" t="s">
        <v>3622</v>
      </c>
      <c r="AG52" s="0" t="s">
        <v>3622</v>
      </c>
      <c r="AH52" s="0" t="s">
        <v>22</v>
      </c>
      <c r="AI52" s="0" t="s">
        <v>22</v>
      </c>
      <c r="AJ52" s="0" t="s">
        <v>22</v>
      </c>
      <c r="AK52" s="0" t="s">
        <v>22</v>
      </c>
    </row>
    <row customHeight="1" ht="11.25">
      <c r="A53" s="0" t="s">
        <v>22</v>
      </c>
      <c r="B53" s="0" t="s">
        <v>48</v>
      </c>
      <c r="C53" s="0" t="s">
        <v>50</v>
      </c>
      <c r="D53" s="0" t="s">
        <v>22</v>
      </c>
      <c r="E53" s="0" t="s">
        <v>3761</v>
      </c>
      <c r="F53" s="0" t="s">
        <v>1269</v>
      </c>
      <c r="G53" s="0" t="s">
        <v>185</v>
      </c>
      <c r="H53" s="0" t="s">
        <v>185</v>
      </c>
      <c r="I53" s="0" t="s">
        <v>186</v>
      </c>
      <c r="J53" s="0" t="s">
        <v>3762</v>
      </c>
      <c r="K53" s="0" t="s">
        <v>3763</v>
      </c>
      <c r="L53" s="0" t="s">
        <v>3764</v>
      </c>
      <c r="M53" s="0" t="s">
        <v>1261</v>
      </c>
      <c r="N53" s="0" t="s">
        <v>98</v>
      </c>
      <c r="O53" s="0" t="s">
        <v>185</v>
      </c>
      <c r="P53" s="0" t="s">
        <v>185</v>
      </c>
      <c r="Q53" s="0" t="s">
        <v>186</v>
      </c>
      <c r="R53" s="0" t="s">
        <v>3762</v>
      </c>
      <c r="S53" s="0" t="s">
        <v>3763</v>
      </c>
      <c r="T53" s="0" t="s">
        <v>3604</v>
      </c>
      <c r="U53" s="0" t="s">
        <v>3605</v>
      </c>
      <c r="V53" s="0" t="s">
        <v>3606</v>
      </c>
      <c r="W53" s="0" t="s">
        <v>3607</v>
      </c>
      <c r="X53" s="0" t="s">
        <v>3608</v>
      </c>
      <c r="Y53" s="0" t="s">
        <v>3605</v>
      </c>
      <c r="Z53" s="0" t="s">
        <v>3765</v>
      </c>
      <c r="AA53" s="0" t="s">
        <v>3766</v>
      </c>
      <c r="AB53" s="0" t="s">
        <v>3767</v>
      </c>
      <c r="AC53" s="0" t="s">
        <v>61</v>
      </c>
      <c r="AD53" s="0" t="s">
        <v>19</v>
      </c>
      <c r="AE53" s="0" t="s">
        <v>19</v>
      </c>
      <c r="AF53" s="0" t="s">
        <v>118</v>
      </c>
      <c r="AG53" s="0" t="s">
        <v>3768</v>
      </c>
      <c r="AH53" s="0" t="s">
        <v>22</v>
      </c>
      <c r="AI53" s="0" t="s">
        <v>22</v>
      </c>
      <c r="AJ53" s="0" t="s">
        <v>22</v>
      </c>
      <c r="AK53" s="0" t="s">
        <v>22</v>
      </c>
    </row>
    <row customHeight="1" ht="11.25">
      <c r="A54" s="0" t="s">
        <v>22</v>
      </c>
      <c r="B54" s="0" t="s">
        <v>48</v>
      </c>
      <c r="C54" s="0" t="s">
        <v>50</v>
      </c>
      <c r="D54" s="0" t="s">
        <v>22</v>
      </c>
      <c r="E54" s="0" t="s">
        <v>3761</v>
      </c>
      <c r="F54" s="0" t="s">
        <v>1269</v>
      </c>
      <c r="G54" s="0" t="s">
        <v>185</v>
      </c>
      <c r="H54" s="0" t="s">
        <v>185</v>
      </c>
      <c r="I54" s="0" t="s">
        <v>186</v>
      </c>
      <c r="J54" s="0" t="s">
        <v>3762</v>
      </c>
      <c r="K54" s="0" t="s">
        <v>3763</v>
      </c>
      <c r="L54" s="0" t="s">
        <v>3764</v>
      </c>
      <c r="M54" s="0" t="s">
        <v>1261</v>
      </c>
      <c r="N54" s="0" t="s">
        <v>98</v>
      </c>
      <c r="O54" s="0" t="s">
        <v>185</v>
      </c>
      <c r="P54" s="0" t="s">
        <v>185</v>
      </c>
      <c r="Q54" s="0" t="s">
        <v>186</v>
      </c>
      <c r="R54" s="0" t="s">
        <v>3762</v>
      </c>
      <c r="S54" s="0" t="s">
        <v>3763</v>
      </c>
      <c r="T54" s="0" t="s">
        <v>3604</v>
      </c>
      <c r="U54" s="0" t="s">
        <v>3605</v>
      </c>
      <c r="V54" s="0" t="s">
        <v>3606</v>
      </c>
      <c r="W54" s="0" t="s">
        <v>3607</v>
      </c>
      <c r="X54" s="0" t="s">
        <v>3608</v>
      </c>
      <c r="Y54" s="0" t="s">
        <v>3605</v>
      </c>
      <c r="Z54" s="0" t="s">
        <v>3765</v>
      </c>
      <c r="AA54" s="0" t="s">
        <v>3766</v>
      </c>
      <c r="AB54" s="0" t="s">
        <v>3767</v>
      </c>
      <c r="AC54" s="0" t="s">
        <v>61</v>
      </c>
      <c r="AD54" s="0" t="s">
        <v>19</v>
      </c>
      <c r="AE54" s="0" t="s">
        <v>19</v>
      </c>
      <c r="AF54" s="0" t="s">
        <v>118</v>
      </c>
      <c r="AG54" s="0" t="s">
        <v>3768</v>
      </c>
      <c r="AH54" s="0" t="s">
        <v>22</v>
      </c>
      <c r="AI54" s="0" t="s">
        <v>22</v>
      </c>
      <c r="AJ54" s="0" t="s">
        <v>22</v>
      </c>
      <c r="AK54" s="0" t="s">
        <v>22</v>
      </c>
    </row>
    <row customHeight="1" ht="11.25">
      <c r="A55" s="0" t="s">
        <v>22</v>
      </c>
      <c r="B55" s="0" t="s">
        <v>48</v>
      </c>
      <c r="C55" s="0" t="s">
        <v>50</v>
      </c>
      <c r="D55" s="0" t="s">
        <v>22</v>
      </c>
      <c r="E55" s="0" t="s">
        <v>3769</v>
      </c>
      <c r="F55" s="0" t="s">
        <v>1269</v>
      </c>
      <c r="G55" s="0" t="s">
        <v>185</v>
      </c>
      <c r="H55" s="0" t="s">
        <v>185</v>
      </c>
      <c r="I55" s="0" t="s">
        <v>186</v>
      </c>
      <c r="J55" s="0" t="s">
        <v>3770</v>
      </c>
      <c r="K55" s="0" t="s">
        <v>3771</v>
      </c>
      <c r="L55" s="0" t="s">
        <v>3772</v>
      </c>
      <c r="M55" s="0" t="s">
        <v>1261</v>
      </c>
      <c r="N55" s="0" t="s">
        <v>98</v>
      </c>
      <c r="O55" s="0" t="s">
        <v>185</v>
      </c>
      <c r="P55" s="0" t="s">
        <v>185</v>
      </c>
      <c r="Q55" s="0" t="s">
        <v>186</v>
      </c>
      <c r="R55" s="0" t="s">
        <v>3770</v>
      </c>
      <c r="S55" s="0" t="s">
        <v>3771</v>
      </c>
      <c r="T55" s="0" t="s">
        <v>3604</v>
      </c>
      <c r="U55" s="0" t="s">
        <v>3605</v>
      </c>
      <c r="V55" s="0" t="s">
        <v>3606</v>
      </c>
      <c r="W55" s="0" t="s">
        <v>3607</v>
      </c>
      <c r="X55" s="0" t="s">
        <v>3608</v>
      </c>
      <c r="Y55" s="0" t="s">
        <v>3605</v>
      </c>
      <c r="Z55" s="0" t="s">
        <v>190</v>
      </c>
      <c r="AA55" s="0" t="s">
        <v>3773</v>
      </c>
      <c r="AB55" s="0" t="s">
        <v>3774</v>
      </c>
      <c r="AC55" s="0" t="s">
        <v>61</v>
      </c>
      <c r="AD55" s="0" t="s">
        <v>19</v>
      </c>
      <c r="AE55" s="0" t="s">
        <v>19</v>
      </c>
      <c r="AF55" s="0" t="s">
        <v>132</v>
      </c>
      <c r="AG55" s="0" t="s">
        <v>132</v>
      </c>
      <c r="AH55" s="0" t="s">
        <v>22</v>
      </c>
      <c r="AI55" s="0" t="s">
        <v>22</v>
      </c>
      <c r="AJ55" s="0" t="s">
        <v>22</v>
      </c>
      <c r="AK55" s="0" t="s">
        <v>22</v>
      </c>
    </row>
    <row customHeight="1" ht="11.25">
      <c r="A56" s="0" t="s">
        <v>22</v>
      </c>
      <c r="B56" s="0" t="s">
        <v>48</v>
      </c>
      <c r="C56" s="0" t="s">
        <v>50</v>
      </c>
      <c r="D56" s="0" t="s">
        <v>22</v>
      </c>
      <c r="E56" s="0" t="s">
        <v>3769</v>
      </c>
      <c r="F56" s="0" t="s">
        <v>1269</v>
      </c>
      <c r="G56" s="0" t="s">
        <v>185</v>
      </c>
      <c r="H56" s="0" t="s">
        <v>185</v>
      </c>
      <c r="I56" s="0" t="s">
        <v>186</v>
      </c>
      <c r="J56" s="0" t="s">
        <v>3770</v>
      </c>
      <c r="K56" s="0" t="s">
        <v>3771</v>
      </c>
      <c r="L56" s="0" t="s">
        <v>3772</v>
      </c>
      <c r="M56" s="0" t="s">
        <v>1261</v>
      </c>
      <c r="N56" s="0" t="s">
        <v>98</v>
      </c>
      <c r="O56" s="0" t="s">
        <v>185</v>
      </c>
      <c r="P56" s="0" t="s">
        <v>185</v>
      </c>
      <c r="Q56" s="0" t="s">
        <v>186</v>
      </c>
      <c r="R56" s="0" t="s">
        <v>3770</v>
      </c>
      <c r="S56" s="0" t="s">
        <v>3771</v>
      </c>
      <c r="T56" s="0" t="s">
        <v>3604</v>
      </c>
      <c r="U56" s="0" t="s">
        <v>3605</v>
      </c>
      <c r="V56" s="0" t="s">
        <v>3606</v>
      </c>
      <c r="W56" s="0" t="s">
        <v>3607</v>
      </c>
      <c r="X56" s="0" t="s">
        <v>3608</v>
      </c>
      <c r="Y56" s="0" t="s">
        <v>3605</v>
      </c>
      <c r="Z56" s="0" t="s">
        <v>190</v>
      </c>
      <c r="AA56" s="0" t="s">
        <v>3773</v>
      </c>
      <c r="AB56" s="0" t="s">
        <v>3774</v>
      </c>
      <c r="AC56" s="0" t="s">
        <v>61</v>
      </c>
      <c r="AD56" s="0" t="s">
        <v>19</v>
      </c>
      <c r="AE56" s="0" t="s">
        <v>19</v>
      </c>
      <c r="AF56" s="0" t="s">
        <v>132</v>
      </c>
      <c r="AG56" s="0" t="s">
        <v>132</v>
      </c>
      <c r="AH56" s="0" t="s">
        <v>22</v>
      </c>
      <c r="AI56" s="0" t="s">
        <v>22</v>
      </c>
      <c r="AJ56" s="0" t="s">
        <v>22</v>
      </c>
      <c r="AK56" s="0" t="s">
        <v>22</v>
      </c>
    </row>
    <row customHeight="1" ht="11.25">
      <c r="A57" s="0" t="s">
        <v>22</v>
      </c>
      <c r="B57" s="0" t="s">
        <v>48</v>
      </c>
      <c r="C57" s="0" t="s">
        <v>50</v>
      </c>
      <c r="D57" s="0" t="s">
        <v>22</v>
      </c>
      <c r="E57" s="0" t="s">
        <v>3775</v>
      </c>
      <c r="F57" s="0" t="s">
        <v>1269</v>
      </c>
      <c r="G57" s="0" t="s">
        <v>185</v>
      </c>
      <c r="H57" s="0" t="s">
        <v>185</v>
      </c>
      <c r="I57" s="0" t="s">
        <v>186</v>
      </c>
      <c r="J57" s="0" t="s">
        <v>3751</v>
      </c>
      <c r="K57" s="0" t="s">
        <v>3752</v>
      </c>
      <c r="L57" s="0" t="s">
        <v>3776</v>
      </c>
      <c r="M57" s="0" t="s">
        <v>1261</v>
      </c>
      <c r="N57" s="0" t="s">
        <v>98</v>
      </c>
      <c r="O57" s="0" t="s">
        <v>185</v>
      </c>
      <c r="P57" s="0" t="s">
        <v>185</v>
      </c>
      <c r="Q57" s="0" t="s">
        <v>186</v>
      </c>
      <c r="R57" s="0" t="s">
        <v>3751</v>
      </c>
      <c r="S57" s="0" t="s">
        <v>3752</v>
      </c>
      <c r="T57" s="0" t="s">
        <v>3604</v>
      </c>
      <c r="U57" s="0" t="s">
        <v>3605</v>
      </c>
      <c r="V57" s="0" t="s">
        <v>3606</v>
      </c>
      <c r="W57" s="0" t="s">
        <v>3607</v>
      </c>
      <c r="X57" s="0" t="s">
        <v>3608</v>
      </c>
      <c r="Y57" s="0" t="s">
        <v>3605</v>
      </c>
      <c r="Z57" s="0" t="s">
        <v>2226</v>
      </c>
      <c r="AA57" s="0" t="s">
        <v>3777</v>
      </c>
      <c r="AB57" s="0" t="s">
        <v>3778</v>
      </c>
      <c r="AC57" s="0" t="s">
        <v>61</v>
      </c>
      <c r="AD57" s="0" t="s">
        <v>19</v>
      </c>
      <c r="AE57" s="0" t="s">
        <v>19</v>
      </c>
      <c r="AF57" s="0" t="s">
        <v>118</v>
      </c>
      <c r="AG57" s="0" t="s">
        <v>3768</v>
      </c>
      <c r="AH57" s="0" t="s">
        <v>22</v>
      </c>
      <c r="AI57" s="0" t="s">
        <v>22</v>
      </c>
      <c r="AJ57" s="0" t="s">
        <v>22</v>
      </c>
      <c r="AK57" s="0" t="s">
        <v>22</v>
      </c>
    </row>
    <row customHeight="1" ht="11.25">
      <c r="A58" s="0" t="s">
        <v>22</v>
      </c>
      <c r="B58" s="0" t="s">
        <v>48</v>
      </c>
      <c r="C58" s="0" t="s">
        <v>50</v>
      </c>
      <c r="D58" s="0" t="s">
        <v>22</v>
      </c>
      <c r="E58" s="0" t="s">
        <v>3775</v>
      </c>
      <c r="F58" s="0" t="s">
        <v>1269</v>
      </c>
      <c r="G58" s="0" t="s">
        <v>185</v>
      </c>
      <c r="H58" s="0" t="s">
        <v>185</v>
      </c>
      <c r="I58" s="0" t="s">
        <v>186</v>
      </c>
      <c r="J58" s="0" t="s">
        <v>3751</v>
      </c>
      <c r="K58" s="0" t="s">
        <v>3752</v>
      </c>
      <c r="L58" s="0" t="s">
        <v>3776</v>
      </c>
      <c r="M58" s="0" t="s">
        <v>1261</v>
      </c>
      <c r="N58" s="0" t="s">
        <v>98</v>
      </c>
      <c r="O58" s="0" t="s">
        <v>185</v>
      </c>
      <c r="P58" s="0" t="s">
        <v>185</v>
      </c>
      <c r="Q58" s="0" t="s">
        <v>186</v>
      </c>
      <c r="R58" s="0" t="s">
        <v>3751</v>
      </c>
      <c r="S58" s="0" t="s">
        <v>3752</v>
      </c>
      <c r="T58" s="0" t="s">
        <v>3604</v>
      </c>
      <c r="U58" s="0" t="s">
        <v>3605</v>
      </c>
      <c r="V58" s="0" t="s">
        <v>3606</v>
      </c>
      <c r="W58" s="0" t="s">
        <v>3607</v>
      </c>
      <c r="X58" s="0" t="s">
        <v>3608</v>
      </c>
      <c r="Y58" s="0" t="s">
        <v>3605</v>
      </c>
      <c r="Z58" s="0" t="s">
        <v>2226</v>
      </c>
      <c r="AA58" s="0" t="s">
        <v>3777</v>
      </c>
      <c r="AB58" s="0" t="s">
        <v>3778</v>
      </c>
      <c r="AC58" s="0" t="s">
        <v>61</v>
      </c>
      <c r="AD58" s="0" t="s">
        <v>19</v>
      </c>
      <c r="AE58" s="0" t="s">
        <v>19</v>
      </c>
      <c r="AF58" s="0" t="s">
        <v>118</v>
      </c>
      <c r="AG58" s="0" t="s">
        <v>3768</v>
      </c>
      <c r="AH58" s="0" t="s">
        <v>22</v>
      </c>
      <c r="AI58" s="0" t="s">
        <v>22</v>
      </c>
      <c r="AJ58" s="0" t="s">
        <v>22</v>
      </c>
      <c r="AK58" s="0" t="s">
        <v>22</v>
      </c>
    </row>
    <row customHeight="1" ht="11.25">
      <c r="A59" s="0" t="s">
        <v>22</v>
      </c>
      <c r="B59" s="0" t="s">
        <v>48</v>
      </c>
      <c r="C59" s="0" t="s">
        <v>50</v>
      </c>
      <c r="D59" s="0" t="s">
        <v>22</v>
      </c>
      <c r="E59" s="0" t="s">
        <v>3779</v>
      </c>
      <c r="F59" s="0" t="s">
        <v>1269</v>
      </c>
      <c r="G59" s="0" t="s">
        <v>185</v>
      </c>
      <c r="H59" s="0" t="s">
        <v>185</v>
      </c>
      <c r="I59" s="0" t="s">
        <v>186</v>
      </c>
      <c r="J59" s="0" t="s">
        <v>3780</v>
      </c>
      <c r="K59" s="0" t="s">
        <v>3781</v>
      </c>
      <c r="L59" s="0" t="s">
        <v>3782</v>
      </c>
      <c r="M59" s="0" t="s">
        <v>1261</v>
      </c>
      <c r="N59" s="0" t="s">
        <v>98</v>
      </c>
      <c r="O59" s="0" t="s">
        <v>185</v>
      </c>
      <c r="P59" s="0" t="s">
        <v>185</v>
      </c>
      <c r="Q59" s="0" t="s">
        <v>186</v>
      </c>
      <c r="R59" s="0" t="s">
        <v>3780</v>
      </c>
      <c r="S59" s="0" t="s">
        <v>3781</v>
      </c>
      <c r="T59" s="0" t="s">
        <v>3604</v>
      </c>
      <c r="U59" s="0" t="s">
        <v>3605</v>
      </c>
      <c r="V59" s="0" t="s">
        <v>3606</v>
      </c>
      <c r="W59" s="0" t="s">
        <v>3607</v>
      </c>
      <c r="X59" s="0" t="s">
        <v>3608</v>
      </c>
      <c r="Y59" s="0" t="s">
        <v>3605</v>
      </c>
      <c r="Z59" s="0" t="s">
        <v>3783</v>
      </c>
      <c r="AA59" s="0" t="s">
        <v>3777</v>
      </c>
      <c r="AB59" s="0" t="s">
        <v>3784</v>
      </c>
      <c r="AC59" s="0" t="s">
        <v>61</v>
      </c>
      <c r="AD59" s="0" t="s">
        <v>19</v>
      </c>
      <c r="AE59" s="0" t="s">
        <v>19</v>
      </c>
      <c r="AF59" s="0" t="s">
        <v>3768</v>
      </c>
      <c r="AG59" s="0" t="s">
        <v>3768</v>
      </c>
      <c r="AH59" s="0" t="s">
        <v>22</v>
      </c>
      <c r="AI59" s="0" t="s">
        <v>22</v>
      </c>
      <c r="AJ59" s="0" t="s">
        <v>22</v>
      </c>
      <c r="AK59" s="0" t="s">
        <v>22</v>
      </c>
    </row>
    <row customHeight="1" ht="11.25">
      <c r="A60" s="0" t="s">
        <v>22</v>
      </c>
      <c r="B60" s="0" t="s">
        <v>48</v>
      </c>
      <c r="C60" s="0" t="s">
        <v>50</v>
      </c>
      <c r="D60" s="0" t="s">
        <v>22</v>
      </c>
      <c r="E60" s="0" t="s">
        <v>3779</v>
      </c>
      <c r="F60" s="0" t="s">
        <v>1269</v>
      </c>
      <c r="G60" s="0" t="s">
        <v>185</v>
      </c>
      <c r="H60" s="0" t="s">
        <v>185</v>
      </c>
      <c r="I60" s="0" t="s">
        <v>186</v>
      </c>
      <c r="J60" s="0" t="s">
        <v>3780</v>
      </c>
      <c r="K60" s="0" t="s">
        <v>3781</v>
      </c>
      <c r="L60" s="0" t="s">
        <v>3782</v>
      </c>
      <c r="M60" s="0" t="s">
        <v>1261</v>
      </c>
      <c r="N60" s="0" t="s">
        <v>98</v>
      </c>
      <c r="O60" s="0" t="s">
        <v>185</v>
      </c>
      <c r="P60" s="0" t="s">
        <v>185</v>
      </c>
      <c r="Q60" s="0" t="s">
        <v>186</v>
      </c>
      <c r="R60" s="0" t="s">
        <v>3780</v>
      </c>
      <c r="S60" s="0" t="s">
        <v>3781</v>
      </c>
      <c r="T60" s="0" t="s">
        <v>3604</v>
      </c>
      <c r="U60" s="0" t="s">
        <v>3605</v>
      </c>
      <c r="V60" s="0" t="s">
        <v>3606</v>
      </c>
      <c r="W60" s="0" t="s">
        <v>3607</v>
      </c>
      <c r="X60" s="0" t="s">
        <v>3608</v>
      </c>
      <c r="Y60" s="0" t="s">
        <v>3605</v>
      </c>
      <c r="Z60" s="0" t="s">
        <v>3783</v>
      </c>
      <c r="AA60" s="0" t="s">
        <v>3777</v>
      </c>
      <c r="AB60" s="0" t="s">
        <v>3784</v>
      </c>
      <c r="AC60" s="0" t="s">
        <v>61</v>
      </c>
      <c r="AD60" s="0" t="s">
        <v>19</v>
      </c>
      <c r="AE60" s="0" t="s">
        <v>19</v>
      </c>
      <c r="AF60" s="0" t="s">
        <v>3768</v>
      </c>
      <c r="AG60" s="0" t="s">
        <v>3768</v>
      </c>
      <c r="AH60" s="0" t="s">
        <v>22</v>
      </c>
      <c r="AI60" s="0" t="s">
        <v>22</v>
      </c>
      <c r="AJ60" s="0" t="s">
        <v>22</v>
      </c>
      <c r="AK60" s="0" t="s">
        <v>22</v>
      </c>
    </row>
    <row customHeight="1" ht="11.25">
      <c r="A61" s="0" t="s">
        <v>22</v>
      </c>
      <c r="B61" s="0" t="s">
        <v>48</v>
      </c>
      <c r="C61" s="0" t="s">
        <v>50</v>
      </c>
      <c r="D61" s="0" t="s">
        <v>22</v>
      </c>
      <c r="E61" s="0" t="s">
        <v>3785</v>
      </c>
      <c r="F61" s="0" t="s">
        <v>1269</v>
      </c>
      <c r="G61" s="0" t="s">
        <v>185</v>
      </c>
      <c r="H61" s="0" t="s">
        <v>185</v>
      </c>
      <c r="I61" s="0" t="s">
        <v>186</v>
      </c>
      <c r="J61" s="0" t="s">
        <v>3786</v>
      </c>
      <c r="K61" s="0" t="s">
        <v>3787</v>
      </c>
      <c r="L61" s="0" t="s">
        <v>3788</v>
      </c>
      <c r="M61" s="0" t="s">
        <v>1261</v>
      </c>
      <c r="N61" s="0" t="s">
        <v>98</v>
      </c>
      <c r="O61" s="0" t="s">
        <v>185</v>
      </c>
      <c r="P61" s="0" t="s">
        <v>185</v>
      </c>
      <c r="Q61" s="0" t="s">
        <v>186</v>
      </c>
      <c r="R61" s="0" t="s">
        <v>3786</v>
      </c>
      <c r="S61" s="0" t="s">
        <v>3787</v>
      </c>
      <c r="T61" s="0" t="s">
        <v>3604</v>
      </c>
      <c r="U61" s="0" t="s">
        <v>3605</v>
      </c>
      <c r="V61" s="0" t="s">
        <v>3606</v>
      </c>
      <c r="W61" s="0" t="s">
        <v>3607</v>
      </c>
      <c r="X61" s="0" t="s">
        <v>3608</v>
      </c>
      <c r="Y61" s="0" t="s">
        <v>3605</v>
      </c>
      <c r="Z61" s="0" t="s">
        <v>3789</v>
      </c>
      <c r="AA61" s="0" t="s">
        <v>3790</v>
      </c>
      <c r="AB61" s="0" t="s">
        <v>3791</v>
      </c>
      <c r="AC61" s="0" t="s">
        <v>61</v>
      </c>
      <c r="AD61" s="0" t="s">
        <v>19</v>
      </c>
      <c r="AE61" s="0" t="s">
        <v>19</v>
      </c>
      <c r="AF61" s="0" t="s">
        <v>117</v>
      </c>
      <c r="AG61" s="0" t="s">
        <v>3768</v>
      </c>
      <c r="AH61" s="0" t="s">
        <v>22</v>
      </c>
      <c r="AI61" s="0" t="s">
        <v>22</v>
      </c>
      <c r="AJ61" s="0" t="s">
        <v>22</v>
      </c>
      <c r="AK61" s="0" t="s">
        <v>22</v>
      </c>
    </row>
    <row customHeight="1" ht="11.25">
      <c r="A62" s="0" t="s">
        <v>22</v>
      </c>
      <c r="B62" s="0" t="s">
        <v>48</v>
      </c>
      <c r="C62" s="0" t="s">
        <v>50</v>
      </c>
      <c r="D62" s="0" t="s">
        <v>22</v>
      </c>
      <c r="E62" s="0" t="s">
        <v>3785</v>
      </c>
      <c r="F62" s="0" t="s">
        <v>1269</v>
      </c>
      <c r="G62" s="0" t="s">
        <v>185</v>
      </c>
      <c r="H62" s="0" t="s">
        <v>185</v>
      </c>
      <c r="I62" s="0" t="s">
        <v>186</v>
      </c>
      <c r="J62" s="0" t="s">
        <v>3786</v>
      </c>
      <c r="K62" s="0" t="s">
        <v>3787</v>
      </c>
      <c r="L62" s="0" t="s">
        <v>3788</v>
      </c>
      <c r="M62" s="0" t="s">
        <v>1261</v>
      </c>
      <c r="N62" s="0" t="s">
        <v>98</v>
      </c>
      <c r="O62" s="0" t="s">
        <v>185</v>
      </c>
      <c r="P62" s="0" t="s">
        <v>185</v>
      </c>
      <c r="Q62" s="0" t="s">
        <v>186</v>
      </c>
      <c r="R62" s="0" t="s">
        <v>3786</v>
      </c>
      <c r="S62" s="0" t="s">
        <v>3787</v>
      </c>
      <c r="T62" s="0" t="s">
        <v>3604</v>
      </c>
      <c r="U62" s="0" t="s">
        <v>3605</v>
      </c>
      <c r="V62" s="0" t="s">
        <v>3606</v>
      </c>
      <c r="W62" s="0" t="s">
        <v>3607</v>
      </c>
      <c r="X62" s="0" t="s">
        <v>3608</v>
      </c>
      <c r="Y62" s="0" t="s">
        <v>3605</v>
      </c>
      <c r="Z62" s="0" t="s">
        <v>3789</v>
      </c>
      <c r="AA62" s="0" t="s">
        <v>3790</v>
      </c>
      <c r="AB62" s="0" t="s">
        <v>3791</v>
      </c>
      <c r="AC62" s="0" t="s">
        <v>61</v>
      </c>
      <c r="AD62" s="0" t="s">
        <v>19</v>
      </c>
      <c r="AE62" s="0" t="s">
        <v>19</v>
      </c>
      <c r="AF62" s="0" t="s">
        <v>117</v>
      </c>
      <c r="AG62" s="0" t="s">
        <v>3768</v>
      </c>
      <c r="AH62" s="0" t="s">
        <v>22</v>
      </c>
      <c r="AI62" s="0" t="s">
        <v>22</v>
      </c>
      <c r="AJ62" s="0" t="s">
        <v>22</v>
      </c>
      <c r="AK62" s="0" t="s">
        <v>22</v>
      </c>
    </row>
    <row customHeight="1" ht="11.25">
      <c r="A63" s="0" t="s">
        <v>22</v>
      </c>
      <c r="B63" s="0" t="s">
        <v>48</v>
      </c>
      <c r="C63" s="0" t="s">
        <v>50</v>
      </c>
      <c r="D63" s="0" t="s">
        <v>22</v>
      </c>
      <c r="E63" s="0" t="s">
        <v>3792</v>
      </c>
      <c r="F63" s="0" t="s">
        <v>1269</v>
      </c>
      <c r="G63" s="0" t="s">
        <v>185</v>
      </c>
      <c r="H63" s="0" t="s">
        <v>185</v>
      </c>
      <c r="I63" s="0" t="s">
        <v>186</v>
      </c>
      <c r="J63" s="0" t="s">
        <v>3793</v>
      </c>
      <c r="K63" s="0" t="s">
        <v>3794</v>
      </c>
      <c r="L63" s="0" t="s">
        <v>3795</v>
      </c>
      <c r="M63" s="0" t="s">
        <v>1261</v>
      </c>
      <c r="N63" s="0" t="s">
        <v>98</v>
      </c>
      <c r="O63" s="0" t="s">
        <v>185</v>
      </c>
      <c r="P63" s="0" t="s">
        <v>185</v>
      </c>
      <c r="Q63" s="0" t="s">
        <v>186</v>
      </c>
      <c r="R63" s="0" t="s">
        <v>3793</v>
      </c>
      <c r="S63" s="0" t="s">
        <v>3794</v>
      </c>
      <c r="T63" s="0" t="s">
        <v>3604</v>
      </c>
      <c r="U63" s="0" t="s">
        <v>3605</v>
      </c>
      <c r="V63" s="0" t="s">
        <v>3606</v>
      </c>
      <c r="W63" s="0" t="s">
        <v>3607</v>
      </c>
      <c r="X63" s="0" t="s">
        <v>3608</v>
      </c>
      <c r="Y63" s="0" t="s">
        <v>3605</v>
      </c>
      <c r="Z63" s="0" t="s">
        <v>174</v>
      </c>
      <c r="AA63" s="0" t="s">
        <v>3796</v>
      </c>
      <c r="AB63" s="0" t="s">
        <v>3797</v>
      </c>
      <c r="AC63" s="0" t="s">
        <v>61</v>
      </c>
      <c r="AD63" s="0" t="s">
        <v>19</v>
      </c>
      <c r="AE63" s="0" t="s">
        <v>19</v>
      </c>
      <c r="AF63" s="0" t="s">
        <v>132</v>
      </c>
      <c r="AG63" s="0" t="s">
        <v>3768</v>
      </c>
      <c r="AH63" s="0" t="s">
        <v>22</v>
      </c>
      <c r="AI63" s="0" t="s">
        <v>22</v>
      </c>
      <c r="AJ63" s="0" t="s">
        <v>22</v>
      </c>
      <c r="AK63" s="0" t="s">
        <v>22</v>
      </c>
    </row>
    <row customHeight="1" ht="11.25">
      <c r="A64" s="0" t="s">
        <v>22</v>
      </c>
      <c r="B64" s="0" t="s">
        <v>48</v>
      </c>
      <c r="C64" s="0" t="s">
        <v>50</v>
      </c>
      <c r="D64" s="0" t="s">
        <v>22</v>
      </c>
      <c r="E64" s="0" t="s">
        <v>3792</v>
      </c>
      <c r="F64" s="0" t="s">
        <v>1269</v>
      </c>
      <c r="G64" s="0" t="s">
        <v>185</v>
      </c>
      <c r="H64" s="0" t="s">
        <v>185</v>
      </c>
      <c r="I64" s="0" t="s">
        <v>186</v>
      </c>
      <c r="J64" s="0" t="s">
        <v>3793</v>
      </c>
      <c r="K64" s="0" t="s">
        <v>3794</v>
      </c>
      <c r="L64" s="0" t="s">
        <v>3795</v>
      </c>
      <c r="M64" s="0" t="s">
        <v>1261</v>
      </c>
      <c r="N64" s="0" t="s">
        <v>98</v>
      </c>
      <c r="O64" s="0" t="s">
        <v>185</v>
      </c>
      <c r="P64" s="0" t="s">
        <v>185</v>
      </c>
      <c r="Q64" s="0" t="s">
        <v>186</v>
      </c>
      <c r="R64" s="0" t="s">
        <v>3793</v>
      </c>
      <c r="S64" s="0" t="s">
        <v>3794</v>
      </c>
      <c r="T64" s="0" t="s">
        <v>3604</v>
      </c>
      <c r="U64" s="0" t="s">
        <v>3605</v>
      </c>
      <c r="V64" s="0" t="s">
        <v>3606</v>
      </c>
      <c r="W64" s="0" t="s">
        <v>3607</v>
      </c>
      <c r="X64" s="0" t="s">
        <v>3608</v>
      </c>
      <c r="Y64" s="0" t="s">
        <v>3605</v>
      </c>
      <c r="Z64" s="0" t="s">
        <v>174</v>
      </c>
      <c r="AA64" s="0" t="s">
        <v>3796</v>
      </c>
      <c r="AB64" s="0" t="s">
        <v>3797</v>
      </c>
      <c r="AC64" s="0" t="s">
        <v>61</v>
      </c>
      <c r="AD64" s="0" t="s">
        <v>19</v>
      </c>
      <c r="AE64" s="0" t="s">
        <v>19</v>
      </c>
      <c r="AF64" s="0" t="s">
        <v>132</v>
      </c>
      <c r="AG64" s="0" t="s">
        <v>3768</v>
      </c>
      <c r="AH64" s="0" t="s">
        <v>22</v>
      </c>
      <c r="AI64" s="0" t="s">
        <v>22</v>
      </c>
      <c r="AJ64" s="0" t="s">
        <v>22</v>
      </c>
      <c r="AK64" s="0" t="s">
        <v>22</v>
      </c>
    </row>
    <row customHeight="1" ht="11.25">
      <c r="A65" s="0" t="s">
        <v>22</v>
      </c>
      <c r="B65" s="0" t="s">
        <v>48</v>
      </c>
      <c r="C65" s="0" t="s">
        <v>50</v>
      </c>
      <c r="D65" s="0" t="s">
        <v>22</v>
      </c>
      <c r="E65" s="0" t="s">
        <v>3798</v>
      </c>
      <c r="F65" s="0" t="s">
        <v>1269</v>
      </c>
      <c r="G65" s="0" t="s">
        <v>185</v>
      </c>
      <c r="H65" s="0" t="s">
        <v>185</v>
      </c>
      <c r="I65" s="0" t="s">
        <v>186</v>
      </c>
      <c r="J65" s="0" t="s">
        <v>3799</v>
      </c>
      <c r="K65" s="0" t="s">
        <v>3800</v>
      </c>
      <c r="L65" s="0" t="s">
        <v>3801</v>
      </c>
      <c r="M65" s="0" t="s">
        <v>1261</v>
      </c>
      <c r="N65" s="0" t="s">
        <v>98</v>
      </c>
      <c r="O65" s="0" t="s">
        <v>185</v>
      </c>
      <c r="P65" s="0" t="s">
        <v>185</v>
      </c>
      <c r="Q65" s="0" t="s">
        <v>186</v>
      </c>
      <c r="R65" s="0" t="s">
        <v>3799</v>
      </c>
      <c r="S65" s="0" t="s">
        <v>3800</v>
      </c>
      <c r="T65" s="0" t="s">
        <v>3604</v>
      </c>
      <c r="U65" s="0" t="s">
        <v>3605</v>
      </c>
      <c r="V65" s="0" t="s">
        <v>3606</v>
      </c>
      <c r="W65" s="0" t="s">
        <v>3607</v>
      </c>
      <c r="X65" s="0" t="s">
        <v>3608</v>
      </c>
      <c r="Y65" s="0" t="s">
        <v>3605</v>
      </c>
      <c r="Z65" s="0" t="s">
        <v>3802</v>
      </c>
      <c r="AA65" s="0" t="s">
        <v>3790</v>
      </c>
      <c r="AB65" s="0" t="s">
        <v>3803</v>
      </c>
      <c r="AC65" s="0" t="s">
        <v>61</v>
      </c>
      <c r="AD65" s="0" t="s">
        <v>19</v>
      </c>
      <c r="AE65" s="0" t="s">
        <v>19</v>
      </c>
      <c r="AF65" s="0" t="s">
        <v>3768</v>
      </c>
      <c r="AG65" s="0" t="s">
        <v>3768</v>
      </c>
      <c r="AH65" s="0" t="s">
        <v>22</v>
      </c>
      <c r="AI65" s="0" t="s">
        <v>22</v>
      </c>
      <c r="AJ65" s="0" t="s">
        <v>22</v>
      </c>
      <c r="AK65" s="0" t="s">
        <v>22</v>
      </c>
    </row>
    <row customHeight="1" ht="11.25">
      <c r="A66" s="0" t="s">
        <v>22</v>
      </c>
      <c r="B66" s="0" t="s">
        <v>48</v>
      </c>
      <c r="C66" s="0" t="s">
        <v>50</v>
      </c>
      <c r="D66" s="0" t="s">
        <v>22</v>
      </c>
      <c r="E66" s="0" t="s">
        <v>3798</v>
      </c>
      <c r="F66" s="0" t="s">
        <v>1269</v>
      </c>
      <c r="G66" s="0" t="s">
        <v>185</v>
      </c>
      <c r="H66" s="0" t="s">
        <v>185</v>
      </c>
      <c r="I66" s="0" t="s">
        <v>186</v>
      </c>
      <c r="J66" s="0" t="s">
        <v>3799</v>
      </c>
      <c r="K66" s="0" t="s">
        <v>3800</v>
      </c>
      <c r="L66" s="0" t="s">
        <v>3801</v>
      </c>
      <c r="M66" s="0" t="s">
        <v>1261</v>
      </c>
      <c r="N66" s="0" t="s">
        <v>98</v>
      </c>
      <c r="O66" s="0" t="s">
        <v>185</v>
      </c>
      <c r="P66" s="0" t="s">
        <v>185</v>
      </c>
      <c r="Q66" s="0" t="s">
        <v>186</v>
      </c>
      <c r="R66" s="0" t="s">
        <v>3799</v>
      </c>
      <c r="S66" s="0" t="s">
        <v>3800</v>
      </c>
      <c r="T66" s="0" t="s">
        <v>3604</v>
      </c>
      <c r="U66" s="0" t="s">
        <v>3605</v>
      </c>
      <c r="V66" s="0" t="s">
        <v>3606</v>
      </c>
      <c r="W66" s="0" t="s">
        <v>3607</v>
      </c>
      <c r="X66" s="0" t="s">
        <v>3608</v>
      </c>
      <c r="Y66" s="0" t="s">
        <v>3605</v>
      </c>
      <c r="Z66" s="0" t="s">
        <v>3802</v>
      </c>
      <c r="AA66" s="0" t="s">
        <v>3790</v>
      </c>
      <c r="AB66" s="0" t="s">
        <v>3803</v>
      </c>
      <c r="AC66" s="0" t="s">
        <v>61</v>
      </c>
      <c r="AD66" s="0" t="s">
        <v>19</v>
      </c>
      <c r="AE66" s="0" t="s">
        <v>19</v>
      </c>
      <c r="AF66" s="0" t="s">
        <v>3768</v>
      </c>
      <c r="AG66" s="0" t="s">
        <v>3768</v>
      </c>
      <c r="AH66" s="0" t="s">
        <v>22</v>
      </c>
      <c r="AI66" s="0" t="s">
        <v>22</v>
      </c>
      <c r="AJ66" s="0" t="s">
        <v>22</v>
      </c>
      <c r="AK66" s="0" t="s">
        <v>22</v>
      </c>
    </row>
    <row customHeight="1" ht="11.25">
      <c r="A67" s="0" t="s">
        <v>22</v>
      </c>
      <c r="B67" s="0" t="s">
        <v>48</v>
      </c>
      <c r="C67" s="0" t="s">
        <v>50</v>
      </c>
      <c r="D67" s="0" t="s">
        <v>22</v>
      </c>
      <c r="E67" s="0" t="s">
        <v>3804</v>
      </c>
      <c r="F67" s="0" t="s">
        <v>1269</v>
      </c>
      <c r="G67" s="0" t="s">
        <v>185</v>
      </c>
      <c r="H67" s="0" t="s">
        <v>185</v>
      </c>
      <c r="I67" s="0" t="s">
        <v>186</v>
      </c>
      <c r="J67" s="0" t="s">
        <v>3805</v>
      </c>
      <c r="K67" s="0" t="s">
        <v>3806</v>
      </c>
      <c r="L67" s="0" t="s">
        <v>3807</v>
      </c>
      <c r="M67" s="0" t="s">
        <v>1261</v>
      </c>
      <c r="N67" s="0" t="s">
        <v>98</v>
      </c>
      <c r="O67" s="0" t="s">
        <v>185</v>
      </c>
      <c r="P67" s="0" t="s">
        <v>185</v>
      </c>
      <c r="Q67" s="0" t="s">
        <v>186</v>
      </c>
      <c r="R67" s="0" t="s">
        <v>3805</v>
      </c>
      <c r="S67" s="0" t="s">
        <v>3806</v>
      </c>
      <c r="T67" s="0" t="s">
        <v>3604</v>
      </c>
      <c r="U67" s="0" t="s">
        <v>3605</v>
      </c>
      <c r="V67" s="0" t="s">
        <v>3606</v>
      </c>
      <c r="W67" s="0" t="s">
        <v>3607</v>
      </c>
      <c r="X67" s="0" t="s">
        <v>3808</v>
      </c>
      <c r="Y67" s="0" t="s">
        <v>3605</v>
      </c>
      <c r="Z67" s="0" t="s">
        <v>3809</v>
      </c>
      <c r="AA67" s="0" t="s">
        <v>3810</v>
      </c>
      <c r="AB67" s="0" t="s">
        <v>3811</v>
      </c>
      <c r="AC67" s="0" t="s">
        <v>61</v>
      </c>
      <c r="AD67" s="0" t="s">
        <v>19</v>
      </c>
      <c r="AE67" s="0" t="s">
        <v>19</v>
      </c>
      <c r="AF67" s="0" t="s">
        <v>3812</v>
      </c>
      <c r="AG67" s="0" t="s">
        <v>118</v>
      </c>
      <c r="AH67" s="0" t="s">
        <v>22</v>
      </c>
      <c r="AI67" s="0" t="s">
        <v>22</v>
      </c>
      <c r="AJ67" s="0" t="s">
        <v>22</v>
      </c>
      <c r="AK67" s="0" t="s">
        <v>22</v>
      </c>
    </row>
    <row customHeight="1" ht="11.25">
      <c r="A68" s="0" t="s">
        <v>22</v>
      </c>
      <c r="B68" s="0" t="s">
        <v>48</v>
      </c>
      <c r="C68" s="0" t="s">
        <v>50</v>
      </c>
      <c r="D68" s="0" t="s">
        <v>22</v>
      </c>
      <c r="E68" s="0" t="s">
        <v>3804</v>
      </c>
      <c r="F68" s="0" t="s">
        <v>1269</v>
      </c>
      <c r="G68" s="0" t="s">
        <v>185</v>
      </c>
      <c r="H68" s="0" t="s">
        <v>185</v>
      </c>
      <c r="I68" s="0" t="s">
        <v>186</v>
      </c>
      <c r="J68" s="0" t="s">
        <v>3805</v>
      </c>
      <c r="K68" s="0" t="s">
        <v>3806</v>
      </c>
      <c r="L68" s="0" t="s">
        <v>3807</v>
      </c>
      <c r="M68" s="0" t="s">
        <v>1261</v>
      </c>
      <c r="N68" s="0" t="s">
        <v>98</v>
      </c>
      <c r="O68" s="0" t="s">
        <v>185</v>
      </c>
      <c r="P68" s="0" t="s">
        <v>185</v>
      </c>
      <c r="Q68" s="0" t="s">
        <v>186</v>
      </c>
      <c r="R68" s="0" t="s">
        <v>3805</v>
      </c>
      <c r="S68" s="0" t="s">
        <v>3806</v>
      </c>
      <c r="T68" s="0" t="s">
        <v>3604</v>
      </c>
      <c r="U68" s="0" t="s">
        <v>3605</v>
      </c>
      <c r="V68" s="0" t="s">
        <v>3606</v>
      </c>
      <c r="W68" s="0" t="s">
        <v>3607</v>
      </c>
      <c r="X68" s="0" t="s">
        <v>3808</v>
      </c>
      <c r="Y68" s="0" t="s">
        <v>3605</v>
      </c>
      <c r="Z68" s="0" t="s">
        <v>3809</v>
      </c>
      <c r="AA68" s="0" t="s">
        <v>3810</v>
      </c>
      <c r="AB68" s="0" t="s">
        <v>3811</v>
      </c>
      <c r="AC68" s="0" t="s">
        <v>61</v>
      </c>
      <c r="AD68" s="0" t="s">
        <v>19</v>
      </c>
      <c r="AE68" s="0" t="s">
        <v>19</v>
      </c>
      <c r="AF68" s="0" t="s">
        <v>3812</v>
      </c>
      <c r="AG68" s="0" t="s">
        <v>118</v>
      </c>
      <c r="AH68" s="0" t="s">
        <v>22</v>
      </c>
      <c r="AI68" s="0" t="s">
        <v>22</v>
      </c>
      <c r="AJ68" s="0" t="s">
        <v>22</v>
      </c>
      <c r="AK68" s="0" t="s">
        <v>22</v>
      </c>
    </row>
    <row customHeight="1" ht="11.25">
      <c r="A69" s="0" t="s">
        <v>22</v>
      </c>
      <c r="B69" s="0" t="s">
        <v>48</v>
      </c>
      <c r="C69" s="0" t="s">
        <v>50</v>
      </c>
      <c r="D69" s="0" t="s">
        <v>22</v>
      </c>
      <c r="E69" s="0" t="s">
        <v>3813</v>
      </c>
      <c r="F69" s="0" t="s">
        <v>1269</v>
      </c>
      <c r="G69" s="0" t="s">
        <v>185</v>
      </c>
      <c r="H69" s="0" t="s">
        <v>185</v>
      </c>
      <c r="I69" s="0" t="s">
        <v>186</v>
      </c>
      <c r="J69" s="0" t="s">
        <v>3814</v>
      </c>
      <c r="K69" s="0" t="s">
        <v>3815</v>
      </c>
      <c r="L69" s="0" t="s">
        <v>3816</v>
      </c>
      <c r="M69" s="0" t="s">
        <v>1261</v>
      </c>
      <c r="N69" s="0" t="s">
        <v>98</v>
      </c>
      <c r="O69" s="0" t="s">
        <v>185</v>
      </c>
      <c r="P69" s="0" t="s">
        <v>185</v>
      </c>
      <c r="Q69" s="0" t="s">
        <v>186</v>
      </c>
      <c r="R69" s="0" t="s">
        <v>3814</v>
      </c>
      <c r="S69" s="0" t="s">
        <v>3815</v>
      </c>
      <c r="T69" s="0" t="s">
        <v>3604</v>
      </c>
      <c r="U69" s="0" t="s">
        <v>3605</v>
      </c>
      <c r="V69" s="0" t="s">
        <v>3817</v>
      </c>
      <c r="W69" s="0" t="s">
        <v>3607</v>
      </c>
      <c r="X69" s="0" t="s">
        <v>3608</v>
      </c>
      <c r="Y69" s="0" t="s">
        <v>3605</v>
      </c>
      <c r="Z69" s="0" t="s">
        <v>3818</v>
      </c>
      <c r="AA69" s="0" t="s">
        <v>3819</v>
      </c>
      <c r="AB69" s="0" t="s">
        <v>3820</v>
      </c>
      <c r="AC69" s="0" t="s">
        <v>61</v>
      </c>
      <c r="AD69" s="0" t="s">
        <v>19</v>
      </c>
      <c r="AE69" s="0" t="s">
        <v>19</v>
      </c>
      <c r="AF69" s="0" t="s">
        <v>118</v>
      </c>
      <c r="AG69" s="0" t="s">
        <v>529</v>
      </c>
      <c r="AH69" s="0" t="s">
        <v>22</v>
      </c>
      <c r="AI69" s="0" t="s">
        <v>22</v>
      </c>
      <c r="AJ69" s="0" t="s">
        <v>22</v>
      </c>
      <c r="AK69" s="0" t="s">
        <v>22</v>
      </c>
    </row>
    <row customHeight="1" ht="11.25">
      <c r="A70" s="0" t="s">
        <v>22</v>
      </c>
      <c r="B70" s="0" t="s">
        <v>48</v>
      </c>
      <c r="C70" s="0" t="s">
        <v>50</v>
      </c>
      <c r="D70" s="0" t="s">
        <v>22</v>
      </c>
      <c r="E70" s="0" t="s">
        <v>3813</v>
      </c>
      <c r="F70" s="0" t="s">
        <v>1269</v>
      </c>
      <c r="G70" s="0" t="s">
        <v>185</v>
      </c>
      <c r="H70" s="0" t="s">
        <v>185</v>
      </c>
      <c r="I70" s="0" t="s">
        <v>186</v>
      </c>
      <c r="J70" s="0" t="s">
        <v>3814</v>
      </c>
      <c r="K70" s="0" t="s">
        <v>3815</v>
      </c>
      <c r="L70" s="0" t="s">
        <v>3816</v>
      </c>
      <c r="M70" s="0" t="s">
        <v>1261</v>
      </c>
      <c r="N70" s="0" t="s">
        <v>98</v>
      </c>
      <c r="O70" s="0" t="s">
        <v>185</v>
      </c>
      <c r="P70" s="0" t="s">
        <v>185</v>
      </c>
      <c r="Q70" s="0" t="s">
        <v>186</v>
      </c>
      <c r="R70" s="0" t="s">
        <v>3814</v>
      </c>
      <c r="S70" s="0" t="s">
        <v>3815</v>
      </c>
      <c r="T70" s="0" t="s">
        <v>3604</v>
      </c>
      <c r="U70" s="0" t="s">
        <v>3605</v>
      </c>
      <c r="V70" s="0" t="s">
        <v>3817</v>
      </c>
      <c r="W70" s="0" t="s">
        <v>3607</v>
      </c>
      <c r="X70" s="0" t="s">
        <v>3608</v>
      </c>
      <c r="Y70" s="0" t="s">
        <v>3605</v>
      </c>
      <c r="Z70" s="0" t="s">
        <v>3818</v>
      </c>
      <c r="AA70" s="0" t="s">
        <v>3819</v>
      </c>
      <c r="AB70" s="0" t="s">
        <v>3820</v>
      </c>
      <c r="AC70" s="0" t="s">
        <v>61</v>
      </c>
      <c r="AD70" s="0" t="s">
        <v>19</v>
      </c>
      <c r="AE70" s="0" t="s">
        <v>19</v>
      </c>
      <c r="AF70" s="0" t="s">
        <v>118</v>
      </c>
      <c r="AG70" s="0" t="s">
        <v>529</v>
      </c>
      <c r="AH70" s="0" t="s">
        <v>22</v>
      </c>
      <c r="AI70" s="0" t="s">
        <v>22</v>
      </c>
      <c r="AJ70" s="0" t="s">
        <v>22</v>
      </c>
      <c r="AK70" s="0" t="s">
        <v>22</v>
      </c>
    </row>
    <row customHeight="1" ht="11.25">
      <c r="A71" s="0" t="s">
        <v>22</v>
      </c>
      <c r="B71" s="0" t="s">
        <v>48</v>
      </c>
      <c r="C71" s="0" t="s">
        <v>50</v>
      </c>
      <c r="D71" s="0" t="s">
        <v>22</v>
      </c>
      <c r="E71" s="0" t="s">
        <v>3821</v>
      </c>
      <c r="F71" s="0" t="s">
        <v>1269</v>
      </c>
      <c r="G71" s="0" t="s">
        <v>185</v>
      </c>
      <c r="H71" s="0" t="s">
        <v>185</v>
      </c>
      <c r="I71" s="0" t="s">
        <v>186</v>
      </c>
      <c r="J71" s="0" t="s">
        <v>3793</v>
      </c>
      <c r="K71" s="0" t="s">
        <v>3794</v>
      </c>
      <c r="L71" s="0" t="s">
        <v>3822</v>
      </c>
      <c r="M71" s="0" t="s">
        <v>1261</v>
      </c>
      <c r="N71" s="0" t="s">
        <v>98</v>
      </c>
      <c r="O71" s="0" t="s">
        <v>185</v>
      </c>
      <c r="P71" s="0" t="s">
        <v>185</v>
      </c>
      <c r="Q71" s="0" t="s">
        <v>186</v>
      </c>
      <c r="R71" s="0" t="s">
        <v>3793</v>
      </c>
      <c r="S71" s="0" t="s">
        <v>3794</v>
      </c>
      <c r="T71" s="0" t="s">
        <v>3604</v>
      </c>
      <c r="U71" s="0" t="s">
        <v>3605</v>
      </c>
      <c r="V71" s="0" t="s">
        <v>3606</v>
      </c>
      <c r="W71" s="0" t="s">
        <v>3607</v>
      </c>
      <c r="X71" s="0" t="s">
        <v>3608</v>
      </c>
      <c r="Y71" s="0" t="s">
        <v>3605</v>
      </c>
      <c r="Z71" s="0" t="s">
        <v>187</v>
      </c>
      <c r="AA71" s="0" t="s">
        <v>3823</v>
      </c>
      <c r="AB71" s="0" t="s">
        <v>3824</v>
      </c>
      <c r="AC71" s="0" t="s">
        <v>61</v>
      </c>
      <c r="AD71" s="0" t="s">
        <v>19</v>
      </c>
      <c r="AE71" s="0" t="s">
        <v>19</v>
      </c>
      <c r="AF71" s="0" t="s">
        <v>151</v>
      </c>
      <c r="AG71" s="0" t="s">
        <v>132</v>
      </c>
      <c r="AH71" s="0" t="s">
        <v>22</v>
      </c>
      <c r="AI71" s="0" t="s">
        <v>22</v>
      </c>
      <c r="AJ71" s="0" t="s">
        <v>22</v>
      </c>
      <c r="AK71" s="0" t="s">
        <v>22</v>
      </c>
    </row>
    <row customHeight="1" ht="11.25">
      <c r="A72" s="0" t="s">
        <v>22</v>
      </c>
      <c r="B72" s="0" t="s">
        <v>48</v>
      </c>
      <c r="C72" s="0" t="s">
        <v>50</v>
      </c>
      <c r="D72" s="0" t="s">
        <v>22</v>
      </c>
      <c r="E72" s="0" t="s">
        <v>3821</v>
      </c>
      <c r="F72" s="0" t="s">
        <v>1269</v>
      </c>
      <c r="G72" s="0" t="s">
        <v>185</v>
      </c>
      <c r="H72" s="0" t="s">
        <v>185</v>
      </c>
      <c r="I72" s="0" t="s">
        <v>186</v>
      </c>
      <c r="J72" s="0" t="s">
        <v>3793</v>
      </c>
      <c r="K72" s="0" t="s">
        <v>3794</v>
      </c>
      <c r="L72" s="0" t="s">
        <v>3822</v>
      </c>
      <c r="M72" s="0" t="s">
        <v>1261</v>
      </c>
      <c r="N72" s="0" t="s">
        <v>98</v>
      </c>
      <c r="O72" s="0" t="s">
        <v>185</v>
      </c>
      <c r="P72" s="0" t="s">
        <v>185</v>
      </c>
      <c r="Q72" s="0" t="s">
        <v>186</v>
      </c>
      <c r="R72" s="0" t="s">
        <v>3793</v>
      </c>
      <c r="S72" s="0" t="s">
        <v>3794</v>
      </c>
      <c r="T72" s="0" t="s">
        <v>3604</v>
      </c>
      <c r="U72" s="0" t="s">
        <v>3605</v>
      </c>
      <c r="V72" s="0" t="s">
        <v>3606</v>
      </c>
      <c r="W72" s="0" t="s">
        <v>3607</v>
      </c>
      <c r="X72" s="0" t="s">
        <v>3608</v>
      </c>
      <c r="Y72" s="0" t="s">
        <v>3605</v>
      </c>
      <c r="Z72" s="0" t="s">
        <v>187</v>
      </c>
      <c r="AA72" s="0" t="s">
        <v>3823</v>
      </c>
      <c r="AB72" s="0" t="s">
        <v>3824</v>
      </c>
      <c r="AC72" s="0" t="s">
        <v>61</v>
      </c>
      <c r="AD72" s="0" t="s">
        <v>19</v>
      </c>
      <c r="AE72" s="0" t="s">
        <v>19</v>
      </c>
      <c r="AF72" s="0" t="s">
        <v>151</v>
      </c>
      <c r="AG72" s="0" t="s">
        <v>132</v>
      </c>
      <c r="AH72" s="0" t="s">
        <v>22</v>
      </c>
      <c r="AI72" s="0" t="s">
        <v>22</v>
      </c>
      <c r="AJ72" s="0" t="s">
        <v>22</v>
      </c>
      <c r="AK72" s="0" t="s">
        <v>22</v>
      </c>
    </row>
    <row customHeight="1" ht="11.25">
      <c r="A73" s="0" t="s">
        <v>22</v>
      </c>
      <c r="B73" s="0" t="s">
        <v>48</v>
      </c>
      <c r="C73" s="0" t="s">
        <v>50</v>
      </c>
      <c r="D73" s="0" t="s">
        <v>22</v>
      </c>
      <c r="E73" s="0" t="s">
        <v>3825</v>
      </c>
      <c r="F73" s="0" t="s">
        <v>1269</v>
      </c>
      <c r="G73" s="0" t="s">
        <v>185</v>
      </c>
      <c r="H73" s="0" t="s">
        <v>185</v>
      </c>
      <c r="I73" s="0" t="s">
        <v>186</v>
      </c>
      <c r="J73" s="0" t="s">
        <v>3744</v>
      </c>
      <c r="K73" s="0" t="s">
        <v>3745</v>
      </c>
      <c r="L73" s="0" t="s">
        <v>3826</v>
      </c>
      <c r="M73" s="0" t="s">
        <v>1261</v>
      </c>
      <c r="N73" s="0" t="s">
        <v>98</v>
      </c>
      <c r="O73" s="0" t="s">
        <v>185</v>
      </c>
      <c r="P73" s="0" t="s">
        <v>185</v>
      </c>
      <c r="Q73" s="0" t="s">
        <v>186</v>
      </c>
      <c r="R73" s="0" t="s">
        <v>3744</v>
      </c>
      <c r="S73" s="0" t="s">
        <v>3745</v>
      </c>
      <c r="T73" s="0" t="s">
        <v>3604</v>
      </c>
      <c r="U73" s="0" t="s">
        <v>3605</v>
      </c>
      <c r="V73" s="0" t="s">
        <v>3606</v>
      </c>
      <c r="W73" s="0" t="s">
        <v>3607</v>
      </c>
      <c r="X73" s="0" t="s">
        <v>3608</v>
      </c>
      <c r="Y73" s="0" t="s">
        <v>3605</v>
      </c>
      <c r="Z73" s="0" t="s">
        <v>3827</v>
      </c>
      <c r="AA73" s="0" t="s">
        <v>3828</v>
      </c>
      <c r="AB73" s="0" t="s">
        <v>3829</v>
      </c>
      <c r="AC73" s="0" t="s">
        <v>61</v>
      </c>
      <c r="AD73" s="0" t="s">
        <v>19</v>
      </c>
      <c r="AE73" s="0" t="s">
        <v>19</v>
      </c>
      <c r="AF73" s="0" t="s">
        <v>132</v>
      </c>
      <c r="AG73" s="0" t="s">
        <v>132</v>
      </c>
      <c r="AH73" s="0" t="s">
        <v>22</v>
      </c>
      <c r="AI73" s="0" t="s">
        <v>22</v>
      </c>
      <c r="AJ73" s="0" t="s">
        <v>22</v>
      </c>
      <c r="AK73" s="0" t="s">
        <v>22</v>
      </c>
    </row>
    <row customHeight="1" ht="11.25">
      <c r="A74" s="0" t="s">
        <v>22</v>
      </c>
      <c r="B74" s="0" t="s">
        <v>48</v>
      </c>
      <c r="C74" s="0" t="s">
        <v>50</v>
      </c>
      <c r="D74" s="0" t="s">
        <v>22</v>
      </c>
      <c r="E74" s="0" t="s">
        <v>3825</v>
      </c>
      <c r="F74" s="0" t="s">
        <v>1269</v>
      </c>
      <c r="G74" s="0" t="s">
        <v>185</v>
      </c>
      <c r="H74" s="0" t="s">
        <v>185</v>
      </c>
      <c r="I74" s="0" t="s">
        <v>186</v>
      </c>
      <c r="J74" s="0" t="s">
        <v>3744</v>
      </c>
      <c r="K74" s="0" t="s">
        <v>3745</v>
      </c>
      <c r="L74" s="0" t="s">
        <v>3826</v>
      </c>
      <c r="M74" s="0" t="s">
        <v>1261</v>
      </c>
      <c r="N74" s="0" t="s">
        <v>98</v>
      </c>
      <c r="O74" s="0" t="s">
        <v>185</v>
      </c>
      <c r="P74" s="0" t="s">
        <v>185</v>
      </c>
      <c r="Q74" s="0" t="s">
        <v>186</v>
      </c>
      <c r="R74" s="0" t="s">
        <v>3744</v>
      </c>
      <c r="S74" s="0" t="s">
        <v>3745</v>
      </c>
      <c r="T74" s="0" t="s">
        <v>3604</v>
      </c>
      <c r="U74" s="0" t="s">
        <v>3605</v>
      </c>
      <c r="V74" s="0" t="s">
        <v>3606</v>
      </c>
      <c r="W74" s="0" t="s">
        <v>3607</v>
      </c>
      <c r="X74" s="0" t="s">
        <v>3608</v>
      </c>
      <c r="Y74" s="0" t="s">
        <v>3605</v>
      </c>
      <c r="Z74" s="0" t="s">
        <v>3827</v>
      </c>
      <c r="AA74" s="0" t="s">
        <v>3828</v>
      </c>
      <c r="AB74" s="0" t="s">
        <v>3829</v>
      </c>
      <c r="AC74" s="0" t="s">
        <v>61</v>
      </c>
      <c r="AD74" s="0" t="s">
        <v>19</v>
      </c>
      <c r="AE74" s="0" t="s">
        <v>19</v>
      </c>
      <c r="AF74" s="0" t="s">
        <v>132</v>
      </c>
      <c r="AG74" s="0" t="s">
        <v>132</v>
      </c>
      <c r="AH74" s="0" t="s">
        <v>22</v>
      </c>
      <c r="AI74" s="0" t="s">
        <v>22</v>
      </c>
      <c r="AJ74" s="0" t="s">
        <v>22</v>
      </c>
      <c r="AK74" s="0" t="s">
        <v>22</v>
      </c>
    </row>
    <row customHeight="1" ht="11.25">
      <c r="A75" s="0" t="s">
        <v>22</v>
      </c>
      <c r="B75" s="0" t="s">
        <v>48</v>
      </c>
      <c r="C75" s="0" t="s">
        <v>50</v>
      </c>
      <c r="D75" s="0" t="s">
        <v>22</v>
      </c>
      <c r="E75" s="0" t="s">
        <v>3830</v>
      </c>
      <c r="F75" s="0" t="s">
        <v>1269</v>
      </c>
      <c r="G75" s="0" t="s">
        <v>185</v>
      </c>
      <c r="H75" s="0" t="s">
        <v>185</v>
      </c>
      <c r="I75" s="0" t="s">
        <v>186</v>
      </c>
      <c r="J75" s="0" t="s">
        <v>3744</v>
      </c>
      <c r="K75" s="0" t="s">
        <v>3745</v>
      </c>
      <c r="L75" s="0" t="s">
        <v>3831</v>
      </c>
      <c r="M75" s="0" t="s">
        <v>1261</v>
      </c>
      <c r="N75" s="0" t="s">
        <v>98</v>
      </c>
      <c r="O75" s="0" t="s">
        <v>185</v>
      </c>
      <c r="P75" s="0" t="s">
        <v>185</v>
      </c>
      <c r="Q75" s="0" t="s">
        <v>186</v>
      </c>
      <c r="R75" s="0" t="s">
        <v>3744</v>
      </c>
      <c r="S75" s="0" t="s">
        <v>3745</v>
      </c>
      <c r="T75" s="0" t="s">
        <v>3604</v>
      </c>
      <c r="U75" s="0" t="s">
        <v>3605</v>
      </c>
      <c r="V75" s="0" t="s">
        <v>3606</v>
      </c>
      <c r="W75" s="0" t="s">
        <v>3607</v>
      </c>
      <c r="X75" s="0" t="s">
        <v>3608</v>
      </c>
      <c r="Y75" s="0" t="s">
        <v>3605</v>
      </c>
      <c r="Z75" s="0" t="s">
        <v>3832</v>
      </c>
      <c r="AA75" s="0" t="s">
        <v>3833</v>
      </c>
      <c r="AB75" s="0" t="s">
        <v>3834</v>
      </c>
      <c r="AC75" s="0" t="s">
        <v>61</v>
      </c>
      <c r="AD75" s="0" t="s">
        <v>19</v>
      </c>
      <c r="AE75" s="0" t="s">
        <v>19</v>
      </c>
      <c r="AF75" s="0" t="s">
        <v>132</v>
      </c>
      <c r="AG75" s="0" t="s">
        <v>529</v>
      </c>
      <c r="AH75" s="0" t="s">
        <v>22</v>
      </c>
      <c r="AI75" s="0" t="s">
        <v>22</v>
      </c>
      <c r="AJ75" s="0" t="s">
        <v>22</v>
      </c>
      <c r="AK75" s="0" t="s">
        <v>22</v>
      </c>
    </row>
    <row customHeight="1" ht="11.25">
      <c r="A76" s="0" t="s">
        <v>22</v>
      </c>
      <c r="B76" s="0" t="s">
        <v>48</v>
      </c>
      <c r="C76" s="0" t="s">
        <v>50</v>
      </c>
      <c r="D76" s="0" t="s">
        <v>22</v>
      </c>
      <c r="E76" s="0" t="s">
        <v>3830</v>
      </c>
      <c r="F76" s="0" t="s">
        <v>1269</v>
      </c>
      <c r="G76" s="0" t="s">
        <v>185</v>
      </c>
      <c r="H76" s="0" t="s">
        <v>185</v>
      </c>
      <c r="I76" s="0" t="s">
        <v>186</v>
      </c>
      <c r="J76" s="0" t="s">
        <v>3744</v>
      </c>
      <c r="K76" s="0" t="s">
        <v>3745</v>
      </c>
      <c r="L76" s="0" t="s">
        <v>3831</v>
      </c>
      <c r="M76" s="0" t="s">
        <v>1261</v>
      </c>
      <c r="N76" s="0" t="s">
        <v>98</v>
      </c>
      <c r="O76" s="0" t="s">
        <v>185</v>
      </c>
      <c r="P76" s="0" t="s">
        <v>185</v>
      </c>
      <c r="Q76" s="0" t="s">
        <v>186</v>
      </c>
      <c r="R76" s="0" t="s">
        <v>3744</v>
      </c>
      <c r="S76" s="0" t="s">
        <v>3745</v>
      </c>
      <c r="T76" s="0" t="s">
        <v>3604</v>
      </c>
      <c r="U76" s="0" t="s">
        <v>3605</v>
      </c>
      <c r="V76" s="0" t="s">
        <v>3606</v>
      </c>
      <c r="W76" s="0" t="s">
        <v>3607</v>
      </c>
      <c r="X76" s="0" t="s">
        <v>3608</v>
      </c>
      <c r="Y76" s="0" t="s">
        <v>3605</v>
      </c>
      <c r="Z76" s="0" t="s">
        <v>3832</v>
      </c>
      <c r="AA76" s="0" t="s">
        <v>3833</v>
      </c>
      <c r="AB76" s="0" t="s">
        <v>3834</v>
      </c>
      <c r="AC76" s="0" t="s">
        <v>61</v>
      </c>
      <c r="AD76" s="0" t="s">
        <v>19</v>
      </c>
      <c r="AE76" s="0" t="s">
        <v>19</v>
      </c>
      <c r="AF76" s="0" t="s">
        <v>132</v>
      </c>
      <c r="AG76" s="0" t="s">
        <v>529</v>
      </c>
      <c r="AH76" s="0" t="s">
        <v>22</v>
      </c>
      <c r="AI76" s="0" t="s">
        <v>22</v>
      </c>
      <c r="AJ76" s="0" t="s">
        <v>22</v>
      </c>
      <c r="AK76" s="0" t="s">
        <v>22</v>
      </c>
    </row>
    <row customHeight="1" ht="11.25">
      <c r="A77" s="0" t="s">
        <v>22</v>
      </c>
      <c r="B77" s="0" t="s">
        <v>48</v>
      </c>
      <c r="C77" s="0" t="s">
        <v>50</v>
      </c>
      <c r="D77" s="0" t="s">
        <v>22</v>
      </c>
      <c r="E77" s="0" t="s">
        <v>3835</v>
      </c>
      <c r="F77" s="0" t="s">
        <v>1269</v>
      </c>
      <c r="G77" s="0" t="s">
        <v>185</v>
      </c>
      <c r="H77" s="0" t="s">
        <v>185</v>
      </c>
      <c r="I77" s="0" t="s">
        <v>186</v>
      </c>
      <c r="J77" s="0" t="s">
        <v>3836</v>
      </c>
      <c r="K77" s="0" t="s">
        <v>3837</v>
      </c>
      <c r="L77" s="0" t="s">
        <v>3838</v>
      </c>
      <c r="M77" s="0" t="s">
        <v>1261</v>
      </c>
      <c r="N77" s="0" t="s">
        <v>98</v>
      </c>
      <c r="O77" s="0" t="s">
        <v>185</v>
      </c>
      <c r="P77" s="0" t="s">
        <v>185</v>
      </c>
      <c r="Q77" s="0" t="s">
        <v>186</v>
      </c>
      <c r="R77" s="0" t="s">
        <v>3836</v>
      </c>
      <c r="S77" s="0" t="s">
        <v>3837</v>
      </c>
      <c r="T77" s="0" t="s">
        <v>3604</v>
      </c>
      <c r="U77" s="0" t="s">
        <v>3605</v>
      </c>
      <c r="V77" s="0" t="s">
        <v>3606</v>
      </c>
      <c r="W77" s="0" t="s">
        <v>3607</v>
      </c>
      <c r="X77" s="0" t="s">
        <v>3608</v>
      </c>
      <c r="Y77" s="0" t="s">
        <v>3605</v>
      </c>
      <c r="Z77" s="0" t="s">
        <v>177</v>
      </c>
      <c r="AA77" s="0" t="s">
        <v>3839</v>
      </c>
      <c r="AB77" s="0" t="s">
        <v>3840</v>
      </c>
      <c r="AC77" s="0" t="s">
        <v>61</v>
      </c>
      <c r="AD77" s="0" t="s">
        <v>19</v>
      </c>
      <c r="AE77" s="0" t="s">
        <v>19</v>
      </c>
      <c r="AF77" s="0" t="s">
        <v>118</v>
      </c>
      <c r="AG77" s="0" t="s">
        <v>118</v>
      </c>
      <c r="AH77" s="0" t="s">
        <v>22</v>
      </c>
      <c r="AI77" s="0" t="s">
        <v>22</v>
      </c>
      <c r="AJ77" s="0" t="s">
        <v>22</v>
      </c>
      <c r="AK77" s="0" t="s">
        <v>22</v>
      </c>
    </row>
    <row customHeight="1" ht="11.25">
      <c r="A78" s="0" t="s">
        <v>22</v>
      </c>
      <c r="B78" s="0" t="s">
        <v>48</v>
      </c>
      <c r="C78" s="0" t="s">
        <v>50</v>
      </c>
      <c r="D78" s="0" t="s">
        <v>22</v>
      </c>
      <c r="E78" s="0" t="s">
        <v>3835</v>
      </c>
      <c r="F78" s="0" t="s">
        <v>1269</v>
      </c>
      <c r="G78" s="0" t="s">
        <v>185</v>
      </c>
      <c r="H78" s="0" t="s">
        <v>185</v>
      </c>
      <c r="I78" s="0" t="s">
        <v>186</v>
      </c>
      <c r="J78" s="0" t="s">
        <v>3836</v>
      </c>
      <c r="K78" s="0" t="s">
        <v>3837</v>
      </c>
      <c r="L78" s="0" t="s">
        <v>3838</v>
      </c>
      <c r="M78" s="0" t="s">
        <v>1261</v>
      </c>
      <c r="N78" s="0" t="s">
        <v>98</v>
      </c>
      <c r="O78" s="0" t="s">
        <v>185</v>
      </c>
      <c r="P78" s="0" t="s">
        <v>185</v>
      </c>
      <c r="Q78" s="0" t="s">
        <v>186</v>
      </c>
      <c r="R78" s="0" t="s">
        <v>3836</v>
      </c>
      <c r="S78" s="0" t="s">
        <v>3837</v>
      </c>
      <c r="T78" s="0" t="s">
        <v>3604</v>
      </c>
      <c r="U78" s="0" t="s">
        <v>3605</v>
      </c>
      <c r="V78" s="0" t="s">
        <v>3606</v>
      </c>
      <c r="W78" s="0" t="s">
        <v>3607</v>
      </c>
      <c r="X78" s="0" t="s">
        <v>3608</v>
      </c>
      <c r="Y78" s="0" t="s">
        <v>3605</v>
      </c>
      <c r="Z78" s="0" t="s">
        <v>177</v>
      </c>
      <c r="AA78" s="0" t="s">
        <v>3839</v>
      </c>
      <c r="AB78" s="0" t="s">
        <v>3840</v>
      </c>
      <c r="AC78" s="0" t="s">
        <v>61</v>
      </c>
      <c r="AD78" s="0" t="s">
        <v>19</v>
      </c>
      <c r="AE78" s="0" t="s">
        <v>19</v>
      </c>
      <c r="AF78" s="0" t="s">
        <v>118</v>
      </c>
      <c r="AG78" s="0" t="s">
        <v>118</v>
      </c>
      <c r="AH78" s="0" t="s">
        <v>22</v>
      </c>
      <c r="AI78" s="0" t="s">
        <v>22</v>
      </c>
      <c r="AJ78" s="0" t="s">
        <v>22</v>
      </c>
      <c r="AK78" s="0" t="s">
        <v>22</v>
      </c>
    </row>
    <row customHeight="1" ht="11.25">
      <c r="A79" s="0" t="s">
        <v>22</v>
      </c>
      <c r="B79" s="0" t="s">
        <v>48</v>
      </c>
      <c r="C79" s="0" t="s">
        <v>50</v>
      </c>
      <c r="D79" s="0" t="s">
        <v>22</v>
      </c>
      <c r="E79" s="0" t="s">
        <v>3841</v>
      </c>
      <c r="F79" s="0" t="s">
        <v>1269</v>
      </c>
      <c r="G79" s="0" t="s">
        <v>185</v>
      </c>
      <c r="H79" s="0" t="s">
        <v>185</v>
      </c>
      <c r="I79" s="0" t="s">
        <v>186</v>
      </c>
      <c r="J79" s="0" t="s">
        <v>3814</v>
      </c>
      <c r="K79" s="0" t="s">
        <v>3815</v>
      </c>
      <c r="L79" s="0" t="s">
        <v>3842</v>
      </c>
      <c r="M79" s="0" t="s">
        <v>1261</v>
      </c>
      <c r="N79" s="0" t="s">
        <v>98</v>
      </c>
      <c r="O79" s="0" t="s">
        <v>185</v>
      </c>
      <c r="P79" s="0" t="s">
        <v>185</v>
      </c>
      <c r="Q79" s="0" t="s">
        <v>186</v>
      </c>
      <c r="R79" s="0" t="s">
        <v>3814</v>
      </c>
      <c r="S79" s="0" t="s">
        <v>3815</v>
      </c>
      <c r="T79" s="0" t="s">
        <v>3604</v>
      </c>
      <c r="U79" s="0" t="s">
        <v>3605</v>
      </c>
      <c r="V79" s="0" t="s">
        <v>3843</v>
      </c>
      <c r="W79" s="0" t="s">
        <v>3607</v>
      </c>
      <c r="X79" s="0" t="s">
        <v>3608</v>
      </c>
      <c r="Y79" s="0" t="s">
        <v>3605</v>
      </c>
      <c r="Z79" s="0" t="s">
        <v>3844</v>
      </c>
      <c r="AA79" s="0" t="s">
        <v>3845</v>
      </c>
      <c r="AB79" s="0" t="s">
        <v>3846</v>
      </c>
      <c r="AC79" s="0" t="s">
        <v>61</v>
      </c>
      <c r="AD79" s="0" t="s">
        <v>19</v>
      </c>
      <c r="AE79" s="0" t="s">
        <v>19</v>
      </c>
      <c r="AF79" s="0" t="s">
        <v>91</v>
      </c>
      <c r="AG79" s="0" t="s">
        <v>3768</v>
      </c>
      <c r="AH79" s="0" t="s">
        <v>22</v>
      </c>
      <c r="AI79" s="0" t="s">
        <v>22</v>
      </c>
      <c r="AJ79" s="0" t="s">
        <v>22</v>
      </c>
      <c r="AK79" s="0" t="s">
        <v>22</v>
      </c>
    </row>
    <row customHeight="1" ht="11.25">
      <c r="A80" s="0" t="s">
        <v>22</v>
      </c>
      <c r="B80" s="0" t="s">
        <v>48</v>
      </c>
      <c r="C80" s="0" t="s">
        <v>50</v>
      </c>
      <c r="D80" s="0" t="s">
        <v>22</v>
      </c>
      <c r="E80" s="0" t="s">
        <v>3841</v>
      </c>
      <c r="F80" s="0" t="s">
        <v>1269</v>
      </c>
      <c r="G80" s="0" t="s">
        <v>185</v>
      </c>
      <c r="H80" s="0" t="s">
        <v>185</v>
      </c>
      <c r="I80" s="0" t="s">
        <v>186</v>
      </c>
      <c r="J80" s="0" t="s">
        <v>3814</v>
      </c>
      <c r="K80" s="0" t="s">
        <v>3815</v>
      </c>
      <c r="L80" s="0" t="s">
        <v>3842</v>
      </c>
      <c r="M80" s="0" t="s">
        <v>1261</v>
      </c>
      <c r="N80" s="0" t="s">
        <v>98</v>
      </c>
      <c r="O80" s="0" t="s">
        <v>185</v>
      </c>
      <c r="P80" s="0" t="s">
        <v>185</v>
      </c>
      <c r="Q80" s="0" t="s">
        <v>186</v>
      </c>
      <c r="R80" s="0" t="s">
        <v>3814</v>
      </c>
      <c r="S80" s="0" t="s">
        <v>3815</v>
      </c>
      <c r="T80" s="0" t="s">
        <v>3604</v>
      </c>
      <c r="U80" s="0" t="s">
        <v>3605</v>
      </c>
      <c r="V80" s="0" t="s">
        <v>3843</v>
      </c>
      <c r="W80" s="0" t="s">
        <v>3607</v>
      </c>
      <c r="X80" s="0" t="s">
        <v>3608</v>
      </c>
      <c r="Y80" s="0" t="s">
        <v>3605</v>
      </c>
      <c r="Z80" s="0" t="s">
        <v>3844</v>
      </c>
      <c r="AA80" s="0" t="s">
        <v>3845</v>
      </c>
      <c r="AB80" s="0" t="s">
        <v>3846</v>
      </c>
      <c r="AC80" s="0" t="s">
        <v>61</v>
      </c>
      <c r="AD80" s="0" t="s">
        <v>19</v>
      </c>
      <c r="AE80" s="0" t="s">
        <v>19</v>
      </c>
      <c r="AF80" s="0" t="s">
        <v>91</v>
      </c>
      <c r="AG80" s="0" t="s">
        <v>3768</v>
      </c>
      <c r="AH80" s="0" t="s">
        <v>22</v>
      </c>
      <c r="AI80" s="0" t="s">
        <v>22</v>
      </c>
      <c r="AJ80" s="0" t="s">
        <v>22</v>
      </c>
      <c r="AK80" s="0" t="s">
        <v>22</v>
      </c>
    </row>
    <row customHeight="1" ht="11.25">
      <c r="A81" s="0" t="s">
        <v>22</v>
      </c>
      <c r="B81" s="0" t="s">
        <v>48</v>
      </c>
      <c r="C81" s="0" t="s">
        <v>50</v>
      </c>
      <c r="D81" s="0" t="s">
        <v>22</v>
      </c>
      <c r="E81" s="0" t="s">
        <v>3847</v>
      </c>
      <c r="F81" s="0" t="s">
        <v>1269</v>
      </c>
      <c r="G81" s="0" t="s">
        <v>185</v>
      </c>
      <c r="H81" s="0" t="s">
        <v>185</v>
      </c>
      <c r="I81" s="0" t="s">
        <v>186</v>
      </c>
      <c r="J81" s="0" t="s">
        <v>3786</v>
      </c>
      <c r="K81" s="0" t="s">
        <v>3787</v>
      </c>
      <c r="L81" s="0" t="s">
        <v>3848</v>
      </c>
      <c r="M81" s="0" t="s">
        <v>1261</v>
      </c>
      <c r="N81" s="0" t="s">
        <v>98</v>
      </c>
      <c r="O81" s="0" t="s">
        <v>185</v>
      </c>
      <c r="P81" s="0" t="s">
        <v>185</v>
      </c>
      <c r="Q81" s="0" t="s">
        <v>186</v>
      </c>
      <c r="R81" s="0" t="s">
        <v>3786</v>
      </c>
      <c r="S81" s="0" t="s">
        <v>3787</v>
      </c>
      <c r="T81" s="0" t="s">
        <v>3604</v>
      </c>
      <c r="U81" s="0" t="s">
        <v>3605</v>
      </c>
      <c r="V81" s="0" t="s">
        <v>3606</v>
      </c>
      <c r="W81" s="0" t="s">
        <v>3607</v>
      </c>
      <c r="X81" s="0" t="s">
        <v>3608</v>
      </c>
      <c r="Y81" s="0" t="s">
        <v>3605</v>
      </c>
      <c r="Z81" s="0" t="s">
        <v>3849</v>
      </c>
      <c r="AA81" s="0" t="s">
        <v>3850</v>
      </c>
      <c r="AB81" s="0" t="s">
        <v>3851</v>
      </c>
      <c r="AC81" s="0" t="s">
        <v>61</v>
      </c>
      <c r="AD81" s="0" t="s">
        <v>19</v>
      </c>
      <c r="AE81" s="0" t="s">
        <v>19</v>
      </c>
      <c r="AF81" s="0" t="s">
        <v>117</v>
      </c>
      <c r="AG81" s="0" t="s">
        <v>3768</v>
      </c>
      <c r="AH81" s="0" t="s">
        <v>22</v>
      </c>
      <c r="AI81" s="0" t="s">
        <v>22</v>
      </c>
      <c r="AJ81" s="0" t="s">
        <v>22</v>
      </c>
      <c r="AK81" s="0" t="s">
        <v>22</v>
      </c>
    </row>
    <row customHeight="1" ht="11.25">
      <c r="A82" s="0" t="s">
        <v>22</v>
      </c>
      <c r="B82" s="0" t="s">
        <v>48</v>
      </c>
      <c r="C82" s="0" t="s">
        <v>50</v>
      </c>
      <c r="D82" s="0" t="s">
        <v>22</v>
      </c>
      <c r="E82" s="0" t="s">
        <v>3847</v>
      </c>
      <c r="F82" s="0" t="s">
        <v>1269</v>
      </c>
      <c r="G82" s="0" t="s">
        <v>185</v>
      </c>
      <c r="H82" s="0" t="s">
        <v>185</v>
      </c>
      <c r="I82" s="0" t="s">
        <v>186</v>
      </c>
      <c r="J82" s="0" t="s">
        <v>3786</v>
      </c>
      <c r="K82" s="0" t="s">
        <v>3787</v>
      </c>
      <c r="L82" s="0" t="s">
        <v>3848</v>
      </c>
      <c r="M82" s="0" t="s">
        <v>1261</v>
      </c>
      <c r="N82" s="0" t="s">
        <v>98</v>
      </c>
      <c r="O82" s="0" t="s">
        <v>185</v>
      </c>
      <c r="P82" s="0" t="s">
        <v>185</v>
      </c>
      <c r="Q82" s="0" t="s">
        <v>186</v>
      </c>
      <c r="R82" s="0" t="s">
        <v>3786</v>
      </c>
      <c r="S82" s="0" t="s">
        <v>3787</v>
      </c>
      <c r="T82" s="0" t="s">
        <v>3604</v>
      </c>
      <c r="U82" s="0" t="s">
        <v>3605</v>
      </c>
      <c r="V82" s="0" t="s">
        <v>3606</v>
      </c>
      <c r="W82" s="0" t="s">
        <v>3607</v>
      </c>
      <c r="X82" s="0" t="s">
        <v>3608</v>
      </c>
      <c r="Y82" s="0" t="s">
        <v>3605</v>
      </c>
      <c r="Z82" s="0" t="s">
        <v>3849</v>
      </c>
      <c r="AA82" s="0" t="s">
        <v>3850</v>
      </c>
      <c r="AB82" s="0" t="s">
        <v>3851</v>
      </c>
      <c r="AC82" s="0" t="s">
        <v>61</v>
      </c>
      <c r="AD82" s="0" t="s">
        <v>19</v>
      </c>
      <c r="AE82" s="0" t="s">
        <v>19</v>
      </c>
      <c r="AF82" s="0" t="s">
        <v>117</v>
      </c>
      <c r="AG82" s="0" t="s">
        <v>3768</v>
      </c>
      <c r="AH82" s="0" t="s">
        <v>22</v>
      </c>
      <c r="AI82" s="0" t="s">
        <v>22</v>
      </c>
      <c r="AJ82" s="0" t="s">
        <v>22</v>
      </c>
      <c r="AK82" s="0" t="s">
        <v>22</v>
      </c>
    </row>
    <row customHeight="1" ht="11.25">
      <c r="A83" s="0" t="s">
        <v>22</v>
      </c>
      <c r="B83" s="0" t="s">
        <v>48</v>
      </c>
      <c r="C83" s="0" t="s">
        <v>50</v>
      </c>
      <c r="D83" s="0" t="s">
        <v>22</v>
      </c>
      <c r="E83" s="0" t="s">
        <v>3852</v>
      </c>
      <c r="F83" s="0" t="s">
        <v>1269</v>
      </c>
      <c r="G83" s="0" t="s">
        <v>185</v>
      </c>
      <c r="H83" s="0" t="s">
        <v>185</v>
      </c>
      <c r="I83" s="0" t="s">
        <v>186</v>
      </c>
      <c r="J83" s="0" t="s">
        <v>3853</v>
      </c>
      <c r="K83" s="0" t="s">
        <v>3854</v>
      </c>
      <c r="L83" s="0" t="s">
        <v>3855</v>
      </c>
      <c r="M83" s="0" t="s">
        <v>1261</v>
      </c>
      <c r="N83" s="0" t="s">
        <v>98</v>
      </c>
      <c r="O83" s="0" t="s">
        <v>185</v>
      </c>
      <c r="P83" s="0" t="s">
        <v>185</v>
      </c>
      <c r="Q83" s="0" t="s">
        <v>186</v>
      </c>
      <c r="R83" s="0" t="s">
        <v>3853</v>
      </c>
      <c r="S83" s="0" t="s">
        <v>3854</v>
      </c>
      <c r="T83" s="0" t="s">
        <v>3604</v>
      </c>
      <c r="U83" s="0" t="s">
        <v>3605</v>
      </c>
      <c r="V83" s="0" t="s">
        <v>3606</v>
      </c>
      <c r="W83" s="0" t="s">
        <v>3607</v>
      </c>
      <c r="X83" s="0" t="s">
        <v>3608</v>
      </c>
      <c r="Y83" s="0" t="s">
        <v>3605</v>
      </c>
      <c r="Z83" s="0" t="s">
        <v>3856</v>
      </c>
      <c r="AA83" s="0" t="s">
        <v>3857</v>
      </c>
      <c r="AB83" s="0" t="s">
        <v>3858</v>
      </c>
      <c r="AC83" s="0" t="s">
        <v>61</v>
      </c>
      <c r="AD83" s="0" t="s">
        <v>19</v>
      </c>
      <c r="AE83" s="0" t="s">
        <v>19</v>
      </c>
      <c r="AF83" s="0" t="s">
        <v>118</v>
      </c>
      <c r="AG83" s="0" t="s">
        <v>118</v>
      </c>
      <c r="AH83" s="0" t="s">
        <v>22</v>
      </c>
      <c r="AI83" s="0" t="s">
        <v>22</v>
      </c>
      <c r="AJ83" s="0" t="s">
        <v>22</v>
      </c>
      <c r="AK83" s="0" t="s">
        <v>22</v>
      </c>
    </row>
    <row customHeight="1" ht="11.25">
      <c r="A84" s="0" t="s">
        <v>22</v>
      </c>
      <c r="B84" s="0" t="s">
        <v>48</v>
      </c>
      <c r="C84" s="0" t="s">
        <v>50</v>
      </c>
      <c r="D84" s="0" t="s">
        <v>22</v>
      </c>
      <c r="E84" s="0" t="s">
        <v>3852</v>
      </c>
      <c r="F84" s="0" t="s">
        <v>1269</v>
      </c>
      <c r="G84" s="0" t="s">
        <v>185</v>
      </c>
      <c r="H84" s="0" t="s">
        <v>185</v>
      </c>
      <c r="I84" s="0" t="s">
        <v>186</v>
      </c>
      <c r="J84" s="0" t="s">
        <v>3853</v>
      </c>
      <c r="K84" s="0" t="s">
        <v>3854</v>
      </c>
      <c r="L84" s="0" t="s">
        <v>3855</v>
      </c>
      <c r="M84" s="0" t="s">
        <v>1261</v>
      </c>
      <c r="N84" s="0" t="s">
        <v>98</v>
      </c>
      <c r="O84" s="0" t="s">
        <v>185</v>
      </c>
      <c r="P84" s="0" t="s">
        <v>185</v>
      </c>
      <c r="Q84" s="0" t="s">
        <v>186</v>
      </c>
      <c r="R84" s="0" t="s">
        <v>3853</v>
      </c>
      <c r="S84" s="0" t="s">
        <v>3854</v>
      </c>
      <c r="T84" s="0" t="s">
        <v>3604</v>
      </c>
      <c r="U84" s="0" t="s">
        <v>3605</v>
      </c>
      <c r="V84" s="0" t="s">
        <v>3606</v>
      </c>
      <c r="W84" s="0" t="s">
        <v>3607</v>
      </c>
      <c r="X84" s="0" t="s">
        <v>3608</v>
      </c>
      <c r="Y84" s="0" t="s">
        <v>3605</v>
      </c>
      <c r="Z84" s="0" t="s">
        <v>3856</v>
      </c>
      <c r="AA84" s="0" t="s">
        <v>3857</v>
      </c>
      <c r="AB84" s="0" t="s">
        <v>3858</v>
      </c>
      <c r="AC84" s="0" t="s">
        <v>61</v>
      </c>
      <c r="AD84" s="0" t="s">
        <v>19</v>
      </c>
      <c r="AE84" s="0" t="s">
        <v>19</v>
      </c>
      <c r="AF84" s="0" t="s">
        <v>118</v>
      </c>
      <c r="AG84" s="0" t="s">
        <v>118</v>
      </c>
      <c r="AH84" s="0" t="s">
        <v>22</v>
      </c>
      <c r="AI84" s="0" t="s">
        <v>22</v>
      </c>
      <c r="AJ84" s="0" t="s">
        <v>22</v>
      </c>
      <c r="AK84" s="0" t="s">
        <v>22</v>
      </c>
    </row>
    <row customHeight="1" ht="11.25">
      <c r="A85" s="0" t="s">
        <v>22</v>
      </c>
      <c r="B85" s="0" t="s">
        <v>48</v>
      </c>
      <c r="C85" s="0" t="s">
        <v>50</v>
      </c>
      <c r="D85" s="0" t="s">
        <v>22</v>
      </c>
      <c r="E85" s="0" t="s">
        <v>3859</v>
      </c>
      <c r="F85" s="0" t="s">
        <v>1269</v>
      </c>
      <c r="G85" s="0" t="s">
        <v>185</v>
      </c>
      <c r="H85" s="0" t="s">
        <v>185</v>
      </c>
      <c r="I85" s="0" t="s">
        <v>186</v>
      </c>
      <c r="J85" s="0" t="s">
        <v>3744</v>
      </c>
      <c r="K85" s="0" t="s">
        <v>3745</v>
      </c>
      <c r="L85" s="0" t="s">
        <v>3860</v>
      </c>
      <c r="M85" s="0" t="s">
        <v>194</v>
      </c>
      <c r="N85" s="0" t="s">
        <v>98</v>
      </c>
      <c r="O85" s="0" t="s">
        <v>185</v>
      </c>
      <c r="P85" s="0" t="s">
        <v>185</v>
      </c>
      <c r="Q85" s="0" t="s">
        <v>186</v>
      </c>
      <c r="R85" s="0" t="s">
        <v>3744</v>
      </c>
      <c r="S85" s="0" t="s">
        <v>3745</v>
      </c>
      <c r="T85" s="0" t="s">
        <v>3604</v>
      </c>
      <c r="U85" s="0" t="s">
        <v>3605</v>
      </c>
      <c r="V85" s="0" t="s">
        <v>3606</v>
      </c>
      <c r="W85" s="0" t="s">
        <v>3607</v>
      </c>
      <c r="X85" s="0" t="s">
        <v>3861</v>
      </c>
      <c r="Y85" s="0" t="s">
        <v>3605</v>
      </c>
      <c r="Z85" s="0" t="s">
        <v>976</v>
      </c>
      <c r="AA85" s="0" t="s">
        <v>976</v>
      </c>
      <c r="AB85" s="0" t="s">
        <v>3862</v>
      </c>
      <c r="AC85" s="0" t="s">
        <v>61</v>
      </c>
      <c r="AD85" s="0" t="s">
        <v>19</v>
      </c>
      <c r="AE85" s="0" t="s">
        <v>19</v>
      </c>
      <c r="AF85" s="0" t="s">
        <v>124</v>
      </c>
      <c r="AG85" s="0" t="s">
        <v>118</v>
      </c>
      <c r="AH85" s="0" t="s">
        <v>22</v>
      </c>
      <c r="AI85" s="0" t="s">
        <v>22</v>
      </c>
      <c r="AJ85" s="0" t="s">
        <v>22</v>
      </c>
      <c r="AK85" s="0" t="s">
        <v>22</v>
      </c>
    </row>
    <row customHeight="1" ht="11.25">
      <c r="A86" s="0" t="s">
        <v>22</v>
      </c>
      <c r="B86" s="0" t="s">
        <v>48</v>
      </c>
      <c r="C86" s="0" t="s">
        <v>50</v>
      </c>
      <c r="D86" s="0" t="s">
        <v>22</v>
      </c>
      <c r="E86" s="0" t="s">
        <v>3859</v>
      </c>
      <c r="F86" s="0" t="s">
        <v>1269</v>
      </c>
      <c r="G86" s="0" t="s">
        <v>185</v>
      </c>
      <c r="H86" s="0" t="s">
        <v>185</v>
      </c>
      <c r="I86" s="0" t="s">
        <v>186</v>
      </c>
      <c r="J86" s="0" t="s">
        <v>3744</v>
      </c>
      <c r="K86" s="0" t="s">
        <v>3745</v>
      </c>
      <c r="L86" s="0" t="s">
        <v>3860</v>
      </c>
      <c r="M86" s="0" t="s">
        <v>194</v>
      </c>
      <c r="N86" s="0" t="s">
        <v>98</v>
      </c>
      <c r="O86" s="0" t="s">
        <v>185</v>
      </c>
      <c r="P86" s="0" t="s">
        <v>185</v>
      </c>
      <c r="Q86" s="0" t="s">
        <v>186</v>
      </c>
      <c r="R86" s="0" t="s">
        <v>3744</v>
      </c>
      <c r="S86" s="0" t="s">
        <v>3745</v>
      </c>
      <c r="T86" s="0" t="s">
        <v>3604</v>
      </c>
      <c r="U86" s="0" t="s">
        <v>3605</v>
      </c>
      <c r="V86" s="0" t="s">
        <v>3606</v>
      </c>
      <c r="W86" s="0" t="s">
        <v>3607</v>
      </c>
      <c r="X86" s="0" t="s">
        <v>3861</v>
      </c>
      <c r="Y86" s="0" t="s">
        <v>3605</v>
      </c>
      <c r="Z86" s="0" t="s">
        <v>976</v>
      </c>
      <c r="AA86" s="0" t="s">
        <v>976</v>
      </c>
      <c r="AB86" s="0" t="s">
        <v>3862</v>
      </c>
      <c r="AC86" s="0" t="s">
        <v>61</v>
      </c>
      <c r="AD86" s="0" t="s">
        <v>19</v>
      </c>
      <c r="AE86" s="0" t="s">
        <v>19</v>
      </c>
      <c r="AF86" s="0" t="s">
        <v>124</v>
      </c>
      <c r="AG86" s="0" t="s">
        <v>118</v>
      </c>
      <c r="AH86" s="0" t="s">
        <v>22</v>
      </c>
      <c r="AI86" s="0" t="s">
        <v>22</v>
      </c>
      <c r="AJ86" s="0" t="s">
        <v>22</v>
      </c>
      <c r="AK86" s="0" t="s">
        <v>22</v>
      </c>
    </row>
    <row customHeight="1" ht="11.25">
      <c r="A87" s="0" t="s">
        <v>22</v>
      </c>
      <c r="B87" s="0" t="s">
        <v>48</v>
      </c>
      <c r="C87" s="0" t="s">
        <v>50</v>
      </c>
      <c r="D87" s="0" t="s">
        <v>22</v>
      </c>
      <c r="E87" s="0" t="s">
        <v>3863</v>
      </c>
      <c r="F87" s="0" t="s">
        <v>1269</v>
      </c>
      <c r="G87" s="0" t="s">
        <v>185</v>
      </c>
      <c r="H87" s="0" t="s">
        <v>185</v>
      </c>
      <c r="I87" s="0" t="s">
        <v>186</v>
      </c>
      <c r="J87" s="0" t="s">
        <v>3751</v>
      </c>
      <c r="K87" s="0" t="s">
        <v>3752</v>
      </c>
      <c r="L87" s="0" t="s">
        <v>3864</v>
      </c>
      <c r="M87" s="0" t="s">
        <v>1261</v>
      </c>
      <c r="N87" s="0" t="s">
        <v>98</v>
      </c>
      <c r="O87" s="0" t="s">
        <v>185</v>
      </c>
      <c r="P87" s="0" t="s">
        <v>185</v>
      </c>
      <c r="Q87" s="0" t="s">
        <v>186</v>
      </c>
      <c r="R87" s="0" t="s">
        <v>3751</v>
      </c>
      <c r="S87" s="0" t="s">
        <v>3752</v>
      </c>
      <c r="T87" s="0" t="s">
        <v>3604</v>
      </c>
      <c r="U87" s="0" t="s">
        <v>3605</v>
      </c>
      <c r="V87" s="0" t="s">
        <v>3606</v>
      </c>
      <c r="W87" s="0" t="s">
        <v>3607</v>
      </c>
      <c r="X87" s="0" t="s">
        <v>3608</v>
      </c>
      <c r="Y87" s="0" t="s">
        <v>3605</v>
      </c>
      <c r="Z87" s="0" t="s">
        <v>3865</v>
      </c>
      <c r="AA87" s="0" t="s">
        <v>3866</v>
      </c>
      <c r="AB87" s="0" t="s">
        <v>3867</v>
      </c>
      <c r="AC87" s="0" t="s">
        <v>61</v>
      </c>
      <c r="AD87" s="0" t="s">
        <v>19</v>
      </c>
      <c r="AE87" s="0" t="s">
        <v>19</v>
      </c>
      <c r="AF87" s="0" t="s">
        <v>118</v>
      </c>
      <c r="AG87" s="0" t="s">
        <v>3768</v>
      </c>
      <c r="AH87" s="0" t="s">
        <v>22</v>
      </c>
      <c r="AI87" s="0" t="s">
        <v>22</v>
      </c>
      <c r="AJ87" s="0" t="s">
        <v>22</v>
      </c>
      <c r="AK87" s="0" t="s">
        <v>22</v>
      </c>
    </row>
    <row customHeight="1" ht="11.25">
      <c r="A88" s="0" t="s">
        <v>22</v>
      </c>
      <c r="B88" s="0" t="s">
        <v>48</v>
      </c>
      <c r="C88" s="0" t="s">
        <v>50</v>
      </c>
      <c r="D88" s="0" t="s">
        <v>22</v>
      </c>
      <c r="E88" s="0" t="s">
        <v>3863</v>
      </c>
      <c r="F88" s="0" t="s">
        <v>1269</v>
      </c>
      <c r="G88" s="0" t="s">
        <v>185</v>
      </c>
      <c r="H88" s="0" t="s">
        <v>185</v>
      </c>
      <c r="I88" s="0" t="s">
        <v>186</v>
      </c>
      <c r="J88" s="0" t="s">
        <v>3751</v>
      </c>
      <c r="K88" s="0" t="s">
        <v>3752</v>
      </c>
      <c r="L88" s="0" t="s">
        <v>3864</v>
      </c>
      <c r="M88" s="0" t="s">
        <v>1261</v>
      </c>
      <c r="N88" s="0" t="s">
        <v>98</v>
      </c>
      <c r="O88" s="0" t="s">
        <v>185</v>
      </c>
      <c r="P88" s="0" t="s">
        <v>185</v>
      </c>
      <c r="Q88" s="0" t="s">
        <v>186</v>
      </c>
      <c r="R88" s="0" t="s">
        <v>3751</v>
      </c>
      <c r="S88" s="0" t="s">
        <v>3752</v>
      </c>
      <c r="T88" s="0" t="s">
        <v>3604</v>
      </c>
      <c r="U88" s="0" t="s">
        <v>3605</v>
      </c>
      <c r="V88" s="0" t="s">
        <v>3606</v>
      </c>
      <c r="W88" s="0" t="s">
        <v>3607</v>
      </c>
      <c r="X88" s="0" t="s">
        <v>3608</v>
      </c>
      <c r="Y88" s="0" t="s">
        <v>3605</v>
      </c>
      <c r="Z88" s="0" t="s">
        <v>3865</v>
      </c>
      <c r="AA88" s="0" t="s">
        <v>3866</v>
      </c>
      <c r="AB88" s="0" t="s">
        <v>3867</v>
      </c>
      <c r="AC88" s="0" t="s">
        <v>61</v>
      </c>
      <c r="AD88" s="0" t="s">
        <v>19</v>
      </c>
      <c r="AE88" s="0" t="s">
        <v>19</v>
      </c>
      <c r="AF88" s="0" t="s">
        <v>118</v>
      </c>
      <c r="AG88" s="0" t="s">
        <v>3768</v>
      </c>
      <c r="AH88" s="0" t="s">
        <v>22</v>
      </c>
      <c r="AI88" s="0" t="s">
        <v>22</v>
      </c>
      <c r="AJ88" s="0" t="s">
        <v>22</v>
      </c>
      <c r="AK88" s="0" t="s">
        <v>22</v>
      </c>
    </row>
    <row customHeight="1" ht="11.25">
      <c r="A89" s="0" t="s">
        <v>22</v>
      </c>
      <c r="B89" s="0" t="s">
        <v>48</v>
      </c>
      <c r="C89" s="0" t="s">
        <v>50</v>
      </c>
      <c r="D89" s="0" t="s">
        <v>22</v>
      </c>
      <c r="E89" s="0" t="s">
        <v>3868</v>
      </c>
      <c r="F89" s="0" t="s">
        <v>1269</v>
      </c>
      <c r="G89" s="0" t="s">
        <v>185</v>
      </c>
      <c r="H89" s="0" t="s">
        <v>185</v>
      </c>
      <c r="I89" s="0" t="s">
        <v>186</v>
      </c>
      <c r="J89" s="0" t="s">
        <v>3786</v>
      </c>
      <c r="K89" s="0" t="s">
        <v>3787</v>
      </c>
      <c r="L89" s="0" t="s">
        <v>3869</v>
      </c>
      <c r="M89" s="0" t="s">
        <v>1261</v>
      </c>
      <c r="N89" s="0" t="s">
        <v>98</v>
      </c>
      <c r="O89" s="0" t="s">
        <v>185</v>
      </c>
      <c r="P89" s="0" t="s">
        <v>185</v>
      </c>
      <c r="Q89" s="0" t="s">
        <v>186</v>
      </c>
      <c r="R89" s="0" t="s">
        <v>3786</v>
      </c>
      <c r="S89" s="0" t="s">
        <v>3787</v>
      </c>
      <c r="T89" s="0" t="s">
        <v>3604</v>
      </c>
      <c r="U89" s="0" t="s">
        <v>3605</v>
      </c>
      <c r="V89" s="0" t="s">
        <v>3606</v>
      </c>
      <c r="W89" s="0" t="s">
        <v>3607</v>
      </c>
      <c r="X89" s="0" t="s">
        <v>3608</v>
      </c>
      <c r="Y89" s="0" t="s">
        <v>3605</v>
      </c>
      <c r="Z89" s="0" t="s">
        <v>3870</v>
      </c>
      <c r="AA89" s="0" t="s">
        <v>3790</v>
      </c>
      <c r="AB89" s="0" t="s">
        <v>3871</v>
      </c>
      <c r="AC89" s="0" t="s">
        <v>61</v>
      </c>
      <c r="AD89" s="0" t="s">
        <v>19</v>
      </c>
      <c r="AE89" s="0" t="s">
        <v>19</v>
      </c>
      <c r="AF89" s="0" t="s">
        <v>151</v>
      </c>
      <c r="AG89" s="0" t="s">
        <v>151</v>
      </c>
      <c r="AH89" s="0" t="s">
        <v>22</v>
      </c>
      <c r="AI89" s="0" t="s">
        <v>22</v>
      </c>
      <c r="AJ89" s="0" t="s">
        <v>22</v>
      </c>
      <c r="AK89" s="0" t="s">
        <v>22</v>
      </c>
    </row>
    <row customHeight="1" ht="11.25">
      <c r="A90" s="0" t="s">
        <v>22</v>
      </c>
      <c r="B90" s="0" t="s">
        <v>48</v>
      </c>
      <c r="C90" s="0" t="s">
        <v>50</v>
      </c>
      <c r="D90" s="0" t="s">
        <v>22</v>
      </c>
      <c r="E90" s="0" t="s">
        <v>3868</v>
      </c>
      <c r="F90" s="0" t="s">
        <v>1269</v>
      </c>
      <c r="G90" s="0" t="s">
        <v>185</v>
      </c>
      <c r="H90" s="0" t="s">
        <v>185</v>
      </c>
      <c r="I90" s="0" t="s">
        <v>186</v>
      </c>
      <c r="J90" s="0" t="s">
        <v>3786</v>
      </c>
      <c r="K90" s="0" t="s">
        <v>3787</v>
      </c>
      <c r="L90" s="0" t="s">
        <v>3869</v>
      </c>
      <c r="M90" s="0" t="s">
        <v>1261</v>
      </c>
      <c r="N90" s="0" t="s">
        <v>98</v>
      </c>
      <c r="O90" s="0" t="s">
        <v>185</v>
      </c>
      <c r="P90" s="0" t="s">
        <v>185</v>
      </c>
      <c r="Q90" s="0" t="s">
        <v>186</v>
      </c>
      <c r="R90" s="0" t="s">
        <v>3786</v>
      </c>
      <c r="S90" s="0" t="s">
        <v>3787</v>
      </c>
      <c r="T90" s="0" t="s">
        <v>3604</v>
      </c>
      <c r="U90" s="0" t="s">
        <v>3605</v>
      </c>
      <c r="V90" s="0" t="s">
        <v>3606</v>
      </c>
      <c r="W90" s="0" t="s">
        <v>3607</v>
      </c>
      <c r="X90" s="0" t="s">
        <v>3608</v>
      </c>
      <c r="Y90" s="0" t="s">
        <v>3605</v>
      </c>
      <c r="Z90" s="0" t="s">
        <v>3870</v>
      </c>
      <c r="AA90" s="0" t="s">
        <v>3790</v>
      </c>
      <c r="AB90" s="0" t="s">
        <v>3871</v>
      </c>
      <c r="AC90" s="0" t="s">
        <v>61</v>
      </c>
      <c r="AD90" s="0" t="s">
        <v>19</v>
      </c>
      <c r="AE90" s="0" t="s">
        <v>19</v>
      </c>
      <c r="AF90" s="0" t="s">
        <v>151</v>
      </c>
      <c r="AG90" s="0" t="s">
        <v>151</v>
      </c>
      <c r="AH90" s="0" t="s">
        <v>22</v>
      </c>
      <c r="AI90" s="0" t="s">
        <v>22</v>
      </c>
      <c r="AJ90" s="0" t="s">
        <v>22</v>
      </c>
      <c r="AK90" s="0" t="s">
        <v>22</v>
      </c>
    </row>
    <row customHeight="1" ht="11.25">
      <c r="A91" s="0" t="s">
        <v>22</v>
      </c>
      <c r="B91" s="0" t="s">
        <v>48</v>
      </c>
      <c r="C91" s="0" t="s">
        <v>50</v>
      </c>
      <c r="D91" s="0" t="s">
        <v>22</v>
      </c>
      <c r="E91" s="0" t="s">
        <v>3872</v>
      </c>
      <c r="F91" s="0" t="s">
        <v>1269</v>
      </c>
      <c r="G91" s="0" t="s">
        <v>185</v>
      </c>
      <c r="H91" s="0" t="s">
        <v>185</v>
      </c>
      <c r="I91" s="0" t="s">
        <v>186</v>
      </c>
      <c r="J91" s="0" t="s">
        <v>3751</v>
      </c>
      <c r="K91" s="0" t="s">
        <v>3752</v>
      </c>
      <c r="L91" s="0" t="s">
        <v>3873</v>
      </c>
      <c r="M91" s="0" t="s">
        <v>1261</v>
      </c>
      <c r="N91" s="0" t="s">
        <v>98</v>
      </c>
      <c r="O91" s="0" t="s">
        <v>185</v>
      </c>
      <c r="P91" s="0" t="s">
        <v>185</v>
      </c>
      <c r="Q91" s="0" t="s">
        <v>186</v>
      </c>
      <c r="R91" s="0" t="s">
        <v>3751</v>
      </c>
      <c r="S91" s="0" t="s">
        <v>3752</v>
      </c>
      <c r="T91" s="0" t="s">
        <v>3604</v>
      </c>
      <c r="U91" s="0" t="s">
        <v>3605</v>
      </c>
      <c r="V91" s="0" t="s">
        <v>3606</v>
      </c>
      <c r="W91" s="0" t="s">
        <v>3607</v>
      </c>
      <c r="X91" s="0" t="s">
        <v>3608</v>
      </c>
      <c r="Y91" s="0" t="s">
        <v>3605</v>
      </c>
      <c r="Z91" s="0" t="s">
        <v>2234</v>
      </c>
      <c r="AA91" s="0" t="s">
        <v>3650</v>
      </c>
      <c r="AB91" s="0" t="s">
        <v>3874</v>
      </c>
      <c r="AC91" s="0" t="s">
        <v>61</v>
      </c>
      <c r="AD91" s="0" t="s">
        <v>19</v>
      </c>
      <c r="AE91" s="0" t="s">
        <v>19</v>
      </c>
      <c r="AF91" s="0" t="s">
        <v>132</v>
      </c>
      <c r="AG91" s="0" t="s">
        <v>132</v>
      </c>
      <c r="AH91" s="0" t="s">
        <v>22</v>
      </c>
      <c r="AI91" s="0" t="s">
        <v>22</v>
      </c>
      <c r="AJ91" s="0" t="s">
        <v>22</v>
      </c>
      <c r="AK91" s="0" t="s">
        <v>22</v>
      </c>
    </row>
    <row customHeight="1" ht="11.25">
      <c r="A92" s="0" t="s">
        <v>22</v>
      </c>
      <c r="B92" s="0" t="s">
        <v>48</v>
      </c>
      <c r="C92" s="0" t="s">
        <v>50</v>
      </c>
      <c r="D92" s="0" t="s">
        <v>22</v>
      </c>
      <c r="E92" s="0" t="s">
        <v>3872</v>
      </c>
      <c r="F92" s="0" t="s">
        <v>1269</v>
      </c>
      <c r="G92" s="0" t="s">
        <v>185</v>
      </c>
      <c r="H92" s="0" t="s">
        <v>185</v>
      </c>
      <c r="I92" s="0" t="s">
        <v>186</v>
      </c>
      <c r="J92" s="0" t="s">
        <v>3751</v>
      </c>
      <c r="K92" s="0" t="s">
        <v>3752</v>
      </c>
      <c r="L92" s="0" t="s">
        <v>3873</v>
      </c>
      <c r="M92" s="0" t="s">
        <v>1261</v>
      </c>
      <c r="N92" s="0" t="s">
        <v>98</v>
      </c>
      <c r="O92" s="0" t="s">
        <v>185</v>
      </c>
      <c r="P92" s="0" t="s">
        <v>185</v>
      </c>
      <c r="Q92" s="0" t="s">
        <v>186</v>
      </c>
      <c r="R92" s="0" t="s">
        <v>3751</v>
      </c>
      <c r="S92" s="0" t="s">
        <v>3752</v>
      </c>
      <c r="T92" s="0" t="s">
        <v>3604</v>
      </c>
      <c r="U92" s="0" t="s">
        <v>3605</v>
      </c>
      <c r="V92" s="0" t="s">
        <v>3606</v>
      </c>
      <c r="W92" s="0" t="s">
        <v>3607</v>
      </c>
      <c r="X92" s="0" t="s">
        <v>3608</v>
      </c>
      <c r="Y92" s="0" t="s">
        <v>3605</v>
      </c>
      <c r="Z92" s="0" t="s">
        <v>2234</v>
      </c>
      <c r="AA92" s="0" t="s">
        <v>3650</v>
      </c>
      <c r="AB92" s="0" t="s">
        <v>3874</v>
      </c>
      <c r="AC92" s="0" t="s">
        <v>61</v>
      </c>
      <c r="AD92" s="0" t="s">
        <v>19</v>
      </c>
      <c r="AE92" s="0" t="s">
        <v>19</v>
      </c>
      <c r="AF92" s="0" t="s">
        <v>132</v>
      </c>
      <c r="AG92" s="0" t="s">
        <v>132</v>
      </c>
      <c r="AH92" s="0" t="s">
        <v>22</v>
      </c>
      <c r="AI92" s="0" t="s">
        <v>22</v>
      </c>
      <c r="AJ92" s="0" t="s">
        <v>22</v>
      </c>
      <c r="AK92" s="0" t="s">
        <v>22</v>
      </c>
    </row>
    <row customHeight="1" ht="11.25">
      <c r="A93" s="0" t="s">
        <v>22</v>
      </c>
      <c r="B93" s="0" t="s">
        <v>48</v>
      </c>
      <c r="C93" s="0" t="s">
        <v>50</v>
      </c>
      <c r="D93" s="0" t="s">
        <v>22</v>
      </c>
      <c r="E93" s="0" t="s">
        <v>3875</v>
      </c>
      <c r="F93" s="0" t="s">
        <v>1269</v>
      </c>
      <c r="G93" s="0" t="s">
        <v>185</v>
      </c>
      <c r="H93" s="0" t="s">
        <v>185</v>
      </c>
      <c r="I93" s="0" t="s">
        <v>186</v>
      </c>
      <c r="J93" s="0" t="s">
        <v>3876</v>
      </c>
      <c r="K93" s="0" t="s">
        <v>3877</v>
      </c>
      <c r="L93" s="0" t="s">
        <v>3878</v>
      </c>
      <c r="M93" s="0" t="s">
        <v>1261</v>
      </c>
      <c r="N93" s="0" t="s">
        <v>98</v>
      </c>
      <c r="O93" s="0" t="s">
        <v>185</v>
      </c>
      <c r="P93" s="0" t="s">
        <v>185</v>
      </c>
      <c r="Q93" s="0" t="s">
        <v>186</v>
      </c>
      <c r="R93" s="0" t="s">
        <v>3876</v>
      </c>
      <c r="S93" s="0" t="s">
        <v>3877</v>
      </c>
      <c r="T93" s="0" t="s">
        <v>3604</v>
      </c>
      <c r="U93" s="0" t="s">
        <v>3605</v>
      </c>
      <c r="V93" s="0" t="s">
        <v>3606</v>
      </c>
      <c r="W93" s="0" t="s">
        <v>3607</v>
      </c>
      <c r="X93" s="0" t="s">
        <v>3608</v>
      </c>
      <c r="Y93" s="0" t="s">
        <v>3605</v>
      </c>
      <c r="Z93" s="0" t="s">
        <v>3879</v>
      </c>
      <c r="AA93" s="0" t="s">
        <v>3880</v>
      </c>
      <c r="AB93" s="0" t="s">
        <v>3881</v>
      </c>
      <c r="AC93" s="0" t="s">
        <v>61</v>
      </c>
      <c r="AD93" s="0" t="s">
        <v>19</v>
      </c>
      <c r="AE93" s="0" t="s">
        <v>19</v>
      </c>
      <c r="AF93" s="0" t="s">
        <v>118</v>
      </c>
      <c r="AG93" s="0" t="s">
        <v>3768</v>
      </c>
      <c r="AH93" s="0" t="s">
        <v>22</v>
      </c>
      <c r="AI93" s="0" t="s">
        <v>22</v>
      </c>
      <c r="AJ93" s="0" t="s">
        <v>22</v>
      </c>
      <c r="AK93" s="0" t="s">
        <v>22</v>
      </c>
    </row>
    <row customHeight="1" ht="11.25">
      <c r="A94" s="0" t="s">
        <v>22</v>
      </c>
      <c r="B94" s="0" t="s">
        <v>48</v>
      </c>
      <c r="C94" s="0" t="s">
        <v>50</v>
      </c>
      <c r="D94" s="0" t="s">
        <v>22</v>
      </c>
      <c r="E94" s="0" t="s">
        <v>3875</v>
      </c>
      <c r="F94" s="0" t="s">
        <v>1269</v>
      </c>
      <c r="G94" s="0" t="s">
        <v>185</v>
      </c>
      <c r="H94" s="0" t="s">
        <v>185</v>
      </c>
      <c r="I94" s="0" t="s">
        <v>186</v>
      </c>
      <c r="J94" s="0" t="s">
        <v>3876</v>
      </c>
      <c r="K94" s="0" t="s">
        <v>3877</v>
      </c>
      <c r="L94" s="0" t="s">
        <v>3878</v>
      </c>
      <c r="M94" s="0" t="s">
        <v>1261</v>
      </c>
      <c r="N94" s="0" t="s">
        <v>98</v>
      </c>
      <c r="O94" s="0" t="s">
        <v>185</v>
      </c>
      <c r="P94" s="0" t="s">
        <v>185</v>
      </c>
      <c r="Q94" s="0" t="s">
        <v>186</v>
      </c>
      <c r="R94" s="0" t="s">
        <v>3876</v>
      </c>
      <c r="S94" s="0" t="s">
        <v>3877</v>
      </c>
      <c r="T94" s="0" t="s">
        <v>3604</v>
      </c>
      <c r="U94" s="0" t="s">
        <v>3605</v>
      </c>
      <c r="V94" s="0" t="s">
        <v>3606</v>
      </c>
      <c r="W94" s="0" t="s">
        <v>3607</v>
      </c>
      <c r="X94" s="0" t="s">
        <v>3608</v>
      </c>
      <c r="Y94" s="0" t="s">
        <v>3605</v>
      </c>
      <c r="Z94" s="0" t="s">
        <v>3879</v>
      </c>
      <c r="AA94" s="0" t="s">
        <v>3880</v>
      </c>
      <c r="AB94" s="0" t="s">
        <v>3881</v>
      </c>
      <c r="AC94" s="0" t="s">
        <v>61</v>
      </c>
      <c r="AD94" s="0" t="s">
        <v>19</v>
      </c>
      <c r="AE94" s="0" t="s">
        <v>19</v>
      </c>
      <c r="AF94" s="0" t="s">
        <v>118</v>
      </c>
      <c r="AG94" s="0" t="s">
        <v>3768</v>
      </c>
      <c r="AH94" s="0" t="s">
        <v>22</v>
      </c>
      <c r="AI94" s="0" t="s">
        <v>22</v>
      </c>
      <c r="AJ94" s="0" t="s">
        <v>22</v>
      </c>
      <c r="AK94" s="0" t="s">
        <v>22</v>
      </c>
    </row>
    <row customHeight="1" ht="11.25">
      <c r="A95" s="0" t="s">
        <v>22</v>
      </c>
      <c r="B95" s="0" t="s">
        <v>48</v>
      </c>
      <c r="C95" s="0" t="s">
        <v>50</v>
      </c>
      <c r="D95" s="0" t="s">
        <v>22</v>
      </c>
      <c r="E95" s="0" t="s">
        <v>3882</v>
      </c>
      <c r="F95" s="0" t="s">
        <v>1269</v>
      </c>
      <c r="G95" s="0" t="s">
        <v>185</v>
      </c>
      <c r="H95" s="0" t="s">
        <v>185</v>
      </c>
      <c r="I95" s="0" t="s">
        <v>186</v>
      </c>
      <c r="J95" s="0" t="s">
        <v>3744</v>
      </c>
      <c r="K95" s="0" t="s">
        <v>3745</v>
      </c>
      <c r="L95" s="0" t="s">
        <v>1608</v>
      </c>
      <c r="M95" s="0" t="s">
        <v>1261</v>
      </c>
      <c r="N95" s="0" t="s">
        <v>98</v>
      </c>
      <c r="O95" s="0" t="s">
        <v>185</v>
      </c>
      <c r="P95" s="0" t="s">
        <v>185</v>
      </c>
      <c r="Q95" s="0" t="s">
        <v>186</v>
      </c>
      <c r="R95" s="0" t="s">
        <v>3744</v>
      </c>
      <c r="S95" s="0" t="s">
        <v>3745</v>
      </c>
      <c r="T95" s="0" t="s">
        <v>3604</v>
      </c>
      <c r="U95" s="0" t="s">
        <v>3605</v>
      </c>
      <c r="V95" s="0" t="s">
        <v>3606</v>
      </c>
      <c r="W95" s="0" t="s">
        <v>3607</v>
      </c>
      <c r="X95" s="0" t="s">
        <v>3608</v>
      </c>
      <c r="Y95" s="0" t="s">
        <v>3605</v>
      </c>
      <c r="Z95" s="0" t="s">
        <v>3883</v>
      </c>
      <c r="AA95" s="0" t="s">
        <v>3884</v>
      </c>
      <c r="AB95" s="0" t="s">
        <v>3885</v>
      </c>
      <c r="AC95" s="0" t="s">
        <v>61</v>
      </c>
      <c r="AD95" s="0" t="s">
        <v>19</v>
      </c>
      <c r="AE95" s="0" t="s">
        <v>19</v>
      </c>
      <c r="AF95" s="0" t="s">
        <v>184</v>
      </c>
      <c r="AG95" s="0" t="s">
        <v>151</v>
      </c>
      <c r="AH95" s="0" t="s">
        <v>22</v>
      </c>
      <c r="AI95" s="0" t="s">
        <v>22</v>
      </c>
      <c r="AJ95" s="0" t="s">
        <v>22</v>
      </c>
      <c r="AK95" s="0" t="s">
        <v>22</v>
      </c>
    </row>
    <row customHeight="1" ht="11.25">
      <c r="A96" s="0" t="s">
        <v>22</v>
      </c>
      <c r="B96" s="0" t="s">
        <v>48</v>
      </c>
      <c r="C96" s="0" t="s">
        <v>50</v>
      </c>
      <c r="D96" s="0" t="s">
        <v>22</v>
      </c>
      <c r="E96" s="0" t="s">
        <v>3882</v>
      </c>
      <c r="F96" s="0" t="s">
        <v>1269</v>
      </c>
      <c r="G96" s="0" t="s">
        <v>185</v>
      </c>
      <c r="H96" s="0" t="s">
        <v>185</v>
      </c>
      <c r="I96" s="0" t="s">
        <v>186</v>
      </c>
      <c r="J96" s="0" t="s">
        <v>3744</v>
      </c>
      <c r="K96" s="0" t="s">
        <v>3745</v>
      </c>
      <c r="L96" s="0" t="s">
        <v>1608</v>
      </c>
      <c r="M96" s="0" t="s">
        <v>1261</v>
      </c>
      <c r="N96" s="0" t="s">
        <v>98</v>
      </c>
      <c r="O96" s="0" t="s">
        <v>185</v>
      </c>
      <c r="P96" s="0" t="s">
        <v>185</v>
      </c>
      <c r="Q96" s="0" t="s">
        <v>186</v>
      </c>
      <c r="R96" s="0" t="s">
        <v>3744</v>
      </c>
      <c r="S96" s="0" t="s">
        <v>3745</v>
      </c>
      <c r="T96" s="0" t="s">
        <v>3604</v>
      </c>
      <c r="U96" s="0" t="s">
        <v>3605</v>
      </c>
      <c r="V96" s="0" t="s">
        <v>3606</v>
      </c>
      <c r="W96" s="0" t="s">
        <v>3607</v>
      </c>
      <c r="X96" s="0" t="s">
        <v>3608</v>
      </c>
      <c r="Y96" s="0" t="s">
        <v>3605</v>
      </c>
      <c r="Z96" s="0" t="s">
        <v>3883</v>
      </c>
      <c r="AA96" s="0" t="s">
        <v>3884</v>
      </c>
      <c r="AB96" s="0" t="s">
        <v>3885</v>
      </c>
      <c r="AC96" s="0" t="s">
        <v>61</v>
      </c>
      <c r="AD96" s="0" t="s">
        <v>19</v>
      </c>
      <c r="AE96" s="0" t="s">
        <v>19</v>
      </c>
      <c r="AF96" s="0" t="s">
        <v>184</v>
      </c>
      <c r="AG96" s="0" t="s">
        <v>151</v>
      </c>
      <c r="AH96" s="0" t="s">
        <v>22</v>
      </c>
      <c r="AI96" s="0" t="s">
        <v>22</v>
      </c>
      <c r="AJ96" s="0" t="s">
        <v>22</v>
      </c>
      <c r="AK96" s="0" t="s">
        <v>22</v>
      </c>
    </row>
    <row customHeight="1" ht="11.25">
      <c r="A97" s="0" t="s">
        <v>22</v>
      </c>
      <c r="B97" s="0" t="s">
        <v>48</v>
      </c>
      <c r="C97" s="0" t="s">
        <v>50</v>
      </c>
      <c r="D97" s="0" t="s">
        <v>22</v>
      </c>
      <c r="E97" s="0" t="s">
        <v>3886</v>
      </c>
      <c r="F97" s="0" t="s">
        <v>1269</v>
      </c>
      <c r="G97" s="0" t="s">
        <v>185</v>
      </c>
      <c r="H97" s="0" t="s">
        <v>185</v>
      </c>
      <c r="I97" s="0" t="s">
        <v>186</v>
      </c>
      <c r="J97" s="0" t="s">
        <v>3786</v>
      </c>
      <c r="K97" s="0" t="s">
        <v>3787</v>
      </c>
      <c r="L97" s="0" t="s">
        <v>3887</v>
      </c>
      <c r="M97" s="0" t="s">
        <v>1261</v>
      </c>
      <c r="N97" s="0" t="s">
        <v>98</v>
      </c>
      <c r="O97" s="0" t="s">
        <v>185</v>
      </c>
      <c r="P97" s="0" t="s">
        <v>185</v>
      </c>
      <c r="Q97" s="0" t="s">
        <v>186</v>
      </c>
      <c r="R97" s="0" t="s">
        <v>3786</v>
      </c>
      <c r="S97" s="0" t="s">
        <v>3787</v>
      </c>
      <c r="T97" s="0" t="s">
        <v>3604</v>
      </c>
      <c r="U97" s="0" t="s">
        <v>3605</v>
      </c>
      <c r="V97" s="0" t="s">
        <v>3606</v>
      </c>
      <c r="W97" s="0" t="s">
        <v>3607</v>
      </c>
      <c r="X97" s="0" t="s">
        <v>3608</v>
      </c>
      <c r="Y97" s="0" t="s">
        <v>3605</v>
      </c>
      <c r="Z97" s="0" t="s">
        <v>3888</v>
      </c>
      <c r="AA97" s="0" t="s">
        <v>3889</v>
      </c>
      <c r="AB97" s="0" t="s">
        <v>3890</v>
      </c>
      <c r="AC97" s="0" t="s">
        <v>61</v>
      </c>
      <c r="AD97" s="0" t="s">
        <v>19</v>
      </c>
      <c r="AE97" s="0" t="s">
        <v>19</v>
      </c>
      <c r="AF97" s="0" t="s">
        <v>117</v>
      </c>
      <c r="AG97" s="0" t="s">
        <v>3768</v>
      </c>
      <c r="AH97" s="0" t="s">
        <v>22</v>
      </c>
      <c r="AI97" s="0" t="s">
        <v>22</v>
      </c>
      <c r="AJ97" s="0" t="s">
        <v>22</v>
      </c>
      <c r="AK97" s="0" t="s">
        <v>22</v>
      </c>
    </row>
    <row customHeight="1" ht="11.25">
      <c r="A98" s="0" t="s">
        <v>22</v>
      </c>
      <c r="B98" s="0" t="s">
        <v>48</v>
      </c>
      <c r="C98" s="0" t="s">
        <v>50</v>
      </c>
      <c r="D98" s="0" t="s">
        <v>22</v>
      </c>
      <c r="E98" s="0" t="s">
        <v>3886</v>
      </c>
      <c r="F98" s="0" t="s">
        <v>1269</v>
      </c>
      <c r="G98" s="0" t="s">
        <v>185</v>
      </c>
      <c r="H98" s="0" t="s">
        <v>185</v>
      </c>
      <c r="I98" s="0" t="s">
        <v>186</v>
      </c>
      <c r="J98" s="0" t="s">
        <v>3786</v>
      </c>
      <c r="K98" s="0" t="s">
        <v>3787</v>
      </c>
      <c r="L98" s="0" t="s">
        <v>3887</v>
      </c>
      <c r="M98" s="0" t="s">
        <v>1261</v>
      </c>
      <c r="N98" s="0" t="s">
        <v>98</v>
      </c>
      <c r="O98" s="0" t="s">
        <v>185</v>
      </c>
      <c r="P98" s="0" t="s">
        <v>185</v>
      </c>
      <c r="Q98" s="0" t="s">
        <v>186</v>
      </c>
      <c r="R98" s="0" t="s">
        <v>3786</v>
      </c>
      <c r="S98" s="0" t="s">
        <v>3787</v>
      </c>
      <c r="T98" s="0" t="s">
        <v>3604</v>
      </c>
      <c r="U98" s="0" t="s">
        <v>3605</v>
      </c>
      <c r="V98" s="0" t="s">
        <v>3606</v>
      </c>
      <c r="W98" s="0" t="s">
        <v>3607</v>
      </c>
      <c r="X98" s="0" t="s">
        <v>3608</v>
      </c>
      <c r="Y98" s="0" t="s">
        <v>3605</v>
      </c>
      <c r="Z98" s="0" t="s">
        <v>3888</v>
      </c>
      <c r="AA98" s="0" t="s">
        <v>3889</v>
      </c>
      <c r="AB98" s="0" t="s">
        <v>3890</v>
      </c>
      <c r="AC98" s="0" t="s">
        <v>61</v>
      </c>
      <c r="AD98" s="0" t="s">
        <v>19</v>
      </c>
      <c r="AE98" s="0" t="s">
        <v>19</v>
      </c>
      <c r="AF98" s="0" t="s">
        <v>117</v>
      </c>
      <c r="AG98" s="0" t="s">
        <v>3768</v>
      </c>
      <c r="AH98" s="0" t="s">
        <v>22</v>
      </c>
      <c r="AI98" s="0" t="s">
        <v>22</v>
      </c>
      <c r="AJ98" s="0" t="s">
        <v>22</v>
      </c>
      <c r="AK98" s="0" t="s">
        <v>22</v>
      </c>
    </row>
    <row customHeight="1" ht="11.25">
      <c r="A99" s="0" t="s">
        <v>22</v>
      </c>
      <c r="B99" s="0" t="s">
        <v>48</v>
      </c>
      <c r="C99" s="0" t="s">
        <v>50</v>
      </c>
      <c r="D99" s="0" t="s">
        <v>22</v>
      </c>
      <c r="E99" s="0" t="s">
        <v>3891</v>
      </c>
      <c r="F99" s="0" t="s">
        <v>1269</v>
      </c>
      <c r="G99" s="0" t="s">
        <v>185</v>
      </c>
      <c r="H99" s="0" t="s">
        <v>185</v>
      </c>
      <c r="I99" s="0" t="s">
        <v>186</v>
      </c>
      <c r="J99" s="0" t="s">
        <v>3744</v>
      </c>
      <c r="K99" s="0" t="s">
        <v>3745</v>
      </c>
      <c r="L99" s="0" t="s">
        <v>3892</v>
      </c>
      <c r="M99" s="0" t="s">
        <v>1261</v>
      </c>
      <c r="N99" s="0" t="s">
        <v>98</v>
      </c>
      <c r="O99" s="0" t="s">
        <v>185</v>
      </c>
      <c r="P99" s="0" t="s">
        <v>185</v>
      </c>
      <c r="Q99" s="0" t="s">
        <v>186</v>
      </c>
      <c r="R99" s="0" t="s">
        <v>3744</v>
      </c>
      <c r="S99" s="0" t="s">
        <v>3745</v>
      </c>
      <c r="T99" s="0" t="s">
        <v>3604</v>
      </c>
      <c r="U99" s="0" t="s">
        <v>3605</v>
      </c>
      <c r="V99" s="0" t="s">
        <v>3606</v>
      </c>
      <c r="W99" s="0" t="s">
        <v>3607</v>
      </c>
      <c r="X99" s="0" t="s">
        <v>3861</v>
      </c>
      <c r="Y99" s="0" t="s">
        <v>3605</v>
      </c>
      <c r="Z99" s="0" t="s">
        <v>976</v>
      </c>
      <c r="AA99" s="0" t="s">
        <v>976</v>
      </c>
      <c r="AB99" s="0" t="s">
        <v>3862</v>
      </c>
      <c r="AC99" s="0" t="s">
        <v>61</v>
      </c>
      <c r="AD99" s="0" t="s">
        <v>19</v>
      </c>
      <c r="AE99" s="0" t="s">
        <v>19</v>
      </c>
      <c r="AF99" s="0" t="s">
        <v>132</v>
      </c>
      <c r="AG99" s="0" t="s">
        <v>3768</v>
      </c>
      <c r="AH99" s="0" t="s">
        <v>22</v>
      </c>
      <c r="AI99" s="0" t="s">
        <v>22</v>
      </c>
      <c r="AJ99" s="0" t="s">
        <v>22</v>
      </c>
      <c r="AK99" s="0" t="s">
        <v>22</v>
      </c>
    </row>
    <row customHeight="1" ht="11.25">
      <c r="A100" s="0" t="s">
        <v>22</v>
      </c>
      <c r="B100" s="0" t="s">
        <v>48</v>
      </c>
      <c r="C100" s="0" t="s">
        <v>50</v>
      </c>
      <c r="D100" s="0" t="s">
        <v>22</v>
      </c>
      <c r="E100" s="0" t="s">
        <v>3891</v>
      </c>
      <c r="F100" s="0" t="s">
        <v>1269</v>
      </c>
      <c r="G100" s="0" t="s">
        <v>185</v>
      </c>
      <c r="H100" s="0" t="s">
        <v>185</v>
      </c>
      <c r="I100" s="0" t="s">
        <v>186</v>
      </c>
      <c r="J100" s="0" t="s">
        <v>3744</v>
      </c>
      <c r="K100" s="0" t="s">
        <v>3745</v>
      </c>
      <c r="L100" s="0" t="s">
        <v>3892</v>
      </c>
      <c r="M100" s="0" t="s">
        <v>1261</v>
      </c>
      <c r="N100" s="0" t="s">
        <v>98</v>
      </c>
      <c r="O100" s="0" t="s">
        <v>185</v>
      </c>
      <c r="P100" s="0" t="s">
        <v>185</v>
      </c>
      <c r="Q100" s="0" t="s">
        <v>186</v>
      </c>
      <c r="R100" s="0" t="s">
        <v>3744</v>
      </c>
      <c r="S100" s="0" t="s">
        <v>3745</v>
      </c>
      <c r="T100" s="0" t="s">
        <v>3604</v>
      </c>
      <c r="U100" s="0" t="s">
        <v>3605</v>
      </c>
      <c r="V100" s="0" t="s">
        <v>3606</v>
      </c>
      <c r="W100" s="0" t="s">
        <v>3607</v>
      </c>
      <c r="X100" s="0" t="s">
        <v>3861</v>
      </c>
      <c r="Y100" s="0" t="s">
        <v>3605</v>
      </c>
      <c r="Z100" s="0" t="s">
        <v>976</v>
      </c>
      <c r="AA100" s="0" t="s">
        <v>976</v>
      </c>
      <c r="AB100" s="0" t="s">
        <v>3862</v>
      </c>
      <c r="AC100" s="0" t="s">
        <v>61</v>
      </c>
      <c r="AD100" s="0" t="s">
        <v>19</v>
      </c>
      <c r="AE100" s="0" t="s">
        <v>19</v>
      </c>
      <c r="AF100" s="0" t="s">
        <v>132</v>
      </c>
      <c r="AG100" s="0" t="s">
        <v>3768</v>
      </c>
      <c r="AH100" s="0" t="s">
        <v>22</v>
      </c>
      <c r="AI100" s="0" t="s">
        <v>22</v>
      </c>
      <c r="AJ100" s="0" t="s">
        <v>22</v>
      </c>
      <c r="AK100" s="0" t="s">
        <v>22</v>
      </c>
    </row>
    <row customHeight="1" ht="11.25">
      <c r="A101" s="0" t="s">
        <v>22</v>
      </c>
      <c r="B101" s="0" t="s">
        <v>48</v>
      </c>
      <c r="C101" s="0" t="s">
        <v>50</v>
      </c>
      <c r="D101" s="0" t="s">
        <v>22</v>
      </c>
      <c r="E101" s="0" t="s">
        <v>3893</v>
      </c>
      <c r="F101" s="0" t="s">
        <v>1269</v>
      </c>
      <c r="G101" s="0" t="s">
        <v>185</v>
      </c>
      <c r="H101" s="0" t="s">
        <v>185</v>
      </c>
      <c r="I101" s="0" t="s">
        <v>186</v>
      </c>
      <c r="J101" s="0" t="s">
        <v>3744</v>
      </c>
      <c r="K101" s="0" t="s">
        <v>3745</v>
      </c>
      <c r="L101" s="0" t="s">
        <v>3894</v>
      </c>
      <c r="M101" s="0" t="s">
        <v>1261</v>
      </c>
      <c r="N101" s="0" t="s">
        <v>98</v>
      </c>
      <c r="O101" s="0" t="s">
        <v>185</v>
      </c>
      <c r="P101" s="0" t="s">
        <v>185</v>
      </c>
      <c r="Q101" s="0" t="s">
        <v>186</v>
      </c>
      <c r="R101" s="0" t="s">
        <v>3744</v>
      </c>
      <c r="S101" s="0" t="s">
        <v>3745</v>
      </c>
      <c r="T101" s="0" t="s">
        <v>3604</v>
      </c>
      <c r="U101" s="0" t="s">
        <v>3605</v>
      </c>
      <c r="V101" s="0" t="s">
        <v>3606</v>
      </c>
      <c r="W101" s="0" t="s">
        <v>3607</v>
      </c>
      <c r="X101" s="0" t="s">
        <v>3608</v>
      </c>
      <c r="Y101" s="0" t="s">
        <v>3605</v>
      </c>
      <c r="Z101" s="0" t="s">
        <v>3895</v>
      </c>
      <c r="AA101" s="0" t="s">
        <v>3896</v>
      </c>
      <c r="AB101" s="0" t="s">
        <v>3897</v>
      </c>
      <c r="AC101" s="0" t="s">
        <v>61</v>
      </c>
      <c r="AD101" s="0" t="s">
        <v>19</v>
      </c>
      <c r="AE101" s="0" t="s">
        <v>19</v>
      </c>
      <c r="AF101" s="0" t="s">
        <v>157</v>
      </c>
      <c r="AG101" s="0" t="s">
        <v>3768</v>
      </c>
      <c r="AH101" s="0" t="s">
        <v>22</v>
      </c>
      <c r="AI101" s="0" t="s">
        <v>22</v>
      </c>
      <c r="AJ101" s="0" t="s">
        <v>22</v>
      </c>
      <c r="AK101" s="0" t="s">
        <v>22</v>
      </c>
    </row>
    <row customHeight="1" ht="11.25">
      <c r="A102" s="0" t="s">
        <v>22</v>
      </c>
      <c r="B102" s="0" t="s">
        <v>48</v>
      </c>
      <c r="C102" s="0" t="s">
        <v>50</v>
      </c>
      <c r="D102" s="0" t="s">
        <v>22</v>
      </c>
      <c r="E102" s="0" t="s">
        <v>3893</v>
      </c>
      <c r="F102" s="0" t="s">
        <v>1269</v>
      </c>
      <c r="G102" s="0" t="s">
        <v>185</v>
      </c>
      <c r="H102" s="0" t="s">
        <v>185</v>
      </c>
      <c r="I102" s="0" t="s">
        <v>186</v>
      </c>
      <c r="J102" s="0" t="s">
        <v>3744</v>
      </c>
      <c r="K102" s="0" t="s">
        <v>3745</v>
      </c>
      <c r="L102" s="0" t="s">
        <v>3894</v>
      </c>
      <c r="M102" s="0" t="s">
        <v>1261</v>
      </c>
      <c r="N102" s="0" t="s">
        <v>98</v>
      </c>
      <c r="O102" s="0" t="s">
        <v>185</v>
      </c>
      <c r="P102" s="0" t="s">
        <v>185</v>
      </c>
      <c r="Q102" s="0" t="s">
        <v>186</v>
      </c>
      <c r="R102" s="0" t="s">
        <v>3744</v>
      </c>
      <c r="S102" s="0" t="s">
        <v>3745</v>
      </c>
      <c r="T102" s="0" t="s">
        <v>3604</v>
      </c>
      <c r="U102" s="0" t="s">
        <v>3605</v>
      </c>
      <c r="V102" s="0" t="s">
        <v>3606</v>
      </c>
      <c r="W102" s="0" t="s">
        <v>3607</v>
      </c>
      <c r="X102" s="0" t="s">
        <v>3608</v>
      </c>
      <c r="Y102" s="0" t="s">
        <v>3605</v>
      </c>
      <c r="Z102" s="0" t="s">
        <v>3895</v>
      </c>
      <c r="AA102" s="0" t="s">
        <v>3896</v>
      </c>
      <c r="AB102" s="0" t="s">
        <v>3897</v>
      </c>
      <c r="AC102" s="0" t="s">
        <v>61</v>
      </c>
      <c r="AD102" s="0" t="s">
        <v>19</v>
      </c>
      <c r="AE102" s="0" t="s">
        <v>19</v>
      </c>
      <c r="AF102" s="0" t="s">
        <v>157</v>
      </c>
      <c r="AG102" s="0" t="s">
        <v>3768</v>
      </c>
      <c r="AH102" s="0" t="s">
        <v>22</v>
      </c>
      <c r="AI102" s="0" t="s">
        <v>22</v>
      </c>
      <c r="AJ102" s="0" t="s">
        <v>22</v>
      </c>
      <c r="AK102" s="0" t="s">
        <v>22</v>
      </c>
    </row>
    <row customHeight="1" ht="11.25">
      <c r="A103" s="0" t="s">
        <v>22</v>
      </c>
      <c r="B103" s="0" t="s">
        <v>48</v>
      </c>
      <c r="C103" s="0" t="s">
        <v>50</v>
      </c>
      <c r="D103" s="0" t="s">
        <v>22</v>
      </c>
      <c r="E103" s="0" t="s">
        <v>3898</v>
      </c>
      <c r="F103" s="0" t="s">
        <v>1269</v>
      </c>
      <c r="G103" s="0" t="s">
        <v>185</v>
      </c>
      <c r="H103" s="0" t="s">
        <v>185</v>
      </c>
      <c r="I103" s="0" t="s">
        <v>186</v>
      </c>
      <c r="J103" s="0" t="s">
        <v>3899</v>
      </c>
      <c r="K103" s="0" t="s">
        <v>3900</v>
      </c>
      <c r="L103" s="0" t="s">
        <v>3901</v>
      </c>
      <c r="M103" s="0" t="s">
        <v>1261</v>
      </c>
      <c r="N103" s="0" t="s">
        <v>98</v>
      </c>
      <c r="O103" s="0" t="s">
        <v>185</v>
      </c>
      <c r="P103" s="0" t="s">
        <v>185</v>
      </c>
      <c r="Q103" s="0" t="s">
        <v>186</v>
      </c>
      <c r="R103" s="0" t="s">
        <v>3899</v>
      </c>
      <c r="S103" s="0" t="s">
        <v>3900</v>
      </c>
      <c r="T103" s="0" t="s">
        <v>3604</v>
      </c>
      <c r="U103" s="0" t="s">
        <v>3605</v>
      </c>
      <c r="V103" s="0" t="s">
        <v>3606</v>
      </c>
      <c r="W103" s="0" t="s">
        <v>3607</v>
      </c>
      <c r="X103" s="0" t="s">
        <v>3608</v>
      </c>
      <c r="Y103" s="0" t="s">
        <v>3605</v>
      </c>
      <c r="Z103" s="0" t="s">
        <v>3902</v>
      </c>
      <c r="AA103" s="0" t="s">
        <v>3903</v>
      </c>
      <c r="AB103" s="0" t="s">
        <v>3904</v>
      </c>
      <c r="AC103" s="0" t="s">
        <v>61</v>
      </c>
      <c r="AD103" s="0" t="s">
        <v>19</v>
      </c>
      <c r="AE103" s="0" t="s">
        <v>19</v>
      </c>
      <c r="AF103" s="0" t="s">
        <v>3768</v>
      </c>
      <c r="AG103" s="0" t="s">
        <v>3768</v>
      </c>
      <c r="AH103" s="0" t="s">
        <v>22</v>
      </c>
      <c r="AI103" s="0" t="s">
        <v>22</v>
      </c>
      <c r="AJ103" s="0" t="s">
        <v>22</v>
      </c>
      <c r="AK103" s="0" t="s">
        <v>22</v>
      </c>
    </row>
    <row customHeight="1" ht="11.25">
      <c r="A104" s="0" t="s">
        <v>22</v>
      </c>
      <c r="B104" s="0" t="s">
        <v>48</v>
      </c>
      <c r="C104" s="0" t="s">
        <v>50</v>
      </c>
      <c r="D104" s="0" t="s">
        <v>22</v>
      </c>
      <c r="E104" s="0" t="s">
        <v>3898</v>
      </c>
      <c r="F104" s="0" t="s">
        <v>1269</v>
      </c>
      <c r="G104" s="0" t="s">
        <v>185</v>
      </c>
      <c r="H104" s="0" t="s">
        <v>185</v>
      </c>
      <c r="I104" s="0" t="s">
        <v>186</v>
      </c>
      <c r="J104" s="0" t="s">
        <v>3899</v>
      </c>
      <c r="K104" s="0" t="s">
        <v>3900</v>
      </c>
      <c r="L104" s="0" t="s">
        <v>3901</v>
      </c>
      <c r="M104" s="0" t="s">
        <v>1261</v>
      </c>
      <c r="N104" s="0" t="s">
        <v>98</v>
      </c>
      <c r="O104" s="0" t="s">
        <v>185</v>
      </c>
      <c r="P104" s="0" t="s">
        <v>185</v>
      </c>
      <c r="Q104" s="0" t="s">
        <v>186</v>
      </c>
      <c r="R104" s="0" t="s">
        <v>3899</v>
      </c>
      <c r="S104" s="0" t="s">
        <v>3900</v>
      </c>
      <c r="T104" s="0" t="s">
        <v>3604</v>
      </c>
      <c r="U104" s="0" t="s">
        <v>3605</v>
      </c>
      <c r="V104" s="0" t="s">
        <v>3606</v>
      </c>
      <c r="W104" s="0" t="s">
        <v>3607</v>
      </c>
      <c r="X104" s="0" t="s">
        <v>3608</v>
      </c>
      <c r="Y104" s="0" t="s">
        <v>3605</v>
      </c>
      <c r="Z104" s="0" t="s">
        <v>3902</v>
      </c>
      <c r="AA104" s="0" t="s">
        <v>3903</v>
      </c>
      <c r="AB104" s="0" t="s">
        <v>3904</v>
      </c>
      <c r="AC104" s="0" t="s">
        <v>61</v>
      </c>
      <c r="AD104" s="0" t="s">
        <v>19</v>
      </c>
      <c r="AE104" s="0" t="s">
        <v>19</v>
      </c>
      <c r="AF104" s="0" t="s">
        <v>3768</v>
      </c>
      <c r="AG104" s="0" t="s">
        <v>3768</v>
      </c>
      <c r="AH104" s="0" t="s">
        <v>22</v>
      </c>
      <c r="AI104" s="0" t="s">
        <v>22</v>
      </c>
      <c r="AJ104" s="0" t="s">
        <v>22</v>
      </c>
      <c r="AK104" s="0" t="s">
        <v>22</v>
      </c>
    </row>
    <row customHeight="1" ht="11.25">
      <c r="A105" s="0" t="s">
        <v>22</v>
      </c>
      <c r="B105" s="0" t="s">
        <v>48</v>
      </c>
      <c r="C105" s="0" t="s">
        <v>50</v>
      </c>
      <c r="D105" s="0" t="s">
        <v>22</v>
      </c>
      <c r="E105" s="0" t="s">
        <v>3905</v>
      </c>
      <c r="F105" s="0" t="s">
        <v>1269</v>
      </c>
      <c r="G105" s="0" t="s">
        <v>185</v>
      </c>
      <c r="H105" s="0" t="s">
        <v>185</v>
      </c>
      <c r="I105" s="0" t="s">
        <v>186</v>
      </c>
      <c r="J105" s="0" t="s">
        <v>3814</v>
      </c>
      <c r="K105" s="0" t="s">
        <v>3815</v>
      </c>
      <c r="L105" s="0" t="s">
        <v>3816</v>
      </c>
      <c r="M105" s="0" t="s">
        <v>98</v>
      </c>
      <c r="N105" s="0" t="s">
        <v>98</v>
      </c>
      <c r="O105" s="0" t="s">
        <v>185</v>
      </c>
      <c r="P105" s="0" t="s">
        <v>185</v>
      </c>
      <c r="Q105" s="0" t="s">
        <v>186</v>
      </c>
      <c r="R105" s="0" t="s">
        <v>3814</v>
      </c>
      <c r="S105" s="0" t="s">
        <v>3815</v>
      </c>
      <c r="T105" s="0" t="s">
        <v>3604</v>
      </c>
      <c r="U105" s="0" t="s">
        <v>3605</v>
      </c>
      <c r="V105" s="0" t="s">
        <v>3906</v>
      </c>
      <c r="W105" s="0" t="s">
        <v>3607</v>
      </c>
      <c r="X105" s="0" t="s">
        <v>3608</v>
      </c>
      <c r="Y105" s="0" t="s">
        <v>3605</v>
      </c>
      <c r="Z105" s="0" t="s">
        <v>3907</v>
      </c>
      <c r="AA105" s="0" t="s">
        <v>3908</v>
      </c>
      <c r="AB105" s="0" t="s">
        <v>3909</v>
      </c>
      <c r="AC105" s="0" t="s">
        <v>61</v>
      </c>
      <c r="AD105" s="0" t="s">
        <v>19</v>
      </c>
      <c r="AE105" s="0" t="s">
        <v>19</v>
      </c>
      <c r="AF105" s="0" t="s">
        <v>151</v>
      </c>
      <c r="AG105" s="0" t="s">
        <v>151</v>
      </c>
      <c r="AH105" s="0" t="s">
        <v>22</v>
      </c>
      <c r="AI105" s="0" t="s">
        <v>22</v>
      </c>
      <c r="AJ105" s="0" t="s">
        <v>22</v>
      </c>
      <c r="AK105" s="0" t="s">
        <v>22</v>
      </c>
    </row>
    <row customHeight="1" ht="11.25">
      <c r="A106" s="0" t="s">
        <v>22</v>
      </c>
      <c r="B106" s="0" t="s">
        <v>48</v>
      </c>
      <c r="C106" s="0" t="s">
        <v>50</v>
      </c>
      <c r="D106" s="0" t="s">
        <v>22</v>
      </c>
      <c r="E106" s="0" t="s">
        <v>3905</v>
      </c>
      <c r="F106" s="0" t="s">
        <v>1269</v>
      </c>
      <c r="G106" s="0" t="s">
        <v>185</v>
      </c>
      <c r="H106" s="0" t="s">
        <v>185</v>
      </c>
      <c r="I106" s="0" t="s">
        <v>186</v>
      </c>
      <c r="J106" s="0" t="s">
        <v>3814</v>
      </c>
      <c r="K106" s="0" t="s">
        <v>3815</v>
      </c>
      <c r="L106" s="0" t="s">
        <v>3816</v>
      </c>
      <c r="M106" s="0" t="s">
        <v>98</v>
      </c>
      <c r="N106" s="0" t="s">
        <v>98</v>
      </c>
      <c r="O106" s="0" t="s">
        <v>185</v>
      </c>
      <c r="P106" s="0" t="s">
        <v>185</v>
      </c>
      <c r="Q106" s="0" t="s">
        <v>186</v>
      </c>
      <c r="R106" s="0" t="s">
        <v>3814</v>
      </c>
      <c r="S106" s="0" t="s">
        <v>3815</v>
      </c>
      <c r="T106" s="0" t="s">
        <v>3604</v>
      </c>
      <c r="U106" s="0" t="s">
        <v>3605</v>
      </c>
      <c r="V106" s="0" t="s">
        <v>3906</v>
      </c>
      <c r="W106" s="0" t="s">
        <v>3607</v>
      </c>
      <c r="X106" s="0" t="s">
        <v>3608</v>
      </c>
      <c r="Y106" s="0" t="s">
        <v>3605</v>
      </c>
      <c r="Z106" s="0" t="s">
        <v>3907</v>
      </c>
      <c r="AA106" s="0" t="s">
        <v>3908</v>
      </c>
      <c r="AB106" s="0" t="s">
        <v>3909</v>
      </c>
      <c r="AC106" s="0" t="s">
        <v>61</v>
      </c>
      <c r="AD106" s="0" t="s">
        <v>19</v>
      </c>
      <c r="AE106" s="0" t="s">
        <v>19</v>
      </c>
      <c r="AF106" s="0" t="s">
        <v>151</v>
      </c>
      <c r="AG106" s="0" t="s">
        <v>151</v>
      </c>
      <c r="AH106" s="0" t="s">
        <v>22</v>
      </c>
      <c r="AI106" s="0" t="s">
        <v>22</v>
      </c>
      <c r="AJ106" s="0" t="s">
        <v>22</v>
      </c>
      <c r="AK106" s="0" t="s">
        <v>22</v>
      </c>
    </row>
    <row customHeight="1" ht="11.25">
      <c r="A107" s="0" t="s">
        <v>22</v>
      </c>
      <c r="B107" s="0" t="s">
        <v>48</v>
      </c>
      <c r="C107" s="0" t="s">
        <v>50</v>
      </c>
      <c r="D107" s="0" t="s">
        <v>22</v>
      </c>
      <c r="E107" s="0" t="s">
        <v>3910</v>
      </c>
      <c r="F107" s="0" t="s">
        <v>1269</v>
      </c>
      <c r="G107" s="0" t="s">
        <v>185</v>
      </c>
      <c r="H107" s="0" t="s">
        <v>185</v>
      </c>
      <c r="I107" s="0" t="s">
        <v>186</v>
      </c>
      <c r="J107" s="0" t="s">
        <v>3814</v>
      </c>
      <c r="K107" s="0" t="s">
        <v>3815</v>
      </c>
      <c r="L107" s="0" t="s">
        <v>3911</v>
      </c>
      <c r="M107" s="0" t="s">
        <v>1261</v>
      </c>
      <c r="N107" s="0" t="s">
        <v>98</v>
      </c>
      <c r="O107" s="0" t="s">
        <v>185</v>
      </c>
      <c r="P107" s="0" t="s">
        <v>185</v>
      </c>
      <c r="Q107" s="0" t="s">
        <v>186</v>
      </c>
      <c r="R107" s="0" t="s">
        <v>3814</v>
      </c>
      <c r="S107" s="0" t="s">
        <v>3815</v>
      </c>
      <c r="T107" s="0" t="s">
        <v>3604</v>
      </c>
      <c r="U107" s="0" t="s">
        <v>3605</v>
      </c>
      <c r="V107" s="0" t="s">
        <v>3912</v>
      </c>
      <c r="W107" s="0" t="s">
        <v>3607</v>
      </c>
      <c r="X107" s="0" t="s">
        <v>3608</v>
      </c>
      <c r="Y107" s="0" t="s">
        <v>3605</v>
      </c>
      <c r="Z107" s="0" t="s">
        <v>3913</v>
      </c>
      <c r="AA107" s="0" t="s">
        <v>3908</v>
      </c>
      <c r="AB107" s="0" t="s">
        <v>3914</v>
      </c>
      <c r="AC107" s="0" t="s">
        <v>61</v>
      </c>
      <c r="AD107" s="0" t="s">
        <v>19</v>
      </c>
      <c r="AE107" s="0" t="s">
        <v>19</v>
      </c>
      <c r="AF107" s="0" t="s">
        <v>118</v>
      </c>
      <c r="AG107" s="0" t="s">
        <v>90</v>
      </c>
      <c r="AH107" s="0" t="s">
        <v>22</v>
      </c>
      <c r="AI107" s="0" t="s">
        <v>22</v>
      </c>
      <c r="AJ107" s="0" t="s">
        <v>22</v>
      </c>
      <c r="AK107" s="0" t="s">
        <v>22</v>
      </c>
    </row>
    <row customHeight="1" ht="11.25">
      <c r="A108" s="0" t="s">
        <v>22</v>
      </c>
      <c r="B108" s="0" t="s">
        <v>48</v>
      </c>
      <c r="C108" s="0" t="s">
        <v>50</v>
      </c>
      <c r="D108" s="0" t="s">
        <v>22</v>
      </c>
      <c r="E108" s="0" t="s">
        <v>3910</v>
      </c>
      <c r="F108" s="0" t="s">
        <v>1269</v>
      </c>
      <c r="G108" s="0" t="s">
        <v>185</v>
      </c>
      <c r="H108" s="0" t="s">
        <v>185</v>
      </c>
      <c r="I108" s="0" t="s">
        <v>186</v>
      </c>
      <c r="J108" s="0" t="s">
        <v>3814</v>
      </c>
      <c r="K108" s="0" t="s">
        <v>3815</v>
      </c>
      <c r="L108" s="0" t="s">
        <v>3911</v>
      </c>
      <c r="M108" s="0" t="s">
        <v>1261</v>
      </c>
      <c r="N108" s="0" t="s">
        <v>98</v>
      </c>
      <c r="O108" s="0" t="s">
        <v>185</v>
      </c>
      <c r="P108" s="0" t="s">
        <v>185</v>
      </c>
      <c r="Q108" s="0" t="s">
        <v>186</v>
      </c>
      <c r="R108" s="0" t="s">
        <v>3814</v>
      </c>
      <c r="S108" s="0" t="s">
        <v>3815</v>
      </c>
      <c r="T108" s="0" t="s">
        <v>3604</v>
      </c>
      <c r="U108" s="0" t="s">
        <v>3605</v>
      </c>
      <c r="V108" s="0" t="s">
        <v>3912</v>
      </c>
      <c r="W108" s="0" t="s">
        <v>3607</v>
      </c>
      <c r="X108" s="0" t="s">
        <v>3608</v>
      </c>
      <c r="Y108" s="0" t="s">
        <v>3605</v>
      </c>
      <c r="Z108" s="0" t="s">
        <v>3913</v>
      </c>
      <c r="AA108" s="0" t="s">
        <v>3908</v>
      </c>
      <c r="AB108" s="0" t="s">
        <v>3914</v>
      </c>
      <c r="AC108" s="0" t="s">
        <v>61</v>
      </c>
      <c r="AD108" s="0" t="s">
        <v>19</v>
      </c>
      <c r="AE108" s="0" t="s">
        <v>19</v>
      </c>
      <c r="AF108" s="0" t="s">
        <v>118</v>
      </c>
      <c r="AG108" s="0" t="s">
        <v>90</v>
      </c>
      <c r="AH108" s="0" t="s">
        <v>22</v>
      </c>
      <c r="AI108" s="0" t="s">
        <v>22</v>
      </c>
      <c r="AJ108" s="0" t="s">
        <v>22</v>
      </c>
      <c r="AK108" s="0" t="s">
        <v>22</v>
      </c>
    </row>
    <row customHeight="1" ht="11.25">
      <c r="A109" s="0" t="s">
        <v>22</v>
      </c>
      <c r="B109" s="0" t="s">
        <v>48</v>
      </c>
      <c r="C109" s="0" t="s">
        <v>50</v>
      </c>
      <c r="D109" s="0" t="s">
        <v>22</v>
      </c>
      <c r="E109" s="0" t="s">
        <v>3915</v>
      </c>
      <c r="F109" s="0" t="s">
        <v>1269</v>
      </c>
      <c r="G109" s="0" t="s">
        <v>185</v>
      </c>
      <c r="H109" s="0" t="s">
        <v>185</v>
      </c>
      <c r="I109" s="0" t="s">
        <v>186</v>
      </c>
      <c r="J109" s="0" t="s">
        <v>3805</v>
      </c>
      <c r="K109" s="0" t="s">
        <v>3806</v>
      </c>
      <c r="L109" s="0" t="s">
        <v>3807</v>
      </c>
      <c r="M109" s="0" t="s">
        <v>1261</v>
      </c>
      <c r="N109" s="0" t="s">
        <v>98</v>
      </c>
      <c r="O109" s="0" t="s">
        <v>185</v>
      </c>
      <c r="P109" s="0" t="s">
        <v>185</v>
      </c>
      <c r="Q109" s="0" t="s">
        <v>186</v>
      </c>
      <c r="R109" s="0" t="s">
        <v>3805</v>
      </c>
      <c r="S109" s="0" t="s">
        <v>3806</v>
      </c>
      <c r="T109" s="0" t="s">
        <v>3604</v>
      </c>
      <c r="U109" s="0" t="s">
        <v>3605</v>
      </c>
      <c r="V109" s="0" t="s">
        <v>3606</v>
      </c>
      <c r="W109" s="0" t="s">
        <v>3607</v>
      </c>
      <c r="X109" s="0" t="s">
        <v>3808</v>
      </c>
      <c r="Y109" s="0" t="s">
        <v>3605</v>
      </c>
      <c r="Z109" s="0" t="s">
        <v>3809</v>
      </c>
      <c r="AA109" s="0" t="s">
        <v>3810</v>
      </c>
      <c r="AB109" s="0" t="s">
        <v>3811</v>
      </c>
      <c r="AC109" s="0" t="s">
        <v>61</v>
      </c>
      <c r="AD109" s="0" t="s">
        <v>19</v>
      </c>
      <c r="AE109" s="0" t="s">
        <v>19</v>
      </c>
      <c r="AF109" s="0" t="s">
        <v>3916</v>
      </c>
      <c r="AG109" s="0" t="s">
        <v>118</v>
      </c>
      <c r="AH109" s="0" t="s">
        <v>22</v>
      </c>
      <c r="AI109" s="0" t="s">
        <v>22</v>
      </c>
      <c r="AJ109" s="0" t="s">
        <v>22</v>
      </c>
      <c r="AK109" s="0" t="s">
        <v>22</v>
      </c>
    </row>
    <row customHeight="1" ht="11.25">
      <c r="A110" s="0" t="s">
        <v>22</v>
      </c>
      <c r="B110" s="0" t="s">
        <v>48</v>
      </c>
      <c r="C110" s="0" t="s">
        <v>50</v>
      </c>
      <c r="D110" s="0" t="s">
        <v>22</v>
      </c>
      <c r="E110" s="0" t="s">
        <v>3915</v>
      </c>
      <c r="F110" s="0" t="s">
        <v>1269</v>
      </c>
      <c r="G110" s="0" t="s">
        <v>185</v>
      </c>
      <c r="H110" s="0" t="s">
        <v>185</v>
      </c>
      <c r="I110" s="0" t="s">
        <v>186</v>
      </c>
      <c r="J110" s="0" t="s">
        <v>3805</v>
      </c>
      <c r="K110" s="0" t="s">
        <v>3806</v>
      </c>
      <c r="L110" s="0" t="s">
        <v>3807</v>
      </c>
      <c r="M110" s="0" t="s">
        <v>1261</v>
      </c>
      <c r="N110" s="0" t="s">
        <v>98</v>
      </c>
      <c r="O110" s="0" t="s">
        <v>185</v>
      </c>
      <c r="P110" s="0" t="s">
        <v>185</v>
      </c>
      <c r="Q110" s="0" t="s">
        <v>186</v>
      </c>
      <c r="R110" s="0" t="s">
        <v>3805</v>
      </c>
      <c r="S110" s="0" t="s">
        <v>3806</v>
      </c>
      <c r="T110" s="0" t="s">
        <v>3604</v>
      </c>
      <c r="U110" s="0" t="s">
        <v>3605</v>
      </c>
      <c r="V110" s="0" t="s">
        <v>3606</v>
      </c>
      <c r="W110" s="0" t="s">
        <v>3607</v>
      </c>
      <c r="X110" s="0" t="s">
        <v>3808</v>
      </c>
      <c r="Y110" s="0" t="s">
        <v>3605</v>
      </c>
      <c r="Z110" s="0" t="s">
        <v>3809</v>
      </c>
      <c r="AA110" s="0" t="s">
        <v>3810</v>
      </c>
      <c r="AB110" s="0" t="s">
        <v>3811</v>
      </c>
      <c r="AC110" s="0" t="s">
        <v>61</v>
      </c>
      <c r="AD110" s="0" t="s">
        <v>19</v>
      </c>
      <c r="AE110" s="0" t="s">
        <v>19</v>
      </c>
      <c r="AF110" s="0" t="s">
        <v>3916</v>
      </c>
      <c r="AG110" s="0" t="s">
        <v>118</v>
      </c>
      <c r="AH110" s="0" t="s">
        <v>22</v>
      </c>
      <c r="AI110" s="0" t="s">
        <v>22</v>
      </c>
      <c r="AJ110" s="0" t="s">
        <v>22</v>
      </c>
      <c r="AK110" s="0" t="s">
        <v>22</v>
      </c>
    </row>
    <row customHeight="1" ht="11.25">
      <c r="A111" s="0" t="s">
        <v>22</v>
      </c>
      <c r="B111" s="0" t="s">
        <v>48</v>
      </c>
      <c r="C111" s="0" t="s">
        <v>50</v>
      </c>
      <c r="D111" s="0" t="s">
        <v>22</v>
      </c>
      <c r="E111" s="0" t="s">
        <v>3917</v>
      </c>
      <c r="F111" s="0" t="s">
        <v>1269</v>
      </c>
      <c r="G111" s="0" t="s">
        <v>185</v>
      </c>
      <c r="H111" s="0" t="s">
        <v>185</v>
      </c>
      <c r="I111" s="0" t="s">
        <v>186</v>
      </c>
      <c r="J111" s="0" t="s">
        <v>3770</v>
      </c>
      <c r="K111" s="0" t="s">
        <v>3771</v>
      </c>
      <c r="L111" s="0" t="s">
        <v>3772</v>
      </c>
      <c r="M111" s="0" t="s">
        <v>1261</v>
      </c>
      <c r="N111" s="0" t="s">
        <v>98</v>
      </c>
      <c r="O111" s="0" t="s">
        <v>185</v>
      </c>
      <c r="P111" s="0" t="s">
        <v>185</v>
      </c>
      <c r="Q111" s="0" t="s">
        <v>186</v>
      </c>
      <c r="R111" s="0" t="s">
        <v>3770</v>
      </c>
      <c r="S111" s="0" t="s">
        <v>3771</v>
      </c>
      <c r="T111" s="0" t="s">
        <v>3604</v>
      </c>
      <c r="U111" s="0" t="s">
        <v>3605</v>
      </c>
      <c r="V111" s="0" t="s">
        <v>3606</v>
      </c>
      <c r="W111" s="0" t="s">
        <v>3607</v>
      </c>
      <c r="X111" s="0" t="s">
        <v>3608</v>
      </c>
      <c r="Y111" s="0" t="s">
        <v>3605</v>
      </c>
      <c r="Z111" s="0" t="s">
        <v>184</v>
      </c>
      <c r="AA111" s="0" t="s">
        <v>3819</v>
      </c>
      <c r="AB111" s="0" t="s">
        <v>3918</v>
      </c>
      <c r="AC111" s="0" t="s">
        <v>61</v>
      </c>
      <c r="AD111" s="0" t="s">
        <v>19</v>
      </c>
      <c r="AE111" s="0" t="s">
        <v>19</v>
      </c>
      <c r="AF111" s="0" t="s">
        <v>132</v>
      </c>
      <c r="AG111" s="0" t="s">
        <v>118</v>
      </c>
      <c r="AH111" s="0" t="s">
        <v>22</v>
      </c>
      <c r="AI111" s="0" t="s">
        <v>22</v>
      </c>
      <c r="AJ111" s="0" t="s">
        <v>22</v>
      </c>
      <c r="AK111" s="0" t="s">
        <v>22</v>
      </c>
    </row>
    <row customHeight="1" ht="11.25">
      <c r="A112" s="0" t="s">
        <v>22</v>
      </c>
      <c r="B112" s="0" t="s">
        <v>48</v>
      </c>
      <c r="C112" s="0" t="s">
        <v>50</v>
      </c>
      <c r="D112" s="0" t="s">
        <v>22</v>
      </c>
      <c r="E112" s="0" t="s">
        <v>3917</v>
      </c>
      <c r="F112" s="0" t="s">
        <v>1269</v>
      </c>
      <c r="G112" s="0" t="s">
        <v>185</v>
      </c>
      <c r="H112" s="0" t="s">
        <v>185</v>
      </c>
      <c r="I112" s="0" t="s">
        <v>186</v>
      </c>
      <c r="J112" s="0" t="s">
        <v>3770</v>
      </c>
      <c r="K112" s="0" t="s">
        <v>3771</v>
      </c>
      <c r="L112" s="0" t="s">
        <v>3772</v>
      </c>
      <c r="M112" s="0" t="s">
        <v>1261</v>
      </c>
      <c r="N112" s="0" t="s">
        <v>98</v>
      </c>
      <c r="O112" s="0" t="s">
        <v>185</v>
      </c>
      <c r="P112" s="0" t="s">
        <v>185</v>
      </c>
      <c r="Q112" s="0" t="s">
        <v>186</v>
      </c>
      <c r="R112" s="0" t="s">
        <v>3770</v>
      </c>
      <c r="S112" s="0" t="s">
        <v>3771</v>
      </c>
      <c r="T112" s="0" t="s">
        <v>3604</v>
      </c>
      <c r="U112" s="0" t="s">
        <v>3605</v>
      </c>
      <c r="V112" s="0" t="s">
        <v>3606</v>
      </c>
      <c r="W112" s="0" t="s">
        <v>3607</v>
      </c>
      <c r="X112" s="0" t="s">
        <v>3608</v>
      </c>
      <c r="Y112" s="0" t="s">
        <v>3605</v>
      </c>
      <c r="Z112" s="0" t="s">
        <v>184</v>
      </c>
      <c r="AA112" s="0" t="s">
        <v>3819</v>
      </c>
      <c r="AB112" s="0" t="s">
        <v>3918</v>
      </c>
      <c r="AC112" s="0" t="s">
        <v>61</v>
      </c>
      <c r="AD112" s="0" t="s">
        <v>19</v>
      </c>
      <c r="AE112" s="0" t="s">
        <v>19</v>
      </c>
      <c r="AF112" s="0" t="s">
        <v>132</v>
      </c>
      <c r="AG112" s="0" t="s">
        <v>118</v>
      </c>
      <c r="AH112" s="0" t="s">
        <v>22</v>
      </c>
      <c r="AI112" s="0" t="s">
        <v>22</v>
      </c>
      <c r="AJ112" s="0" t="s">
        <v>22</v>
      </c>
      <c r="AK112" s="0" t="s">
        <v>22</v>
      </c>
    </row>
    <row customHeight="1" ht="11.25">
      <c r="A113" s="0" t="s">
        <v>22</v>
      </c>
      <c r="B113" s="0" t="s">
        <v>48</v>
      </c>
      <c r="C113" s="0" t="s">
        <v>50</v>
      </c>
      <c r="D113" s="0" t="s">
        <v>22</v>
      </c>
      <c r="E113" s="0" t="s">
        <v>3919</v>
      </c>
      <c r="F113" s="0" t="s">
        <v>1269</v>
      </c>
      <c r="G113" s="0" t="s">
        <v>185</v>
      </c>
      <c r="H113" s="0" t="s">
        <v>185</v>
      </c>
      <c r="I113" s="0" t="s">
        <v>186</v>
      </c>
      <c r="J113" s="0" t="s">
        <v>3751</v>
      </c>
      <c r="K113" s="0" t="s">
        <v>3752</v>
      </c>
      <c r="L113" s="0" t="s">
        <v>3920</v>
      </c>
      <c r="M113" s="0" t="s">
        <v>1261</v>
      </c>
      <c r="N113" s="0" t="s">
        <v>98</v>
      </c>
      <c r="O113" s="0" t="s">
        <v>185</v>
      </c>
      <c r="P113" s="0" t="s">
        <v>185</v>
      </c>
      <c r="Q113" s="0" t="s">
        <v>186</v>
      </c>
      <c r="R113" s="0" t="s">
        <v>3751</v>
      </c>
      <c r="S113" s="0" t="s">
        <v>3752</v>
      </c>
      <c r="T113" s="0" t="s">
        <v>3604</v>
      </c>
      <c r="U113" s="0" t="s">
        <v>3605</v>
      </c>
      <c r="V113" s="0" t="s">
        <v>3606</v>
      </c>
      <c r="W113" s="0" t="s">
        <v>3607</v>
      </c>
      <c r="X113" s="0" t="s">
        <v>3608</v>
      </c>
      <c r="Y113" s="0" t="s">
        <v>3605</v>
      </c>
      <c r="Z113" s="0" t="s">
        <v>2238</v>
      </c>
      <c r="AA113" s="0" t="s">
        <v>3921</v>
      </c>
      <c r="AB113" s="0" t="s">
        <v>3922</v>
      </c>
      <c r="AC113" s="0" t="s">
        <v>61</v>
      </c>
      <c r="AD113" s="0" t="s">
        <v>19</v>
      </c>
      <c r="AE113" s="0" t="s">
        <v>19</v>
      </c>
      <c r="AF113" s="0" t="s">
        <v>118</v>
      </c>
      <c r="AG113" s="0" t="s">
        <v>118</v>
      </c>
      <c r="AH113" s="0" t="s">
        <v>22</v>
      </c>
      <c r="AI113" s="0" t="s">
        <v>22</v>
      </c>
      <c r="AJ113" s="0" t="s">
        <v>22</v>
      </c>
      <c r="AK113" s="0" t="s">
        <v>22</v>
      </c>
    </row>
    <row customHeight="1" ht="11.25">
      <c r="A114" s="0" t="s">
        <v>22</v>
      </c>
      <c r="B114" s="0" t="s">
        <v>48</v>
      </c>
      <c r="C114" s="0" t="s">
        <v>50</v>
      </c>
      <c r="D114" s="0" t="s">
        <v>22</v>
      </c>
      <c r="E114" s="0" t="s">
        <v>3919</v>
      </c>
      <c r="F114" s="0" t="s">
        <v>1269</v>
      </c>
      <c r="G114" s="0" t="s">
        <v>185</v>
      </c>
      <c r="H114" s="0" t="s">
        <v>185</v>
      </c>
      <c r="I114" s="0" t="s">
        <v>186</v>
      </c>
      <c r="J114" s="0" t="s">
        <v>3751</v>
      </c>
      <c r="K114" s="0" t="s">
        <v>3752</v>
      </c>
      <c r="L114" s="0" t="s">
        <v>3920</v>
      </c>
      <c r="M114" s="0" t="s">
        <v>1261</v>
      </c>
      <c r="N114" s="0" t="s">
        <v>98</v>
      </c>
      <c r="O114" s="0" t="s">
        <v>185</v>
      </c>
      <c r="P114" s="0" t="s">
        <v>185</v>
      </c>
      <c r="Q114" s="0" t="s">
        <v>186</v>
      </c>
      <c r="R114" s="0" t="s">
        <v>3751</v>
      </c>
      <c r="S114" s="0" t="s">
        <v>3752</v>
      </c>
      <c r="T114" s="0" t="s">
        <v>3604</v>
      </c>
      <c r="U114" s="0" t="s">
        <v>3605</v>
      </c>
      <c r="V114" s="0" t="s">
        <v>3606</v>
      </c>
      <c r="W114" s="0" t="s">
        <v>3607</v>
      </c>
      <c r="X114" s="0" t="s">
        <v>3608</v>
      </c>
      <c r="Y114" s="0" t="s">
        <v>3605</v>
      </c>
      <c r="Z114" s="0" t="s">
        <v>2238</v>
      </c>
      <c r="AA114" s="0" t="s">
        <v>3921</v>
      </c>
      <c r="AB114" s="0" t="s">
        <v>3922</v>
      </c>
      <c r="AC114" s="0" t="s">
        <v>61</v>
      </c>
      <c r="AD114" s="0" t="s">
        <v>19</v>
      </c>
      <c r="AE114" s="0" t="s">
        <v>19</v>
      </c>
      <c r="AF114" s="0" t="s">
        <v>118</v>
      </c>
      <c r="AG114" s="0" t="s">
        <v>118</v>
      </c>
      <c r="AH114" s="0" t="s">
        <v>22</v>
      </c>
      <c r="AI114" s="0" t="s">
        <v>22</v>
      </c>
      <c r="AJ114" s="0" t="s">
        <v>22</v>
      </c>
      <c r="AK114" s="0" t="s">
        <v>22</v>
      </c>
    </row>
    <row customHeight="1" ht="11.25">
      <c r="A115" s="0" t="s">
        <v>22</v>
      </c>
      <c r="B115" s="0" t="s">
        <v>48</v>
      </c>
      <c r="C115" s="0" t="s">
        <v>50</v>
      </c>
      <c r="D115" s="0" t="s">
        <v>22</v>
      </c>
      <c r="E115" s="0" t="s">
        <v>3923</v>
      </c>
      <c r="F115" s="0" t="s">
        <v>1269</v>
      </c>
      <c r="G115" s="0" t="s">
        <v>185</v>
      </c>
      <c r="H115" s="0" t="s">
        <v>185</v>
      </c>
      <c r="I115" s="0" t="s">
        <v>186</v>
      </c>
      <c r="J115" s="0" t="s">
        <v>3770</v>
      </c>
      <c r="K115" s="0" t="s">
        <v>3771</v>
      </c>
      <c r="L115" s="0" t="s">
        <v>3772</v>
      </c>
      <c r="M115" s="0" t="s">
        <v>1261</v>
      </c>
      <c r="N115" s="0" t="s">
        <v>98</v>
      </c>
      <c r="O115" s="0" t="s">
        <v>185</v>
      </c>
      <c r="P115" s="0" t="s">
        <v>185</v>
      </c>
      <c r="Q115" s="0" t="s">
        <v>186</v>
      </c>
      <c r="R115" s="0" t="s">
        <v>3770</v>
      </c>
      <c r="S115" s="0" t="s">
        <v>3771</v>
      </c>
      <c r="T115" s="0" t="s">
        <v>3604</v>
      </c>
      <c r="U115" s="0" t="s">
        <v>3605</v>
      </c>
      <c r="V115" s="0" t="s">
        <v>3606</v>
      </c>
      <c r="W115" s="0" t="s">
        <v>3607</v>
      </c>
      <c r="X115" s="0" t="s">
        <v>3608</v>
      </c>
      <c r="Y115" s="0" t="s">
        <v>3605</v>
      </c>
      <c r="Z115" s="0" t="s">
        <v>2771</v>
      </c>
      <c r="AA115" s="0" t="s">
        <v>3921</v>
      </c>
      <c r="AB115" s="0" t="s">
        <v>3924</v>
      </c>
      <c r="AC115" s="0" t="s">
        <v>61</v>
      </c>
      <c r="AD115" s="0" t="s">
        <v>19</v>
      </c>
      <c r="AE115" s="0" t="s">
        <v>19</v>
      </c>
      <c r="AF115" s="0" t="s">
        <v>132</v>
      </c>
      <c r="AG115" s="0" t="s">
        <v>132</v>
      </c>
      <c r="AH115" s="0" t="s">
        <v>22</v>
      </c>
      <c r="AI115" s="0" t="s">
        <v>22</v>
      </c>
      <c r="AJ115" s="0" t="s">
        <v>22</v>
      </c>
      <c r="AK115" s="0" t="s">
        <v>22</v>
      </c>
    </row>
    <row customHeight="1" ht="11.25">
      <c r="A116" s="0" t="s">
        <v>22</v>
      </c>
      <c r="B116" s="0" t="s">
        <v>48</v>
      </c>
      <c r="C116" s="0" t="s">
        <v>50</v>
      </c>
      <c r="D116" s="0" t="s">
        <v>22</v>
      </c>
      <c r="E116" s="0" t="s">
        <v>3923</v>
      </c>
      <c r="F116" s="0" t="s">
        <v>1269</v>
      </c>
      <c r="G116" s="0" t="s">
        <v>185</v>
      </c>
      <c r="H116" s="0" t="s">
        <v>185</v>
      </c>
      <c r="I116" s="0" t="s">
        <v>186</v>
      </c>
      <c r="J116" s="0" t="s">
        <v>3770</v>
      </c>
      <c r="K116" s="0" t="s">
        <v>3771</v>
      </c>
      <c r="L116" s="0" t="s">
        <v>3772</v>
      </c>
      <c r="M116" s="0" t="s">
        <v>1261</v>
      </c>
      <c r="N116" s="0" t="s">
        <v>98</v>
      </c>
      <c r="O116" s="0" t="s">
        <v>185</v>
      </c>
      <c r="P116" s="0" t="s">
        <v>185</v>
      </c>
      <c r="Q116" s="0" t="s">
        <v>186</v>
      </c>
      <c r="R116" s="0" t="s">
        <v>3770</v>
      </c>
      <c r="S116" s="0" t="s">
        <v>3771</v>
      </c>
      <c r="T116" s="0" t="s">
        <v>3604</v>
      </c>
      <c r="U116" s="0" t="s">
        <v>3605</v>
      </c>
      <c r="V116" s="0" t="s">
        <v>3606</v>
      </c>
      <c r="W116" s="0" t="s">
        <v>3607</v>
      </c>
      <c r="X116" s="0" t="s">
        <v>3608</v>
      </c>
      <c r="Y116" s="0" t="s">
        <v>3605</v>
      </c>
      <c r="Z116" s="0" t="s">
        <v>2771</v>
      </c>
      <c r="AA116" s="0" t="s">
        <v>3921</v>
      </c>
      <c r="AB116" s="0" t="s">
        <v>3924</v>
      </c>
      <c r="AC116" s="0" t="s">
        <v>61</v>
      </c>
      <c r="AD116" s="0" t="s">
        <v>19</v>
      </c>
      <c r="AE116" s="0" t="s">
        <v>19</v>
      </c>
      <c r="AF116" s="0" t="s">
        <v>132</v>
      </c>
      <c r="AG116" s="0" t="s">
        <v>132</v>
      </c>
      <c r="AH116" s="0" t="s">
        <v>22</v>
      </c>
      <c r="AI116" s="0" t="s">
        <v>22</v>
      </c>
      <c r="AJ116" s="0" t="s">
        <v>22</v>
      </c>
      <c r="AK116" s="0" t="s">
        <v>22</v>
      </c>
    </row>
    <row customHeight="1" ht="11.25">
      <c r="A117" s="0" t="s">
        <v>22</v>
      </c>
      <c r="B117" s="0" t="s">
        <v>48</v>
      </c>
      <c r="C117" s="0" t="s">
        <v>50</v>
      </c>
      <c r="D117" s="0" t="s">
        <v>22</v>
      </c>
      <c r="E117" s="0" t="s">
        <v>3925</v>
      </c>
      <c r="F117" s="0" t="s">
        <v>1269</v>
      </c>
      <c r="G117" s="0" t="s">
        <v>185</v>
      </c>
      <c r="H117" s="0" t="s">
        <v>185</v>
      </c>
      <c r="I117" s="0" t="s">
        <v>186</v>
      </c>
      <c r="J117" s="0" t="s">
        <v>3926</v>
      </c>
      <c r="K117" s="0" t="s">
        <v>3927</v>
      </c>
      <c r="L117" s="0" t="s">
        <v>3788</v>
      </c>
      <c r="M117" s="0" t="s">
        <v>1261</v>
      </c>
      <c r="N117" s="0" t="s">
        <v>98</v>
      </c>
      <c r="O117" s="0" t="s">
        <v>185</v>
      </c>
      <c r="P117" s="0" t="s">
        <v>185</v>
      </c>
      <c r="Q117" s="0" t="s">
        <v>186</v>
      </c>
      <c r="R117" s="0" t="s">
        <v>3926</v>
      </c>
      <c r="S117" s="0" t="s">
        <v>3927</v>
      </c>
      <c r="T117" s="0" t="s">
        <v>3604</v>
      </c>
      <c r="U117" s="0" t="s">
        <v>3605</v>
      </c>
      <c r="V117" s="0" t="s">
        <v>3606</v>
      </c>
      <c r="W117" s="0" t="s">
        <v>3607</v>
      </c>
      <c r="X117" s="0" t="s">
        <v>3608</v>
      </c>
      <c r="Y117" s="0" t="s">
        <v>3605</v>
      </c>
      <c r="Z117" s="0" t="s">
        <v>3928</v>
      </c>
      <c r="AA117" s="0" t="s">
        <v>3628</v>
      </c>
      <c r="AB117" s="0" t="s">
        <v>3929</v>
      </c>
      <c r="AC117" s="0" t="s">
        <v>61</v>
      </c>
      <c r="AD117" s="0" t="s">
        <v>19</v>
      </c>
      <c r="AE117" s="0" t="s">
        <v>19</v>
      </c>
      <c r="AF117" s="0" t="s">
        <v>117</v>
      </c>
      <c r="AG117" s="0" t="s">
        <v>529</v>
      </c>
      <c r="AH117" s="0" t="s">
        <v>22</v>
      </c>
      <c r="AI117" s="0" t="s">
        <v>22</v>
      </c>
      <c r="AJ117" s="0" t="s">
        <v>22</v>
      </c>
      <c r="AK117" s="0" t="s">
        <v>22</v>
      </c>
    </row>
    <row customHeight="1" ht="11.25">
      <c r="A118" s="0" t="s">
        <v>22</v>
      </c>
      <c r="B118" s="0" t="s">
        <v>48</v>
      </c>
      <c r="C118" s="0" t="s">
        <v>50</v>
      </c>
      <c r="D118" s="0" t="s">
        <v>22</v>
      </c>
      <c r="E118" s="0" t="s">
        <v>3925</v>
      </c>
      <c r="F118" s="0" t="s">
        <v>1269</v>
      </c>
      <c r="G118" s="0" t="s">
        <v>185</v>
      </c>
      <c r="H118" s="0" t="s">
        <v>185</v>
      </c>
      <c r="I118" s="0" t="s">
        <v>186</v>
      </c>
      <c r="J118" s="0" t="s">
        <v>3926</v>
      </c>
      <c r="K118" s="0" t="s">
        <v>3927</v>
      </c>
      <c r="L118" s="0" t="s">
        <v>3788</v>
      </c>
      <c r="M118" s="0" t="s">
        <v>1261</v>
      </c>
      <c r="N118" s="0" t="s">
        <v>98</v>
      </c>
      <c r="O118" s="0" t="s">
        <v>185</v>
      </c>
      <c r="P118" s="0" t="s">
        <v>185</v>
      </c>
      <c r="Q118" s="0" t="s">
        <v>186</v>
      </c>
      <c r="R118" s="0" t="s">
        <v>3926</v>
      </c>
      <c r="S118" s="0" t="s">
        <v>3927</v>
      </c>
      <c r="T118" s="0" t="s">
        <v>3604</v>
      </c>
      <c r="U118" s="0" t="s">
        <v>3605</v>
      </c>
      <c r="V118" s="0" t="s">
        <v>3606</v>
      </c>
      <c r="W118" s="0" t="s">
        <v>3607</v>
      </c>
      <c r="X118" s="0" t="s">
        <v>3608</v>
      </c>
      <c r="Y118" s="0" t="s">
        <v>3605</v>
      </c>
      <c r="Z118" s="0" t="s">
        <v>3928</v>
      </c>
      <c r="AA118" s="0" t="s">
        <v>3628</v>
      </c>
      <c r="AB118" s="0" t="s">
        <v>3929</v>
      </c>
      <c r="AC118" s="0" t="s">
        <v>61</v>
      </c>
      <c r="AD118" s="0" t="s">
        <v>19</v>
      </c>
      <c r="AE118" s="0" t="s">
        <v>19</v>
      </c>
      <c r="AF118" s="0" t="s">
        <v>117</v>
      </c>
      <c r="AG118" s="0" t="s">
        <v>529</v>
      </c>
      <c r="AH118" s="0" t="s">
        <v>22</v>
      </c>
      <c r="AI118" s="0" t="s">
        <v>22</v>
      </c>
      <c r="AJ118" s="0" t="s">
        <v>22</v>
      </c>
      <c r="AK118" s="0" t="s">
        <v>22</v>
      </c>
    </row>
    <row customHeight="1" ht="11.25">
      <c r="A119" s="0" t="s">
        <v>22</v>
      </c>
      <c r="B119" s="0" t="s">
        <v>48</v>
      </c>
      <c r="C119" s="0" t="s">
        <v>50</v>
      </c>
      <c r="D119" s="0" t="s">
        <v>22</v>
      </c>
      <c r="E119" s="0" t="s">
        <v>3930</v>
      </c>
      <c r="F119" s="0" t="s">
        <v>1269</v>
      </c>
      <c r="G119" s="0" t="s">
        <v>185</v>
      </c>
      <c r="H119" s="0" t="s">
        <v>185</v>
      </c>
      <c r="I119" s="0" t="s">
        <v>186</v>
      </c>
      <c r="J119" s="0" t="s">
        <v>3780</v>
      </c>
      <c r="K119" s="0" t="s">
        <v>3781</v>
      </c>
      <c r="L119" s="0" t="s">
        <v>3782</v>
      </c>
      <c r="M119" s="0" t="s">
        <v>1261</v>
      </c>
      <c r="N119" s="0" t="s">
        <v>98</v>
      </c>
      <c r="O119" s="0" t="s">
        <v>185</v>
      </c>
      <c r="P119" s="0" t="s">
        <v>185</v>
      </c>
      <c r="Q119" s="0" t="s">
        <v>186</v>
      </c>
      <c r="R119" s="0" t="s">
        <v>3780</v>
      </c>
      <c r="S119" s="0" t="s">
        <v>3781</v>
      </c>
      <c r="T119" s="0" t="s">
        <v>3604</v>
      </c>
      <c r="U119" s="0" t="s">
        <v>3605</v>
      </c>
      <c r="V119" s="0" t="s">
        <v>3606</v>
      </c>
      <c r="W119" s="0" t="s">
        <v>3607</v>
      </c>
      <c r="X119" s="0" t="s">
        <v>3608</v>
      </c>
      <c r="Y119" s="0" t="s">
        <v>3605</v>
      </c>
      <c r="Z119" s="0" t="s">
        <v>3931</v>
      </c>
      <c r="AA119" s="0" t="s">
        <v>3628</v>
      </c>
      <c r="AB119" s="0" t="s">
        <v>3932</v>
      </c>
      <c r="AC119" s="0" t="s">
        <v>61</v>
      </c>
      <c r="AD119" s="0" t="s">
        <v>19</v>
      </c>
      <c r="AE119" s="0" t="s">
        <v>19</v>
      </c>
      <c r="AF119" s="0" t="s">
        <v>117</v>
      </c>
      <c r="AG119" s="0" t="s">
        <v>529</v>
      </c>
      <c r="AH119" s="0" t="s">
        <v>22</v>
      </c>
      <c r="AI119" s="0" t="s">
        <v>22</v>
      </c>
      <c r="AJ119" s="0" t="s">
        <v>22</v>
      </c>
      <c r="AK119" s="0" t="s">
        <v>22</v>
      </c>
    </row>
    <row customHeight="1" ht="11.25">
      <c r="A120" s="0" t="s">
        <v>22</v>
      </c>
      <c r="B120" s="0" t="s">
        <v>48</v>
      </c>
      <c r="C120" s="0" t="s">
        <v>50</v>
      </c>
      <c r="D120" s="0" t="s">
        <v>22</v>
      </c>
      <c r="E120" s="0" t="s">
        <v>3930</v>
      </c>
      <c r="F120" s="0" t="s">
        <v>1269</v>
      </c>
      <c r="G120" s="0" t="s">
        <v>185</v>
      </c>
      <c r="H120" s="0" t="s">
        <v>185</v>
      </c>
      <c r="I120" s="0" t="s">
        <v>186</v>
      </c>
      <c r="J120" s="0" t="s">
        <v>3780</v>
      </c>
      <c r="K120" s="0" t="s">
        <v>3781</v>
      </c>
      <c r="L120" s="0" t="s">
        <v>3782</v>
      </c>
      <c r="M120" s="0" t="s">
        <v>1261</v>
      </c>
      <c r="N120" s="0" t="s">
        <v>98</v>
      </c>
      <c r="O120" s="0" t="s">
        <v>185</v>
      </c>
      <c r="P120" s="0" t="s">
        <v>185</v>
      </c>
      <c r="Q120" s="0" t="s">
        <v>186</v>
      </c>
      <c r="R120" s="0" t="s">
        <v>3780</v>
      </c>
      <c r="S120" s="0" t="s">
        <v>3781</v>
      </c>
      <c r="T120" s="0" t="s">
        <v>3604</v>
      </c>
      <c r="U120" s="0" t="s">
        <v>3605</v>
      </c>
      <c r="V120" s="0" t="s">
        <v>3606</v>
      </c>
      <c r="W120" s="0" t="s">
        <v>3607</v>
      </c>
      <c r="X120" s="0" t="s">
        <v>3608</v>
      </c>
      <c r="Y120" s="0" t="s">
        <v>3605</v>
      </c>
      <c r="Z120" s="0" t="s">
        <v>3931</v>
      </c>
      <c r="AA120" s="0" t="s">
        <v>3628</v>
      </c>
      <c r="AB120" s="0" t="s">
        <v>3932</v>
      </c>
      <c r="AC120" s="0" t="s">
        <v>61</v>
      </c>
      <c r="AD120" s="0" t="s">
        <v>19</v>
      </c>
      <c r="AE120" s="0" t="s">
        <v>19</v>
      </c>
      <c r="AF120" s="0" t="s">
        <v>117</v>
      </c>
      <c r="AG120" s="0" t="s">
        <v>529</v>
      </c>
      <c r="AH120" s="0" t="s">
        <v>22</v>
      </c>
      <c r="AI120" s="0" t="s">
        <v>22</v>
      </c>
      <c r="AJ120" s="0" t="s">
        <v>22</v>
      </c>
      <c r="AK120" s="0" t="s">
        <v>22</v>
      </c>
    </row>
    <row customHeight="1" ht="11.25">
      <c r="A121" s="0" t="s">
        <v>22</v>
      </c>
      <c r="B121" s="0" t="s">
        <v>48</v>
      </c>
      <c r="C121" s="0" t="s">
        <v>50</v>
      </c>
      <c r="D121" s="0" t="s">
        <v>22</v>
      </c>
      <c r="E121" s="0" t="s">
        <v>3933</v>
      </c>
      <c r="F121" s="0" t="s">
        <v>1269</v>
      </c>
      <c r="G121" s="0" t="s">
        <v>185</v>
      </c>
      <c r="H121" s="0" t="s">
        <v>185</v>
      </c>
      <c r="I121" s="0" t="s">
        <v>186</v>
      </c>
      <c r="J121" s="0" t="s">
        <v>3934</v>
      </c>
      <c r="K121" s="0" t="s">
        <v>3935</v>
      </c>
      <c r="L121" s="0" t="s">
        <v>3936</v>
      </c>
      <c r="M121" s="0" t="s">
        <v>1261</v>
      </c>
      <c r="N121" s="0" t="s">
        <v>98</v>
      </c>
      <c r="O121" s="0" t="s">
        <v>185</v>
      </c>
      <c r="P121" s="0" t="s">
        <v>185</v>
      </c>
      <c r="Q121" s="0" t="s">
        <v>186</v>
      </c>
      <c r="R121" s="0" t="s">
        <v>3934</v>
      </c>
      <c r="S121" s="0" t="s">
        <v>3935</v>
      </c>
      <c r="T121" s="0" t="s">
        <v>3604</v>
      </c>
      <c r="U121" s="0" t="s">
        <v>3605</v>
      </c>
      <c r="V121" s="0" t="s">
        <v>3606</v>
      </c>
      <c r="W121" s="0" t="s">
        <v>3607</v>
      </c>
      <c r="X121" s="0" t="s">
        <v>3608</v>
      </c>
      <c r="Y121" s="0" t="s">
        <v>3605</v>
      </c>
      <c r="Z121" s="0" t="s">
        <v>1292</v>
      </c>
      <c r="AA121" s="0" t="s">
        <v>3937</v>
      </c>
      <c r="AB121" s="0" t="s">
        <v>3938</v>
      </c>
      <c r="AC121" s="0" t="s">
        <v>61</v>
      </c>
      <c r="AD121" s="0" t="s">
        <v>19</v>
      </c>
      <c r="AE121" s="0" t="s">
        <v>19</v>
      </c>
      <c r="AF121" s="0" t="s">
        <v>117</v>
      </c>
      <c r="AG121" s="0" t="s">
        <v>3768</v>
      </c>
      <c r="AH121" s="0" t="s">
        <v>22</v>
      </c>
      <c r="AI121" s="0" t="s">
        <v>22</v>
      </c>
      <c r="AJ121" s="0" t="s">
        <v>22</v>
      </c>
      <c r="AK121" s="0" t="s">
        <v>22</v>
      </c>
    </row>
    <row customHeight="1" ht="11.25">
      <c r="A122" s="0" t="s">
        <v>22</v>
      </c>
      <c r="B122" s="0" t="s">
        <v>48</v>
      </c>
      <c r="C122" s="0" t="s">
        <v>50</v>
      </c>
      <c r="D122" s="0" t="s">
        <v>22</v>
      </c>
      <c r="E122" s="0" t="s">
        <v>3933</v>
      </c>
      <c r="F122" s="0" t="s">
        <v>1269</v>
      </c>
      <c r="G122" s="0" t="s">
        <v>185</v>
      </c>
      <c r="H122" s="0" t="s">
        <v>185</v>
      </c>
      <c r="I122" s="0" t="s">
        <v>186</v>
      </c>
      <c r="J122" s="0" t="s">
        <v>3934</v>
      </c>
      <c r="K122" s="0" t="s">
        <v>3935</v>
      </c>
      <c r="L122" s="0" t="s">
        <v>3936</v>
      </c>
      <c r="M122" s="0" t="s">
        <v>1261</v>
      </c>
      <c r="N122" s="0" t="s">
        <v>98</v>
      </c>
      <c r="O122" s="0" t="s">
        <v>185</v>
      </c>
      <c r="P122" s="0" t="s">
        <v>185</v>
      </c>
      <c r="Q122" s="0" t="s">
        <v>186</v>
      </c>
      <c r="R122" s="0" t="s">
        <v>3934</v>
      </c>
      <c r="S122" s="0" t="s">
        <v>3935</v>
      </c>
      <c r="T122" s="0" t="s">
        <v>3604</v>
      </c>
      <c r="U122" s="0" t="s">
        <v>3605</v>
      </c>
      <c r="V122" s="0" t="s">
        <v>3606</v>
      </c>
      <c r="W122" s="0" t="s">
        <v>3607</v>
      </c>
      <c r="X122" s="0" t="s">
        <v>3608</v>
      </c>
      <c r="Y122" s="0" t="s">
        <v>3605</v>
      </c>
      <c r="Z122" s="0" t="s">
        <v>1292</v>
      </c>
      <c r="AA122" s="0" t="s">
        <v>3937</v>
      </c>
      <c r="AB122" s="0" t="s">
        <v>3938</v>
      </c>
      <c r="AC122" s="0" t="s">
        <v>61</v>
      </c>
      <c r="AD122" s="0" t="s">
        <v>19</v>
      </c>
      <c r="AE122" s="0" t="s">
        <v>19</v>
      </c>
      <c r="AF122" s="0" t="s">
        <v>117</v>
      </c>
      <c r="AG122" s="0" t="s">
        <v>3768</v>
      </c>
      <c r="AH122" s="0" t="s">
        <v>22</v>
      </c>
      <c r="AI122" s="0" t="s">
        <v>22</v>
      </c>
      <c r="AJ122" s="0" t="s">
        <v>22</v>
      </c>
      <c r="AK122" s="0" t="s">
        <v>22</v>
      </c>
    </row>
    <row customHeight="1" ht="11.25">
      <c r="A123" s="0" t="s">
        <v>22</v>
      </c>
      <c r="B123" s="0" t="s">
        <v>48</v>
      </c>
      <c r="C123" s="0" t="s">
        <v>50</v>
      </c>
      <c r="D123" s="0" t="s">
        <v>22</v>
      </c>
      <c r="E123" s="0" t="s">
        <v>3939</v>
      </c>
      <c r="F123" s="0" t="s">
        <v>1269</v>
      </c>
      <c r="G123" s="0" t="s">
        <v>185</v>
      </c>
      <c r="H123" s="0" t="s">
        <v>185</v>
      </c>
      <c r="I123" s="0" t="s">
        <v>186</v>
      </c>
      <c r="J123" s="0" t="s">
        <v>3744</v>
      </c>
      <c r="K123" s="0" t="s">
        <v>3745</v>
      </c>
      <c r="L123" s="0" t="s">
        <v>3746</v>
      </c>
      <c r="M123" s="0" t="s">
        <v>1261</v>
      </c>
      <c r="N123" s="0" t="s">
        <v>98</v>
      </c>
      <c r="O123" s="0" t="s">
        <v>185</v>
      </c>
      <c r="P123" s="0" t="s">
        <v>185</v>
      </c>
      <c r="Q123" s="0" t="s">
        <v>186</v>
      </c>
      <c r="R123" s="0" t="s">
        <v>3744</v>
      </c>
      <c r="S123" s="0" t="s">
        <v>3745</v>
      </c>
      <c r="T123" s="0" t="s">
        <v>3604</v>
      </c>
      <c r="U123" s="0" t="s">
        <v>3605</v>
      </c>
      <c r="V123" s="0" t="s">
        <v>3606</v>
      </c>
      <c r="W123" s="0" t="s">
        <v>3607</v>
      </c>
      <c r="X123" s="0" t="s">
        <v>3608</v>
      </c>
      <c r="Y123" s="0" t="s">
        <v>3605</v>
      </c>
      <c r="Z123" s="0" t="s">
        <v>3940</v>
      </c>
      <c r="AA123" s="0" t="s">
        <v>3748</v>
      </c>
      <c r="AB123" s="0" t="s">
        <v>3941</v>
      </c>
      <c r="AC123" s="0" t="s">
        <v>61</v>
      </c>
      <c r="AD123" s="0" t="s">
        <v>19</v>
      </c>
      <c r="AE123" s="0" t="s">
        <v>19</v>
      </c>
      <c r="AF123" s="0" t="s">
        <v>132</v>
      </c>
      <c r="AG123" s="0" t="s">
        <v>529</v>
      </c>
      <c r="AH123" s="0" t="s">
        <v>22</v>
      </c>
      <c r="AI123" s="0" t="s">
        <v>22</v>
      </c>
      <c r="AJ123" s="0" t="s">
        <v>22</v>
      </c>
      <c r="AK123" s="0" t="s">
        <v>22</v>
      </c>
    </row>
    <row customHeight="1" ht="11.25">
      <c r="A124" s="0" t="s">
        <v>22</v>
      </c>
      <c r="B124" s="0" t="s">
        <v>48</v>
      </c>
      <c r="C124" s="0" t="s">
        <v>50</v>
      </c>
      <c r="D124" s="0" t="s">
        <v>22</v>
      </c>
      <c r="E124" s="0" t="s">
        <v>3939</v>
      </c>
      <c r="F124" s="0" t="s">
        <v>1269</v>
      </c>
      <c r="G124" s="0" t="s">
        <v>185</v>
      </c>
      <c r="H124" s="0" t="s">
        <v>185</v>
      </c>
      <c r="I124" s="0" t="s">
        <v>186</v>
      </c>
      <c r="J124" s="0" t="s">
        <v>3744</v>
      </c>
      <c r="K124" s="0" t="s">
        <v>3745</v>
      </c>
      <c r="L124" s="0" t="s">
        <v>3746</v>
      </c>
      <c r="M124" s="0" t="s">
        <v>1261</v>
      </c>
      <c r="N124" s="0" t="s">
        <v>98</v>
      </c>
      <c r="O124" s="0" t="s">
        <v>185</v>
      </c>
      <c r="P124" s="0" t="s">
        <v>185</v>
      </c>
      <c r="Q124" s="0" t="s">
        <v>186</v>
      </c>
      <c r="R124" s="0" t="s">
        <v>3744</v>
      </c>
      <c r="S124" s="0" t="s">
        <v>3745</v>
      </c>
      <c r="T124" s="0" t="s">
        <v>3604</v>
      </c>
      <c r="U124" s="0" t="s">
        <v>3605</v>
      </c>
      <c r="V124" s="0" t="s">
        <v>3606</v>
      </c>
      <c r="W124" s="0" t="s">
        <v>3607</v>
      </c>
      <c r="X124" s="0" t="s">
        <v>3608</v>
      </c>
      <c r="Y124" s="0" t="s">
        <v>3605</v>
      </c>
      <c r="Z124" s="0" t="s">
        <v>3940</v>
      </c>
      <c r="AA124" s="0" t="s">
        <v>3748</v>
      </c>
      <c r="AB124" s="0" t="s">
        <v>3941</v>
      </c>
      <c r="AC124" s="0" t="s">
        <v>61</v>
      </c>
      <c r="AD124" s="0" t="s">
        <v>19</v>
      </c>
      <c r="AE124" s="0" t="s">
        <v>19</v>
      </c>
      <c r="AF124" s="0" t="s">
        <v>132</v>
      </c>
      <c r="AG124" s="0" t="s">
        <v>529</v>
      </c>
      <c r="AH124" s="0" t="s">
        <v>22</v>
      </c>
      <c r="AI124" s="0" t="s">
        <v>22</v>
      </c>
      <c r="AJ124" s="0" t="s">
        <v>22</v>
      </c>
      <c r="AK124" s="0" t="s">
        <v>22</v>
      </c>
    </row>
    <row customHeight="1" ht="11.25">
      <c r="A125" s="0" t="s">
        <v>22</v>
      </c>
      <c r="B125" s="0" t="s">
        <v>48</v>
      </c>
      <c r="C125" s="0" t="s">
        <v>50</v>
      </c>
      <c r="D125" s="0" t="s">
        <v>22</v>
      </c>
      <c r="E125" s="0" t="s">
        <v>3942</v>
      </c>
      <c r="F125" s="0" t="s">
        <v>1269</v>
      </c>
      <c r="G125" s="0" t="s">
        <v>185</v>
      </c>
      <c r="H125" s="0" t="s">
        <v>185</v>
      </c>
      <c r="I125" s="0" t="s">
        <v>186</v>
      </c>
      <c r="J125" s="0" t="s">
        <v>3744</v>
      </c>
      <c r="K125" s="0" t="s">
        <v>3745</v>
      </c>
      <c r="L125" s="0" t="s">
        <v>3746</v>
      </c>
      <c r="M125" s="0" t="s">
        <v>1261</v>
      </c>
      <c r="N125" s="0" t="s">
        <v>98</v>
      </c>
      <c r="O125" s="0" t="s">
        <v>185</v>
      </c>
      <c r="P125" s="0" t="s">
        <v>185</v>
      </c>
      <c r="Q125" s="0" t="s">
        <v>186</v>
      </c>
      <c r="R125" s="0" t="s">
        <v>3744</v>
      </c>
      <c r="S125" s="0" t="s">
        <v>3745</v>
      </c>
      <c r="T125" s="0" t="s">
        <v>3604</v>
      </c>
      <c r="U125" s="0" t="s">
        <v>3605</v>
      </c>
      <c r="V125" s="0" t="s">
        <v>3606</v>
      </c>
      <c r="W125" s="0" t="s">
        <v>3607</v>
      </c>
      <c r="X125" s="0" t="s">
        <v>3608</v>
      </c>
      <c r="Y125" s="0" t="s">
        <v>3605</v>
      </c>
      <c r="Z125" s="0" t="s">
        <v>3943</v>
      </c>
      <c r="AA125" s="0" t="s">
        <v>3748</v>
      </c>
      <c r="AB125" s="0" t="s">
        <v>3944</v>
      </c>
      <c r="AC125" s="0" t="s">
        <v>61</v>
      </c>
      <c r="AD125" s="0" t="s">
        <v>19</v>
      </c>
      <c r="AE125" s="0" t="s">
        <v>19</v>
      </c>
      <c r="AF125" s="0" t="s">
        <v>151</v>
      </c>
      <c r="AG125" s="0" t="s">
        <v>151</v>
      </c>
      <c r="AH125" s="0" t="s">
        <v>22</v>
      </c>
      <c r="AI125" s="0" t="s">
        <v>22</v>
      </c>
      <c r="AJ125" s="0" t="s">
        <v>22</v>
      </c>
      <c r="AK125" s="0" t="s">
        <v>22</v>
      </c>
    </row>
    <row customHeight="1" ht="11.25">
      <c r="A126" s="0" t="s">
        <v>22</v>
      </c>
      <c r="B126" s="0" t="s">
        <v>48</v>
      </c>
      <c r="C126" s="0" t="s">
        <v>50</v>
      </c>
      <c r="D126" s="0" t="s">
        <v>22</v>
      </c>
      <c r="E126" s="0" t="s">
        <v>3942</v>
      </c>
      <c r="F126" s="0" t="s">
        <v>1269</v>
      </c>
      <c r="G126" s="0" t="s">
        <v>185</v>
      </c>
      <c r="H126" s="0" t="s">
        <v>185</v>
      </c>
      <c r="I126" s="0" t="s">
        <v>186</v>
      </c>
      <c r="J126" s="0" t="s">
        <v>3744</v>
      </c>
      <c r="K126" s="0" t="s">
        <v>3745</v>
      </c>
      <c r="L126" s="0" t="s">
        <v>3746</v>
      </c>
      <c r="M126" s="0" t="s">
        <v>1261</v>
      </c>
      <c r="N126" s="0" t="s">
        <v>98</v>
      </c>
      <c r="O126" s="0" t="s">
        <v>185</v>
      </c>
      <c r="P126" s="0" t="s">
        <v>185</v>
      </c>
      <c r="Q126" s="0" t="s">
        <v>186</v>
      </c>
      <c r="R126" s="0" t="s">
        <v>3744</v>
      </c>
      <c r="S126" s="0" t="s">
        <v>3745</v>
      </c>
      <c r="T126" s="0" t="s">
        <v>3604</v>
      </c>
      <c r="U126" s="0" t="s">
        <v>3605</v>
      </c>
      <c r="V126" s="0" t="s">
        <v>3606</v>
      </c>
      <c r="W126" s="0" t="s">
        <v>3607</v>
      </c>
      <c r="X126" s="0" t="s">
        <v>3608</v>
      </c>
      <c r="Y126" s="0" t="s">
        <v>3605</v>
      </c>
      <c r="Z126" s="0" t="s">
        <v>3943</v>
      </c>
      <c r="AA126" s="0" t="s">
        <v>3748</v>
      </c>
      <c r="AB126" s="0" t="s">
        <v>3944</v>
      </c>
      <c r="AC126" s="0" t="s">
        <v>61</v>
      </c>
      <c r="AD126" s="0" t="s">
        <v>19</v>
      </c>
      <c r="AE126" s="0" t="s">
        <v>19</v>
      </c>
      <c r="AF126" s="0" t="s">
        <v>151</v>
      </c>
      <c r="AG126" s="0" t="s">
        <v>151</v>
      </c>
      <c r="AH126" s="0" t="s">
        <v>22</v>
      </c>
      <c r="AI126" s="0" t="s">
        <v>22</v>
      </c>
      <c r="AJ126" s="0" t="s">
        <v>22</v>
      </c>
      <c r="AK126" s="0" t="s">
        <v>22</v>
      </c>
    </row>
    <row customHeight="1" ht="11.25">
      <c r="A127" s="0" t="s">
        <v>22</v>
      </c>
      <c r="B127" s="0" t="s">
        <v>48</v>
      </c>
      <c r="C127" s="0" t="s">
        <v>50</v>
      </c>
      <c r="D127" s="0" t="s">
        <v>22</v>
      </c>
      <c r="E127" s="0" t="s">
        <v>3945</v>
      </c>
      <c r="F127" s="0" t="s">
        <v>1269</v>
      </c>
      <c r="G127" s="0" t="s">
        <v>185</v>
      </c>
      <c r="H127" s="0" t="s">
        <v>185</v>
      </c>
      <c r="I127" s="0" t="s">
        <v>186</v>
      </c>
      <c r="J127" s="0" t="s">
        <v>3744</v>
      </c>
      <c r="K127" s="0" t="s">
        <v>3745</v>
      </c>
      <c r="L127" s="0" t="s">
        <v>3946</v>
      </c>
      <c r="M127" s="0" t="s">
        <v>1261</v>
      </c>
      <c r="N127" s="0" t="s">
        <v>98</v>
      </c>
      <c r="O127" s="0" t="s">
        <v>185</v>
      </c>
      <c r="P127" s="0" t="s">
        <v>185</v>
      </c>
      <c r="Q127" s="0" t="s">
        <v>186</v>
      </c>
      <c r="R127" s="0" t="s">
        <v>3744</v>
      </c>
      <c r="S127" s="0" t="s">
        <v>3745</v>
      </c>
      <c r="T127" s="0" t="s">
        <v>3604</v>
      </c>
      <c r="U127" s="0" t="s">
        <v>3605</v>
      </c>
      <c r="V127" s="0" t="s">
        <v>3606</v>
      </c>
      <c r="W127" s="0" t="s">
        <v>3607</v>
      </c>
      <c r="X127" s="0" t="s">
        <v>3861</v>
      </c>
      <c r="Y127" s="0" t="s">
        <v>3605</v>
      </c>
      <c r="Z127" s="0" t="s">
        <v>976</v>
      </c>
      <c r="AA127" s="0" t="s">
        <v>976</v>
      </c>
      <c r="AB127" s="0" t="s">
        <v>3862</v>
      </c>
      <c r="AC127" s="0" t="s">
        <v>61</v>
      </c>
      <c r="AD127" s="0" t="s">
        <v>19</v>
      </c>
      <c r="AE127" s="0" t="s">
        <v>19</v>
      </c>
      <c r="AF127" s="0" t="s">
        <v>151</v>
      </c>
      <c r="AG127" s="0" t="s">
        <v>151</v>
      </c>
      <c r="AH127" s="0" t="s">
        <v>22</v>
      </c>
      <c r="AI127" s="0" t="s">
        <v>22</v>
      </c>
      <c r="AJ127" s="0" t="s">
        <v>22</v>
      </c>
      <c r="AK127" s="0" t="s">
        <v>22</v>
      </c>
    </row>
    <row customHeight="1" ht="11.25">
      <c r="A128" s="0" t="s">
        <v>22</v>
      </c>
      <c r="B128" s="0" t="s">
        <v>48</v>
      </c>
      <c r="C128" s="0" t="s">
        <v>50</v>
      </c>
      <c r="D128" s="0" t="s">
        <v>22</v>
      </c>
      <c r="E128" s="0" t="s">
        <v>3945</v>
      </c>
      <c r="F128" s="0" t="s">
        <v>1269</v>
      </c>
      <c r="G128" s="0" t="s">
        <v>185</v>
      </c>
      <c r="H128" s="0" t="s">
        <v>185</v>
      </c>
      <c r="I128" s="0" t="s">
        <v>186</v>
      </c>
      <c r="J128" s="0" t="s">
        <v>3744</v>
      </c>
      <c r="K128" s="0" t="s">
        <v>3745</v>
      </c>
      <c r="L128" s="0" t="s">
        <v>3946</v>
      </c>
      <c r="M128" s="0" t="s">
        <v>1261</v>
      </c>
      <c r="N128" s="0" t="s">
        <v>98</v>
      </c>
      <c r="O128" s="0" t="s">
        <v>185</v>
      </c>
      <c r="P128" s="0" t="s">
        <v>185</v>
      </c>
      <c r="Q128" s="0" t="s">
        <v>186</v>
      </c>
      <c r="R128" s="0" t="s">
        <v>3744</v>
      </c>
      <c r="S128" s="0" t="s">
        <v>3745</v>
      </c>
      <c r="T128" s="0" t="s">
        <v>3604</v>
      </c>
      <c r="U128" s="0" t="s">
        <v>3605</v>
      </c>
      <c r="V128" s="0" t="s">
        <v>3606</v>
      </c>
      <c r="W128" s="0" t="s">
        <v>3607</v>
      </c>
      <c r="X128" s="0" t="s">
        <v>3861</v>
      </c>
      <c r="Y128" s="0" t="s">
        <v>3605</v>
      </c>
      <c r="Z128" s="0" t="s">
        <v>976</v>
      </c>
      <c r="AA128" s="0" t="s">
        <v>976</v>
      </c>
      <c r="AB128" s="0" t="s">
        <v>3862</v>
      </c>
      <c r="AC128" s="0" t="s">
        <v>61</v>
      </c>
      <c r="AD128" s="0" t="s">
        <v>19</v>
      </c>
      <c r="AE128" s="0" t="s">
        <v>19</v>
      </c>
      <c r="AF128" s="0" t="s">
        <v>151</v>
      </c>
      <c r="AG128" s="0" t="s">
        <v>151</v>
      </c>
      <c r="AH128" s="0" t="s">
        <v>22</v>
      </c>
      <c r="AI128" s="0" t="s">
        <v>22</v>
      </c>
      <c r="AJ128" s="0" t="s">
        <v>22</v>
      </c>
      <c r="AK128" s="0" t="s">
        <v>22</v>
      </c>
    </row>
    <row customHeight="1" ht="11.25">
      <c r="A129" s="0" t="s">
        <v>22</v>
      </c>
      <c r="B129" s="0" t="s">
        <v>48</v>
      </c>
      <c r="C129" s="0" t="s">
        <v>50</v>
      </c>
      <c r="D129" s="0" t="s">
        <v>22</v>
      </c>
      <c r="E129" s="0" t="s">
        <v>3947</v>
      </c>
      <c r="F129" s="0" t="s">
        <v>1269</v>
      </c>
      <c r="G129" s="0" t="s">
        <v>185</v>
      </c>
      <c r="H129" s="0" t="s">
        <v>185</v>
      </c>
      <c r="I129" s="0" t="s">
        <v>186</v>
      </c>
      <c r="J129" s="0" t="s">
        <v>3770</v>
      </c>
      <c r="K129" s="0" t="s">
        <v>3771</v>
      </c>
      <c r="L129" s="0" t="s">
        <v>1608</v>
      </c>
      <c r="M129" s="0" t="s">
        <v>1261</v>
      </c>
      <c r="N129" s="0" t="s">
        <v>98</v>
      </c>
      <c r="O129" s="0" t="s">
        <v>185</v>
      </c>
      <c r="P129" s="0" t="s">
        <v>185</v>
      </c>
      <c r="Q129" s="0" t="s">
        <v>186</v>
      </c>
      <c r="R129" s="0" t="s">
        <v>3770</v>
      </c>
      <c r="S129" s="0" t="s">
        <v>3771</v>
      </c>
      <c r="T129" s="0" t="s">
        <v>3604</v>
      </c>
      <c r="U129" s="0" t="s">
        <v>3605</v>
      </c>
      <c r="V129" s="0" t="s">
        <v>3606</v>
      </c>
      <c r="W129" s="0" t="s">
        <v>3607</v>
      </c>
      <c r="X129" s="0" t="s">
        <v>3608</v>
      </c>
      <c r="Y129" s="0" t="s">
        <v>3605</v>
      </c>
      <c r="Z129" s="0" t="s">
        <v>2252</v>
      </c>
      <c r="AA129" s="0" t="s">
        <v>3819</v>
      </c>
      <c r="AB129" s="0" t="s">
        <v>3948</v>
      </c>
      <c r="AC129" s="0" t="s">
        <v>61</v>
      </c>
      <c r="AD129" s="0" t="s">
        <v>19</v>
      </c>
      <c r="AE129" s="0" t="s">
        <v>19</v>
      </c>
      <c r="AF129" s="0" t="s">
        <v>118</v>
      </c>
      <c r="AG129" s="0" t="s">
        <v>3768</v>
      </c>
      <c r="AH129" s="0" t="s">
        <v>22</v>
      </c>
      <c r="AI129" s="0" t="s">
        <v>22</v>
      </c>
      <c r="AJ129" s="0" t="s">
        <v>22</v>
      </c>
      <c r="AK129" s="0" t="s">
        <v>22</v>
      </c>
    </row>
    <row customHeight="1" ht="11.25">
      <c r="A130" s="0" t="s">
        <v>22</v>
      </c>
      <c r="B130" s="0" t="s">
        <v>48</v>
      </c>
      <c r="C130" s="0" t="s">
        <v>50</v>
      </c>
      <c r="D130" s="0" t="s">
        <v>22</v>
      </c>
      <c r="E130" s="0" t="s">
        <v>3947</v>
      </c>
      <c r="F130" s="0" t="s">
        <v>1269</v>
      </c>
      <c r="G130" s="0" t="s">
        <v>185</v>
      </c>
      <c r="H130" s="0" t="s">
        <v>185</v>
      </c>
      <c r="I130" s="0" t="s">
        <v>186</v>
      </c>
      <c r="J130" s="0" t="s">
        <v>3770</v>
      </c>
      <c r="K130" s="0" t="s">
        <v>3771</v>
      </c>
      <c r="L130" s="0" t="s">
        <v>1608</v>
      </c>
      <c r="M130" s="0" t="s">
        <v>1261</v>
      </c>
      <c r="N130" s="0" t="s">
        <v>98</v>
      </c>
      <c r="O130" s="0" t="s">
        <v>185</v>
      </c>
      <c r="P130" s="0" t="s">
        <v>185</v>
      </c>
      <c r="Q130" s="0" t="s">
        <v>186</v>
      </c>
      <c r="R130" s="0" t="s">
        <v>3770</v>
      </c>
      <c r="S130" s="0" t="s">
        <v>3771</v>
      </c>
      <c r="T130" s="0" t="s">
        <v>3604</v>
      </c>
      <c r="U130" s="0" t="s">
        <v>3605</v>
      </c>
      <c r="V130" s="0" t="s">
        <v>3606</v>
      </c>
      <c r="W130" s="0" t="s">
        <v>3607</v>
      </c>
      <c r="X130" s="0" t="s">
        <v>3608</v>
      </c>
      <c r="Y130" s="0" t="s">
        <v>3605</v>
      </c>
      <c r="Z130" s="0" t="s">
        <v>2252</v>
      </c>
      <c r="AA130" s="0" t="s">
        <v>3819</v>
      </c>
      <c r="AB130" s="0" t="s">
        <v>3948</v>
      </c>
      <c r="AC130" s="0" t="s">
        <v>61</v>
      </c>
      <c r="AD130" s="0" t="s">
        <v>19</v>
      </c>
      <c r="AE130" s="0" t="s">
        <v>19</v>
      </c>
      <c r="AF130" s="0" t="s">
        <v>118</v>
      </c>
      <c r="AG130" s="0" t="s">
        <v>3768</v>
      </c>
      <c r="AH130" s="0" t="s">
        <v>22</v>
      </c>
      <c r="AI130" s="0" t="s">
        <v>22</v>
      </c>
      <c r="AJ130" s="0" t="s">
        <v>22</v>
      </c>
      <c r="AK130" s="0" t="s">
        <v>22</v>
      </c>
    </row>
    <row customHeight="1" ht="11.25">
      <c r="A131" s="0" t="s">
        <v>22</v>
      </c>
      <c r="B131" s="0" t="s">
        <v>48</v>
      </c>
      <c r="C131" s="0" t="s">
        <v>50</v>
      </c>
      <c r="D131" s="0" t="s">
        <v>22</v>
      </c>
      <c r="E131" s="0" t="s">
        <v>3949</v>
      </c>
      <c r="F131" s="0" t="s">
        <v>1269</v>
      </c>
      <c r="G131" s="0" t="s">
        <v>185</v>
      </c>
      <c r="H131" s="0" t="s">
        <v>185</v>
      </c>
      <c r="I131" s="0" t="s">
        <v>186</v>
      </c>
      <c r="J131" s="0" t="s">
        <v>3853</v>
      </c>
      <c r="K131" s="0" t="s">
        <v>3854</v>
      </c>
      <c r="L131" s="0" t="s">
        <v>3788</v>
      </c>
      <c r="M131" s="0" t="s">
        <v>1261</v>
      </c>
      <c r="N131" s="0" t="s">
        <v>98</v>
      </c>
      <c r="O131" s="0" t="s">
        <v>185</v>
      </c>
      <c r="P131" s="0" t="s">
        <v>185</v>
      </c>
      <c r="Q131" s="0" t="s">
        <v>186</v>
      </c>
      <c r="R131" s="0" t="s">
        <v>3853</v>
      </c>
      <c r="S131" s="0" t="s">
        <v>3854</v>
      </c>
      <c r="T131" s="0" t="s">
        <v>3604</v>
      </c>
      <c r="U131" s="0" t="s">
        <v>3605</v>
      </c>
      <c r="V131" s="0" t="s">
        <v>3606</v>
      </c>
      <c r="W131" s="0" t="s">
        <v>3607</v>
      </c>
      <c r="X131" s="0" t="s">
        <v>3608</v>
      </c>
      <c r="Y131" s="0" t="s">
        <v>3605</v>
      </c>
      <c r="Z131" s="0" t="s">
        <v>3950</v>
      </c>
      <c r="AA131" s="0" t="s">
        <v>3951</v>
      </c>
      <c r="AB131" s="0" t="s">
        <v>3952</v>
      </c>
      <c r="AC131" s="0" t="s">
        <v>61</v>
      </c>
      <c r="AD131" s="0" t="s">
        <v>19</v>
      </c>
      <c r="AE131" s="0" t="s">
        <v>19</v>
      </c>
      <c r="AF131" s="0" t="s">
        <v>151</v>
      </c>
      <c r="AG131" s="0" t="s">
        <v>151</v>
      </c>
      <c r="AH131" s="0" t="s">
        <v>22</v>
      </c>
      <c r="AI131" s="0" t="s">
        <v>22</v>
      </c>
      <c r="AJ131" s="0" t="s">
        <v>22</v>
      </c>
      <c r="AK131" s="0" t="s">
        <v>22</v>
      </c>
    </row>
    <row customHeight="1" ht="11.25">
      <c r="A132" s="0" t="s">
        <v>22</v>
      </c>
      <c r="B132" s="0" t="s">
        <v>48</v>
      </c>
      <c r="C132" s="0" t="s">
        <v>50</v>
      </c>
      <c r="D132" s="0" t="s">
        <v>22</v>
      </c>
      <c r="E132" s="0" t="s">
        <v>3949</v>
      </c>
      <c r="F132" s="0" t="s">
        <v>1269</v>
      </c>
      <c r="G132" s="0" t="s">
        <v>185</v>
      </c>
      <c r="H132" s="0" t="s">
        <v>185</v>
      </c>
      <c r="I132" s="0" t="s">
        <v>186</v>
      </c>
      <c r="J132" s="0" t="s">
        <v>3853</v>
      </c>
      <c r="K132" s="0" t="s">
        <v>3854</v>
      </c>
      <c r="L132" s="0" t="s">
        <v>3788</v>
      </c>
      <c r="M132" s="0" t="s">
        <v>1261</v>
      </c>
      <c r="N132" s="0" t="s">
        <v>98</v>
      </c>
      <c r="O132" s="0" t="s">
        <v>185</v>
      </c>
      <c r="P132" s="0" t="s">
        <v>185</v>
      </c>
      <c r="Q132" s="0" t="s">
        <v>186</v>
      </c>
      <c r="R132" s="0" t="s">
        <v>3853</v>
      </c>
      <c r="S132" s="0" t="s">
        <v>3854</v>
      </c>
      <c r="T132" s="0" t="s">
        <v>3604</v>
      </c>
      <c r="U132" s="0" t="s">
        <v>3605</v>
      </c>
      <c r="V132" s="0" t="s">
        <v>3606</v>
      </c>
      <c r="W132" s="0" t="s">
        <v>3607</v>
      </c>
      <c r="X132" s="0" t="s">
        <v>3608</v>
      </c>
      <c r="Y132" s="0" t="s">
        <v>3605</v>
      </c>
      <c r="Z132" s="0" t="s">
        <v>3950</v>
      </c>
      <c r="AA132" s="0" t="s">
        <v>3951</v>
      </c>
      <c r="AB132" s="0" t="s">
        <v>3952</v>
      </c>
      <c r="AC132" s="0" t="s">
        <v>61</v>
      </c>
      <c r="AD132" s="0" t="s">
        <v>19</v>
      </c>
      <c r="AE132" s="0" t="s">
        <v>19</v>
      </c>
      <c r="AF132" s="0" t="s">
        <v>151</v>
      </c>
      <c r="AG132" s="0" t="s">
        <v>151</v>
      </c>
      <c r="AH132" s="0" t="s">
        <v>22</v>
      </c>
      <c r="AI132" s="0" t="s">
        <v>22</v>
      </c>
      <c r="AJ132" s="0" t="s">
        <v>22</v>
      </c>
      <c r="AK132" s="0" t="s">
        <v>22</v>
      </c>
    </row>
    <row customHeight="1" ht="11.25">
      <c r="A133" s="0" t="s">
        <v>22</v>
      </c>
      <c r="B133" s="0" t="s">
        <v>48</v>
      </c>
      <c r="C133" s="0" t="s">
        <v>50</v>
      </c>
      <c r="D133" s="0" t="s">
        <v>22</v>
      </c>
      <c r="E133" s="0" t="s">
        <v>3953</v>
      </c>
      <c r="F133" s="0" t="s">
        <v>1269</v>
      </c>
      <c r="G133" s="0" t="s">
        <v>185</v>
      </c>
      <c r="H133" s="0" t="s">
        <v>185</v>
      </c>
      <c r="I133" s="0" t="s">
        <v>186</v>
      </c>
      <c r="J133" s="0" t="s">
        <v>3853</v>
      </c>
      <c r="K133" s="0" t="s">
        <v>3854</v>
      </c>
      <c r="L133" s="0" t="s">
        <v>3954</v>
      </c>
      <c r="M133" s="0" t="s">
        <v>1261</v>
      </c>
      <c r="N133" s="0" t="s">
        <v>98</v>
      </c>
      <c r="O133" s="0" t="s">
        <v>185</v>
      </c>
      <c r="P133" s="0" t="s">
        <v>185</v>
      </c>
      <c r="Q133" s="0" t="s">
        <v>186</v>
      </c>
      <c r="R133" s="0" t="s">
        <v>3853</v>
      </c>
      <c r="S133" s="0" t="s">
        <v>3854</v>
      </c>
      <c r="T133" s="0" t="s">
        <v>3604</v>
      </c>
      <c r="U133" s="0" t="s">
        <v>3605</v>
      </c>
      <c r="V133" s="0" t="s">
        <v>3606</v>
      </c>
      <c r="W133" s="0" t="s">
        <v>3607</v>
      </c>
      <c r="X133" s="0" t="s">
        <v>3608</v>
      </c>
      <c r="Y133" s="0" t="s">
        <v>3605</v>
      </c>
      <c r="Z133" s="0" t="s">
        <v>3955</v>
      </c>
      <c r="AA133" s="0" t="s">
        <v>3951</v>
      </c>
      <c r="AB133" s="0" t="s">
        <v>3956</v>
      </c>
      <c r="AC133" s="0" t="s">
        <v>61</v>
      </c>
      <c r="AD133" s="0" t="s">
        <v>19</v>
      </c>
      <c r="AE133" s="0" t="s">
        <v>19</v>
      </c>
      <c r="AF133" s="0" t="s">
        <v>118</v>
      </c>
      <c r="AG133" s="0" t="s">
        <v>118</v>
      </c>
      <c r="AH133" s="0" t="s">
        <v>22</v>
      </c>
      <c r="AI133" s="0" t="s">
        <v>22</v>
      </c>
      <c r="AJ133" s="0" t="s">
        <v>22</v>
      </c>
      <c r="AK133" s="0" t="s">
        <v>22</v>
      </c>
    </row>
    <row customHeight="1" ht="11.25">
      <c r="A134" s="0" t="s">
        <v>22</v>
      </c>
      <c r="B134" s="0" t="s">
        <v>48</v>
      </c>
      <c r="C134" s="0" t="s">
        <v>50</v>
      </c>
      <c r="D134" s="0" t="s">
        <v>22</v>
      </c>
      <c r="E134" s="0" t="s">
        <v>3953</v>
      </c>
      <c r="F134" s="0" t="s">
        <v>1269</v>
      </c>
      <c r="G134" s="0" t="s">
        <v>185</v>
      </c>
      <c r="H134" s="0" t="s">
        <v>185</v>
      </c>
      <c r="I134" s="0" t="s">
        <v>186</v>
      </c>
      <c r="J134" s="0" t="s">
        <v>3853</v>
      </c>
      <c r="K134" s="0" t="s">
        <v>3854</v>
      </c>
      <c r="L134" s="0" t="s">
        <v>3954</v>
      </c>
      <c r="M134" s="0" t="s">
        <v>1261</v>
      </c>
      <c r="N134" s="0" t="s">
        <v>98</v>
      </c>
      <c r="O134" s="0" t="s">
        <v>185</v>
      </c>
      <c r="P134" s="0" t="s">
        <v>185</v>
      </c>
      <c r="Q134" s="0" t="s">
        <v>186</v>
      </c>
      <c r="R134" s="0" t="s">
        <v>3853</v>
      </c>
      <c r="S134" s="0" t="s">
        <v>3854</v>
      </c>
      <c r="T134" s="0" t="s">
        <v>3604</v>
      </c>
      <c r="U134" s="0" t="s">
        <v>3605</v>
      </c>
      <c r="V134" s="0" t="s">
        <v>3606</v>
      </c>
      <c r="W134" s="0" t="s">
        <v>3607</v>
      </c>
      <c r="X134" s="0" t="s">
        <v>3608</v>
      </c>
      <c r="Y134" s="0" t="s">
        <v>3605</v>
      </c>
      <c r="Z134" s="0" t="s">
        <v>3955</v>
      </c>
      <c r="AA134" s="0" t="s">
        <v>3951</v>
      </c>
      <c r="AB134" s="0" t="s">
        <v>3956</v>
      </c>
      <c r="AC134" s="0" t="s">
        <v>61</v>
      </c>
      <c r="AD134" s="0" t="s">
        <v>19</v>
      </c>
      <c r="AE134" s="0" t="s">
        <v>19</v>
      </c>
      <c r="AF134" s="0" t="s">
        <v>118</v>
      </c>
      <c r="AG134" s="0" t="s">
        <v>118</v>
      </c>
      <c r="AH134" s="0" t="s">
        <v>22</v>
      </c>
      <c r="AI134" s="0" t="s">
        <v>22</v>
      </c>
      <c r="AJ134" s="0" t="s">
        <v>22</v>
      </c>
      <c r="AK134" s="0" t="s">
        <v>22</v>
      </c>
    </row>
    <row customHeight="1" ht="11.25">
      <c r="A135" s="0" t="s">
        <v>22</v>
      </c>
      <c r="B135" s="0" t="s">
        <v>48</v>
      </c>
      <c r="C135" s="0" t="s">
        <v>50</v>
      </c>
      <c r="D135" s="0" t="s">
        <v>22</v>
      </c>
      <c r="E135" s="0" t="s">
        <v>3957</v>
      </c>
      <c r="F135" s="0" t="s">
        <v>1269</v>
      </c>
      <c r="G135" s="0" t="s">
        <v>185</v>
      </c>
      <c r="H135" s="0" t="s">
        <v>185</v>
      </c>
      <c r="I135" s="0" t="s">
        <v>186</v>
      </c>
      <c r="J135" s="0" t="s">
        <v>3814</v>
      </c>
      <c r="K135" s="0" t="s">
        <v>3815</v>
      </c>
      <c r="L135" s="0" t="s">
        <v>3958</v>
      </c>
      <c r="M135" s="0" t="s">
        <v>135</v>
      </c>
      <c r="N135" s="0" t="s">
        <v>98</v>
      </c>
      <c r="O135" s="0" t="s">
        <v>185</v>
      </c>
      <c r="P135" s="0" t="s">
        <v>185</v>
      </c>
      <c r="Q135" s="0" t="s">
        <v>186</v>
      </c>
      <c r="R135" s="0" t="s">
        <v>3814</v>
      </c>
      <c r="S135" s="0" t="s">
        <v>3815</v>
      </c>
      <c r="T135" s="0" t="s">
        <v>3604</v>
      </c>
      <c r="U135" s="0" t="s">
        <v>3605</v>
      </c>
      <c r="V135" s="0" t="s">
        <v>3959</v>
      </c>
      <c r="W135" s="0" t="s">
        <v>3607</v>
      </c>
      <c r="X135" s="0" t="s">
        <v>3608</v>
      </c>
      <c r="Y135" s="0" t="s">
        <v>3605</v>
      </c>
      <c r="Z135" s="0" t="s">
        <v>3960</v>
      </c>
      <c r="AA135" s="0" t="s">
        <v>3961</v>
      </c>
      <c r="AB135" s="0" t="s">
        <v>3962</v>
      </c>
      <c r="AC135" s="0" t="s">
        <v>61</v>
      </c>
      <c r="AD135" s="0" t="s">
        <v>19</v>
      </c>
      <c r="AE135" s="0" t="s">
        <v>19</v>
      </c>
      <c r="AF135" s="0" t="s">
        <v>151</v>
      </c>
      <c r="AG135" s="0" t="s">
        <v>529</v>
      </c>
      <c r="AH135" s="0" t="s">
        <v>22</v>
      </c>
      <c r="AI135" s="0" t="s">
        <v>22</v>
      </c>
      <c r="AJ135" s="0" t="s">
        <v>22</v>
      </c>
      <c r="AK135" s="0" t="s">
        <v>22</v>
      </c>
    </row>
    <row customHeight="1" ht="11.25">
      <c r="A136" s="0" t="s">
        <v>22</v>
      </c>
      <c r="B136" s="0" t="s">
        <v>48</v>
      </c>
      <c r="C136" s="0" t="s">
        <v>50</v>
      </c>
      <c r="D136" s="0" t="s">
        <v>22</v>
      </c>
      <c r="E136" s="0" t="s">
        <v>3957</v>
      </c>
      <c r="F136" s="0" t="s">
        <v>1269</v>
      </c>
      <c r="G136" s="0" t="s">
        <v>185</v>
      </c>
      <c r="H136" s="0" t="s">
        <v>185</v>
      </c>
      <c r="I136" s="0" t="s">
        <v>186</v>
      </c>
      <c r="J136" s="0" t="s">
        <v>3814</v>
      </c>
      <c r="K136" s="0" t="s">
        <v>3815</v>
      </c>
      <c r="L136" s="0" t="s">
        <v>3958</v>
      </c>
      <c r="M136" s="0" t="s">
        <v>135</v>
      </c>
      <c r="N136" s="0" t="s">
        <v>98</v>
      </c>
      <c r="O136" s="0" t="s">
        <v>185</v>
      </c>
      <c r="P136" s="0" t="s">
        <v>185</v>
      </c>
      <c r="Q136" s="0" t="s">
        <v>186</v>
      </c>
      <c r="R136" s="0" t="s">
        <v>3814</v>
      </c>
      <c r="S136" s="0" t="s">
        <v>3815</v>
      </c>
      <c r="T136" s="0" t="s">
        <v>3604</v>
      </c>
      <c r="U136" s="0" t="s">
        <v>3605</v>
      </c>
      <c r="V136" s="0" t="s">
        <v>3959</v>
      </c>
      <c r="W136" s="0" t="s">
        <v>3607</v>
      </c>
      <c r="X136" s="0" t="s">
        <v>3608</v>
      </c>
      <c r="Y136" s="0" t="s">
        <v>3605</v>
      </c>
      <c r="Z136" s="0" t="s">
        <v>3960</v>
      </c>
      <c r="AA136" s="0" t="s">
        <v>3961</v>
      </c>
      <c r="AB136" s="0" t="s">
        <v>3962</v>
      </c>
      <c r="AC136" s="0" t="s">
        <v>61</v>
      </c>
      <c r="AD136" s="0" t="s">
        <v>19</v>
      </c>
      <c r="AE136" s="0" t="s">
        <v>19</v>
      </c>
      <c r="AF136" s="0" t="s">
        <v>151</v>
      </c>
      <c r="AG136" s="0" t="s">
        <v>529</v>
      </c>
      <c r="AH136" s="0" t="s">
        <v>22</v>
      </c>
      <c r="AI136" s="0" t="s">
        <v>22</v>
      </c>
      <c r="AJ136" s="0" t="s">
        <v>22</v>
      </c>
      <c r="AK136" s="0" t="s">
        <v>22</v>
      </c>
    </row>
    <row customHeight="1" ht="11.25">
      <c r="A137" s="0" t="s">
        <v>22</v>
      </c>
      <c r="B137" s="0" t="s">
        <v>48</v>
      </c>
      <c r="C137" s="0" t="s">
        <v>50</v>
      </c>
      <c r="D137" s="0" t="s">
        <v>22</v>
      </c>
      <c r="E137" s="0" t="s">
        <v>3963</v>
      </c>
      <c r="F137" s="0" t="s">
        <v>1269</v>
      </c>
      <c r="G137" s="0" t="s">
        <v>185</v>
      </c>
      <c r="H137" s="0" t="s">
        <v>185</v>
      </c>
      <c r="I137" s="0" t="s">
        <v>186</v>
      </c>
      <c r="J137" s="0" t="s">
        <v>3799</v>
      </c>
      <c r="K137" s="0" t="s">
        <v>3800</v>
      </c>
      <c r="L137" s="0" t="s">
        <v>3801</v>
      </c>
      <c r="M137" s="0" t="s">
        <v>1261</v>
      </c>
      <c r="N137" s="0" t="s">
        <v>98</v>
      </c>
      <c r="O137" s="0" t="s">
        <v>185</v>
      </c>
      <c r="P137" s="0" t="s">
        <v>185</v>
      </c>
      <c r="Q137" s="0" t="s">
        <v>186</v>
      </c>
      <c r="R137" s="0" t="s">
        <v>3799</v>
      </c>
      <c r="S137" s="0" t="s">
        <v>3800</v>
      </c>
      <c r="T137" s="0" t="s">
        <v>3604</v>
      </c>
      <c r="U137" s="0" t="s">
        <v>3605</v>
      </c>
      <c r="V137" s="0" t="s">
        <v>3606</v>
      </c>
      <c r="W137" s="0" t="s">
        <v>3607</v>
      </c>
      <c r="X137" s="0" t="s">
        <v>3608</v>
      </c>
      <c r="Y137" s="0" t="s">
        <v>3605</v>
      </c>
      <c r="Z137" s="0" t="s">
        <v>3964</v>
      </c>
      <c r="AA137" s="0" t="s">
        <v>3965</v>
      </c>
      <c r="AB137" s="0" t="s">
        <v>3966</v>
      </c>
      <c r="AC137" s="0" t="s">
        <v>61</v>
      </c>
      <c r="AD137" s="0" t="s">
        <v>19</v>
      </c>
      <c r="AE137" s="0" t="s">
        <v>19</v>
      </c>
      <c r="AF137" s="0" t="s">
        <v>118</v>
      </c>
      <c r="AG137" s="0" t="s">
        <v>118</v>
      </c>
      <c r="AH137" s="0" t="s">
        <v>22</v>
      </c>
      <c r="AI137" s="0" t="s">
        <v>22</v>
      </c>
      <c r="AJ137" s="0" t="s">
        <v>22</v>
      </c>
      <c r="AK137" s="0" t="s">
        <v>22</v>
      </c>
    </row>
    <row customHeight="1" ht="11.25">
      <c r="A138" s="0" t="s">
        <v>22</v>
      </c>
      <c r="B138" s="0" t="s">
        <v>48</v>
      </c>
      <c r="C138" s="0" t="s">
        <v>50</v>
      </c>
      <c r="D138" s="0" t="s">
        <v>22</v>
      </c>
      <c r="E138" s="0" t="s">
        <v>3963</v>
      </c>
      <c r="F138" s="0" t="s">
        <v>1269</v>
      </c>
      <c r="G138" s="0" t="s">
        <v>185</v>
      </c>
      <c r="H138" s="0" t="s">
        <v>185</v>
      </c>
      <c r="I138" s="0" t="s">
        <v>186</v>
      </c>
      <c r="J138" s="0" t="s">
        <v>3799</v>
      </c>
      <c r="K138" s="0" t="s">
        <v>3800</v>
      </c>
      <c r="L138" s="0" t="s">
        <v>3801</v>
      </c>
      <c r="M138" s="0" t="s">
        <v>1261</v>
      </c>
      <c r="N138" s="0" t="s">
        <v>98</v>
      </c>
      <c r="O138" s="0" t="s">
        <v>185</v>
      </c>
      <c r="P138" s="0" t="s">
        <v>185</v>
      </c>
      <c r="Q138" s="0" t="s">
        <v>186</v>
      </c>
      <c r="R138" s="0" t="s">
        <v>3799</v>
      </c>
      <c r="S138" s="0" t="s">
        <v>3800</v>
      </c>
      <c r="T138" s="0" t="s">
        <v>3604</v>
      </c>
      <c r="U138" s="0" t="s">
        <v>3605</v>
      </c>
      <c r="V138" s="0" t="s">
        <v>3606</v>
      </c>
      <c r="W138" s="0" t="s">
        <v>3607</v>
      </c>
      <c r="X138" s="0" t="s">
        <v>3608</v>
      </c>
      <c r="Y138" s="0" t="s">
        <v>3605</v>
      </c>
      <c r="Z138" s="0" t="s">
        <v>3964</v>
      </c>
      <c r="AA138" s="0" t="s">
        <v>3965</v>
      </c>
      <c r="AB138" s="0" t="s">
        <v>3966</v>
      </c>
      <c r="AC138" s="0" t="s">
        <v>61</v>
      </c>
      <c r="AD138" s="0" t="s">
        <v>19</v>
      </c>
      <c r="AE138" s="0" t="s">
        <v>19</v>
      </c>
      <c r="AF138" s="0" t="s">
        <v>118</v>
      </c>
      <c r="AG138" s="0" t="s">
        <v>118</v>
      </c>
      <c r="AH138" s="0" t="s">
        <v>22</v>
      </c>
      <c r="AI138" s="0" t="s">
        <v>22</v>
      </c>
      <c r="AJ138" s="0" t="s">
        <v>22</v>
      </c>
      <c r="AK138" s="0" t="s">
        <v>22</v>
      </c>
    </row>
    <row customHeight="1" ht="11.25">
      <c r="A139" s="0" t="s">
        <v>22</v>
      </c>
      <c r="B139" s="0" t="s">
        <v>48</v>
      </c>
      <c r="C139" s="0" t="s">
        <v>50</v>
      </c>
      <c r="D139" s="0" t="s">
        <v>22</v>
      </c>
      <c r="E139" s="0" t="s">
        <v>3967</v>
      </c>
      <c r="F139" s="0" t="s">
        <v>1269</v>
      </c>
      <c r="G139" s="0" t="s">
        <v>185</v>
      </c>
      <c r="H139" s="0" t="s">
        <v>185</v>
      </c>
      <c r="I139" s="0" t="s">
        <v>186</v>
      </c>
      <c r="J139" s="0" t="s">
        <v>3770</v>
      </c>
      <c r="K139" s="0" t="s">
        <v>3771</v>
      </c>
      <c r="L139" s="0" t="s">
        <v>3772</v>
      </c>
      <c r="M139" s="0" t="s">
        <v>1261</v>
      </c>
      <c r="N139" s="0" t="s">
        <v>98</v>
      </c>
      <c r="O139" s="0" t="s">
        <v>185</v>
      </c>
      <c r="P139" s="0" t="s">
        <v>185</v>
      </c>
      <c r="Q139" s="0" t="s">
        <v>186</v>
      </c>
      <c r="R139" s="0" t="s">
        <v>3770</v>
      </c>
      <c r="S139" s="0" t="s">
        <v>3771</v>
      </c>
      <c r="T139" s="0" t="s">
        <v>3604</v>
      </c>
      <c r="U139" s="0" t="s">
        <v>3605</v>
      </c>
      <c r="V139" s="0" t="s">
        <v>3606</v>
      </c>
      <c r="W139" s="0" t="s">
        <v>3607</v>
      </c>
      <c r="X139" s="0" t="s">
        <v>3608</v>
      </c>
      <c r="Y139" s="0" t="s">
        <v>3605</v>
      </c>
      <c r="Z139" s="0" t="s">
        <v>2267</v>
      </c>
      <c r="AA139" s="0" t="s">
        <v>3965</v>
      </c>
      <c r="AB139" s="0" t="s">
        <v>3968</v>
      </c>
      <c r="AC139" s="0" t="s">
        <v>61</v>
      </c>
      <c r="AD139" s="0" t="s">
        <v>19</v>
      </c>
      <c r="AE139" s="0" t="s">
        <v>19</v>
      </c>
      <c r="AF139" s="0" t="s">
        <v>118</v>
      </c>
      <c r="AG139" s="0" t="s">
        <v>118</v>
      </c>
      <c r="AH139" s="0" t="s">
        <v>22</v>
      </c>
      <c r="AI139" s="0" t="s">
        <v>22</v>
      </c>
      <c r="AJ139" s="0" t="s">
        <v>22</v>
      </c>
      <c r="AK139" s="0" t="s">
        <v>22</v>
      </c>
    </row>
    <row customHeight="1" ht="11.25">
      <c r="A140" s="0" t="s">
        <v>22</v>
      </c>
      <c r="B140" s="0" t="s">
        <v>48</v>
      </c>
      <c r="C140" s="0" t="s">
        <v>50</v>
      </c>
      <c r="D140" s="0" t="s">
        <v>22</v>
      </c>
      <c r="E140" s="0" t="s">
        <v>3967</v>
      </c>
      <c r="F140" s="0" t="s">
        <v>1269</v>
      </c>
      <c r="G140" s="0" t="s">
        <v>185</v>
      </c>
      <c r="H140" s="0" t="s">
        <v>185</v>
      </c>
      <c r="I140" s="0" t="s">
        <v>186</v>
      </c>
      <c r="J140" s="0" t="s">
        <v>3770</v>
      </c>
      <c r="K140" s="0" t="s">
        <v>3771</v>
      </c>
      <c r="L140" s="0" t="s">
        <v>3772</v>
      </c>
      <c r="M140" s="0" t="s">
        <v>1261</v>
      </c>
      <c r="N140" s="0" t="s">
        <v>98</v>
      </c>
      <c r="O140" s="0" t="s">
        <v>185</v>
      </c>
      <c r="P140" s="0" t="s">
        <v>185</v>
      </c>
      <c r="Q140" s="0" t="s">
        <v>186</v>
      </c>
      <c r="R140" s="0" t="s">
        <v>3770</v>
      </c>
      <c r="S140" s="0" t="s">
        <v>3771</v>
      </c>
      <c r="T140" s="0" t="s">
        <v>3604</v>
      </c>
      <c r="U140" s="0" t="s">
        <v>3605</v>
      </c>
      <c r="V140" s="0" t="s">
        <v>3606</v>
      </c>
      <c r="W140" s="0" t="s">
        <v>3607</v>
      </c>
      <c r="X140" s="0" t="s">
        <v>3608</v>
      </c>
      <c r="Y140" s="0" t="s">
        <v>3605</v>
      </c>
      <c r="Z140" s="0" t="s">
        <v>2267</v>
      </c>
      <c r="AA140" s="0" t="s">
        <v>3965</v>
      </c>
      <c r="AB140" s="0" t="s">
        <v>3968</v>
      </c>
      <c r="AC140" s="0" t="s">
        <v>61</v>
      </c>
      <c r="AD140" s="0" t="s">
        <v>19</v>
      </c>
      <c r="AE140" s="0" t="s">
        <v>19</v>
      </c>
      <c r="AF140" s="0" t="s">
        <v>118</v>
      </c>
      <c r="AG140" s="0" t="s">
        <v>118</v>
      </c>
      <c r="AH140" s="0" t="s">
        <v>22</v>
      </c>
      <c r="AI140" s="0" t="s">
        <v>22</v>
      </c>
      <c r="AJ140" s="0" t="s">
        <v>22</v>
      </c>
      <c r="AK140" s="0" t="s">
        <v>22</v>
      </c>
    </row>
    <row customHeight="1" ht="11.25">
      <c r="A141" s="0" t="s">
        <v>22</v>
      </c>
      <c r="B141" s="0" t="s">
        <v>48</v>
      </c>
      <c r="C141" s="0" t="s">
        <v>50</v>
      </c>
      <c r="D141" s="0" t="s">
        <v>22</v>
      </c>
      <c r="E141" s="0" t="s">
        <v>3969</v>
      </c>
      <c r="F141" s="0" t="s">
        <v>1269</v>
      </c>
      <c r="G141" s="0" t="s">
        <v>185</v>
      </c>
      <c r="H141" s="0" t="s">
        <v>185</v>
      </c>
      <c r="I141" s="0" t="s">
        <v>186</v>
      </c>
      <c r="J141" s="0" t="s">
        <v>3786</v>
      </c>
      <c r="K141" s="0" t="s">
        <v>3787</v>
      </c>
      <c r="L141" s="0" t="s">
        <v>3970</v>
      </c>
      <c r="M141" s="0" t="s">
        <v>1261</v>
      </c>
      <c r="N141" s="0" t="s">
        <v>98</v>
      </c>
      <c r="O141" s="0" t="s">
        <v>185</v>
      </c>
      <c r="P141" s="0" t="s">
        <v>185</v>
      </c>
      <c r="Q141" s="0" t="s">
        <v>186</v>
      </c>
      <c r="R141" s="0" t="s">
        <v>3786</v>
      </c>
      <c r="S141" s="0" t="s">
        <v>3787</v>
      </c>
      <c r="T141" s="0" t="s">
        <v>3604</v>
      </c>
      <c r="U141" s="0" t="s">
        <v>3605</v>
      </c>
      <c r="V141" s="0" t="s">
        <v>3606</v>
      </c>
      <c r="W141" s="0" t="s">
        <v>3607</v>
      </c>
      <c r="X141" s="0" t="s">
        <v>3608</v>
      </c>
      <c r="Y141" s="0" t="s">
        <v>3605</v>
      </c>
      <c r="Z141" s="0" t="s">
        <v>3971</v>
      </c>
      <c r="AA141" s="0" t="s">
        <v>3972</v>
      </c>
      <c r="AB141" s="0" t="s">
        <v>3973</v>
      </c>
      <c r="AC141" s="0" t="s">
        <v>61</v>
      </c>
      <c r="AD141" s="0" t="s">
        <v>19</v>
      </c>
      <c r="AE141" s="0" t="s">
        <v>19</v>
      </c>
      <c r="AF141" s="0" t="s">
        <v>157</v>
      </c>
      <c r="AG141" s="0" t="s">
        <v>3768</v>
      </c>
      <c r="AH141" s="0" t="s">
        <v>22</v>
      </c>
      <c r="AI141" s="0" t="s">
        <v>22</v>
      </c>
      <c r="AJ141" s="0" t="s">
        <v>22</v>
      </c>
      <c r="AK141" s="0" t="s">
        <v>22</v>
      </c>
    </row>
    <row customHeight="1" ht="11.25">
      <c r="A142" s="0" t="s">
        <v>22</v>
      </c>
      <c r="B142" s="0" t="s">
        <v>48</v>
      </c>
      <c r="C142" s="0" t="s">
        <v>50</v>
      </c>
      <c r="D142" s="0" t="s">
        <v>22</v>
      </c>
      <c r="E142" s="0" t="s">
        <v>3969</v>
      </c>
      <c r="F142" s="0" t="s">
        <v>1269</v>
      </c>
      <c r="G142" s="0" t="s">
        <v>185</v>
      </c>
      <c r="H142" s="0" t="s">
        <v>185</v>
      </c>
      <c r="I142" s="0" t="s">
        <v>186</v>
      </c>
      <c r="J142" s="0" t="s">
        <v>3786</v>
      </c>
      <c r="K142" s="0" t="s">
        <v>3787</v>
      </c>
      <c r="L142" s="0" t="s">
        <v>3970</v>
      </c>
      <c r="M142" s="0" t="s">
        <v>1261</v>
      </c>
      <c r="N142" s="0" t="s">
        <v>98</v>
      </c>
      <c r="O142" s="0" t="s">
        <v>185</v>
      </c>
      <c r="P142" s="0" t="s">
        <v>185</v>
      </c>
      <c r="Q142" s="0" t="s">
        <v>186</v>
      </c>
      <c r="R142" s="0" t="s">
        <v>3786</v>
      </c>
      <c r="S142" s="0" t="s">
        <v>3787</v>
      </c>
      <c r="T142" s="0" t="s">
        <v>3604</v>
      </c>
      <c r="U142" s="0" t="s">
        <v>3605</v>
      </c>
      <c r="V142" s="0" t="s">
        <v>3606</v>
      </c>
      <c r="W142" s="0" t="s">
        <v>3607</v>
      </c>
      <c r="X142" s="0" t="s">
        <v>3608</v>
      </c>
      <c r="Y142" s="0" t="s">
        <v>3605</v>
      </c>
      <c r="Z142" s="0" t="s">
        <v>3971</v>
      </c>
      <c r="AA142" s="0" t="s">
        <v>3972</v>
      </c>
      <c r="AB142" s="0" t="s">
        <v>3973</v>
      </c>
      <c r="AC142" s="0" t="s">
        <v>61</v>
      </c>
      <c r="AD142" s="0" t="s">
        <v>19</v>
      </c>
      <c r="AE142" s="0" t="s">
        <v>19</v>
      </c>
      <c r="AF142" s="0" t="s">
        <v>157</v>
      </c>
      <c r="AG142" s="0" t="s">
        <v>3768</v>
      </c>
      <c r="AH142" s="0" t="s">
        <v>22</v>
      </c>
      <c r="AI142" s="0" t="s">
        <v>22</v>
      </c>
      <c r="AJ142" s="0" t="s">
        <v>22</v>
      </c>
      <c r="AK142" s="0" t="s">
        <v>22</v>
      </c>
    </row>
    <row customHeight="1" ht="11.25">
      <c r="A143" s="0" t="s">
        <v>22</v>
      </c>
      <c r="B143" s="0" t="s">
        <v>48</v>
      </c>
      <c r="C143" s="0" t="s">
        <v>50</v>
      </c>
      <c r="D143" s="0" t="s">
        <v>22</v>
      </c>
      <c r="E143" s="0" t="s">
        <v>3974</v>
      </c>
      <c r="F143" s="0" t="s">
        <v>1269</v>
      </c>
      <c r="G143" s="0" t="s">
        <v>185</v>
      </c>
      <c r="H143" s="0" t="s">
        <v>185</v>
      </c>
      <c r="I143" s="0" t="s">
        <v>186</v>
      </c>
      <c r="J143" s="0" t="s">
        <v>3814</v>
      </c>
      <c r="K143" s="0" t="s">
        <v>3815</v>
      </c>
      <c r="L143" s="0" t="s">
        <v>3911</v>
      </c>
      <c r="M143" s="0" t="s">
        <v>1261</v>
      </c>
      <c r="N143" s="0" t="s">
        <v>98</v>
      </c>
      <c r="O143" s="0" t="s">
        <v>185</v>
      </c>
      <c r="P143" s="0" t="s">
        <v>185</v>
      </c>
      <c r="Q143" s="0" t="s">
        <v>186</v>
      </c>
      <c r="R143" s="0" t="s">
        <v>3814</v>
      </c>
      <c r="S143" s="0" t="s">
        <v>3815</v>
      </c>
      <c r="T143" s="0" t="s">
        <v>3604</v>
      </c>
      <c r="U143" s="0" t="s">
        <v>3605</v>
      </c>
      <c r="V143" s="0" t="s">
        <v>3975</v>
      </c>
      <c r="W143" s="0" t="s">
        <v>3607</v>
      </c>
      <c r="X143" s="0" t="s">
        <v>3608</v>
      </c>
      <c r="Y143" s="0" t="s">
        <v>3605</v>
      </c>
      <c r="Z143" s="0" t="s">
        <v>3976</v>
      </c>
      <c r="AA143" s="0" t="s">
        <v>3972</v>
      </c>
      <c r="AB143" s="0" t="s">
        <v>3977</v>
      </c>
      <c r="AC143" s="0" t="s">
        <v>61</v>
      </c>
      <c r="AD143" s="0" t="s">
        <v>19</v>
      </c>
      <c r="AE143" s="0" t="s">
        <v>19</v>
      </c>
      <c r="AF143" s="0" t="s">
        <v>132</v>
      </c>
      <c r="AG143" s="0" t="s">
        <v>132</v>
      </c>
      <c r="AH143" s="0" t="s">
        <v>22</v>
      </c>
      <c r="AI143" s="0" t="s">
        <v>22</v>
      </c>
      <c r="AJ143" s="0" t="s">
        <v>22</v>
      </c>
      <c r="AK143" s="0" t="s">
        <v>22</v>
      </c>
    </row>
    <row customHeight="1" ht="11.25">
      <c r="A144" s="0" t="s">
        <v>22</v>
      </c>
      <c r="B144" s="0" t="s">
        <v>48</v>
      </c>
      <c r="C144" s="0" t="s">
        <v>50</v>
      </c>
      <c r="D144" s="0" t="s">
        <v>22</v>
      </c>
      <c r="E144" s="0" t="s">
        <v>3974</v>
      </c>
      <c r="F144" s="0" t="s">
        <v>1269</v>
      </c>
      <c r="G144" s="0" t="s">
        <v>185</v>
      </c>
      <c r="H144" s="0" t="s">
        <v>185</v>
      </c>
      <c r="I144" s="0" t="s">
        <v>186</v>
      </c>
      <c r="J144" s="0" t="s">
        <v>3814</v>
      </c>
      <c r="K144" s="0" t="s">
        <v>3815</v>
      </c>
      <c r="L144" s="0" t="s">
        <v>3911</v>
      </c>
      <c r="M144" s="0" t="s">
        <v>1261</v>
      </c>
      <c r="N144" s="0" t="s">
        <v>98</v>
      </c>
      <c r="O144" s="0" t="s">
        <v>185</v>
      </c>
      <c r="P144" s="0" t="s">
        <v>185</v>
      </c>
      <c r="Q144" s="0" t="s">
        <v>186</v>
      </c>
      <c r="R144" s="0" t="s">
        <v>3814</v>
      </c>
      <c r="S144" s="0" t="s">
        <v>3815</v>
      </c>
      <c r="T144" s="0" t="s">
        <v>3604</v>
      </c>
      <c r="U144" s="0" t="s">
        <v>3605</v>
      </c>
      <c r="V144" s="0" t="s">
        <v>3975</v>
      </c>
      <c r="W144" s="0" t="s">
        <v>3607</v>
      </c>
      <c r="X144" s="0" t="s">
        <v>3608</v>
      </c>
      <c r="Y144" s="0" t="s">
        <v>3605</v>
      </c>
      <c r="Z144" s="0" t="s">
        <v>3976</v>
      </c>
      <c r="AA144" s="0" t="s">
        <v>3972</v>
      </c>
      <c r="AB144" s="0" t="s">
        <v>3977</v>
      </c>
      <c r="AC144" s="0" t="s">
        <v>61</v>
      </c>
      <c r="AD144" s="0" t="s">
        <v>19</v>
      </c>
      <c r="AE144" s="0" t="s">
        <v>19</v>
      </c>
      <c r="AF144" s="0" t="s">
        <v>132</v>
      </c>
      <c r="AG144" s="0" t="s">
        <v>132</v>
      </c>
      <c r="AH144" s="0" t="s">
        <v>22</v>
      </c>
      <c r="AI144" s="0" t="s">
        <v>22</v>
      </c>
      <c r="AJ144" s="0" t="s">
        <v>22</v>
      </c>
      <c r="AK144" s="0" t="s">
        <v>22</v>
      </c>
    </row>
    <row customHeight="1" ht="11.25">
      <c r="A145" s="0" t="s">
        <v>22</v>
      </c>
      <c r="B145" s="0" t="s">
        <v>48</v>
      </c>
      <c r="C145" s="0" t="s">
        <v>50</v>
      </c>
      <c r="D145" s="0" t="s">
        <v>22</v>
      </c>
      <c r="E145" s="0" t="s">
        <v>3978</v>
      </c>
      <c r="F145" s="0" t="s">
        <v>1269</v>
      </c>
      <c r="G145" s="0" t="s">
        <v>185</v>
      </c>
      <c r="H145" s="0" t="s">
        <v>185</v>
      </c>
      <c r="I145" s="0" t="s">
        <v>186</v>
      </c>
      <c r="J145" s="0" t="s">
        <v>3926</v>
      </c>
      <c r="K145" s="0" t="s">
        <v>3927</v>
      </c>
      <c r="L145" s="0" t="s">
        <v>3970</v>
      </c>
      <c r="M145" s="0" t="s">
        <v>1261</v>
      </c>
      <c r="N145" s="0" t="s">
        <v>98</v>
      </c>
      <c r="O145" s="0" t="s">
        <v>185</v>
      </c>
      <c r="P145" s="0" t="s">
        <v>185</v>
      </c>
      <c r="Q145" s="0" t="s">
        <v>186</v>
      </c>
      <c r="R145" s="0" t="s">
        <v>3926</v>
      </c>
      <c r="S145" s="0" t="s">
        <v>3927</v>
      </c>
      <c r="T145" s="0" t="s">
        <v>3604</v>
      </c>
      <c r="U145" s="0" t="s">
        <v>3605</v>
      </c>
      <c r="V145" s="0" t="s">
        <v>3979</v>
      </c>
      <c r="W145" s="0" t="s">
        <v>3607</v>
      </c>
      <c r="X145" s="0" t="s">
        <v>3608</v>
      </c>
      <c r="Y145" s="0" t="s">
        <v>3605</v>
      </c>
      <c r="Z145" s="0" t="s">
        <v>3980</v>
      </c>
      <c r="AA145" s="0" t="s">
        <v>3981</v>
      </c>
      <c r="AB145" s="0" t="s">
        <v>3982</v>
      </c>
      <c r="AC145" s="0" t="s">
        <v>61</v>
      </c>
      <c r="AD145" s="0" t="s">
        <v>19</v>
      </c>
      <c r="AE145" s="0" t="s">
        <v>19</v>
      </c>
      <c r="AF145" s="0" t="s">
        <v>117</v>
      </c>
      <c r="AG145" s="0" t="s">
        <v>3768</v>
      </c>
      <c r="AH145" s="0" t="s">
        <v>22</v>
      </c>
      <c r="AI145" s="0" t="s">
        <v>22</v>
      </c>
      <c r="AJ145" s="0" t="s">
        <v>22</v>
      </c>
      <c r="AK145" s="0" t="s">
        <v>22</v>
      </c>
    </row>
    <row customHeight="1" ht="11.25">
      <c r="A146" s="0" t="s">
        <v>22</v>
      </c>
      <c r="B146" s="0" t="s">
        <v>48</v>
      </c>
      <c r="C146" s="0" t="s">
        <v>50</v>
      </c>
      <c r="D146" s="0" t="s">
        <v>22</v>
      </c>
      <c r="E146" s="0" t="s">
        <v>3978</v>
      </c>
      <c r="F146" s="0" t="s">
        <v>1269</v>
      </c>
      <c r="G146" s="0" t="s">
        <v>185</v>
      </c>
      <c r="H146" s="0" t="s">
        <v>185</v>
      </c>
      <c r="I146" s="0" t="s">
        <v>186</v>
      </c>
      <c r="J146" s="0" t="s">
        <v>3926</v>
      </c>
      <c r="K146" s="0" t="s">
        <v>3927</v>
      </c>
      <c r="L146" s="0" t="s">
        <v>3970</v>
      </c>
      <c r="M146" s="0" t="s">
        <v>1261</v>
      </c>
      <c r="N146" s="0" t="s">
        <v>98</v>
      </c>
      <c r="O146" s="0" t="s">
        <v>185</v>
      </c>
      <c r="P146" s="0" t="s">
        <v>185</v>
      </c>
      <c r="Q146" s="0" t="s">
        <v>186</v>
      </c>
      <c r="R146" s="0" t="s">
        <v>3926</v>
      </c>
      <c r="S146" s="0" t="s">
        <v>3927</v>
      </c>
      <c r="T146" s="0" t="s">
        <v>3604</v>
      </c>
      <c r="U146" s="0" t="s">
        <v>3605</v>
      </c>
      <c r="V146" s="0" t="s">
        <v>3979</v>
      </c>
      <c r="W146" s="0" t="s">
        <v>3607</v>
      </c>
      <c r="X146" s="0" t="s">
        <v>3608</v>
      </c>
      <c r="Y146" s="0" t="s">
        <v>3605</v>
      </c>
      <c r="Z146" s="0" t="s">
        <v>3980</v>
      </c>
      <c r="AA146" s="0" t="s">
        <v>3981</v>
      </c>
      <c r="AB146" s="0" t="s">
        <v>3982</v>
      </c>
      <c r="AC146" s="0" t="s">
        <v>61</v>
      </c>
      <c r="AD146" s="0" t="s">
        <v>19</v>
      </c>
      <c r="AE146" s="0" t="s">
        <v>19</v>
      </c>
      <c r="AF146" s="0" t="s">
        <v>117</v>
      </c>
      <c r="AG146" s="0" t="s">
        <v>3768</v>
      </c>
      <c r="AH146" s="0" t="s">
        <v>22</v>
      </c>
      <c r="AI146" s="0" t="s">
        <v>22</v>
      </c>
      <c r="AJ146" s="0" t="s">
        <v>22</v>
      </c>
      <c r="AK146" s="0" t="s">
        <v>22</v>
      </c>
    </row>
    <row customHeight="1" ht="11.25">
      <c r="A147" s="0" t="s">
        <v>22</v>
      </c>
      <c r="B147" s="0" t="s">
        <v>48</v>
      </c>
      <c r="C147" s="0" t="s">
        <v>50</v>
      </c>
      <c r="D147" s="0" t="s">
        <v>22</v>
      </c>
      <c r="E147" s="0" t="s">
        <v>3983</v>
      </c>
      <c r="F147" s="0" t="s">
        <v>1269</v>
      </c>
      <c r="G147" s="0" t="s">
        <v>185</v>
      </c>
      <c r="H147" s="0" t="s">
        <v>185</v>
      </c>
      <c r="I147" s="0" t="s">
        <v>186</v>
      </c>
      <c r="J147" s="0" t="s">
        <v>3984</v>
      </c>
      <c r="K147" s="0" t="s">
        <v>3985</v>
      </c>
      <c r="L147" s="0" t="s">
        <v>3986</v>
      </c>
      <c r="M147" s="0" t="s">
        <v>1261</v>
      </c>
      <c r="N147" s="0" t="s">
        <v>98</v>
      </c>
      <c r="O147" s="0" t="s">
        <v>185</v>
      </c>
      <c r="P147" s="0" t="s">
        <v>185</v>
      </c>
      <c r="Q147" s="0" t="s">
        <v>186</v>
      </c>
      <c r="R147" s="0" t="s">
        <v>3984</v>
      </c>
      <c r="S147" s="0" t="s">
        <v>3985</v>
      </c>
      <c r="T147" s="0" t="s">
        <v>3604</v>
      </c>
      <c r="U147" s="0" t="s">
        <v>3605</v>
      </c>
      <c r="V147" s="0" t="s">
        <v>3606</v>
      </c>
      <c r="W147" s="0" t="s">
        <v>3607</v>
      </c>
      <c r="X147" s="0" t="s">
        <v>3608</v>
      </c>
      <c r="Y147" s="0" t="s">
        <v>3605</v>
      </c>
      <c r="Z147" s="0" t="s">
        <v>3987</v>
      </c>
      <c r="AA147" s="0" t="s">
        <v>3988</v>
      </c>
      <c r="AB147" s="0" t="s">
        <v>3989</v>
      </c>
      <c r="AC147" s="0" t="s">
        <v>61</v>
      </c>
      <c r="AD147" s="0" t="s">
        <v>19</v>
      </c>
      <c r="AE147" s="0" t="s">
        <v>19</v>
      </c>
      <c r="AF147" s="0" t="s">
        <v>118</v>
      </c>
      <c r="AG147" s="0" t="s">
        <v>118</v>
      </c>
      <c r="AH147" s="0" t="s">
        <v>22</v>
      </c>
      <c r="AI147" s="0" t="s">
        <v>22</v>
      </c>
      <c r="AJ147" s="0" t="s">
        <v>22</v>
      </c>
      <c r="AK147" s="0" t="s">
        <v>22</v>
      </c>
    </row>
    <row customHeight="1" ht="11.25">
      <c r="A148" s="0" t="s">
        <v>22</v>
      </c>
      <c r="B148" s="0" t="s">
        <v>48</v>
      </c>
      <c r="C148" s="0" t="s">
        <v>50</v>
      </c>
      <c r="D148" s="0" t="s">
        <v>22</v>
      </c>
      <c r="E148" s="0" t="s">
        <v>3983</v>
      </c>
      <c r="F148" s="0" t="s">
        <v>1269</v>
      </c>
      <c r="G148" s="0" t="s">
        <v>185</v>
      </c>
      <c r="H148" s="0" t="s">
        <v>185</v>
      </c>
      <c r="I148" s="0" t="s">
        <v>186</v>
      </c>
      <c r="J148" s="0" t="s">
        <v>3984</v>
      </c>
      <c r="K148" s="0" t="s">
        <v>3985</v>
      </c>
      <c r="L148" s="0" t="s">
        <v>3986</v>
      </c>
      <c r="M148" s="0" t="s">
        <v>1261</v>
      </c>
      <c r="N148" s="0" t="s">
        <v>98</v>
      </c>
      <c r="O148" s="0" t="s">
        <v>185</v>
      </c>
      <c r="P148" s="0" t="s">
        <v>185</v>
      </c>
      <c r="Q148" s="0" t="s">
        <v>186</v>
      </c>
      <c r="R148" s="0" t="s">
        <v>3984</v>
      </c>
      <c r="S148" s="0" t="s">
        <v>3985</v>
      </c>
      <c r="T148" s="0" t="s">
        <v>3604</v>
      </c>
      <c r="U148" s="0" t="s">
        <v>3605</v>
      </c>
      <c r="V148" s="0" t="s">
        <v>3606</v>
      </c>
      <c r="W148" s="0" t="s">
        <v>3607</v>
      </c>
      <c r="X148" s="0" t="s">
        <v>3608</v>
      </c>
      <c r="Y148" s="0" t="s">
        <v>3605</v>
      </c>
      <c r="Z148" s="0" t="s">
        <v>3987</v>
      </c>
      <c r="AA148" s="0" t="s">
        <v>3988</v>
      </c>
      <c r="AB148" s="0" t="s">
        <v>3989</v>
      </c>
      <c r="AC148" s="0" t="s">
        <v>61</v>
      </c>
      <c r="AD148" s="0" t="s">
        <v>19</v>
      </c>
      <c r="AE148" s="0" t="s">
        <v>19</v>
      </c>
      <c r="AF148" s="0" t="s">
        <v>118</v>
      </c>
      <c r="AG148" s="0" t="s">
        <v>118</v>
      </c>
      <c r="AH148" s="0" t="s">
        <v>22</v>
      </c>
      <c r="AI148" s="0" t="s">
        <v>22</v>
      </c>
      <c r="AJ148" s="0" t="s">
        <v>22</v>
      </c>
      <c r="AK148" s="0" t="s">
        <v>22</v>
      </c>
    </row>
    <row customHeight="1" ht="11.25">
      <c r="A149" s="0" t="s">
        <v>22</v>
      </c>
      <c r="B149" s="0" t="s">
        <v>48</v>
      </c>
      <c r="C149" s="0" t="s">
        <v>50</v>
      </c>
      <c r="D149" s="0" t="s">
        <v>22</v>
      </c>
      <c r="E149" s="0" t="s">
        <v>3990</v>
      </c>
      <c r="F149" s="0" t="s">
        <v>1269</v>
      </c>
      <c r="G149" s="0" t="s">
        <v>185</v>
      </c>
      <c r="H149" s="0" t="s">
        <v>185</v>
      </c>
      <c r="I149" s="0" t="s">
        <v>186</v>
      </c>
      <c r="J149" s="0" t="s">
        <v>3751</v>
      </c>
      <c r="K149" s="0" t="s">
        <v>3752</v>
      </c>
      <c r="L149" s="0" t="s">
        <v>3991</v>
      </c>
      <c r="M149" s="0" t="s">
        <v>1261</v>
      </c>
      <c r="N149" s="0" t="s">
        <v>98</v>
      </c>
      <c r="O149" s="0" t="s">
        <v>185</v>
      </c>
      <c r="P149" s="0" t="s">
        <v>185</v>
      </c>
      <c r="Q149" s="0" t="s">
        <v>186</v>
      </c>
      <c r="R149" s="0" t="s">
        <v>3751</v>
      </c>
      <c r="S149" s="0" t="s">
        <v>3752</v>
      </c>
      <c r="T149" s="0" t="s">
        <v>3604</v>
      </c>
      <c r="U149" s="0" t="s">
        <v>3605</v>
      </c>
      <c r="V149" s="0" t="s">
        <v>3606</v>
      </c>
      <c r="W149" s="0" t="s">
        <v>3607</v>
      </c>
      <c r="X149" s="0" t="s">
        <v>3754</v>
      </c>
      <c r="Y149" s="0" t="s">
        <v>3605</v>
      </c>
      <c r="Z149" s="0" t="s">
        <v>1261</v>
      </c>
      <c r="AA149" s="0" t="s">
        <v>3755</v>
      </c>
      <c r="AB149" s="0" t="s">
        <v>3756</v>
      </c>
      <c r="AC149" s="0" t="s">
        <v>61</v>
      </c>
      <c r="AD149" s="0" t="s">
        <v>19</v>
      </c>
      <c r="AE149" s="0" t="s">
        <v>19</v>
      </c>
      <c r="AF149" s="0" t="s">
        <v>118</v>
      </c>
      <c r="AG149" s="0" t="s">
        <v>118</v>
      </c>
      <c r="AH149" s="0" t="s">
        <v>22</v>
      </c>
      <c r="AI149" s="0" t="s">
        <v>22</v>
      </c>
      <c r="AJ149" s="0" t="s">
        <v>22</v>
      </c>
      <c r="AK149" s="0" t="s">
        <v>22</v>
      </c>
    </row>
    <row customHeight="1" ht="11.25">
      <c r="A150" s="0" t="s">
        <v>22</v>
      </c>
      <c r="B150" s="0" t="s">
        <v>48</v>
      </c>
      <c r="C150" s="0" t="s">
        <v>50</v>
      </c>
      <c r="D150" s="0" t="s">
        <v>22</v>
      </c>
      <c r="E150" s="0" t="s">
        <v>3990</v>
      </c>
      <c r="F150" s="0" t="s">
        <v>1269</v>
      </c>
      <c r="G150" s="0" t="s">
        <v>185</v>
      </c>
      <c r="H150" s="0" t="s">
        <v>185</v>
      </c>
      <c r="I150" s="0" t="s">
        <v>186</v>
      </c>
      <c r="J150" s="0" t="s">
        <v>3751</v>
      </c>
      <c r="K150" s="0" t="s">
        <v>3752</v>
      </c>
      <c r="L150" s="0" t="s">
        <v>3991</v>
      </c>
      <c r="M150" s="0" t="s">
        <v>1261</v>
      </c>
      <c r="N150" s="0" t="s">
        <v>98</v>
      </c>
      <c r="O150" s="0" t="s">
        <v>185</v>
      </c>
      <c r="P150" s="0" t="s">
        <v>185</v>
      </c>
      <c r="Q150" s="0" t="s">
        <v>186</v>
      </c>
      <c r="R150" s="0" t="s">
        <v>3751</v>
      </c>
      <c r="S150" s="0" t="s">
        <v>3752</v>
      </c>
      <c r="T150" s="0" t="s">
        <v>3604</v>
      </c>
      <c r="U150" s="0" t="s">
        <v>3605</v>
      </c>
      <c r="V150" s="0" t="s">
        <v>3606</v>
      </c>
      <c r="W150" s="0" t="s">
        <v>3607</v>
      </c>
      <c r="X150" s="0" t="s">
        <v>3754</v>
      </c>
      <c r="Y150" s="0" t="s">
        <v>3605</v>
      </c>
      <c r="Z150" s="0" t="s">
        <v>1261</v>
      </c>
      <c r="AA150" s="0" t="s">
        <v>3755</v>
      </c>
      <c r="AB150" s="0" t="s">
        <v>3756</v>
      </c>
      <c r="AC150" s="0" t="s">
        <v>61</v>
      </c>
      <c r="AD150" s="0" t="s">
        <v>19</v>
      </c>
      <c r="AE150" s="0" t="s">
        <v>19</v>
      </c>
      <c r="AF150" s="0" t="s">
        <v>118</v>
      </c>
      <c r="AG150" s="0" t="s">
        <v>118</v>
      </c>
      <c r="AH150" s="0" t="s">
        <v>22</v>
      </c>
      <c r="AI150" s="0" t="s">
        <v>22</v>
      </c>
      <c r="AJ150" s="0" t="s">
        <v>22</v>
      </c>
      <c r="AK150" s="0" t="s">
        <v>22</v>
      </c>
    </row>
    <row customHeight="1" ht="11.25">
      <c r="A151" s="0" t="s">
        <v>22</v>
      </c>
      <c r="B151" s="0" t="s">
        <v>48</v>
      </c>
      <c r="C151" s="0" t="s">
        <v>50</v>
      </c>
      <c r="D151" s="0" t="s">
        <v>22</v>
      </c>
      <c r="E151" s="0" t="s">
        <v>3992</v>
      </c>
      <c r="F151" s="0" t="s">
        <v>1269</v>
      </c>
      <c r="G151" s="0" t="s">
        <v>185</v>
      </c>
      <c r="H151" s="0" t="s">
        <v>185</v>
      </c>
      <c r="I151" s="0" t="s">
        <v>186</v>
      </c>
      <c r="J151" s="0" t="s">
        <v>3984</v>
      </c>
      <c r="K151" s="0" t="s">
        <v>3985</v>
      </c>
      <c r="L151" s="0" t="s">
        <v>3986</v>
      </c>
      <c r="M151" s="0" t="s">
        <v>1261</v>
      </c>
      <c r="N151" s="0" t="s">
        <v>98</v>
      </c>
      <c r="O151" s="0" t="s">
        <v>185</v>
      </c>
      <c r="P151" s="0" t="s">
        <v>185</v>
      </c>
      <c r="Q151" s="0" t="s">
        <v>186</v>
      </c>
      <c r="R151" s="0" t="s">
        <v>3984</v>
      </c>
      <c r="S151" s="0" t="s">
        <v>3985</v>
      </c>
      <c r="T151" s="0" t="s">
        <v>3604</v>
      </c>
      <c r="U151" s="0" t="s">
        <v>3605</v>
      </c>
      <c r="V151" s="0" t="s">
        <v>3993</v>
      </c>
      <c r="W151" s="0" t="s">
        <v>3607</v>
      </c>
      <c r="X151" s="0" t="s">
        <v>3608</v>
      </c>
      <c r="Y151" s="0" t="s">
        <v>3605</v>
      </c>
      <c r="Z151" s="0" t="s">
        <v>3994</v>
      </c>
      <c r="AA151" s="0" t="s">
        <v>3995</v>
      </c>
      <c r="AB151" s="0" t="s">
        <v>3996</v>
      </c>
      <c r="AC151" s="0" t="s">
        <v>61</v>
      </c>
      <c r="AD151" s="0" t="s">
        <v>19</v>
      </c>
      <c r="AE151" s="0" t="s">
        <v>19</v>
      </c>
      <c r="AF151" s="0" t="s">
        <v>3768</v>
      </c>
      <c r="AG151" s="0" t="s">
        <v>529</v>
      </c>
      <c r="AH151" s="0" t="s">
        <v>22</v>
      </c>
      <c r="AI151" s="0" t="s">
        <v>22</v>
      </c>
      <c r="AJ151" s="0" t="s">
        <v>22</v>
      </c>
      <c r="AK151" s="0" t="s">
        <v>22</v>
      </c>
    </row>
    <row customHeight="1" ht="11.25">
      <c r="A152" s="0" t="s">
        <v>22</v>
      </c>
      <c r="B152" s="0" t="s">
        <v>48</v>
      </c>
      <c r="C152" s="0" t="s">
        <v>50</v>
      </c>
      <c r="D152" s="0" t="s">
        <v>22</v>
      </c>
      <c r="E152" s="0" t="s">
        <v>3992</v>
      </c>
      <c r="F152" s="0" t="s">
        <v>1269</v>
      </c>
      <c r="G152" s="0" t="s">
        <v>185</v>
      </c>
      <c r="H152" s="0" t="s">
        <v>185</v>
      </c>
      <c r="I152" s="0" t="s">
        <v>186</v>
      </c>
      <c r="J152" s="0" t="s">
        <v>3984</v>
      </c>
      <c r="K152" s="0" t="s">
        <v>3985</v>
      </c>
      <c r="L152" s="0" t="s">
        <v>3986</v>
      </c>
      <c r="M152" s="0" t="s">
        <v>1261</v>
      </c>
      <c r="N152" s="0" t="s">
        <v>98</v>
      </c>
      <c r="O152" s="0" t="s">
        <v>185</v>
      </c>
      <c r="P152" s="0" t="s">
        <v>185</v>
      </c>
      <c r="Q152" s="0" t="s">
        <v>186</v>
      </c>
      <c r="R152" s="0" t="s">
        <v>3984</v>
      </c>
      <c r="S152" s="0" t="s">
        <v>3985</v>
      </c>
      <c r="T152" s="0" t="s">
        <v>3604</v>
      </c>
      <c r="U152" s="0" t="s">
        <v>3605</v>
      </c>
      <c r="V152" s="0" t="s">
        <v>3993</v>
      </c>
      <c r="W152" s="0" t="s">
        <v>3607</v>
      </c>
      <c r="X152" s="0" t="s">
        <v>3608</v>
      </c>
      <c r="Y152" s="0" t="s">
        <v>3605</v>
      </c>
      <c r="Z152" s="0" t="s">
        <v>3994</v>
      </c>
      <c r="AA152" s="0" t="s">
        <v>3995</v>
      </c>
      <c r="AB152" s="0" t="s">
        <v>3996</v>
      </c>
      <c r="AC152" s="0" t="s">
        <v>61</v>
      </c>
      <c r="AD152" s="0" t="s">
        <v>19</v>
      </c>
      <c r="AE152" s="0" t="s">
        <v>19</v>
      </c>
      <c r="AF152" s="0" t="s">
        <v>3768</v>
      </c>
      <c r="AG152" s="0" t="s">
        <v>529</v>
      </c>
      <c r="AH152" s="0" t="s">
        <v>22</v>
      </c>
      <c r="AI152" s="0" t="s">
        <v>22</v>
      </c>
      <c r="AJ152" s="0" t="s">
        <v>22</v>
      </c>
      <c r="AK152" s="0" t="s">
        <v>22</v>
      </c>
    </row>
    <row customHeight="1" ht="11.25">
      <c r="A153" s="0" t="s">
        <v>22</v>
      </c>
      <c r="B153" s="0" t="s">
        <v>48</v>
      </c>
      <c r="C153" s="0" t="s">
        <v>50</v>
      </c>
      <c r="D153" s="0" t="s">
        <v>22</v>
      </c>
      <c r="E153" s="0" t="s">
        <v>3997</v>
      </c>
      <c r="F153" s="0" t="s">
        <v>1269</v>
      </c>
      <c r="G153" s="0" t="s">
        <v>185</v>
      </c>
      <c r="H153" s="0" t="s">
        <v>185</v>
      </c>
      <c r="I153" s="0" t="s">
        <v>186</v>
      </c>
      <c r="J153" s="0" t="s">
        <v>3934</v>
      </c>
      <c r="K153" s="0" t="s">
        <v>3935</v>
      </c>
      <c r="L153" s="0" t="s">
        <v>3936</v>
      </c>
      <c r="M153" s="0" t="s">
        <v>1261</v>
      </c>
      <c r="N153" s="0" t="s">
        <v>98</v>
      </c>
      <c r="O153" s="0" t="s">
        <v>185</v>
      </c>
      <c r="P153" s="0" t="s">
        <v>185</v>
      </c>
      <c r="Q153" s="0" t="s">
        <v>186</v>
      </c>
      <c r="R153" s="0" t="s">
        <v>3934</v>
      </c>
      <c r="S153" s="0" t="s">
        <v>3935</v>
      </c>
      <c r="T153" s="0" t="s">
        <v>3604</v>
      </c>
      <c r="U153" s="0" t="s">
        <v>3605</v>
      </c>
      <c r="V153" s="0" t="s">
        <v>3606</v>
      </c>
      <c r="W153" s="0" t="s">
        <v>3607</v>
      </c>
      <c r="X153" s="0" t="s">
        <v>3608</v>
      </c>
      <c r="Y153" s="0" t="s">
        <v>3605</v>
      </c>
      <c r="Z153" s="0" t="s">
        <v>3998</v>
      </c>
      <c r="AA153" s="0" t="s">
        <v>3999</v>
      </c>
      <c r="AB153" s="0" t="s">
        <v>3862</v>
      </c>
      <c r="AC153" s="0" t="s">
        <v>61</v>
      </c>
      <c r="AD153" s="0" t="s">
        <v>19</v>
      </c>
      <c r="AE153" s="0" t="s">
        <v>19</v>
      </c>
      <c r="AF153" s="0" t="s">
        <v>131</v>
      </c>
      <c r="AG153" s="0" t="s">
        <v>529</v>
      </c>
      <c r="AH153" s="0" t="s">
        <v>22</v>
      </c>
      <c r="AI153" s="0" t="s">
        <v>22</v>
      </c>
      <c r="AJ153" s="0" t="s">
        <v>22</v>
      </c>
      <c r="AK153" s="0" t="s">
        <v>22</v>
      </c>
    </row>
    <row customHeight="1" ht="11.25">
      <c r="A154" s="0" t="s">
        <v>22</v>
      </c>
      <c r="B154" s="0" t="s">
        <v>48</v>
      </c>
      <c r="C154" s="0" t="s">
        <v>50</v>
      </c>
      <c r="D154" s="0" t="s">
        <v>22</v>
      </c>
      <c r="E154" s="0" t="s">
        <v>3997</v>
      </c>
      <c r="F154" s="0" t="s">
        <v>1269</v>
      </c>
      <c r="G154" s="0" t="s">
        <v>185</v>
      </c>
      <c r="H154" s="0" t="s">
        <v>185</v>
      </c>
      <c r="I154" s="0" t="s">
        <v>186</v>
      </c>
      <c r="J154" s="0" t="s">
        <v>3934</v>
      </c>
      <c r="K154" s="0" t="s">
        <v>3935</v>
      </c>
      <c r="L154" s="0" t="s">
        <v>3936</v>
      </c>
      <c r="M154" s="0" t="s">
        <v>1261</v>
      </c>
      <c r="N154" s="0" t="s">
        <v>98</v>
      </c>
      <c r="O154" s="0" t="s">
        <v>185</v>
      </c>
      <c r="P154" s="0" t="s">
        <v>185</v>
      </c>
      <c r="Q154" s="0" t="s">
        <v>186</v>
      </c>
      <c r="R154" s="0" t="s">
        <v>3934</v>
      </c>
      <c r="S154" s="0" t="s">
        <v>3935</v>
      </c>
      <c r="T154" s="0" t="s">
        <v>3604</v>
      </c>
      <c r="U154" s="0" t="s">
        <v>3605</v>
      </c>
      <c r="V154" s="0" t="s">
        <v>3606</v>
      </c>
      <c r="W154" s="0" t="s">
        <v>3607</v>
      </c>
      <c r="X154" s="0" t="s">
        <v>3608</v>
      </c>
      <c r="Y154" s="0" t="s">
        <v>3605</v>
      </c>
      <c r="Z154" s="0" t="s">
        <v>3998</v>
      </c>
      <c r="AA154" s="0" t="s">
        <v>3999</v>
      </c>
      <c r="AB154" s="0" t="s">
        <v>3862</v>
      </c>
      <c r="AC154" s="0" t="s">
        <v>61</v>
      </c>
      <c r="AD154" s="0" t="s">
        <v>19</v>
      </c>
      <c r="AE154" s="0" t="s">
        <v>19</v>
      </c>
      <c r="AF154" s="0" t="s">
        <v>131</v>
      </c>
      <c r="AG154" s="0" t="s">
        <v>529</v>
      </c>
      <c r="AH154" s="0" t="s">
        <v>22</v>
      </c>
      <c r="AI154" s="0" t="s">
        <v>22</v>
      </c>
      <c r="AJ154" s="0" t="s">
        <v>22</v>
      </c>
      <c r="AK154" s="0" t="s">
        <v>22</v>
      </c>
    </row>
    <row customHeight="1" ht="11.25">
      <c r="A155" s="0" t="s">
        <v>22</v>
      </c>
      <c r="B155" s="0" t="s">
        <v>48</v>
      </c>
      <c r="C155" s="0" t="s">
        <v>50</v>
      </c>
      <c r="D155" s="0" t="s">
        <v>22</v>
      </c>
      <c r="E155" s="0" t="s">
        <v>4000</v>
      </c>
      <c r="F155" s="0" t="s">
        <v>1269</v>
      </c>
      <c r="G155" s="0" t="s">
        <v>185</v>
      </c>
      <c r="H155" s="0" t="s">
        <v>185</v>
      </c>
      <c r="I155" s="0" t="s">
        <v>186</v>
      </c>
      <c r="J155" s="0" t="s">
        <v>3744</v>
      </c>
      <c r="K155" s="0" t="s">
        <v>3745</v>
      </c>
      <c r="L155" s="0" t="s">
        <v>3746</v>
      </c>
      <c r="M155" s="0" t="s">
        <v>1261</v>
      </c>
      <c r="N155" s="0" t="s">
        <v>98</v>
      </c>
      <c r="O155" s="0" t="s">
        <v>185</v>
      </c>
      <c r="P155" s="0" t="s">
        <v>185</v>
      </c>
      <c r="Q155" s="0" t="s">
        <v>186</v>
      </c>
      <c r="R155" s="0" t="s">
        <v>3744</v>
      </c>
      <c r="S155" s="0" t="s">
        <v>3745</v>
      </c>
      <c r="T155" s="0" t="s">
        <v>3604</v>
      </c>
      <c r="U155" s="0" t="s">
        <v>3605</v>
      </c>
      <c r="V155" s="0" t="s">
        <v>3606</v>
      </c>
      <c r="W155" s="0" t="s">
        <v>3607</v>
      </c>
      <c r="X155" s="0" t="s">
        <v>3608</v>
      </c>
      <c r="Y155" s="0" t="s">
        <v>3605</v>
      </c>
      <c r="Z155" s="0" t="s">
        <v>4001</v>
      </c>
      <c r="AA155" s="0" t="s">
        <v>4002</v>
      </c>
      <c r="AB155" s="0" t="s">
        <v>4003</v>
      </c>
      <c r="AC155" s="0" t="s">
        <v>61</v>
      </c>
      <c r="AD155" s="0" t="s">
        <v>19</v>
      </c>
      <c r="AE155" s="0" t="s">
        <v>19</v>
      </c>
      <c r="AF155" s="0" t="s">
        <v>151</v>
      </c>
      <c r="AG155" s="0" t="s">
        <v>151</v>
      </c>
      <c r="AH155" s="0" t="s">
        <v>22</v>
      </c>
      <c r="AI155" s="0" t="s">
        <v>22</v>
      </c>
      <c r="AJ155" s="0" t="s">
        <v>22</v>
      </c>
      <c r="AK155" s="0" t="s">
        <v>22</v>
      </c>
    </row>
    <row customHeight="1" ht="11.25">
      <c r="A156" s="0" t="s">
        <v>22</v>
      </c>
      <c r="B156" s="0" t="s">
        <v>48</v>
      </c>
      <c r="C156" s="0" t="s">
        <v>50</v>
      </c>
      <c r="D156" s="0" t="s">
        <v>22</v>
      </c>
      <c r="E156" s="0" t="s">
        <v>4000</v>
      </c>
      <c r="F156" s="0" t="s">
        <v>1269</v>
      </c>
      <c r="G156" s="0" t="s">
        <v>185</v>
      </c>
      <c r="H156" s="0" t="s">
        <v>185</v>
      </c>
      <c r="I156" s="0" t="s">
        <v>186</v>
      </c>
      <c r="J156" s="0" t="s">
        <v>3744</v>
      </c>
      <c r="K156" s="0" t="s">
        <v>3745</v>
      </c>
      <c r="L156" s="0" t="s">
        <v>3746</v>
      </c>
      <c r="M156" s="0" t="s">
        <v>1261</v>
      </c>
      <c r="N156" s="0" t="s">
        <v>98</v>
      </c>
      <c r="O156" s="0" t="s">
        <v>185</v>
      </c>
      <c r="P156" s="0" t="s">
        <v>185</v>
      </c>
      <c r="Q156" s="0" t="s">
        <v>186</v>
      </c>
      <c r="R156" s="0" t="s">
        <v>3744</v>
      </c>
      <c r="S156" s="0" t="s">
        <v>3745</v>
      </c>
      <c r="T156" s="0" t="s">
        <v>3604</v>
      </c>
      <c r="U156" s="0" t="s">
        <v>3605</v>
      </c>
      <c r="V156" s="0" t="s">
        <v>3606</v>
      </c>
      <c r="W156" s="0" t="s">
        <v>3607</v>
      </c>
      <c r="X156" s="0" t="s">
        <v>3608</v>
      </c>
      <c r="Y156" s="0" t="s">
        <v>3605</v>
      </c>
      <c r="Z156" s="0" t="s">
        <v>4001</v>
      </c>
      <c r="AA156" s="0" t="s">
        <v>4002</v>
      </c>
      <c r="AB156" s="0" t="s">
        <v>4003</v>
      </c>
      <c r="AC156" s="0" t="s">
        <v>61</v>
      </c>
      <c r="AD156" s="0" t="s">
        <v>19</v>
      </c>
      <c r="AE156" s="0" t="s">
        <v>19</v>
      </c>
      <c r="AF156" s="0" t="s">
        <v>151</v>
      </c>
      <c r="AG156" s="0" t="s">
        <v>151</v>
      </c>
      <c r="AH156" s="0" t="s">
        <v>22</v>
      </c>
      <c r="AI156" s="0" t="s">
        <v>22</v>
      </c>
      <c r="AJ156" s="0" t="s">
        <v>22</v>
      </c>
      <c r="AK156" s="0" t="s">
        <v>22</v>
      </c>
    </row>
    <row customHeight="1" ht="11.25">
      <c r="A157" s="0" t="s">
        <v>22</v>
      </c>
      <c r="B157" s="0" t="s">
        <v>48</v>
      </c>
      <c r="C157" s="0" t="s">
        <v>50</v>
      </c>
      <c r="D157" s="0" t="s">
        <v>22</v>
      </c>
      <c r="E157" s="0" t="s">
        <v>4004</v>
      </c>
      <c r="F157" s="0" t="s">
        <v>1269</v>
      </c>
      <c r="G157" s="0" t="s">
        <v>185</v>
      </c>
      <c r="H157" s="0" t="s">
        <v>185</v>
      </c>
      <c r="I157" s="0" t="s">
        <v>186</v>
      </c>
      <c r="J157" s="0" t="s">
        <v>3805</v>
      </c>
      <c r="K157" s="0" t="s">
        <v>3806</v>
      </c>
      <c r="L157" s="0" t="s">
        <v>3807</v>
      </c>
      <c r="M157" s="0" t="s">
        <v>1261</v>
      </c>
      <c r="N157" s="0" t="s">
        <v>98</v>
      </c>
      <c r="O157" s="0" t="s">
        <v>185</v>
      </c>
      <c r="P157" s="0" t="s">
        <v>185</v>
      </c>
      <c r="Q157" s="0" t="s">
        <v>186</v>
      </c>
      <c r="R157" s="0" t="s">
        <v>3805</v>
      </c>
      <c r="S157" s="0" t="s">
        <v>3806</v>
      </c>
      <c r="T157" s="0" t="s">
        <v>3604</v>
      </c>
      <c r="U157" s="0" t="s">
        <v>3605</v>
      </c>
      <c r="V157" s="0" t="s">
        <v>3606</v>
      </c>
      <c r="W157" s="0" t="s">
        <v>3607</v>
      </c>
      <c r="X157" s="0" t="s">
        <v>3808</v>
      </c>
      <c r="Y157" s="0" t="s">
        <v>3605</v>
      </c>
      <c r="Z157" s="0" t="s">
        <v>3809</v>
      </c>
      <c r="AA157" s="0" t="s">
        <v>3810</v>
      </c>
      <c r="AB157" s="0" t="s">
        <v>3811</v>
      </c>
      <c r="AC157" s="0" t="s">
        <v>61</v>
      </c>
      <c r="AD157" s="0" t="s">
        <v>19</v>
      </c>
      <c r="AE157" s="0" t="s">
        <v>19</v>
      </c>
      <c r="AF157" s="0" t="s">
        <v>4005</v>
      </c>
      <c r="AG157" s="0" t="s">
        <v>3768</v>
      </c>
      <c r="AH157" s="0" t="s">
        <v>22</v>
      </c>
      <c r="AI157" s="0" t="s">
        <v>22</v>
      </c>
      <c r="AJ157" s="0" t="s">
        <v>22</v>
      </c>
      <c r="AK157" s="0" t="s">
        <v>22</v>
      </c>
    </row>
    <row customHeight="1" ht="11.25">
      <c r="A158" s="0" t="s">
        <v>22</v>
      </c>
      <c r="B158" s="0" t="s">
        <v>48</v>
      </c>
      <c r="C158" s="0" t="s">
        <v>50</v>
      </c>
      <c r="D158" s="0" t="s">
        <v>22</v>
      </c>
      <c r="E158" s="0" t="s">
        <v>4004</v>
      </c>
      <c r="F158" s="0" t="s">
        <v>1269</v>
      </c>
      <c r="G158" s="0" t="s">
        <v>185</v>
      </c>
      <c r="H158" s="0" t="s">
        <v>185</v>
      </c>
      <c r="I158" s="0" t="s">
        <v>186</v>
      </c>
      <c r="J158" s="0" t="s">
        <v>3805</v>
      </c>
      <c r="K158" s="0" t="s">
        <v>3806</v>
      </c>
      <c r="L158" s="0" t="s">
        <v>3807</v>
      </c>
      <c r="M158" s="0" t="s">
        <v>1261</v>
      </c>
      <c r="N158" s="0" t="s">
        <v>98</v>
      </c>
      <c r="O158" s="0" t="s">
        <v>185</v>
      </c>
      <c r="P158" s="0" t="s">
        <v>185</v>
      </c>
      <c r="Q158" s="0" t="s">
        <v>186</v>
      </c>
      <c r="R158" s="0" t="s">
        <v>3805</v>
      </c>
      <c r="S158" s="0" t="s">
        <v>3806</v>
      </c>
      <c r="T158" s="0" t="s">
        <v>3604</v>
      </c>
      <c r="U158" s="0" t="s">
        <v>3605</v>
      </c>
      <c r="V158" s="0" t="s">
        <v>3606</v>
      </c>
      <c r="W158" s="0" t="s">
        <v>3607</v>
      </c>
      <c r="X158" s="0" t="s">
        <v>3808</v>
      </c>
      <c r="Y158" s="0" t="s">
        <v>3605</v>
      </c>
      <c r="Z158" s="0" t="s">
        <v>3809</v>
      </c>
      <c r="AA158" s="0" t="s">
        <v>3810</v>
      </c>
      <c r="AB158" s="0" t="s">
        <v>3811</v>
      </c>
      <c r="AC158" s="0" t="s">
        <v>61</v>
      </c>
      <c r="AD158" s="0" t="s">
        <v>19</v>
      </c>
      <c r="AE158" s="0" t="s">
        <v>19</v>
      </c>
      <c r="AF158" s="0" t="s">
        <v>4005</v>
      </c>
      <c r="AG158" s="0" t="s">
        <v>3768</v>
      </c>
      <c r="AH158" s="0" t="s">
        <v>22</v>
      </c>
      <c r="AI158" s="0" t="s">
        <v>22</v>
      </c>
      <c r="AJ158" s="0" t="s">
        <v>22</v>
      </c>
      <c r="AK158" s="0" t="s">
        <v>22</v>
      </c>
    </row>
    <row customHeight="1" ht="11.25">
      <c r="A159" s="0" t="s">
        <v>22</v>
      </c>
      <c r="B159" s="0" t="s">
        <v>48</v>
      </c>
      <c r="C159" s="0" t="s">
        <v>50</v>
      </c>
      <c r="D159" s="0" t="s">
        <v>22</v>
      </c>
      <c r="E159" s="0" t="s">
        <v>4006</v>
      </c>
      <c r="F159" s="0" t="s">
        <v>1269</v>
      </c>
      <c r="G159" s="0" t="s">
        <v>185</v>
      </c>
      <c r="H159" s="0" t="s">
        <v>185</v>
      </c>
      <c r="I159" s="0" t="s">
        <v>186</v>
      </c>
      <c r="J159" s="0" t="s">
        <v>3751</v>
      </c>
      <c r="K159" s="0" t="s">
        <v>3752</v>
      </c>
      <c r="L159" s="0" t="s">
        <v>4007</v>
      </c>
      <c r="M159" s="0" t="s">
        <v>1261</v>
      </c>
      <c r="N159" s="0" t="s">
        <v>98</v>
      </c>
      <c r="O159" s="0" t="s">
        <v>185</v>
      </c>
      <c r="P159" s="0" t="s">
        <v>185</v>
      </c>
      <c r="Q159" s="0" t="s">
        <v>186</v>
      </c>
      <c r="R159" s="0" t="s">
        <v>3751</v>
      </c>
      <c r="S159" s="0" t="s">
        <v>3752</v>
      </c>
      <c r="T159" s="0" t="s">
        <v>3604</v>
      </c>
      <c r="U159" s="0" t="s">
        <v>3605</v>
      </c>
      <c r="V159" s="0" t="s">
        <v>3606</v>
      </c>
      <c r="W159" s="0" t="s">
        <v>3607</v>
      </c>
      <c r="X159" s="0" t="s">
        <v>3754</v>
      </c>
      <c r="Y159" s="0" t="s">
        <v>3605</v>
      </c>
      <c r="Z159" s="0" t="s">
        <v>1261</v>
      </c>
      <c r="AA159" s="0" t="s">
        <v>3755</v>
      </c>
      <c r="AB159" s="0" t="s">
        <v>3756</v>
      </c>
      <c r="AC159" s="0" t="s">
        <v>61</v>
      </c>
      <c r="AD159" s="0" t="s">
        <v>19</v>
      </c>
      <c r="AE159" s="0" t="s">
        <v>19</v>
      </c>
      <c r="AF159" s="0" t="s">
        <v>3622</v>
      </c>
      <c r="AG159" s="0" t="s">
        <v>3622</v>
      </c>
      <c r="AH159" s="0" t="s">
        <v>22</v>
      </c>
      <c r="AI159" s="0" t="s">
        <v>22</v>
      </c>
      <c r="AJ159" s="0" t="s">
        <v>22</v>
      </c>
      <c r="AK159" s="0" t="s">
        <v>22</v>
      </c>
    </row>
    <row customHeight="1" ht="11.25">
      <c r="A160" s="0" t="s">
        <v>22</v>
      </c>
      <c r="B160" s="0" t="s">
        <v>48</v>
      </c>
      <c r="C160" s="0" t="s">
        <v>50</v>
      </c>
      <c r="D160" s="0" t="s">
        <v>22</v>
      </c>
      <c r="E160" s="0" t="s">
        <v>4006</v>
      </c>
      <c r="F160" s="0" t="s">
        <v>1269</v>
      </c>
      <c r="G160" s="0" t="s">
        <v>185</v>
      </c>
      <c r="H160" s="0" t="s">
        <v>185</v>
      </c>
      <c r="I160" s="0" t="s">
        <v>186</v>
      </c>
      <c r="J160" s="0" t="s">
        <v>3751</v>
      </c>
      <c r="K160" s="0" t="s">
        <v>3752</v>
      </c>
      <c r="L160" s="0" t="s">
        <v>4007</v>
      </c>
      <c r="M160" s="0" t="s">
        <v>1261</v>
      </c>
      <c r="N160" s="0" t="s">
        <v>98</v>
      </c>
      <c r="O160" s="0" t="s">
        <v>185</v>
      </c>
      <c r="P160" s="0" t="s">
        <v>185</v>
      </c>
      <c r="Q160" s="0" t="s">
        <v>186</v>
      </c>
      <c r="R160" s="0" t="s">
        <v>3751</v>
      </c>
      <c r="S160" s="0" t="s">
        <v>3752</v>
      </c>
      <c r="T160" s="0" t="s">
        <v>3604</v>
      </c>
      <c r="U160" s="0" t="s">
        <v>3605</v>
      </c>
      <c r="V160" s="0" t="s">
        <v>3606</v>
      </c>
      <c r="W160" s="0" t="s">
        <v>3607</v>
      </c>
      <c r="X160" s="0" t="s">
        <v>3754</v>
      </c>
      <c r="Y160" s="0" t="s">
        <v>3605</v>
      </c>
      <c r="Z160" s="0" t="s">
        <v>1261</v>
      </c>
      <c r="AA160" s="0" t="s">
        <v>3755</v>
      </c>
      <c r="AB160" s="0" t="s">
        <v>3756</v>
      </c>
      <c r="AC160" s="0" t="s">
        <v>61</v>
      </c>
      <c r="AD160" s="0" t="s">
        <v>19</v>
      </c>
      <c r="AE160" s="0" t="s">
        <v>19</v>
      </c>
      <c r="AF160" s="0" t="s">
        <v>3622</v>
      </c>
      <c r="AG160" s="0" t="s">
        <v>3622</v>
      </c>
      <c r="AH160" s="0" t="s">
        <v>22</v>
      </c>
      <c r="AI160" s="0" t="s">
        <v>22</v>
      </c>
      <c r="AJ160" s="0" t="s">
        <v>22</v>
      </c>
      <c r="AK160" s="0" t="s">
        <v>22</v>
      </c>
    </row>
    <row customHeight="1" ht="11.25">
      <c r="A161" s="0" t="s">
        <v>22</v>
      </c>
      <c r="B161" s="0" t="s">
        <v>48</v>
      </c>
      <c r="C161" s="0" t="s">
        <v>50</v>
      </c>
      <c r="D161" s="0" t="s">
        <v>22</v>
      </c>
      <c r="E161" s="0" t="s">
        <v>4008</v>
      </c>
      <c r="F161" s="0" t="s">
        <v>1269</v>
      </c>
      <c r="G161" s="0" t="s">
        <v>185</v>
      </c>
      <c r="H161" s="0" t="s">
        <v>185</v>
      </c>
      <c r="I161" s="0" t="s">
        <v>186</v>
      </c>
      <c r="J161" s="0" t="s">
        <v>3751</v>
      </c>
      <c r="K161" s="0" t="s">
        <v>3752</v>
      </c>
      <c r="L161" s="0" t="s">
        <v>4009</v>
      </c>
      <c r="M161" s="0" t="s">
        <v>1261</v>
      </c>
      <c r="N161" s="0" t="s">
        <v>98</v>
      </c>
      <c r="O161" s="0" t="s">
        <v>185</v>
      </c>
      <c r="P161" s="0" t="s">
        <v>185</v>
      </c>
      <c r="Q161" s="0" t="s">
        <v>186</v>
      </c>
      <c r="R161" s="0" t="s">
        <v>3751</v>
      </c>
      <c r="S161" s="0" t="s">
        <v>3752</v>
      </c>
      <c r="T161" s="0" t="s">
        <v>3604</v>
      </c>
      <c r="U161" s="0" t="s">
        <v>3605</v>
      </c>
      <c r="V161" s="0" t="s">
        <v>3606</v>
      </c>
      <c r="W161" s="0" t="s">
        <v>3607</v>
      </c>
      <c r="X161" s="0" t="s">
        <v>3608</v>
      </c>
      <c r="Y161" s="0" t="s">
        <v>3605</v>
      </c>
      <c r="Z161" s="0" t="s">
        <v>2221</v>
      </c>
      <c r="AA161" s="0" t="s">
        <v>3766</v>
      </c>
      <c r="AB161" s="0" t="s">
        <v>4010</v>
      </c>
      <c r="AC161" s="0" t="s">
        <v>61</v>
      </c>
      <c r="AD161" s="0" t="s">
        <v>19</v>
      </c>
      <c r="AE161" s="0" t="s">
        <v>19</v>
      </c>
      <c r="AF161" s="0" t="s">
        <v>132</v>
      </c>
      <c r="AG161" s="0" t="s">
        <v>118</v>
      </c>
      <c r="AH161" s="0" t="s">
        <v>22</v>
      </c>
      <c r="AI161" s="0" t="s">
        <v>22</v>
      </c>
      <c r="AJ161" s="0" t="s">
        <v>22</v>
      </c>
      <c r="AK161" s="0" t="s">
        <v>22</v>
      </c>
    </row>
    <row customHeight="1" ht="11.25">
      <c r="A162" s="0" t="s">
        <v>22</v>
      </c>
      <c r="B162" s="0" t="s">
        <v>48</v>
      </c>
      <c r="C162" s="0" t="s">
        <v>50</v>
      </c>
      <c r="D162" s="0" t="s">
        <v>22</v>
      </c>
      <c r="E162" s="0" t="s">
        <v>4008</v>
      </c>
      <c r="F162" s="0" t="s">
        <v>1269</v>
      </c>
      <c r="G162" s="0" t="s">
        <v>185</v>
      </c>
      <c r="H162" s="0" t="s">
        <v>185</v>
      </c>
      <c r="I162" s="0" t="s">
        <v>186</v>
      </c>
      <c r="J162" s="0" t="s">
        <v>3751</v>
      </c>
      <c r="K162" s="0" t="s">
        <v>3752</v>
      </c>
      <c r="L162" s="0" t="s">
        <v>4009</v>
      </c>
      <c r="M162" s="0" t="s">
        <v>1261</v>
      </c>
      <c r="N162" s="0" t="s">
        <v>98</v>
      </c>
      <c r="O162" s="0" t="s">
        <v>185</v>
      </c>
      <c r="P162" s="0" t="s">
        <v>185</v>
      </c>
      <c r="Q162" s="0" t="s">
        <v>186</v>
      </c>
      <c r="R162" s="0" t="s">
        <v>3751</v>
      </c>
      <c r="S162" s="0" t="s">
        <v>3752</v>
      </c>
      <c r="T162" s="0" t="s">
        <v>3604</v>
      </c>
      <c r="U162" s="0" t="s">
        <v>3605</v>
      </c>
      <c r="V162" s="0" t="s">
        <v>3606</v>
      </c>
      <c r="W162" s="0" t="s">
        <v>3607</v>
      </c>
      <c r="X162" s="0" t="s">
        <v>3608</v>
      </c>
      <c r="Y162" s="0" t="s">
        <v>3605</v>
      </c>
      <c r="Z162" s="0" t="s">
        <v>2221</v>
      </c>
      <c r="AA162" s="0" t="s">
        <v>3766</v>
      </c>
      <c r="AB162" s="0" t="s">
        <v>4010</v>
      </c>
      <c r="AC162" s="0" t="s">
        <v>61</v>
      </c>
      <c r="AD162" s="0" t="s">
        <v>19</v>
      </c>
      <c r="AE162" s="0" t="s">
        <v>19</v>
      </c>
      <c r="AF162" s="0" t="s">
        <v>132</v>
      </c>
      <c r="AG162" s="0" t="s">
        <v>118</v>
      </c>
      <c r="AH162" s="0" t="s">
        <v>22</v>
      </c>
      <c r="AI162" s="0" t="s">
        <v>22</v>
      </c>
      <c r="AJ162" s="0" t="s">
        <v>22</v>
      </c>
      <c r="AK162" s="0" t="s">
        <v>22</v>
      </c>
    </row>
    <row customHeight="1" ht="11.25">
      <c r="A163" s="0" t="s">
        <v>22</v>
      </c>
      <c r="B163" s="0" t="s">
        <v>48</v>
      </c>
      <c r="C163" s="0" t="s">
        <v>50</v>
      </c>
      <c r="D163" s="0" t="s">
        <v>22</v>
      </c>
      <c r="E163" s="0" t="s">
        <v>4011</v>
      </c>
      <c r="F163" s="0" t="s">
        <v>1269</v>
      </c>
      <c r="G163" s="0" t="s">
        <v>185</v>
      </c>
      <c r="H163" s="0" t="s">
        <v>185</v>
      </c>
      <c r="I163" s="0" t="s">
        <v>186</v>
      </c>
      <c r="J163" s="0" t="s">
        <v>3751</v>
      </c>
      <c r="K163" s="0" t="s">
        <v>3752</v>
      </c>
      <c r="L163" s="0" t="s">
        <v>4012</v>
      </c>
      <c r="M163" s="0" t="s">
        <v>1261</v>
      </c>
      <c r="N163" s="0" t="s">
        <v>98</v>
      </c>
      <c r="O163" s="0" t="s">
        <v>185</v>
      </c>
      <c r="P163" s="0" t="s">
        <v>185</v>
      </c>
      <c r="Q163" s="0" t="s">
        <v>186</v>
      </c>
      <c r="R163" s="0" t="s">
        <v>3751</v>
      </c>
      <c r="S163" s="0" t="s">
        <v>3752</v>
      </c>
      <c r="T163" s="0" t="s">
        <v>3604</v>
      </c>
      <c r="U163" s="0" t="s">
        <v>3605</v>
      </c>
      <c r="V163" s="0" t="s">
        <v>3606</v>
      </c>
      <c r="W163" s="0" t="s">
        <v>3607</v>
      </c>
      <c r="X163" s="0" t="s">
        <v>3608</v>
      </c>
      <c r="Y163" s="0" t="s">
        <v>3605</v>
      </c>
      <c r="Z163" s="0" t="s">
        <v>4013</v>
      </c>
      <c r="AA163" s="0" t="s">
        <v>4014</v>
      </c>
      <c r="AB163" s="0" t="s">
        <v>4015</v>
      </c>
      <c r="AC163" s="0" t="s">
        <v>61</v>
      </c>
      <c r="AD163" s="0" t="s">
        <v>19</v>
      </c>
      <c r="AE163" s="0" t="s">
        <v>19</v>
      </c>
      <c r="AF163" s="0" t="s">
        <v>4016</v>
      </c>
      <c r="AG163" s="0" t="s">
        <v>132</v>
      </c>
      <c r="AH163" s="0" t="s">
        <v>22</v>
      </c>
      <c r="AI163" s="0" t="s">
        <v>22</v>
      </c>
      <c r="AJ163" s="0" t="s">
        <v>22</v>
      </c>
      <c r="AK163" s="0" t="s">
        <v>22</v>
      </c>
    </row>
    <row customHeight="1" ht="11.25">
      <c r="A164" s="0" t="s">
        <v>22</v>
      </c>
      <c r="B164" s="0" t="s">
        <v>48</v>
      </c>
      <c r="C164" s="0" t="s">
        <v>50</v>
      </c>
      <c r="D164" s="0" t="s">
        <v>22</v>
      </c>
      <c r="E164" s="0" t="s">
        <v>4011</v>
      </c>
      <c r="F164" s="0" t="s">
        <v>1269</v>
      </c>
      <c r="G164" s="0" t="s">
        <v>185</v>
      </c>
      <c r="H164" s="0" t="s">
        <v>185</v>
      </c>
      <c r="I164" s="0" t="s">
        <v>186</v>
      </c>
      <c r="J164" s="0" t="s">
        <v>3751</v>
      </c>
      <c r="K164" s="0" t="s">
        <v>3752</v>
      </c>
      <c r="L164" s="0" t="s">
        <v>4012</v>
      </c>
      <c r="M164" s="0" t="s">
        <v>1261</v>
      </c>
      <c r="N164" s="0" t="s">
        <v>98</v>
      </c>
      <c r="O164" s="0" t="s">
        <v>185</v>
      </c>
      <c r="P164" s="0" t="s">
        <v>185</v>
      </c>
      <c r="Q164" s="0" t="s">
        <v>186</v>
      </c>
      <c r="R164" s="0" t="s">
        <v>3751</v>
      </c>
      <c r="S164" s="0" t="s">
        <v>3752</v>
      </c>
      <c r="T164" s="0" t="s">
        <v>3604</v>
      </c>
      <c r="U164" s="0" t="s">
        <v>3605</v>
      </c>
      <c r="V164" s="0" t="s">
        <v>3606</v>
      </c>
      <c r="W164" s="0" t="s">
        <v>3607</v>
      </c>
      <c r="X164" s="0" t="s">
        <v>3608</v>
      </c>
      <c r="Y164" s="0" t="s">
        <v>3605</v>
      </c>
      <c r="Z164" s="0" t="s">
        <v>4013</v>
      </c>
      <c r="AA164" s="0" t="s">
        <v>4014</v>
      </c>
      <c r="AB164" s="0" t="s">
        <v>4015</v>
      </c>
      <c r="AC164" s="0" t="s">
        <v>61</v>
      </c>
      <c r="AD164" s="0" t="s">
        <v>19</v>
      </c>
      <c r="AE164" s="0" t="s">
        <v>19</v>
      </c>
      <c r="AF164" s="0" t="s">
        <v>4016</v>
      </c>
      <c r="AG164" s="0" t="s">
        <v>132</v>
      </c>
      <c r="AH164" s="0" t="s">
        <v>22</v>
      </c>
      <c r="AI164" s="0" t="s">
        <v>22</v>
      </c>
      <c r="AJ164" s="0" t="s">
        <v>22</v>
      </c>
      <c r="AK164" s="0" t="s">
        <v>22</v>
      </c>
    </row>
    <row customHeight="1" ht="11.25">
      <c r="A165" s="0" t="s">
        <v>22</v>
      </c>
      <c r="B165" s="0" t="s">
        <v>48</v>
      </c>
      <c r="C165" s="0" t="s">
        <v>50</v>
      </c>
      <c r="D165" s="0" t="s">
        <v>22</v>
      </c>
      <c r="E165" s="0" t="s">
        <v>4017</v>
      </c>
      <c r="F165" s="0" t="s">
        <v>1269</v>
      </c>
      <c r="G165" s="0" t="s">
        <v>185</v>
      </c>
      <c r="H165" s="0" t="s">
        <v>185</v>
      </c>
      <c r="I165" s="0" t="s">
        <v>186</v>
      </c>
      <c r="J165" s="0" t="s">
        <v>3744</v>
      </c>
      <c r="K165" s="0" t="s">
        <v>3745</v>
      </c>
      <c r="L165" s="0" t="s">
        <v>3746</v>
      </c>
      <c r="M165" s="0" t="s">
        <v>1261</v>
      </c>
      <c r="N165" s="0" t="s">
        <v>98</v>
      </c>
      <c r="O165" s="0" t="s">
        <v>185</v>
      </c>
      <c r="P165" s="0" t="s">
        <v>185</v>
      </c>
      <c r="Q165" s="0" t="s">
        <v>186</v>
      </c>
      <c r="R165" s="0" t="s">
        <v>3744</v>
      </c>
      <c r="S165" s="0" t="s">
        <v>3745</v>
      </c>
      <c r="T165" s="0" t="s">
        <v>3604</v>
      </c>
      <c r="U165" s="0" t="s">
        <v>3605</v>
      </c>
      <c r="V165" s="0" t="s">
        <v>3606</v>
      </c>
      <c r="W165" s="0" t="s">
        <v>3607</v>
      </c>
      <c r="X165" s="0" t="s">
        <v>3608</v>
      </c>
      <c r="Y165" s="0" t="s">
        <v>3605</v>
      </c>
      <c r="Z165" s="0" t="s">
        <v>101</v>
      </c>
      <c r="AA165" s="0" t="s">
        <v>3628</v>
      </c>
      <c r="AB165" s="0" t="s">
        <v>4018</v>
      </c>
      <c r="AC165" s="0" t="s">
        <v>61</v>
      </c>
      <c r="AD165" s="0" t="s">
        <v>19</v>
      </c>
      <c r="AE165" s="0" t="s">
        <v>19</v>
      </c>
      <c r="AF165" s="0" t="s">
        <v>151</v>
      </c>
      <c r="AG165" s="0" t="s">
        <v>151</v>
      </c>
      <c r="AH165" s="0" t="s">
        <v>22</v>
      </c>
      <c r="AI165" s="0" t="s">
        <v>22</v>
      </c>
      <c r="AJ165" s="0" t="s">
        <v>22</v>
      </c>
      <c r="AK165" s="0" t="s">
        <v>22</v>
      </c>
    </row>
    <row customHeight="1" ht="11.25">
      <c r="A166" s="0" t="s">
        <v>22</v>
      </c>
      <c r="B166" s="0" t="s">
        <v>48</v>
      </c>
      <c r="C166" s="0" t="s">
        <v>50</v>
      </c>
      <c r="D166" s="0" t="s">
        <v>22</v>
      </c>
      <c r="E166" s="0" t="s">
        <v>4017</v>
      </c>
      <c r="F166" s="0" t="s">
        <v>1269</v>
      </c>
      <c r="G166" s="0" t="s">
        <v>185</v>
      </c>
      <c r="H166" s="0" t="s">
        <v>185</v>
      </c>
      <c r="I166" s="0" t="s">
        <v>186</v>
      </c>
      <c r="J166" s="0" t="s">
        <v>3744</v>
      </c>
      <c r="K166" s="0" t="s">
        <v>3745</v>
      </c>
      <c r="L166" s="0" t="s">
        <v>3746</v>
      </c>
      <c r="M166" s="0" t="s">
        <v>1261</v>
      </c>
      <c r="N166" s="0" t="s">
        <v>98</v>
      </c>
      <c r="O166" s="0" t="s">
        <v>185</v>
      </c>
      <c r="P166" s="0" t="s">
        <v>185</v>
      </c>
      <c r="Q166" s="0" t="s">
        <v>186</v>
      </c>
      <c r="R166" s="0" t="s">
        <v>3744</v>
      </c>
      <c r="S166" s="0" t="s">
        <v>3745</v>
      </c>
      <c r="T166" s="0" t="s">
        <v>3604</v>
      </c>
      <c r="U166" s="0" t="s">
        <v>3605</v>
      </c>
      <c r="V166" s="0" t="s">
        <v>3606</v>
      </c>
      <c r="W166" s="0" t="s">
        <v>3607</v>
      </c>
      <c r="X166" s="0" t="s">
        <v>3608</v>
      </c>
      <c r="Y166" s="0" t="s">
        <v>3605</v>
      </c>
      <c r="Z166" s="0" t="s">
        <v>101</v>
      </c>
      <c r="AA166" s="0" t="s">
        <v>3628</v>
      </c>
      <c r="AB166" s="0" t="s">
        <v>4018</v>
      </c>
      <c r="AC166" s="0" t="s">
        <v>61</v>
      </c>
      <c r="AD166" s="0" t="s">
        <v>19</v>
      </c>
      <c r="AE166" s="0" t="s">
        <v>19</v>
      </c>
      <c r="AF166" s="0" t="s">
        <v>151</v>
      </c>
      <c r="AG166" s="0" t="s">
        <v>151</v>
      </c>
      <c r="AH166" s="0" t="s">
        <v>22</v>
      </c>
      <c r="AI166" s="0" t="s">
        <v>22</v>
      </c>
      <c r="AJ166" s="0" t="s">
        <v>22</v>
      </c>
      <c r="AK166" s="0" t="s">
        <v>22</v>
      </c>
    </row>
    <row customHeight="1" ht="11.25">
      <c r="A167" s="0" t="s">
        <v>22</v>
      </c>
      <c r="B167" s="0" t="s">
        <v>48</v>
      </c>
      <c r="C167" s="0" t="s">
        <v>50</v>
      </c>
      <c r="D167" s="0" t="s">
        <v>22</v>
      </c>
      <c r="E167" s="0" t="s">
        <v>4019</v>
      </c>
      <c r="F167" s="0" t="s">
        <v>1269</v>
      </c>
      <c r="G167" s="0" t="s">
        <v>155</v>
      </c>
      <c r="H167" s="0" t="s">
        <v>155</v>
      </c>
      <c r="I167" s="0" t="s">
        <v>156</v>
      </c>
      <c r="J167" s="0" t="s">
        <v>4020</v>
      </c>
      <c r="K167" s="0" t="s">
        <v>4021</v>
      </c>
      <c r="L167" s="0" t="s">
        <v>976</v>
      </c>
      <c r="M167" s="0" t="s">
        <v>976</v>
      </c>
      <c r="N167" s="0" t="s">
        <v>98</v>
      </c>
      <c r="O167" s="0" t="s">
        <v>155</v>
      </c>
      <c r="P167" s="0" t="s">
        <v>155</v>
      </c>
      <c r="Q167" s="0" t="s">
        <v>156</v>
      </c>
      <c r="R167" s="0" t="s">
        <v>4020</v>
      </c>
      <c r="S167" s="0" t="s">
        <v>4021</v>
      </c>
      <c r="T167" s="0" t="s">
        <v>3604</v>
      </c>
      <c r="U167" s="0" t="s">
        <v>3707</v>
      </c>
      <c r="V167" s="0" t="s">
        <v>3726</v>
      </c>
      <c r="W167" s="0" t="s">
        <v>3607</v>
      </c>
      <c r="X167" s="0" t="s">
        <v>3700</v>
      </c>
      <c r="Y167" s="0" t="s">
        <v>3605</v>
      </c>
      <c r="Z167" s="0" t="s">
        <v>4022</v>
      </c>
      <c r="AA167" s="0" t="s">
        <v>4023</v>
      </c>
      <c r="AB167" s="0" t="s">
        <v>4024</v>
      </c>
      <c r="AC167" s="0" t="s">
        <v>61</v>
      </c>
      <c r="AD167" s="0" t="s">
        <v>19</v>
      </c>
      <c r="AE167" s="0" t="s">
        <v>19</v>
      </c>
      <c r="AF167" s="0" t="s">
        <v>131</v>
      </c>
      <c r="AG167" s="0" t="s">
        <v>131</v>
      </c>
      <c r="AH167" s="0" t="s">
        <v>22</v>
      </c>
      <c r="AI167" s="0" t="s">
        <v>22</v>
      </c>
      <c r="AJ167" s="0" t="s">
        <v>22</v>
      </c>
      <c r="AK167" s="0" t="s">
        <v>22</v>
      </c>
    </row>
    <row customHeight="1" ht="11.25">
      <c r="A168" s="0" t="s">
        <v>22</v>
      </c>
      <c r="B168" s="0" t="s">
        <v>48</v>
      </c>
      <c r="C168" s="0" t="s">
        <v>50</v>
      </c>
      <c r="D168" s="0" t="s">
        <v>22</v>
      </c>
      <c r="E168" s="0" t="s">
        <v>4019</v>
      </c>
      <c r="F168" s="0" t="s">
        <v>1269</v>
      </c>
      <c r="G168" s="0" t="s">
        <v>155</v>
      </c>
      <c r="H168" s="0" t="s">
        <v>155</v>
      </c>
      <c r="I168" s="0" t="s">
        <v>156</v>
      </c>
      <c r="J168" s="0" t="s">
        <v>4020</v>
      </c>
      <c r="K168" s="0" t="s">
        <v>4021</v>
      </c>
      <c r="L168" s="0" t="s">
        <v>976</v>
      </c>
      <c r="M168" s="0" t="s">
        <v>976</v>
      </c>
      <c r="N168" s="0" t="s">
        <v>98</v>
      </c>
      <c r="O168" s="0" t="s">
        <v>155</v>
      </c>
      <c r="P168" s="0" t="s">
        <v>155</v>
      </c>
      <c r="Q168" s="0" t="s">
        <v>156</v>
      </c>
      <c r="R168" s="0" t="s">
        <v>4020</v>
      </c>
      <c r="S168" s="0" t="s">
        <v>4021</v>
      </c>
      <c r="T168" s="0" t="s">
        <v>3604</v>
      </c>
      <c r="U168" s="0" t="s">
        <v>3707</v>
      </c>
      <c r="V168" s="0" t="s">
        <v>3726</v>
      </c>
      <c r="W168" s="0" t="s">
        <v>3607</v>
      </c>
      <c r="X168" s="0" t="s">
        <v>3700</v>
      </c>
      <c r="Y168" s="0" t="s">
        <v>3605</v>
      </c>
      <c r="Z168" s="0" t="s">
        <v>4022</v>
      </c>
      <c r="AA168" s="0" t="s">
        <v>4023</v>
      </c>
      <c r="AB168" s="0" t="s">
        <v>4024</v>
      </c>
      <c r="AC168" s="0" t="s">
        <v>61</v>
      </c>
      <c r="AD168" s="0" t="s">
        <v>19</v>
      </c>
      <c r="AE168" s="0" t="s">
        <v>19</v>
      </c>
      <c r="AF168" s="0" t="s">
        <v>131</v>
      </c>
      <c r="AG168" s="0" t="s">
        <v>131</v>
      </c>
      <c r="AH168" s="0" t="s">
        <v>22</v>
      </c>
      <c r="AI168" s="0" t="s">
        <v>22</v>
      </c>
      <c r="AJ168" s="0" t="s">
        <v>22</v>
      </c>
      <c r="AK168" s="0" t="s">
        <v>22</v>
      </c>
    </row>
    <row customHeight="1" ht="11.25">
      <c r="A169" s="0" t="s">
        <v>22</v>
      </c>
      <c r="B169" s="0" t="s">
        <v>48</v>
      </c>
      <c r="C169" s="0" t="s">
        <v>50</v>
      </c>
      <c r="D169" s="0" t="s">
        <v>22</v>
      </c>
      <c r="E169" s="0" t="s">
        <v>4025</v>
      </c>
      <c r="F169" s="0" t="s">
        <v>1269</v>
      </c>
      <c r="G169" s="0" t="s">
        <v>159</v>
      </c>
      <c r="H169" s="0" t="s">
        <v>159</v>
      </c>
      <c r="I169" s="0" t="s">
        <v>160</v>
      </c>
      <c r="J169" s="0" t="s">
        <v>4026</v>
      </c>
      <c r="K169" s="0" t="s">
        <v>4027</v>
      </c>
      <c r="L169" s="0" t="s">
        <v>4028</v>
      </c>
      <c r="M169" s="0" t="s">
        <v>4029</v>
      </c>
      <c r="N169" s="0" t="s">
        <v>98</v>
      </c>
      <c r="O169" s="0" t="s">
        <v>159</v>
      </c>
      <c r="P169" s="0" t="s">
        <v>159</v>
      </c>
      <c r="Q169" s="0" t="s">
        <v>160</v>
      </c>
      <c r="R169" s="0" t="s">
        <v>4026</v>
      </c>
      <c r="S169" s="0" t="s">
        <v>4027</v>
      </c>
      <c r="T169" s="0" t="s">
        <v>3604</v>
      </c>
      <c r="U169" s="0" t="s">
        <v>3605</v>
      </c>
      <c r="V169" s="0" t="s">
        <v>3606</v>
      </c>
      <c r="W169" s="0" t="s">
        <v>3607</v>
      </c>
      <c r="X169" s="0" t="s">
        <v>3608</v>
      </c>
      <c r="Y169" s="0" t="s">
        <v>3605</v>
      </c>
      <c r="Z169" s="0" t="s">
        <v>4030</v>
      </c>
      <c r="AA169" s="0" t="s">
        <v>3828</v>
      </c>
      <c r="AB169" s="0" t="s">
        <v>4031</v>
      </c>
      <c r="AC169" s="0" t="s">
        <v>61</v>
      </c>
      <c r="AD169" s="0" t="s">
        <v>19</v>
      </c>
      <c r="AE169" s="0" t="s">
        <v>19</v>
      </c>
      <c r="AF169" s="0" t="s">
        <v>131</v>
      </c>
      <c r="AG169" s="0" t="s">
        <v>118</v>
      </c>
      <c r="AH169" s="0" t="s">
        <v>22</v>
      </c>
      <c r="AI169" s="0" t="s">
        <v>22</v>
      </c>
      <c r="AJ169" s="0" t="s">
        <v>22</v>
      </c>
      <c r="AK169" s="0" t="s">
        <v>22</v>
      </c>
    </row>
    <row customHeight="1" ht="11.25">
      <c r="A170" s="0" t="s">
        <v>22</v>
      </c>
      <c r="B170" s="0" t="s">
        <v>48</v>
      </c>
      <c r="C170" s="0" t="s">
        <v>50</v>
      </c>
      <c r="D170" s="0" t="s">
        <v>22</v>
      </c>
      <c r="E170" s="0" t="s">
        <v>4025</v>
      </c>
      <c r="F170" s="0" t="s">
        <v>1269</v>
      </c>
      <c r="G170" s="0" t="s">
        <v>159</v>
      </c>
      <c r="H170" s="0" t="s">
        <v>159</v>
      </c>
      <c r="I170" s="0" t="s">
        <v>160</v>
      </c>
      <c r="J170" s="0" t="s">
        <v>4026</v>
      </c>
      <c r="K170" s="0" t="s">
        <v>4027</v>
      </c>
      <c r="L170" s="0" t="s">
        <v>4028</v>
      </c>
      <c r="M170" s="0" t="s">
        <v>4029</v>
      </c>
      <c r="N170" s="0" t="s">
        <v>98</v>
      </c>
      <c r="O170" s="0" t="s">
        <v>159</v>
      </c>
      <c r="P170" s="0" t="s">
        <v>159</v>
      </c>
      <c r="Q170" s="0" t="s">
        <v>160</v>
      </c>
      <c r="R170" s="0" t="s">
        <v>4026</v>
      </c>
      <c r="S170" s="0" t="s">
        <v>4027</v>
      </c>
      <c r="T170" s="0" t="s">
        <v>3604</v>
      </c>
      <c r="U170" s="0" t="s">
        <v>3605</v>
      </c>
      <c r="V170" s="0" t="s">
        <v>3606</v>
      </c>
      <c r="W170" s="0" t="s">
        <v>3607</v>
      </c>
      <c r="X170" s="0" t="s">
        <v>3608</v>
      </c>
      <c r="Y170" s="0" t="s">
        <v>3605</v>
      </c>
      <c r="Z170" s="0" t="s">
        <v>4030</v>
      </c>
      <c r="AA170" s="0" t="s">
        <v>3828</v>
      </c>
      <c r="AB170" s="0" t="s">
        <v>4031</v>
      </c>
      <c r="AC170" s="0" t="s">
        <v>61</v>
      </c>
      <c r="AD170" s="0" t="s">
        <v>19</v>
      </c>
      <c r="AE170" s="0" t="s">
        <v>19</v>
      </c>
      <c r="AF170" s="0" t="s">
        <v>131</v>
      </c>
      <c r="AG170" s="0" t="s">
        <v>118</v>
      </c>
      <c r="AH170" s="0" t="s">
        <v>22</v>
      </c>
      <c r="AI170" s="0" t="s">
        <v>22</v>
      </c>
      <c r="AJ170" s="0" t="s">
        <v>22</v>
      </c>
      <c r="AK170" s="0" t="s">
        <v>22</v>
      </c>
    </row>
    <row customHeight="1" ht="11.25">
      <c r="A171" s="0" t="s">
        <v>22</v>
      </c>
      <c r="B171" s="0" t="s">
        <v>48</v>
      </c>
      <c r="C171" s="0" t="s">
        <v>50</v>
      </c>
      <c r="D171" s="0" t="s">
        <v>22</v>
      </c>
      <c r="E171" s="0" t="s">
        <v>4032</v>
      </c>
      <c r="F171" s="0" t="s">
        <v>1269</v>
      </c>
      <c r="G171" s="0" t="s">
        <v>159</v>
      </c>
      <c r="H171" s="0" t="s">
        <v>159</v>
      </c>
      <c r="I171" s="0" t="s">
        <v>160</v>
      </c>
      <c r="J171" s="0" t="s">
        <v>4026</v>
      </c>
      <c r="K171" s="0" t="s">
        <v>4027</v>
      </c>
      <c r="L171" s="0" t="s">
        <v>4033</v>
      </c>
      <c r="M171" s="0" t="s">
        <v>114</v>
      </c>
      <c r="N171" s="0" t="s">
        <v>98</v>
      </c>
      <c r="O171" s="0" t="s">
        <v>159</v>
      </c>
      <c r="P171" s="0" t="s">
        <v>159</v>
      </c>
      <c r="Q171" s="0" t="s">
        <v>160</v>
      </c>
      <c r="R171" s="0" t="s">
        <v>4026</v>
      </c>
      <c r="S171" s="0" t="s">
        <v>4027</v>
      </c>
      <c r="T171" s="0" t="s">
        <v>3604</v>
      </c>
      <c r="U171" s="0" t="s">
        <v>3605</v>
      </c>
      <c r="V171" s="0" t="s">
        <v>3606</v>
      </c>
      <c r="W171" s="0" t="s">
        <v>3607</v>
      </c>
      <c r="X171" s="0" t="s">
        <v>3608</v>
      </c>
      <c r="Y171" s="0" t="s">
        <v>3605</v>
      </c>
      <c r="Z171" s="0" t="s">
        <v>4034</v>
      </c>
      <c r="AA171" s="0" t="s">
        <v>4035</v>
      </c>
      <c r="AB171" s="0" t="s">
        <v>4036</v>
      </c>
      <c r="AC171" s="0" t="s">
        <v>61</v>
      </c>
      <c r="AD171" s="0" t="s">
        <v>19</v>
      </c>
      <c r="AE171" s="0" t="s">
        <v>19</v>
      </c>
      <c r="AF171" s="0" t="s">
        <v>118</v>
      </c>
      <c r="AG171" s="0" t="s">
        <v>117</v>
      </c>
      <c r="AH171" s="0" t="s">
        <v>22</v>
      </c>
      <c r="AI171" s="0" t="s">
        <v>22</v>
      </c>
      <c r="AJ171" s="0" t="s">
        <v>22</v>
      </c>
      <c r="AK171" s="0" t="s">
        <v>22</v>
      </c>
    </row>
    <row customHeight="1" ht="11.25">
      <c r="A172" s="0" t="s">
        <v>22</v>
      </c>
      <c r="B172" s="0" t="s">
        <v>48</v>
      </c>
      <c r="C172" s="0" t="s">
        <v>50</v>
      </c>
      <c r="D172" s="0" t="s">
        <v>22</v>
      </c>
      <c r="E172" s="0" t="s">
        <v>4032</v>
      </c>
      <c r="F172" s="0" t="s">
        <v>1269</v>
      </c>
      <c r="G172" s="0" t="s">
        <v>159</v>
      </c>
      <c r="H172" s="0" t="s">
        <v>159</v>
      </c>
      <c r="I172" s="0" t="s">
        <v>160</v>
      </c>
      <c r="J172" s="0" t="s">
        <v>4026</v>
      </c>
      <c r="K172" s="0" t="s">
        <v>4027</v>
      </c>
      <c r="L172" s="0" t="s">
        <v>4033</v>
      </c>
      <c r="M172" s="0" t="s">
        <v>114</v>
      </c>
      <c r="N172" s="0" t="s">
        <v>98</v>
      </c>
      <c r="O172" s="0" t="s">
        <v>159</v>
      </c>
      <c r="P172" s="0" t="s">
        <v>159</v>
      </c>
      <c r="Q172" s="0" t="s">
        <v>160</v>
      </c>
      <c r="R172" s="0" t="s">
        <v>4026</v>
      </c>
      <c r="S172" s="0" t="s">
        <v>4027</v>
      </c>
      <c r="T172" s="0" t="s">
        <v>3604</v>
      </c>
      <c r="U172" s="0" t="s">
        <v>3605</v>
      </c>
      <c r="V172" s="0" t="s">
        <v>3606</v>
      </c>
      <c r="W172" s="0" t="s">
        <v>3607</v>
      </c>
      <c r="X172" s="0" t="s">
        <v>3608</v>
      </c>
      <c r="Y172" s="0" t="s">
        <v>3605</v>
      </c>
      <c r="Z172" s="0" t="s">
        <v>4034</v>
      </c>
      <c r="AA172" s="0" t="s">
        <v>4035</v>
      </c>
      <c r="AB172" s="0" t="s">
        <v>4036</v>
      </c>
      <c r="AC172" s="0" t="s">
        <v>61</v>
      </c>
      <c r="AD172" s="0" t="s">
        <v>19</v>
      </c>
      <c r="AE172" s="0" t="s">
        <v>19</v>
      </c>
      <c r="AF172" s="0" t="s">
        <v>118</v>
      </c>
      <c r="AG172" s="0" t="s">
        <v>117</v>
      </c>
      <c r="AH172" s="0" t="s">
        <v>22</v>
      </c>
      <c r="AI172" s="0" t="s">
        <v>22</v>
      </c>
      <c r="AJ172" s="0" t="s">
        <v>22</v>
      </c>
      <c r="AK172" s="0" t="s">
        <v>22</v>
      </c>
    </row>
    <row customHeight="1" ht="11.25">
      <c r="A173" s="0" t="s">
        <v>22</v>
      </c>
      <c r="B173" s="0" t="s">
        <v>48</v>
      </c>
      <c r="C173" s="0" t="s">
        <v>50</v>
      </c>
      <c r="D173" s="0" t="s">
        <v>22</v>
      </c>
      <c r="E173" s="0" t="s">
        <v>4037</v>
      </c>
      <c r="F173" s="0" t="s">
        <v>1269</v>
      </c>
      <c r="G173" s="0" t="s">
        <v>159</v>
      </c>
      <c r="H173" s="0" t="s">
        <v>159</v>
      </c>
      <c r="I173" s="0" t="s">
        <v>160</v>
      </c>
      <c r="J173" s="0" t="s">
        <v>4026</v>
      </c>
      <c r="K173" s="0" t="s">
        <v>4027</v>
      </c>
      <c r="L173" s="0" t="s">
        <v>1608</v>
      </c>
      <c r="M173" s="0" t="s">
        <v>109</v>
      </c>
      <c r="N173" s="0" t="s">
        <v>98</v>
      </c>
      <c r="O173" s="0" t="s">
        <v>159</v>
      </c>
      <c r="P173" s="0" t="s">
        <v>159</v>
      </c>
      <c r="Q173" s="0" t="s">
        <v>160</v>
      </c>
      <c r="R173" s="0" t="s">
        <v>4026</v>
      </c>
      <c r="S173" s="0" t="s">
        <v>4027</v>
      </c>
      <c r="T173" s="0" t="s">
        <v>3604</v>
      </c>
      <c r="U173" s="0" t="s">
        <v>3605</v>
      </c>
      <c r="V173" s="0" t="s">
        <v>3606</v>
      </c>
      <c r="W173" s="0" t="s">
        <v>3607</v>
      </c>
      <c r="X173" s="0" t="s">
        <v>3608</v>
      </c>
      <c r="Y173" s="0" t="s">
        <v>3605</v>
      </c>
      <c r="Z173" s="0" t="s">
        <v>4038</v>
      </c>
      <c r="AA173" s="0" t="s">
        <v>4039</v>
      </c>
      <c r="AB173" s="0" t="s">
        <v>4040</v>
      </c>
      <c r="AC173" s="0" t="s">
        <v>61</v>
      </c>
      <c r="AD173" s="0" t="s">
        <v>19</v>
      </c>
      <c r="AE173" s="0" t="s">
        <v>19</v>
      </c>
      <c r="AF173" s="0" t="s">
        <v>92</v>
      </c>
      <c r="AG173" s="0" t="s">
        <v>109</v>
      </c>
      <c r="AH173" s="0" t="s">
        <v>22</v>
      </c>
      <c r="AI173" s="0" t="s">
        <v>22</v>
      </c>
      <c r="AJ173" s="0" t="s">
        <v>22</v>
      </c>
      <c r="AK173" s="0" t="s">
        <v>22</v>
      </c>
    </row>
    <row customHeight="1" ht="11.25">
      <c r="A174" s="0" t="s">
        <v>22</v>
      </c>
      <c r="B174" s="0" t="s">
        <v>48</v>
      </c>
      <c r="C174" s="0" t="s">
        <v>50</v>
      </c>
      <c r="D174" s="0" t="s">
        <v>22</v>
      </c>
      <c r="E174" s="0" t="s">
        <v>4037</v>
      </c>
      <c r="F174" s="0" t="s">
        <v>1269</v>
      </c>
      <c r="G174" s="0" t="s">
        <v>159</v>
      </c>
      <c r="H174" s="0" t="s">
        <v>159</v>
      </c>
      <c r="I174" s="0" t="s">
        <v>160</v>
      </c>
      <c r="J174" s="0" t="s">
        <v>4026</v>
      </c>
      <c r="K174" s="0" t="s">
        <v>4027</v>
      </c>
      <c r="L174" s="0" t="s">
        <v>1608</v>
      </c>
      <c r="M174" s="0" t="s">
        <v>109</v>
      </c>
      <c r="N174" s="0" t="s">
        <v>98</v>
      </c>
      <c r="O174" s="0" t="s">
        <v>159</v>
      </c>
      <c r="P174" s="0" t="s">
        <v>159</v>
      </c>
      <c r="Q174" s="0" t="s">
        <v>160</v>
      </c>
      <c r="R174" s="0" t="s">
        <v>4026</v>
      </c>
      <c r="S174" s="0" t="s">
        <v>4027</v>
      </c>
      <c r="T174" s="0" t="s">
        <v>3604</v>
      </c>
      <c r="U174" s="0" t="s">
        <v>3605</v>
      </c>
      <c r="V174" s="0" t="s">
        <v>3606</v>
      </c>
      <c r="W174" s="0" t="s">
        <v>3607</v>
      </c>
      <c r="X174" s="0" t="s">
        <v>3608</v>
      </c>
      <c r="Y174" s="0" t="s">
        <v>3605</v>
      </c>
      <c r="Z174" s="0" t="s">
        <v>4038</v>
      </c>
      <c r="AA174" s="0" t="s">
        <v>4039</v>
      </c>
      <c r="AB174" s="0" t="s">
        <v>4040</v>
      </c>
      <c r="AC174" s="0" t="s">
        <v>61</v>
      </c>
      <c r="AD174" s="0" t="s">
        <v>19</v>
      </c>
      <c r="AE174" s="0" t="s">
        <v>19</v>
      </c>
      <c r="AF174" s="0" t="s">
        <v>92</v>
      </c>
      <c r="AG174" s="0" t="s">
        <v>109</v>
      </c>
      <c r="AH174" s="0" t="s">
        <v>22</v>
      </c>
      <c r="AI174" s="0" t="s">
        <v>22</v>
      </c>
      <c r="AJ174" s="0" t="s">
        <v>22</v>
      </c>
      <c r="AK174" s="0" t="s">
        <v>22</v>
      </c>
    </row>
    <row customHeight="1" ht="11.25">
      <c r="A175" s="0" t="s">
        <v>22</v>
      </c>
      <c r="B175" s="0" t="s">
        <v>48</v>
      </c>
      <c r="C175" s="0" t="s">
        <v>50</v>
      </c>
      <c r="D175" s="0" t="s">
        <v>22</v>
      </c>
      <c r="E175" s="0" t="s">
        <v>4041</v>
      </c>
      <c r="F175" s="0" t="s">
        <v>1269</v>
      </c>
      <c r="G175" s="0" t="s">
        <v>159</v>
      </c>
      <c r="H175" s="0" t="s">
        <v>159</v>
      </c>
      <c r="I175" s="0" t="s">
        <v>160</v>
      </c>
      <c r="J175" s="0" t="s">
        <v>4026</v>
      </c>
      <c r="K175" s="0" t="s">
        <v>4027</v>
      </c>
      <c r="L175" s="0" t="s">
        <v>4042</v>
      </c>
      <c r="M175" s="0" t="s">
        <v>4043</v>
      </c>
      <c r="N175" s="0" t="s">
        <v>98</v>
      </c>
      <c r="O175" s="0" t="s">
        <v>159</v>
      </c>
      <c r="P175" s="0" t="s">
        <v>159</v>
      </c>
      <c r="Q175" s="0" t="s">
        <v>160</v>
      </c>
      <c r="R175" s="0" t="s">
        <v>4026</v>
      </c>
      <c r="S175" s="0" t="s">
        <v>4027</v>
      </c>
      <c r="T175" s="0" t="s">
        <v>3604</v>
      </c>
      <c r="U175" s="0" t="s">
        <v>3605</v>
      </c>
      <c r="V175" s="0" t="s">
        <v>3606</v>
      </c>
      <c r="W175" s="0" t="s">
        <v>3607</v>
      </c>
      <c r="X175" s="0" t="s">
        <v>3608</v>
      </c>
      <c r="Y175" s="0" t="s">
        <v>3605</v>
      </c>
      <c r="Z175" s="0" t="s">
        <v>4044</v>
      </c>
      <c r="AA175" s="0" t="s">
        <v>4045</v>
      </c>
      <c r="AB175" s="0" t="s">
        <v>4046</v>
      </c>
      <c r="AC175" s="0" t="s">
        <v>61</v>
      </c>
      <c r="AD175" s="0" t="s">
        <v>19</v>
      </c>
      <c r="AE175" s="0" t="s">
        <v>19</v>
      </c>
      <c r="AF175" s="0" t="s">
        <v>150</v>
      </c>
      <c r="AG175" s="0" t="s">
        <v>128</v>
      </c>
      <c r="AH175" s="0" t="s">
        <v>22</v>
      </c>
      <c r="AI175" s="0" t="s">
        <v>22</v>
      </c>
      <c r="AJ175" s="0" t="s">
        <v>22</v>
      </c>
      <c r="AK175" s="0" t="s">
        <v>22</v>
      </c>
    </row>
    <row customHeight="1" ht="11.25">
      <c r="A176" s="0" t="s">
        <v>22</v>
      </c>
      <c r="B176" s="0" t="s">
        <v>48</v>
      </c>
      <c r="C176" s="0" t="s">
        <v>50</v>
      </c>
      <c r="D176" s="0" t="s">
        <v>22</v>
      </c>
      <c r="E176" s="0" t="s">
        <v>4041</v>
      </c>
      <c r="F176" s="0" t="s">
        <v>1269</v>
      </c>
      <c r="G176" s="0" t="s">
        <v>159</v>
      </c>
      <c r="H176" s="0" t="s">
        <v>159</v>
      </c>
      <c r="I176" s="0" t="s">
        <v>160</v>
      </c>
      <c r="J176" s="0" t="s">
        <v>4026</v>
      </c>
      <c r="K176" s="0" t="s">
        <v>4027</v>
      </c>
      <c r="L176" s="0" t="s">
        <v>4042</v>
      </c>
      <c r="M176" s="0" t="s">
        <v>4043</v>
      </c>
      <c r="N176" s="0" t="s">
        <v>98</v>
      </c>
      <c r="O176" s="0" t="s">
        <v>159</v>
      </c>
      <c r="P176" s="0" t="s">
        <v>159</v>
      </c>
      <c r="Q176" s="0" t="s">
        <v>160</v>
      </c>
      <c r="R176" s="0" t="s">
        <v>4026</v>
      </c>
      <c r="S176" s="0" t="s">
        <v>4027</v>
      </c>
      <c r="T176" s="0" t="s">
        <v>3604</v>
      </c>
      <c r="U176" s="0" t="s">
        <v>3605</v>
      </c>
      <c r="V176" s="0" t="s">
        <v>3606</v>
      </c>
      <c r="W176" s="0" t="s">
        <v>3607</v>
      </c>
      <c r="X176" s="0" t="s">
        <v>3608</v>
      </c>
      <c r="Y176" s="0" t="s">
        <v>3605</v>
      </c>
      <c r="Z176" s="0" t="s">
        <v>4044</v>
      </c>
      <c r="AA176" s="0" t="s">
        <v>4045</v>
      </c>
      <c r="AB176" s="0" t="s">
        <v>4046</v>
      </c>
      <c r="AC176" s="0" t="s">
        <v>61</v>
      </c>
      <c r="AD176" s="0" t="s">
        <v>19</v>
      </c>
      <c r="AE176" s="0" t="s">
        <v>19</v>
      </c>
      <c r="AF176" s="0" t="s">
        <v>150</v>
      </c>
      <c r="AG176" s="0" t="s">
        <v>128</v>
      </c>
      <c r="AH176" s="0" t="s">
        <v>22</v>
      </c>
      <c r="AI176" s="0" t="s">
        <v>22</v>
      </c>
      <c r="AJ176" s="0" t="s">
        <v>22</v>
      </c>
      <c r="AK176" s="0" t="s">
        <v>22</v>
      </c>
    </row>
    <row customHeight="1" ht="11.25">
      <c r="A177" s="0" t="s">
        <v>22</v>
      </c>
      <c r="B177" s="0" t="s">
        <v>48</v>
      </c>
      <c r="C177" s="0" t="s">
        <v>50</v>
      </c>
      <c r="D177" s="0" t="s">
        <v>22</v>
      </c>
      <c r="E177" s="0" t="s">
        <v>4047</v>
      </c>
      <c r="F177" s="0" t="s">
        <v>1269</v>
      </c>
      <c r="G177" s="0" t="s">
        <v>159</v>
      </c>
      <c r="H177" s="0" t="s">
        <v>159</v>
      </c>
      <c r="I177" s="0" t="s">
        <v>160</v>
      </c>
      <c r="J177" s="0" t="s">
        <v>4026</v>
      </c>
      <c r="K177" s="0" t="s">
        <v>4027</v>
      </c>
      <c r="L177" s="0" t="s">
        <v>4012</v>
      </c>
      <c r="M177" s="0" t="s">
        <v>1261</v>
      </c>
      <c r="N177" s="0" t="s">
        <v>98</v>
      </c>
      <c r="O177" s="0" t="s">
        <v>159</v>
      </c>
      <c r="P177" s="0" t="s">
        <v>159</v>
      </c>
      <c r="Q177" s="0" t="s">
        <v>160</v>
      </c>
      <c r="R177" s="0" t="s">
        <v>4026</v>
      </c>
      <c r="S177" s="0" t="s">
        <v>4027</v>
      </c>
      <c r="T177" s="0" t="s">
        <v>3604</v>
      </c>
      <c r="U177" s="0" t="s">
        <v>3605</v>
      </c>
      <c r="V177" s="0" t="s">
        <v>3606</v>
      </c>
      <c r="W177" s="0" t="s">
        <v>3607</v>
      </c>
      <c r="X177" s="0" t="s">
        <v>3608</v>
      </c>
      <c r="Y177" s="0" t="s">
        <v>3605</v>
      </c>
      <c r="Z177" s="0" t="s">
        <v>4048</v>
      </c>
      <c r="AA177" s="0" t="s">
        <v>4049</v>
      </c>
      <c r="AB177" s="0" t="s">
        <v>4050</v>
      </c>
      <c r="AC177" s="0" t="s">
        <v>61</v>
      </c>
      <c r="AD177" s="0" t="s">
        <v>19</v>
      </c>
      <c r="AE177" s="0" t="s">
        <v>19</v>
      </c>
      <c r="AF177" s="0" t="s">
        <v>91</v>
      </c>
      <c r="AG177" s="0" t="s">
        <v>109</v>
      </c>
      <c r="AH177" s="0" t="s">
        <v>22</v>
      </c>
      <c r="AI177" s="0" t="s">
        <v>22</v>
      </c>
      <c r="AJ177" s="0" t="s">
        <v>22</v>
      </c>
      <c r="AK177" s="0" t="s">
        <v>22</v>
      </c>
    </row>
    <row customHeight="1" ht="11.25">
      <c r="A178" s="0" t="s">
        <v>22</v>
      </c>
      <c r="B178" s="0" t="s">
        <v>48</v>
      </c>
      <c r="C178" s="0" t="s">
        <v>50</v>
      </c>
      <c r="D178" s="0" t="s">
        <v>22</v>
      </c>
      <c r="E178" s="0" t="s">
        <v>4047</v>
      </c>
      <c r="F178" s="0" t="s">
        <v>1269</v>
      </c>
      <c r="G178" s="0" t="s">
        <v>159</v>
      </c>
      <c r="H178" s="0" t="s">
        <v>159</v>
      </c>
      <c r="I178" s="0" t="s">
        <v>160</v>
      </c>
      <c r="J178" s="0" t="s">
        <v>4026</v>
      </c>
      <c r="K178" s="0" t="s">
        <v>4027</v>
      </c>
      <c r="L178" s="0" t="s">
        <v>4012</v>
      </c>
      <c r="M178" s="0" t="s">
        <v>1261</v>
      </c>
      <c r="N178" s="0" t="s">
        <v>98</v>
      </c>
      <c r="O178" s="0" t="s">
        <v>159</v>
      </c>
      <c r="P178" s="0" t="s">
        <v>159</v>
      </c>
      <c r="Q178" s="0" t="s">
        <v>160</v>
      </c>
      <c r="R178" s="0" t="s">
        <v>4026</v>
      </c>
      <c r="S178" s="0" t="s">
        <v>4027</v>
      </c>
      <c r="T178" s="0" t="s">
        <v>3604</v>
      </c>
      <c r="U178" s="0" t="s">
        <v>3605</v>
      </c>
      <c r="V178" s="0" t="s">
        <v>3606</v>
      </c>
      <c r="W178" s="0" t="s">
        <v>3607</v>
      </c>
      <c r="X178" s="0" t="s">
        <v>3608</v>
      </c>
      <c r="Y178" s="0" t="s">
        <v>3605</v>
      </c>
      <c r="Z178" s="0" t="s">
        <v>4048</v>
      </c>
      <c r="AA178" s="0" t="s">
        <v>4049</v>
      </c>
      <c r="AB178" s="0" t="s">
        <v>4050</v>
      </c>
      <c r="AC178" s="0" t="s">
        <v>61</v>
      </c>
      <c r="AD178" s="0" t="s">
        <v>19</v>
      </c>
      <c r="AE178" s="0" t="s">
        <v>19</v>
      </c>
      <c r="AF178" s="0" t="s">
        <v>91</v>
      </c>
      <c r="AG178" s="0" t="s">
        <v>109</v>
      </c>
      <c r="AH178" s="0" t="s">
        <v>22</v>
      </c>
      <c r="AI178" s="0" t="s">
        <v>22</v>
      </c>
      <c r="AJ178" s="0" t="s">
        <v>22</v>
      </c>
      <c r="AK178" s="0" t="s">
        <v>22</v>
      </c>
    </row>
    <row customHeight="1" ht="11.25">
      <c r="A179" s="0" t="s">
        <v>22</v>
      </c>
      <c r="B179" s="0" t="s">
        <v>48</v>
      </c>
      <c r="C179" s="0" t="s">
        <v>50</v>
      </c>
      <c r="D179" s="0" t="s">
        <v>22</v>
      </c>
      <c r="E179" s="0" t="s">
        <v>4051</v>
      </c>
      <c r="F179" s="0" t="s">
        <v>1269</v>
      </c>
      <c r="G179" s="0" t="s">
        <v>159</v>
      </c>
      <c r="H179" s="0" t="s">
        <v>159</v>
      </c>
      <c r="I179" s="0" t="s">
        <v>160</v>
      </c>
      <c r="J179" s="0" t="s">
        <v>4026</v>
      </c>
      <c r="K179" s="0" t="s">
        <v>4027</v>
      </c>
      <c r="L179" s="0" t="s">
        <v>4052</v>
      </c>
      <c r="M179" s="0" t="s">
        <v>1261</v>
      </c>
      <c r="N179" s="0" t="s">
        <v>98</v>
      </c>
      <c r="O179" s="0" t="s">
        <v>159</v>
      </c>
      <c r="P179" s="0" t="s">
        <v>159</v>
      </c>
      <c r="Q179" s="0" t="s">
        <v>160</v>
      </c>
      <c r="R179" s="0" t="s">
        <v>4026</v>
      </c>
      <c r="S179" s="0" t="s">
        <v>4027</v>
      </c>
      <c r="T179" s="0" t="s">
        <v>3604</v>
      </c>
      <c r="U179" s="0" t="s">
        <v>3605</v>
      </c>
      <c r="V179" s="0" t="s">
        <v>3606</v>
      </c>
      <c r="W179" s="0" t="s">
        <v>3607</v>
      </c>
      <c r="X179" s="0" t="s">
        <v>3608</v>
      </c>
      <c r="Y179" s="0" t="s">
        <v>3605</v>
      </c>
      <c r="Z179" s="0" t="s">
        <v>4053</v>
      </c>
      <c r="AA179" s="0" t="s">
        <v>4054</v>
      </c>
      <c r="AB179" s="0" t="s">
        <v>4055</v>
      </c>
      <c r="AC179" s="0" t="s">
        <v>61</v>
      </c>
      <c r="AD179" s="0" t="s">
        <v>19</v>
      </c>
      <c r="AE179" s="0" t="s">
        <v>19</v>
      </c>
      <c r="AF179" s="0" t="s">
        <v>183</v>
      </c>
      <c r="AG179" s="0" t="s">
        <v>164</v>
      </c>
      <c r="AH179" s="0" t="s">
        <v>22</v>
      </c>
      <c r="AI179" s="0" t="s">
        <v>22</v>
      </c>
      <c r="AJ179" s="0" t="s">
        <v>22</v>
      </c>
      <c r="AK179" s="0" t="s">
        <v>22</v>
      </c>
    </row>
    <row customHeight="1" ht="11.25">
      <c r="A180" s="0" t="s">
        <v>22</v>
      </c>
      <c r="B180" s="0" t="s">
        <v>48</v>
      </c>
      <c r="C180" s="0" t="s">
        <v>50</v>
      </c>
      <c r="D180" s="0" t="s">
        <v>22</v>
      </c>
      <c r="E180" s="0" t="s">
        <v>4051</v>
      </c>
      <c r="F180" s="0" t="s">
        <v>1269</v>
      </c>
      <c r="G180" s="0" t="s">
        <v>159</v>
      </c>
      <c r="H180" s="0" t="s">
        <v>159</v>
      </c>
      <c r="I180" s="0" t="s">
        <v>160</v>
      </c>
      <c r="J180" s="0" t="s">
        <v>4026</v>
      </c>
      <c r="K180" s="0" t="s">
        <v>4027</v>
      </c>
      <c r="L180" s="0" t="s">
        <v>4052</v>
      </c>
      <c r="M180" s="0" t="s">
        <v>1261</v>
      </c>
      <c r="N180" s="0" t="s">
        <v>98</v>
      </c>
      <c r="O180" s="0" t="s">
        <v>159</v>
      </c>
      <c r="P180" s="0" t="s">
        <v>159</v>
      </c>
      <c r="Q180" s="0" t="s">
        <v>160</v>
      </c>
      <c r="R180" s="0" t="s">
        <v>4026</v>
      </c>
      <c r="S180" s="0" t="s">
        <v>4027</v>
      </c>
      <c r="T180" s="0" t="s">
        <v>3604</v>
      </c>
      <c r="U180" s="0" t="s">
        <v>3605</v>
      </c>
      <c r="V180" s="0" t="s">
        <v>3606</v>
      </c>
      <c r="W180" s="0" t="s">
        <v>3607</v>
      </c>
      <c r="X180" s="0" t="s">
        <v>3608</v>
      </c>
      <c r="Y180" s="0" t="s">
        <v>3605</v>
      </c>
      <c r="Z180" s="0" t="s">
        <v>4053</v>
      </c>
      <c r="AA180" s="0" t="s">
        <v>4054</v>
      </c>
      <c r="AB180" s="0" t="s">
        <v>4055</v>
      </c>
      <c r="AC180" s="0" t="s">
        <v>61</v>
      </c>
      <c r="AD180" s="0" t="s">
        <v>19</v>
      </c>
      <c r="AE180" s="0" t="s">
        <v>19</v>
      </c>
      <c r="AF180" s="0" t="s">
        <v>183</v>
      </c>
      <c r="AG180" s="0" t="s">
        <v>164</v>
      </c>
      <c r="AH180" s="0" t="s">
        <v>22</v>
      </c>
      <c r="AI180" s="0" t="s">
        <v>22</v>
      </c>
      <c r="AJ180" s="0" t="s">
        <v>22</v>
      </c>
      <c r="AK180" s="0" t="s">
        <v>22</v>
      </c>
    </row>
    <row customHeight="1" ht="11.25">
      <c r="A181" s="0" t="s">
        <v>22</v>
      </c>
      <c r="B181" s="0" t="s">
        <v>48</v>
      </c>
      <c r="C181" s="0" t="s">
        <v>50</v>
      </c>
      <c r="D181" s="0" t="s">
        <v>22</v>
      </c>
      <c r="E181" s="0" t="s">
        <v>4056</v>
      </c>
      <c r="F181" s="0" t="s">
        <v>1269</v>
      </c>
      <c r="G181" s="0" t="s">
        <v>159</v>
      </c>
      <c r="H181" s="0" t="s">
        <v>159</v>
      </c>
      <c r="I181" s="0" t="s">
        <v>160</v>
      </c>
      <c r="J181" s="0" t="s">
        <v>4057</v>
      </c>
      <c r="K181" s="0" t="s">
        <v>4058</v>
      </c>
      <c r="L181" s="0" t="s">
        <v>4059</v>
      </c>
      <c r="M181" s="0" t="s">
        <v>4060</v>
      </c>
      <c r="N181" s="0" t="s">
        <v>98</v>
      </c>
      <c r="O181" s="0" t="s">
        <v>159</v>
      </c>
      <c r="P181" s="0" t="s">
        <v>159</v>
      </c>
      <c r="Q181" s="0" t="s">
        <v>160</v>
      </c>
      <c r="R181" s="0" t="s">
        <v>4057</v>
      </c>
      <c r="S181" s="0" t="s">
        <v>4058</v>
      </c>
      <c r="T181" s="0" t="s">
        <v>3604</v>
      </c>
      <c r="U181" s="0" t="s">
        <v>3605</v>
      </c>
      <c r="V181" s="0" t="s">
        <v>3606</v>
      </c>
      <c r="W181" s="0" t="s">
        <v>3607</v>
      </c>
      <c r="X181" s="0" t="s">
        <v>3608</v>
      </c>
      <c r="Y181" s="0" t="s">
        <v>3605</v>
      </c>
      <c r="Z181" s="0" t="s">
        <v>4061</v>
      </c>
      <c r="AA181" s="0" t="s">
        <v>4062</v>
      </c>
      <c r="AB181" s="0" t="s">
        <v>4063</v>
      </c>
      <c r="AC181" s="0" t="s">
        <v>61</v>
      </c>
      <c r="AD181" s="0" t="s">
        <v>19</v>
      </c>
      <c r="AE181" s="0" t="s">
        <v>19</v>
      </c>
      <c r="AF181" s="0" t="s">
        <v>117</v>
      </c>
      <c r="AG181" s="0" t="s">
        <v>91</v>
      </c>
      <c r="AH181" s="0" t="s">
        <v>22</v>
      </c>
      <c r="AI181" s="0" t="s">
        <v>22</v>
      </c>
      <c r="AJ181" s="0" t="s">
        <v>22</v>
      </c>
      <c r="AK181" s="0" t="s">
        <v>22</v>
      </c>
    </row>
    <row customHeight="1" ht="11.25">
      <c r="A182" s="0" t="s">
        <v>22</v>
      </c>
      <c r="B182" s="0" t="s">
        <v>48</v>
      </c>
      <c r="C182" s="0" t="s">
        <v>50</v>
      </c>
      <c r="D182" s="0" t="s">
        <v>22</v>
      </c>
      <c r="E182" s="0" t="s">
        <v>4056</v>
      </c>
      <c r="F182" s="0" t="s">
        <v>1269</v>
      </c>
      <c r="G182" s="0" t="s">
        <v>159</v>
      </c>
      <c r="H182" s="0" t="s">
        <v>159</v>
      </c>
      <c r="I182" s="0" t="s">
        <v>160</v>
      </c>
      <c r="J182" s="0" t="s">
        <v>4057</v>
      </c>
      <c r="K182" s="0" t="s">
        <v>4058</v>
      </c>
      <c r="L182" s="0" t="s">
        <v>4059</v>
      </c>
      <c r="M182" s="0" t="s">
        <v>4060</v>
      </c>
      <c r="N182" s="0" t="s">
        <v>98</v>
      </c>
      <c r="O182" s="0" t="s">
        <v>159</v>
      </c>
      <c r="P182" s="0" t="s">
        <v>159</v>
      </c>
      <c r="Q182" s="0" t="s">
        <v>160</v>
      </c>
      <c r="R182" s="0" t="s">
        <v>4057</v>
      </c>
      <c r="S182" s="0" t="s">
        <v>4058</v>
      </c>
      <c r="T182" s="0" t="s">
        <v>3604</v>
      </c>
      <c r="U182" s="0" t="s">
        <v>3605</v>
      </c>
      <c r="V182" s="0" t="s">
        <v>3606</v>
      </c>
      <c r="W182" s="0" t="s">
        <v>3607</v>
      </c>
      <c r="X182" s="0" t="s">
        <v>3608</v>
      </c>
      <c r="Y182" s="0" t="s">
        <v>3605</v>
      </c>
      <c r="Z182" s="0" t="s">
        <v>4061</v>
      </c>
      <c r="AA182" s="0" t="s">
        <v>4062</v>
      </c>
      <c r="AB182" s="0" t="s">
        <v>4063</v>
      </c>
      <c r="AC182" s="0" t="s">
        <v>61</v>
      </c>
      <c r="AD182" s="0" t="s">
        <v>19</v>
      </c>
      <c r="AE182" s="0" t="s">
        <v>19</v>
      </c>
      <c r="AF182" s="0" t="s">
        <v>117</v>
      </c>
      <c r="AG182" s="0" t="s">
        <v>91</v>
      </c>
      <c r="AH182" s="0" t="s">
        <v>22</v>
      </c>
      <c r="AI182" s="0" t="s">
        <v>22</v>
      </c>
      <c r="AJ182" s="0" t="s">
        <v>22</v>
      </c>
      <c r="AK182" s="0" t="s">
        <v>22</v>
      </c>
    </row>
    <row customHeight="1" ht="11.25">
      <c r="A183" s="0" t="s">
        <v>22</v>
      </c>
      <c r="B183" s="0" t="s">
        <v>48</v>
      </c>
      <c r="C183" s="0" t="s">
        <v>50</v>
      </c>
      <c r="D183" s="0" t="s">
        <v>22</v>
      </c>
      <c r="E183" s="0" t="s">
        <v>4064</v>
      </c>
      <c r="F183" s="0" t="s">
        <v>1269</v>
      </c>
      <c r="G183" s="0" t="s">
        <v>159</v>
      </c>
      <c r="H183" s="0" t="s">
        <v>159</v>
      </c>
      <c r="I183" s="0" t="s">
        <v>160</v>
      </c>
      <c r="J183" s="0" t="s">
        <v>4065</v>
      </c>
      <c r="K183" s="0" t="s">
        <v>4066</v>
      </c>
      <c r="L183" s="0" t="s">
        <v>1571</v>
      </c>
      <c r="M183" s="0" t="s">
        <v>4067</v>
      </c>
      <c r="N183" s="0" t="s">
        <v>98</v>
      </c>
      <c r="O183" s="0" t="s">
        <v>159</v>
      </c>
      <c r="P183" s="0" t="s">
        <v>159</v>
      </c>
      <c r="Q183" s="0" t="s">
        <v>160</v>
      </c>
      <c r="R183" s="0" t="s">
        <v>4065</v>
      </c>
      <c r="S183" s="0" t="s">
        <v>4066</v>
      </c>
      <c r="T183" s="0" t="s">
        <v>3604</v>
      </c>
      <c r="U183" s="0" t="s">
        <v>3605</v>
      </c>
      <c r="V183" s="0" t="s">
        <v>3606</v>
      </c>
      <c r="W183" s="0" t="s">
        <v>3607</v>
      </c>
      <c r="X183" s="0" t="s">
        <v>3608</v>
      </c>
      <c r="Y183" s="0" t="s">
        <v>3605</v>
      </c>
      <c r="Z183" s="0" t="s">
        <v>4068</v>
      </c>
      <c r="AA183" s="0" t="s">
        <v>4069</v>
      </c>
      <c r="AB183" s="0" t="s">
        <v>4070</v>
      </c>
      <c r="AC183" s="0" t="s">
        <v>61</v>
      </c>
      <c r="AD183" s="0" t="s">
        <v>19</v>
      </c>
      <c r="AE183" s="0" t="s">
        <v>19</v>
      </c>
      <c r="AF183" s="0" t="s">
        <v>118</v>
      </c>
      <c r="AG183" s="0" t="s">
        <v>117</v>
      </c>
      <c r="AH183" s="0" t="s">
        <v>22</v>
      </c>
      <c r="AI183" s="0" t="s">
        <v>22</v>
      </c>
      <c r="AJ183" s="0" t="s">
        <v>22</v>
      </c>
      <c r="AK183" s="0" t="s">
        <v>22</v>
      </c>
    </row>
    <row customHeight="1" ht="11.25">
      <c r="A184" s="0" t="s">
        <v>22</v>
      </c>
      <c r="B184" s="0" t="s">
        <v>48</v>
      </c>
      <c r="C184" s="0" t="s">
        <v>50</v>
      </c>
      <c r="D184" s="0" t="s">
        <v>22</v>
      </c>
      <c r="E184" s="0" t="s">
        <v>4064</v>
      </c>
      <c r="F184" s="0" t="s">
        <v>1269</v>
      </c>
      <c r="G184" s="0" t="s">
        <v>159</v>
      </c>
      <c r="H184" s="0" t="s">
        <v>159</v>
      </c>
      <c r="I184" s="0" t="s">
        <v>160</v>
      </c>
      <c r="J184" s="0" t="s">
        <v>4065</v>
      </c>
      <c r="K184" s="0" t="s">
        <v>4066</v>
      </c>
      <c r="L184" s="0" t="s">
        <v>1571</v>
      </c>
      <c r="M184" s="0" t="s">
        <v>4067</v>
      </c>
      <c r="N184" s="0" t="s">
        <v>98</v>
      </c>
      <c r="O184" s="0" t="s">
        <v>159</v>
      </c>
      <c r="P184" s="0" t="s">
        <v>159</v>
      </c>
      <c r="Q184" s="0" t="s">
        <v>160</v>
      </c>
      <c r="R184" s="0" t="s">
        <v>4065</v>
      </c>
      <c r="S184" s="0" t="s">
        <v>4066</v>
      </c>
      <c r="T184" s="0" t="s">
        <v>3604</v>
      </c>
      <c r="U184" s="0" t="s">
        <v>3605</v>
      </c>
      <c r="V184" s="0" t="s">
        <v>3606</v>
      </c>
      <c r="W184" s="0" t="s">
        <v>3607</v>
      </c>
      <c r="X184" s="0" t="s">
        <v>3608</v>
      </c>
      <c r="Y184" s="0" t="s">
        <v>3605</v>
      </c>
      <c r="Z184" s="0" t="s">
        <v>4068</v>
      </c>
      <c r="AA184" s="0" t="s">
        <v>4069</v>
      </c>
      <c r="AB184" s="0" t="s">
        <v>4070</v>
      </c>
      <c r="AC184" s="0" t="s">
        <v>61</v>
      </c>
      <c r="AD184" s="0" t="s">
        <v>19</v>
      </c>
      <c r="AE184" s="0" t="s">
        <v>19</v>
      </c>
      <c r="AF184" s="0" t="s">
        <v>118</v>
      </c>
      <c r="AG184" s="0" t="s">
        <v>117</v>
      </c>
      <c r="AH184" s="0" t="s">
        <v>22</v>
      </c>
      <c r="AI184" s="0" t="s">
        <v>22</v>
      </c>
      <c r="AJ184" s="0" t="s">
        <v>22</v>
      </c>
      <c r="AK184" s="0" t="s">
        <v>22</v>
      </c>
    </row>
    <row customHeight="1" ht="11.25">
      <c r="A185" s="0" t="s">
        <v>22</v>
      </c>
      <c r="B185" s="0" t="s">
        <v>48</v>
      </c>
      <c r="C185" s="0" t="s">
        <v>50</v>
      </c>
      <c r="D185" s="0" t="s">
        <v>22</v>
      </c>
      <c r="E185" s="0" t="s">
        <v>4071</v>
      </c>
      <c r="F185" s="0" t="s">
        <v>1269</v>
      </c>
      <c r="G185" s="0" t="s">
        <v>159</v>
      </c>
      <c r="H185" s="0" t="s">
        <v>159</v>
      </c>
      <c r="I185" s="0" t="s">
        <v>160</v>
      </c>
      <c r="J185" s="0" t="s">
        <v>4065</v>
      </c>
      <c r="K185" s="0" t="s">
        <v>4066</v>
      </c>
      <c r="L185" s="0" t="s">
        <v>4072</v>
      </c>
      <c r="M185" s="0" t="s">
        <v>144</v>
      </c>
      <c r="N185" s="0" t="s">
        <v>98</v>
      </c>
      <c r="O185" s="0" t="s">
        <v>159</v>
      </c>
      <c r="P185" s="0" t="s">
        <v>159</v>
      </c>
      <c r="Q185" s="0" t="s">
        <v>160</v>
      </c>
      <c r="R185" s="0" t="s">
        <v>4065</v>
      </c>
      <c r="S185" s="0" t="s">
        <v>4066</v>
      </c>
      <c r="T185" s="0" t="s">
        <v>3604</v>
      </c>
      <c r="U185" s="0" t="s">
        <v>3605</v>
      </c>
      <c r="V185" s="0" t="s">
        <v>3606</v>
      </c>
      <c r="W185" s="0" t="s">
        <v>3607</v>
      </c>
      <c r="X185" s="0" t="s">
        <v>3608</v>
      </c>
      <c r="Y185" s="0" t="s">
        <v>3605</v>
      </c>
      <c r="Z185" s="0" t="s">
        <v>4073</v>
      </c>
      <c r="AA185" s="0" t="s">
        <v>3839</v>
      </c>
      <c r="AB185" s="0" t="s">
        <v>4074</v>
      </c>
      <c r="AC185" s="0" t="s">
        <v>61</v>
      </c>
      <c r="AD185" s="0" t="s">
        <v>19</v>
      </c>
      <c r="AE185" s="0" t="s">
        <v>19</v>
      </c>
      <c r="AF185" s="0" t="s">
        <v>118</v>
      </c>
      <c r="AG185" s="0" t="s">
        <v>118</v>
      </c>
      <c r="AH185" s="0" t="s">
        <v>22</v>
      </c>
      <c r="AI185" s="0" t="s">
        <v>22</v>
      </c>
      <c r="AJ185" s="0" t="s">
        <v>22</v>
      </c>
      <c r="AK185" s="0" t="s">
        <v>22</v>
      </c>
    </row>
    <row customHeight="1" ht="11.25">
      <c r="A186" s="0" t="s">
        <v>22</v>
      </c>
      <c r="B186" s="0" t="s">
        <v>48</v>
      </c>
      <c r="C186" s="0" t="s">
        <v>50</v>
      </c>
      <c r="D186" s="0" t="s">
        <v>22</v>
      </c>
      <c r="E186" s="0" t="s">
        <v>4071</v>
      </c>
      <c r="F186" s="0" t="s">
        <v>1269</v>
      </c>
      <c r="G186" s="0" t="s">
        <v>159</v>
      </c>
      <c r="H186" s="0" t="s">
        <v>159</v>
      </c>
      <c r="I186" s="0" t="s">
        <v>160</v>
      </c>
      <c r="J186" s="0" t="s">
        <v>4065</v>
      </c>
      <c r="K186" s="0" t="s">
        <v>4066</v>
      </c>
      <c r="L186" s="0" t="s">
        <v>4072</v>
      </c>
      <c r="M186" s="0" t="s">
        <v>144</v>
      </c>
      <c r="N186" s="0" t="s">
        <v>98</v>
      </c>
      <c r="O186" s="0" t="s">
        <v>159</v>
      </c>
      <c r="P186" s="0" t="s">
        <v>159</v>
      </c>
      <c r="Q186" s="0" t="s">
        <v>160</v>
      </c>
      <c r="R186" s="0" t="s">
        <v>4065</v>
      </c>
      <c r="S186" s="0" t="s">
        <v>4066</v>
      </c>
      <c r="T186" s="0" t="s">
        <v>3604</v>
      </c>
      <c r="U186" s="0" t="s">
        <v>3605</v>
      </c>
      <c r="V186" s="0" t="s">
        <v>3606</v>
      </c>
      <c r="W186" s="0" t="s">
        <v>3607</v>
      </c>
      <c r="X186" s="0" t="s">
        <v>3608</v>
      </c>
      <c r="Y186" s="0" t="s">
        <v>3605</v>
      </c>
      <c r="Z186" s="0" t="s">
        <v>4073</v>
      </c>
      <c r="AA186" s="0" t="s">
        <v>3839</v>
      </c>
      <c r="AB186" s="0" t="s">
        <v>4074</v>
      </c>
      <c r="AC186" s="0" t="s">
        <v>61</v>
      </c>
      <c r="AD186" s="0" t="s">
        <v>19</v>
      </c>
      <c r="AE186" s="0" t="s">
        <v>19</v>
      </c>
      <c r="AF186" s="0" t="s">
        <v>118</v>
      </c>
      <c r="AG186" s="0" t="s">
        <v>118</v>
      </c>
      <c r="AH186" s="0" t="s">
        <v>22</v>
      </c>
      <c r="AI186" s="0" t="s">
        <v>22</v>
      </c>
      <c r="AJ186" s="0" t="s">
        <v>22</v>
      </c>
      <c r="AK186" s="0" t="s">
        <v>22</v>
      </c>
    </row>
    <row customHeight="1" ht="11.25">
      <c r="A187" s="0" t="s">
        <v>22</v>
      </c>
      <c r="B187" s="0" t="s">
        <v>48</v>
      </c>
      <c r="C187" s="0" t="s">
        <v>50</v>
      </c>
      <c r="D187" s="0" t="s">
        <v>22</v>
      </c>
      <c r="E187" s="0" t="s">
        <v>4075</v>
      </c>
      <c r="F187" s="0" t="s">
        <v>1269</v>
      </c>
      <c r="G187" s="0" t="s">
        <v>159</v>
      </c>
      <c r="H187" s="0" t="s">
        <v>159</v>
      </c>
      <c r="I187" s="0" t="s">
        <v>160</v>
      </c>
      <c r="J187" s="0" t="s">
        <v>4026</v>
      </c>
      <c r="K187" s="0" t="s">
        <v>4027</v>
      </c>
      <c r="L187" s="0" t="s">
        <v>1608</v>
      </c>
      <c r="M187" s="0" t="s">
        <v>118</v>
      </c>
      <c r="N187" s="0" t="s">
        <v>98</v>
      </c>
      <c r="O187" s="0" t="s">
        <v>159</v>
      </c>
      <c r="P187" s="0" t="s">
        <v>159</v>
      </c>
      <c r="Q187" s="0" t="s">
        <v>160</v>
      </c>
      <c r="R187" s="0" t="s">
        <v>4026</v>
      </c>
      <c r="S187" s="0" t="s">
        <v>4027</v>
      </c>
      <c r="T187" s="0" t="s">
        <v>3604</v>
      </c>
      <c r="U187" s="0" t="s">
        <v>3605</v>
      </c>
      <c r="V187" s="0" t="s">
        <v>3606</v>
      </c>
      <c r="W187" s="0" t="s">
        <v>3607</v>
      </c>
      <c r="X187" s="0" t="s">
        <v>3608</v>
      </c>
      <c r="Y187" s="0" t="s">
        <v>3605</v>
      </c>
      <c r="Z187" s="0" t="s">
        <v>4076</v>
      </c>
      <c r="AA187" s="0" t="s">
        <v>3650</v>
      </c>
      <c r="AB187" s="0" t="s">
        <v>4077</v>
      </c>
      <c r="AC187" s="0" t="s">
        <v>61</v>
      </c>
      <c r="AD187" s="0" t="s">
        <v>19</v>
      </c>
      <c r="AE187" s="0" t="s">
        <v>19</v>
      </c>
      <c r="AF187" s="0" t="s">
        <v>132</v>
      </c>
      <c r="AG187" s="0" t="s">
        <v>124</v>
      </c>
      <c r="AH187" s="0" t="s">
        <v>22</v>
      </c>
      <c r="AI187" s="0" t="s">
        <v>22</v>
      </c>
      <c r="AJ187" s="0" t="s">
        <v>22</v>
      </c>
      <c r="AK187" s="0" t="s">
        <v>22</v>
      </c>
    </row>
    <row customHeight="1" ht="11.25">
      <c r="A188" s="0" t="s">
        <v>22</v>
      </c>
      <c r="B188" s="0" t="s">
        <v>48</v>
      </c>
      <c r="C188" s="0" t="s">
        <v>50</v>
      </c>
      <c r="D188" s="0" t="s">
        <v>22</v>
      </c>
      <c r="E188" s="0" t="s">
        <v>4075</v>
      </c>
      <c r="F188" s="0" t="s">
        <v>1269</v>
      </c>
      <c r="G188" s="0" t="s">
        <v>159</v>
      </c>
      <c r="H188" s="0" t="s">
        <v>159</v>
      </c>
      <c r="I188" s="0" t="s">
        <v>160</v>
      </c>
      <c r="J188" s="0" t="s">
        <v>4026</v>
      </c>
      <c r="K188" s="0" t="s">
        <v>4027</v>
      </c>
      <c r="L188" s="0" t="s">
        <v>1608</v>
      </c>
      <c r="M188" s="0" t="s">
        <v>118</v>
      </c>
      <c r="N188" s="0" t="s">
        <v>98</v>
      </c>
      <c r="O188" s="0" t="s">
        <v>159</v>
      </c>
      <c r="P188" s="0" t="s">
        <v>159</v>
      </c>
      <c r="Q188" s="0" t="s">
        <v>160</v>
      </c>
      <c r="R188" s="0" t="s">
        <v>4026</v>
      </c>
      <c r="S188" s="0" t="s">
        <v>4027</v>
      </c>
      <c r="T188" s="0" t="s">
        <v>3604</v>
      </c>
      <c r="U188" s="0" t="s">
        <v>3605</v>
      </c>
      <c r="V188" s="0" t="s">
        <v>3606</v>
      </c>
      <c r="W188" s="0" t="s">
        <v>3607</v>
      </c>
      <c r="X188" s="0" t="s">
        <v>3608</v>
      </c>
      <c r="Y188" s="0" t="s">
        <v>3605</v>
      </c>
      <c r="Z188" s="0" t="s">
        <v>4076</v>
      </c>
      <c r="AA188" s="0" t="s">
        <v>3650</v>
      </c>
      <c r="AB188" s="0" t="s">
        <v>4077</v>
      </c>
      <c r="AC188" s="0" t="s">
        <v>61</v>
      </c>
      <c r="AD188" s="0" t="s">
        <v>19</v>
      </c>
      <c r="AE188" s="0" t="s">
        <v>19</v>
      </c>
      <c r="AF188" s="0" t="s">
        <v>132</v>
      </c>
      <c r="AG188" s="0" t="s">
        <v>124</v>
      </c>
      <c r="AH188" s="0" t="s">
        <v>22</v>
      </c>
      <c r="AI188" s="0" t="s">
        <v>22</v>
      </c>
      <c r="AJ188" s="0" t="s">
        <v>22</v>
      </c>
      <c r="AK188" s="0" t="s">
        <v>22</v>
      </c>
    </row>
    <row customHeight="1" ht="11.25">
      <c r="A189" s="0" t="s">
        <v>22</v>
      </c>
      <c r="B189" s="0" t="s">
        <v>48</v>
      </c>
      <c r="C189" s="0" t="s">
        <v>50</v>
      </c>
      <c r="D189" s="0" t="s">
        <v>22</v>
      </c>
      <c r="E189" s="0" t="s">
        <v>4078</v>
      </c>
      <c r="F189" s="0" t="s">
        <v>1269</v>
      </c>
      <c r="G189" s="0" t="s">
        <v>159</v>
      </c>
      <c r="H189" s="0" t="s">
        <v>159</v>
      </c>
      <c r="I189" s="0" t="s">
        <v>160</v>
      </c>
      <c r="J189" s="0" t="s">
        <v>4057</v>
      </c>
      <c r="K189" s="0" t="s">
        <v>4058</v>
      </c>
      <c r="L189" s="0" t="s">
        <v>4079</v>
      </c>
      <c r="M189" s="0" t="s">
        <v>4080</v>
      </c>
      <c r="N189" s="0" t="s">
        <v>98</v>
      </c>
      <c r="O189" s="0" t="s">
        <v>159</v>
      </c>
      <c r="P189" s="0" t="s">
        <v>159</v>
      </c>
      <c r="Q189" s="0" t="s">
        <v>160</v>
      </c>
      <c r="R189" s="0" t="s">
        <v>4057</v>
      </c>
      <c r="S189" s="0" t="s">
        <v>4058</v>
      </c>
      <c r="T189" s="0" t="s">
        <v>3604</v>
      </c>
      <c r="U189" s="0" t="s">
        <v>3605</v>
      </c>
      <c r="V189" s="0" t="s">
        <v>3606</v>
      </c>
      <c r="W189" s="0" t="s">
        <v>3607</v>
      </c>
      <c r="X189" s="0" t="s">
        <v>3608</v>
      </c>
      <c r="Y189" s="0" t="s">
        <v>3605</v>
      </c>
      <c r="Z189" s="0" t="s">
        <v>4081</v>
      </c>
      <c r="AA189" s="0" t="s">
        <v>3880</v>
      </c>
      <c r="AB189" s="0" t="s">
        <v>4082</v>
      </c>
      <c r="AC189" s="0" t="s">
        <v>61</v>
      </c>
      <c r="AD189" s="0" t="s">
        <v>19</v>
      </c>
      <c r="AE189" s="0" t="s">
        <v>19</v>
      </c>
      <c r="AF189" s="0" t="s">
        <v>150</v>
      </c>
      <c r="AG189" s="0" t="s">
        <v>128</v>
      </c>
      <c r="AH189" s="0" t="s">
        <v>22</v>
      </c>
      <c r="AI189" s="0" t="s">
        <v>22</v>
      </c>
      <c r="AJ189" s="0" t="s">
        <v>22</v>
      </c>
      <c r="AK189" s="0" t="s">
        <v>22</v>
      </c>
    </row>
    <row customHeight="1" ht="11.25">
      <c r="A190" s="0" t="s">
        <v>22</v>
      </c>
      <c r="B190" s="0" t="s">
        <v>48</v>
      </c>
      <c r="C190" s="0" t="s">
        <v>50</v>
      </c>
      <c r="D190" s="0" t="s">
        <v>22</v>
      </c>
      <c r="E190" s="0" t="s">
        <v>4078</v>
      </c>
      <c r="F190" s="0" t="s">
        <v>1269</v>
      </c>
      <c r="G190" s="0" t="s">
        <v>159</v>
      </c>
      <c r="H190" s="0" t="s">
        <v>159</v>
      </c>
      <c r="I190" s="0" t="s">
        <v>160</v>
      </c>
      <c r="J190" s="0" t="s">
        <v>4057</v>
      </c>
      <c r="K190" s="0" t="s">
        <v>4058</v>
      </c>
      <c r="L190" s="0" t="s">
        <v>4079</v>
      </c>
      <c r="M190" s="0" t="s">
        <v>4080</v>
      </c>
      <c r="N190" s="0" t="s">
        <v>98</v>
      </c>
      <c r="O190" s="0" t="s">
        <v>159</v>
      </c>
      <c r="P190" s="0" t="s">
        <v>159</v>
      </c>
      <c r="Q190" s="0" t="s">
        <v>160</v>
      </c>
      <c r="R190" s="0" t="s">
        <v>4057</v>
      </c>
      <c r="S190" s="0" t="s">
        <v>4058</v>
      </c>
      <c r="T190" s="0" t="s">
        <v>3604</v>
      </c>
      <c r="U190" s="0" t="s">
        <v>3605</v>
      </c>
      <c r="V190" s="0" t="s">
        <v>3606</v>
      </c>
      <c r="W190" s="0" t="s">
        <v>3607</v>
      </c>
      <c r="X190" s="0" t="s">
        <v>3608</v>
      </c>
      <c r="Y190" s="0" t="s">
        <v>3605</v>
      </c>
      <c r="Z190" s="0" t="s">
        <v>4081</v>
      </c>
      <c r="AA190" s="0" t="s">
        <v>3880</v>
      </c>
      <c r="AB190" s="0" t="s">
        <v>4082</v>
      </c>
      <c r="AC190" s="0" t="s">
        <v>61</v>
      </c>
      <c r="AD190" s="0" t="s">
        <v>19</v>
      </c>
      <c r="AE190" s="0" t="s">
        <v>19</v>
      </c>
      <c r="AF190" s="0" t="s">
        <v>150</v>
      </c>
      <c r="AG190" s="0" t="s">
        <v>128</v>
      </c>
      <c r="AH190" s="0" t="s">
        <v>22</v>
      </c>
      <c r="AI190" s="0" t="s">
        <v>22</v>
      </c>
      <c r="AJ190" s="0" t="s">
        <v>22</v>
      </c>
      <c r="AK190" s="0" t="s">
        <v>22</v>
      </c>
    </row>
    <row customHeight="1" ht="11.25">
      <c r="A191" s="0" t="s">
        <v>22</v>
      </c>
      <c r="B191" s="0" t="s">
        <v>48</v>
      </c>
      <c r="C191" s="0" t="s">
        <v>50</v>
      </c>
      <c r="D191" s="0" t="s">
        <v>22</v>
      </c>
      <c r="E191" s="0" t="s">
        <v>4083</v>
      </c>
      <c r="F191" s="0" t="s">
        <v>1269</v>
      </c>
      <c r="G191" s="0" t="s">
        <v>159</v>
      </c>
      <c r="H191" s="0" t="s">
        <v>159</v>
      </c>
      <c r="I191" s="0" t="s">
        <v>160</v>
      </c>
      <c r="J191" s="0" t="s">
        <v>4057</v>
      </c>
      <c r="K191" s="0" t="s">
        <v>4058</v>
      </c>
      <c r="L191" s="0" t="s">
        <v>4084</v>
      </c>
      <c r="M191" s="0" t="s">
        <v>4043</v>
      </c>
      <c r="N191" s="0" t="s">
        <v>98</v>
      </c>
      <c r="O191" s="0" t="s">
        <v>159</v>
      </c>
      <c r="P191" s="0" t="s">
        <v>159</v>
      </c>
      <c r="Q191" s="0" t="s">
        <v>160</v>
      </c>
      <c r="R191" s="0" t="s">
        <v>4057</v>
      </c>
      <c r="S191" s="0" t="s">
        <v>4058</v>
      </c>
      <c r="T191" s="0" t="s">
        <v>3604</v>
      </c>
      <c r="U191" s="0" t="s">
        <v>3605</v>
      </c>
      <c r="V191" s="0" t="s">
        <v>3606</v>
      </c>
      <c r="W191" s="0" t="s">
        <v>3607</v>
      </c>
      <c r="X191" s="0" t="s">
        <v>3608</v>
      </c>
      <c r="Y191" s="0" t="s">
        <v>3605</v>
      </c>
      <c r="Z191" s="0" t="s">
        <v>4085</v>
      </c>
      <c r="AA191" s="0" t="s">
        <v>3866</v>
      </c>
      <c r="AB191" s="0" t="s">
        <v>4086</v>
      </c>
      <c r="AC191" s="0" t="s">
        <v>61</v>
      </c>
      <c r="AD191" s="0" t="s">
        <v>19</v>
      </c>
      <c r="AE191" s="0" t="s">
        <v>19</v>
      </c>
      <c r="AF191" s="0" t="s">
        <v>109</v>
      </c>
      <c r="AG191" s="0" t="s">
        <v>89</v>
      </c>
      <c r="AH191" s="0" t="s">
        <v>22</v>
      </c>
      <c r="AI191" s="0" t="s">
        <v>22</v>
      </c>
      <c r="AJ191" s="0" t="s">
        <v>22</v>
      </c>
      <c r="AK191" s="0" t="s">
        <v>22</v>
      </c>
    </row>
    <row customHeight="1" ht="11.25">
      <c r="A192" s="0" t="s">
        <v>22</v>
      </c>
      <c r="B192" s="0" t="s">
        <v>48</v>
      </c>
      <c r="C192" s="0" t="s">
        <v>50</v>
      </c>
      <c r="D192" s="0" t="s">
        <v>22</v>
      </c>
      <c r="E192" s="0" t="s">
        <v>4083</v>
      </c>
      <c r="F192" s="0" t="s">
        <v>1269</v>
      </c>
      <c r="G192" s="0" t="s">
        <v>159</v>
      </c>
      <c r="H192" s="0" t="s">
        <v>159</v>
      </c>
      <c r="I192" s="0" t="s">
        <v>160</v>
      </c>
      <c r="J192" s="0" t="s">
        <v>4057</v>
      </c>
      <c r="K192" s="0" t="s">
        <v>4058</v>
      </c>
      <c r="L192" s="0" t="s">
        <v>4084</v>
      </c>
      <c r="M192" s="0" t="s">
        <v>4043</v>
      </c>
      <c r="N192" s="0" t="s">
        <v>98</v>
      </c>
      <c r="O192" s="0" t="s">
        <v>159</v>
      </c>
      <c r="P192" s="0" t="s">
        <v>159</v>
      </c>
      <c r="Q192" s="0" t="s">
        <v>160</v>
      </c>
      <c r="R192" s="0" t="s">
        <v>4057</v>
      </c>
      <c r="S192" s="0" t="s">
        <v>4058</v>
      </c>
      <c r="T192" s="0" t="s">
        <v>3604</v>
      </c>
      <c r="U192" s="0" t="s">
        <v>3605</v>
      </c>
      <c r="V192" s="0" t="s">
        <v>3606</v>
      </c>
      <c r="W192" s="0" t="s">
        <v>3607</v>
      </c>
      <c r="X192" s="0" t="s">
        <v>3608</v>
      </c>
      <c r="Y192" s="0" t="s">
        <v>3605</v>
      </c>
      <c r="Z192" s="0" t="s">
        <v>4085</v>
      </c>
      <c r="AA192" s="0" t="s">
        <v>3866</v>
      </c>
      <c r="AB192" s="0" t="s">
        <v>4086</v>
      </c>
      <c r="AC192" s="0" t="s">
        <v>61</v>
      </c>
      <c r="AD192" s="0" t="s">
        <v>19</v>
      </c>
      <c r="AE192" s="0" t="s">
        <v>19</v>
      </c>
      <c r="AF192" s="0" t="s">
        <v>109</v>
      </c>
      <c r="AG192" s="0" t="s">
        <v>89</v>
      </c>
      <c r="AH192" s="0" t="s">
        <v>22</v>
      </c>
      <c r="AI192" s="0" t="s">
        <v>22</v>
      </c>
      <c r="AJ192" s="0" t="s">
        <v>22</v>
      </c>
      <c r="AK192" s="0" t="s">
        <v>22</v>
      </c>
    </row>
    <row customHeight="1" ht="11.25">
      <c r="A193" s="0" t="s">
        <v>22</v>
      </c>
      <c r="B193" s="0" t="s">
        <v>48</v>
      </c>
      <c r="C193" s="0" t="s">
        <v>50</v>
      </c>
      <c r="D193" s="0" t="s">
        <v>22</v>
      </c>
      <c r="E193" s="0" t="s">
        <v>4087</v>
      </c>
      <c r="F193" s="0" t="s">
        <v>1269</v>
      </c>
      <c r="G193" s="0" t="s">
        <v>159</v>
      </c>
      <c r="H193" s="0" t="s">
        <v>159</v>
      </c>
      <c r="I193" s="0" t="s">
        <v>160</v>
      </c>
      <c r="J193" s="0" t="s">
        <v>4057</v>
      </c>
      <c r="K193" s="0" t="s">
        <v>4058</v>
      </c>
      <c r="L193" s="0" t="s">
        <v>4084</v>
      </c>
      <c r="M193" s="0" t="s">
        <v>4043</v>
      </c>
      <c r="N193" s="0" t="s">
        <v>98</v>
      </c>
      <c r="O193" s="0" t="s">
        <v>159</v>
      </c>
      <c r="P193" s="0" t="s">
        <v>159</v>
      </c>
      <c r="Q193" s="0" t="s">
        <v>160</v>
      </c>
      <c r="R193" s="0" t="s">
        <v>4057</v>
      </c>
      <c r="S193" s="0" t="s">
        <v>4058</v>
      </c>
      <c r="T193" s="0" t="s">
        <v>3604</v>
      </c>
      <c r="U193" s="0" t="s">
        <v>3605</v>
      </c>
      <c r="V193" s="0" t="s">
        <v>3606</v>
      </c>
      <c r="W193" s="0" t="s">
        <v>3607</v>
      </c>
      <c r="X193" s="0" t="s">
        <v>3608</v>
      </c>
      <c r="Y193" s="0" t="s">
        <v>3605</v>
      </c>
      <c r="Z193" s="0" t="s">
        <v>4088</v>
      </c>
      <c r="AA193" s="0" t="s">
        <v>3796</v>
      </c>
      <c r="AB193" s="0" t="s">
        <v>4089</v>
      </c>
      <c r="AC193" s="0" t="s">
        <v>61</v>
      </c>
      <c r="AD193" s="0" t="s">
        <v>19</v>
      </c>
      <c r="AE193" s="0" t="s">
        <v>19</v>
      </c>
      <c r="AF193" s="0" t="s">
        <v>109</v>
      </c>
      <c r="AG193" s="0" t="s">
        <v>529</v>
      </c>
      <c r="AH193" s="0" t="s">
        <v>22</v>
      </c>
      <c r="AI193" s="0" t="s">
        <v>22</v>
      </c>
      <c r="AJ193" s="0" t="s">
        <v>22</v>
      </c>
      <c r="AK193" s="0" t="s">
        <v>22</v>
      </c>
    </row>
    <row customHeight="1" ht="11.25">
      <c r="A194" s="0" t="s">
        <v>22</v>
      </c>
      <c r="B194" s="0" t="s">
        <v>48</v>
      </c>
      <c r="C194" s="0" t="s">
        <v>50</v>
      </c>
      <c r="D194" s="0" t="s">
        <v>22</v>
      </c>
      <c r="E194" s="0" t="s">
        <v>4087</v>
      </c>
      <c r="F194" s="0" t="s">
        <v>1269</v>
      </c>
      <c r="G194" s="0" t="s">
        <v>159</v>
      </c>
      <c r="H194" s="0" t="s">
        <v>159</v>
      </c>
      <c r="I194" s="0" t="s">
        <v>160</v>
      </c>
      <c r="J194" s="0" t="s">
        <v>4057</v>
      </c>
      <c r="K194" s="0" t="s">
        <v>4058</v>
      </c>
      <c r="L194" s="0" t="s">
        <v>4084</v>
      </c>
      <c r="M194" s="0" t="s">
        <v>4043</v>
      </c>
      <c r="N194" s="0" t="s">
        <v>98</v>
      </c>
      <c r="O194" s="0" t="s">
        <v>159</v>
      </c>
      <c r="P194" s="0" t="s">
        <v>159</v>
      </c>
      <c r="Q194" s="0" t="s">
        <v>160</v>
      </c>
      <c r="R194" s="0" t="s">
        <v>4057</v>
      </c>
      <c r="S194" s="0" t="s">
        <v>4058</v>
      </c>
      <c r="T194" s="0" t="s">
        <v>3604</v>
      </c>
      <c r="U194" s="0" t="s">
        <v>3605</v>
      </c>
      <c r="V194" s="0" t="s">
        <v>3606</v>
      </c>
      <c r="W194" s="0" t="s">
        <v>3607</v>
      </c>
      <c r="X194" s="0" t="s">
        <v>3608</v>
      </c>
      <c r="Y194" s="0" t="s">
        <v>3605</v>
      </c>
      <c r="Z194" s="0" t="s">
        <v>4088</v>
      </c>
      <c r="AA194" s="0" t="s">
        <v>3796</v>
      </c>
      <c r="AB194" s="0" t="s">
        <v>4089</v>
      </c>
      <c r="AC194" s="0" t="s">
        <v>61</v>
      </c>
      <c r="AD194" s="0" t="s">
        <v>19</v>
      </c>
      <c r="AE194" s="0" t="s">
        <v>19</v>
      </c>
      <c r="AF194" s="0" t="s">
        <v>109</v>
      </c>
      <c r="AG194" s="0" t="s">
        <v>529</v>
      </c>
      <c r="AH194" s="0" t="s">
        <v>22</v>
      </c>
      <c r="AI194" s="0" t="s">
        <v>22</v>
      </c>
      <c r="AJ194" s="0" t="s">
        <v>22</v>
      </c>
      <c r="AK194" s="0" t="s">
        <v>22</v>
      </c>
    </row>
    <row customHeight="1" ht="11.25">
      <c r="A195" s="0" t="s">
        <v>22</v>
      </c>
      <c r="B195" s="0" t="s">
        <v>48</v>
      </c>
      <c r="C195" s="0" t="s">
        <v>50</v>
      </c>
      <c r="D195" s="0" t="s">
        <v>22</v>
      </c>
      <c r="E195" s="0" t="s">
        <v>4090</v>
      </c>
      <c r="F195" s="0" t="s">
        <v>1269</v>
      </c>
      <c r="G195" s="0" t="s">
        <v>159</v>
      </c>
      <c r="H195" s="0" t="s">
        <v>159</v>
      </c>
      <c r="I195" s="0" t="s">
        <v>160</v>
      </c>
      <c r="J195" s="0" t="s">
        <v>4026</v>
      </c>
      <c r="K195" s="0" t="s">
        <v>4027</v>
      </c>
      <c r="L195" s="0" t="s">
        <v>4091</v>
      </c>
      <c r="M195" s="0" t="s">
        <v>4067</v>
      </c>
      <c r="N195" s="0" t="s">
        <v>98</v>
      </c>
      <c r="O195" s="0" t="s">
        <v>159</v>
      </c>
      <c r="P195" s="0" t="s">
        <v>159</v>
      </c>
      <c r="Q195" s="0" t="s">
        <v>160</v>
      </c>
      <c r="R195" s="0" t="s">
        <v>4026</v>
      </c>
      <c r="S195" s="0" t="s">
        <v>4027</v>
      </c>
      <c r="T195" s="0" t="s">
        <v>3604</v>
      </c>
      <c r="U195" s="0" t="s">
        <v>3605</v>
      </c>
      <c r="V195" s="0" t="s">
        <v>4092</v>
      </c>
      <c r="W195" s="0" t="s">
        <v>3607</v>
      </c>
      <c r="X195" s="0" t="s">
        <v>3608</v>
      </c>
      <c r="Y195" s="0" t="s">
        <v>3605</v>
      </c>
      <c r="Z195" s="0" t="s">
        <v>4093</v>
      </c>
      <c r="AA195" s="0" t="s">
        <v>3903</v>
      </c>
      <c r="AB195" s="0" t="s">
        <v>4094</v>
      </c>
      <c r="AC195" s="0" t="s">
        <v>61</v>
      </c>
      <c r="AD195" s="0" t="s">
        <v>19</v>
      </c>
      <c r="AE195" s="0" t="s">
        <v>19</v>
      </c>
      <c r="AF195" s="0" t="s">
        <v>117</v>
      </c>
      <c r="AG195" s="0" t="s">
        <v>109</v>
      </c>
      <c r="AH195" s="0" t="s">
        <v>22</v>
      </c>
      <c r="AI195" s="0" t="s">
        <v>22</v>
      </c>
      <c r="AJ195" s="0" t="s">
        <v>22</v>
      </c>
      <c r="AK195" s="0" t="s">
        <v>22</v>
      </c>
    </row>
    <row customHeight="1" ht="11.25">
      <c r="A196" s="0" t="s">
        <v>22</v>
      </c>
      <c r="B196" s="0" t="s">
        <v>48</v>
      </c>
      <c r="C196" s="0" t="s">
        <v>50</v>
      </c>
      <c r="D196" s="0" t="s">
        <v>22</v>
      </c>
      <c r="E196" s="0" t="s">
        <v>4090</v>
      </c>
      <c r="F196" s="0" t="s">
        <v>1269</v>
      </c>
      <c r="G196" s="0" t="s">
        <v>159</v>
      </c>
      <c r="H196" s="0" t="s">
        <v>159</v>
      </c>
      <c r="I196" s="0" t="s">
        <v>160</v>
      </c>
      <c r="J196" s="0" t="s">
        <v>4026</v>
      </c>
      <c r="K196" s="0" t="s">
        <v>4027</v>
      </c>
      <c r="L196" s="0" t="s">
        <v>4091</v>
      </c>
      <c r="M196" s="0" t="s">
        <v>4067</v>
      </c>
      <c r="N196" s="0" t="s">
        <v>98</v>
      </c>
      <c r="O196" s="0" t="s">
        <v>159</v>
      </c>
      <c r="P196" s="0" t="s">
        <v>159</v>
      </c>
      <c r="Q196" s="0" t="s">
        <v>160</v>
      </c>
      <c r="R196" s="0" t="s">
        <v>4026</v>
      </c>
      <c r="S196" s="0" t="s">
        <v>4027</v>
      </c>
      <c r="T196" s="0" t="s">
        <v>3604</v>
      </c>
      <c r="U196" s="0" t="s">
        <v>3605</v>
      </c>
      <c r="V196" s="0" t="s">
        <v>4092</v>
      </c>
      <c r="W196" s="0" t="s">
        <v>3607</v>
      </c>
      <c r="X196" s="0" t="s">
        <v>3608</v>
      </c>
      <c r="Y196" s="0" t="s">
        <v>3605</v>
      </c>
      <c r="Z196" s="0" t="s">
        <v>4093</v>
      </c>
      <c r="AA196" s="0" t="s">
        <v>3903</v>
      </c>
      <c r="AB196" s="0" t="s">
        <v>4094</v>
      </c>
      <c r="AC196" s="0" t="s">
        <v>61</v>
      </c>
      <c r="AD196" s="0" t="s">
        <v>19</v>
      </c>
      <c r="AE196" s="0" t="s">
        <v>19</v>
      </c>
      <c r="AF196" s="0" t="s">
        <v>117</v>
      </c>
      <c r="AG196" s="0" t="s">
        <v>109</v>
      </c>
      <c r="AH196" s="0" t="s">
        <v>22</v>
      </c>
      <c r="AI196" s="0" t="s">
        <v>22</v>
      </c>
      <c r="AJ196" s="0" t="s">
        <v>22</v>
      </c>
      <c r="AK196" s="0" t="s">
        <v>22</v>
      </c>
    </row>
    <row customHeight="1" ht="11.25">
      <c r="A197" s="0" t="s">
        <v>22</v>
      </c>
      <c r="B197" s="0" t="s">
        <v>48</v>
      </c>
      <c r="C197" s="0" t="s">
        <v>50</v>
      </c>
      <c r="D197" s="0" t="s">
        <v>22</v>
      </c>
      <c r="E197" s="0" t="s">
        <v>4095</v>
      </c>
      <c r="F197" s="0" t="s">
        <v>1269</v>
      </c>
      <c r="G197" s="0" t="s">
        <v>159</v>
      </c>
      <c r="H197" s="0" t="s">
        <v>159</v>
      </c>
      <c r="I197" s="0" t="s">
        <v>160</v>
      </c>
      <c r="J197" s="0" t="s">
        <v>4065</v>
      </c>
      <c r="K197" s="0" t="s">
        <v>4066</v>
      </c>
      <c r="L197" s="0" t="s">
        <v>4096</v>
      </c>
      <c r="M197" s="0" t="s">
        <v>4060</v>
      </c>
      <c r="N197" s="0" t="s">
        <v>98</v>
      </c>
      <c r="O197" s="0" t="s">
        <v>159</v>
      </c>
      <c r="P197" s="0" t="s">
        <v>159</v>
      </c>
      <c r="Q197" s="0" t="s">
        <v>160</v>
      </c>
      <c r="R197" s="0" t="s">
        <v>4065</v>
      </c>
      <c r="S197" s="0" t="s">
        <v>4066</v>
      </c>
      <c r="T197" s="0" t="s">
        <v>3604</v>
      </c>
      <c r="U197" s="0" t="s">
        <v>3605</v>
      </c>
      <c r="V197" s="0" t="s">
        <v>3606</v>
      </c>
      <c r="W197" s="0" t="s">
        <v>3607</v>
      </c>
      <c r="X197" s="0" t="s">
        <v>3608</v>
      </c>
      <c r="Y197" s="0" t="s">
        <v>3605</v>
      </c>
      <c r="Z197" s="0" t="s">
        <v>4097</v>
      </c>
      <c r="AA197" s="0" t="s">
        <v>4098</v>
      </c>
      <c r="AB197" s="0" t="s">
        <v>4099</v>
      </c>
      <c r="AC197" s="0" t="s">
        <v>61</v>
      </c>
      <c r="AD197" s="0" t="s">
        <v>19</v>
      </c>
      <c r="AE197" s="0" t="s">
        <v>19</v>
      </c>
      <c r="AF197" s="0" t="s">
        <v>131</v>
      </c>
      <c r="AG197" s="0" t="s">
        <v>118</v>
      </c>
      <c r="AH197" s="0" t="s">
        <v>22</v>
      </c>
      <c r="AI197" s="0" t="s">
        <v>22</v>
      </c>
      <c r="AJ197" s="0" t="s">
        <v>22</v>
      </c>
      <c r="AK197" s="0" t="s">
        <v>22</v>
      </c>
    </row>
    <row customHeight="1" ht="11.25">
      <c r="A198" s="0" t="s">
        <v>22</v>
      </c>
      <c r="B198" s="0" t="s">
        <v>48</v>
      </c>
      <c r="C198" s="0" t="s">
        <v>50</v>
      </c>
      <c r="D198" s="0" t="s">
        <v>22</v>
      </c>
      <c r="E198" s="0" t="s">
        <v>4095</v>
      </c>
      <c r="F198" s="0" t="s">
        <v>1269</v>
      </c>
      <c r="G198" s="0" t="s">
        <v>159</v>
      </c>
      <c r="H198" s="0" t="s">
        <v>159</v>
      </c>
      <c r="I198" s="0" t="s">
        <v>160</v>
      </c>
      <c r="J198" s="0" t="s">
        <v>4065</v>
      </c>
      <c r="K198" s="0" t="s">
        <v>4066</v>
      </c>
      <c r="L198" s="0" t="s">
        <v>4096</v>
      </c>
      <c r="M198" s="0" t="s">
        <v>4060</v>
      </c>
      <c r="N198" s="0" t="s">
        <v>98</v>
      </c>
      <c r="O198" s="0" t="s">
        <v>159</v>
      </c>
      <c r="P198" s="0" t="s">
        <v>159</v>
      </c>
      <c r="Q198" s="0" t="s">
        <v>160</v>
      </c>
      <c r="R198" s="0" t="s">
        <v>4065</v>
      </c>
      <c r="S198" s="0" t="s">
        <v>4066</v>
      </c>
      <c r="T198" s="0" t="s">
        <v>3604</v>
      </c>
      <c r="U198" s="0" t="s">
        <v>3605</v>
      </c>
      <c r="V198" s="0" t="s">
        <v>3606</v>
      </c>
      <c r="W198" s="0" t="s">
        <v>3607</v>
      </c>
      <c r="X198" s="0" t="s">
        <v>3608</v>
      </c>
      <c r="Y198" s="0" t="s">
        <v>3605</v>
      </c>
      <c r="Z198" s="0" t="s">
        <v>4097</v>
      </c>
      <c r="AA198" s="0" t="s">
        <v>4098</v>
      </c>
      <c r="AB198" s="0" t="s">
        <v>4099</v>
      </c>
      <c r="AC198" s="0" t="s">
        <v>61</v>
      </c>
      <c r="AD198" s="0" t="s">
        <v>19</v>
      </c>
      <c r="AE198" s="0" t="s">
        <v>19</v>
      </c>
      <c r="AF198" s="0" t="s">
        <v>131</v>
      </c>
      <c r="AG198" s="0" t="s">
        <v>118</v>
      </c>
      <c r="AH198" s="0" t="s">
        <v>22</v>
      </c>
      <c r="AI198" s="0" t="s">
        <v>22</v>
      </c>
      <c r="AJ198" s="0" t="s">
        <v>22</v>
      </c>
      <c r="AK198" s="0" t="s">
        <v>22</v>
      </c>
    </row>
    <row customHeight="1" ht="11.25">
      <c r="A199" s="0" t="s">
        <v>22</v>
      </c>
      <c r="B199" s="0" t="s">
        <v>48</v>
      </c>
      <c r="C199" s="0" t="s">
        <v>50</v>
      </c>
      <c r="D199" s="0" t="s">
        <v>22</v>
      </c>
      <c r="E199" s="0" t="s">
        <v>4100</v>
      </c>
      <c r="F199" s="0" t="s">
        <v>1269</v>
      </c>
      <c r="G199" s="0" t="s">
        <v>159</v>
      </c>
      <c r="H199" s="0" t="s">
        <v>159</v>
      </c>
      <c r="I199" s="0" t="s">
        <v>160</v>
      </c>
      <c r="J199" s="0" t="s">
        <v>4057</v>
      </c>
      <c r="K199" s="0" t="s">
        <v>4058</v>
      </c>
      <c r="L199" s="0" t="s">
        <v>3920</v>
      </c>
      <c r="M199" s="0" t="s">
        <v>4101</v>
      </c>
      <c r="N199" s="0" t="s">
        <v>98</v>
      </c>
      <c r="O199" s="0" t="s">
        <v>159</v>
      </c>
      <c r="P199" s="0" t="s">
        <v>159</v>
      </c>
      <c r="Q199" s="0" t="s">
        <v>160</v>
      </c>
      <c r="R199" s="0" t="s">
        <v>4057</v>
      </c>
      <c r="S199" s="0" t="s">
        <v>4058</v>
      </c>
      <c r="T199" s="0" t="s">
        <v>3604</v>
      </c>
      <c r="U199" s="0" t="s">
        <v>3605</v>
      </c>
      <c r="V199" s="0" t="s">
        <v>3606</v>
      </c>
      <c r="W199" s="0" t="s">
        <v>3607</v>
      </c>
      <c r="X199" s="0" t="s">
        <v>3608</v>
      </c>
      <c r="Y199" s="0" t="s">
        <v>3605</v>
      </c>
      <c r="Z199" s="0" t="s">
        <v>4102</v>
      </c>
      <c r="AA199" s="0" t="s">
        <v>3908</v>
      </c>
      <c r="AB199" s="0" t="s">
        <v>4103</v>
      </c>
      <c r="AC199" s="0" t="s">
        <v>61</v>
      </c>
      <c r="AD199" s="0" t="s">
        <v>19</v>
      </c>
      <c r="AE199" s="0" t="s">
        <v>19</v>
      </c>
      <c r="AF199" s="0" t="s">
        <v>128</v>
      </c>
      <c r="AG199" s="0" t="s">
        <v>118</v>
      </c>
      <c r="AH199" s="0" t="s">
        <v>22</v>
      </c>
      <c r="AI199" s="0" t="s">
        <v>22</v>
      </c>
      <c r="AJ199" s="0" t="s">
        <v>22</v>
      </c>
      <c r="AK199" s="0" t="s">
        <v>22</v>
      </c>
    </row>
    <row customHeight="1" ht="11.25">
      <c r="A200" s="0" t="s">
        <v>22</v>
      </c>
      <c r="B200" s="0" t="s">
        <v>48</v>
      </c>
      <c r="C200" s="0" t="s">
        <v>50</v>
      </c>
      <c r="D200" s="0" t="s">
        <v>22</v>
      </c>
      <c r="E200" s="0" t="s">
        <v>4100</v>
      </c>
      <c r="F200" s="0" t="s">
        <v>1269</v>
      </c>
      <c r="G200" s="0" t="s">
        <v>159</v>
      </c>
      <c r="H200" s="0" t="s">
        <v>159</v>
      </c>
      <c r="I200" s="0" t="s">
        <v>160</v>
      </c>
      <c r="J200" s="0" t="s">
        <v>4057</v>
      </c>
      <c r="K200" s="0" t="s">
        <v>4058</v>
      </c>
      <c r="L200" s="0" t="s">
        <v>3920</v>
      </c>
      <c r="M200" s="0" t="s">
        <v>4101</v>
      </c>
      <c r="N200" s="0" t="s">
        <v>98</v>
      </c>
      <c r="O200" s="0" t="s">
        <v>159</v>
      </c>
      <c r="P200" s="0" t="s">
        <v>159</v>
      </c>
      <c r="Q200" s="0" t="s">
        <v>160</v>
      </c>
      <c r="R200" s="0" t="s">
        <v>4057</v>
      </c>
      <c r="S200" s="0" t="s">
        <v>4058</v>
      </c>
      <c r="T200" s="0" t="s">
        <v>3604</v>
      </c>
      <c r="U200" s="0" t="s">
        <v>3605</v>
      </c>
      <c r="V200" s="0" t="s">
        <v>3606</v>
      </c>
      <c r="W200" s="0" t="s">
        <v>3607</v>
      </c>
      <c r="X200" s="0" t="s">
        <v>3608</v>
      </c>
      <c r="Y200" s="0" t="s">
        <v>3605</v>
      </c>
      <c r="Z200" s="0" t="s">
        <v>4102</v>
      </c>
      <c r="AA200" s="0" t="s">
        <v>3908</v>
      </c>
      <c r="AB200" s="0" t="s">
        <v>4103</v>
      </c>
      <c r="AC200" s="0" t="s">
        <v>61</v>
      </c>
      <c r="AD200" s="0" t="s">
        <v>19</v>
      </c>
      <c r="AE200" s="0" t="s">
        <v>19</v>
      </c>
      <c r="AF200" s="0" t="s">
        <v>128</v>
      </c>
      <c r="AG200" s="0" t="s">
        <v>118</v>
      </c>
      <c r="AH200" s="0" t="s">
        <v>22</v>
      </c>
      <c r="AI200" s="0" t="s">
        <v>22</v>
      </c>
      <c r="AJ200" s="0" t="s">
        <v>22</v>
      </c>
      <c r="AK200" s="0" t="s">
        <v>22</v>
      </c>
    </row>
    <row customHeight="1" ht="11.25">
      <c r="A201" s="0" t="s">
        <v>22</v>
      </c>
      <c r="B201" s="0" t="s">
        <v>48</v>
      </c>
      <c r="C201" s="0" t="s">
        <v>50</v>
      </c>
      <c r="D201" s="0" t="s">
        <v>22</v>
      </c>
      <c r="E201" s="0" t="s">
        <v>4104</v>
      </c>
      <c r="F201" s="0" t="s">
        <v>1269</v>
      </c>
      <c r="G201" s="0" t="s">
        <v>159</v>
      </c>
      <c r="H201" s="0" t="s">
        <v>159</v>
      </c>
      <c r="I201" s="0" t="s">
        <v>160</v>
      </c>
      <c r="J201" s="0" t="s">
        <v>4026</v>
      </c>
      <c r="K201" s="0" t="s">
        <v>4027</v>
      </c>
      <c r="L201" s="0" t="s">
        <v>1608</v>
      </c>
      <c r="M201" s="0" t="s">
        <v>1261</v>
      </c>
      <c r="N201" s="0" t="s">
        <v>98</v>
      </c>
      <c r="O201" s="0" t="s">
        <v>159</v>
      </c>
      <c r="P201" s="0" t="s">
        <v>159</v>
      </c>
      <c r="Q201" s="0" t="s">
        <v>160</v>
      </c>
      <c r="R201" s="0" t="s">
        <v>4026</v>
      </c>
      <c r="S201" s="0" t="s">
        <v>4027</v>
      </c>
      <c r="T201" s="0" t="s">
        <v>3604</v>
      </c>
      <c r="U201" s="0" t="s">
        <v>3605</v>
      </c>
      <c r="V201" s="0" t="s">
        <v>3606</v>
      </c>
      <c r="W201" s="0" t="s">
        <v>3607</v>
      </c>
      <c r="X201" s="0" t="s">
        <v>3608</v>
      </c>
      <c r="Y201" s="0" t="s">
        <v>3605</v>
      </c>
      <c r="Z201" s="0" t="s">
        <v>4105</v>
      </c>
      <c r="AA201" s="0" t="s">
        <v>4106</v>
      </c>
      <c r="AB201" s="0" t="s">
        <v>4107</v>
      </c>
      <c r="AC201" s="0" t="s">
        <v>61</v>
      </c>
      <c r="AD201" s="0" t="s">
        <v>19</v>
      </c>
      <c r="AE201" s="0" t="s">
        <v>19</v>
      </c>
      <c r="AF201" s="0" t="s">
        <v>131</v>
      </c>
      <c r="AG201" s="0" t="s">
        <v>118</v>
      </c>
      <c r="AH201" s="0" t="s">
        <v>22</v>
      </c>
      <c r="AI201" s="0" t="s">
        <v>22</v>
      </c>
      <c r="AJ201" s="0" t="s">
        <v>22</v>
      </c>
      <c r="AK201" s="0" t="s">
        <v>22</v>
      </c>
    </row>
    <row customHeight="1" ht="11.25">
      <c r="A202" s="0" t="s">
        <v>22</v>
      </c>
      <c r="B202" s="0" t="s">
        <v>48</v>
      </c>
      <c r="C202" s="0" t="s">
        <v>50</v>
      </c>
      <c r="D202" s="0" t="s">
        <v>22</v>
      </c>
      <c r="E202" s="0" t="s">
        <v>4104</v>
      </c>
      <c r="F202" s="0" t="s">
        <v>1269</v>
      </c>
      <c r="G202" s="0" t="s">
        <v>159</v>
      </c>
      <c r="H202" s="0" t="s">
        <v>159</v>
      </c>
      <c r="I202" s="0" t="s">
        <v>160</v>
      </c>
      <c r="J202" s="0" t="s">
        <v>4026</v>
      </c>
      <c r="K202" s="0" t="s">
        <v>4027</v>
      </c>
      <c r="L202" s="0" t="s">
        <v>1608</v>
      </c>
      <c r="M202" s="0" t="s">
        <v>1261</v>
      </c>
      <c r="N202" s="0" t="s">
        <v>98</v>
      </c>
      <c r="O202" s="0" t="s">
        <v>159</v>
      </c>
      <c r="P202" s="0" t="s">
        <v>159</v>
      </c>
      <c r="Q202" s="0" t="s">
        <v>160</v>
      </c>
      <c r="R202" s="0" t="s">
        <v>4026</v>
      </c>
      <c r="S202" s="0" t="s">
        <v>4027</v>
      </c>
      <c r="T202" s="0" t="s">
        <v>3604</v>
      </c>
      <c r="U202" s="0" t="s">
        <v>3605</v>
      </c>
      <c r="V202" s="0" t="s">
        <v>3606</v>
      </c>
      <c r="W202" s="0" t="s">
        <v>3607</v>
      </c>
      <c r="X202" s="0" t="s">
        <v>3608</v>
      </c>
      <c r="Y202" s="0" t="s">
        <v>3605</v>
      </c>
      <c r="Z202" s="0" t="s">
        <v>4105</v>
      </c>
      <c r="AA202" s="0" t="s">
        <v>4106</v>
      </c>
      <c r="AB202" s="0" t="s">
        <v>4107</v>
      </c>
      <c r="AC202" s="0" t="s">
        <v>61</v>
      </c>
      <c r="AD202" s="0" t="s">
        <v>19</v>
      </c>
      <c r="AE202" s="0" t="s">
        <v>19</v>
      </c>
      <c r="AF202" s="0" t="s">
        <v>131</v>
      </c>
      <c r="AG202" s="0" t="s">
        <v>118</v>
      </c>
      <c r="AH202" s="0" t="s">
        <v>22</v>
      </c>
      <c r="AI202" s="0" t="s">
        <v>22</v>
      </c>
      <c r="AJ202" s="0" t="s">
        <v>22</v>
      </c>
      <c r="AK202" s="0" t="s">
        <v>22</v>
      </c>
    </row>
    <row customHeight="1" ht="11.25">
      <c r="A203" s="0" t="s">
        <v>22</v>
      </c>
      <c r="B203" s="0" t="s">
        <v>48</v>
      </c>
      <c r="C203" s="0" t="s">
        <v>50</v>
      </c>
      <c r="D203" s="0" t="s">
        <v>22</v>
      </c>
      <c r="E203" s="0" t="s">
        <v>4108</v>
      </c>
      <c r="F203" s="0" t="s">
        <v>1269</v>
      </c>
      <c r="G203" s="0" t="s">
        <v>159</v>
      </c>
      <c r="H203" s="0" t="s">
        <v>159</v>
      </c>
      <c r="I203" s="0" t="s">
        <v>160</v>
      </c>
      <c r="J203" s="0" t="s">
        <v>4026</v>
      </c>
      <c r="K203" s="0" t="s">
        <v>4027</v>
      </c>
      <c r="L203" s="0" t="s">
        <v>1608</v>
      </c>
      <c r="M203" s="0" t="s">
        <v>1261</v>
      </c>
      <c r="N203" s="0" t="s">
        <v>98</v>
      </c>
      <c r="O203" s="0" t="s">
        <v>159</v>
      </c>
      <c r="P203" s="0" t="s">
        <v>159</v>
      </c>
      <c r="Q203" s="0" t="s">
        <v>160</v>
      </c>
      <c r="R203" s="0" t="s">
        <v>4026</v>
      </c>
      <c r="S203" s="0" t="s">
        <v>4027</v>
      </c>
      <c r="T203" s="0" t="s">
        <v>3604</v>
      </c>
      <c r="U203" s="0" t="s">
        <v>3605</v>
      </c>
      <c r="V203" s="0" t="s">
        <v>3606</v>
      </c>
      <c r="W203" s="0" t="s">
        <v>3607</v>
      </c>
      <c r="X203" s="0" t="s">
        <v>3608</v>
      </c>
      <c r="Y203" s="0" t="s">
        <v>3605</v>
      </c>
      <c r="Z203" s="0" t="s">
        <v>4109</v>
      </c>
      <c r="AA203" s="0" t="s">
        <v>4106</v>
      </c>
      <c r="AB203" s="0" t="s">
        <v>4110</v>
      </c>
      <c r="AC203" s="0" t="s">
        <v>61</v>
      </c>
      <c r="AD203" s="0" t="s">
        <v>19</v>
      </c>
      <c r="AE203" s="0" t="s">
        <v>19</v>
      </c>
      <c r="AF203" s="0" t="s">
        <v>132</v>
      </c>
      <c r="AG203" s="0" t="s">
        <v>128</v>
      </c>
      <c r="AH203" s="0" t="s">
        <v>22</v>
      </c>
      <c r="AI203" s="0" t="s">
        <v>22</v>
      </c>
      <c r="AJ203" s="0" t="s">
        <v>22</v>
      </c>
      <c r="AK203" s="0" t="s">
        <v>22</v>
      </c>
    </row>
    <row customHeight="1" ht="11.25">
      <c r="A204" s="0" t="s">
        <v>22</v>
      </c>
      <c r="B204" s="0" t="s">
        <v>48</v>
      </c>
      <c r="C204" s="0" t="s">
        <v>50</v>
      </c>
      <c r="D204" s="0" t="s">
        <v>22</v>
      </c>
      <c r="E204" s="0" t="s">
        <v>4108</v>
      </c>
      <c r="F204" s="0" t="s">
        <v>1269</v>
      </c>
      <c r="G204" s="0" t="s">
        <v>159</v>
      </c>
      <c r="H204" s="0" t="s">
        <v>159</v>
      </c>
      <c r="I204" s="0" t="s">
        <v>160</v>
      </c>
      <c r="J204" s="0" t="s">
        <v>4026</v>
      </c>
      <c r="K204" s="0" t="s">
        <v>4027</v>
      </c>
      <c r="L204" s="0" t="s">
        <v>1608</v>
      </c>
      <c r="M204" s="0" t="s">
        <v>1261</v>
      </c>
      <c r="N204" s="0" t="s">
        <v>98</v>
      </c>
      <c r="O204" s="0" t="s">
        <v>159</v>
      </c>
      <c r="P204" s="0" t="s">
        <v>159</v>
      </c>
      <c r="Q204" s="0" t="s">
        <v>160</v>
      </c>
      <c r="R204" s="0" t="s">
        <v>4026</v>
      </c>
      <c r="S204" s="0" t="s">
        <v>4027</v>
      </c>
      <c r="T204" s="0" t="s">
        <v>3604</v>
      </c>
      <c r="U204" s="0" t="s">
        <v>3605</v>
      </c>
      <c r="V204" s="0" t="s">
        <v>3606</v>
      </c>
      <c r="W204" s="0" t="s">
        <v>3607</v>
      </c>
      <c r="X204" s="0" t="s">
        <v>3608</v>
      </c>
      <c r="Y204" s="0" t="s">
        <v>3605</v>
      </c>
      <c r="Z204" s="0" t="s">
        <v>4109</v>
      </c>
      <c r="AA204" s="0" t="s">
        <v>4106</v>
      </c>
      <c r="AB204" s="0" t="s">
        <v>4110</v>
      </c>
      <c r="AC204" s="0" t="s">
        <v>61</v>
      </c>
      <c r="AD204" s="0" t="s">
        <v>19</v>
      </c>
      <c r="AE204" s="0" t="s">
        <v>19</v>
      </c>
      <c r="AF204" s="0" t="s">
        <v>132</v>
      </c>
      <c r="AG204" s="0" t="s">
        <v>128</v>
      </c>
      <c r="AH204" s="0" t="s">
        <v>22</v>
      </c>
      <c r="AI204" s="0" t="s">
        <v>22</v>
      </c>
      <c r="AJ204" s="0" t="s">
        <v>22</v>
      </c>
      <c r="AK204" s="0" t="s">
        <v>22</v>
      </c>
    </row>
    <row customHeight="1" ht="11.25">
      <c r="A205" s="0" t="s">
        <v>22</v>
      </c>
      <c r="B205" s="0" t="s">
        <v>48</v>
      </c>
      <c r="C205" s="0" t="s">
        <v>50</v>
      </c>
      <c r="D205" s="0" t="s">
        <v>22</v>
      </c>
      <c r="E205" s="0" t="s">
        <v>4111</v>
      </c>
      <c r="F205" s="0" t="s">
        <v>1269</v>
      </c>
      <c r="G205" s="0" t="s">
        <v>159</v>
      </c>
      <c r="H205" s="0" t="s">
        <v>159</v>
      </c>
      <c r="I205" s="0" t="s">
        <v>160</v>
      </c>
      <c r="J205" s="0" t="s">
        <v>4026</v>
      </c>
      <c r="K205" s="0" t="s">
        <v>4027</v>
      </c>
      <c r="L205" s="0" t="s">
        <v>1608</v>
      </c>
      <c r="M205" s="0" t="s">
        <v>1261</v>
      </c>
      <c r="N205" s="0" t="s">
        <v>98</v>
      </c>
      <c r="O205" s="0" t="s">
        <v>159</v>
      </c>
      <c r="P205" s="0" t="s">
        <v>159</v>
      </c>
      <c r="Q205" s="0" t="s">
        <v>160</v>
      </c>
      <c r="R205" s="0" t="s">
        <v>4026</v>
      </c>
      <c r="S205" s="0" t="s">
        <v>4027</v>
      </c>
      <c r="T205" s="0" t="s">
        <v>3604</v>
      </c>
      <c r="U205" s="0" t="s">
        <v>3605</v>
      </c>
      <c r="V205" s="0" t="s">
        <v>3606</v>
      </c>
      <c r="W205" s="0" t="s">
        <v>3607</v>
      </c>
      <c r="X205" s="0" t="s">
        <v>3608</v>
      </c>
      <c r="Y205" s="0" t="s">
        <v>3605</v>
      </c>
      <c r="Z205" s="0" t="s">
        <v>4112</v>
      </c>
      <c r="AA205" s="0" t="s">
        <v>4113</v>
      </c>
      <c r="AB205" s="0" t="s">
        <v>4114</v>
      </c>
      <c r="AC205" s="0" t="s">
        <v>61</v>
      </c>
      <c r="AD205" s="0" t="s">
        <v>19</v>
      </c>
      <c r="AE205" s="0" t="s">
        <v>19</v>
      </c>
      <c r="AF205" s="0" t="s">
        <v>118</v>
      </c>
      <c r="AG205" s="0" t="s">
        <v>117</v>
      </c>
      <c r="AH205" s="0" t="s">
        <v>22</v>
      </c>
      <c r="AI205" s="0" t="s">
        <v>22</v>
      </c>
      <c r="AJ205" s="0" t="s">
        <v>22</v>
      </c>
      <c r="AK205" s="0" t="s">
        <v>22</v>
      </c>
    </row>
    <row customHeight="1" ht="11.25">
      <c r="A206" s="0" t="s">
        <v>22</v>
      </c>
      <c r="B206" s="0" t="s">
        <v>48</v>
      </c>
      <c r="C206" s="0" t="s">
        <v>50</v>
      </c>
      <c r="D206" s="0" t="s">
        <v>22</v>
      </c>
      <c r="E206" s="0" t="s">
        <v>4111</v>
      </c>
      <c r="F206" s="0" t="s">
        <v>1269</v>
      </c>
      <c r="G206" s="0" t="s">
        <v>159</v>
      </c>
      <c r="H206" s="0" t="s">
        <v>159</v>
      </c>
      <c r="I206" s="0" t="s">
        <v>160</v>
      </c>
      <c r="J206" s="0" t="s">
        <v>4026</v>
      </c>
      <c r="K206" s="0" t="s">
        <v>4027</v>
      </c>
      <c r="L206" s="0" t="s">
        <v>1608</v>
      </c>
      <c r="M206" s="0" t="s">
        <v>1261</v>
      </c>
      <c r="N206" s="0" t="s">
        <v>98</v>
      </c>
      <c r="O206" s="0" t="s">
        <v>159</v>
      </c>
      <c r="P206" s="0" t="s">
        <v>159</v>
      </c>
      <c r="Q206" s="0" t="s">
        <v>160</v>
      </c>
      <c r="R206" s="0" t="s">
        <v>4026</v>
      </c>
      <c r="S206" s="0" t="s">
        <v>4027</v>
      </c>
      <c r="T206" s="0" t="s">
        <v>3604</v>
      </c>
      <c r="U206" s="0" t="s">
        <v>3605</v>
      </c>
      <c r="V206" s="0" t="s">
        <v>3606</v>
      </c>
      <c r="W206" s="0" t="s">
        <v>3607</v>
      </c>
      <c r="X206" s="0" t="s">
        <v>3608</v>
      </c>
      <c r="Y206" s="0" t="s">
        <v>3605</v>
      </c>
      <c r="Z206" s="0" t="s">
        <v>4112</v>
      </c>
      <c r="AA206" s="0" t="s">
        <v>4113</v>
      </c>
      <c r="AB206" s="0" t="s">
        <v>4114</v>
      </c>
      <c r="AC206" s="0" t="s">
        <v>61</v>
      </c>
      <c r="AD206" s="0" t="s">
        <v>19</v>
      </c>
      <c r="AE206" s="0" t="s">
        <v>19</v>
      </c>
      <c r="AF206" s="0" t="s">
        <v>118</v>
      </c>
      <c r="AG206" s="0" t="s">
        <v>117</v>
      </c>
      <c r="AH206" s="0" t="s">
        <v>22</v>
      </c>
      <c r="AI206" s="0" t="s">
        <v>22</v>
      </c>
      <c r="AJ206" s="0" t="s">
        <v>22</v>
      </c>
      <c r="AK206" s="0" t="s">
        <v>22</v>
      </c>
    </row>
    <row customHeight="1" ht="11.25">
      <c r="A207" s="0" t="s">
        <v>22</v>
      </c>
      <c r="B207" s="0" t="s">
        <v>48</v>
      </c>
      <c r="C207" s="0" t="s">
        <v>50</v>
      </c>
      <c r="D207" s="0" t="s">
        <v>22</v>
      </c>
      <c r="E207" s="0" t="s">
        <v>4115</v>
      </c>
      <c r="F207" s="0" t="s">
        <v>1269</v>
      </c>
      <c r="G207" s="0" t="s">
        <v>159</v>
      </c>
      <c r="H207" s="0" t="s">
        <v>159</v>
      </c>
      <c r="I207" s="0" t="s">
        <v>160</v>
      </c>
      <c r="J207" s="0" t="s">
        <v>4026</v>
      </c>
      <c r="K207" s="0" t="s">
        <v>4027</v>
      </c>
      <c r="L207" s="0" t="s">
        <v>1608</v>
      </c>
      <c r="M207" s="0" t="s">
        <v>1261</v>
      </c>
      <c r="N207" s="0" t="s">
        <v>98</v>
      </c>
      <c r="O207" s="0" t="s">
        <v>159</v>
      </c>
      <c r="P207" s="0" t="s">
        <v>159</v>
      </c>
      <c r="Q207" s="0" t="s">
        <v>160</v>
      </c>
      <c r="R207" s="0" t="s">
        <v>4026</v>
      </c>
      <c r="S207" s="0" t="s">
        <v>4027</v>
      </c>
      <c r="T207" s="0" t="s">
        <v>3604</v>
      </c>
      <c r="U207" s="0" t="s">
        <v>3605</v>
      </c>
      <c r="V207" s="0" t="s">
        <v>3606</v>
      </c>
      <c r="W207" s="0" t="s">
        <v>3607</v>
      </c>
      <c r="X207" s="0" t="s">
        <v>3608</v>
      </c>
      <c r="Y207" s="0" t="s">
        <v>3605</v>
      </c>
      <c r="Z207" s="0" t="s">
        <v>4116</v>
      </c>
      <c r="AA207" s="0" t="s">
        <v>4106</v>
      </c>
      <c r="AB207" s="0" t="s">
        <v>4117</v>
      </c>
      <c r="AC207" s="0" t="s">
        <v>61</v>
      </c>
      <c r="AD207" s="0" t="s">
        <v>19</v>
      </c>
      <c r="AE207" s="0" t="s">
        <v>19</v>
      </c>
      <c r="AF207" s="0" t="s">
        <v>132</v>
      </c>
      <c r="AG207" s="0" t="s">
        <v>128</v>
      </c>
      <c r="AH207" s="0" t="s">
        <v>22</v>
      </c>
      <c r="AI207" s="0" t="s">
        <v>22</v>
      </c>
      <c r="AJ207" s="0" t="s">
        <v>22</v>
      </c>
      <c r="AK207" s="0" t="s">
        <v>22</v>
      </c>
    </row>
    <row customHeight="1" ht="11.25">
      <c r="A208" s="0" t="s">
        <v>22</v>
      </c>
      <c r="B208" s="0" t="s">
        <v>48</v>
      </c>
      <c r="C208" s="0" t="s">
        <v>50</v>
      </c>
      <c r="D208" s="0" t="s">
        <v>22</v>
      </c>
      <c r="E208" s="0" t="s">
        <v>4115</v>
      </c>
      <c r="F208" s="0" t="s">
        <v>1269</v>
      </c>
      <c r="G208" s="0" t="s">
        <v>159</v>
      </c>
      <c r="H208" s="0" t="s">
        <v>159</v>
      </c>
      <c r="I208" s="0" t="s">
        <v>160</v>
      </c>
      <c r="J208" s="0" t="s">
        <v>4026</v>
      </c>
      <c r="K208" s="0" t="s">
        <v>4027</v>
      </c>
      <c r="L208" s="0" t="s">
        <v>1608</v>
      </c>
      <c r="M208" s="0" t="s">
        <v>1261</v>
      </c>
      <c r="N208" s="0" t="s">
        <v>98</v>
      </c>
      <c r="O208" s="0" t="s">
        <v>159</v>
      </c>
      <c r="P208" s="0" t="s">
        <v>159</v>
      </c>
      <c r="Q208" s="0" t="s">
        <v>160</v>
      </c>
      <c r="R208" s="0" t="s">
        <v>4026</v>
      </c>
      <c r="S208" s="0" t="s">
        <v>4027</v>
      </c>
      <c r="T208" s="0" t="s">
        <v>3604</v>
      </c>
      <c r="U208" s="0" t="s">
        <v>3605</v>
      </c>
      <c r="V208" s="0" t="s">
        <v>3606</v>
      </c>
      <c r="W208" s="0" t="s">
        <v>3607</v>
      </c>
      <c r="X208" s="0" t="s">
        <v>3608</v>
      </c>
      <c r="Y208" s="0" t="s">
        <v>3605</v>
      </c>
      <c r="Z208" s="0" t="s">
        <v>4116</v>
      </c>
      <c r="AA208" s="0" t="s">
        <v>4106</v>
      </c>
      <c r="AB208" s="0" t="s">
        <v>4117</v>
      </c>
      <c r="AC208" s="0" t="s">
        <v>61</v>
      </c>
      <c r="AD208" s="0" t="s">
        <v>19</v>
      </c>
      <c r="AE208" s="0" t="s">
        <v>19</v>
      </c>
      <c r="AF208" s="0" t="s">
        <v>132</v>
      </c>
      <c r="AG208" s="0" t="s">
        <v>128</v>
      </c>
      <c r="AH208" s="0" t="s">
        <v>22</v>
      </c>
      <c r="AI208" s="0" t="s">
        <v>22</v>
      </c>
      <c r="AJ208" s="0" t="s">
        <v>22</v>
      </c>
      <c r="AK208" s="0" t="s">
        <v>22</v>
      </c>
    </row>
    <row customHeight="1" ht="11.25">
      <c r="A209" s="0" t="s">
        <v>22</v>
      </c>
      <c r="B209" s="0" t="s">
        <v>48</v>
      </c>
      <c r="C209" s="0" t="s">
        <v>50</v>
      </c>
      <c r="D209" s="0" t="s">
        <v>22</v>
      </c>
      <c r="E209" s="0" t="s">
        <v>4118</v>
      </c>
      <c r="F209" s="0" t="s">
        <v>1269</v>
      </c>
      <c r="G209" s="0" t="s">
        <v>159</v>
      </c>
      <c r="H209" s="0" t="s">
        <v>159</v>
      </c>
      <c r="I209" s="0" t="s">
        <v>160</v>
      </c>
      <c r="J209" s="0" t="s">
        <v>4065</v>
      </c>
      <c r="K209" s="0" t="s">
        <v>4066</v>
      </c>
      <c r="L209" s="0" t="s">
        <v>4119</v>
      </c>
      <c r="M209" s="0" t="s">
        <v>4120</v>
      </c>
      <c r="N209" s="0" t="s">
        <v>98</v>
      </c>
      <c r="O209" s="0" t="s">
        <v>159</v>
      </c>
      <c r="P209" s="0" t="s">
        <v>159</v>
      </c>
      <c r="Q209" s="0" t="s">
        <v>160</v>
      </c>
      <c r="R209" s="0" t="s">
        <v>4065</v>
      </c>
      <c r="S209" s="0" t="s">
        <v>4066</v>
      </c>
      <c r="T209" s="0" t="s">
        <v>3604</v>
      </c>
      <c r="U209" s="0" t="s">
        <v>3605</v>
      </c>
      <c r="V209" s="0" t="s">
        <v>3606</v>
      </c>
      <c r="W209" s="0" t="s">
        <v>3607</v>
      </c>
      <c r="X209" s="0" t="s">
        <v>3608</v>
      </c>
      <c r="Y209" s="0" t="s">
        <v>3605</v>
      </c>
      <c r="Z209" s="0" t="s">
        <v>4121</v>
      </c>
      <c r="AA209" s="0" t="s">
        <v>3972</v>
      </c>
      <c r="AB209" s="0" t="s">
        <v>4122</v>
      </c>
      <c r="AC209" s="0" t="s">
        <v>61</v>
      </c>
      <c r="AD209" s="0" t="s">
        <v>19</v>
      </c>
      <c r="AE209" s="0" t="s">
        <v>19</v>
      </c>
      <c r="AF209" s="0" t="s">
        <v>118</v>
      </c>
      <c r="AG209" s="0" t="s">
        <v>117</v>
      </c>
      <c r="AH209" s="0" t="s">
        <v>22</v>
      </c>
      <c r="AI209" s="0" t="s">
        <v>22</v>
      </c>
      <c r="AJ209" s="0" t="s">
        <v>22</v>
      </c>
      <c r="AK209" s="0" t="s">
        <v>22</v>
      </c>
    </row>
    <row customHeight="1" ht="11.25">
      <c r="A210" s="0" t="s">
        <v>22</v>
      </c>
      <c r="B210" s="0" t="s">
        <v>48</v>
      </c>
      <c r="C210" s="0" t="s">
        <v>50</v>
      </c>
      <c r="D210" s="0" t="s">
        <v>22</v>
      </c>
      <c r="E210" s="0" t="s">
        <v>4118</v>
      </c>
      <c r="F210" s="0" t="s">
        <v>1269</v>
      </c>
      <c r="G210" s="0" t="s">
        <v>159</v>
      </c>
      <c r="H210" s="0" t="s">
        <v>159</v>
      </c>
      <c r="I210" s="0" t="s">
        <v>160</v>
      </c>
      <c r="J210" s="0" t="s">
        <v>4065</v>
      </c>
      <c r="K210" s="0" t="s">
        <v>4066</v>
      </c>
      <c r="L210" s="0" t="s">
        <v>4119</v>
      </c>
      <c r="M210" s="0" t="s">
        <v>4120</v>
      </c>
      <c r="N210" s="0" t="s">
        <v>98</v>
      </c>
      <c r="O210" s="0" t="s">
        <v>159</v>
      </c>
      <c r="P210" s="0" t="s">
        <v>159</v>
      </c>
      <c r="Q210" s="0" t="s">
        <v>160</v>
      </c>
      <c r="R210" s="0" t="s">
        <v>4065</v>
      </c>
      <c r="S210" s="0" t="s">
        <v>4066</v>
      </c>
      <c r="T210" s="0" t="s">
        <v>3604</v>
      </c>
      <c r="U210" s="0" t="s">
        <v>3605</v>
      </c>
      <c r="V210" s="0" t="s">
        <v>3606</v>
      </c>
      <c r="W210" s="0" t="s">
        <v>3607</v>
      </c>
      <c r="X210" s="0" t="s">
        <v>3608</v>
      </c>
      <c r="Y210" s="0" t="s">
        <v>3605</v>
      </c>
      <c r="Z210" s="0" t="s">
        <v>4121</v>
      </c>
      <c r="AA210" s="0" t="s">
        <v>3972</v>
      </c>
      <c r="AB210" s="0" t="s">
        <v>4122</v>
      </c>
      <c r="AC210" s="0" t="s">
        <v>61</v>
      </c>
      <c r="AD210" s="0" t="s">
        <v>19</v>
      </c>
      <c r="AE210" s="0" t="s">
        <v>19</v>
      </c>
      <c r="AF210" s="0" t="s">
        <v>118</v>
      </c>
      <c r="AG210" s="0" t="s">
        <v>117</v>
      </c>
      <c r="AH210" s="0" t="s">
        <v>22</v>
      </c>
      <c r="AI210" s="0" t="s">
        <v>22</v>
      </c>
      <c r="AJ210" s="0" t="s">
        <v>22</v>
      </c>
      <c r="AK210" s="0" t="s">
        <v>22</v>
      </c>
    </row>
    <row customHeight="1" ht="11.25">
      <c r="A211" s="0" t="s">
        <v>22</v>
      </c>
      <c r="B211" s="0" t="s">
        <v>48</v>
      </c>
      <c r="C211" s="0" t="s">
        <v>50</v>
      </c>
      <c r="D211" s="0" t="s">
        <v>22</v>
      </c>
      <c r="E211" s="0" t="s">
        <v>4123</v>
      </c>
      <c r="F211" s="0" t="s">
        <v>1269</v>
      </c>
      <c r="G211" s="0" t="s">
        <v>159</v>
      </c>
      <c r="H211" s="0" t="s">
        <v>159</v>
      </c>
      <c r="I211" s="0" t="s">
        <v>160</v>
      </c>
      <c r="J211" s="0" t="s">
        <v>4065</v>
      </c>
      <c r="K211" s="0" t="s">
        <v>4066</v>
      </c>
      <c r="L211" s="0" t="s">
        <v>4119</v>
      </c>
      <c r="M211" s="0" t="s">
        <v>4124</v>
      </c>
      <c r="N211" s="0" t="s">
        <v>98</v>
      </c>
      <c r="O211" s="0" t="s">
        <v>159</v>
      </c>
      <c r="P211" s="0" t="s">
        <v>159</v>
      </c>
      <c r="Q211" s="0" t="s">
        <v>160</v>
      </c>
      <c r="R211" s="0" t="s">
        <v>4065</v>
      </c>
      <c r="S211" s="0" t="s">
        <v>4066</v>
      </c>
      <c r="T211" s="0" t="s">
        <v>3604</v>
      </c>
      <c r="U211" s="0" t="s">
        <v>3605</v>
      </c>
      <c r="V211" s="0" t="s">
        <v>3606</v>
      </c>
      <c r="W211" s="0" t="s">
        <v>3607</v>
      </c>
      <c r="X211" s="0" t="s">
        <v>3608</v>
      </c>
      <c r="Y211" s="0" t="s">
        <v>3605</v>
      </c>
      <c r="Z211" s="0" t="s">
        <v>4125</v>
      </c>
      <c r="AA211" s="0" t="s">
        <v>3972</v>
      </c>
      <c r="AB211" s="0" t="s">
        <v>4126</v>
      </c>
      <c r="AC211" s="0" t="s">
        <v>61</v>
      </c>
      <c r="AD211" s="0" t="s">
        <v>19</v>
      </c>
      <c r="AE211" s="0" t="s">
        <v>19</v>
      </c>
      <c r="AF211" s="0" t="s">
        <v>151</v>
      </c>
      <c r="AG211" s="0" t="s">
        <v>164</v>
      </c>
      <c r="AH211" s="0" t="s">
        <v>22</v>
      </c>
      <c r="AI211" s="0" t="s">
        <v>22</v>
      </c>
      <c r="AJ211" s="0" t="s">
        <v>22</v>
      </c>
      <c r="AK211" s="0" t="s">
        <v>22</v>
      </c>
    </row>
    <row customHeight="1" ht="11.25">
      <c r="A212" s="0" t="s">
        <v>22</v>
      </c>
      <c r="B212" s="0" t="s">
        <v>48</v>
      </c>
      <c r="C212" s="0" t="s">
        <v>50</v>
      </c>
      <c r="D212" s="0" t="s">
        <v>22</v>
      </c>
      <c r="E212" s="0" t="s">
        <v>4123</v>
      </c>
      <c r="F212" s="0" t="s">
        <v>1269</v>
      </c>
      <c r="G212" s="0" t="s">
        <v>159</v>
      </c>
      <c r="H212" s="0" t="s">
        <v>159</v>
      </c>
      <c r="I212" s="0" t="s">
        <v>160</v>
      </c>
      <c r="J212" s="0" t="s">
        <v>4065</v>
      </c>
      <c r="K212" s="0" t="s">
        <v>4066</v>
      </c>
      <c r="L212" s="0" t="s">
        <v>4119</v>
      </c>
      <c r="M212" s="0" t="s">
        <v>4124</v>
      </c>
      <c r="N212" s="0" t="s">
        <v>98</v>
      </c>
      <c r="O212" s="0" t="s">
        <v>159</v>
      </c>
      <c r="P212" s="0" t="s">
        <v>159</v>
      </c>
      <c r="Q212" s="0" t="s">
        <v>160</v>
      </c>
      <c r="R212" s="0" t="s">
        <v>4065</v>
      </c>
      <c r="S212" s="0" t="s">
        <v>4066</v>
      </c>
      <c r="T212" s="0" t="s">
        <v>3604</v>
      </c>
      <c r="U212" s="0" t="s">
        <v>3605</v>
      </c>
      <c r="V212" s="0" t="s">
        <v>3606</v>
      </c>
      <c r="W212" s="0" t="s">
        <v>3607</v>
      </c>
      <c r="X212" s="0" t="s">
        <v>3608</v>
      </c>
      <c r="Y212" s="0" t="s">
        <v>3605</v>
      </c>
      <c r="Z212" s="0" t="s">
        <v>4125</v>
      </c>
      <c r="AA212" s="0" t="s">
        <v>3972</v>
      </c>
      <c r="AB212" s="0" t="s">
        <v>4126</v>
      </c>
      <c r="AC212" s="0" t="s">
        <v>61</v>
      </c>
      <c r="AD212" s="0" t="s">
        <v>19</v>
      </c>
      <c r="AE212" s="0" t="s">
        <v>19</v>
      </c>
      <c r="AF212" s="0" t="s">
        <v>151</v>
      </c>
      <c r="AG212" s="0" t="s">
        <v>164</v>
      </c>
      <c r="AH212" s="0" t="s">
        <v>22</v>
      </c>
      <c r="AI212" s="0" t="s">
        <v>22</v>
      </c>
      <c r="AJ212" s="0" t="s">
        <v>22</v>
      </c>
      <c r="AK212" s="0" t="s">
        <v>22</v>
      </c>
    </row>
    <row customHeight="1" ht="11.25">
      <c r="A213" s="0" t="s">
        <v>22</v>
      </c>
      <c r="B213" s="0" t="s">
        <v>48</v>
      </c>
      <c r="C213" s="0" t="s">
        <v>50</v>
      </c>
      <c r="D213" s="0" t="s">
        <v>22</v>
      </c>
      <c r="E213" s="0" t="s">
        <v>4127</v>
      </c>
      <c r="F213" s="0" t="s">
        <v>1269</v>
      </c>
      <c r="G213" s="0" t="s">
        <v>159</v>
      </c>
      <c r="H213" s="0" t="s">
        <v>159</v>
      </c>
      <c r="I213" s="0" t="s">
        <v>160</v>
      </c>
      <c r="J213" s="0" t="s">
        <v>4026</v>
      </c>
      <c r="K213" s="0" t="s">
        <v>4027</v>
      </c>
      <c r="L213" s="0" t="s">
        <v>1608</v>
      </c>
      <c r="M213" s="0" t="s">
        <v>1261</v>
      </c>
      <c r="N213" s="0" t="s">
        <v>98</v>
      </c>
      <c r="O213" s="0" t="s">
        <v>159</v>
      </c>
      <c r="P213" s="0" t="s">
        <v>159</v>
      </c>
      <c r="Q213" s="0" t="s">
        <v>160</v>
      </c>
      <c r="R213" s="0" t="s">
        <v>4026</v>
      </c>
      <c r="S213" s="0" t="s">
        <v>4027</v>
      </c>
      <c r="T213" s="0" t="s">
        <v>3604</v>
      </c>
      <c r="U213" s="0" t="s">
        <v>3605</v>
      </c>
      <c r="V213" s="0" t="s">
        <v>4128</v>
      </c>
      <c r="W213" s="0" t="s">
        <v>3607</v>
      </c>
      <c r="X213" s="0" t="s">
        <v>4129</v>
      </c>
      <c r="Y213" s="0" t="s">
        <v>3605</v>
      </c>
      <c r="Z213" s="0" t="s">
        <v>4130</v>
      </c>
      <c r="AA213" s="0" t="s">
        <v>4062</v>
      </c>
      <c r="AB213" s="0" t="s">
        <v>4131</v>
      </c>
      <c r="AC213" s="0" t="s">
        <v>61</v>
      </c>
      <c r="AD213" s="0" t="s">
        <v>19</v>
      </c>
      <c r="AE213" s="0" t="s">
        <v>19</v>
      </c>
      <c r="AF213" s="0" t="s">
        <v>131</v>
      </c>
      <c r="AG213" s="0" t="s">
        <v>118</v>
      </c>
      <c r="AH213" s="0" t="s">
        <v>22</v>
      </c>
      <c r="AI213" s="0" t="s">
        <v>22</v>
      </c>
      <c r="AJ213" s="0" t="s">
        <v>22</v>
      </c>
      <c r="AK213" s="0" t="s">
        <v>22</v>
      </c>
    </row>
    <row customHeight="1" ht="11.25">
      <c r="A214" s="0" t="s">
        <v>22</v>
      </c>
      <c r="B214" s="0" t="s">
        <v>48</v>
      </c>
      <c r="C214" s="0" t="s">
        <v>50</v>
      </c>
      <c r="D214" s="0" t="s">
        <v>22</v>
      </c>
      <c r="E214" s="0" t="s">
        <v>4127</v>
      </c>
      <c r="F214" s="0" t="s">
        <v>1269</v>
      </c>
      <c r="G214" s="0" t="s">
        <v>159</v>
      </c>
      <c r="H214" s="0" t="s">
        <v>159</v>
      </c>
      <c r="I214" s="0" t="s">
        <v>160</v>
      </c>
      <c r="J214" s="0" t="s">
        <v>4026</v>
      </c>
      <c r="K214" s="0" t="s">
        <v>4027</v>
      </c>
      <c r="L214" s="0" t="s">
        <v>1608</v>
      </c>
      <c r="M214" s="0" t="s">
        <v>1261</v>
      </c>
      <c r="N214" s="0" t="s">
        <v>98</v>
      </c>
      <c r="O214" s="0" t="s">
        <v>159</v>
      </c>
      <c r="P214" s="0" t="s">
        <v>159</v>
      </c>
      <c r="Q214" s="0" t="s">
        <v>160</v>
      </c>
      <c r="R214" s="0" t="s">
        <v>4026</v>
      </c>
      <c r="S214" s="0" t="s">
        <v>4027</v>
      </c>
      <c r="T214" s="0" t="s">
        <v>3604</v>
      </c>
      <c r="U214" s="0" t="s">
        <v>3605</v>
      </c>
      <c r="V214" s="0" t="s">
        <v>4128</v>
      </c>
      <c r="W214" s="0" t="s">
        <v>3607</v>
      </c>
      <c r="X214" s="0" t="s">
        <v>4129</v>
      </c>
      <c r="Y214" s="0" t="s">
        <v>3605</v>
      </c>
      <c r="Z214" s="0" t="s">
        <v>4130</v>
      </c>
      <c r="AA214" s="0" t="s">
        <v>4062</v>
      </c>
      <c r="AB214" s="0" t="s">
        <v>4131</v>
      </c>
      <c r="AC214" s="0" t="s">
        <v>61</v>
      </c>
      <c r="AD214" s="0" t="s">
        <v>19</v>
      </c>
      <c r="AE214" s="0" t="s">
        <v>19</v>
      </c>
      <c r="AF214" s="0" t="s">
        <v>131</v>
      </c>
      <c r="AG214" s="0" t="s">
        <v>118</v>
      </c>
      <c r="AH214" s="0" t="s">
        <v>22</v>
      </c>
      <c r="AI214" s="0" t="s">
        <v>22</v>
      </c>
      <c r="AJ214" s="0" t="s">
        <v>22</v>
      </c>
      <c r="AK214" s="0" t="s">
        <v>22</v>
      </c>
    </row>
    <row customHeight="1" ht="11.25">
      <c r="A215" s="0" t="s">
        <v>22</v>
      </c>
      <c r="B215" s="0" t="s">
        <v>48</v>
      </c>
      <c r="C215" s="0" t="s">
        <v>50</v>
      </c>
      <c r="D215" s="0" t="s">
        <v>22</v>
      </c>
      <c r="E215" s="0" t="s">
        <v>4132</v>
      </c>
      <c r="F215" s="0" t="s">
        <v>1269</v>
      </c>
      <c r="G215" s="0" t="s">
        <v>159</v>
      </c>
      <c r="H215" s="0" t="s">
        <v>159</v>
      </c>
      <c r="I215" s="0" t="s">
        <v>160</v>
      </c>
      <c r="J215" s="0" t="s">
        <v>4065</v>
      </c>
      <c r="K215" s="0" t="s">
        <v>4066</v>
      </c>
      <c r="L215" s="0" t="s">
        <v>4119</v>
      </c>
      <c r="M215" s="0" t="s">
        <v>4133</v>
      </c>
      <c r="N215" s="0" t="s">
        <v>98</v>
      </c>
      <c r="O215" s="0" t="s">
        <v>159</v>
      </c>
      <c r="P215" s="0" t="s">
        <v>159</v>
      </c>
      <c r="Q215" s="0" t="s">
        <v>160</v>
      </c>
      <c r="R215" s="0" t="s">
        <v>4065</v>
      </c>
      <c r="S215" s="0" t="s">
        <v>4066</v>
      </c>
      <c r="T215" s="0" t="s">
        <v>3604</v>
      </c>
      <c r="U215" s="0" t="s">
        <v>3605</v>
      </c>
      <c r="V215" s="0" t="s">
        <v>3606</v>
      </c>
      <c r="W215" s="0" t="s">
        <v>3607</v>
      </c>
      <c r="X215" s="0" t="s">
        <v>3608</v>
      </c>
      <c r="Y215" s="0" t="s">
        <v>3605</v>
      </c>
      <c r="Z215" s="0" t="s">
        <v>4134</v>
      </c>
      <c r="AA215" s="0" t="s">
        <v>4062</v>
      </c>
      <c r="AB215" s="0" t="s">
        <v>4135</v>
      </c>
      <c r="AC215" s="0" t="s">
        <v>61</v>
      </c>
      <c r="AD215" s="0" t="s">
        <v>19</v>
      </c>
      <c r="AE215" s="0" t="s">
        <v>19</v>
      </c>
      <c r="AF215" s="0" t="s">
        <v>150</v>
      </c>
      <c r="AG215" s="0" t="s">
        <v>132</v>
      </c>
      <c r="AH215" s="0" t="s">
        <v>22</v>
      </c>
      <c r="AI215" s="0" t="s">
        <v>22</v>
      </c>
      <c r="AJ215" s="0" t="s">
        <v>22</v>
      </c>
      <c r="AK215" s="0" t="s">
        <v>22</v>
      </c>
    </row>
    <row customHeight="1" ht="11.25">
      <c r="A216" s="0" t="s">
        <v>22</v>
      </c>
      <c r="B216" s="0" t="s">
        <v>48</v>
      </c>
      <c r="C216" s="0" t="s">
        <v>50</v>
      </c>
      <c r="D216" s="0" t="s">
        <v>22</v>
      </c>
      <c r="E216" s="0" t="s">
        <v>4132</v>
      </c>
      <c r="F216" s="0" t="s">
        <v>1269</v>
      </c>
      <c r="G216" s="0" t="s">
        <v>159</v>
      </c>
      <c r="H216" s="0" t="s">
        <v>159</v>
      </c>
      <c r="I216" s="0" t="s">
        <v>160</v>
      </c>
      <c r="J216" s="0" t="s">
        <v>4065</v>
      </c>
      <c r="K216" s="0" t="s">
        <v>4066</v>
      </c>
      <c r="L216" s="0" t="s">
        <v>4119</v>
      </c>
      <c r="M216" s="0" t="s">
        <v>4133</v>
      </c>
      <c r="N216" s="0" t="s">
        <v>98</v>
      </c>
      <c r="O216" s="0" t="s">
        <v>159</v>
      </c>
      <c r="P216" s="0" t="s">
        <v>159</v>
      </c>
      <c r="Q216" s="0" t="s">
        <v>160</v>
      </c>
      <c r="R216" s="0" t="s">
        <v>4065</v>
      </c>
      <c r="S216" s="0" t="s">
        <v>4066</v>
      </c>
      <c r="T216" s="0" t="s">
        <v>3604</v>
      </c>
      <c r="U216" s="0" t="s">
        <v>3605</v>
      </c>
      <c r="V216" s="0" t="s">
        <v>3606</v>
      </c>
      <c r="W216" s="0" t="s">
        <v>3607</v>
      </c>
      <c r="X216" s="0" t="s">
        <v>3608</v>
      </c>
      <c r="Y216" s="0" t="s">
        <v>3605</v>
      </c>
      <c r="Z216" s="0" t="s">
        <v>4134</v>
      </c>
      <c r="AA216" s="0" t="s">
        <v>4062</v>
      </c>
      <c r="AB216" s="0" t="s">
        <v>4135</v>
      </c>
      <c r="AC216" s="0" t="s">
        <v>61</v>
      </c>
      <c r="AD216" s="0" t="s">
        <v>19</v>
      </c>
      <c r="AE216" s="0" t="s">
        <v>19</v>
      </c>
      <c r="AF216" s="0" t="s">
        <v>150</v>
      </c>
      <c r="AG216" s="0" t="s">
        <v>132</v>
      </c>
      <c r="AH216" s="0" t="s">
        <v>22</v>
      </c>
      <c r="AI216" s="0" t="s">
        <v>22</v>
      </c>
      <c r="AJ216" s="0" t="s">
        <v>22</v>
      </c>
      <c r="AK216" s="0" t="s">
        <v>22</v>
      </c>
    </row>
    <row customHeight="1" ht="11.25">
      <c r="A217" s="0" t="s">
        <v>22</v>
      </c>
      <c r="B217" s="0" t="s">
        <v>48</v>
      </c>
      <c r="C217" s="0" t="s">
        <v>50</v>
      </c>
      <c r="D217" s="0" t="s">
        <v>22</v>
      </c>
      <c r="E217" s="0" t="s">
        <v>4136</v>
      </c>
      <c r="F217" s="0" t="s">
        <v>1269</v>
      </c>
      <c r="G217" s="0" t="s">
        <v>159</v>
      </c>
      <c r="H217" s="0" t="s">
        <v>159</v>
      </c>
      <c r="I217" s="0" t="s">
        <v>160</v>
      </c>
      <c r="J217" s="0" t="s">
        <v>4026</v>
      </c>
      <c r="K217" s="0" t="s">
        <v>4027</v>
      </c>
      <c r="L217" s="0" t="s">
        <v>1608</v>
      </c>
      <c r="M217" s="0" t="s">
        <v>1261</v>
      </c>
      <c r="N217" s="0" t="s">
        <v>98</v>
      </c>
      <c r="O217" s="0" t="s">
        <v>159</v>
      </c>
      <c r="P217" s="0" t="s">
        <v>159</v>
      </c>
      <c r="Q217" s="0" t="s">
        <v>160</v>
      </c>
      <c r="R217" s="0" t="s">
        <v>4026</v>
      </c>
      <c r="S217" s="0" t="s">
        <v>4027</v>
      </c>
      <c r="T217" s="0" t="s">
        <v>3604</v>
      </c>
      <c r="U217" s="0" t="s">
        <v>3605</v>
      </c>
      <c r="V217" s="0" t="s">
        <v>3606</v>
      </c>
      <c r="W217" s="0" t="s">
        <v>3607</v>
      </c>
      <c r="X217" s="0" t="s">
        <v>3608</v>
      </c>
      <c r="Y217" s="0" t="s">
        <v>3605</v>
      </c>
      <c r="Z217" s="0" t="s">
        <v>4137</v>
      </c>
      <c r="AA217" s="0" t="s">
        <v>3850</v>
      </c>
      <c r="AB217" s="0" t="s">
        <v>4138</v>
      </c>
      <c r="AC217" s="0" t="s">
        <v>61</v>
      </c>
      <c r="AD217" s="0" t="s">
        <v>19</v>
      </c>
      <c r="AE217" s="0" t="s">
        <v>19</v>
      </c>
      <c r="AF217" s="0" t="s">
        <v>132</v>
      </c>
      <c r="AG217" s="0" t="s">
        <v>131</v>
      </c>
      <c r="AH217" s="0" t="s">
        <v>22</v>
      </c>
      <c r="AI217" s="0" t="s">
        <v>22</v>
      </c>
      <c r="AJ217" s="0" t="s">
        <v>22</v>
      </c>
      <c r="AK217" s="0" t="s">
        <v>22</v>
      </c>
    </row>
    <row customHeight="1" ht="11.25">
      <c r="A218" s="0" t="s">
        <v>22</v>
      </c>
      <c r="B218" s="0" t="s">
        <v>48</v>
      </c>
      <c r="C218" s="0" t="s">
        <v>50</v>
      </c>
      <c r="D218" s="0" t="s">
        <v>22</v>
      </c>
      <c r="E218" s="0" t="s">
        <v>4136</v>
      </c>
      <c r="F218" s="0" t="s">
        <v>1269</v>
      </c>
      <c r="G218" s="0" t="s">
        <v>159</v>
      </c>
      <c r="H218" s="0" t="s">
        <v>159</v>
      </c>
      <c r="I218" s="0" t="s">
        <v>160</v>
      </c>
      <c r="J218" s="0" t="s">
        <v>4026</v>
      </c>
      <c r="K218" s="0" t="s">
        <v>4027</v>
      </c>
      <c r="L218" s="0" t="s">
        <v>1608</v>
      </c>
      <c r="M218" s="0" t="s">
        <v>1261</v>
      </c>
      <c r="N218" s="0" t="s">
        <v>98</v>
      </c>
      <c r="O218" s="0" t="s">
        <v>159</v>
      </c>
      <c r="P218" s="0" t="s">
        <v>159</v>
      </c>
      <c r="Q218" s="0" t="s">
        <v>160</v>
      </c>
      <c r="R218" s="0" t="s">
        <v>4026</v>
      </c>
      <c r="S218" s="0" t="s">
        <v>4027</v>
      </c>
      <c r="T218" s="0" t="s">
        <v>3604</v>
      </c>
      <c r="U218" s="0" t="s">
        <v>3605</v>
      </c>
      <c r="V218" s="0" t="s">
        <v>3606</v>
      </c>
      <c r="W218" s="0" t="s">
        <v>3607</v>
      </c>
      <c r="X218" s="0" t="s">
        <v>3608</v>
      </c>
      <c r="Y218" s="0" t="s">
        <v>3605</v>
      </c>
      <c r="Z218" s="0" t="s">
        <v>4137</v>
      </c>
      <c r="AA218" s="0" t="s">
        <v>3850</v>
      </c>
      <c r="AB218" s="0" t="s">
        <v>4138</v>
      </c>
      <c r="AC218" s="0" t="s">
        <v>61</v>
      </c>
      <c r="AD218" s="0" t="s">
        <v>19</v>
      </c>
      <c r="AE218" s="0" t="s">
        <v>19</v>
      </c>
      <c r="AF218" s="0" t="s">
        <v>132</v>
      </c>
      <c r="AG218" s="0" t="s">
        <v>131</v>
      </c>
      <c r="AH218" s="0" t="s">
        <v>22</v>
      </c>
      <c r="AI218" s="0" t="s">
        <v>22</v>
      </c>
      <c r="AJ218" s="0" t="s">
        <v>22</v>
      </c>
      <c r="AK218" s="0" t="s">
        <v>22</v>
      </c>
    </row>
    <row customHeight="1" ht="11.25">
      <c r="A219" s="0" t="s">
        <v>22</v>
      </c>
      <c r="B219" s="0" t="s">
        <v>48</v>
      </c>
      <c r="C219" s="0" t="s">
        <v>50</v>
      </c>
      <c r="D219" s="0" t="s">
        <v>22</v>
      </c>
      <c r="E219" s="0" t="s">
        <v>4139</v>
      </c>
      <c r="F219" s="0" t="s">
        <v>1269</v>
      </c>
      <c r="G219" s="0" t="s">
        <v>159</v>
      </c>
      <c r="H219" s="0" t="s">
        <v>159</v>
      </c>
      <c r="I219" s="0" t="s">
        <v>160</v>
      </c>
      <c r="J219" s="0" t="s">
        <v>4026</v>
      </c>
      <c r="K219" s="0" t="s">
        <v>4027</v>
      </c>
      <c r="L219" s="0" t="s">
        <v>4140</v>
      </c>
      <c r="M219" s="0" t="s">
        <v>131</v>
      </c>
      <c r="N219" s="0" t="s">
        <v>98</v>
      </c>
      <c r="O219" s="0" t="s">
        <v>159</v>
      </c>
      <c r="P219" s="0" t="s">
        <v>159</v>
      </c>
      <c r="Q219" s="0" t="s">
        <v>160</v>
      </c>
      <c r="R219" s="0" t="s">
        <v>4026</v>
      </c>
      <c r="S219" s="0" t="s">
        <v>4027</v>
      </c>
      <c r="T219" s="0" t="s">
        <v>3604</v>
      </c>
      <c r="U219" s="0" t="s">
        <v>3605</v>
      </c>
      <c r="V219" s="0" t="s">
        <v>3606</v>
      </c>
      <c r="W219" s="0" t="s">
        <v>3607</v>
      </c>
      <c r="X219" s="0" t="s">
        <v>3608</v>
      </c>
      <c r="Y219" s="0" t="s">
        <v>3605</v>
      </c>
      <c r="Z219" s="0" t="s">
        <v>4141</v>
      </c>
      <c r="AA219" s="0" t="s">
        <v>3896</v>
      </c>
      <c r="AB219" s="0" t="s">
        <v>4142</v>
      </c>
      <c r="AC219" s="0" t="s">
        <v>61</v>
      </c>
      <c r="AD219" s="0" t="s">
        <v>19</v>
      </c>
      <c r="AE219" s="0" t="s">
        <v>19</v>
      </c>
      <c r="AF219" s="0" t="s">
        <v>128</v>
      </c>
      <c r="AG219" s="0" t="s">
        <v>118</v>
      </c>
      <c r="AH219" s="0" t="s">
        <v>22</v>
      </c>
      <c r="AI219" s="0" t="s">
        <v>22</v>
      </c>
      <c r="AJ219" s="0" t="s">
        <v>22</v>
      </c>
      <c r="AK219" s="0" t="s">
        <v>22</v>
      </c>
    </row>
    <row customHeight="1" ht="11.25">
      <c r="A220" s="0" t="s">
        <v>22</v>
      </c>
      <c r="B220" s="0" t="s">
        <v>48</v>
      </c>
      <c r="C220" s="0" t="s">
        <v>50</v>
      </c>
      <c r="D220" s="0" t="s">
        <v>22</v>
      </c>
      <c r="E220" s="0" t="s">
        <v>4139</v>
      </c>
      <c r="F220" s="0" t="s">
        <v>1269</v>
      </c>
      <c r="G220" s="0" t="s">
        <v>159</v>
      </c>
      <c r="H220" s="0" t="s">
        <v>159</v>
      </c>
      <c r="I220" s="0" t="s">
        <v>160</v>
      </c>
      <c r="J220" s="0" t="s">
        <v>4026</v>
      </c>
      <c r="K220" s="0" t="s">
        <v>4027</v>
      </c>
      <c r="L220" s="0" t="s">
        <v>4140</v>
      </c>
      <c r="M220" s="0" t="s">
        <v>131</v>
      </c>
      <c r="N220" s="0" t="s">
        <v>98</v>
      </c>
      <c r="O220" s="0" t="s">
        <v>159</v>
      </c>
      <c r="P220" s="0" t="s">
        <v>159</v>
      </c>
      <c r="Q220" s="0" t="s">
        <v>160</v>
      </c>
      <c r="R220" s="0" t="s">
        <v>4026</v>
      </c>
      <c r="S220" s="0" t="s">
        <v>4027</v>
      </c>
      <c r="T220" s="0" t="s">
        <v>3604</v>
      </c>
      <c r="U220" s="0" t="s">
        <v>3605</v>
      </c>
      <c r="V220" s="0" t="s">
        <v>3606</v>
      </c>
      <c r="W220" s="0" t="s">
        <v>3607</v>
      </c>
      <c r="X220" s="0" t="s">
        <v>3608</v>
      </c>
      <c r="Y220" s="0" t="s">
        <v>3605</v>
      </c>
      <c r="Z220" s="0" t="s">
        <v>4141</v>
      </c>
      <c r="AA220" s="0" t="s">
        <v>3896</v>
      </c>
      <c r="AB220" s="0" t="s">
        <v>4142</v>
      </c>
      <c r="AC220" s="0" t="s">
        <v>61</v>
      </c>
      <c r="AD220" s="0" t="s">
        <v>19</v>
      </c>
      <c r="AE220" s="0" t="s">
        <v>19</v>
      </c>
      <c r="AF220" s="0" t="s">
        <v>128</v>
      </c>
      <c r="AG220" s="0" t="s">
        <v>118</v>
      </c>
      <c r="AH220" s="0" t="s">
        <v>22</v>
      </c>
      <c r="AI220" s="0" t="s">
        <v>22</v>
      </c>
      <c r="AJ220" s="0" t="s">
        <v>22</v>
      </c>
      <c r="AK220" s="0" t="s">
        <v>22</v>
      </c>
    </row>
    <row customHeight="1" ht="11.25">
      <c r="A221" s="0" t="s">
        <v>22</v>
      </c>
      <c r="B221" s="0" t="s">
        <v>48</v>
      </c>
      <c r="C221" s="0" t="s">
        <v>50</v>
      </c>
      <c r="D221" s="0" t="s">
        <v>22</v>
      </c>
      <c r="E221" s="0" t="s">
        <v>4143</v>
      </c>
      <c r="F221" s="0" t="s">
        <v>1269</v>
      </c>
      <c r="G221" s="0" t="s">
        <v>159</v>
      </c>
      <c r="H221" s="0" t="s">
        <v>159</v>
      </c>
      <c r="I221" s="0" t="s">
        <v>160</v>
      </c>
      <c r="J221" s="0" t="s">
        <v>4026</v>
      </c>
      <c r="K221" s="0" t="s">
        <v>4027</v>
      </c>
      <c r="L221" s="0" t="s">
        <v>4144</v>
      </c>
      <c r="M221" s="0" t="s">
        <v>4145</v>
      </c>
      <c r="N221" s="0" t="s">
        <v>98</v>
      </c>
      <c r="O221" s="0" t="s">
        <v>159</v>
      </c>
      <c r="P221" s="0" t="s">
        <v>159</v>
      </c>
      <c r="Q221" s="0" t="s">
        <v>160</v>
      </c>
      <c r="R221" s="0" t="s">
        <v>4026</v>
      </c>
      <c r="S221" s="0" t="s">
        <v>4027</v>
      </c>
      <c r="T221" s="0" t="s">
        <v>3604</v>
      </c>
      <c r="U221" s="0" t="s">
        <v>3605</v>
      </c>
      <c r="V221" s="0" t="s">
        <v>3606</v>
      </c>
      <c r="W221" s="0" t="s">
        <v>3607</v>
      </c>
      <c r="X221" s="0" t="s">
        <v>3608</v>
      </c>
      <c r="Y221" s="0" t="s">
        <v>3605</v>
      </c>
      <c r="Z221" s="0" t="s">
        <v>4146</v>
      </c>
      <c r="AA221" s="0" t="s">
        <v>3866</v>
      </c>
      <c r="AB221" s="0" t="s">
        <v>4147</v>
      </c>
      <c r="AC221" s="0" t="s">
        <v>61</v>
      </c>
      <c r="AD221" s="0" t="s">
        <v>19</v>
      </c>
      <c r="AE221" s="0" t="s">
        <v>19</v>
      </c>
      <c r="AF221" s="0" t="s">
        <v>131</v>
      </c>
      <c r="AG221" s="0" t="s">
        <v>118</v>
      </c>
      <c r="AH221" s="0" t="s">
        <v>22</v>
      </c>
      <c r="AI221" s="0" t="s">
        <v>22</v>
      </c>
      <c r="AJ221" s="0" t="s">
        <v>22</v>
      </c>
      <c r="AK221" s="0" t="s">
        <v>22</v>
      </c>
    </row>
    <row customHeight="1" ht="11.25">
      <c r="A222" s="0" t="s">
        <v>22</v>
      </c>
      <c r="B222" s="0" t="s">
        <v>48</v>
      </c>
      <c r="C222" s="0" t="s">
        <v>50</v>
      </c>
      <c r="D222" s="0" t="s">
        <v>22</v>
      </c>
      <c r="E222" s="0" t="s">
        <v>4143</v>
      </c>
      <c r="F222" s="0" t="s">
        <v>1269</v>
      </c>
      <c r="G222" s="0" t="s">
        <v>159</v>
      </c>
      <c r="H222" s="0" t="s">
        <v>159</v>
      </c>
      <c r="I222" s="0" t="s">
        <v>160</v>
      </c>
      <c r="J222" s="0" t="s">
        <v>4026</v>
      </c>
      <c r="K222" s="0" t="s">
        <v>4027</v>
      </c>
      <c r="L222" s="0" t="s">
        <v>4144</v>
      </c>
      <c r="M222" s="0" t="s">
        <v>4145</v>
      </c>
      <c r="N222" s="0" t="s">
        <v>98</v>
      </c>
      <c r="O222" s="0" t="s">
        <v>159</v>
      </c>
      <c r="P222" s="0" t="s">
        <v>159</v>
      </c>
      <c r="Q222" s="0" t="s">
        <v>160</v>
      </c>
      <c r="R222" s="0" t="s">
        <v>4026</v>
      </c>
      <c r="S222" s="0" t="s">
        <v>4027</v>
      </c>
      <c r="T222" s="0" t="s">
        <v>3604</v>
      </c>
      <c r="U222" s="0" t="s">
        <v>3605</v>
      </c>
      <c r="V222" s="0" t="s">
        <v>3606</v>
      </c>
      <c r="W222" s="0" t="s">
        <v>3607</v>
      </c>
      <c r="X222" s="0" t="s">
        <v>3608</v>
      </c>
      <c r="Y222" s="0" t="s">
        <v>3605</v>
      </c>
      <c r="Z222" s="0" t="s">
        <v>4146</v>
      </c>
      <c r="AA222" s="0" t="s">
        <v>3866</v>
      </c>
      <c r="AB222" s="0" t="s">
        <v>4147</v>
      </c>
      <c r="AC222" s="0" t="s">
        <v>61</v>
      </c>
      <c r="AD222" s="0" t="s">
        <v>19</v>
      </c>
      <c r="AE222" s="0" t="s">
        <v>19</v>
      </c>
      <c r="AF222" s="0" t="s">
        <v>131</v>
      </c>
      <c r="AG222" s="0" t="s">
        <v>118</v>
      </c>
      <c r="AH222" s="0" t="s">
        <v>22</v>
      </c>
      <c r="AI222" s="0" t="s">
        <v>22</v>
      </c>
      <c r="AJ222" s="0" t="s">
        <v>22</v>
      </c>
      <c r="AK222" s="0" t="s">
        <v>22</v>
      </c>
    </row>
    <row customHeight="1" ht="11.25">
      <c r="A223" s="0" t="s">
        <v>22</v>
      </c>
      <c r="B223" s="0" t="s">
        <v>48</v>
      </c>
      <c r="C223" s="0" t="s">
        <v>50</v>
      </c>
      <c r="D223" s="0" t="s">
        <v>22</v>
      </c>
      <c r="E223" s="0" t="s">
        <v>4148</v>
      </c>
      <c r="F223" s="0" t="s">
        <v>1269</v>
      </c>
      <c r="G223" s="0" t="s">
        <v>159</v>
      </c>
      <c r="H223" s="0" t="s">
        <v>159</v>
      </c>
      <c r="I223" s="0" t="s">
        <v>160</v>
      </c>
      <c r="J223" s="0" t="s">
        <v>4026</v>
      </c>
      <c r="K223" s="0" t="s">
        <v>4027</v>
      </c>
      <c r="L223" s="0" t="s">
        <v>1608</v>
      </c>
      <c r="M223" s="0" t="s">
        <v>1261</v>
      </c>
      <c r="N223" s="0" t="s">
        <v>98</v>
      </c>
      <c r="O223" s="0" t="s">
        <v>159</v>
      </c>
      <c r="P223" s="0" t="s">
        <v>159</v>
      </c>
      <c r="Q223" s="0" t="s">
        <v>160</v>
      </c>
      <c r="R223" s="0" t="s">
        <v>4026</v>
      </c>
      <c r="S223" s="0" t="s">
        <v>4027</v>
      </c>
      <c r="T223" s="0" t="s">
        <v>3604</v>
      </c>
      <c r="U223" s="0" t="s">
        <v>3605</v>
      </c>
      <c r="V223" s="0" t="s">
        <v>3606</v>
      </c>
      <c r="W223" s="0" t="s">
        <v>3607</v>
      </c>
      <c r="X223" s="0" t="s">
        <v>3608</v>
      </c>
      <c r="Y223" s="0" t="s">
        <v>3605</v>
      </c>
      <c r="Z223" s="0" t="s">
        <v>4149</v>
      </c>
      <c r="AA223" s="0" t="s">
        <v>4150</v>
      </c>
      <c r="AB223" s="0" t="s">
        <v>4151</v>
      </c>
      <c r="AC223" s="0" t="s">
        <v>61</v>
      </c>
      <c r="AD223" s="0" t="s">
        <v>19</v>
      </c>
      <c r="AE223" s="0" t="s">
        <v>19</v>
      </c>
      <c r="AF223" s="0" t="s">
        <v>131</v>
      </c>
      <c r="AG223" s="0" t="s">
        <v>118</v>
      </c>
      <c r="AH223" s="0" t="s">
        <v>22</v>
      </c>
      <c r="AI223" s="0" t="s">
        <v>22</v>
      </c>
      <c r="AJ223" s="0" t="s">
        <v>22</v>
      </c>
      <c r="AK223" s="0" t="s">
        <v>22</v>
      </c>
    </row>
    <row customHeight="1" ht="11.25">
      <c r="A224" s="0" t="s">
        <v>22</v>
      </c>
      <c r="B224" s="0" t="s">
        <v>48</v>
      </c>
      <c r="C224" s="0" t="s">
        <v>50</v>
      </c>
      <c r="D224" s="0" t="s">
        <v>22</v>
      </c>
      <c r="E224" s="0" t="s">
        <v>4148</v>
      </c>
      <c r="F224" s="0" t="s">
        <v>1269</v>
      </c>
      <c r="G224" s="0" t="s">
        <v>159</v>
      </c>
      <c r="H224" s="0" t="s">
        <v>159</v>
      </c>
      <c r="I224" s="0" t="s">
        <v>160</v>
      </c>
      <c r="J224" s="0" t="s">
        <v>4026</v>
      </c>
      <c r="K224" s="0" t="s">
        <v>4027</v>
      </c>
      <c r="L224" s="0" t="s">
        <v>1608</v>
      </c>
      <c r="M224" s="0" t="s">
        <v>1261</v>
      </c>
      <c r="N224" s="0" t="s">
        <v>98</v>
      </c>
      <c r="O224" s="0" t="s">
        <v>159</v>
      </c>
      <c r="P224" s="0" t="s">
        <v>159</v>
      </c>
      <c r="Q224" s="0" t="s">
        <v>160</v>
      </c>
      <c r="R224" s="0" t="s">
        <v>4026</v>
      </c>
      <c r="S224" s="0" t="s">
        <v>4027</v>
      </c>
      <c r="T224" s="0" t="s">
        <v>3604</v>
      </c>
      <c r="U224" s="0" t="s">
        <v>3605</v>
      </c>
      <c r="V224" s="0" t="s">
        <v>3606</v>
      </c>
      <c r="W224" s="0" t="s">
        <v>3607</v>
      </c>
      <c r="X224" s="0" t="s">
        <v>3608</v>
      </c>
      <c r="Y224" s="0" t="s">
        <v>3605</v>
      </c>
      <c r="Z224" s="0" t="s">
        <v>4149</v>
      </c>
      <c r="AA224" s="0" t="s">
        <v>4150</v>
      </c>
      <c r="AB224" s="0" t="s">
        <v>4151</v>
      </c>
      <c r="AC224" s="0" t="s">
        <v>61</v>
      </c>
      <c r="AD224" s="0" t="s">
        <v>19</v>
      </c>
      <c r="AE224" s="0" t="s">
        <v>19</v>
      </c>
      <c r="AF224" s="0" t="s">
        <v>131</v>
      </c>
      <c r="AG224" s="0" t="s">
        <v>118</v>
      </c>
      <c r="AH224" s="0" t="s">
        <v>22</v>
      </c>
      <c r="AI224" s="0" t="s">
        <v>22</v>
      </c>
      <c r="AJ224" s="0" t="s">
        <v>22</v>
      </c>
      <c r="AK224" s="0" t="s">
        <v>22</v>
      </c>
    </row>
    <row customHeight="1" ht="11.25">
      <c r="A225" s="0" t="s">
        <v>22</v>
      </c>
      <c r="B225" s="0" t="s">
        <v>48</v>
      </c>
      <c r="C225" s="0" t="s">
        <v>50</v>
      </c>
      <c r="D225" s="0" t="s">
        <v>22</v>
      </c>
      <c r="E225" s="0" t="s">
        <v>4152</v>
      </c>
      <c r="F225" s="0" t="s">
        <v>1269</v>
      </c>
      <c r="G225" s="0" t="s">
        <v>159</v>
      </c>
      <c r="H225" s="0" t="s">
        <v>159</v>
      </c>
      <c r="I225" s="0" t="s">
        <v>160</v>
      </c>
      <c r="J225" s="0" t="s">
        <v>4057</v>
      </c>
      <c r="K225" s="0" t="s">
        <v>4058</v>
      </c>
      <c r="L225" s="0" t="s">
        <v>4153</v>
      </c>
      <c r="M225" s="0" t="s">
        <v>4043</v>
      </c>
      <c r="N225" s="0" t="s">
        <v>98</v>
      </c>
      <c r="O225" s="0" t="s">
        <v>159</v>
      </c>
      <c r="P225" s="0" t="s">
        <v>159</v>
      </c>
      <c r="Q225" s="0" t="s">
        <v>160</v>
      </c>
      <c r="R225" s="0" t="s">
        <v>4057</v>
      </c>
      <c r="S225" s="0" t="s">
        <v>4058</v>
      </c>
      <c r="T225" s="0" t="s">
        <v>3604</v>
      </c>
      <c r="U225" s="0" t="s">
        <v>3605</v>
      </c>
      <c r="V225" s="0" t="s">
        <v>3606</v>
      </c>
      <c r="W225" s="0" t="s">
        <v>3607</v>
      </c>
      <c r="X225" s="0" t="s">
        <v>3608</v>
      </c>
      <c r="Y225" s="0" t="s">
        <v>3605</v>
      </c>
      <c r="Z225" s="0" t="s">
        <v>4154</v>
      </c>
      <c r="AA225" s="0" t="s">
        <v>3866</v>
      </c>
      <c r="AB225" s="0" t="s">
        <v>4155</v>
      </c>
      <c r="AC225" s="0" t="s">
        <v>61</v>
      </c>
      <c r="AD225" s="0" t="s">
        <v>19</v>
      </c>
      <c r="AE225" s="0" t="s">
        <v>19</v>
      </c>
      <c r="AF225" s="0" t="s">
        <v>118</v>
      </c>
      <c r="AG225" s="0" t="s">
        <v>117</v>
      </c>
      <c r="AH225" s="0" t="s">
        <v>22</v>
      </c>
      <c r="AI225" s="0" t="s">
        <v>22</v>
      </c>
      <c r="AJ225" s="0" t="s">
        <v>22</v>
      </c>
      <c r="AK225" s="0" t="s">
        <v>22</v>
      </c>
    </row>
    <row customHeight="1" ht="11.25">
      <c r="A226" s="0" t="s">
        <v>22</v>
      </c>
      <c r="B226" s="0" t="s">
        <v>48</v>
      </c>
      <c r="C226" s="0" t="s">
        <v>50</v>
      </c>
      <c r="D226" s="0" t="s">
        <v>22</v>
      </c>
      <c r="E226" s="0" t="s">
        <v>4152</v>
      </c>
      <c r="F226" s="0" t="s">
        <v>1269</v>
      </c>
      <c r="G226" s="0" t="s">
        <v>159</v>
      </c>
      <c r="H226" s="0" t="s">
        <v>159</v>
      </c>
      <c r="I226" s="0" t="s">
        <v>160</v>
      </c>
      <c r="J226" s="0" t="s">
        <v>4057</v>
      </c>
      <c r="K226" s="0" t="s">
        <v>4058</v>
      </c>
      <c r="L226" s="0" t="s">
        <v>4153</v>
      </c>
      <c r="M226" s="0" t="s">
        <v>4043</v>
      </c>
      <c r="N226" s="0" t="s">
        <v>98</v>
      </c>
      <c r="O226" s="0" t="s">
        <v>159</v>
      </c>
      <c r="P226" s="0" t="s">
        <v>159</v>
      </c>
      <c r="Q226" s="0" t="s">
        <v>160</v>
      </c>
      <c r="R226" s="0" t="s">
        <v>4057</v>
      </c>
      <c r="S226" s="0" t="s">
        <v>4058</v>
      </c>
      <c r="T226" s="0" t="s">
        <v>3604</v>
      </c>
      <c r="U226" s="0" t="s">
        <v>3605</v>
      </c>
      <c r="V226" s="0" t="s">
        <v>3606</v>
      </c>
      <c r="W226" s="0" t="s">
        <v>3607</v>
      </c>
      <c r="X226" s="0" t="s">
        <v>3608</v>
      </c>
      <c r="Y226" s="0" t="s">
        <v>3605</v>
      </c>
      <c r="Z226" s="0" t="s">
        <v>4154</v>
      </c>
      <c r="AA226" s="0" t="s">
        <v>3866</v>
      </c>
      <c r="AB226" s="0" t="s">
        <v>4155</v>
      </c>
      <c r="AC226" s="0" t="s">
        <v>61</v>
      </c>
      <c r="AD226" s="0" t="s">
        <v>19</v>
      </c>
      <c r="AE226" s="0" t="s">
        <v>19</v>
      </c>
      <c r="AF226" s="0" t="s">
        <v>118</v>
      </c>
      <c r="AG226" s="0" t="s">
        <v>117</v>
      </c>
      <c r="AH226" s="0" t="s">
        <v>22</v>
      </c>
      <c r="AI226" s="0" t="s">
        <v>22</v>
      </c>
      <c r="AJ226" s="0" t="s">
        <v>22</v>
      </c>
      <c r="AK226" s="0" t="s">
        <v>22</v>
      </c>
    </row>
    <row customHeight="1" ht="11.25">
      <c r="A227" s="0" t="s">
        <v>22</v>
      </c>
      <c r="B227" s="0" t="s">
        <v>48</v>
      </c>
      <c r="C227" s="0" t="s">
        <v>50</v>
      </c>
      <c r="D227" s="0" t="s">
        <v>22</v>
      </c>
      <c r="E227" s="0" t="s">
        <v>4156</v>
      </c>
      <c r="F227" s="0" t="s">
        <v>1269</v>
      </c>
      <c r="G227" s="0" t="s">
        <v>159</v>
      </c>
      <c r="H227" s="0" t="s">
        <v>159</v>
      </c>
      <c r="I227" s="0" t="s">
        <v>160</v>
      </c>
      <c r="J227" s="0" t="s">
        <v>4065</v>
      </c>
      <c r="K227" s="0" t="s">
        <v>4066</v>
      </c>
      <c r="L227" s="0" t="s">
        <v>4157</v>
      </c>
      <c r="M227" s="0" t="s">
        <v>4101</v>
      </c>
      <c r="N227" s="0" t="s">
        <v>98</v>
      </c>
      <c r="O227" s="0" t="s">
        <v>159</v>
      </c>
      <c r="P227" s="0" t="s">
        <v>159</v>
      </c>
      <c r="Q227" s="0" t="s">
        <v>160</v>
      </c>
      <c r="R227" s="0" t="s">
        <v>4065</v>
      </c>
      <c r="S227" s="0" t="s">
        <v>4066</v>
      </c>
      <c r="T227" s="0" t="s">
        <v>3604</v>
      </c>
      <c r="U227" s="0" t="s">
        <v>3605</v>
      </c>
      <c r="V227" s="0" t="s">
        <v>3606</v>
      </c>
      <c r="W227" s="0" t="s">
        <v>3607</v>
      </c>
      <c r="X227" s="0" t="s">
        <v>3608</v>
      </c>
      <c r="Y227" s="0" t="s">
        <v>3605</v>
      </c>
      <c r="Z227" s="0" t="s">
        <v>4158</v>
      </c>
      <c r="AA227" s="0" t="s">
        <v>3773</v>
      </c>
      <c r="AB227" s="0" t="s">
        <v>4159</v>
      </c>
      <c r="AC227" s="0" t="s">
        <v>61</v>
      </c>
      <c r="AD227" s="0" t="s">
        <v>19</v>
      </c>
      <c r="AE227" s="0" t="s">
        <v>19</v>
      </c>
      <c r="AF227" s="0" t="s">
        <v>118</v>
      </c>
      <c r="AG227" s="0" t="s">
        <v>117</v>
      </c>
      <c r="AH227" s="0" t="s">
        <v>22</v>
      </c>
      <c r="AI227" s="0" t="s">
        <v>22</v>
      </c>
      <c r="AJ227" s="0" t="s">
        <v>22</v>
      </c>
      <c r="AK227" s="0" t="s">
        <v>22</v>
      </c>
    </row>
    <row customHeight="1" ht="11.25">
      <c r="A228" s="0" t="s">
        <v>22</v>
      </c>
      <c r="B228" s="0" t="s">
        <v>48</v>
      </c>
      <c r="C228" s="0" t="s">
        <v>50</v>
      </c>
      <c r="D228" s="0" t="s">
        <v>22</v>
      </c>
      <c r="E228" s="0" t="s">
        <v>4156</v>
      </c>
      <c r="F228" s="0" t="s">
        <v>1269</v>
      </c>
      <c r="G228" s="0" t="s">
        <v>159</v>
      </c>
      <c r="H228" s="0" t="s">
        <v>159</v>
      </c>
      <c r="I228" s="0" t="s">
        <v>160</v>
      </c>
      <c r="J228" s="0" t="s">
        <v>4065</v>
      </c>
      <c r="K228" s="0" t="s">
        <v>4066</v>
      </c>
      <c r="L228" s="0" t="s">
        <v>4157</v>
      </c>
      <c r="M228" s="0" t="s">
        <v>4101</v>
      </c>
      <c r="N228" s="0" t="s">
        <v>98</v>
      </c>
      <c r="O228" s="0" t="s">
        <v>159</v>
      </c>
      <c r="P228" s="0" t="s">
        <v>159</v>
      </c>
      <c r="Q228" s="0" t="s">
        <v>160</v>
      </c>
      <c r="R228" s="0" t="s">
        <v>4065</v>
      </c>
      <c r="S228" s="0" t="s">
        <v>4066</v>
      </c>
      <c r="T228" s="0" t="s">
        <v>3604</v>
      </c>
      <c r="U228" s="0" t="s">
        <v>3605</v>
      </c>
      <c r="V228" s="0" t="s">
        <v>3606</v>
      </c>
      <c r="W228" s="0" t="s">
        <v>3607</v>
      </c>
      <c r="X228" s="0" t="s">
        <v>3608</v>
      </c>
      <c r="Y228" s="0" t="s">
        <v>3605</v>
      </c>
      <c r="Z228" s="0" t="s">
        <v>4158</v>
      </c>
      <c r="AA228" s="0" t="s">
        <v>3773</v>
      </c>
      <c r="AB228" s="0" t="s">
        <v>4159</v>
      </c>
      <c r="AC228" s="0" t="s">
        <v>61</v>
      </c>
      <c r="AD228" s="0" t="s">
        <v>19</v>
      </c>
      <c r="AE228" s="0" t="s">
        <v>19</v>
      </c>
      <c r="AF228" s="0" t="s">
        <v>118</v>
      </c>
      <c r="AG228" s="0" t="s">
        <v>117</v>
      </c>
      <c r="AH228" s="0" t="s">
        <v>22</v>
      </c>
      <c r="AI228" s="0" t="s">
        <v>22</v>
      </c>
      <c r="AJ228" s="0" t="s">
        <v>22</v>
      </c>
      <c r="AK228" s="0" t="s">
        <v>22</v>
      </c>
    </row>
    <row customHeight="1" ht="11.25">
      <c r="A229" s="0" t="s">
        <v>22</v>
      </c>
      <c r="B229" s="0" t="s">
        <v>48</v>
      </c>
      <c r="C229" s="0" t="s">
        <v>50</v>
      </c>
      <c r="D229" s="0" t="s">
        <v>22</v>
      </c>
      <c r="E229" s="0" t="s">
        <v>4160</v>
      </c>
      <c r="F229" s="0" t="s">
        <v>1269</v>
      </c>
      <c r="G229" s="0" t="s">
        <v>159</v>
      </c>
      <c r="H229" s="0" t="s">
        <v>159</v>
      </c>
      <c r="I229" s="0" t="s">
        <v>160</v>
      </c>
      <c r="J229" s="0" t="s">
        <v>4026</v>
      </c>
      <c r="K229" s="0" t="s">
        <v>4027</v>
      </c>
      <c r="L229" s="0" t="s">
        <v>4144</v>
      </c>
      <c r="M229" s="0" t="s">
        <v>4145</v>
      </c>
      <c r="N229" s="0" t="s">
        <v>98</v>
      </c>
      <c r="O229" s="0" t="s">
        <v>159</v>
      </c>
      <c r="P229" s="0" t="s">
        <v>159</v>
      </c>
      <c r="Q229" s="0" t="s">
        <v>160</v>
      </c>
      <c r="R229" s="0" t="s">
        <v>4026</v>
      </c>
      <c r="S229" s="0" t="s">
        <v>4027</v>
      </c>
      <c r="T229" s="0" t="s">
        <v>3604</v>
      </c>
      <c r="U229" s="0" t="s">
        <v>3605</v>
      </c>
      <c r="V229" s="0" t="s">
        <v>3606</v>
      </c>
      <c r="W229" s="0" t="s">
        <v>3607</v>
      </c>
      <c r="X229" s="0" t="s">
        <v>3608</v>
      </c>
      <c r="Y229" s="0" t="s">
        <v>3605</v>
      </c>
      <c r="Z229" s="0" t="s">
        <v>4161</v>
      </c>
      <c r="AA229" s="0" t="s">
        <v>4162</v>
      </c>
      <c r="AB229" s="0" t="s">
        <v>4163</v>
      </c>
      <c r="AC229" s="0" t="s">
        <v>61</v>
      </c>
      <c r="AD229" s="0" t="s">
        <v>19</v>
      </c>
      <c r="AE229" s="0" t="s">
        <v>19</v>
      </c>
      <c r="AF229" s="0" t="s">
        <v>117</v>
      </c>
      <c r="AG229" s="0" t="s">
        <v>91</v>
      </c>
      <c r="AH229" s="0" t="s">
        <v>22</v>
      </c>
      <c r="AI229" s="0" t="s">
        <v>22</v>
      </c>
      <c r="AJ229" s="0" t="s">
        <v>22</v>
      </c>
      <c r="AK229" s="0" t="s">
        <v>22</v>
      </c>
    </row>
    <row customHeight="1" ht="11.25">
      <c r="A230" s="0" t="s">
        <v>22</v>
      </c>
      <c r="B230" s="0" t="s">
        <v>48</v>
      </c>
      <c r="C230" s="0" t="s">
        <v>50</v>
      </c>
      <c r="D230" s="0" t="s">
        <v>22</v>
      </c>
      <c r="E230" s="0" t="s">
        <v>4160</v>
      </c>
      <c r="F230" s="0" t="s">
        <v>1269</v>
      </c>
      <c r="G230" s="0" t="s">
        <v>159</v>
      </c>
      <c r="H230" s="0" t="s">
        <v>159</v>
      </c>
      <c r="I230" s="0" t="s">
        <v>160</v>
      </c>
      <c r="J230" s="0" t="s">
        <v>4026</v>
      </c>
      <c r="K230" s="0" t="s">
        <v>4027</v>
      </c>
      <c r="L230" s="0" t="s">
        <v>4144</v>
      </c>
      <c r="M230" s="0" t="s">
        <v>4145</v>
      </c>
      <c r="N230" s="0" t="s">
        <v>98</v>
      </c>
      <c r="O230" s="0" t="s">
        <v>159</v>
      </c>
      <c r="P230" s="0" t="s">
        <v>159</v>
      </c>
      <c r="Q230" s="0" t="s">
        <v>160</v>
      </c>
      <c r="R230" s="0" t="s">
        <v>4026</v>
      </c>
      <c r="S230" s="0" t="s">
        <v>4027</v>
      </c>
      <c r="T230" s="0" t="s">
        <v>3604</v>
      </c>
      <c r="U230" s="0" t="s">
        <v>3605</v>
      </c>
      <c r="V230" s="0" t="s">
        <v>3606</v>
      </c>
      <c r="W230" s="0" t="s">
        <v>3607</v>
      </c>
      <c r="X230" s="0" t="s">
        <v>3608</v>
      </c>
      <c r="Y230" s="0" t="s">
        <v>3605</v>
      </c>
      <c r="Z230" s="0" t="s">
        <v>4161</v>
      </c>
      <c r="AA230" s="0" t="s">
        <v>4162</v>
      </c>
      <c r="AB230" s="0" t="s">
        <v>4163</v>
      </c>
      <c r="AC230" s="0" t="s">
        <v>61</v>
      </c>
      <c r="AD230" s="0" t="s">
        <v>19</v>
      </c>
      <c r="AE230" s="0" t="s">
        <v>19</v>
      </c>
      <c r="AF230" s="0" t="s">
        <v>117</v>
      </c>
      <c r="AG230" s="0" t="s">
        <v>91</v>
      </c>
      <c r="AH230" s="0" t="s">
        <v>22</v>
      </c>
      <c r="AI230" s="0" t="s">
        <v>22</v>
      </c>
      <c r="AJ230" s="0" t="s">
        <v>22</v>
      </c>
      <c r="AK230" s="0" t="s">
        <v>22</v>
      </c>
    </row>
    <row customHeight="1" ht="11.25">
      <c r="A231" s="0" t="s">
        <v>22</v>
      </c>
      <c r="B231" s="0" t="s">
        <v>48</v>
      </c>
      <c r="C231" s="0" t="s">
        <v>50</v>
      </c>
      <c r="D231" s="0" t="s">
        <v>22</v>
      </c>
      <c r="E231" s="0" t="s">
        <v>4164</v>
      </c>
      <c r="F231" s="0" t="s">
        <v>1269</v>
      </c>
      <c r="G231" s="0" t="s">
        <v>159</v>
      </c>
      <c r="H231" s="0" t="s">
        <v>159</v>
      </c>
      <c r="I231" s="0" t="s">
        <v>160</v>
      </c>
      <c r="J231" s="0" t="s">
        <v>4057</v>
      </c>
      <c r="K231" s="0" t="s">
        <v>4058</v>
      </c>
      <c r="L231" s="0" t="s">
        <v>4165</v>
      </c>
      <c r="M231" s="0" t="s">
        <v>4166</v>
      </c>
      <c r="N231" s="0" t="s">
        <v>98</v>
      </c>
      <c r="O231" s="0" t="s">
        <v>159</v>
      </c>
      <c r="P231" s="0" t="s">
        <v>159</v>
      </c>
      <c r="Q231" s="0" t="s">
        <v>160</v>
      </c>
      <c r="R231" s="0" t="s">
        <v>4057</v>
      </c>
      <c r="S231" s="0" t="s">
        <v>4058</v>
      </c>
      <c r="T231" s="0" t="s">
        <v>3604</v>
      </c>
      <c r="U231" s="0" t="s">
        <v>3605</v>
      </c>
      <c r="V231" s="0" t="s">
        <v>3606</v>
      </c>
      <c r="W231" s="0" t="s">
        <v>3607</v>
      </c>
      <c r="X231" s="0" t="s">
        <v>3608</v>
      </c>
      <c r="Y231" s="0" t="s">
        <v>3605</v>
      </c>
      <c r="Z231" s="0" t="s">
        <v>4167</v>
      </c>
      <c r="AA231" s="0" t="s">
        <v>4062</v>
      </c>
      <c r="AB231" s="0" t="s">
        <v>4168</v>
      </c>
      <c r="AC231" s="0" t="s">
        <v>61</v>
      </c>
      <c r="AD231" s="0" t="s">
        <v>19</v>
      </c>
      <c r="AE231" s="0" t="s">
        <v>19</v>
      </c>
      <c r="AF231" s="0" t="s">
        <v>118</v>
      </c>
      <c r="AG231" s="0" t="s">
        <v>529</v>
      </c>
      <c r="AH231" s="0" t="s">
        <v>22</v>
      </c>
      <c r="AI231" s="0" t="s">
        <v>22</v>
      </c>
      <c r="AJ231" s="0" t="s">
        <v>22</v>
      </c>
      <c r="AK231" s="0" t="s">
        <v>22</v>
      </c>
    </row>
    <row customHeight="1" ht="11.25">
      <c r="A232" s="0" t="s">
        <v>22</v>
      </c>
      <c r="B232" s="0" t="s">
        <v>48</v>
      </c>
      <c r="C232" s="0" t="s">
        <v>50</v>
      </c>
      <c r="D232" s="0" t="s">
        <v>22</v>
      </c>
      <c r="E232" s="0" t="s">
        <v>4164</v>
      </c>
      <c r="F232" s="0" t="s">
        <v>1269</v>
      </c>
      <c r="G232" s="0" t="s">
        <v>159</v>
      </c>
      <c r="H232" s="0" t="s">
        <v>159</v>
      </c>
      <c r="I232" s="0" t="s">
        <v>160</v>
      </c>
      <c r="J232" s="0" t="s">
        <v>4057</v>
      </c>
      <c r="K232" s="0" t="s">
        <v>4058</v>
      </c>
      <c r="L232" s="0" t="s">
        <v>4165</v>
      </c>
      <c r="M232" s="0" t="s">
        <v>4166</v>
      </c>
      <c r="N232" s="0" t="s">
        <v>98</v>
      </c>
      <c r="O232" s="0" t="s">
        <v>159</v>
      </c>
      <c r="P232" s="0" t="s">
        <v>159</v>
      </c>
      <c r="Q232" s="0" t="s">
        <v>160</v>
      </c>
      <c r="R232" s="0" t="s">
        <v>4057</v>
      </c>
      <c r="S232" s="0" t="s">
        <v>4058</v>
      </c>
      <c r="T232" s="0" t="s">
        <v>3604</v>
      </c>
      <c r="U232" s="0" t="s">
        <v>3605</v>
      </c>
      <c r="V232" s="0" t="s">
        <v>3606</v>
      </c>
      <c r="W232" s="0" t="s">
        <v>3607</v>
      </c>
      <c r="X232" s="0" t="s">
        <v>3608</v>
      </c>
      <c r="Y232" s="0" t="s">
        <v>3605</v>
      </c>
      <c r="Z232" s="0" t="s">
        <v>4167</v>
      </c>
      <c r="AA232" s="0" t="s">
        <v>4062</v>
      </c>
      <c r="AB232" s="0" t="s">
        <v>4168</v>
      </c>
      <c r="AC232" s="0" t="s">
        <v>61</v>
      </c>
      <c r="AD232" s="0" t="s">
        <v>19</v>
      </c>
      <c r="AE232" s="0" t="s">
        <v>19</v>
      </c>
      <c r="AF232" s="0" t="s">
        <v>118</v>
      </c>
      <c r="AG232" s="0" t="s">
        <v>529</v>
      </c>
      <c r="AH232" s="0" t="s">
        <v>22</v>
      </c>
      <c r="AI232" s="0" t="s">
        <v>22</v>
      </c>
      <c r="AJ232" s="0" t="s">
        <v>22</v>
      </c>
      <c r="AK232" s="0" t="s">
        <v>22</v>
      </c>
    </row>
    <row customHeight="1" ht="11.25">
      <c r="A233" s="0" t="s">
        <v>22</v>
      </c>
      <c r="B233" s="0" t="s">
        <v>48</v>
      </c>
      <c r="C233" s="0" t="s">
        <v>50</v>
      </c>
      <c r="D233" s="0" t="s">
        <v>22</v>
      </c>
      <c r="E233" s="0" t="s">
        <v>4169</v>
      </c>
      <c r="F233" s="0" t="s">
        <v>1269</v>
      </c>
      <c r="G233" s="0" t="s">
        <v>155</v>
      </c>
      <c r="H233" s="0" t="s">
        <v>155</v>
      </c>
      <c r="I233" s="0" t="s">
        <v>156</v>
      </c>
      <c r="J233" s="0" t="s">
        <v>4170</v>
      </c>
      <c r="K233" s="0" t="s">
        <v>4171</v>
      </c>
      <c r="L233" s="0" t="s">
        <v>4172</v>
      </c>
      <c r="M233" s="0" t="s">
        <v>1261</v>
      </c>
      <c r="N233" s="0" t="s">
        <v>98</v>
      </c>
      <c r="O233" s="0" t="s">
        <v>155</v>
      </c>
      <c r="P233" s="0" t="s">
        <v>155</v>
      </c>
      <c r="Q233" s="0" t="s">
        <v>156</v>
      </c>
      <c r="R233" s="0" t="s">
        <v>4170</v>
      </c>
      <c r="S233" s="0" t="s">
        <v>4171</v>
      </c>
      <c r="T233" s="0" t="s">
        <v>3604</v>
      </c>
      <c r="U233" s="0" t="s">
        <v>3605</v>
      </c>
      <c r="V233" s="0" t="s">
        <v>3699</v>
      </c>
      <c r="W233" s="0" t="s">
        <v>3607</v>
      </c>
      <c r="X233" s="0" t="s">
        <v>3700</v>
      </c>
      <c r="Y233" s="0" t="s">
        <v>3605</v>
      </c>
      <c r="Z233" s="0" t="s">
        <v>4173</v>
      </c>
      <c r="AA233" s="0" t="s">
        <v>4174</v>
      </c>
      <c r="AB233" s="0" t="s">
        <v>4175</v>
      </c>
      <c r="AC233" s="0" t="s">
        <v>61</v>
      </c>
      <c r="AD233" s="0" t="s">
        <v>19</v>
      </c>
      <c r="AE233" s="0" t="s">
        <v>19</v>
      </c>
      <c r="AF233" s="0" t="s">
        <v>118</v>
      </c>
      <c r="AG233" s="0" t="s">
        <v>118</v>
      </c>
      <c r="AH233" s="0" t="s">
        <v>22</v>
      </c>
      <c r="AI233" s="0" t="s">
        <v>22</v>
      </c>
      <c r="AJ233" s="0" t="s">
        <v>22</v>
      </c>
      <c r="AK233" s="0" t="s">
        <v>22</v>
      </c>
    </row>
    <row customHeight="1" ht="11.25">
      <c r="A234" s="0" t="s">
        <v>22</v>
      </c>
      <c r="B234" s="0" t="s">
        <v>48</v>
      </c>
      <c r="C234" s="0" t="s">
        <v>50</v>
      </c>
      <c r="D234" s="0" t="s">
        <v>22</v>
      </c>
      <c r="E234" s="0" t="s">
        <v>4169</v>
      </c>
      <c r="F234" s="0" t="s">
        <v>1269</v>
      </c>
      <c r="G234" s="0" t="s">
        <v>155</v>
      </c>
      <c r="H234" s="0" t="s">
        <v>155</v>
      </c>
      <c r="I234" s="0" t="s">
        <v>156</v>
      </c>
      <c r="J234" s="0" t="s">
        <v>4170</v>
      </c>
      <c r="K234" s="0" t="s">
        <v>4171</v>
      </c>
      <c r="L234" s="0" t="s">
        <v>4012</v>
      </c>
      <c r="M234" s="0" t="s">
        <v>1261</v>
      </c>
      <c r="N234" s="0" t="s">
        <v>98</v>
      </c>
      <c r="O234" s="0" t="s">
        <v>155</v>
      </c>
      <c r="P234" s="0" t="s">
        <v>155</v>
      </c>
      <c r="Q234" s="0" t="s">
        <v>156</v>
      </c>
      <c r="R234" s="0" t="s">
        <v>4170</v>
      </c>
      <c r="S234" s="0" t="s">
        <v>4171</v>
      </c>
      <c r="T234" s="0" t="s">
        <v>3604</v>
      </c>
      <c r="U234" s="0" t="s">
        <v>3605</v>
      </c>
      <c r="V234" s="0" t="s">
        <v>3699</v>
      </c>
      <c r="W234" s="0" t="s">
        <v>3607</v>
      </c>
      <c r="X234" s="0" t="s">
        <v>3608</v>
      </c>
      <c r="Y234" s="0" t="s">
        <v>3605</v>
      </c>
      <c r="Z234" s="0" t="s">
        <v>4176</v>
      </c>
      <c r="AA234" s="0" t="s">
        <v>4177</v>
      </c>
      <c r="AB234" s="0" t="s">
        <v>4178</v>
      </c>
      <c r="AC234" s="0" t="s">
        <v>61</v>
      </c>
      <c r="AD234" s="0" t="s">
        <v>19</v>
      </c>
      <c r="AE234" s="0" t="s">
        <v>19</v>
      </c>
      <c r="AF234" s="0" t="s">
        <v>118</v>
      </c>
      <c r="AG234" s="0" t="s">
        <v>118</v>
      </c>
      <c r="AH234" s="0" t="s">
        <v>22</v>
      </c>
      <c r="AI234" s="0" t="s">
        <v>22</v>
      </c>
      <c r="AJ234" s="0" t="s">
        <v>22</v>
      </c>
      <c r="AK234" s="0" t="s">
        <v>22</v>
      </c>
    </row>
    <row customHeight="1" ht="11.25">
      <c r="A235" s="0" t="s">
        <v>22</v>
      </c>
      <c r="B235" s="0" t="s">
        <v>48</v>
      </c>
      <c r="C235" s="0" t="s">
        <v>50</v>
      </c>
      <c r="D235" s="0" t="s">
        <v>22</v>
      </c>
      <c r="E235" s="0" t="s">
        <v>4169</v>
      </c>
      <c r="F235" s="0" t="s">
        <v>1269</v>
      </c>
      <c r="G235" s="0" t="s">
        <v>155</v>
      </c>
      <c r="H235" s="0" t="s">
        <v>155</v>
      </c>
      <c r="I235" s="0" t="s">
        <v>156</v>
      </c>
      <c r="J235" s="0" t="s">
        <v>4170</v>
      </c>
      <c r="K235" s="0" t="s">
        <v>4171</v>
      </c>
      <c r="L235" s="0" t="s">
        <v>4172</v>
      </c>
      <c r="M235" s="0" t="s">
        <v>1261</v>
      </c>
      <c r="N235" s="0" t="s">
        <v>98</v>
      </c>
      <c r="O235" s="0" t="s">
        <v>155</v>
      </c>
      <c r="P235" s="0" t="s">
        <v>155</v>
      </c>
      <c r="Q235" s="0" t="s">
        <v>156</v>
      </c>
      <c r="R235" s="0" t="s">
        <v>4170</v>
      </c>
      <c r="S235" s="0" t="s">
        <v>4171</v>
      </c>
      <c r="T235" s="0" t="s">
        <v>3604</v>
      </c>
      <c r="U235" s="0" t="s">
        <v>3605</v>
      </c>
      <c r="V235" s="0" t="s">
        <v>3699</v>
      </c>
      <c r="W235" s="0" t="s">
        <v>3607</v>
      </c>
      <c r="X235" s="0" t="s">
        <v>3700</v>
      </c>
      <c r="Y235" s="0" t="s">
        <v>3605</v>
      </c>
      <c r="Z235" s="0" t="s">
        <v>4173</v>
      </c>
      <c r="AA235" s="0" t="s">
        <v>4174</v>
      </c>
      <c r="AB235" s="0" t="s">
        <v>4175</v>
      </c>
      <c r="AC235" s="0" t="s">
        <v>61</v>
      </c>
      <c r="AD235" s="0" t="s">
        <v>19</v>
      </c>
      <c r="AE235" s="0" t="s">
        <v>19</v>
      </c>
      <c r="AF235" s="0" t="s">
        <v>118</v>
      </c>
      <c r="AG235" s="0" t="s">
        <v>118</v>
      </c>
      <c r="AH235" s="0" t="s">
        <v>22</v>
      </c>
      <c r="AI235" s="0" t="s">
        <v>22</v>
      </c>
      <c r="AJ235" s="0" t="s">
        <v>22</v>
      </c>
      <c r="AK235" s="0" t="s">
        <v>22</v>
      </c>
    </row>
    <row customHeight="1" ht="11.25">
      <c r="A236" s="0" t="s">
        <v>22</v>
      </c>
      <c r="B236" s="0" t="s">
        <v>48</v>
      </c>
      <c r="C236" s="0" t="s">
        <v>50</v>
      </c>
      <c r="D236" s="0" t="s">
        <v>22</v>
      </c>
      <c r="E236" s="0" t="s">
        <v>4169</v>
      </c>
      <c r="F236" s="0" t="s">
        <v>1269</v>
      </c>
      <c r="G236" s="0" t="s">
        <v>155</v>
      </c>
      <c r="H236" s="0" t="s">
        <v>155</v>
      </c>
      <c r="I236" s="0" t="s">
        <v>156</v>
      </c>
      <c r="J236" s="0" t="s">
        <v>4170</v>
      </c>
      <c r="K236" s="0" t="s">
        <v>4171</v>
      </c>
      <c r="L236" s="0" t="s">
        <v>4012</v>
      </c>
      <c r="M236" s="0" t="s">
        <v>1261</v>
      </c>
      <c r="N236" s="0" t="s">
        <v>98</v>
      </c>
      <c r="O236" s="0" t="s">
        <v>155</v>
      </c>
      <c r="P236" s="0" t="s">
        <v>155</v>
      </c>
      <c r="Q236" s="0" t="s">
        <v>156</v>
      </c>
      <c r="R236" s="0" t="s">
        <v>4170</v>
      </c>
      <c r="S236" s="0" t="s">
        <v>4171</v>
      </c>
      <c r="T236" s="0" t="s">
        <v>3604</v>
      </c>
      <c r="U236" s="0" t="s">
        <v>3605</v>
      </c>
      <c r="V236" s="0" t="s">
        <v>3699</v>
      </c>
      <c r="W236" s="0" t="s">
        <v>3607</v>
      </c>
      <c r="X236" s="0" t="s">
        <v>3608</v>
      </c>
      <c r="Y236" s="0" t="s">
        <v>3605</v>
      </c>
      <c r="Z236" s="0" t="s">
        <v>4176</v>
      </c>
      <c r="AA236" s="0" t="s">
        <v>4177</v>
      </c>
      <c r="AB236" s="0" t="s">
        <v>4178</v>
      </c>
      <c r="AC236" s="0" t="s">
        <v>61</v>
      </c>
      <c r="AD236" s="0" t="s">
        <v>19</v>
      </c>
      <c r="AE236" s="0" t="s">
        <v>19</v>
      </c>
      <c r="AF236" s="0" t="s">
        <v>118</v>
      </c>
      <c r="AG236" s="0" t="s">
        <v>118</v>
      </c>
      <c r="AH236" s="0" t="s">
        <v>22</v>
      </c>
      <c r="AI236" s="0" t="s">
        <v>22</v>
      </c>
      <c r="AJ236" s="0" t="s">
        <v>22</v>
      </c>
      <c r="AK236" s="0" t="s">
        <v>22</v>
      </c>
    </row>
    <row customHeight="1" ht="11.25">
      <c r="A237" s="0" t="s">
        <v>22</v>
      </c>
      <c r="B237" s="0" t="s">
        <v>48</v>
      </c>
      <c r="C237" s="0" t="s">
        <v>50</v>
      </c>
      <c r="D237" s="0" t="s">
        <v>22</v>
      </c>
      <c r="E237" s="0" t="s">
        <v>4179</v>
      </c>
      <c r="F237" s="0" t="s">
        <v>1269</v>
      </c>
      <c r="G237" s="0" t="s">
        <v>1472</v>
      </c>
      <c r="H237" s="0" t="s">
        <v>1472</v>
      </c>
      <c r="I237" s="0" t="s">
        <v>1473</v>
      </c>
      <c r="J237" s="0" t="s">
        <v>4180</v>
      </c>
      <c r="K237" s="0" t="s">
        <v>4181</v>
      </c>
      <c r="L237" s="0" t="s">
        <v>4182</v>
      </c>
      <c r="M237" s="0" t="s">
        <v>976</v>
      </c>
      <c r="N237" s="0" t="s">
        <v>98</v>
      </c>
      <c r="O237" s="0" t="s">
        <v>1472</v>
      </c>
      <c r="P237" s="0" t="s">
        <v>1472</v>
      </c>
      <c r="Q237" s="0" t="s">
        <v>1473</v>
      </c>
      <c r="R237" s="0" t="s">
        <v>4180</v>
      </c>
      <c r="S237" s="0" t="s">
        <v>4181</v>
      </c>
      <c r="T237" s="0" t="s">
        <v>4183</v>
      </c>
      <c r="U237" s="0" t="s">
        <v>3605</v>
      </c>
      <c r="V237" s="0" t="s">
        <v>4184</v>
      </c>
      <c r="W237" s="0" t="s">
        <v>3607</v>
      </c>
      <c r="X237" s="0" t="s">
        <v>3700</v>
      </c>
      <c r="Y237" s="0" t="s">
        <v>3605</v>
      </c>
      <c r="Z237" s="0" t="s">
        <v>4185</v>
      </c>
      <c r="AA237" s="0" t="s">
        <v>4186</v>
      </c>
      <c r="AB237" s="0" t="s">
        <v>4187</v>
      </c>
      <c r="AC237" s="0" t="s">
        <v>61</v>
      </c>
      <c r="AD237" s="0" t="s">
        <v>19</v>
      </c>
      <c r="AE237" s="0" t="s">
        <v>19</v>
      </c>
      <c r="AF237" s="0" t="s">
        <v>157</v>
      </c>
      <c r="AG237" s="0" t="s">
        <v>150</v>
      </c>
      <c r="AH237" s="0" t="s">
        <v>22</v>
      </c>
      <c r="AI237" s="0" t="s">
        <v>22</v>
      </c>
      <c r="AJ237" s="0" t="s">
        <v>22</v>
      </c>
      <c r="AK237" s="0" t="s">
        <v>22</v>
      </c>
    </row>
    <row customHeight="1" ht="11.25">
      <c r="A238" s="0" t="s">
        <v>22</v>
      </c>
      <c r="B238" s="0" t="s">
        <v>48</v>
      </c>
      <c r="C238" s="0" t="s">
        <v>50</v>
      </c>
      <c r="D238" s="0" t="s">
        <v>22</v>
      </c>
      <c r="E238" s="0" t="s">
        <v>4179</v>
      </c>
      <c r="F238" s="0" t="s">
        <v>1269</v>
      </c>
      <c r="G238" s="0" t="s">
        <v>169</v>
      </c>
      <c r="H238" s="0" t="s">
        <v>169</v>
      </c>
      <c r="I238" s="0" t="s">
        <v>170</v>
      </c>
      <c r="J238" s="0" t="s">
        <v>4188</v>
      </c>
      <c r="K238" s="0" t="s">
        <v>4189</v>
      </c>
      <c r="L238" s="0" t="s">
        <v>4182</v>
      </c>
      <c r="M238" s="0" t="s">
        <v>976</v>
      </c>
      <c r="N238" s="0" t="s">
        <v>98</v>
      </c>
      <c r="O238" s="0" t="s">
        <v>169</v>
      </c>
      <c r="P238" s="0" t="s">
        <v>169</v>
      </c>
      <c r="Q238" s="0" t="s">
        <v>170</v>
      </c>
      <c r="R238" s="0" t="s">
        <v>4188</v>
      </c>
      <c r="S238" s="0" t="s">
        <v>4189</v>
      </c>
      <c r="T238" s="0" t="s">
        <v>4183</v>
      </c>
      <c r="U238" s="0" t="s">
        <v>3605</v>
      </c>
      <c r="V238" s="0" t="s">
        <v>4184</v>
      </c>
      <c r="W238" s="0" t="s">
        <v>3607</v>
      </c>
      <c r="X238" s="0" t="s">
        <v>3700</v>
      </c>
      <c r="Y238" s="0" t="s">
        <v>3605</v>
      </c>
      <c r="Z238" s="0" t="s">
        <v>4185</v>
      </c>
      <c r="AA238" s="0" t="s">
        <v>4186</v>
      </c>
      <c r="AB238" s="0" t="s">
        <v>4187</v>
      </c>
      <c r="AC238" s="0" t="s">
        <v>61</v>
      </c>
      <c r="AD238" s="0" t="s">
        <v>19</v>
      </c>
      <c r="AE238" s="0" t="s">
        <v>19</v>
      </c>
      <c r="AF238" s="0" t="s">
        <v>157</v>
      </c>
      <c r="AG238" s="0" t="s">
        <v>150</v>
      </c>
      <c r="AH238" s="0" t="s">
        <v>22</v>
      </c>
      <c r="AI238" s="0" t="s">
        <v>22</v>
      </c>
      <c r="AJ238" s="0" t="s">
        <v>22</v>
      </c>
      <c r="AK238" s="0" t="s">
        <v>22</v>
      </c>
    </row>
    <row customHeight="1" ht="11.25">
      <c r="A239" s="0" t="s">
        <v>22</v>
      </c>
      <c r="B239" s="0" t="s">
        <v>48</v>
      </c>
      <c r="C239" s="0" t="s">
        <v>50</v>
      </c>
      <c r="D239" s="0" t="s">
        <v>22</v>
      </c>
      <c r="E239" s="0" t="s">
        <v>4179</v>
      </c>
      <c r="F239" s="0" t="s">
        <v>1269</v>
      </c>
      <c r="G239" s="0" t="s">
        <v>169</v>
      </c>
      <c r="H239" s="0" t="s">
        <v>169</v>
      </c>
      <c r="I239" s="0" t="s">
        <v>170</v>
      </c>
      <c r="J239" s="0" t="s">
        <v>4188</v>
      </c>
      <c r="K239" s="0" t="s">
        <v>4189</v>
      </c>
      <c r="L239" s="0" t="s">
        <v>4182</v>
      </c>
      <c r="M239" s="0" t="s">
        <v>976</v>
      </c>
      <c r="N239" s="0" t="s">
        <v>101</v>
      </c>
      <c r="O239" s="0" t="s">
        <v>169</v>
      </c>
      <c r="P239" s="0" t="s">
        <v>169</v>
      </c>
      <c r="Q239" s="0" t="s">
        <v>170</v>
      </c>
      <c r="R239" s="0" t="s">
        <v>4188</v>
      </c>
      <c r="S239" s="0" t="s">
        <v>4189</v>
      </c>
      <c r="T239" s="0" t="s">
        <v>4183</v>
      </c>
      <c r="U239" s="0" t="s">
        <v>3605</v>
      </c>
      <c r="V239" s="0" t="s">
        <v>4184</v>
      </c>
      <c r="W239" s="0" t="s">
        <v>3607</v>
      </c>
      <c r="X239" s="0" t="s">
        <v>3700</v>
      </c>
      <c r="Y239" s="0" t="s">
        <v>3605</v>
      </c>
      <c r="Z239" s="0" t="s">
        <v>4185</v>
      </c>
      <c r="AA239" s="0" t="s">
        <v>4186</v>
      </c>
      <c r="AB239" s="0" t="s">
        <v>4187</v>
      </c>
      <c r="AC239" s="0" t="s">
        <v>61</v>
      </c>
      <c r="AD239" s="0" t="s">
        <v>19</v>
      </c>
      <c r="AE239" s="0" t="s">
        <v>19</v>
      </c>
      <c r="AF239" s="0" t="s">
        <v>157</v>
      </c>
      <c r="AG239" s="0" t="s">
        <v>150</v>
      </c>
      <c r="AH239" s="0" t="s">
        <v>22</v>
      </c>
      <c r="AI239" s="0" t="s">
        <v>22</v>
      </c>
      <c r="AJ239" s="0" t="s">
        <v>22</v>
      </c>
      <c r="AK239" s="0" t="s">
        <v>22</v>
      </c>
    </row>
    <row customHeight="1" ht="11.25">
      <c r="A240" s="0" t="s">
        <v>22</v>
      </c>
      <c r="B240" s="0" t="s">
        <v>48</v>
      </c>
      <c r="C240" s="0" t="s">
        <v>50</v>
      </c>
      <c r="D240" s="0" t="s">
        <v>22</v>
      </c>
      <c r="E240" s="0" t="s">
        <v>4190</v>
      </c>
      <c r="F240" s="0" t="s">
        <v>1269</v>
      </c>
      <c r="G240" s="0" t="s">
        <v>159</v>
      </c>
      <c r="H240" s="0" t="s">
        <v>159</v>
      </c>
      <c r="I240" s="0" t="s">
        <v>160</v>
      </c>
      <c r="J240" s="0" t="s">
        <v>4191</v>
      </c>
      <c r="K240" s="0" t="s">
        <v>4192</v>
      </c>
      <c r="L240" s="0" t="s">
        <v>4193</v>
      </c>
      <c r="M240" s="0" t="s">
        <v>4194</v>
      </c>
      <c r="N240" s="0" t="s">
        <v>98</v>
      </c>
      <c r="O240" s="0" t="s">
        <v>159</v>
      </c>
      <c r="P240" s="0" t="s">
        <v>159</v>
      </c>
      <c r="Q240" s="0" t="s">
        <v>160</v>
      </c>
      <c r="R240" s="0" t="s">
        <v>4191</v>
      </c>
      <c r="S240" s="0" t="s">
        <v>4192</v>
      </c>
      <c r="T240" s="0" t="s">
        <v>4183</v>
      </c>
      <c r="U240" s="0" t="s">
        <v>3738</v>
      </c>
      <c r="V240" s="0" t="s">
        <v>3726</v>
      </c>
      <c r="W240" s="0" t="s">
        <v>4195</v>
      </c>
      <c r="X240" s="0" t="s">
        <v>3754</v>
      </c>
      <c r="Y240" s="0" t="s">
        <v>3733</v>
      </c>
      <c r="Z240" s="0" t="s">
        <v>1261</v>
      </c>
      <c r="AA240" s="0" t="s">
        <v>4196</v>
      </c>
      <c r="AB240" s="0" t="s">
        <v>4197</v>
      </c>
      <c r="AC240" s="0" t="s">
        <v>61</v>
      </c>
      <c r="AD240" s="0" t="s">
        <v>19</v>
      </c>
      <c r="AE240" s="0" t="s">
        <v>19</v>
      </c>
      <c r="AF240" s="0" t="s">
        <v>150</v>
      </c>
      <c r="AG240" s="0" t="s">
        <v>3768</v>
      </c>
      <c r="AH240" s="0" t="s">
        <v>22</v>
      </c>
      <c r="AI240" s="0" t="s">
        <v>22</v>
      </c>
      <c r="AJ240" s="0" t="s">
        <v>22</v>
      </c>
      <c r="AK240" s="0" t="s">
        <v>22</v>
      </c>
    </row>
    <row customHeight="1" ht="11.25">
      <c r="A241" s="0" t="s">
        <v>22</v>
      </c>
      <c r="B241" s="0" t="s">
        <v>48</v>
      </c>
      <c r="C241" s="0" t="s">
        <v>50</v>
      </c>
      <c r="D241" s="0" t="s">
        <v>22</v>
      </c>
      <c r="E241" s="0" t="s">
        <v>4190</v>
      </c>
      <c r="F241" s="0" t="s">
        <v>1269</v>
      </c>
      <c r="G241" s="0" t="s">
        <v>159</v>
      </c>
      <c r="H241" s="0" t="s">
        <v>159</v>
      </c>
      <c r="I241" s="0" t="s">
        <v>160</v>
      </c>
      <c r="J241" s="0" t="s">
        <v>4191</v>
      </c>
      <c r="K241" s="0" t="s">
        <v>4192</v>
      </c>
      <c r="L241" s="0" t="s">
        <v>4193</v>
      </c>
      <c r="M241" s="0" t="s">
        <v>4194</v>
      </c>
      <c r="N241" s="0" t="s">
        <v>98</v>
      </c>
      <c r="O241" s="0" t="s">
        <v>159</v>
      </c>
      <c r="P241" s="0" t="s">
        <v>159</v>
      </c>
      <c r="Q241" s="0" t="s">
        <v>160</v>
      </c>
      <c r="R241" s="0" t="s">
        <v>4191</v>
      </c>
      <c r="S241" s="0" t="s">
        <v>4192</v>
      </c>
      <c r="T241" s="0" t="s">
        <v>4183</v>
      </c>
      <c r="U241" s="0" t="s">
        <v>3738</v>
      </c>
      <c r="V241" s="0" t="s">
        <v>3726</v>
      </c>
      <c r="W241" s="0" t="s">
        <v>4195</v>
      </c>
      <c r="X241" s="0" t="s">
        <v>3754</v>
      </c>
      <c r="Y241" s="0" t="s">
        <v>3733</v>
      </c>
      <c r="Z241" s="0" t="s">
        <v>1261</v>
      </c>
      <c r="AA241" s="0" t="s">
        <v>4196</v>
      </c>
      <c r="AB241" s="0" t="s">
        <v>4197</v>
      </c>
      <c r="AC241" s="0" t="s">
        <v>61</v>
      </c>
      <c r="AD241" s="0" t="s">
        <v>19</v>
      </c>
      <c r="AE241" s="0" t="s">
        <v>19</v>
      </c>
      <c r="AF241" s="0" t="s">
        <v>150</v>
      </c>
      <c r="AG241" s="0" t="s">
        <v>3768</v>
      </c>
      <c r="AH241" s="0" t="s">
        <v>22</v>
      </c>
      <c r="AI241" s="0" t="s">
        <v>22</v>
      </c>
      <c r="AJ241" s="0" t="s">
        <v>22</v>
      </c>
      <c r="AK241" s="0" t="s">
        <v>22</v>
      </c>
    </row>
    <row customHeight="1" ht="11.25">
      <c r="A242" s="0" t="s">
        <v>22</v>
      </c>
      <c r="B242" s="0" t="s">
        <v>48</v>
      </c>
      <c r="C242" s="0" t="s">
        <v>50</v>
      </c>
      <c r="D242" s="0" t="s">
        <v>22</v>
      </c>
      <c r="E242" s="0" t="s">
        <v>4198</v>
      </c>
      <c r="F242" s="0" t="s">
        <v>1269</v>
      </c>
      <c r="G242" s="0" t="s">
        <v>159</v>
      </c>
      <c r="H242" s="0" t="s">
        <v>159</v>
      </c>
      <c r="I242" s="0" t="s">
        <v>160</v>
      </c>
      <c r="J242" s="0" t="s">
        <v>4199</v>
      </c>
      <c r="K242" s="0" t="s">
        <v>4200</v>
      </c>
      <c r="L242" s="0" t="s">
        <v>4201</v>
      </c>
      <c r="M242" s="0" t="s">
        <v>1261</v>
      </c>
      <c r="N242" s="0" t="s">
        <v>98</v>
      </c>
      <c r="O242" s="0" t="s">
        <v>159</v>
      </c>
      <c r="P242" s="0" t="s">
        <v>159</v>
      </c>
      <c r="Q242" s="0" t="s">
        <v>160</v>
      </c>
      <c r="R242" s="0" t="s">
        <v>4199</v>
      </c>
      <c r="S242" s="0" t="s">
        <v>4200</v>
      </c>
      <c r="T242" s="0" t="s">
        <v>4183</v>
      </c>
      <c r="U242" s="0" t="s">
        <v>4202</v>
      </c>
      <c r="V242" s="0" t="s">
        <v>3726</v>
      </c>
      <c r="W242" s="0" t="s">
        <v>3607</v>
      </c>
      <c r="X242" s="0" t="s">
        <v>3700</v>
      </c>
      <c r="Y242" s="0" t="s">
        <v>3605</v>
      </c>
      <c r="Z242" s="0" t="s">
        <v>4203</v>
      </c>
      <c r="AA242" s="0" t="s">
        <v>4204</v>
      </c>
      <c r="AB242" s="0" t="s">
        <v>4205</v>
      </c>
      <c r="AC242" s="0" t="s">
        <v>61</v>
      </c>
      <c r="AD242" s="0" t="s">
        <v>19</v>
      </c>
      <c r="AE242" s="0" t="s">
        <v>19</v>
      </c>
      <c r="AF242" s="0" t="s">
        <v>4206</v>
      </c>
      <c r="AG242" s="0" t="s">
        <v>109</v>
      </c>
      <c r="AH242" s="0" t="s">
        <v>22</v>
      </c>
      <c r="AI242" s="0" t="s">
        <v>22</v>
      </c>
      <c r="AJ242" s="0" t="s">
        <v>22</v>
      </c>
      <c r="AK242" s="0" t="s">
        <v>22</v>
      </c>
    </row>
    <row customHeight="1" ht="11.25">
      <c r="A243" s="0" t="s">
        <v>22</v>
      </c>
      <c r="B243" s="0" t="s">
        <v>48</v>
      </c>
      <c r="C243" s="0" t="s">
        <v>50</v>
      </c>
      <c r="D243" s="0" t="s">
        <v>22</v>
      </c>
      <c r="E243" s="0" t="s">
        <v>4198</v>
      </c>
      <c r="F243" s="0" t="s">
        <v>1269</v>
      </c>
      <c r="G243" s="0" t="s">
        <v>159</v>
      </c>
      <c r="H243" s="0" t="s">
        <v>159</v>
      </c>
      <c r="I243" s="0" t="s">
        <v>160</v>
      </c>
      <c r="J243" s="0" t="s">
        <v>4199</v>
      </c>
      <c r="K243" s="0" t="s">
        <v>4200</v>
      </c>
      <c r="L243" s="0" t="s">
        <v>4201</v>
      </c>
      <c r="M243" s="0" t="s">
        <v>1261</v>
      </c>
      <c r="N243" s="0" t="s">
        <v>98</v>
      </c>
      <c r="O243" s="0" t="s">
        <v>159</v>
      </c>
      <c r="P243" s="0" t="s">
        <v>159</v>
      </c>
      <c r="Q243" s="0" t="s">
        <v>160</v>
      </c>
      <c r="R243" s="0" t="s">
        <v>4199</v>
      </c>
      <c r="S243" s="0" t="s">
        <v>4200</v>
      </c>
      <c r="T243" s="0" t="s">
        <v>4183</v>
      </c>
      <c r="U243" s="0" t="s">
        <v>4202</v>
      </c>
      <c r="V243" s="0" t="s">
        <v>3726</v>
      </c>
      <c r="W243" s="0" t="s">
        <v>3607</v>
      </c>
      <c r="X243" s="0" t="s">
        <v>3700</v>
      </c>
      <c r="Y243" s="0" t="s">
        <v>3605</v>
      </c>
      <c r="Z243" s="0" t="s">
        <v>4203</v>
      </c>
      <c r="AA243" s="0" t="s">
        <v>4204</v>
      </c>
      <c r="AB243" s="0" t="s">
        <v>4205</v>
      </c>
      <c r="AC243" s="0" t="s">
        <v>61</v>
      </c>
      <c r="AD243" s="0" t="s">
        <v>19</v>
      </c>
      <c r="AE243" s="0" t="s">
        <v>19</v>
      </c>
      <c r="AF243" s="0" t="s">
        <v>4206</v>
      </c>
      <c r="AG243" s="0" t="s">
        <v>109</v>
      </c>
      <c r="AH243" s="0" t="s">
        <v>22</v>
      </c>
      <c r="AI243" s="0" t="s">
        <v>22</v>
      </c>
      <c r="AJ243" s="0" t="s">
        <v>22</v>
      </c>
      <c r="AK243" s="0" t="s">
        <v>22</v>
      </c>
    </row>
    <row customHeight="1" ht="11.25">
      <c r="A244" s="0" t="s">
        <v>22</v>
      </c>
      <c r="B244" s="0" t="s">
        <v>48</v>
      </c>
      <c r="C244" s="0" t="s">
        <v>50</v>
      </c>
      <c r="D244" s="0" t="s">
        <v>22</v>
      </c>
      <c r="E244" s="0" t="s">
        <v>4207</v>
      </c>
      <c r="F244" s="0" t="s">
        <v>1269</v>
      </c>
      <c r="G244" s="0" t="s">
        <v>155</v>
      </c>
      <c r="H244" s="0" t="s">
        <v>155</v>
      </c>
      <c r="I244" s="0" t="s">
        <v>156</v>
      </c>
      <c r="J244" s="0" t="s">
        <v>4170</v>
      </c>
      <c r="K244" s="0" t="s">
        <v>4171</v>
      </c>
      <c r="L244" s="0" t="s">
        <v>3776</v>
      </c>
      <c r="M244" s="0" t="s">
        <v>1261</v>
      </c>
      <c r="N244" s="0" t="s">
        <v>98</v>
      </c>
      <c r="O244" s="0" t="s">
        <v>155</v>
      </c>
      <c r="P244" s="0" t="s">
        <v>155</v>
      </c>
      <c r="Q244" s="0" t="s">
        <v>156</v>
      </c>
      <c r="R244" s="0" t="s">
        <v>4170</v>
      </c>
      <c r="S244" s="0" t="s">
        <v>4171</v>
      </c>
      <c r="T244" s="0" t="s">
        <v>3604</v>
      </c>
      <c r="U244" s="0" t="s">
        <v>3605</v>
      </c>
      <c r="V244" s="0" t="s">
        <v>3699</v>
      </c>
      <c r="W244" s="0" t="s">
        <v>3607</v>
      </c>
      <c r="X244" s="0" t="s">
        <v>3700</v>
      </c>
      <c r="Y244" s="0" t="s">
        <v>3605</v>
      </c>
      <c r="Z244" s="0" t="s">
        <v>4173</v>
      </c>
      <c r="AA244" s="0" t="s">
        <v>4174</v>
      </c>
      <c r="AB244" s="0" t="s">
        <v>4208</v>
      </c>
      <c r="AC244" s="0" t="s">
        <v>61</v>
      </c>
      <c r="AD244" s="0" t="s">
        <v>19</v>
      </c>
      <c r="AE244" s="0" t="s">
        <v>19</v>
      </c>
      <c r="AF244" s="0" t="s">
        <v>118</v>
      </c>
      <c r="AG244" s="0" t="s">
        <v>118</v>
      </c>
      <c r="AH244" s="0" t="s">
        <v>22</v>
      </c>
      <c r="AI244" s="0" t="s">
        <v>22</v>
      </c>
      <c r="AJ244" s="0" t="s">
        <v>22</v>
      </c>
      <c r="AK244" s="0" t="s">
        <v>22</v>
      </c>
    </row>
    <row customHeight="1" ht="11.25">
      <c r="A245" s="0" t="s">
        <v>22</v>
      </c>
      <c r="B245" s="0" t="s">
        <v>48</v>
      </c>
      <c r="C245" s="0" t="s">
        <v>50</v>
      </c>
      <c r="D245" s="0" t="s">
        <v>22</v>
      </c>
      <c r="E245" s="0" t="s">
        <v>4207</v>
      </c>
      <c r="F245" s="0" t="s">
        <v>1269</v>
      </c>
      <c r="G245" s="0" t="s">
        <v>155</v>
      </c>
      <c r="H245" s="0" t="s">
        <v>155</v>
      </c>
      <c r="I245" s="0" t="s">
        <v>156</v>
      </c>
      <c r="J245" s="0" t="s">
        <v>4170</v>
      </c>
      <c r="K245" s="0" t="s">
        <v>4171</v>
      </c>
      <c r="L245" s="0" t="s">
        <v>3776</v>
      </c>
      <c r="M245" s="0" t="s">
        <v>1261</v>
      </c>
      <c r="N245" s="0" t="s">
        <v>98</v>
      </c>
      <c r="O245" s="0" t="s">
        <v>155</v>
      </c>
      <c r="P245" s="0" t="s">
        <v>155</v>
      </c>
      <c r="Q245" s="0" t="s">
        <v>156</v>
      </c>
      <c r="R245" s="0" t="s">
        <v>4170</v>
      </c>
      <c r="S245" s="0" t="s">
        <v>4171</v>
      </c>
      <c r="T245" s="0" t="s">
        <v>3604</v>
      </c>
      <c r="U245" s="0" t="s">
        <v>3605</v>
      </c>
      <c r="V245" s="0" t="s">
        <v>3699</v>
      </c>
      <c r="W245" s="0" t="s">
        <v>3607</v>
      </c>
      <c r="X245" s="0" t="s">
        <v>3700</v>
      </c>
      <c r="Y245" s="0" t="s">
        <v>3605</v>
      </c>
      <c r="Z245" s="0" t="s">
        <v>4173</v>
      </c>
      <c r="AA245" s="0" t="s">
        <v>4174</v>
      </c>
      <c r="AB245" s="0" t="s">
        <v>4208</v>
      </c>
      <c r="AC245" s="0" t="s">
        <v>61</v>
      </c>
      <c r="AD245" s="0" t="s">
        <v>19</v>
      </c>
      <c r="AE245" s="0" t="s">
        <v>19</v>
      </c>
      <c r="AF245" s="0" t="s">
        <v>118</v>
      </c>
      <c r="AG245" s="0" t="s">
        <v>118</v>
      </c>
      <c r="AH245" s="0" t="s">
        <v>22</v>
      </c>
      <c r="AI245" s="0" t="s">
        <v>22</v>
      </c>
      <c r="AJ245" s="0" t="s">
        <v>22</v>
      </c>
      <c r="AK245" s="0" t="s">
        <v>22</v>
      </c>
    </row>
    <row customHeight="1" ht="11.25">
      <c r="A246" s="0" t="s">
        <v>22</v>
      </c>
      <c r="B246" s="0" t="s">
        <v>48</v>
      </c>
      <c r="C246" s="0" t="s">
        <v>50</v>
      </c>
      <c r="D246" s="0" t="s">
        <v>22</v>
      </c>
      <c r="E246" s="0" t="s">
        <v>4209</v>
      </c>
      <c r="F246" s="0" t="s">
        <v>1269</v>
      </c>
      <c r="G246" s="0" t="s">
        <v>155</v>
      </c>
      <c r="H246" s="0" t="s">
        <v>155</v>
      </c>
      <c r="I246" s="0" t="s">
        <v>156</v>
      </c>
      <c r="J246" s="0" t="s">
        <v>4020</v>
      </c>
      <c r="K246" s="0" t="s">
        <v>4021</v>
      </c>
      <c r="L246" s="0" t="s">
        <v>976</v>
      </c>
      <c r="M246" s="0" t="s">
        <v>976</v>
      </c>
      <c r="N246" s="0" t="s">
        <v>98</v>
      </c>
      <c r="O246" s="0" t="s">
        <v>155</v>
      </c>
      <c r="P246" s="0" t="s">
        <v>155</v>
      </c>
      <c r="Q246" s="0" t="s">
        <v>156</v>
      </c>
      <c r="R246" s="0" t="s">
        <v>4020</v>
      </c>
      <c r="S246" s="0" t="s">
        <v>4021</v>
      </c>
      <c r="T246" s="0" t="s">
        <v>3604</v>
      </c>
      <c r="U246" s="0" t="s">
        <v>3707</v>
      </c>
      <c r="V246" s="0" t="s">
        <v>3726</v>
      </c>
      <c r="W246" s="0" t="s">
        <v>3607</v>
      </c>
      <c r="X246" s="0" t="s">
        <v>3700</v>
      </c>
      <c r="Y246" s="0" t="s">
        <v>3605</v>
      </c>
      <c r="Z246" s="0" t="s">
        <v>4022</v>
      </c>
      <c r="AA246" s="0" t="s">
        <v>4023</v>
      </c>
      <c r="AB246" s="0" t="s">
        <v>4024</v>
      </c>
      <c r="AC246" s="0" t="s">
        <v>61</v>
      </c>
      <c r="AD246" s="0" t="s">
        <v>19</v>
      </c>
      <c r="AE246" s="0" t="s">
        <v>19</v>
      </c>
      <c r="AF246" s="0" t="s">
        <v>118</v>
      </c>
      <c r="AG246" s="0" t="s">
        <v>118</v>
      </c>
      <c r="AH246" s="0" t="s">
        <v>22</v>
      </c>
      <c r="AI246" s="0" t="s">
        <v>22</v>
      </c>
      <c r="AJ246" s="0" t="s">
        <v>22</v>
      </c>
      <c r="AK246" s="0" t="s">
        <v>22</v>
      </c>
    </row>
    <row customHeight="1" ht="11.25">
      <c r="A247" s="0" t="s">
        <v>22</v>
      </c>
      <c r="B247" s="0" t="s">
        <v>48</v>
      </c>
      <c r="C247" s="0" t="s">
        <v>50</v>
      </c>
      <c r="D247" s="0" t="s">
        <v>22</v>
      </c>
      <c r="E247" s="0" t="s">
        <v>4209</v>
      </c>
      <c r="F247" s="0" t="s">
        <v>1269</v>
      </c>
      <c r="G247" s="0" t="s">
        <v>155</v>
      </c>
      <c r="H247" s="0" t="s">
        <v>155</v>
      </c>
      <c r="I247" s="0" t="s">
        <v>156</v>
      </c>
      <c r="J247" s="0" t="s">
        <v>4020</v>
      </c>
      <c r="K247" s="0" t="s">
        <v>4021</v>
      </c>
      <c r="L247" s="0" t="s">
        <v>976</v>
      </c>
      <c r="M247" s="0" t="s">
        <v>976</v>
      </c>
      <c r="N247" s="0" t="s">
        <v>98</v>
      </c>
      <c r="O247" s="0" t="s">
        <v>155</v>
      </c>
      <c r="P247" s="0" t="s">
        <v>155</v>
      </c>
      <c r="Q247" s="0" t="s">
        <v>156</v>
      </c>
      <c r="R247" s="0" t="s">
        <v>4020</v>
      </c>
      <c r="S247" s="0" t="s">
        <v>4021</v>
      </c>
      <c r="T247" s="0" t="s">
        <v>3604</v>
      </c>
      <c r="U247" s="0" t="s">
        <v>3707</v>
      </c>
      <c r="V247" s="0" t="s">
        <v>3726</v>
      </c>
      <c r="W247" s="0" t="s">
        <v>3607</v>
      </c>
      <c r="X247" s="0" t="s">
        <v>3700</v>
      </c>
      <c r="Y247" s="0" t="s">
        <v>3605</v>
      </c>
      <c r="Z247" s="0" t="s">
        <v>4022</v>
      </c>
      <c r="AA247" s="0" t="s">
        <v>4023</v>
      </c>
      <c r="AB247" s="0" t="s">
        <v>4024</v>
      </c>
      <c r="AC247" s="0" t="s">
        <v>61</v>
      </c>
      <c r="AD247" s="0" t="s">
        <v>19</v>
      </c>
      <c r="AE247" s="0" t="s">
        <v>19</v>
      </c>
      <c r="AF247" s="0" t="s">
        <v>118</v>
      </c>
      <c r="AG247" s="0" t="s">
        <v>118</v>
      </c>
      <c r="AH247" s="0" t="s">
        <v>22</v>
      </c>
      <c r="AI247" s="0" t="s">
        <v>22</v>
      </c>
      <c r="AJ247" s="0" t="s">
        <v>22</v>
      </c>
      <c r="AK247" s="0" t="s">
        <v>22</v>
      </c>
    </row>
    <row customHeight="1" ht="11.25">
      <c r="A248" s="0" t="s">
        <v>22</v>
      </c>
      <c r="B248" s="0" t="s">
        <v>48</v>
      </c>
      <c r="C248" s="0" t="s">
        <v>50</v>
      </c>
      <c r="D248" s="0" t="s">
        <v>22</v>
      </c>
      <c r="E248" s="0" t="s">
        <v>4210</v>
      </c>
      <c r="F248" s="0" t="s">
        <v>1269</v>
      </c>
      <c r="G248" s="0" t="s">
        <v>155</v>
      </c>
      <c r="H248" s="0" t="s">
        <v>155</v>
      </c>
      <c r="I248" s="0" t="s">
        <v>156</v>
      </c>
      <c r="J248" s="0" t="s">
        <v>4020</v>
      </c>
      <c r="K248" s="0" t="s">
        <v>4021</v>
      </c>
      <c r="L248" s="0" t="s">
        <v>976</v>
      </c>
      <c r="M248" s="0" t="s">
        <v>976</v>
      </c>
      <c r="N248" s="0" t="s">
        <v>98</v>
      </c>
      <c r="O248" s="0" t="s">
        <v>155</v>
      </c>
      <c r="P248" s="0" t="s">
        <v>155</v>
      </c>
      <c r="Q248" s="0" t="s">
        <v>156</v>
      </c>
      <c r="R248" s="0" t="s">
        <v>4020</v>
      </c>
      <c r="S248" s="0" t="s">
        <v>4021</v>
      </c>
      <c r="T248" s="0" t="s">
        <v>3604</v>
      </c>
      <c r="U248" s="0" t="s">
        <v>3707</v>
      </c>
      <c r="V248" s="0" t="s">
        <v>3726</v>
      </c>
      <c r="W248" s="0" t="s">
        <v>3607</v>
      </c>
      <c r="X248" s="0" t="s">
        <v>3700</v>
      </c>
      <c r="Y248" s="0" t="s">
        <v>3605</v>
      </c>
      <c r="Z248" s="0" t="s">
        <v>4022</v>
      </c>
      <c r="AA248" s="0" t="s">
        <v>4023</v>
      </c>
      <c r="AB248" s="0" t="s">
        <v>4024</v>
      </c>
      <c r="AC248" s="0" t="s">
        <v>61</v>
      </c>
      <c r="AD248" s="0" t="s">
        <v>19</v>
      </c>
      <c r="AE248" s="0" t="s">
        <v>19</v>
      </c>
      <c r="AF248" s="0" t="s">
        <v>118</v>
      </c>
      <c r="AG248" s="0" t="s">
        <v>118</v>
      </c>
      <c r="AH248" s="0" t="s">
        <v>22</v>
      </c>
      <c r="AI248" s="0" t="s">
        <v>22</v>
      </c>
      <c r="AJ248" s="0" t="s">
        <v>22</v>
      </c>
      <c r="AK248" s="0" t="s">
        <v>22</v>
      </c>
    </row>
    <row customHeight="1" ht="11.25">
      <c r="A249" s="0" t="s">
        <v>22</v>
      </c>
      <c r="B249" s="0" t="s">
        <v>48</v>
      </c>
      <c r="C249" s="0" t="s">
        <v>50</v>
      </c>
      <c r="D249" s="0" t="s">
        <v>22</v>
      </c>
      <c r="E249" s="0" t="s">
        <v>4210</v>
      </c>
      <c r="F249" s="0" t="s">
        <v>1269</v>
      </c>
      <c r="G249" s="0" t="s">
        <v>155</v>
      </c>
      <c r="H249" s="0" t="s">
        <v>155</v>
      </c>
      <c r="I249" s="0" t="s">
        <v>156</v>
      </c>
      <c r="J249" s="0" t="s">
        <v>4020</v>
      </c>
      <c r="K249" s="0" t="s">
        <v>4021</v>
      </c>
      <c r="L249" s="0" t="s">
        <v>976</v>
      </c>
      <c r="M249" s="0" t="s">
        <v>976</v>
      </c>
      <c r="N249" s="0" t="s">
        <v>98</v>
      </c>
      <c r="O249" s="0" t="s">
        <v>155</v>
      </c>
      <c r="P249" s="0" t="s">
        <v>155</v>
      </c>
      <c r="Q249" s="0" t="s">
        <v>156</v>
      </c>
      <c r="R249" s="0" t="s">
        <v>4020</v>
      </c>
      <c r="S249" s="0" t="s">
        <v>4021</v>
      </c>
      <c r="T249" s="0" t="s">
        <v>3604</v>
      </c>
      <c r="U249" s="0" t="s">
        <v>3707</v>
      </c>
      <c r="V249" s="0" t="s">
        <v>3726</v>
      </c>
      <c r="W249" s="0" t="s">
        <v>3607</v>
      </c>
      <c r="X249" s="0" t="s">
        <v>3700</v>
      </c>
      <c r="Y249" s="0" t="s">
        <v>3605</v>
      </c>
      <c r="Z249" s="0" t="s">
        <v>4022</v>
      </c>
      <c r="AA249" s="0" t="s">
        <v>4023</v>
      </c>
      <c r="AB249" s="0" t="s">
        <v>4024</v>
      </c>
      <c r="AC249" s="0" t="s">
        <v>61</v>
      </c>
      <c r="AD249" s="0" t="s">
        <v>19</v>
      </c>
      <c r="AE249" s="0" t="s">
        <v>19</v>
      </c>
      <c r="AF249" s="0" t="s">
        <v>118</v>
      </c>
      <c r="AG249" s="0" t="s">
        <v>118</v>
      </c>
      <c r="AH249" s="0" t="s">
        <v>22</v>
      </c>
      <c r="AI249" s="0" t="s">
        <v>22</v>
      </c>
      <c r="AJ249" s="0" t="s">
        <v>22</v>
      </c>
      <c r="AK249" s="0" t="s">
        <v>22</v>
      </c>
    </row>
    <row customHeight="1" ht="11.25">
      <c r="A250" s="0" t="s">
        <v>22</v>
      </c>
      <c r="B250" s="0" t="s">
        <v>48</v>
      </c>
      <c r="C250" s="0" t="s">
        <v>50</v>
      </c>
      <c r="D250" s="0" t="s">
        <v>22</v>
      </c>
      <c r="E250" s="0" t="s">
        <v>4211</v>
      </c>
      <c r="F250" s="0" t="s">
        <v>1269</v>
      </c>
      <c r="G250" s="0" t="s">
        <v>159</v>
      </c>
      <c r="H250" s="0" t="s">
        <v>159</v>
      </c>
      <c r="I250" s="0" t="s">
        <v>160</v>
      </c>
      <c r="J250" s="0" t="s">
        <v>4212</v>
      </c>
      <c r="K250" s="0" t="s">
        <v>4213</v>
      </c>
      <c r="L250" s="0" t="s">
        <v>4214</v>
      </c>
      <c r="M250" s="0" t="s">
        <v>19</v>
      </c>
      <c r="N250" s="0" t="s">
        <v>98</v>
      </c>
      <c r="O250" s="0" t="s">
        <v>159</v>
      </c>
      <c r="P250" s="0" t="s">
        <v>159</v>
      </c>
      <c r="Q250" s="0" t="s">
        <v>160</v>
      </c>
      <c r="R250" s="0" t="s">
        <v>4212</v>
      </c>
      <c r="S250" s="0" t="s">
        <v>4213</v>
      </c>
      <c r="T250" s="0" t="s">
        <v>4183</v>
      </c>
      <c r="U250" s="0" t="s">
        <v>3738</v>
      </c>
      <c r="V250" s="0" t="s">
        <v>3726</v>
      </c>
      <c r="W250" s="0" t="s">
        <v>3607</v>
      </c>
      <c r="X250" s="0" t="s">
        <v>3700</v>
      </c>
      <c r="Y250" s="0" t="s">
        <v>3605</v>
      </c>
      <c r="Z250" s="0" t="s">
        <v>4215</v>
      </c>
      <c r="AA250" s="0" t="s">
        <v>4216</v>
      </c>
      <c r="AB250" s="0" t="s">
        <v>4217</v>
      </c>
      <c r="AC250" s="0" t="s">
        <v>61</v>
      </c>
      <c r="AD250" s="0" t="s">
        <v>19</v>
      </c>
      <c r="AE250" s="0" t="s">
        <v>19</v>
      </c>
      <c r="AF250" s="0" t="s">
        <v>124</v>
      </c>
      <c r="AG250" s="0" t="s">
        <v>91</v>
      </c>
      <c r="AH250" s="0" t="s">
        <v>22</v>
      </c>
      <c r="AI250" s="0" t="s">
        <v>22</v>
      </c>
      <c r="AJ250" s="0" t="s">
        <v>22</v>
      </c>
      <c r="AK250" s="0" t="s">
        <v>22</v>
      </c>
    </row>
    <row customHeight="1" ht="11.25">
      <c r="A251" s="0" t="s">
        <v>22</v>
      </c>
      <c r="B251" s="0" t="s">
        <v>48</v>
      </c>
      <c r="C251" s="0" t="s">
        <v>50</v>
      </c>
      <c r="D251" s="0" t="s">
        <v>22</v>
      </c>
      <c r="E251" s="0" t="s">
        <v>4211</v>
      </c>
      <c r="F251" s="0" t="s">
        <v>1269</v>
      </c>
      <c r="G251" s="0" t="s">
        <v>159</v>
      </c>
      <c r="H251" s="0" t="s">
        <v>159</v>
      </c>
      <c r="I251" s="0" t="s">
        <v>160</v>
      </c>
      <c r="J251" s="0" t="s">
        <v>4212</v>
      </c>
      <c r="K251" s="0" t="s">
        <v>4213</v>
      </c>
      <c r="L251" s="0" t="s">
        <v>4214</v>
      </c>
      <c r="M251" s="0" t="s">
        <v>19</v>
      </c>
      <c r="N251" s="0" t="s">
        <v>98</v>
      </c>
      <c r="O251" s="0" t="s">
        <v>159</v>
      </c>
      <c r="P251" s="0" t="s">
        <v>159</v>
      </c>
      <c r="Q251" s="0" t="s">
        <v>160</v>
      </c>
      <c r="R251" s="0" t="s">
        <v>4212</v>
      </c>
      <c r="S251" s="0" t="s">
        <v>4213</v>
      </c>
      <c r="T251" s="0" t="s">
        <v>4183</v>
      </c>
      <c r="U251" s="0" t="s">
        <v>3738</v>
      </c>
      <c r="V251" s="0" t="s">
        <v>3726</v>
      </c>
      <c r="W251" s="0" t="s">
        <v>3607</v>
      </c>
      <c r="X251" s="0" t="s">
        <v>3700</v>
      </c>
      <c r="Y251" s="0" t="s">
        <v>3605</v>
      </c>
      <c r="Z251" s="0" t="s">
        <v>4215</v>
      </c>
      <c r="AA251" s="0" t="s">
        <v>4216</v>
      </c>
      <c r="AB251" s="0" t="s">
        <v>4217</v>
      </c>
      <c r="AC251" s="0" t="s">
        <v>61</v>
      </c>
      <c r="AD251" s="0" t="s">
        <v>19</v>
      </c>
      <c r="AE251" s="0" t="s">
        <v>19</v>
      </c>
      <c r="AF251" s="0" t="s">
        <v>124</v>
      </c>
      <c r="AG251" s="0" t="s">
        <v>91</v>
      </c>
      <c r="AH251" s="0" t="s">
        <v>22</v>
      </c>
      <c r="AI251" s="0" t="s">
        <v>22</v>
      </c>
      <c r="AJ251" s="0" t="s">
        <v>22</v>
      </c>
      <c r="AK251" s="0" t="s">
        <v>22</v>
      </c>
    </row>
    <row customHeight="1" ht="11.25">
      <c r="A252" s="0" t="s">
        <v>22</v>
      </c>
      <c r="B252" s="0" t="s">
        <v>48</v>
      </c>
      <c r="C252" s="0" t="s">
        <v>50</v>
      </c>
      <c r="D252" s="0" t="s">
        <v>22</v>
      </c>
      <c r="E252" s="0" t="s">
        <v>4218</v>
      </c>
      <c r="F252" s="0" t="s">
        <v>1269</v>
      </c>
      <c r="G252" s="0" t="s">
        <v>159</v>
      </c>
      <c r="H252" s="0" t="s">
        <v>159</v>
      </c>
      <c r="I252" s="0" t="s">
        <v>160</v>
      </c>
      <c r="J252" s="0" t="s">
        <v>4191</v>
      </c>
      <c r="K252" s="0" t="s">
        <v>4192</v>
      </c>
      <c r="L252" s="0" t="s">
        <v>4219</v>
      </c>
      <c r="M252" s="0" t="s">
        <v>19</v>
      </c>
      <c r="N252" s="0" t="s">
        <v>98</v>
      </c>
      <c r="O252" s="0" t="s">
        <v>159</v>
      </c>
      <c r="P252" s="0" t="s">
        <v>159</v>
      </c>
      <c r="Q252" s="0" t="s">
        <v>160</v>
      </c>
      <c r="R252" s="0" t="s">
        <v>4191</v>
      </c>
      <c r="S252" s="0" t="s">
        <v>4192</v>
      </c>
      <c r="T252" s="0" t="s">
        <v>4183</v>
      </c>
      <c r="U252" s="0" t="s">
        <v>3738</v>
      </c>
      <c r="V252" s="0" t="s">
        <v>3726</v>
      </c>
      <c r="W252" s="0" t="s">
        <v>3607</v>
      </c>
      <c r="X252" s="0" t="s">
        <v>3700</v>
      </c>
      <c r="Y252" s="0" t="s">
        <v>3605</v>
      </c>
      <c r="Z252" s="0" t="s">
        <v>4215</v>
      </c>
      <c r="AA252" s="0" t="s">
        <v>4216</v>
      </c>
      <c r="AB252" s="0" t="s">
        <v>4217</v>
      </c>
      <c r="AC252" s="0" t="s">
        <v>61</v>
      </c>
      <c r="AD252" s="0" t="s">
        <v>19</v>
      </c>
      <c r="AE252" s="0" t="s">
        <v>19</v>
      </c>
      <c r="AF252" s="0" t="s">
        <v>4220</v>
      </c>
      <c r="AG252" s="0" t="s">
        <v>3768</v>
      </c>
      <c r="AH252" s="0" t="s">
        <v>22</v>
      </c>
      <c r="AI252" s="0" t="s">
        <v>22</v>
      </c>
      <c r="AJ252" s="0" t="s">
        <v>22</v>
      </c>
      <c r="AK252" s="0" t="s">
        <v>22</v>
      </c>
    </row>
    <row customHeight="1" ht="11.25">
      <c r="A253" s="0" t="s">
        <v>22</v>
      </c>
      <c r="B253" s="0" t="s">
        <v>48</v>
      </c>
      <c r="C253" s="0" t="s">
        <v>50</v>
      </c>
      <c r="D253" s="0" t="s">
        <v>22</v>
      </c>
      <c r="E253" s="0" t="s">
        <v>4218</v>
      </c>
      <c r="F253" s="0" t="s">
        <v>1269</v>
      </c>
      <c r="G253" s="0" t="s">
        <v>159</v>
      </c>
      <c r="H253" s="0" t="s">
        <v>159</v>
      </c>
      <c r="I253" s="0" t="s">
        <v>160</v>
      </c>
      <c r="J253" s="0" t="s">
        <v>4191</v>
      </c>
      <c r="K253" s="0" t="s">
        <v>4192</v>
      </c>
      <c r="L253" s="0" t="s">
        <v>4219</v>
      </c>
      <c r="M253" s="0" t="s">
        <v>19</v>
      </c>
      <c r="N253" s="0" t="s">
        <v>98</v>
      </c>
      <c r="O253" s="0" t="s">
        <v>159</v>
      </c>
      <c r="P253" s="0" t="s">
        <v>159</v>
      </c>
      <c r="Q253" s="0" t="s">
        <v>160</v>
      </c>
      <c r="R253" s="0" t="s">
        <v>4191</v>
      </c>
      <c r="S253" s="0" t="s">
        <v>4192</v>
      </c>
      <c r="T253" s="0" t="s">
        <v>4183</v>
      </c>
      <c r="U253" s="0" t="s">
        <v>3738</v>
      </c>
      <c r="V253" s="0" t="s">
        <v>3726</v>
      </c>
      <c r="W253" s="0" t="s">
        <v>3607</v>
      </c>
      <c r="X253" s="0" t="s">
        <v>3700</v>
      </c>
      <c r="Y253" s="0" t="s">
        <v>3605</v>
      </c>
      <c r="Z253" s="0" t="s">
        <v>4215</v>
      </c>
      <c r="AA253" s="0" t="s">
        <v>4216</v>
      </c>
      <c r="AB253" s="0" t="s">
        <v>4217</v>
      </c>
      <c r="AC253" s="0" t="s">
        <v>61</v>
      </c>
      <c r="AD253" s="0" t="s">
        <v>19</v>
      </c>
      <c r="AE253" s="0" t="s">
        <v>19</v>
      </c>
      <c r="AF253" s="0" t="s">
        <v>4220</v>
      </c>
      <c r="AG253" s="0" t="s">
        <v>3768</v>
      </c>
      <c r="AH253" s="0" t="s">
        <v>22</v>
      </c>
      <c r="AI253" s="0" t="s">
        <v>22</v>
      </c>
      <c r="AJ253" s="0" t="s">
        <v>22</v>
      </c>
      <c r="AK253" s="0" t="s">
        <v>22</v>
      </c>
    </row>
    <row customHeight="1" ht="11.25">
      <c r="A254" s="0" t="s">
        <v>22</v>
      </c>
      <c r="B254" s="0" t="s">
        <v>48</v>
      </c>
      <c r="C254" s="0" t="s">
        <v>50</v>
      </c>
      <c r="D254" s="0" t="s">
        <v>22</v>
      </c>
      <c r="E254" s="0" t="s">
        <v>4221</v>
      </c>
      <c r="F254" s="0" t="s">
        <v>1306</v>
      </c>
      <c r="G254" s="0" t="s">
        <v>181</v>
      </c>
      <c r="H254" s="0" t="s">
        <v>181</v>
      </c>
      <c r="I254" s="0" t="s">
        <v>182</v>
      </c>
      <c r="J254" s="0" t="s">
        <v>4222</v>
      </c>
      <c r="K254" s="0" t="s">
        <v>4223</v>
      </c>
      <c r="L254" s="0" t="s">
        <v>976</v>
      </c>
      <c r="M254" s="0" t="s">
        <v>976</v>
      </c>
      <c r="N254" s="0" t="s">
        <v>98</v>
      </c>
      <c r="O254" s="0" t="s">
        <v>181</v>
      </c>
      <c r="P254" s="0" t="s">
        <v>181</v>
      </c>
      <c r="Q254" s="0" t="s">
        <v>182</v>
      </c>
      <c r="R254" s="0" t="s">
        <v>4222</v>
      </c>
      <c r="S254" s="0" t="s">
        <v>4223</v>
      </c>
      <c r="T254" s="0" t="s">
        <v>3604</v>
      </c>
      <c r="U254" s="0" t="s">
        <v>3707</v>
      </c>
      <c r="V254" s="0" t="s">
        <v>3718</v>
      </c>
      <c r="W254" s="0" t="s">
        <v>3607</v>
      </c>
      <c r="X254" s="0" t="s">
        <v>3700</v>
      </c>
      <c r="Y254" s="0" t="s">
        <v>3605</v>
      </c>
      <c r="Z254" s="0" t="s">
        <v>3719</v>
      </c>
      <c r="AA254" s="0" t="s">
        <v>3710</v>
      </c>
      <c r="AB254" s="0" t="s">
        <v>3720</v>
      </c>
      <c r="AC254" s="0" t="s">
        <v>61</v>
      </c>
      <c r="AD254" s="0" t="s">
        <v>19</v>
      </c>
      <c r="AE254" s="0" t="s">
        <v>61</v>
      </c>
      <c r="AF254" s="0" t="s">
        <v>1648</v>
      </c>
      <c r="AG254" s="0" t="s">
        <v>1646</v>
      </c>
      <c r="AH254" s="0" t="s">
        <v>22</v>
      </c>
      <c r="AI254" s="0" t="s">
        <v>22</v>
      </c>
      <c r="AJ254" s="0" t="s">
        <v>4224</v>
      </c>
      <c r="AK254" s="0" t="s">
        <v>4225</v>
      </c>
    </row>
    <row customHeight="1" ht="11.25">
      <c r="A255" s="0" t="s">
        <v>22</v>
      </c>
      <c r="B255" s="0" t="s">
        <v>48</v>
      </c>
      <c r="C255" s="0" t="s">
        <v>50</v>
      </c>
      <c r="D255" s="0" t="s">
        <v>22</v>
      </c>
      <c r="E255" s="0" t="s">
        <v>4226</v>
      </c>
      <c r="F255" s="0" t="s">
        <v>1269</v>
      </c>
      <c r="G255" s="0" t="s">
        <v>159</v>
      </c>
      <c r="H255" s="0" t="s">
        <v>159</v>
      </c>
      <c r="I255" s="0" t="s">
        <v>160</v>
      </c>
      <c r="J255" s="0" t="s">
        <v>4191</v>
      </c>
      <c r="K255" s="0" t="s">
        <v>4192</v>
      </c>
      <c r="L255" s="0" t="s">
        <v>3776</v>
      </c>
      <c r="M255" s="0" t="s">
        <v>4227</v>
      </c>
      <c r="N255" s="0" t="s">
        <v>98</v>
      </c>
      <c r="O255" s="0" t="s">
        <v>159</v>
      </c>
      <c r="P255" s="0" t="s">
        <v>159</v>
      </c>
      <c r="Q255" s="0" t="s">
        <v>160</v>
      </c>
      <c r="R255" s="0" t="s">
        <v>4191</v>
      </c>
      <c r="S255" s="0" t="s">
        <v>4192</v>
      </c>
      <c r="T255" s="0" t="s">
        <v>4183</v>
      </c>
      <c r="U255" s="0" t="s">
        <v>3738</v>
      </c>
      <c r="V255" s="0" t="s">
        <v>3726</v>
      </c>
      <c r="W255" s="0" t="s">
        <v>3607</v>
      </c>
      <c r="X255" s="0" t="s">
        <v>3700</v>
      </c>
      <c r="Y255" s="0" t="s">
        <v>3605</v>
      </c>
      <c r="Z255" s="0" t="s">
        <v>4215</v>
      </c>
      <c r="AA255" s="0" t="s">
        <v>4216</v>
      </c>
      <c r="AB255" s="0" t="s">
        <v>4217</v>
      </c>
      <c r="AC255" s="0" t="s">
        <v>61</v>
      </c>
      <c r="AD255" s="0" t="s">
        <v>19</v>
      </c>
      <c r="AE255" s="0" t="s">
        <v>19</v>
      </c>
      <c r="AF255" s="0" t="s">
        <v>4228</v>
      </c>
      <c r="AG255" s="0" t="s">
        <v>3768</v>
      </c>
      <c r="AH255" s="0" t="s">
        <v>22</v>
      </c>
      <c r="AI255" s="0" t="s">
        <v>22</v>
      </c>
      <c r="AJ255" s="0" t="s">
        <v>22</v>
      </c>
      <c r="AK255" s="0" t="s">
        <v>22</v>
      </c>
    </row>
    <row customHeight="1" ht="11.25">
      <c r="A256" s="0" t="s">
        <v>22</v>
      </c>
      <c r="B256" s="0" t="s">
        <v>48</v>
      </c>
      <c r="C256" s="0" t="s">
        <v>50</v>
      </c>
      <c r="D256" s="0" t="s">
        <v>22</v>
      </c>
      <c r="E256" s="0" t="s">
        <v>4226</v>
      </c>
      <c r="F256" s="0" t="s">
        <v>1269</v>
      </c>
      <c r="G256" s="0" t="s">
        <v>159</v>
      </c>
      <c r="H256" s="0" t="s">
        <v>159</v>
      </c>
      <c r="I256" s="0" t="s">
        <v>160</v>
      </c>
      <c r="J256" s="0" t="s">
        <v>4191</v>
      </c>
      <c r="K256" s="0" t="s">
        <v>4192</v>
      </c>
      <c r="L256" s="0" t="s">
        <v>3776</v>
      </c>
      <c r="M256" s="0" t="s">
        <v>4227</v>
      </c>
      <c r="N256" s="0" t="s">
        <v>98</v>
      </c>
      <c r="O256" s="0" t="s">
        <v>159</v>
      </c>
      <c r="P256" s="0" t="s">
        <v>159</v>
      </c>
      <c r="Q256" s="0" t="s">
        <v>160</v>
      </c>
      <c r="R256" s="0" t="s">
        <v>4191</v>
      </c>
      <c r="S256" s="0" t="s">
        <v>4192</v>
      </c>
      <c r="T256" s="0" t="s">
        <v>4183</v>
      </c>
      <c r="U256" s="0" t="s">
        <v>3738</v>
      </c>
      <c r="V256" s="0" t="s">
        <v>3726</v>
      </c>
      <c r="W256" s="0" t="s">
        <v>3607</v>
      </c>
      <c r="X256" s="0" t="s">
        <v>3700</v>
      </c>
      <c r="Y256" s="0" t="s">
        <v>3605</v>
      </c>
      <c r="Z256" s="0" t="s">
        <v>4215</v>
      </c>
      <c r="AA256" s="0" t="s">
        <v>4216</v>
      </c>
      <c r="AB256" s="0" t="s">
        <v>4217</v>
      </c>
      <c r="AC256" s="0" t="s">
        <v>61</v>
      </c>
      <c r="AD256" s="0" t="s">
        <v>19</v>
      </c>
      <c r="AE256" s="0" t="s">
        <v>19</v>
      </c>
      <c r="AF256" s="0" t="s">
        <v>4228</v>
      </c>
      <c r="AG256" s="0" t="s">
        <v>3768</v>
      </c>
      <c r="AH256" s="0" t="s">
        <v>22</v>
      </c>
      <c r="AI256" s="0" t="s">
        <v>22</v>
      </c>
      <c r="AJ256" s="0" t="s">
        <v>22</v>
      </c>
      <c r="AK256" s="0" t="s">
        <v>22</v>
      </c>
    </row>
    <row customHeight="1" ht="11.25">
      <c r="A257" s="0" t="s">
        <v>22</v>
      </c>
      <c r="B257" s="0" t="s">
        <v>48</v>
      </c>
      <c r="C257" s="0" t="s">
        <v>50</v>
      </c>
      <c r="D257" s="0" t="s">
        <v>22</v>
      </c>
      <c r="E257" s="0" t="s">
        <v>4229</v>
      </c>
      <c r="F257" s="0" t="s">
        <v>1269</v>
      </c>
      <c r="G257" s="0" t="s">
        <v>159</v>
      </c>
      <c r="H257" s="0" t="s">
        <v>159</v>
      </c>
      <c r="I257" s="0" t="s">
        <v>160</v>
      </c>
      <c r="J257" s="0" t="s">
        <v>4212</v>
      </c>
      <c r="K257" s="0" t="s">
        <v>4213</v>
      </c>
      <c r="L257" s="0" t="s">
        <v>4230</v>
      </c>
      <c r="M257" s="0" t="s">
        <v>19</v>
      </c>
      <c r="N257" s="0" t="s">
        <v>98</v>
      </c>
      <c r="O257" s="0" t="s">
        <v>159</v>
      </c>
      <c r="P257" s="0" t="s">
        <v>159</v>
      </c>
      <c r="Q257" s="0" t="s">
        <v>160</v>
      </c>
      <c r="R257" s="0" t="s">
        <v>4212</v>
      </c>
      <c r="S257" s="0" t="s">
        <v>4213</v>
      </c>
      <c r="T257" s="0" t="s">
        <v>4183</v>
      </c>
      <c r="U257" s="0" t="s">
        <v>4202</v>
      </c>
      <c r="V257" s="0" t="s">
        <v>3726</v>
      </c>
      <c r="W257" s="0" t="s">
        <v>3607</v>
      </c>
      <c r="X257" s="0" t="s">
        <v>3700</v>
      </c>
      <c r="Y257" s="0" t="s">
        <v>3605</v>
      </c>
      <c r="Z257" s="0" t="s">
        <v>4203</v>
      </c>
      <c r="AA257" s="0" t="s">
        <v>4204</v>
      </c>
      <c r="AB257" s="0" t="s">
        <v>4205</v>
      </c>
      <c r="AC257" s="0" t="s">
        <v>61</v>
      </c>
      <c r="AD257" s="0" t="s">
        <v>19</v>
      </c>
      <c r="AE257" s="0" t="s">
        <v>19</v>
      </c>
      <c r="AF257" s="0" t="s">
        <v>4231</v>
      </c>
      <c r="AG257" s="0" t="s">
        <v>90</v>
      </c>
      <c r="AH257" s="0" t="s">
        <v>22</v>
      </c>
      <c r="AI257" s="0" t="s">
        <v>22</v>
      </c>
      <c r="AJ257" s="0" t="s">
        <v>22</v>
      </c>
      <c r="AK257" s="0" t="s">
        <v>22</v>
      </c>
    </row>
    <row customHeight="1" ht="11.25">
      <c r="A258" s="0" t="s">
        <v>22</v>
      </c>
      <c r="B258" s="0" t="s">
        <v>48</v>
      </c>
      <c r="C258" s="0" t="s">
        <v>50</v>
      </c>
      <c r="D258" s="0" t="s">
        <v>22</v>
      </c>
      <c r="E258" s="0" t="s">
        <v>4229</v>
      </c>
      <c r="F258" s="0" t="s">
        <v>1269</v>
      </c>
      <c r="G258" s="0" t="s">
        <v>159</v>
      </c>
      <c r="H258" s="0" t="s">
        <v>159</v>
      </c>
      <c r="I258" s="0" t="s">
        <v>160</v>
      </c>
      <c r="J258" s="0" t="s">
        <v>4212</v>
      </c>
      <c r="K258" s="0" t="s">
        <v>4213</v>
      </c>
      <c r="L258" s="0" t="s">
        <v>4230</v>
      </c>
      <c r="M258" s="0" t="s">
        <v>19</v>
      </c>
      <c r="N258" s="0" t="s">
        <v>98</v>
      </c>
      <c r="O258" s="0" t="s">
        <v>159</v>
      </c>
      <c r="P258" s="0" t="s">
        <v>159</v>
      </c>
      <c r="Q258" s="0" t="s">
        <v>160</v>
      </c>
      <c r="R258" s="0" t="s">
        <v>4212</v>
      </c>
      <c r="S258" s="0" t="s">
        <v>4213</v>
      </c>
      <c r="T258" s="0" t="s">
        <v>4183</v>
      </c>
      <c r="U258" s="0" t="s">
        <v>4202</v>
      </c>
      <c r="V258" s="0" t="s">
        <v>3726</v>
      </c>
      <c r="W258" s="0" t="s">
        <v>3607</v>
      </c>
      <c r="X258" s="0" t="s">
        <v>3700</v>
      </c>
      <c r="Y258" s="0" t="s">
        <v>3605</v>
      </c>
      <c r="Z258" s="0" t="s">
        <v>4203</v>
      </c>
      <c r="AA258" s="0" t="s">
        <v>4204</v>
      </c>
      <c r="AB258" s="0" t="s">
        <v>4205</v>
      </c>
      <c r="AC258" s="0" t="s">
        <v>61</v>
      </c>
      <c r="AD258" s="0" t="s">
        <v>19</v>
      </c>
      <c r="AE258" s="0" t="s">
        <v>19</v>
      </c>
      <c r="AF258" s="0" t="s">
        <v>4231</v>
      </c>
      <c r="AG258" s="0" t="s">
        <v>90</v>
      </c>
      <c r="AH258" s="0" t="s">
        <v>22</v>
      </c>
      <c r="AI258" s="0" t="s">
        <v>22</v>
      </c>
      <c r="AJ258" s="0" t="s">
        <v>22</v>
      </c>
      <c r="AK258" s="0" t="s">
        <v>22</v>
      </c>
    </row>
    <row customHeight="1" ht="11.25">
      <c r="A259" s="0" t="s">
        <v>22</v>
      </c>
      <c r="B259" s="0" t="s">
        <v>48</v>
      </c>
      <c r="C259" s="0" t="s">
        <v>50</v>
      </c>
      <c r="D259" s="0" t="s">
        <v>22</v>
      </c>
      <c r="E259" s="0" t="s">
        <v>4232</v>
      </c>
      <c r="F259" s="0" t="s">
        <v>1269</v>
      </c>
      <c r="G259" s="0" t="s">
        <v>155</v>
      </c>
      <c r="H259" s="0" t="s">
        <v>155</v>
      </c>
      <c r="I259" s="0" t="s">
        <v>156</v>
      </c>
      <c r="J259" s="0" t="s">
        <v>4233</v>
      </c>
      <c r="K259" s="0" t="s">
        <v>4234</v>
      </c>
      <c r="L259" s="0" t="s">
        <v>4235</v>
      </c>
      <c r="M259" s="0" t="s">
        <v>4236</v>
      </c>
      <c r="N259" s="0" t="s">
        <v>98</v>
      </c>
      <c r="O259" s="0" t="s">
        <v>155</v>
      </c>
      <c r="P259" s="0" t="s">
        <v>155</v>
      </c>
      <c r="Q259" s="0" t="s">
        <v>156</v>
      </c>
      <c r="R259" s="0" t="s">
        <v>4233</v>
      </c>
      <c r="S259" s="0" t="s">
        <v>4234</v>
      </c>
      <c r="T259" s="0" t="s">
        <v>3604</v>
      </c>
      <c r="U259" s="0" t="s">
        <v>3605</v>
      </c>
      <c r="V259" s="0" t="s">
        <v>4237</v>
      </c>
      <c r="W259" s="0" t="s">
        <v>3607</v>
      </c>
      <c r="X259" s="0" t="s">
        <v>3608</v>
      </c>
      <c r="Y259" s="0" t="s">
        <v>3605</v>
      </c>
      <c r="Z259" s="0" t="s">
        <v>4238</v>
      </c>
      <c r="AA259" s="0" t="s">
        <v>4239</v>
      </c>
      <c r="AB259" s="0" t="s">
        <v>4240</v>
      </c>
      <c r="AC259" s="0" t="s">
        <v>61</v>
      </c>
      <c r="AD259" s="0" t="s">
        <v>19</v>
      </c>
      <c r="AE259" s="0" t="s">
        <v>19</v>
      </c>
      <c r="AF259" s="0" t="s">
        <v>151</v>
      </c>
      <c r="AG259" s="0" t="s">
        <v>151</v>
      </c>
      <c r="AH259" s="0" t="s">
        <v>22</v>
      </c>
      <c r="AI259" s="0" t="s">
        <v>22</v>
      </c>
      <c r="AJ259" s="0" t="s">
        <v>22</v>
      </c>
      <c r="AK259" s="0" t="s">
        <v>22</v>
      </c>
    </row>
    <row customHeight="1" ht="11.25">
      <c r="A260" s="0" t="s">
        <v>22</v>
      </c>
      <c r="B260" s="0" t="s">
        <v>48</v>
      </c>
      <c r="C260" s="0" t="s">
        <v>50</v>
      </c>
      <c r="D260" s="0" t="s">
        <v>22</v>
      </c>
      <c r="E260" s="0" t="s">
        <v>4232</v>
      </c>
      <c r="F260" s="0" t="s">
        <v>1269</v>
      </c>
      <c r="G260" s="0" t="s">
        <v>155</v>
      </c>
      <c r="H260" s="0" t="s">
        <v>155</v>
      </c>
      <c r="I260" s="0" t="s">
        <v>156</v>
      </c>
      <c r="J260" s="0" t="s">
        <v>4233</v>
      </c>
      <c r="K260" s="0" t="s">
        <v>4234</v>
      </c>
      <c r="L260" s="0" t="s">
        <v>4235</v>
      </c>
      <c r="M260" s="0" t="s">
        <v>4236</v>
      </c>
      <c r="N260" s="0" t="s">
        <v>98</v>
      </c>
      <c r="O260" s="0" t="s">
        <v>155</v>
      </c>
      <c r="P260" s="0" t="s">
        <v>155</v>
      </c>
      <c r="Q260" s="0" t="s">
        <v>156</v>
      </c>
      <c r="R260" s="0" t="s">
        <v>4233</v>
      </c>
      <c r="S260" s="0" t="s">
        <v>4234</v>
      </c>
      <c r="T260" s="0" t="s">
        <v>3604</v>
      </c>
      <c r="U260" s="0" t="s">
        <v>3605</v>
      </c>
      <c r="V260" s="0" t="s">
        <v>4237</v>
      </c>
      <c r="W260" s="0" t="s">
        <v>3607</v>
      </c>
      <c r="X260" s="0" t="s">
        <v>3608</v>
      </c>
      <c r="Y260" s="0" t="s">
        <v>3605</v>
      </c>
      <c r="Z260" s="0" t="s">
        <v>4238</v>
      </c>
      <c r="AA260" s="0" t="s">
        <v>4239</v>
      </c>
      <c r="AB260" s="0" t="s">
        <v>4240</v>
      </c>
      <c r="AC260" s="0" t="s">
        <v>61</v>
      </c>
      <c r="AD260" s="0" t="s">
        <v>19</v>
      </c>
      <c r="AE260" s="0" t="s">
        <v>19</v>
      </c>
      <c r="AF260" s="0" t="s">
        <v>151</v>
      </c>
      <c r="AG260" s="0" t="s">
        <v>151</v>
      </c>
      <c r="AH260" s="0" t="s">
        <v>22</v>
      </c>
      <c r="AI260" s="0" t="s">
        <v>22</v>
      </c>
      <c r="AJ260" s="0" t="s">
        <v>22</v>
      </c>
      <c r="AK260" s="0" t="s">
        <v>22</v>
      </c>
    </row>
    <row customHeight="1" ht="11.25">
      <c r="A261" s="0" t="s">
        <v>22</v>
      </c>
      <c r="B261" s="0" t="s">
        <v>48</v>
      </c>
      <c r="C261" s="0" t="s">
        <v>50</v>
      </c>
      <c r="D261" s="0" t="s">
        <v>22</v>
      </c>
      <c r="E261" s="0" t="s">
        <v>4241</v>
      </c>
      <c r="F261" s="0" t="s">
        <v>1306</v>
      </c>
      <c r="G261" s="0" t="s">
        <v>159</v>
      </c>
      <c r="H261" s="0" t="s">
        <v>159</v>
      </c>
      <c r="I261" s="0" t="s">
        <v>160</v>
      </c>
      <c r="J261" s="0" t="s">
        <v>4242</v>
      </c>
      <c r="K261" s="0" t="s">
        <v>4243</v>
      </c>
      <c r="L261" s="0" t="s">
        <v>4244</v>
      </c>
      <c r="M261" s="0" t="s">
        <v>4245</v>
      </c>
      <c r="N261" s="0" t="s">
        <v>98</v>
      </c>
      <c r="O261" s="0" t="s">
        <v>159</v>
      </c>
      <c r="P261" s="0" t="s">
        <v>159</v>
      </c>
      <c r="Q261" s="0" t="s">
        <v>160</v>
      </c>
      <c r="R261" s="0" t="s">
        <v>4242</v>
      </c>
      <c r="S261" s="0" t="s">
        <v>4243</v>
      </c>
      <c r="T261" s="0" t="s">
        <v>4183</v>
      </c>
      <c r="U261" s="0" t="s">
        <v>3738</v>
      </c>
      <c r="V261" s="0" t="s">
        <v>3726</v>
      </c>
      <c r="W261" s="0" t="s">
        <v>3607</v>
      </c>
      <c r="X261" s="0" t="s">
        <v>3700</v>
      </c>
      <c r="Y261" s="0" t="s">
        <v>3605</v>
      </c>
      <c r="Z261" s="0" t="s">
        <v>4215</v>
      </c>
      <c r="AA261" s="0" t="s">
        <v>4216</v>
      </c>
      <c r="AB261" s="0" t="s">
        <v>4217</v>
      </c>
      <c r="AC261" s="0" t="s">
        <v>61</v>
      </c>
      <c r="AD261" s="0" t="s">
        <v>19</v>
      </c>
      <c r="AE261" s="0" t="s">
        <v>61</v>
      </c>
      <c r="AF261" s="0" t="s">
        <v>4246</v>
      </c>
      <c r="AG261" s="0" t="s">
        <v>3768</v>
      </c>
      <c r="AH261" s="0" t="s">
        <v>22</v>
      </c>
      <c r="AI261" s="0" t="s">
        <v>22</v>
      </c>
      <c r="AJ261" s="0" t="s">
        <v>4246</v>
      </c>
      <c r="AK261" s="0" t="s">
        <v>3768</v>
      </c>
    </row>
    <row customHeight="1" ht="11.25">
      <c r="A262" s="0" t="s">
        <v>22</v>
      </c>
      <c r="B262" s="0" t="s">
        <v>48</v>
      </c>
      <c r="C262" s="0" t="s">
        <v>50</v>
      </c>
      <c r="D262" s="0" t="s">
        <v>22</v>
      </c>
      <c r="E262" s="0" t="s">
        <v>4241</v>
      </c>
      <c r="F262" s="0" t="s">
        <v>1306</v>
      </c>
      <c r="G262" s="0" t="s">
        <v>159</v>
      </c>
      <c r="H262" s="0" t="s">
        <v>159</v>
      </c>
      <c r="I262" s="0" t="s">
        <v>160</v>
      </c>
      <c r="J262" s="0" t="s">
        <v>4242</v>
      </c>
      <c r="K262" s="0" t="s">
        <v>4243</v>
      </c>
      <c r="L262" s="0" t="s">
        <v>4244</v>
      </c>
      <c r="M262" s="0" t="s">
        <v>4245</v>
      </c>
      <c r="N262" s="0" t="s">
        <v>98</v>
      </c>
      <c r="O262" s="0" t="s">
        <v>159</v>
      </c>
      <c r="P262" s="0" t="s">
        <v>159</v>
      </c>
      <c r="Q262" s="0" t="s">
        <v>160</v>
      </c>
      <c r="R262" s="0" t="s">
        <v>4242</v>
      </c>
      <c r="S262" s="0" t="s">
        <v>4243</v>
      </c>
      <c r="T262" s="0" t="s">
        <v>4183</v>
      </c>
      <c r="U262" s="0" t="s">
        <v>3738</v>
      </c>
      <c r="V262" s="0" t="s">
        <v>3726</v>
      </c>
      <c r="W262" s="0" t="s">
        <v>3607</v>
      </c>
      <c r="X262" s="0" t="s">
        <v>3700</v>
      </c>
      <c r="Y262" s="0" t="s">
        <v>3605</v>
      </c>
      <c r="Z262" s="0" t="s">
        <v>4215</v>
      </c>
      <c r="AA262" s="0" t="s">
        <v>4216</v>
      </c>
      <c r="AB262" s="0" t="s">
        <v>4217</v>
      </c>
      <c r="AC262" s="0" t="s">
        <v>61</v>
      </c>
      <c r="AD262" s="0" t="s">
        <v>19</v>
      </c>
      <c r="AE262" s="0" t="s">
        <v>61</v>
      </c>
      <c r="AF262" s="0" t="s">
        <v>4246</v>
      </c>
      <c r="AG262" s="0" t="s">
        <v>3768</v>
      </c>
      <c r="AH262" s="0" t="s">
        <v>22</v>
      </c>
      <c r="AI262" s="0" t="s">
        <v>22</v>
      </c>
      <c r="AJ262" s="0" t="s">
        <v>4246</v>
      </c>
      <c r="AK262" s="0" t="s">
        <v>3768</v>
      </c>
    </row>
    <row customHeight="1" ht="11.25">
      <c r="A263" s="0" t="s">
        <v>22</v>
      </c>
      <c r="B263" s="0" t="s">
        <v>48</v>
      </c>
      <c r="C263" s="0" t="s">
        <v>50</v>
      </c>
      <c r="D263" s="0" t="s">
        <v>22</v>
      </c>
      <c r="E263" s="0" t="s">
        <v>4247</v>
      </c>
      <c r="F263" s="0" t="s">
        <v>1269</v>
      </c>
      <c r="G263" s="0" t="s">
        <v>1472</v>
      </c>
      <c r="H263" s="0" t="s">
        <v>1472</v>
      </c>
      <c r="I263" s="0" t="s">
        <v>1473</v>
      </c>
      <c r="J263" s="0" t="s">
        <v>4248</v>
      </c>
      <c r="K263" s="0" t="s">
        <v>4249</v>
      </c>
      <c r="L263" s="0" t="s">
        <v>976</v>
      </c>
      <c r="M263" s="0" t="s">
        <v>976</v>
      </c>
      <c r="N263" s="0" t="s">
        <v>98</v>
      </c>
      <c r="O263" s="0" t="s">
        <v>1472</v>
      </c>
      <c r="P263" s="0" t="s">
        <v>1472</v>
      </c>
      <c r="Q263" s="0" t="s">
        <v>1473</v>
      </c>
      <c r="R263" s="0" t="s">
        <v>4248</v>
      </c>
      <c r="S263" s="0" t="s">
        <v>4249</v>
      </c>
      <c r="T263" s="0" t="s">
        <v>3604</v>
      </c>
      <c r="U263" s="0" t="s">
        <v>3707</v>
      </c>
      <c r="V263" s="0" t="s">
        <v>3726</v>
      </c>
      <c r="W263" s="0" t="s">
        <v>3607</v>
      </c>
      <c r="X263" s="0" t="s">
        <v>3700</v>
      </c>
      <c r="Y263" s="0" t="s">
        <v>3605</v>
      </c>
      <c r="Z263" s="0" t="s">
        <v>4250</v>
      </c>
      <c r="AA263" s="0" t="s">
        <v>4251</v>
      </c>
      <c r="AB263" s="0" t="s">
        <v>4252</v>
      </c>
      <c r="AC263" s="0" t="s">
        <v>61</v>
      </c>
      <c r="AD263" s="0" t="s">
        <v>19</v>
      </c>
      <c r="AE263" s="0" t="s">
        <v>19</v>
      </c>
      <c r="AF263" s="0" t="s">
        <v>89</v>
      </c>
      <c r="AG263" s="0" t="s">
        <v>89</v>
      </c>
      <c r="AH263" s="0" t="s">
        <v>22</v>
      </c>
      <c r="AI263" s="0" t="s">
        <v>22</v>
      </c>
      <c r="AJ263" s="0" t="s">
        <v>22</v>
      </c>
      <c r="AK263" s="0" t="s">
        <v>22</v>
      </c>
    </row>
    <row customHeight="1" ht="11.25">
      <c r="A264" s="0" t="s">
        <v>22</v>
      </c>
      <c r="B264" s="0" t="s">
        <v>48</v>
      </c>
      <c r="C264" s="0" t="s">
        <v>50</v>
      </c>
      <c r="D264" s="0" t="s">
        <v>22</v>
      </c>
      <c r="E264" s="0" t="s">
        <v>4253</v>
      </c>
      <c r="F264" s="0" t="s">
        <v>1269</v>
      </c>
      <c r="G264" s="0" t="s">
        <v>169</v>
      </c>
      <c r="H264" s="0" t="s">
        <v>169</v>
      </c>
      <c r="I264" s="0" t="s">
        <v>170</v>
      </c>
      <c r="J264" s="0" t="s">
        <v>4248</v>
      </c>
      <c r="K264" s="0" t="s">
        <v>4254</v>
      </c>
      <c r="L264" s="0" t="s">
        <v>976</v>
      </c>
      <c r="M264" s="0" t="s">
        <v>976</v>
      </c>
      <c r="N264" s="0" t="s">
        <v>98</v>
      </c>
      <c r="O264" s="0" t="s">
        <v>169</v>
      </c>
      <c r="P264" s="0" t="s">
        <v>169</v>
      </c>
      <c r="Q264" s="0" t="s">
        <v>170</v>
      </c>
      <c r="R264" s="0" t="s">
        <v>4248</v>
      </c>
      <c r="S264" s="0" t="s">
        <v>4254</v>
      </c>
      <c r="T264" s="0" t="s">
        <v>3604</v>
      </c>
      <c r="U264" s="0" t="s">
        <v>3605</v>
      </c>
      <c r="V264" s="0" t="s">
        <v>3726</v>
      </c>
      <c r="W264" s="0" t="s">
        <v>3607</v>
      </c>
      <c r="X264" s="0" t="s">
        <v>3700</v>
      </c>
      <c r="Y264" s="0" t="s">
        <v>3605</v>
      </c>
      <c r="Z264" s="0" t="s">
        <v>4250</v>
      </c>
      <c r="AA264" s="0" t="s">
        <v>4251</v>
      </c>
      <c r="AB264" s="0" t="s">
        <v>4252</v>
      </c>
      <c r="AC264" s="0" t="s">
        <v>61</v>
      </c>
      <c r="AD264" s="0" t="s">
        <v>19</v>
      </c>
      <c r="AE264" s="0" t="s">
        <v>19</v>
      </c>
      <c r="AF264" s="0" t="s">
        <v>89</v>
      </c>
      <c r="AG264" s="0" t="s">
        <v>89</v>
      </c>
      <c r="AH264" s="0" t="s">
        <v>22</v>
      </c>
      <c r="AI264" s="0" t="s">
        <v>22</v>
      </c>
      <c r="AJ264" s="0" t="s">
        <v>22</v>
      </c>
      <c r="AK264" s="0" t="s">
        <v>22</v>
      </c>
    </row>
    <row customHeight="1" ht="11.25">
      <c r="A265" s="0" t="s">
        <v>22</v>
      </c>
      <c r="B265" s="0" t="s">
        <v>48</v>
      </c>
      <c r="C265" s="0" t="s">
        <v>50</v>
      </c>
      <c r="D265" s="0" t="s">
        <v>22</v>
      </c>
      <c r="E265" s="0" t="s">
        <v>4255</v>
      </c>
      <c r="F265" s="0" t="s">
        <v>1269</v>
      </c>
      <c r="G265" s="0" t="s">
        <v>155</v>
      </c>
      <c r="H265" s="0" t="s">
        <v>155</v>
      </c>
      <c r="I265" s="0" t="s">
        <v>156</v>
      </c>
      <c r="J265" s="0" t="s">
        <v>4170</v>
      </c>
      <c r="K265" s="0" t="s">
        <v>4171</v>
      </c>
      <c r="L265" s="0" t="s">
        <v>4256</v>
      </c>
      <c r="M265" s="0" t="s">
        <v>1261</v>
      </c>
      <c r="N265" s="0" t="s">
        <v>98</v>
      </c>
      <c r="O265" s="0" t="s">
        <v>155</v>
      </c>
      <c r="P265" s="0" t="s">
        <v>155</v>
      </c>
      <c r="Q265" s="0" t="s">
        <v>156</v>
      </c>
      <c r="R265" s="0" t="s">
        <v>4170</v>
      </c>
      <c r="S265" s="0" t="s">
        <v>4171</v>
      </c>
      <c r="T265" s="0" t="s">
        <v>3604</v>
      </c>
      <c r="U265" s="0" t="s">
        <v>3605</v>
      </c>
      <c r="V265" s="0" t="s">
        <v>3699</v>
      </c>
      <c r="W265" s="0" t="s">
        <v>3607</v>
      </c>
      <c r="X265" s="0" t="s">
        <v>3608</v>
      </c>
      <c r="Y265" s="0" t="s">
        <v>3605</v>
      </c>
      <c r="Z265" s="0" t="s">
        <v>4257</v>
      </c>
      <c r="AA265" s="0" t="s">
        <v>4258</v>
      </c>
      <c r="AB265" s="0" t="s">
        <v>4259</v>
      </c>
      <c r="AC265" s="0" t="s">
        <v>61</v>
      </c>
      <c r="AD265" s="0" t="s">
        <v>19</v>
      </c>
      <c r="AE265" s="0" t="s">
        <v>19</v>
      </c>
      <c r="AF265" s="0" t="s">
        <v>118</v>
      </c>
      <c r="AG265" s="0" t="s">
        <v>118</v>
      </c>
      <c r="AH265" s="0" t="s">
        <v>22</v>
      </c>
      <c r="AI265" s="0" t="s">
        <v>22</v>
      </c>
      <c r="AJ265" s="0" t="s">
        <v>22</v>
      </c>
      <c r="AK265" s="0" t="s">
        <v>22</v>
      </c>
    </row>
    <row customHeight="1" ht="11.25">
      <c r="A266" s="0" t="s">
        <v>22</v>
      </c>
      <c r="B266" s="0" t="s">
        <v>48</v>
      </c>
      <c r="C266" s="0" t="s">
        <v>50</v>
      </c>
      <c r="D266" s="0" t="s">
        <v>22</v>
      </c>
      <c r="E266" s="0" t="s">
        <v>4255</v>
      </c>
      <c r="F266" s="0" t="s">
        <v>1269</v>
      </c>
      <c r="G266" s="0" t="s">
        <v>155</v>
      </c>
      <c r="H266" s="0" t="s">
        <v>155</v>
      </c>
      <c r="I266" s="0" t="s">
        <v>156</v>
      </c>
      <c r="J266" s="0" t="s">
        <v>4170</v>
      </c>
      <c r="K266" s="0" t="s">
        <v>4171</v>
      </c>
      <c r="L266" s="0" t="s">
        <v>4256</v>
      </c>
      <c r="M266" s="0" t="s">
        <v>1261</v>
      </c>
      <c r="N266" s="0" t="s">
        <v>98</v>
      </c>
      <c r="O266" s="0" t="s">
        <v>155</v>
      </c>
      <c r="P266" s="0" t="s">
        <v>155</v>
      </c>
      <c r="Q266" s="0" t="s">
        <v>156</v>
      </c>
      <c r="R266" s="0" t="s">
        <v>4170</v>
      </c>
      <c r="S266" s="0" t="s">
        <v>4171</v>
      </c>
      <c r="T266" s="0" t="s">
        <v>3604</v>
      </c>
      <c r="U266" s="0" t="s">
        <v>3605</v>
      </c>
      <c r="V266" s="0" t="s">
        <v>3699</v>
      </c>
      <c r="W266" s="0" t="s">
        <v>3607</v>
      </c>
      <c r="X266" s="0" t="s">
        <v>3608</v>
      </c>
      <c r="Y266" s="0" t="s">
        <v>3605</v>
      </c>
      <c r="Z266" s="0" t="s">
        <v>4257</v>
      </c>
      <c r="AA266" s="0" t="s">
        <v>4258</v>
      </c>
      <c r="AB266" s="0" t="s">
        <v>4259</v>
      </c>
      <c r="AC266" s="0" t="s">
        <v>61</v>
      </c>
      <c r="AD266" s="0" t="s">
        <v>19</v>
      </c>
      <c r="AE266" s="0" t="s">
        <v>19</v>
      </c>
      <c r="AF266" s="0" t="s">
        <v>118</v>
      </c>
      <c r="AG266" s="0" t="s">
        <v>118</v>
      </c>
      <c r="AH266" s="0" t="s">
        <v>22</v>
      </c>
      <c r="AI266" s="0" t="s">
        <v>22</v>
      </c>
      <c r="AJ266" s="0" t="s">
        <v>22</v>
      </c>
      <c r="AK266" s="0" t="s">
        <v>22</v>
      </c>
    </row>
    <row customHeight="1" ht="11.25">
      <c r="A267" s="0" t="s">
        <v>22</v>
      </c>
      <c r="B267" s="0" t="s">
        <v>48</v>
      </c>
      <c r="C267" s="0" t="s">
        <v>50</v>
      </c>
      <c r="D267" s="0" t="s">
        <v>22</v>
      </c>
      <c r="E267" s="0" t="s">
        <v>4260</v>
      </c>
      <c r="F267" s="0" t="s">
        <v>1269</v>
      </c>
      <c r="G267" s="0" t="s">
        <v>155</v>
      </c>
      <c r="H267" s="0" t="s">
        <v>155</v>
      </c>
      <c r="I267" s="0" t="s">
        <v>156</v>
      </c>
      <c r="J267" s="0" t="s">
        <v>4020</v>
      </c>
      <c r="K267" s="0" t="s">
        <v>4021</v>
      </c>
      <c r="L267" s="0" t="s">
        <v>976</v>
      </c>
      <c r="M267" s="0" t="s">
        <v>976</v>
      </c>
      <c r="N267" s="0" t="s">
        <v>98</v>
      </c>
      <c r="O267" s="0" t="s">
        <v>155</v>
      </c>
      <c r="P267" s="0" t="s">
        <v>155</v>
      </c>
      <c r="Q267" s="0" t="s">
        <v>156</v>
      </c>
      <c r="R267" s="0" t="s">
        <v>4020</v>
      </c>
      <c r="S267" s="0" t="s">
        <v>4021</v>
      </c>
      <c r="T267" s="0" t="s">
        <v>3604</v>
      </c>
      <c r="U267" s="0" t="s">
        <v>3707</v>
      </c>
      <c r="V267" s="0" t="s">
        <v>3726</v>
      </c>
      <c r="W267" s="0" t="s">
        <v>3607</v>
      </c>
      <c r="X267" s="0" t="s">
        <v>3700</v>
      </c>
      <c r="Y267" s="0" t="s">
        <v>3605</v>
      </c>
      <c r="Z267" s="0" t="s">
        <v>4022</v>
      </c>
      <c r="AA267" s="0" t="s">
        <v>4023</v>
      </c>
      <c r="AB267" s="0" t="s">
        <v>4024</v>
      </c>
      <c r="AC267" s="0" t="s">
        <v>61</v>
      </c>
      <c r="AD267" s="0" t="s">
        <v>19</v>
      </c>
      <c r="AE267" s="0" t="s">
        <v>19</v>
      </c>
      <c r="AF267" s="0" t="s">
        <v>118</v>
      </c>
      <c r="AG267" s="0" t="s">
        <v>118</v>
      </c>
      <c r="AH267" s="0" t="s">
        <v>22</v>
      </c>
      <c r="AI267" s="0" t="s">
        <v>22</v>
      </c>
      <c r="AJ267" s="0" t="s">
        <v>22</v>
      </c>
      <c r="AK267" s="0" t="s">
        <v>22</v>
      </c>
    </row>
    <row customHeight="1" ht="11.25">
      <c r="A268" s="0" t="s">
        <v>22</v>
      </c>
      <c r="B268" s="0" t="s">
        <v>48</v>
      </c>
      <c r="C268" s="0" t="s">
        <v>50</v>
      </c>
      <c r="D268" s="0" t="s">
        <v>22</v>
      </c>
      <c r="E268" s="0" t="s">
        <v>4260</v>
      </c>
      <c r="F268" s="0" t="s">
        <v>1269</v>
      </c>
      <c r="G268" s="0" t="s">
        <v>155</v>
      </c>
      <c r="H268" s="0" t="s">
        <v>155</v>
      </c>
      <c r="I268" s="0" t="s">
        <v>156</v>
      </c>
      <c r="J268" s="0" t="s">
        <v>4020</v>
      </c>
      <c r="K268" s="0" t="s">
        <v>4021</v>
      </c>
      <c r="L268" s="0" t="s">
        <v>976</v>
      </c>
      <c r="M268" s="0" t="s">
        <v>976</v>
      </c>
      <c r="N268" s="0" t="s">
        <v>98</v>
      </c>
      <c r="O268" s="0" t="s">
        <v>155</v>
      </c>
      <c r="P268" s="0" t="s">
        <v>155</v>
      </c>
      <c r="Q268" s="0" t="s">
        <v>156</v>
      </c>
      <c r="R268" s="0" t="s">
        <v>4020</v>
      </c>
      <c r="S268" s="0" t="s">
        <v>4021</v>
      </c>
      <c r="T268" s="0" t="s">
        <v>3604</v>
      </c>
      <c r="U268" s="0" t="s">
        <v>3707</v>
      </c>
      <c r="V268" s="0" t="s">
        <v>3726</v>
      </c>
      <c r="W268" s="0" t="s">
        <v>3607</v>
      </c>
      <c r="X268" s="0" t="s">
        <v>3700</v>
      </c>
      <c r="Y268" s="0" t="s">
        <v>3605</v>
      </c>
      <c r="Z268" s="0" t="s">
        <v>4022</v>
      </c>
      <c r="AA268" s="0" t="s">
        <v>4023</v>
      </c>
      <c r="AB268" s="0" t="s">
        <v>4024</v>
      </c>
      <c r="AC268" s="0" t="s">
        <v>61</v>
      </c>
      <c r="AD268" s="0" t="s">
        <v>19</v>
      </c>
      <c r="AE268" s="0" t="s">
        <v>19</v>
      </c>
      <c r="AF268" s="0" t="s">
        <v>118</v>
      </c>
      <c r="AG268" s="0" t="s">
        <v>118</v>
      </c>
      <c r="AH268" s="0" t="s">
        <v>22</v>
      </c>
      <c r="AI268" s="0" t="s">
        <v>22</v>
      </c>
      <c r="AJ268" s="0" t="s">
        <v>22</v>
      </c>
      <c r="AK268" s="0" t="s">
        <v>22</v>
      </c>
    </row>
    <row customHeight="1" ht="11.25">
      <c r="A269" s="0" t="s">
        <v>22</v>
      </c>
      <c r="B269" s="0" t="s">
        <v>48</v>
      </c>
      <c r="C269" s="0" t="s">
        <v>50</v>
      </c>
      <c r="D269" s="0" t="s">
        <v>22</v>
      </c>
      <c r="E269" s="0" t="s">
        <v>4261</v>
      </c>
      <c r="F269" s="0" t="s">
        <v>1269</v>
      </c>
      <c r="G269" s="0" t="s">
        <v>1472</v>
      </c>
      <c r="H269" s="0" t="s">
        <v>1472</v>
      </c>
      <c r="I269" s="0" t="s">
        <v>1473</v>
      </c>
      <c r="J269" s="0" t="s">
        <v>4248</v>
      </c>
      <c r="K269" s="0" t="s">
        <v>4249</v>
      </c>
      <c r="L269" s="0" t="s">
        <v>976</v>
      </c>
      <c r="M269" s="0" t="s">
        <v>976</v>
      </c>
      <c r="N269" s="0" t="s">
        <v>98</v>
      </c>
      <c r="O269" s="0" t="s">
        <v>1472</v>
      </c>
      <c r="P269" s="0" t="s">
        <v>1472</v>
      </c>
      <c r="Q269" s="0" t="s">
        <v>1473</v>
      </c>
      <c r="R269" s="0" t="s">
        <v>4248</v>
      </c>
      <c r="S269" s="0" t="s">
        <v>4249</v>
      </c>
      <c r="T269" s="0" t="s">
        <v>3604</v>
      </c>
      <c r="U269" s="0" t="s">
        <v>3707</v>
      </c>
      <c r="V269" s="0" t="s">
        <v>3726</v>
      </c>
      <c r="W269" s="0" t="s">
        <v>3607</v>
      </c>
      <c r="X269" s="0" t="s">
        <v>3700</v>
      </c>
      <c r="Y269" s="0" t="s">
        <v>3605</v>
      </c>
      <c r="Z269" s="0" t="s">
        <v>4250</v>
      </c>
      <c r="AA269" s="0" t="s">
        <v>4251</v>
      </c>
      <c r="AB269" s="0" t="s">
        <v>4252</v>
      </c>
      <c r="AC269" s="0" t="s">
        <v>61</v>
      </c>
      <c r="AD269" s="0" t="s">
        <v>19</v>
      </c>
      <c r="AE269" s="0" t="s">
        <v>19</v>
      </c>
      <c r="AF269" s="0" t="s">
        <v>1142</v>
      </c>
      <c r="AG269" s="0" t="s">
        <v>1142</v>
      </c>
      <c r="AH269" s="0" t="s">
        <v>22</v>
      </c>
      <c r="AI269" s="0" t="s">
        <v>22</v>
      </c>
      <c r="AJ269" s="0" t="s">
        <v>22</v>
      </c>
      <c r="AK269" s="0" t="s">
        <v>22</v>
      </c>
    </row>
    <row customHeight="1" ht="11.25">
      <c r="A270" s="0" t="s">
        <v>22</v>
      </c>
      <c r="B270" s="0" t="s">
        <v>48</v>
      </c>
      <c r="C270" s="0" t="s">
        <v>50</v>
      </c>
      <c r="D270" s="0" t="s">
        <v>22</v>
      </c>
      <c r="E270" s="0" t="s">
        <v>4262</v>
      </c>
      <c r="F270" s="0" t="s">
        <v>1269</v>
      </c>
      <c r="G270" s="0" t="s">
        <v>169</v>
      </c>
      <c r="H270" s="0" t="s">
        <v>169</v>
      </c>
      <c r="I270" s="0" t="s">
        <v>170</v>
      </c>
      <c r="J270" s="0" t="s">
        <v>4248</v>
      </c>
      <c r="K270" s="0" t="s">
        <v>4254</v>
      </c>
      <c r="L270" s="0" t="s">
        <v>976</v>
      </c>
      <c r="M270" s="0" t="s">
        <v>976</v>
      </c>
      <c r="N270" s="0" t="s">
        <v>98</v>
      </c>
      <c r="O270" s="0" t="s">
        <v>169</v>
      </c>
      <c r="P270" s="0" t="s">
        <v>169</v>
      </c>
      <c r="Q270" s="0" t="s">
        <v>170</v>
      </c>
      <c r="R270" s="0" t="s">
        <v>4248</v>
      </c>
      <c r="S270" s="0" t="s">
        <v>4254</v>
      </c>
      <c r="T270" s="0" t="s">
        <v>3604</v>
      </c>
      <c r="U270" s="0" t="s">
        <v>3605</v>
      </c>
      <c r="V270" s="0" t="s">
        <v>3726</v>
      </c>
      <c r="W270" s="0" t="s">
        <v>3607</v>
      </c>
      <c r="X270" s="0" t="s">
        <v>3700</v>
      </c>
      <c r="Y270" s="0" t="s">
        <v>3605</v>
      </c>
      <c r="Z270" s="0" t="s">
        <v>4250</v>
      </c>
      <c r="AA270" s="0" t="s">
        <v>4251</v>
      </c>
      <c r="AB270" s="0" t="s">
        <v>4252</v>
      </c>
      <c r="AC270" s="0" t="s">
        <v>61</v>
      </c>
      <c r="AD270" s="0" t="s">
        <v>19</v>
      </c>
      <c r="AE270" s="0" t="s">
        <v>19</v>
      </c>
      <c r="AF270" s="0" t="s">
        <v>1142</v>
      </c>
      <c r="AG270" s="0" t="s">
        <v>1142</v>
      </c>
      <c r="AH270" s="0" t="s">
        <v>22</v>
      </c>
      <c r="AI270" s="0" t="s">
        <v>22</v>
      </c>
      <c r="AJ270" s="0" t="s">
        <v>22</v>
      </c>
      <c r="AK270" s="0" t="s">
        <v>22</v>
      </c>
    </row>
    <row customHeight="1" ht="11.25">
      <c r="A271" s="0" t="s">
        <v>22</v>
      </c>
      <c r="B271" s="0" t="s">
        <v>48</v>
      </c>
      <c r="C271" s="0" t="s">
        <v>50</v>
      </c>
      <c r="D271" s="0" t="s">
        <v>22</v>
      </c>
      <c r="E271" s="0" t="s">
        <v>4263</v>
      </c>
      <c r="F271" s="0" t="s">
        <v>1269</v>
      </c>
      <c r="G271" s="0" t="s">
        <v>181</v>
      </c>
      <c r="H271" s="0" t="s">
        <v>181</v>
      </c>
      <c r="I271" s="0" t="s">
        <v>182</v>
      </c>
      <c r="J271" s="0" t="s">
        <v>4264</v>
      </c>
      <c r="K271" s="0" t="s">
        <v>4265</v>
      </c>
      <c r="L271" s="0" t="s">
        <v>976</v>
      </c>
      <c r="M271" s="0" t="s">
        <v>976</v>
      </c>
      <c r="N271" s="0" t="s">
        <v>98</v>
      </c>
      <c r="O271" s="0" t="s">
        <v>181</v>
      </c>
      <c r="P271" s="0" t="s">
        <v>181</v>
      </c>
      <c r="Q271" s="0" t="s">
        <v>182</v>
      </c>
      <c r="R271" s="0" t="s">
        <v>4264</v>
      </c>
      <c r="S271" s="0" t="s">
        <v>4265</v>
      </c>
      <c r="T271" s="0" t="s">
        <v>3604</v>
      </c>
      <c r="U271" s="0" t="s">
        <v>3707</v>
      </c>
      <c r="V271" s="0" t="s">
        <v>3718</v>
      </c>
      <c r="W271" s="0" t="s">
        <v>3607</v>
      </c>
      <c r="X271" s="0" t="s">
        <v>3700</v>
      </c>
      <c r="Y271" s="0" t="s">
        <v>3605</v>
      </c>
      <c r="Z271" s="0" t="s">
        <v>3719</v>
      </c>
      <c r="AA271" s="0" t="s">
        <v>3710</v>
      </c>
      <c r="AB271" s="0" t="s">
        <v>3720</v>
      </c>
      <c r="AC271" s="0" t="s">
        <v>61</v>
      </c>
      <c r="AD271" s="0" t="s">
        <v>19</v>
      </c>
      <c r="AE271" s="0" t="s">
        <v>19</v>
      </c>
      <c r="AF271" s="0" t="s">
        <v>4266</v>
      </c>
      <c r="AG271" s="0" t="s">
        <v>114</v>
      </c>
      <c r="AH271" s="0" t="s">
        <v>22</v>
      </c>
      <c r="AI271" s="0" t="s">
        <v>22</v>
      </c>
      <c r="AJ271" s="0" t="s">
        <v>22</v>
      </c>
      <c r="AK271" s="0" t="s">
        <v>22</v>
      </c>
    </row>
    <row customHeight="1" ht="11.25">
      <c r="A272" s="0" t="s">
        <v>22</v>
      </c>
      <c r="B272" s="0" t="s">
        <v>48</v>
      </c>
      <c r="C272" s="0" t="s">
        <v>50</v>
      </c>
      <c r="D272" s="0" t="s">
        <v>22</v>
      </c>
      <c r="E272" s="0" t="s">
        <v>4267</v>
      </c>
      <c r="F272" s="0" t="s">
        <v>1269</v>
      </c>
      <c r="G272" s="0" t="s">
        <v>181</v>
      </c>
      <c r="H272" s="0" t="s">
        <v>181</v>
      </c>
      <c r="I272" s="0" t="s">
        <v>182</v>
      </c>
      <c r="J272" s="0" t="s">
        <v>4264</v>
      </c>
      <c r="K272" s="0" t="s">
        <v>4265</v>
      </c>
      <c r="L272" s="0" t="s">
        <v>976</v>
      </c>
      <c r="M272" s="0" t="s">
        <v>976</v>
      </c>
      <c r="N272" s="0" t="s">
        <v>98</v>
      </c>
      <c r="O272" s="0" t="s">
        <v>181</v>
      </c>
      <c r="P272" s="0" t="s">
        <v>181</v>
      </c>
      <c r="Q272" s="0" t="s">
        <v>182</v>
      </c>
      <c r="R272" s="0" t="s">
        <v>4264</v>
      </c>
      <c r="S272" s="0" t="s">
        <v>4265</v>
      </c>
      <c r="T272" s="0" t="s">
        <v>3604</v>
      </c>
      <c r="U272" s="0" t="s">
        <v>3707</v>
      </c>
      <c r="V272" s="0" t="s">
        <v>3718</v>
      </c>
      <c r="W272" s="0" t="s">
        <v>3607</v>
      </c>
      <c r="X272" s="0" t="s">
        <v>3700</v>
      </c>
      <c r="Y272" s="0" t="s">
        <v>3605</v>
      </c>
      <c r="Z272" s="0" t="s">
        <v>3719</v>
      </c>
      <c r="AA272" s="0" t="s">
        <v>3710</v>
      </c>
      <c r="AB272" s="0" t="s">
        <v>3720</v>
      </c>
      <c r="AC272" s="0" t="s">
        <v>61</v>
      </c>
      <c r="AD272" s="0" t="s">
        <v>19</v>
      </c>
      <c r="AE272" s="0" t="s">
        <v>19</v>
      </c>
      <c r="AF272" s="0" t="s">
        <v>150</v>
      </c>
      <c r="AG272" s="0" t="s">
        <v>135</v>
      </c>
      <c r="AH272" s="0" t="s">
        <v>22</v>
      </c>
      <c r="AI272" s="0" t="s">
        <v>22</v>
      </c>
      <c r="AJ272" s="0" t="s">
        <v>22</v>
      </c>
      <c r="AK272" s="0" t="s">
        <v>22</v>
      </c>
    </row>
    <row customHeight="1" ht="11.25">
      <c r="A273" s="0" t="s">
        <v>22</v>
      </c>
      <c r="B273" s="0" t="s">
        <v>48</v>
      </c>
      <c r="C273" s="0" t="s">
        <v>50</v>
      </c>
      <c r="D273" s="0" t="s">
        <v>22</v>
      </c>
      <c r="E273" s="0" t="s">
        <v>4268</v>
      </c>
      <c r="F273" s="0" t="s">
        <v>1269</v>
      </c>
      <c r="G273" s="0" t="s">
        <v>159</v>
      </c>
      <c r="H273" s="0" t="s">
        <v>159</v>
      </c>
      <c r="I273" s="0" t="s">
        <v>160</v>
      </c>
      <c r="J273" s="0" t="s">
        <v>4212</v>
      </c>
      <c r="K273" s="0" t="s">
        <v>4213</v>
      </c>
      <c r="L273" s="0" t="s">
        <v>4269</v>
      </c>
      <c r="M273" s="0" t="s">
        <v>4270</v>
      </c>
      <c r="N273" s="0" t="s">
        <v>98</v>
      </c>
      <c r="O273" s="0" t="s">
        <v>159</v>
      </c>
      <c r="P273" s="0" t="s">
        <v>159</v>
      </c>
      <c r="Q273" s="0" t="s">
        <v>160</v>
      </c>
      <c r="R273" s="0" t="s">
        <v>4212</v>
      </c>
      <c r="S273" s="0" t="s">
        <v>4213</v>
      </c>
      <c r="T273" s="0" t="s">
        <v>4183</v>
      </c>
      <c r="U273" s="0" t="s">
        <v>3738</v>
      </c>
      <c r="V273" s="0" t="s">
        <v>3726</v>
      </c>
      <c r="W273" s="0" t="s">
        <v>3607</v>
      </c>
      <c r="X273" s="0" t="s">
        <v>3700</v>
      </c>
      <c r="Y273" s="0" t="s">
        <v>3605</v>
      </c>
      <c r="Z273" s="0" t="s">
        <v>4215</v>
      </c>
      <c r="AA273" s="0" t="s">
        <v>4216</v>
      </c>
      <c r="AB273" s="0" t="s">
        <v>4217</v>
      </c>
      <c r="AC273" s="0" t="s">
        <v>61</v>
      </c>
      <c r="AD273" s="0" t="s">
        <v>19</v>
      </c>
      <c r="AE273" s="0" t="s">
        <v>19</v>
      </c>
      <c r="AF273" s="0" t="s">
        <v>150</v>
      </c>
      <c r="AG273" s="0" t="s">
        <v>3768</v>
      </c>
      <c r="AH273" s="0" t="s">
        <v>22</v>
      </c>
      <c r="AI273" s="0" t="s">
        <v>22</v>
      </c>
      <c r="AJ273" s="0" t="s">
        <v>22</v>
      </c>
      <c r="AK273" s="0" t="s">
        <v>22</v>
      </c>
    </row>
    <row customHeight="1" ht="11.25">
      <c r="A274" s="0" t="s">
        <v>22</v>
      </c>
      <c r="B274" s="0" t="s">
        <v>48</v>
      </c>
      <c r="C274" s="0" t="s">
        <v>50</v>
      </c>
      <c r="D274" s="0" t="s">
        <v>22</v>
      </c>
      <c r="E274" s="0" t="s">
        <v>4268</v>
      </c>
      <c r="F274" s="0" t="s">
        <v>1269</v>
      </c>
      <c r="G274" s="0" t="s">
        <v>159</v>
      </c>
      <c r="H274" s="0" t="s">
        <v>159</v>
      </c>
      <c r="I274" s="0" t="s">
        <v>160</v>
      </c>
      <c r="J274" s="0" t="s">
        <v>4212</v>
      </c>
      <c r="K274" s="0" t="s">
        <v>4213</v>
      </c>
      <c r="L274" s="0" t="s">
        <v>4269</v>
      </c>
      <c r="M274" s="0" t="s">
        <v>4270</v>
      </c>
      <c r="N274" s="0" t="s">
        <v>98</v>
      </c>
      <c r="O274" s="0" t="s">
        <v>159</v>
      </c>
      <c r="P274" s="0" t="s">
        <v>159</v>
      </c>
      <c r="Q274" s="0" t="s">
        <v>160</v>
      </c>
      <c r="R274" s="0" t="s">
        <v>4212</v>
      </c>
      <c r="S274" s="0" t="s">
        <v>4213</v>
      </c>
      <c r="T274" s="0" t="s">
        <v>4183</v>
      </c>
      <c r="U274" s="0" t="s">
        <v>3738</v>
      </c>
      <c r="V274" s="0" t="s">
        <v>3726</v>
      </c>
      <c r="W274" s="0" t="s">
        <v>3607</v>
      </c>
      <c r="X274" s="0" t="s">
        <v>3700</v>
      </c>
      <c r="Y274" s="0" t="s">
        <v>3605</v>
      </c>
      <c r="Z274" s="0" t="s">
        <v>4215</v>
      </c>
      <c r="AA274" s="0" t="s">
        <v>4216</v>
      </c>
      <c r="AB274" s="0" t="s">
        <v>4217</v>
      </c>
      <c r="AC274" s="0" t="s">
        <v>61</v>
      </c>
      <c r="AD274" s="0" t="s">
        <v>19</v>
      </c>
      <c r="AE274" s="0" t="s">
        <v>19</v>
      </c>
      <c r="AF274" s="0" t="s">
        <v>150</v>
      </c>
      <c r="AG274" s="0" t="s">
        <v>3768</v>
      </c>
      <c r="AH274" s="0" t="s">
        <v>22</v>
      </c>
      <c r="AI274" s="0" t="s">
        <v>22</v>
      </c>
      <c r="AJ274" s="0" t="s">
        <v>22</v>
      </c>
      <c r="AK274" s="0" t="s">
        <v>22</v>
      </c>
    </row>
    <row customHeight="1" ht="11.25">
      <c r="A275" s="0" t="s">
        <v>22</v>
      </c>
      <c r="B275" s="0" t="s">
        <v>48</v>
      </c>
      <c r="C275" s="0" t="s">
        <v>50</v>
      </c>
      <c r="D275" s="0" t="s">
        <v>22</v>
      </c>
      <c r="E275" s="0" t="s">
        <v>4271</v>
      </c>
      <c r="F275" s="0" t="s">
        <v>1269</v>
      </c>
      <c r="G275" s="0" t="s">
        <v>159</v>
      </c>
      <c r="H275" s="0" t="s">
        <v>159</v>
      </c>
      <c r="I275" s="0" t="s">
        <v>160</v>
      </c>
      <c r="J275" s="0" t="s">
        <v>4212</v>
      </c>
      <c r="K275" s="0" t="s">
        <v>4213</v>
      </c>
      <c r="L275" s="0" t="s">
        <v>4269</v>
      </c>
      <c r="M275" s="0" t="s">
        <v>4272</v>
      </c>
      <c r="N275" s="0" t="s">
        <v>98</v>
      </c>
      <c r="O275" s="0" t="s">
        <v>159</v>
      </c>
      <c r="P275" s="0" t="s">
        <v>159</v>
      </c>
      <c r="Q275" s="0" t="s">
        <v>160</v>
      </c>
      <c r="R275" s="0" t="s">
        <v>4212</v>
      </c>
      <c r="S275" s="0" t="s">
        <v>4213</v>
      </c>
      <c r="T275" s="0" t="s">
        <v>4183</v>
      </c>
      <c r="U275" s="0" t="s">
        <v>3738</v>
      </c>
      <c r="V275" s="0" t="s">
        <v>3726</v>
      </c>
      <c r="W275" s="0" t="s">
        <v>3607</v>
      </c>
      <c r="X275" s="0" t="s">
        <v>3700</v>
      </c>
      <c r="Y275" s="0" t="s">
        <v>3605</v>
      </c>
      <c r="Z275" s="0" t="s">
        <v>4215</v>
      </c>
      <c r="AA275" s="0" t="s">
        <v>4216</v>
      </c>
      <c r="AB275" s="0" t="s">
        <v>4217</v>
      </c>
      <c r="AC275" s="0" t="s">
        <v>61</v>
      </c>
      <c r="AD275" s="0" t="s">
        <v>19</v>
      </c>
      <c r="AE275" s="0" t="s">
        <v>19</v>
      </c>
      <c r="AF275" s="0" t="s">
        <v>150</v>
      </c>
      <c r="AG275" s="0" t="s">
        <v>90</v>
      </c>
      <c r="AH275" s="0" t="s">
        <v>22</v>
      </c>
      <c r="AI275" s="0" t="s">
        <v>22</v>
      </c>
      <c r="AJ275" s="0" t="s">
        <v>22</v>
      </c>
      <c r="AK275" s="0" t="s">
        <v>22</v>
      </c>
    </row>
    <row customHeight="1" ht="11.25">
      <c r="A276" s="0" t="s">
        <v>22</v>
      </c>
      <c r="B276" s="0" t="s">
        <v>48</v>
      </c>
      <c r="C276" s="0" t="s">
        <v>50</v>
      </c>
      <c r="D276" s="0" t="s">
        <v>22</v>
      </c>
      <c r="E276" s="0" t="s">
        <v>4271</v>
      </c>
      <c r="F276" s="0" t="s">
        <v>1269</v>
      </c>
      <c r="G276" s="0" t="s">
        <v>159</v>
      </c>
      <c r="H276" s="0" t="s">
        <v>159</v>
      </c>
      <c r="I276" s="0" t="s">
        <v>160</v>
      </c>
      <c r="J276" s="0" t="s">
        <v>4212</v>
      </c>
      <c r="K276" s="0" t="s">
        <v>4213</v>
      </c>
      <c r="L276" s="0" t="s">
        <v>4269</v>
      </c>
      <c r="M276" s="0" t="s">
        <v>4272</v>
      </c>
      <c r="N276" s="0" t="s">
        <v>98</v>
      </c>
      <c r="O276" s="0" t="s">
        <v>159</v>
      </c>
      <c r="P276" s="0" t="s">
        <v>159</v>
      </c>
      <c r="Q276" s="0" t="s">
        <v>160</v>
      </c>
      <c r="R276" s="0" t="s">
        <v>4212</v>
      </c>
      <c r="S276" s="0" t="s">
        <v>4213</v>
      </c>
      <c r="T276" s="0" t="s">
        <v>4183</v>
      </c>
      <c r="U276" s="0" t="s">
        <v>3738</v>
      </c>
      <c r="V276" s="0" t="s">
        <v>3726</v>
      </c>
      <c r="W276" s="0" t="s">
        <v>3607</v>
      </c>
      <c r="X276" s="0" t="s">
        <v>3700</v>
      </c>
      <c r="Y276" s="0" t="s">
        <v>3605</v>
      </c>
      <c r="Z276" s="0" t="s">
        <v>4215</v>
      </c>
      <c r="AA276" s="0" t="s">
        <v>4216</v>
      </c>
      <c r="AB276" s="0" t="s">
        <v>4217</v>
      </c>
      <c r="AC276" s="0" t="s">
        <v>61</v>
      </c>
      <c r="AD276" s="0" t="s">
        <v>19</v>
      </c>
      <c r="AE276" s="0" t="s">
        <v>19</v>
      </c>
      <c r="AF276" s="0" t="s">
        <v>150</v>
      </c>
      <c r="AG276" s="0" t="s">
        <v>90</v>
      </c>
      <c r="AH276" s="0" t="s">
        <v>22</v>
      </c>
      <c r="AI276" s="0" t="s">
        <v>22</v>
      </c>
      <c r="AJ276" s="0" t="s">
        <v>22</v>
      </c>
      <c r="AK276" s="0" t="s">
        <v>22</v>
      </c>
    </row>
    <row customHeight="1" ht="11.25">
      <c r="A277" s="0" t="s">
        <v>22</v>
      </c>
      <c r="B277" s="0" t="s">
        <v>48</v>
      </c>
      <c r="C277" s="0" t="s">
        <v>50</v>
      </c>
      <c r="D277" s="0" t="s">
        <v>22</v>
      </c>
      <c r="E277" s="0" t="s">
        <v>4273</v>
      </c>
      <c r="F277" s="0" t="s">
        <v>1269</v>
      </c>
      <c r="G277" s="0" t="s">
        <v>155</v>
      </c>
      <c r="H277" s="0" t="s">
        <v>155</v>
      </c>
      <c r="I277" s="0" t="s">
        <v>156</v>
      </c>
      <c r="J277" s="0" t="s">
        <v>4274</v>
      </c>
      <c r="K277" s="0" t="s">
        <v>4275</v>
      </c>
      <c r="L277" s="0" t="s">
        <v>4274</v>
      </c>
      <c r="M277" s="0" t="s">
        <v>4276</v>
      </c>
      <c r="N277" s="0" t="s">
        <v>98</v>
      </c>
      <c r="O277" s="0" t="s">
        <v>155</v>
      </c>
      <c r="P277" s="0" t="s">
        <v>155</v>
      </c>
      <c r="Q277" s="0" t="s">
        <v>156</v>
      </c>
      <c r="R277" s="0" t="s">
        <v>4274</v>
      </c>
      <c r="S277" s="0" t="s">
        <v>4275</v>
      </c>
      <c r="T277" s="0" t="s">
        <v>3604</v>
      </c>
      <c r="U277" s="0" t="s">
        <v>3605</v>
      </c>
      <c r="V277" s="0" t="s">
        <v>4277</v>
      </c>
      <c r="W277" s="0" t="s">
        <v>3607</v>
      </c>
      <c r="X277" s="0" t="s">
        <v>3608</v>
      </c>
      <c r="Y277" s="0" t="s">
        <v>3605</v>
      </c>
      <c r="Z277" s="0" t="s">
        <v>4278</v>
      </c>
      <c r="AA277" s="0" t="s">
        <v>4279</v>
      </c>
      <c r="AB277" s="0" t="s">
        <v>4280</v>
      </c>
      <c r="AC277" s="0" t="s">
        <v>61</v>
      </c>
      <c r="AD277" s="0" t="s">
        <v>19</v>
      </c>
      <c r="AE277" s="0" t="s">
        <v>19</v>
      </c>
      <c r="AF277" s="0" t="s">
        <v>118</v>
      </c>
      <c r="AG277" s="0" t="s">
        <v>118</v>
      </c>
      <c r="AH277" s="0" t="s">
        <v>22</v>
      </c>
      <c r="AI277" s="0" t="s">
        <v>22</v>
      </c>
      <c r="AJ277" s="0" t="s">
        <v>22</v>
      </c>
      <c r="AK277" s="0" t="s">
        <v>22</v>
      </c>
    </row>
    <row customHeight="1" ht="11.25">
      <c r="A278" s="0" t="s">
        <v>22</v>
      </c>
      <c r="B278" s="0" t="s">
        <v>48</v>
      </c>
      <c r="C278" s="0" t="s">
        <v>50</v>
      </c>
      <c r="D278" s="0" t="s">
        <v>22</v>
      </c>
      <c r="E278" s="0" t="s">
        <v>4273</v>
      </c>
      <c r="F278" s="0" t="s">
        <v>1269</v>
      </c>
      <c r="G278" s="0" t="s">
        <v>155</v>
      </c>
      <c r="H278" s="0" t="s">
        <v>155</v>
      </c>
      <c r="I278" s="0" t="s">
        <v>156</v>
      </c>
      <c r="J278" s="0" t="s">
        <v>4274</v>
      </c>
      <c r="K278" s="0" t="s">
        <v>4275</v>
      </c>
      <c r="L278" s="0" t="s">
        <v>4274</v>
      </c>
      <c r="M278" s="0" t="s">
        <v>4276</v>
      </c>
      <c r="N278" s="0" t="s">
        <v>98</v>
      </c>
      <c r="O278" s="0" t="s">
        <v>155</v>
      </c>
      <c r="P278" s="0" t="s">
        <v>155</v>
      </c>
      <c r="Q278" s="0" t="s">
        <v>156</v>
      </c>
      <c r="R278" s="0" t="s">
        <v>4274</v>
      </c>
      <c r="S278" s="0" t="s">
        <v>4275</v>
      </c>
      <c r="T278" s="0" t="s">
        <v>3604</v>
      </c>
      <c r="U278" s="0" t="s">
        <v>3605</v>
      </c>
      <c r="V278" s="0" t="s">
        <v>4277</v>
      </c>
      <c r="W278" s="0" t="s">
        <v>3607</v>
      </c>
      <c r="X278" s="0" t="s">
        <v>3608</v>
      </c>
      <c r="Y278" s="0" t="s">
        <v>3605</v>
      </c>
      <c r="Z278" s="0" t="s">
        <v>4278</v>
      </c>
      <c r="AA278" s="0" t="s">
        <v>4279</v>
      </c>
      <c r="AB278" s="0" t="s">
        <v>4280</v>
      </c>
      <c r="AC278" s="0" t="s">
        <v>61</v>
      </c>
      <c r="AD278" s="0" t="s">
        <v>19</v>
      </c>
      <c r="AE278" s="0" t="s">
        <v>19</v>
      </c>
      <c r="AF278" s="0" t="s">
        <v>118</v>
      </c>
      <c r="AG278" s="0" t="s">
        <v>118</v>
      </c>
      <c r="AH278" s="0" t="s">
        <v>22</v>
      </c>
      <c r="AI278" s="0" t="s">
        <v>22</v>
      </c>
      <c r="AJ278" s="0" t="s">
        <v>22</v>
      </c>
      <c r="AK278" s="0" t="s">
        <v>22</v>
      </c>
    </row>
    <row customHeight="1" ht="11.25">
      <c r="A279" s="0" t="s">
        <v>22</v>
      </c>
      <c r="B279" s="0" t="s">
        <v>48</v>
      </c>
      <c r="C279" s="0" t="s">
        <v>50</v>
      </c>
      <c r="D279" s="0" t="s">
        <v>22</v>
      </c>
      <c r="E279" s="0" t="s">
        <v>4281</v>
      </c>
      <c r="F279" s="0" t="s">
        <v>1269</v>
      </c>
      <c r="G279" s="0" t="s">
        <v>1307</v>
      </c>
      <c r="H279" s="0" t="s">
        <v>1307</v>
      </c>
      <c r="I279" s="0" t="s">
        <v>1308</v>
      </c>
      <c r="J279" s="0" t="s">
        <v>4282</v>
      </c>
      <c r="K279" s="0" t="s">
        <v>4283</v>
      </c>
      <c r="L279" s="0" t="s">
        <v>4284</v>
      </c>
      <c r="M279" s="0" t="s">
        <v>1261</v>
      </c>
      <c r="N279" s="0" t="s">
        <v>98</v>
      </c>
      <c r="O279" s="0" t="s">
        <v>1307</v>
      </c>
      <c r="P279" s="0" t="s">
        <v>1307</v>
      </c>
      <c r="Q279" s="0" t="s">
        <v>1308</v>
      </c>
      <c r="R279" s="0" t="s">
        <v>4282</v>
      </c>
      <c r="S279" s="0" t="s">
        <v>4283</v>
      </c>
      <c r="T279" s="0" t="s">
        <v>3604</v>
      </c>
      <c r="U279" s="0" t="s">
        <v>3605</v>
      </c>
      <c r="V279" s="0" t="s">
        <v>3606</v>
      </c>
      <c r="W279" s="0" t="s">
        <v>3607</v>
      </c>
      <c r="X279" s="0" t="s">
        <v>3608</v>
      </c>
      <c r="Y279" s="0" t="s">
        <v>3605</v>
      </c>
      <c r="Z279" s="0" t="s">
        <v>4285</v>
      </c>
      <c r="AA279" s="0" t="s">
        <v>4014</v>
      </c>
      <c r="AB279" s="0" t="s">
        <v>4286</v>
      </c>
      <c r="AC279" s="0" t="s">
        <v>61</v>
      </c>
      <c r="AD279" s="0" t="s">
        <v>19</v>
      </c>
      <c r="AE279" s="0" t="s">
        <v>19</v>
      </c>
      <c r="AF279" s="0" t="s">
        <v>132</v>
      </c>
      <c r="AG279" s="0" t="s">
        <v>118</v>
      </c>
      <c r="AH279" s="0" t="s">
        <v>22</v>
      </c>
      <c r="AI279" s="0" t="s">
        <v>22</v>
      </c>
      <c r="AJ279" s="0" t="s">
        <v>22</v>
      </c>
      <c r="AK279" s="0" t="s">
        <v>22</v>
      </c>
    </row>
    <row customHeight="1" ht="11.25">
      <c r="A280" s="0" t="s">
        <v>22</v>
      </c>
      <c r="B280" s="0" t="s">
        <v>48</v>
      </c>
      <c r="C280" s="0" t="s">
        <v>50</v>
      </c>
      <c r="D280" s="0" t="s">
        <v>22</v>
      </c>
      <c r="E280" s="0" t="s">
        <v>4281</v>
      </c>
      <c r="F280" s="0" t="s">
        <v>1269</v>
      </c>
      <c r="G280" s="0" t="s">
        <v>166</v>
      </c>
      <c r="H280" s="0" t="s">
        <v>166</v>
      </c>
      <c r="I280" s="0" t="s">
        <v>167</v>
      </c>
      <c r="J280" s="0" t="s">
        <v>4282</v>
      </c>
      <c r="K280" s="0" t="s">
        <v>4287</v>
      </c>
      <c r="L280" s="0" t="s">
        <v>4284</v>
      </c>
      <c r="M280" s="0" t="s">
        <v>1261</v>
      </c>
      <c r="N280" s="0" t="s">
        <v>98</v>
      </c>
      <c r="O280" s="0" t="s">
        <v>166</v>
      </c>
      <c r="P280" s="0" t="s">
        <v>166</v>
      </c>
      <c r="Q280" s="0" t="s">
        <v>167</v>
      </c>
      <c r="R280" s="0" t="s">
        <v>4282</v>
      </c>
      <c r="S280" s="0" t="s">
        <v>4287</v>
      </c>
      <c r="T280" s="0" t="s">
        <v>3604</v>
      </c>
      <c r="U280" s="0" t="s">
        <v>3605</v>
      </c>
      <c r="V280" s="0" t="s">
        <v>3606</v>
      </c>
      <c r="W280" s="0" t="s">
        <v>3607</v>
      </c>
      <c r="X280" s="0" t="s">
        <v>3608</v>
      </c>
      <c r="Y280" s="0" t="s">
        <v>3605</v>
      </c>
      <c r="Z280" s="0" t="s">
        <v>4285</v>
      </c>
      <c r="AA280" s="0" t="s">
        <v>4014</v>
      </c>
      <c r="AB280" s="0" t="s">
        <v>4286</v>
      </c>
      <c r="AC280" s="0" t="s">
        <v>61</v>
      </c>
      <c r="AD280" s="0" t="s">
        <v>19</v>
      </c>
      <c r="AE280" s="0" t="s">
        <v>19</v>
      </c>
      <c r="AF280" s="0" t="s">
        <v>132</v>
      </c>
      <c r="AG280" s="0" t="s">
        <v>118</v>
      </c>
      <c r="AH280" s="0" t="s">
        <v>22</v>
      </c>
      <c r="AI280" s="0" t="s">
        <v>22</v>
      </c>
      <c r="AJ280" s="0" t="s">
        <v>22</v>
      </c>
      <c r="AK280" s="0" t="s">
        <v>22</v>
      </c>
    </row>
    <row customHeight="1" ht="11.25">
      <c r="A281" s="0" t="s">
        <v>22</v>
      </c>
      <c r="B281" s="0" t="s">
        <v>48</v>
      </c>
      <c r="C281" s="0" t="s">
        <v>50</v>
      </c>
      <c r="D281" s="0" t="s">
        <v>22</v>
      </c>
      <c r="E281" s="0" t="s">
        <v>4288</v>
      </c>
      <c r="F281" s="0" t="s">
        <v>1269</v>
      </c>
      <c r="G281" s="0" t="s">
        <v>1307</v>
      </c>
      <c r="H281" s="0" t="s">
        <v>1307</v>
      </c>
      <c r="I281" s="0" t="s">
        <v>1308</v>
      </c>
      <c r="J281" s="0" t="s">
        <v>4282</v>
      </c>
      <c r="K281" s="0" t="s">
        <v>4283</v>
      </c>
      <c r="L281" s="0" t="s">
        <v>4284</v>
      </c>
      <c r="M281" s="0" t="s">
        <v>1261</v>
      </c>
      <c r="N281" s="0" t="s">
        <v>98</v>
      </c>
      <c r="O281" s="0" t="s">
        <v>1307</v>
      </c>
      <c r="P281" s="0" t="s">
        <v>1307</v>
      </c>
      <c r="Q281" s="0" t="s">
        <v>1308</v>
      </c>
      <c r="R281" s="0" t="s">
        <v>4282</v>
      </c>
      <c r="S281" s="0" t="s">
        <v>4283</v>
      </c>
      <c r="T281" s="0" t="s">
        <v>3604</v>
      </c>
      <c r="U281" s="0" t="s">
        <v>3605</v>
      </c>
      <c r="V281" s="0" t="s">
        <v>3606</v>
      </c>
      <c r="W281" s="0" t="s">
        <v>3607</v>
      </c>
      <c r="X281" s="0" t="s">
        <v>3608</v>
      </c>
      <c r="Y281" s="0" t="s">
        <v>3605</v>
      </c>
      <c r="Z281" s="0" t="s">
        <v>4289</v>
      </c>
      <c r="AA281" s="0" t="s">
        <v>4014</v>
      </c>
      <c r="AB281" s="0" t="s">
        <v>4290</v>
      </c>
      <c r="AC281" s="0" t="s">
        <v>61</v>
      </c>
      <c r="AD281" s="0" t="s">
        <v>19</v>
      </c>
      <c r="AE281" s="0" t="s">
        <v>19</v>
      </c>
      <c r="AF281" s="0" t="s">
        <v>132</v>
      </c>
      <c r="AG281" s="0" t="s">
        <v>118</v>
      </c>
      <c r="AH281" s="0" t="s">
        <v>22</v>
      </c>
      <c r="AI281" s="0" t="s">
        <v>22</v>
      </c>
      <c r="AJ281" s="0" t="s">
        <v>22</v>
      </c>
      <c r="AK281" s="0" t="s">
        <v>22</v>
      </c>
    </row>
    <row customHeight="1" ht="11.25">
      <c r="A282" s="0" t="s">
        <v>22</v>
      </c>
      <c r="B282" s="0" t="s">
        <v>48</v>
      </c>
      <c r="C282" s="0" t="s">
        <v>50</v>
      </c>
      <c r="D282" s="0" t="s">
        <v>22</v>
      </c>
      <c r="E282" s="0" t="s">
        <v>4288</v>
      </c>
      <c r="F282" s="0" t="s">
        <v>1269</v>
      </c>
      <c r="G282" s="0" t="s">
        <v>166</v>
      </c>
      <c r="H282" s="0" t="s">
        <v>166</v>
      </c>
      <c r="I282" s="0" t="s">
        <v>167</v>
      </c>
      <c r="J282" s="0" t="s">
        <v>4282</v>
      </c>
      <c r="K282" s="0" t="s">
        <v>4287</v>
      </c>
      <c r="L282" s="0" t="s">
        <v>4284</v>
      </c>
      <c r="M282" s="0" t="s">
        <v>1261</v>
      </c>
      <c r="N282" s="0" t="s">
        <v>98</v>
      </c>
      <c r="O282" s="0" t="s">
        <v>166</v>
      </c>
      <c r="P282" s="0" t="s">
        <v>166</v>
      </c>
      <c r="Q282" s="0" t="s">
        <v>167</v>
      </c>
      <c r="R282" s="0" t="s">
        <v>4282</v>
      </c>
      <c r="S282" s="0" t="s">
        <v>4287</v>
      </c>
      <c r="T282" s="0" t="s">
        <v>3604</v>
      </c>
      <c r="U282" s="0" t="s">
        <v>3605</v>
      </c>
      <c r="V282" s="0" t="s">
        <v>3606</v>
      </c>
      <c r="W282" s="0" t="s">
        <v>3607</v>
      </c>
      <c r="X282" s="0" t="s">
        <v>3608</v>
      </c>
      <c r="Y282" s="0" t="s">
        <v>3605</v>
      </c>
      <c r="Z282" s="0" t="s">
        <v>4289</v>
      </c>
      <c r="AA282" s="0" t="s">
        <v>4014</v>
      </c>
      <c r="AB282" s="0" t="s">
        <v>4290</v>
      </c>
      <c r="AC282" s="0" t="s">
        <v>61</v>
      </c>
      <c r="AD282" s="0" t="s">
        <v>19</v>
      </c>
      <c r="AE282" s="0" t="s">
        <v>19</v>
      </c>
      <c r="AF282" s="0" t="s">
        <v>132</v>
      </c>
      <c r="AG282" s="0" t="s">
        <v>118</v>
      </c>
      <c r="AH282" s="0" t="s">
        <v>22</v>
      </c>
      <c r="AI282" s="0" t="s">
        <v>22</v>
      </c>
      <c r="AJ282" s="0" t="s">
        <v>22</v>
      </c>
      <c r="AK282" s="0" t="s">
        <v>22</v>
      </c>
    </row>
    <row customHeight="1" ht="11.25">
      <c r="A283" s="0" t="s">
        <v>22</v>
      </c>
      <c r="B283" s="0" t="s">
        <v>48</v>
      </c>
      <c r="C283" s="0" t="s">
        <v>50</v>
      </c>
      <c r="D283" s="0" t="s">
        <v>22</v>
      </c>
      <c r="E283" s="0" t="s">
        <v>4291</v>
      </c>
      <c r="F283" s="0" t="s">
        <v>1269</v>
      </c>
      <c r="G283" s="0" t="s">
        <v>159</v>
      </c>
      <c r="H283" s="0" t="s">
        <v>159</v>
      </c>
      <c r="I283" s="0" t="s">
        <v>160</v>
      </c>
      <c r="J283" s="0" t="s">
        <v>4242</v>
      </c>
      <c r="K283" s="0" t="s">
        <v>4243</v>
      </c>
      <c r="L283" s="0" t="s">
        <v>4292</v>
      </c>
      <c r="M283" s="0" t="s">
        <v>19</v>
      </c>
      <c r="N283" s="0" t="s">
        <v>98</v>
      </c>
      <c r="O283" s="0" t="s">
        <v>159</v>
      </c>
      <c r="P283" s="0" t="s">
        <v>159</v>
      </c>
      <c r="Q283" s="0" t="s">
        <v>160</v>
      </c>
      <c r="R283" s="0" t="s">
        <v>4242</v>
      </c>
      <c r="S283" s="0" t="s">
        <v>4243</v>
      </c>
      <c r="T283" s="0" t="s">
        <v>4183</v>
      </c>
      <c r="U283" s="0" t="s">
        <v>4202</v>
      </c>
      <c r="V283" s="0" t="s">
        <v>3726</v>
      </c>
      <c r="W283" s="0" t="s">
        <v>3607</v>
      </c>
      <c r="X283" s="0" t="s">
        <v>3700</v>
      </c>
      <c r="Y283" s="0" t="s">
        <v>3605</v>
      </c>
      <c r="Z283" s="0" t="s">
        <v>4215</v>
      </c>
      <c r="AA283" s="0" t="s">
        <v>4216</v>
      </c>
      <c r="AB283" s="0" t="s">
        <v>4217</v>
      </c>
      <c r="AC283" s="0" t="s">
        <v>61</v>
      </c>
      <c r="AD283" s="0" t="s">
        <v>19</v>
      </c>
      <c r="AE283" s="0" t="s">
        <v>19</v>
      </c>
      <c r="AF283" s="0" t="s">
        <v>1144</v>
      </c>
      <c r="AG283" s="0" t="s">
        <v>109</v>
      </c>
      <c r="AH283" s="0" t="s">
        <v>22</v>
      </c>
      <c r="AI283" s="0" t="s">
        <v>22</v>
      </c>
      <c r="AJ283" s="0" t="s">
        <v>22</v>
      </c>
      <c r="AK283" s="0" t="s">
        <v>22</v>
      </c>
    </row>
    <row customHeight="1" ht="11.25">
      <c r="A284" s="0" t="s">
        <v>22</v>
      </c>
      <c r="B284" s="0" t="s">
        <v>48</v>
      </c>
      <c r="C284" s="0" t="s">
        <v>50</v>
      </c>
      <c r="D284" s="0" t="s">
        <v>22</v>
      </c>
      <c r="E284" s="0" t="s">
        <v>4291</v>
      </c>
      <c r="F284" s="0" t="s">
        <v>1269</v>
      </c>
      <c r="G284" s="0" t="s">
        <v>159</v>
      </c>
      <c r="H284" s="0" t="s">
        <v>159</v>
      </c>
      <c r="I284" s="0" t="s">
        <v>160</v>
      </c>
      <c r="J284" s="0" t="s">
        <v>4242</v>
      </c>
      <c r="K284" s="0" t="s">
        <v>4243</v>
      </c>
      <c r="L284" s="0" t="s">
        <v>4292</v>
      </c>
      <c r="M284" s="0" t="s">
        <v>19</v>
      </c>
      <c r="N284" s="0" t="s">
        <v>98</v>
      </c>
      <c r="O284" s="0" t="s">
        <v>159</v>
      </c>
      <c r="P284" s="0" t="s">
        <v>159</v>
      </c>
      <c r="Q284" s="0" t="s">
        <v>160</v>
      </c>
      <c r="R284" s="0" t="s">
        <v>4242</v>
      </c>
      <c r="S284" s="0" t="s">
        <v>4243</v>
      </c>
      <c r="T284" s="0" t="s">
        <v>4183</v>
      </c>
      <c r="U284" s="0" t="s">
        <v>4202</v>
      </c>
      <c r="V284" s="0" t="s">
        <v>3726</v>
      </c>
      <c r="W284" s="0" t="s">
        <v>3607</v>
      </c>
      <c r="X284" s="0" t="s">
        <v>3700</v>
      </c>
      <c r="Y284" s="0" t="s">
        <v>3605</v>
      </c>
      <c r="Z284" s="0" t="s">
        <v>4215</v>
      </c>
      <c r="AA284" s="0" t="s">
        <v>4216</v>
      </c>
      <c r="AB284" s="0" t="s">
        <v>4217</v>
      </c>
      <c r="AC284" s="0" t="s">
        <v>61</v>
      </c>
      <c r="AD284" s="0" t="s">
        <v>19</v>
      </c>
      <c r="AE284" s="0" t="s">
        <v>19</v>
      </c>
      <c r="AF284" s="0" t="s">
        <v>1144</v>
      </c>
      <c r="AG284" s="0" t="s">
        <v>109</v>
      </c>
      <c r="AH284" s="0" t="s">
        <v>22</v>
      </c>
      <c r="AI284" s="0" t="s">
        <v>22</v>
      </c>
      <c r="AJ284" s="0" t="s">
        <v>22</v>
      </c>
      <c r="AK284" s="0" t="s">
        <v>22</v>
      </c>
    </row>
    <row customHeight="1" ht="11.25">
      <c r="A285" s="0" t="s">
        <v>22</v>
      </c>
      <c r="B285" s="0" t="s">
        <v>48</v>
      </c>
      <c r="C285" s="0" t="s">
        <v>50</v>
      </c>
      <c r="D285" s="0" t="s">
        <v>22</v>
      </c>
      <c r="E285" s="0" t="s">
        <v>4293</v>
      </c>
      <c r="F285" s="0" t="s">
        <v>1269</v>
      </c>
      <c r="G285" s="0" t="s">
        <v>159</v>
      </c>
      <c r="H285" s="0" t="s">
        <v>159</v>
      </c>
      <c r="I285" s="0" t="s">
        <v>160</v>
      </c>
      <c r="J285" s="0" t="s">
        <v>4212</v>
      </c>
      <c r="K285" s="0" t="s">
        <v>4213</v>
      </c>
      <c r="L285" s="0" t="s">
        <v>4012</v>
      </c>
      <c r="M285" s="0" t="s">
        <v>4294</v>
      </c>
      <c r="N285" s="0" t="s">
        <v>98</v>
      </c>
      <c r="O285" s="0" t="s">
        <v>159</v>
      </c>
      <c r="P285" s="0" t="s">
        <v>159</v>
      </c>
      <c r="Q285" s="0" t="s">
        <v>160</v>
      </c>
      <c r="R285" s="0" t="s">
        <v>4212</v>
      </c>
      <c r="S285" s="0" t="s">
        <v>4213</v>
      </c>
      <c r="T285" s="0" t="s">
        <v>4183</v>
      </c>
      <c r="U285" s="0" t="s">
        <v>3738</v>
      </c>
      <c r="V285" s="0" t="s">
        <v>3726</v>
      </c>
      <c r="W285" s="0" t="s">
        <v>3607</v>
      </c>
      <c r="X285" s="0" t="s">
        <v>3700</v>
      </c>
      <c r="Y285" s="0" t="s">
        <v>3605</v>
      </c>
      <c r="Z285" s="0" t="s">
        <v>4215</v>
      </c>
      <c r="AA285" s="0" t="s">
        <v>4216</v>
      </c>
      <c r="AB285" s="0" t="s">
        <v>4217</v>
      </c>
      <c r="AC285" s="0" t="s">
        <v>61</v>
      </c>
      <c r="AD285" s="0" t="s">
        <v>19</v>
      </c>
      <c r="AE285" s="0" t="s">
        <v>19</v>
      </c>
      <c r="AF285" s="0" t="s">
        <v>114</v>
      </c>
      <c r="AG285" s="0" t="s">
        <v>3768</v>
      </c>
      <c r="AH285" s="0" t="s">
        <v>22</v>
      </c>
      <c r="AI285" s="0" t="s">
        <v>22</v>
      </c>
      <c r="AJ285" s="0" t="s">
        <v>22</v>
      </c>
      <c r="AK285" s="0" t="s">
        <v>22</v>
      </c>
    </row>
    <row customHeight="1" ht="11.25">
      <c r="A286" s="0" t="s">
        <v>22</v>
      </c>
      <c r="B286" s="0" t="s">
        <v>48</v>
      </c>
      <c r="C286" s="0" t="s">
        <v>50</v>
      </c>
      <c r="D286" s="0" t="s">
        <v>22</v>
      </c>
      <c r="E286" s="0" t="s">
        <v>4293</v>
      </c>
      <c r="F286" s="0" t="s">
        <v>1269</v>
      </c>
      <c r="G286" s="0" t="s">
        <v>159</v>
      </c>
      <c r="H286" s="0" t="s">
        <v>159</v>
      </c>
      <c r="I286" s="0" t="s">
        <v>160</v>
      </c>
      <c r="J286" s="0" t="s">
        <v>4212</v>
      </c>
      <c r="K286" s="0" t="s">
        <v>4213</v>
      </c>
      <c r="L286" s="0" t="s">
        <v>4012</v>
      </c>
      <c r="M286" s="0" t="s">
        <v>4294</v>
      </c>
      <c r="N286" s="0" t="s">
        <v>98</v>
      </c>
      <c r="O286" s="0" t="s">
        <v>159</v>
      </c>
      <c r="P286" s="0" t="s">
        <v>159</v>
      </c>
      <c r="Q286" s="0" t="s">
        <v>160</v>
      </c>
      <c r="R286" s="0" t="s">
        <v>4212</v>
      </c>
      <c r="S286" s="0" t="s">
        <v>4213</v>
      </c>
      <c r="T286" s="0" t="s">
        <v>4183</v>
      </c>
      <c r="U286" s="0" t="s">
        <v>3738</v>
      </c>
      <c r="V286" s="0" t="s">
        <v>3726</v>
      </c>
      <c r="W286" s="0" t="s">
        <v>3607</v>
      </c>
      <c r="X286" s="0" t="s">
        <v>3700</v>
      </c>
      <c r="Y286" s="0" t="s">
        <v>3605</v>
      </c>
      <c r="Z286" s="0" t="s">
        <v>4215</v>
      </c>
      <c r="AA286" s="0" t="s">
        <v>4216</v>
      </c>
      <c r="AB286" s="0" t="s">
        <v>4217</v>
      </c>
      <c r="AC286" s="0" t="s">
        <v>61</v>
      </c>
      <c r="AD286" s="0" t="s">
        <v>19</v>
      </c>
      <c r="AE286" s="0" t="s">
        <v>19</v>
      </c>
      <c r="AF286" s="0" t="s">
        <v>114</v>
      </c>
      <c r="AG286" s="0" t="s">
        <v>3768</v>
      </c>
      <c r="AH286" s="0" t="s">
        <v>22</v>
      </c>
      <c r="AI286" s="0" t="s">
        <v>22</v>
      </c>
      <c r="AJ286" s="0" t="s">
        <v>22</v>
      </c>
      <c r="AK286" s="0" t="s">
        <v>22</v>
      </c>
    </row>
    <row customHeight="1" ht="11.25">
      <c r="A287" s="0" t="s">
        <v>22</v>
      </c>
      <c r="B287" s="0" t="s">
        <v>48</v>
      </c>
      <c r="C287" s="0" t="s">
        <v>50</v>
      </c>
      <c r="D287" s="0" t="s">
        <v>22</v>
      </c>
      <c r="E287" s="0" t="s">
        <v>4295</v>
      </c>
      <c r="F287" s="0" t="s">
        <v>1269</v>
      </c>
      <c r="G287" s="0" t="s">
        <v>1472</v>
      </c>
      <c r="H287" s="0" t="s">
        <v>1472</v>
      </c>
      <c r="I287" s="0" t="s">
        <v>1473</v>
      </c>
      <c r="J287" s="0" t="s">
        <v>4296</v>
      </c>
      <c r="K287" s="0" t="s">
        <v>4297</v>
      </c>
      <c r="L287" s="0" t="s">
        <v>976</v>
      </c>
      <c r="M287" s="0" t="s">
        <v>976</v>
      </c>
      <c r="N287" s="0" t="s">
        <v>98</v>
      </c>
      <c r="O287" s="0" t="s">
        <v>1472</v>
      </c>
      <c r="P287" s="0" t="s">
        <v>1472</v>
      </c>
      <c r="Q287" s="0" t="s">
        <v>1473</v>
      </c>
      <c r="R287" s="0" t="s">
        <v>4296</v>
      </c>
      <c r="S287" s="0" t="s">
        <v>4297</v>
      </c>
      <c r="T287" s="0" t="s">
        <v>3604</v>
      </c>
      <c r="U287" s="0" t="s">
        <v>3707</v>
      </c>
      <c r="V287" s="0" t="s">
        <v>3726</v>
      </c>
      <c r="W287" s="0" t="s">
        <v>3607</v>
      </c>
      <c r="X287" s="0" t="s">
        <v>3700</v>
      </c>
      <c r="Y287" s="0" t="s">
        <v>3605</v>
      </c>
      <c r="Z287" s="0" t="s">
        <v>4250</v>
      </c>
      <c r="AA287" s="0" t="s">
        <v>4251</v>
      </c>
      <c r="AB287" s="0" t="s">
        <v>4252</v>
      </c>
      <c r="AC287" s="0" t="s">
        <v>61</v>
      </c>
      <c r="AD287" s="0" t="s">
        <v>19</v>
      </c>
      <c r="AE287" s="0" t="s">
        <v>19</v>
      </c>
      <c r="AF287" s="0" t="s">
        <v>4298</v>
      </c>
      <c r="AG287" s="0" t="s">
        <v>4298</v>
      </c>
      <c r="AH287" s="0" t="s">
        <v>22</v>
      </c>
      <c r="AI287" s="0" t="s">
        <v>22</v>
      </c>
      <c r="AJ287" s="0" t="s">
        <v>22</v>
      </c>
      <c r="AK287" s="0" t="s">
        <v>22</v>
      </c>
    </row>
    <row customHeight="1" ht="11.25">
      <c r="A288" s="0" t="s">
        <v>22</v>
      </c>
      <c r="B288" s="0" t="s">
        <v>48</v>
      </c>
      <c r="C288" s="0" t="s">
        <v>50</v>
      </c>
      <c r="D288" s="0" t="s">
        <v>22</v>
      </c>
      <c r="E288" s="0" t="s">
        <v>4299</v>
      </c>
      <c r="F288" s="0" t="s">
        <v>1269</v>
      </c>
      <c r="G288" s="0" t="s">
        <v>169</v>
      </c>
      <c r="H288" s="0" t="s">
        <v>169</v>
      </c>
      <c r="I288" s="0" t="s">
        <v>170</v>
      </c>
      <c r="J288" s="0" t="s">
        <v>4296</v>
      </c>
      <c r="K288" s="0" t="s">
        <v>4300</v>
      </c>
      <c r="L288" s="0" t="s">
        <v>976</v>
      </c>
      <c r="M288" s="0" t="s">
        <v>976</v>
      </c>
      <c r="N288" s="0" t="s">
        <v>98</v>
      </c>
      <c r="O288" s="0" t="s">
        <v>169</v>
      </c>
      <c r="P288" s="0" t="s">
        <v>169</v>
      </c>
      <c r="Q288" s="0" t="s">
        <v>170</v>
      </c>
      <c r="R288" s="0" t="s">
        <v>4296</v>
      </c>
      <c r="S288" s="0" t="s">
        <v>4300</v>
      </c>
      <c r="T288" s="0" t="s">
        <v>3604</v>
      </c>
      <c r="U288" s="0" t="s">
        <v>3707</v>
      </c>
      <c r="V288" s="0" t="s">
        <v>3726</v>
      </c>
      <c r="W288" s="0" t="s">
        <v>3607</v>
      </c>
      <c r="X288" s="0" t="s">
        <v>3700</v>
      </c>
      <c r="Y288" s="0" t="s">
        <v>3605</v>
      </c>
      <c r="Z288" s="0" t="s">
        <v>4250</v>
      </c>
      <c r="AA288" s="0" t="s">
        <v>4251</v>
      </c>
      <c r="AB288" s="0" t="s">
        <v>4252</v>
      </c>
      <c r="AC288" s="0" t="s">
        <v>61</v>
      </c>
      <c r="AD288" s="0" t="s">
        <v>19</v>
      </c>
      <c r="AE288" s="0" t="s">
        <v>19</v>
      </c>
      <c r="AF288" s="0" t="s">
        <v>4298</v>
      </c>
      <c r="AG288" s="0" t="s">
        <v>4298</v>
      </c>
      <c r="AH288" s="0" t="s">
        <v>22</v>
      </c>
      <c r="AI288" s="0" t="s">
        <v>22</v>
      </c>
      <c r="AJ288" s="0" t="s">
        <v>22</v>
      </c>
      <c r="AK288" s="0" t="s">
        <v>22</v>
      </c>
    </row>
    <row customHeight="1" ht="11.25">
      <c r="A289" s="0" t="s">
        <v>22</v>
      </c>
      <c r="B289" s="0" t="s">
        <v>48</v>
      </c>
      <c r="C289" s="0" t="s">
        <v>50</v>
      </c>
      <c r="D289" s="0" t="s">
        <v>22</v>
      </c>
      <c r="E289" s="0" t="s">
        <v>4301</v>
      </c>
      <c r="F289" s="0" t="s">
        <v>1269</v>
      </c>
      <c r="G289" s="0" t="s">
        <v>1472</v>
      </c>
      <c r="H289" s="0" t="s">
        <v>1472</v>
      </c>
      <c r="I289" s="0" t="s">
        <v>1473</v>
      </c>
      <c r="J289" s="0" t="s">
        <v>4248</v>
      </c>
      <c r="K289" s="0" t="s">
        <v>4249</v>
      </c>
      <c r="L289" s="0" t="s">
        <v>976</v>
      </c>
      <c r="M289" s="0" t="s">
        <v>976</v>
      </c>
      <c r="N289" s="0" t="s">
        <v>98</v>
      </c>
      <c r="O289" s="0" t="s">
        <v>1472</v>
      </c>
      <c r="P289" s="0" t="s">
        <v>1472</v>
      </c>
      <c r="Q289" s="0" t="s">
        <v>1473</v>
      </c>
      <c r="R289" s="0" t="s">
        <v>4248</v>
      </c>
      <c r="S289" s="0" t="s">
        <v>4249</v>
      </c>
      <c r="T289" s="0" t="s">
        <v>3604</v>
      </c>
      <c r="U289" s="0" t="s">
        <v>3707</v>
      </c>
      <c r="V289" s="0" t="s">
        <v>3726</v>
      </c>
      <c r="W289" s="0" t="s">
        <v>3607</v>
      </c>
      <c r="X289" s="0" t="s">
        <v>3700</v>
      </c>
      <c r="Y289" s="0" t="s">
        <v>3605</v>
      </c>
      <c r="Z289" s="0" t="s">
        <v>4250</v>
      </c>
      <c r="AA289" s="0" t="s">
        <v>4251</v>
      </c>
      <c r="AB289" s="0" t="s">
        <v>4252</v>
      </c>
      <c r="AC289" s="0" t="s">
        <v>61</v>
      </c>
      <c r="AD289" s="0" t="s">
        <v>19</v>
      </c>
      <c r="AE289" s="0" t="s">
        <v>19</v>
      </c>
      <c r="AF289" s="0" t="s">
        <v>4302</v>
      </c>
      <c r="AG289" s="0" t="s">
        <v>4302</v>
      </c>
      <c r="AH289" s="0" t="s">
        <v>22</v>
      </c>
      <c r="AI289" s="0" t="s">
        <v>22</v>
      </c>
      <c r="AJ289" s="0" t="s">
        <v>22</v>
      </c>
      <c r="AK289" s="0" t="s">
        <v>22</v>
      </c>
    </row>
    <row customHeight="1" ht="11.25">
      <c r="A290" s="0" t="s">
        <v>22</v>
      </c>
      <c r="B290" s="0" t="s">
        <v>48</v>
      </c>
      <c r="C290" s="0" t="s">
        <v>50</v>
      </c>
      <c r="D290" s="0" t="s">
        <v>22</v>
      </c>
      <c r="E290" s="0" t="s">
        <v>4303</v>
      </c>
      <c r="F290" s="0" t="s">
        <v>1269</v>
      </c>
      <c r="G290" s="0" t="s">
        <v>169</v>
      </c>
      <c r="H290" s="0" t="s">
        <v>169</v>
      </c>
      <c r="I290" s="0" t="s">
        <v>170</v>
      </c>
      <c r="J290" s="0" t="s">
        <v>4248</v>
      </c>
      <c r="K290" s="0" t="s">
        <v>4254</v>
      </c>
      <c r="L290" s="0" t="s">
        <v>976</v>
      </c>
      <c r="M290" s="0" t="s">
        <v>976</v>
      </c>
      <c r="N290" s="0" t="s">
        <v>98</v>
      </c>
      <c r="O290" s="0" t="s">
        <v>169</v>
      </c>
      <c r="P290" s="0" t="s">
        <v>169</v>
      </c>
      <c r="Q290" s="0" t="s">
        <v>170</v>
      </c>
      <c r="R290" s="0" t="s">
        <v>4248</v>
      </c>
      <c r="S290" s="0" t="s">
        <v>4254</v>
      </c>
      <c r="T290" s="0" t="s">
        <v>3604</v>
      </c>
      <c r="U290" s="0" t="s">
        <v>3707</v>
      </c>
      <c r="V290" s="0" t="s">
        <v>3726</v>
      </c>
      <c r="W290" s="0" t="s">
        <v>3607</v>
      </c>
      <c r="X290" s="0" t="s">
        <v>3700</v>
      </c>
      <c r="Y290" s="0" t="s">
        <v>3605</v>
      </c>
      <c r="Z290" s="0" t="s">
        <v>4250</v>
      </c>
      <c r="AA290" s="0" t="s">
        <v>4251</v>
      </c>
      <c r="AB290" s="0" t="s">
        <v>4252</v>
      </c>
      <c r="AC290" s="0" t="s">
        <v>61</v>
      </c>
      <c r="AD290" s="0" t="s">
        <v>19</v>
      </c>
      <c r="AE290" s="0" t="s">
        <v>19</v>
      </c>
      <c r="AF290" s="0" t="s">
        <v>4302</v>
      </c>
      <c r="AG290" s="0" t="s">
        <v>4302</v>
      </c>
      <c r="AH290" s="0" t="s">
        <v>22</v>
      </c>
      <c r="AI290" s="0" t="s">
        <v>22</v>
      </c>
      <c r="AJ290" s="0" t="s">
        <v>22</v>
      </c>
      <c r="AK290" s="0" t="s">
        <v>22</v>
      </c>
    </row>
    <row customHeight="1" ht="11.25">
      <c r="A291" s="0" t="s">
        <v>22</v>
      </c>
      <c r="B291" s="0" t="s">
        <v>48</v>
      </c>
      <c r="C291" s="0" t="s">
        <v>50</v>
      </c>
      <c r="D291" s="0" t="s">
        <v>22</v>
      </c>
      <c r="E291" s="0" t="s">
        <v>4304</v>
      </c>
      <c r="F291" s="0" t="s">
        <v>1269</v>
      </c>
      <c r="G291" s="0" t="s">
        <v>181</v>
      </c>
      <c r="H291" s="0" t="s">
        <v>181</v>
      </c>
      <c r="I291" s="0" t="s">
        <v>182</v>
      </c>
      <c r="J291" s="0" t="s">
        <v>4305</v>
      </c>
      <c r="K291" s="0" t="s">
        <v>4306</v>
      </c>
      <c r="L291" s="0" t="s">
        <v>4307</v>
      </c>
      <c r="M291" s="0" t="s">
        <v>976</v>
      </c>
      <c r="N291" s="0" t="s">
        <v>98</v>
      </c>
      <c r="O291" s="0" t="s">
        <v>181</v>
      </c>
      <c r="P291" s="0" t="s">
        <v>181</v>
      </c>
      <c r="Q291" s="0" t="s">
        <v>182</v>
      </c>
      <c r="R291" s="0" t="s">
        <v>4305</v>
      </c>
      <c r="S291" s="0" t="s">
        <v>4306</v>
      </c>
      <c r="T291" s="0" t="s">
        <v>3604</v>
      </c>
      <c r="U291" s="0" t="s">
        <v>3707</v>
      </c>
      <c r="V291" s="0" t="s">
        <v>3718</v>
      </c>
      <c r="W291" s="0" t="s">
        <v>3607</v>
      </c>
      <c r="X291" s="0" t="s">
        <v>3700</v>
      </c>
      <c r="Y291" s="0" t="s">
        <v>3605</v>
      </c>
      <c r="Z291" s="0" t="s">
        <v>3719</v>
      </c>
      <c r="AA291" s="0" t="s">
        <v>3710</v>
      </c>
      <c r="AB291" s="0" t="s">
        <v>3720</v>
      </c>
      <c r="AC291" s="0" t="s">
        <v>61</v>
      </c>
      <c r="AD291" s="0" t="s">
        <v>19</v>
      </c>
      <c r="AE291" s="0" t="s">
        <v>19</v>
      </c>
      <c r="AF291" s="0" t="s">
        <v>174</v>
      </c>
      <c r="AG291" s="0" t="s">
        <v>1564</v>
      </c>
      <c r="AH291" s="0" t="s">
        <v>22</v>
      </c>
      <c r="AI291" s="0" t="s">
        <v>22</v>
      </c>
      <c r="AJ291" s="0" t="s">
        <v>22</v>
      </c>
      <c r="AK291" s="0" t="s">
        <v>22</v>
      </c>
    </row>
    <row customHeight="1" ht="11.25">
      <c r="A292" s="0" t="s">
        <v>22</v>
      </c>
      <c r="B292" s="0" t="s">
        <v>48</v>
      </c>
      <c r="C292" s="0" t="s">
        <v>50</v>
      </c>
      <c r="D292" s="0" t="s">
        <v>22</v>
      </c>
      <c r="E292" s="0" t="s">
        <v>4308</v>
      </c>
      <c r="F292" s="0" t="s">
        <v>1269</v>
      </c>
      <c r="G292" s="0" t="s">
        <v>181</v>
      </c>
      <c r="H292" s="0" t="s">
        <v>181</v>
      </c>
      <c r="I292" s="0" t="s">
        <v>182</v>
      </c>
      <c r="J292" s="0" t="s">
        <v>4309</v>
      </c>
      <c r="K292" s="0" t="s">
        <v>4310</v>
      </c>
      <c r="L292" s="0" t="s">
        <v>976</v>
      </c>
      <c r="M292" s="0" t="s">
        <v>976</v>
      </c>
      <c r="N292" s="0" t="s">
        <v>98</v>
      </c>
      <c r="O292" s="0" t="s">
        <v>181</v>
      </c>
      <c r="P292" s="0" t="s">
        <v>181</v>
      </c>
      <c r="Q292" s="0" t="s">
        <v>182</v>
      </c>
      <c r="R292" s="0" t="s">
        <v>4309</v>
      </c>
      <c r="S292" s="0" t="s">
        <v>4310</v>
      </c>
      <c r="T292" s="0" t="s">
        <v>3604</v>
      </c>
      <c r="U292" s="0" t="s">
        <v>3707</v>
      </c>
      <c r="V292" s="0" t="s">
        <v>3718</v>
      </c>
      <c r="W292" s="0" t="s">
        <v>3607</v>
      </c>
      <c r="X292" s="0" t="s">
        <v>3700</v>
      </c>
      <c r="Y292" s="0" t="s">
        <v>3605</v>
      </c>
      <c r="Z292" s="0" t="s">
        <v>3719</v>
      </c>
      <c r="AA292" s="0" t="s">
        <v>3710</v>
      </c>
      <c r="AB292" s="0" t="s">
        <v>3720</v>
      </c>
      <c r="AC292" s="0" t="s">
        <v>61</v>
      </c>
      <c r="AD292" s="0" t="s">
        <v>19</v>
      </c>
      <c r="AE292" s="0" t="s">
        <v>19</v>
      </c>
      <c r="AF292" s="0" t="s">
        <v>3812</v>
      </c>
      <c r="AG292" s="0" t="s">
        <v>183</v>
      </c>
      <c r="AH292" s="0" t="s">
        <v>22</v>
      </c>
      <c r="AI292" s="0" t="s">
        <v>22</v>
      </c>
      <c r="AJ292" s="0" t="s">
        <v>22</v>
      </c>
      <c r="AK292" s="0" t="s">
        <v>22</v>
      </c>
    </row>
    <row customHeight="1" ht="11.25">
      <c r="A293" s="0" t="s">
        <v>22</v>
      </c>
      <c r="B293" s="0" t="s">
        <v>48</v>
      </c>
      <c r="C293" s="0" t="s">
        <v>50</v>
      </c>
      <c r="D293" s="0" t="s">
        <v>22</v>
      </c>
      <c r="E293" s="0" t="s">
        <v>4311</v>
      </c>
      <c r="F293" s="0" t="s">
        <v>1269</v>
      </c>
      <c r="G293" s="0" t="s">
        <v>155</v>
      </c>
      <c r="H293" s="0" t="s">
        <v>155</v>
      </c>
      <c r="I293" s="0" t="s">
        <v>156</v>
      </c>
      <c r="J293" s="0" t="s">
        <v>4274</v>
      </c>
      <c r="K293" s="0" t="s">
        <v>4275</v>
      </c>
      <c r="L293" s="0" t="s">
        <v>4256</v>
      </c>
      <c r="M293" s="0" t="s">
        <v>4203</v>
      </c>
      <c r="N293" s="0" t="s">
        <v>98</v>
      </c>
      <c r="O293" s="0" t="s">
        <v>155</v>
      </c>
      <c r="P293" s="0" t="s">
        <v>155</v>
      </c>
      <c r="Q293" s="0" t="s">
        <v>156</v>
      </c>
      <c r="R293" s="0" t="s">
        <v>4274</v>
      </c>
      <c r="S293" s="0" t="s">
        <v>4275</v>
      </c>
      <c r="T293" s="0" t="s">
        <v>3604</v>
      </c>
      <c r="U293" s="0" t="s">
        <v>3605</v>
      </c>
      <c r="V293" s="0" t="s">
        <v>3699</v>
      </c>
      <c r="W293" s="0" t="s">
        <v>3607</v>
      </c>
      <c r="X293" s="0" t="s">
        <v>3608</v>
      </c>
      <c r="Y293" s="0" t="s">
        <v>3605</v>
      </c>
      <c r="Z293" s="0" t="s">
        <v>4312</v>
      </c>
      <c r="AA293" s="0" t="s">
        <v>4313</v>
      </c>
      <c r="AB293" s="0" t="s">
        <v>4314</v>
      </c>
      <c r="AC293" s="0" t="s">
        <v>61</v>
      </c>
      <c r="AD293" s="0" t="s">
        <v>19</v>
      </c>
      <c r="AE293" s="0" t="s">
        <v>19</v>
      </c>
      <c r="AF293" s="0" t="s">
        <v>118</v>
      </c>
      <c r="AG293" s="0" t="s">
        <v>3768</v>
      </c>
      <c r="AH293" s="0" t="s">
        <v>22</v>
      </c>
      <c r="AI293" s="0" t="s">
        <v>22</v>
      </c>
      <c r="AJ293" s="0" t="s">
        <v>22</v>
      </c>
      <c r="AK293" s="0" t="s">
        <v>22</v>
      </c>
    </row>
    <row customHeight="1" ht="11.25">
      <c r="A294" s="0" t="s">
        <v>22</v>
      </c>
      <c r="B294" s="0" t="s">
        <v>48</v>
      </c>
      <c r="C294" s="0" t="s">
        <v>50</v>
      </c>
      <c r="D294" s="0" t="s">
        <v>22</v>
      </c>
      <c r="E294" s="0" t="s">
        <v>4311</v>
      </c>
      <c r="F294" s="0" t="s">
        <v>1269</v>
      </c>
      <c r="G294" s="0" t="s">
        <v>155</v>
      </c>
      <c r="H294" s="0" t="s">
        <v>155</v>
      </c>
      <c r="I294" s="0" t="s">
        <v>156</v>
      </c>
      <c r="J294" s="0" t="s">
        <v>4274</v>
      </c>
      <c r="K294" s="0" t="s">
        <v>4275</v>
      </c>
      <c r="L294" s="0" t="s">
        <v>4256</v>
      </c>
      <c r="M294" s="0" t="s">
        <v>4203</v>
      </c>
      <c r="N294" s="0" t="s">
        <v>98</v>
      </c>
      <c r="O294" s="0" t="s">
        <v>155</v>
      </c>
      <c r="P294" s="0" t="s">
        <v>155</v>
      </c>
      <c r="Q294" s="0" t="s">
        <v>156</v>
      </c>
      <c r="R294" s="0" t="s">
        <v>4274</v>
      </c>
      <c r="S294" s="0" t="s">
        <v>4275</v>
      </c>
      <c r="T294" s="0" t="s">
        <v>3604</v>
      </c>
      <c r="U294" s="0" t="s">
        <v>3605</v>
      </c>
      <c r="V294" s="0" t="s">
        <v>3699</v>
      </c>
      <c r="W294" s="0" t="s">
        <v>3607</v>
      </c>
      <c r="X294" s="0" t="s">
        <v>3608</v>
      </c>
      <c r="Y294" s="0" t="s">
        <v>3605</v>
      </c>
      <c r="Z294" s="0" t="s">
        <v>4312</v>
      </c>
      <c r="AA294" s="0" t="s">
        <v>4313</v>
      </c>
      <c r="AB294" s="0" t="s">
        <v>4314</v>
      </c>
      <c r="AC294" s="0" t="s">
        <v>61</v>
      </c>
      <c r="AD294" s="0" t="s">
        <v>19</v>
      </c>
      <c r="AE294" s="0" t="s">
        <v>19</v>
      </c>
      <c r="AF294" s="0" t="s">
        <v>118</v>
      </c>
      <c r="AG294" s="0" t="s">
        <v>3768</v>
      </c>
      <c r="AH294" s="0" t="s">
        <v>22</v>
      </c>
      <c r="AI294" s="0" t="s">
        <v>22</v>
      </c>
      <c r="AJ294" s="0" t="s">
        <v>22</v>
      </c>
      <c r="AK294" s="0" t="s">
        <v>22</v>
      </c>
    </row>
    <row customHeight="1" ht="11.25">
      <c r="A295" s="0" t="s">
        <v>22</v>
      </c>
      <c r="B295" s="0" t="s">
        <v>48</v>
      </c>
      <c r="C295" s="0" t="s">
        <v>50</v>
      </c>
      <c r="D295" s="0" t="s">
        <v>22</v>
      </c>
      <c r="E295" s="0" t="s">
        <v>4315</v>
      </c>
      <c r="F295" s="0" t="s">
        <v>1269</v>
      </c>
      <c r="G295" s="0" t="s">
        <v>107</v>
      </c>
      <c r="H295" s="0" t="s">
        <v>107</v>
      </c>
      <c r="I295" s="0" t="s">
        <v>108</v>
      </c>
      <c r="J295" s="0" t="s">
        <v>4316</v>
      </c>
      <c r="K295" s="0" t="s">
        <v>4317</v>
      </c>
      <c r="L295" s="0" t="s">
        <v>4318</v>
      </c>
      <c r="M295" s="0" t="s">
        <v>1261</v>
      </c>
      <c r="N295" s="0" t="s">
        <v>98</v>
      </c>
      <c r="O295" s="0" t="s">
        <v>107</v>
      </c>
      <c r="P295" s="0" t="s">
        <v>107</v>
      </c>
      <c r="Q295" s="0" t="s">
        <v>108</v>
      </c>
      <c r="R295" s="0" t="s">
        <v>4316</v>
      </c>
      <c r="S295" s="0" t="s">
        <v>4317</v>
      </c>
      <c r="T295" s="0" t="s">
        <v>3604</v>
      </c>
      <c r="U295" s="0" t="s">
        <v>3605</v>
      </c>
      <c r="V295" s="0" t="s">
        <v>3606</v>
      </c>
      <c r="W295" s="0" t="s">
        <v>3607</v>
      </c>
      <c r="X295" s="0" t="s">
        <v>3608</v>
      </c>
      <c r="Y295" s="0" t="s">
        <v>3605</v>
      </c>
      <c r="Z295" s="0" t="s">
        <v>4319</v>
      </c>
      <c r="AA295" s="0" t="s">
        <v>4320</v>
      </c>
      <c r="AB295" s="0" t="s">
        <v>4321</v>
      </c>
      <c r="AC295" s="0" t="s">
        <v>61</v>
      </c>
      <c r="AD295" s="0" t="s">
        <v>19</v>
      </c>
      <c r="AE295" s="0" t="s">
        <v>19</v>
      </c>
      <c r="AF295" s="0" t="s">
        <v>92</v>
      </c>
      <c r="AG295" s="0" t="s">
        <v>92</v>
      </c>
      <c r="AH295" s="0" t="s">
        <v>22</v>
      </c>
      <c r="AI295" s="0" t="s">
        <v>22</v>
      </c>
      <c r="AJ295" s="0" t="s">
        <v>22</v>
      </c>
      <c r="AK295" s="0" t="s">
        <v>22</v>
      </c>
    </row>
    <row customHeight="1" ht="11.25">
      <c r="A296" s="0" t="s">
        <v>22</v>
      </c>
      <c r="B296" s="0" t="s">
        <v>48</v>
      </c>
      <c r="C296" s="0" t="s">
        <v>50</v>
      </c>
      <c r="D296" s="0" t="s">
        <v>22</v>
      </c>
      <c r="E296" s="0" t="s">
        <v>4315</v>
      </c>
      <c r="F296" s="0" t="s">
        <v>1269</v>
      </c>
      <c r="G296" s="0" t="s">
        <v>107</v>
      </c>
      <c r="H296" s="0" t="s">
        <v>107</v>
      </c>
      <c r="I296" s="0" t="s">
        <v>108</v>
      </c>
      <c r="J296" s="0" t="s">
        <v>4316</v>
      </c>
      <c r="K296" s="0" t="s">
        <v>4317</v>
      </c>
      <c r="L296" s="0" t="s">
        <v>4318</v>
      </c>
      <c r="M296" s="0" t="s">
        <v>1261</v>
      </c>
      <c r="N296" s="0" t="s">
        <v>98</v>
      </c>
      <c r="O296" s="0" t="s">
        <v>107</v>
      </c>
      <c r="P296" s="0" t="s">
        <v>107</v>
      </c>
      <c r="Q296" s="0" t="s">
        <v>108</v>
      </c>
      <c r="R296" s="0" t="s">
        <v>4316</v>
      </c>
      <c r="S296" s="0" t="s">
        <v>4317</v>
      </c>
      <c r="T296" s="0" t="s">
        <v>3604</v>
      </c>
      <c r="U296" s="0" t="s">
        <v>3605</v>
      </c>
      <c r="V296" s="0" t="s">
        <v>3606</v>
      </c>
      <c r="W296" s="0" t="s">
        <v>3607</v>
      </c>
      <c r="X296" s="0" t="s">
        <v>3608</v>
      </c>
      <c r="Y296" s="0" t="s">
        <v>3605</v>
      </c>
      <c r="Z296" s="0" t="s">
        <v>4319</v>
      </c>
      <c r="AA296" s="0" t="s">
        <v>4320</v>
      </c>
      <c r="AB296" s="0" t="s">
        <v>4321</v>
      </c>
      <c r="AC296" s="0" t="s">
        <v>61</v>
      </c>
      <c r="AD296" s="0" t="s">
        <v>19</v>
      </c>
      <c r="AE296" s="0" t="s">
        <v>19</v>
      </c>
      <c r="AF296" s="0" t="s">
        <v>92</v>
      </c>
      <c r="AG296" s="0" t="s">
        <v>92</v>
      </c>
      <c r="AH296" s="0" t="s">
        <v>22</v>
      </c>
      <c r="AI296" s="0" t="s">
        <v>22</v>
      </c>
      <c r="AJ296" s="0" t="s">
        <v>22</v>
      </c>
      <c r="AK296" s="0" t="s">
        <v>22</v>
      </c>
    </row>
    <row customHeight="1" ht="11.25">
      <c r="A297" s="0" t="s">
        <v>22</v>
      </c>
      <c r="B297" s="0" t="s">
        <v>48</v>
      </c>
      <c r="C297" s="0" t="s">
        <v>50</v>
      </c>
      <c r="D297" s="0" t="s">
        <v>22</v>
      </c>
      <c r="E297" s="0" t="s">
        <v>4322</v>
      </c>
      <c r="F297" s="0" t="s">
        <v>1269</v>
      </c>
      <c r="G297" s="0" t="s">
        <v>155</v>
      </c>
      <c r="H297" s="0" t="s">
        <v>155</v>
      </c>
      <c r="I297" s="0" t="s">
        <v>156</v>
      </c>
      <c r="J297" s="0" t="s">
        <v>4233</v>
      </c>
      <c r="K297" s="0" t="s">
        <v>4234</v>
      </c>
      <c r="L297" s="0" t="s">
        <v>4323</v>
      </c>
      <c r="M297" s="0" t="s">
        <v>4324</v>
      </c>
      <c r="N297" s="0" t="s">
        <v>98</v>
      </c>
      <c r="O297" s="0" t="s">
        <v>155</v>
      </c>
      <c r="P297" s="0" t="s">
        <v>155</v>
      </c>
      <c r="Q297" s="0" t="s">
        <v>156</v>
      </c>
      <c r="R297" s="0" t="s">
        <v>4233</v>
      </c>
      <c r="S297" s="0" t="s">
        <v>4234</v>
      </c>
      <c r="T297" s="0" t="s">
        <v>3604</v>
      </c>
      <c r="U297" s="0" t="s">
        <v>3605</v>
      </c>
      <c r="V297" s="0" t="s">
        <v>4325</v>
      </c>
      <c r="W297" s="0" t="s">
        <v>3607</v>
      </c>
      <c r="X297" s="0" t="s">
        <v>3608</v>
      </c>
      <c r="Y297" s="0" t="s">
        <v>3605</v>
      </c>
      <c r="Z297" s="0" t="s">
        <v>4326</v>
      </c>
      <c r="AA297" s="0" t="s">
        <v>4327</v>
      </c>
      <c r="AB297" s="0" t="s">
        <v>4328</v>
      </c>
      <c r="AC297" s="0" t="s">
        <v>61</v>
      </c>
      <c r="AD297" s="0" t="s">
        <v>19</v>
      </c>
      <c r="AE297" s="0" t="s">
        <v>19</v>
      </c>
      <c r="AF297" s="0" t="s">
        <v>151</v>
      </c>
      <c r="AG297" s="0" t="s">
        <v>151</v>
      </c>
      <c r="AH297" s="0" t="s">
        <v>22</v>
      </c>
      <c r="AI297" s="0" t="s">
        <v>22</v>
      </c>
      <c r="AJ297" s="0" t="s">
        <v>22</v>
      </c>
      <c r="AK297" s="0" t="s">
        <v>22</v>
      </c>
    </row>
    <row customHeight="1" ht="11.25">
      <c r="A298" s="0" t="s">
        <v>22</v>
      </c>
      <c r="B298" s="0" t="s">
        <v>48</v>
      </c>
      <c r="C298" s="0" t="s">
        <v>50</v>
      </c>
      <c r="D298" s="0" t="s">
        <v>22</v>
      </c>
      <c r="E298" s="0" t="s">
        <v>4322</v>
      </c>
      <c r="F298" s="0" t="s">
        <v>1269</v>
      </c>
      <c r="G298" s="0" t="s">
        <v>155</v>
      </c>
      <c r="H298" s="0" t="s">
        <v>155</v>
      </c>
      <c r="I298" s="0" t="s">
        <v>156</v>
      </c>
      <c r="J298" s="0" t="s">
        <v>4233</v>
      </c>
      <c r="K298" s="0" t="s">
        <v>4234</v>
      </c>
      <c r="L298" s="0" t="s">
        <v>4323</v>
      </c>
      <c r="M298" s="0" t="s">
        <v>4324</v>
      </c>
      <c r="N298" s="0" t="s">
        <v>98</v>
      </c>
      <c r="O298" s="0" t="s">
        <v>155</v>
      </c>
      <c r="P298" s="0" t="s">
        <v>155</v>
      </c>
      <c r="Q298" s="0" t="s">
        <v>156</v>
      </c>
      <c r="R298" s="0" t="s">
        <v>4233</v>
      </c>
      <c r="S298" s="0" t="s">
        <v>4234</v>
      </c>
      <c r="T298" s="0" t="s">
        <v>3604</v>
      </c>
      <c r="U298" s="0" t="s">
        <v>3605</v>
      </c>
      <c r="V298" s="0" t="s">
        <v>4325</v>
      </c>
      <c r="W298" s="0" t="s">
        <v>3607</v>
      </c>
      <c r="X298" s="0" t="s">
        <v>3608</v>
      </c>
      <c r="Y298" s="0" t="s">
        <v>3605</v>
      </c>
      <c r="Z298" s="0" t="s">
        <v>4326</v>
      </c>
      <c r="AA298" s="0" t="s">
        <v>4327</v>
      </c>
      <c r="AB298" s="0" t="s">
        <v>4328</v>
      </c>
      <c r="AC298" s="0" t="s">
        <v>61</v>
      </c>
      <c r="AD298" s="0" t="s">
        <v>19</v>
      </c>
      <c r="AE298" s="0" t="s">
        <v>19</v>
      </c>
      <c r="AF298" s="0" t="s">
        <v>151</v>
      </c>
      <c r="AG298" s="0" t="s">
        <v>151</v>
      </c>
      <c r="AH298" s="0" t="s">
        <v>22</v>
      </c>
      <c r="AI298" s="0" t="s">
        <v>22</v>
      </c>
      <c r="AJ298" s="0" t="s">
        <v>22</v>
      </c>
      <c r="AK298" s="0" t="s">
        <v>22</v>
      </c>
    </row>
    <row customHeight="1" ht="11.25">
      <c r="A299" s="0" t="s">
        <v>22</v>
      </c>
      <c r="B299" s="0" t="s">
        <v>48</v>
      </c>
      <c r="C299" s="0" t="s">
        <v>50</v>
      </c>
      <c r="D299" s="0" t="s">
        <v>22</v>
      </c>
      <c r="E299" s="0" t="s">
        <v>4329</v>
      </c>
      <c r="F299" s="0" t="s">
        <v>1306</v>
      </c>
      <c r="G299" s="0" t="s">
        <v>1472</v>
      </c>
      <c r="H299" s="0" t="s">
        <v>1472</v>
      </c>
      <c r="I299" s="0" t="s">
        <v>1473</v>
      </c>
      <c r="J299" s="0" t="s">
        <v>1478</v>
      </c>
      <c r="K299" s="0" t="s">
        <v>1479</v>
      </c>
      <c r="L299" s="0" t="s">
        <v>4012</v>
      </c>
      <c r="M299" s="0" t="s">
        <v>4012</v>
      </c>
      <c r="N299" s="0" t="s">
        <v>98</v>
      </c>
      <c r="O299" s="0" t="s">
        <v>1472</v>
      </c>
      <c r="P299" s="0" t="s">
        <v>1472</v>
      </c>
      <c r="Q299" s="0" t="s">
        <v>1473</v>
      </c>
      <c r="R299" s="0" t="s">
        <v>1478</v>
      </c>
      <c r="S299" s="0" t="s">
        <v>1479</v>
      </c>
      <c r="T299" s="0" t="s">
        <v>3737</v>
      </c>
      <c r="U299" s="0" t="s">
        <v>3738</v>
      </c>
      <c r="V299" s="0" t="s">
        <v>4330</v>
      </c>
      <c r="W299" s="0" t="s">
        <v>3607</v>
      </c>
      <c r="X299" s="0" t="s">
        <v>3808</v>
      </c>
      <c r="Y299" s="0" t="s">
        <v>4331</v>
      </c>
      <c r="Z299" s="0" t="s">
        <v>4332</v>
      </c>
      <c r="AA299" s="0" t="s">
        <v>4333</v>
      </c>
      <c r="AB299" s="0" t="s">
        <v>4334</v>
      </c>
      <c r="AC299" s="0" t="s">
        <v>61</v>
      </c>
      <c r="AD299" s="0" t="s">
        <v>19</v>
      </c>
      <c r="AE299" s="0" t="s">
        <v>61</v>
      </c>
      <c r="AF299" s="0" t="s">
        <v>132</v>
      </c>
      <c r="AG299" s="0" t="s">
        <v>124</v>
      </c>
      <c r="AH299" s="0" t="s">
        <v>22</v>
      </c>
      <c r="AI299" s="0" t="s">
        <v>22</v>
      </c>
      <c r="AJ299" s="0" t="s">
        <v>132</v>
      </c>
      <c r="AK299" s="0" t="s">
        <v>124</v>
      </c>
    </row>
    <row customHeight="1" ht="11.25">
      <c r="A300" s="0" t="s">
        <v>22</v>
      </c>
      <c r="B300" s="0" t="s">
        <v>48</v>
      </c>
      <c r="C300" s="0" t="s">
        <v>50</v>
      </c>
      <c r="D300" s="0" t="s">
        <v>22</v>
      </c>
      <c r="E300" s="0" t="s">
        <v>4329</v>
      </c>
      <c r="F300" s="0" t="s">
        <v>1306</v>
      </c>
      <c r="G300" s="0" t="s">
        <v>169</v>
      </c>
      <c r="H300" s="0" t="s">
        <v>169</v>
      </c>
      <c r="I300" s="0" t="s">
        <v>170</v>
      </c>
      <c r="J300" s="0" t="s">
        <v>1478</v>
      </c>
      <c r="K300" s="0" t="s">
        <v>4335</v>
      </c>
      <c r="L300" s="0" t="s">
        <v>4012</v>
      </c>
      <c r="M300" s="0" t="s">
        <v>4012</v>
      </c>
      <c r="N300" s="0" t="s">
        <v>98</v>
      </c>
      <c r="O300" s="0" t="s">
        <v>169</v>
      </c>
      <c r="P300" s="0" t="s">
        <v>169</v>
      </c>
      <c r="Q300" s="0" t="s">
        <v>170</v>
      </c>
      <c r="R300" s="0" t="s">
        <v>1478</v>
      </c>
      <c r="S300" s="0" t="s">
        <v>4335</v>
      </c>
      <c r="T300" s="0" t="s">
        <v>3737</v>
      </c>
      <c r="U300" s="0" t="s">
        <v>3738</v>
      </c>
      <c r="V300" s="0" t="s">
        <v>4330</v>
      </c>
      <c r="W300" s="0" t="s">
        <v>3607</v>
      </c>
      <c r="X300" s="0" t="s">
        <v>3808</v>
      </c>
      <c r="Y300" s="0" t="s">
        <v>4331</v>
      </c>
      <c r="Z300" s="0" t="s">
        <v>4332</v>
      </c>
      <c r="AA300" s="0" t="s">
        <v>4333</v>
      </c>
      <c r="AB300" s="0" t="s">
        <v>4334</v>
      </c>
      <c r="AC300" s="0" t="s">
        <v>61</v>
      </c>
      <c r="AD300" s="0" t="s">
        <v>19</v>
      </c>
      <c r="AE300" s="0" t="s">
        <v>61</v>
      </c>
      <c r="AF300" s="0" t="s">
        <v>132</v>
      </c>
      <c r="AG300" s="0" t="s">
        <v>124</v>
      </c>
      <c r="AH300" s="0" t="s">
        <v>22</v>
      </c>
      <c r="AI300" s="0" t="s">
        <v>22</v>
      </c>
      <c r="AJ300" s="0" t="s">
        <v>132</v>
      </c>
      <c r="AK300" s="0" t="s">
        <v>124</v>
      </c>
    </row>
    <row customHeight="1" ht="11.25">
      <c r="A301" s="0" t="s">
        <v>22</v>
      </c>
      <c r="B301" s="0" t="s">
        <v>48</v>
      </c>
      <c r="C301" s="0" t="s">
        <v>50</v>
      </c>
      <c r="D301" s="0" t="s">
        <v>22</v>
      </c>
      <c r="E301" s="0" t="s">
        <v>4336</v>
      </c>
      <c r="F301" s="0" t="s">
        <v>1306</v>
      </c>
      <c r="G301" s="0" t="s">
        <v>1472</v>
      </c>
      <c r="H301" s="0" t="s">
        <v>1472</v>
      </c>
      <c r="I301" s="0" t="s">
        <v>1473</v>
      </c>
      <c r="J301" s="0" t="s">
        <v>4180</v>
      </c>
      <c r="K301" s="0" t="s">
        <v>4181</v>
      </c>
      <c r="L301" s="0" t="s">
        <v>4337</v>
      </c>
      <c r="M301" s="0" t="s">
        <v>4338</v>
      </c>
      <c r="N301" s="0" t="s">
        <v>98</v>
      </c>
      <c r="O301" s="0" t="s">
        <v>1472</v>
      </c>
      <c r="P301" s="0" t="s">
        <v>1472</v>
      </c>
      <c r="Q301" s="0" t="s">
        <v>1473</v>
      </c>
      <c r="R301" s="0" t="s">
        <v>4180</v>
      </c>
      <c r="S301" s="0" t="s">
        <v>4181</v>
      </c>
      <c r="T301" s="0" t="s">
        <v>3737</v>
      </c>
      <c r="U301" s="0" t="s">
        <v>4339</v>
      </c>
      <c r="V301" s="0" t="s">
        <v>4340</v>
      </c>
      <c r="W301" s="0" t="s">
        <v>3607</v>
      </c>
      <c r="X301" s="0" t="s">
        <v>3608</v>
      </c>
      <c r="Y301" s="0" t="s">
        <v>3605</v>
      </c>
      <c r="Z301" s="0" t="s">
        <v>4341</v>
      </c>
      <c r="AA301" s="0" t="s">
        <v>3921</v>
      </c>
      <c r="AB301" s="0" t="s">
        <v>4342</v>
      </c>
      <c r="AC301" s="0" t="s">
        <v>61</v>
      </c>
      <c r="AD301" s="0" t="s">
        <v>19</v>
      </c>
      <c r="AE301" s="0" t="s">
        <v>61</v>
      </c>
      <c r="AF301" s="0" t="s">
        <v>118</v>
      </c>
      <c r="AG301" s="0" t="s">
        <v>118</v>
      </c>
      <c r="AH301" s="0" t="s">
        <v>22</v>
      </c>
      <c r="AI301" s="0" t="s">
        <v>22</v>
      </c>
      <c r="AJ301" s="0" t="s">
        <v>118</v>
      </c>
      <c r="AK301" s="0" t="s">
        <v>118</v>
      </c>
    </row>
    <row customHeight="1" ht="11.25">
      <c r="A302" s="0" t="s">
        <v>22</v>
      </c>
      <c r="B302" s="0" t="s">
        <v>48</v>
      </c>
      <c r="C302" s="0" t="s">
        <v>50</v>
      </c>
      <c r="D302" s="0" t="s">
        <v>22</v>
      </c>
      <c r="E302" s="0" t="s">
        <v>4336</v>
      </c>
      <c r="F302" s="0" t="s">
        <v>1306</v>
      </c>
      <c r="G302" s="0" t="s">
        <v>169</v>
      </c>
      <c r="H302" s="0" t="s">
        <v>169</v>
      </c>
      <c r="I302" s="0" t="s">
        <v>170</v>
      </c>
      <c r="J302" s="0" t="s">
        <v>4180</v>
      </c>
      <c r="K302" s="0" t="s">
        <v>4343</v>
      </c>
      <c r="L302" s="0" t="s">
        <v>4337</v>
      </c>
      <c r="M302" s="0" t="s">
        <v>4338</v>
      </c>
      <c r="N302" s="0" t="s">
        <v>98</v>
      </c>
      <c r="O302" s="0" t="s">
        <v>169</v>
      </c>
      <c r="P302" s="0" t="s">
        <v>169</v>
      </c>
      <c r="Q302" s="0" t="s">
        <v>170</v>
      </c>
      <c r="R302" s="0" t="s">
        <v>4180</v>
      </c>
      <c r="S302" s="0" t="s">
        <v>4343</v>
      </c>
      <c r="T302" s="0" t="s">
        <v>3737</v>
      </c>
      <c r="U302" s="0" t="s">
        <v>4339</v>
      </c>
      <c r="V302" s="0" t="s">
        <v>4340</v>
      </c>
      <c r="W302" s="0" t="s">
        <v>3607</v>
      </c>
      <c r="X302" s="0" t="s">
        <v>3608</v>
      </c>
      <c r="Y302" s="0" t="s">
        <v>3605</v>
      </c>
      <c r="Z302" s="0" t="s">
        <v>4341</v>
      </c>
      <c r="AA302" s="0" t="s">
        <v>3921</v>
      </c>
      <c r="AB302" s="0" t="s">
        <v>4342</v>
      </c>
      <c r="AC302" s="0" t="s">
        <v>61</v>
      </c>
      <c r="AD302" s="0" t="s">
        <v>19</v>
      </c>
      <c r="AE302" s="0" t="s">
        <v>61</v>
      </c>
      <c r="AF302" s="0" t="s">
        <v>118</v>
      </c>
      <c r="AG302" s="0" t="s">
        <v>118</v>
      </c>
      <c r="AH302" s="0" t="s">
        <v>22</v>
      </c>
      <c r="AI302" s="0" t="s">
        <v>22</v>
      </c>
      <c r="AJ302" s="0" t="s">
        <v>118</v>
      </c>
      <c r="AK302" s="0" t="s">
        <v>118</v>
      </c>
    </row>
    <row customHeight="1" ht="11.25">
      <c r="A303" s="0" t="s">
        <v>22</v>
      </c>
      <c r="B303" s="0" t="s">
        <v>48</v>
      </c>
      <c r="C303" s="0" t="s">
        <v>50</v>
      </c>
      <c r="D303" s="0" t="s">
        <v>22</v>
      </c>
      <c r="E303" s="0" t="s">
        <v>4344</v>
      </c>
      <c r="F303" s="0" t="s">
        <v>1306</v>
      </c>
      <c r="G303" s="0" t="s">
        <v>1472</v>
      </c>
      <c r="H303" s="0" t="s">
        <v>1472</v>
      </c>
      <c r="I303" s="0" t="s">
        <v>1473</v>
      </c>
      <c r="J303" s="0" t="s">
        <v>4180</v>
      </c>
      <c r="K303" s="0" t="s">
        <v>4181</v>
      </c>
      <c r="L303" s="0" t="s">
        <v>4345</v>
      </c>
      <c r="M303" s="0" t="s">
        <v>4346</v>
      </c>
      <c r="N303" s="0" t="s">
        <v>98</v>
      </c>
      <c r="O303" s="0" t="s">
        <v>1472</v>
      </c>
      <c r="P303" s="0" t="s">
        <v>1472</v>
      </c>
      <c r="Q303" s="0" t="s">
        <v>1473</v>
      </c>
      <c r="R303" s="0" t="s">
        <v>4180</v>
      </c>
      <c r="S303" s="0" t="s">
        <v>4181</v>
      </c>
      <c r="T303" s="0" t="s">
        <v>3737</v>
      </c>
      <c r="U303" s="0" t="s">
        <v>4339</v>
      </c>
      <c r="V303" s="0" t="s">
        <v>4340</v>
      </c>
      <c r="W303" s="0" t="s">
        <v>3607</v>
      </c>
      <c r="X303" s="0" t="s">
        <v>3700</v>
      </c>
      <c r="Y303" s="0" t="s">
        <v>3605</v>
      </c>
      <c r="Z303" s="0" t="s">
        <v>4250</v>
      </c>
      <c r="AA303" s="0" t="s">
        <v>4251</v>
      </c>
      <c r="AB303" s="0" t="s">
        <v>4347</v>
      </c>
      <c r="AC303" s="0" t="s">
        <v>61</v>
      </c>
      <c r="AD303" s="0" t="s">
        <v>19</v>
      </c>
      <c r="AE303" s="0" t="s">
        <v>61</v>
      </c>
      <c r="AF303" s="0" t="s">
        <v>118</v>
      </c>
      <c r="AG303" s="0" t="s">
        <v>118</v>
      </c>
      <c r="AH303" s="0" t="s">
        <v>22</v>
      </c>
      <c r="AI303" s="0" t="s">
        <v>22</v>
      </c>
      <c r="AJ303" s="0" t="s">
        <v>118</v>
      </c>
      <c r="AK303" s="0" t="s">
        <v>118</v>
      </c>
    </row>
    <row customHeight="1" ht="11.25">
      <c r="A304" s="0" t="s">
        <v>22</v>
      </c>
      <c r="B304" s="0" t="s">
        <v>48</v>
      </c>
      <c r="C304" s="0" t="s">
        <v>50</v>
      </c>
      <c r="D304" s="0" t="s">
        <v>22</v>
      </c>
      <c r="E304" s="0" t="s">
        <v>4344</v>
      </c>
      <c r="F304" s="0" t="s">
        <v>1306</v>
      </c>
      <c r="G304" s="0" t="s">
        <v>169</v>
      </c>
      <c r="H304" s="0" t="s">
        <v>169</v>
      </c>
      <c r="I304" s="0" t="s">
        <v>170</v>
      </c>
      <c r="J304" s="0" t="s">
        <v>4180</v>
      </c>
      <c r="K304" s="0" t="s">
        <v>4343</v>
      </c>
      <c r="L304" s="0" t="s">
        <v>4345</v>
      </c>
      <c r="M304" s="0" t="s">
        <v>4346</v>
      </c>
      <c r="N304" s="0" t="s">
        <v>98</v>
      </c>
      <c r="O304" s="0" t="s">
        <v>169</v>
      </c>
      <c r="P304" s="0" t="s">
        <v>169</v>
      </c>
      <c r="Q304" s="0" t="s">
        <v>170</v>
      </c>
      <c r="R304" s="0" t="s">
        <v>4180</v>
      </c>
      <c r="S304" s="0" t="s">
        <v>4343</v>
      </c>
      <c r="T304" s="0" t="s">
        <v>3737</v>
      </c>
      <c r="U304" s="0" t="s">
        <v>4339</v>
      </c>
      <c r="V304" s="0" t="s">
        <v>4340</v>
      </c>
      <c r="W304" s="0" t="s">
        <v>3607</v>
      </c>
      <c r="X304" s="0" t="s">
        <v>3700</v>
      </c>
      <c r="Y304" s="0" t="s">
        <v>3605</v>
      </c>
      <c r="Z304" s="0" t="s">
        <v>4250</v>
      </c>
      <c r="AA304" s="0" t="s">
        <v>4251</v>
      </c>
      <c r="AB304" s="0" t="s">
        <v>4347</v>
      </c>
      <c r="AC304" s="0" t="s">
        <v>61</v>
      </c>
      <c r="AD304" s="0" t="s">
        <v>19</v>
      </c>
      <c r="AE304" s="0" t="s">
        <v>61</v>
      </c>
      <c r="AF304" s="0" t="s">
        <v>118</v>
      </c>
      <c r="AG304" s="0" t="s">
        <v>118</v>
      </c>
      <c r="AH304" s="0" t="s">
        <v>22</v>
      </c>
      <c r="AI304" s="0" t="s">
        <v>22</v>
      </c>
      <c r="AJ304" s="0" t="s">
        <v>118</v>
      </c>
      <c r="AK304" s="0" t="s">
        <v>118</v>
      </c>
    </row>
    <row customHeight="1" ht="11.25">
      <c r="A305" s="0" t="s">
        <v>22</v>
      </c>
      <c r="B305" s="0" t="s">
        <v>48</v>
      </c>
      <c r="C305" s="0" t="s">
        <v>50</v>
      </c>
      <c r="D305" s="0" t="s">
        <v>22</v>
      </c>
      <c r="E305" s="0" t="s">
        <v>4348</v>
      </c>
      <c r="F305" s="0" t="s">
        <v>1269</v>
      </c>
      <c r="G305" s="0" t="s">
        <v>155</v>
      </c>
      <c r="H305" s="0" t="s">
        <v>155</v>
      </c>
      <c r="I305" s="0" t="s">
        <v>156</v>
      </c>
      <c r="J305" s="0" t="s">
        <v>4349</v>
      </c>
      <c r="K305" s="0" t="s">
        <v>4350</v>
      </c>
      <c r="L305" s="0" t="s">
        <v>4351</v>
      </c>
      <c r="M305" s="0" t="s">
        <v>1261</v>
      </c>
      <c r="N305" s="0" t="s">
        <v>98</v>
      </c>
      <c r="O305" s="0" t="s">
        <v>155</v>
      </c>
      <c r="P305" s="0" t="s">
        <v>155</v>
      </c>
      <c r="Q305" s="0" t="s">
        <v>156</v>
      </c>
      <c r="R305" s="0" t="s">
        <v>4349</v>
      </c>
      <c r="S305" s="0" t="s">
        <v>4350</v>
      </c>
      <c r="T305" s="0" t="s">
        <v>3737</v>
      </c>
      <c r="U305" s="0" t="s">
        <v>3738</v>
      </c>
      <c r="V305" s="0" t="s">
        <v>3699</v>
      </c>
      <c r="W305" s="0" t="s">
        <v>3607</v>
      </c>
      <c r="X305" s="0" t="s">
        <v>3700</v>
      </c>
      <c r="Y305" s="0" t="s">
        <v>3605</v>
      </c>
      <c r="Z305" s="0" t="s">
        <v>3740</v>
      </c>
      <c r="AA305" s="0" t="s">
        <v>3741</v>
      </c>
      <c r="AB305" s="0" t="s">
        <v>3742</v>
      </c>
      <c r="AC305" s="0" t="s">
        <v>61</v>
      </c>
      <c r="AD305" s="0" t="s">
        <v>19</v>
      </c>
      <c r="AE305" s="0" t="s">
        <v>19</v>
      </c>
      <c r="AF305" s="0" t="s">
        <v>118</v>
      </c>
      <c r="AG305" s="0" t="s">
        <v>118</v>
      </c>
      <c r="AH305" s="0" t="s">
        <v>22</v>
      </c>
      <c r="AI305" s="0" t="s">
        <v>22</v>
      </c>
      <c r="AJ305" s="0" t="s">
        <v>22</v>
      </c>
      <c r="AK305" s="0" t="s">
        <v>22</v>
      </c>
    </row>
    <row customHeight="1" ht="11.25">
      <c r="A306" s="0" t="s">
        <v>22</v>
      </c>
      <c r="B306" s="0" t="s">
        <v>48</v>
      </c>
      <c r="C306" s="0" t="s">
        <v>50</v>
      </c>
      <c r="D306" s="0" t="s">
        <v>22</v>
      </c>
      <c r="E306" s="0" t="s">
        <v>4348</v>
      </c>
      <c r="F306" s="0" t="s">
        <v>1269</v>
      </c>
      <c r="G306" s="0" t="s">
        <v>155</v>
      </c>
      <c r="H306" s="0" t="s">
        <v>155</v>
      </c>
      <c r="I306" s="0" t="s">
        <v>156</v>
      </c>
      <c r="J306" s="0" t="s">
        <v>4349</v>
      </c>
      <c r="K306" s="0" t="s">
        <v>4350</v>
      </c>
      <c r="L306" s="0" t="s">
        <v>4351</v>
      </c>
      <c r="M306" s="0" t="s">
        <v>1261</v>
      </c>
      <c r="N306" s="0" t="s">
        <v>98</v>
      </c>
      <c r="O306" s="0" t="s">
        <v>155</v>
      </c>
      <c r="P306" s="0" t="s">
        <v>155</v>
      </c>
      <c r="Q306" s="0" t="s">
        <v>156</v>
      </c>
      <c r="R306" s="0" t="s">
        <v>4349</v>
      </c>
      <c r="S306" s="0" t="s">
        <v>4350</v>
      </c>
      <c r="T306" s="0" t="s">
        <v>3737</v>
      </c>
      <c r="U306" s="0" t="s">
        <v>3738</v>
      </c>
      <c r="V306" s="0" t="s">
        <v>3699</v>
      </c>
      <c r="W306" s="0" t="s">
        <v>3607</v>
      </c>
      <c r="X306" s="0" t="s">
        <v>3700</v>
      </c>
      <c r="Y306" s="0" t="s">
        <v>3605</v>
      </c>
      <c r="Z306" s="0" t="s">
        <v>3740</v>
      </c>
      <c r="AA306" s="0" t="s">
        <v>3741</v>
      </c>
      <c r="AB306" s="0" t="s">
        <v>3742</v>
      </c>
      <c r="AC306" s="0" t="s">
        <v>61</v>
      </c>
      <c r="AD306" s="0" t="s">
        <v>19</v>
      </c>
      <c r="AE306" s="0" t="s">
        <v>19</v>
      </c>
      <c r="AF306" s="0" t="s">
        <v>118</v>
      </c>
      <c r="AG306" s="0" t="s">
        <v>118</v>
      </c>
      <c r="AH306" s="0" t="s">
        <v>22</v>
      </c>
      <c r="AI306" s="0" t="s">
        <v>22</v>
      </c>
      <c r="AJ306" s="0" t="s">
        <v>22</v>
      </c>
      <c r="AK306" s="0" t="s">
        <v>22</v>
      </c>
    </row>
    <row customHeight="1" ht="11.25">
      <c r="A307" s="0" t="s">
        <v>22</v>
      </c>
      <c r="B307" s="0" t="s">
        <v>48</v>
      </c>
      <c r="C307" s="0" t="s">
        <v>50</v>
      </c>
      <c r="D307" s="0" t="s">
        <v>22</v>
      </c>
      <c r="E307" s="0" t="s">
        <v>4352</v>
      </c>
      <c r="F307" s="0" t="s">
        <v>1269</v>
      </c>
      <c r="G307" s="0" t="s">
        <v>181</v>
      </c>
      <c r="H307" s="0" t="s">
        <v>181</v>
      </c>
      <c r="I307" s="0" t="s">
        <v>182</v>
      </c>
      <c r="J307" s="0" t="s">
        <v>4353</v>
      </c>
      <c r="K307" s="0" t="s">
        <v>4354</v>
      </c>
      <c r="L307" s="0" t="s">
        <v>976</v>
      </c>
      <c r="M307" s="0" t="s">
        <v>976</v>
      </c>
      <c r="N307" s="0" t="s">
        <v>98</v>
      </c>
      <c r="O307" s="0" t="s">
        <v>181</v>
      </c>
      <c r="P307" s="0" t="s">
        <v>181</v>
      </c>
      <c r="Q307" s="0" t="s">
        <v>182</v>
      </c>
      <c r="R307" s="0" t="s">
        <v>4353</v>
      </c>
      <c r="S307" s="0" t="s">
        <v>4354</v>
      </c>
      <c r="T307" s="0" t="s">
        <v>4202</v>
      </c>
      <c r="U307" s="0" t="s">
        <v>4202</v>
      </c>
      <c r="V307" s="0" t="s">
        <v>3726</v>
      </c>
      <c r="W307" s="0" t="s">
        <v>3607</v>
      </c>
      <c r="X307" s="0" t="s">
        <v>3754</v>
      </c>
      <c r="Y307" s="0" t="s">
        <v>3733</v>
      </c>
      <c r="Z307" s="0" t="s">
        <v>1261</v>
      </c>
      <c r="AA307" s="0" t="s">
        <v>4355</v>
      </c>
      <c r="AB307" s="0" t="s">
        <v>4356</v>
      </c>
      <c r="AC307" s="0" t="s">
        <v>61</v>
      </c>
      <c r="AD307" s="0" t="s">
        <v>19</v>
      </c>
      <c r="AE307" s="0" t="s">
        <v>19</v>
      </c>
      <c r="AF307" s="0" t="s">
        <v>4357</v>
      </c>
      <c r="AG307" s="0" t="s">
        <v>114</v>
      </c>
      <c r="AH307" s="0" t="s">
        <v>22</v>
      </c>
      <c r="AI307" s="0" t="s">
        <v>22</v>
      </c>
      <c r="AJ307" s="0" t="s">
        <v>22</v>
      </c>
      <c r="AK307" s="0" t="s">
        <v>22</v>
      </c>
    </row>
    <row customHeight="1" ht="11.25">
      <c r="A308" s="0" t="s">
        <v>22</v>
      </c>
      <c r="B308" s="0" t="s">
        <v>48</v>
      </c>
      <c r="C308" s="0" t="s">
        <v>50</v>
      </c>
      <c r="D308" s="0" t="s">
        <v>22</v>
      </c>
      <c r="E308" s="0" t="s">
        <v>4358</v>
      </c>
      <c r="F308" s="0" t="s">
        <v>1269</v>
      </c>
      <c r="G308" s="0" t="s">
        <v>155</v>
      </c>
      <c r="H308" s="0" t="s">
        <v>155</v>
      </c>
      <c r="I308" s="0" t="s">
        <v>156</v>
      </c>
      <c r="J308" s="0" t="s">
        <v>3696</v>
      </c>
      <c r="K308" s="0" t="s">
        <v>3697</v>
      </c>
      <c r="L308" s="0" t="s">
        <v>4359</v>
      </c>
      <c r="M308" s="0" t="s">
        <v>4360</v>
      </c>
      <c r="N308" s="0" t="s">
        <v>98</v>
      </c>
      <c r="O308" s="0" t="s">
        <v>155</v>
      </c>
      <c r="P308" s="0" t="s">
        <v>155</v>
      </c>
      <c r="Q308" s="0" t="s">
        <v>156</v>
      </c>
      <c r="R308" s="0" t="s">
        <v>3696</v>
      </c>
      <c r="S308" s="0" t="s">
        <v>3697</v>
      </c>
      <c r="T308" s="0" t="s">
        <v>3604</v>
      </c>
      <c r="U308" s="0" t="s">
        <v>3605</v>
      </c>
      <c r="V308" s="0" t="s">
        <v>3699</v>
      </c>
      <c r="W308" s="0" t="s">
        <v>3607</v>
      </c>
      <c r="X308" s="0" t="s">
        <v>3608</v>
      </c>
      <c r="Y308" s="0" t="s">
        <v>3605</v>
      </c>
      <c r="Z308" s="0" t="s">
        <v>4361</v>
      </c>
      <c r="AA308" s="0" t="s">
        <v>3981</v>
      </c>
      <c r="AB308" s="0" t="s">
        <v>4362</v>
      </c>
      <c r="AC308" s="0" t="s">
        <v>61</v>
      </c>
      <c r="AD308" s="0" t="s">
        <v>19</v>
      </c>
      <c r="AE308" s="0" t="s">
        <v>19</v>
      </c>
      <c r="AF308" s="0" t="s">
        <v>118</v>
      </c>
      <c r="AG308" s="0" t="s">
        <v>118</v>
      </c>
      <c r="AH308" s="0" t="s">
        <v>22</v>
      </c>
      <c r="AI308" s="0" t="s">
        <v>22</v>
      </c>
      <c r="AJ308" s="0" t="s">
        <v>22</v>
      </c>
      <c r="AK308" s="0" t="s">
        <v>22</v>
      </c>
    </row>
    <row customHeight="1" ht="11.25">
      <c r="A309" s="0" t="s">
        <v>22</v>
      </c>
      <c r="B309" s="0" t="s">
        <v>48</v>
      </c>
      <c r="C309" s="0" t="s">
        <v>50</v>
      </c>
      <c r="D309" s="0" t="s">
        <v>22</v>
      </c>
      <c r="E309" s="0" t="s">
        <v>4358</v>
      </c>
      <c r="F309" s="0" t="s">
        <v>1269</v>
      </c>
      <c r="G309" s="0" t="s">
        <v>155</v>
      </c>
      <c r="H309" s="0" t="s">
        <v>155</v>
      </c>
      <c r="I309" s="0" t="s">
        <v>156</v>
      </c>
      <c r="J309" s="0" t="s">
        <v>3696</v>
      </c>
      <c r="K309" s="0" t="s">
        <v>3697</v>
      </c>
      <c r="L309" s="0" t="s">
        <v>4359</v>
      </c>
      <c r="M309" s="0" t="s">
        <v>4360</v>
      </c>
      <c r="N309" s="0" t="s">
        <v>98</v>
      </c>
      <c r="O309" s="0" t="s">
        <v>155</v>
      </c>
      <c r="P309" s="0" t="s">
        <v>155</v>
      </c>
      <c r="Q309" s="0" t="s">
        <v>156</v>
      </c>
      <c r="R309" s="0" t="s">
        <v>3696</v>
      </c>
      <c r="S309" s="0" t="s">
        <v>3697</v>
      </c>
      <c r="T309" s="0" t="s">
        <v>3604</v>
      </c>
      <c r="U309" s="0" t="s">
        <v>3605</v>
      </c>
      <c r="V309" s="0" t="s">
        <v>3699</v>
      </c>
      <c r="W309" s="0" t="s">
        <v>3607</v>
      </c>
      <c r="X309" s="0" t="s">
        <v>3608</v>
      </c>
      <c r="Y309" s="0" t="s">
        <v>3605</v>
      </c>
      <c r="Z309" s="0" t="s">
        <v>4361</v>
      </c>
      <c r="AA309" s="0" t="s">
        <v>3981</v>
      </c>
      <c r="AB309" s="0" t="s">
        <v>4362</v>
      </c>
      <c r="AC309" s="0" t="s">
        <v>61</v>
      </c>
      <c r="AD309" s="0" t="s">
        <v>19</v>
      </c>
      <c r="AE309" s="0" t="s">
        <v>19</v>
      </c>
      <c r="AF309" s="0" t="s">
        <v>118</v>
      </c>
      <c r="AG309" s="0" t="s">
        <v>118</v>
      </c>
      <c r="AH309" s="0" t="s">
        <v>22</v>
      </c>
      <c r="AI309" s="0" t="s">
        <v>22</v>
      </c>
      <c r="AJ309" s="0" t="s">
        <v>22</v>
      </c>
      <c r="AK309" s="0" t="s">
        <v>22</v>
      </c>
    </row>
    <row customHeight="1" ht="11.25">
      <c r="A310" s="0" t="s">
        <v>22</v>
      </c>
      <c r="B310" s="0" t="s">
        <v>48</v>
      </c>
      <c r="C310" s="0" t="s">
        <v>50</v>
      </c>
      <c r="D310" s="0" t="s">
        <v>22</v>
      </c>
      <c r="E310" s="0" t="s">
        <v>4363</v>
      </c>
      <c r="F310" s="0" t="s">
        <v>1269</v>
      </c>
      <c r="G310" s="0" t="s">
        <v>155</v>
      </c>
      <c r="H310" s="0" t="s">
        <v>155</v>
      </c>
      <c r="I310" s="0" t="s">
        <v>156</v>
      </c>
      <c r="J310" s="0" t="s">
        <v>4364</v>
      </c>
      <c r="K310" s="0" t="s">
        <v>4365</v>
      </c>
      <c r="L310" s="0" t="s">
        <v>4366</v>
      </c>
      <c r="M310" s="0" t="s">
        <v>4367</v>
      </c>
      <c r="N310" s="0" t="s">
        <v>98</v>
      </c>
      <c r="O310" s="0" t="s">
        <v>155</v>
      </c>
      <c r="P310" s="0" t="s">
        <v>155</v>
      </c>
      <c r="Q310" s="0" t="s">
        <v>156</v>
      </c>
      <c r="R310" s="0" t="s">
        <v>4364</v>
      </c>
      <c r="S310" s="0" t="s">
        <v>4365</v>
      </c>
      <c r="T310" s="0" t="s">
        <v>3604</v>
      </c>
      <c r="U310" s="0" t="s">
        <v>3605</v>
      </c>
      <c r="V310" s="0" t="s">
        <v>3699</v>
      </c>
      <c r="W310" s="0" t="s">
        <v>3607</v>
      </c>
      <c r="X310" s="0" t="s">
        <v>3608</v>
      </c>
      <c r="Y310" s="0" t="s">
        <v>3605</v>
      </c>
      <c r="Z310" s="0" t="s">
        <v>4368</v>
      </c>
      <c r="AA310" s="0" t="s">
        <v>4369</v>
      </c>
      <c r="AB310" s="0" t="s">
        <v>4370</v>
      </c>
      <c r="AC310" s="0" t="s">
        <v>61</v>
      </c>
      <c r="AD310" s="0" t="s">
        <v>19</v>
      </c>
      <c r="AE310" s="0" t="s">
        <v>19</v>
      </c>
      <c r="AF310" s="0" t="s">
        <v>118</v>
      </c>
      <c r="AG310" s="0" t="s">
        <v>118</v>
      </c>
      <c r="AH310" s="0" t="s">
        <v>22</v>
      </c>
      <c r="AI310" s="0" t="s">
        <v>22</v>
      </c>
      <c r="AJ310" s="0" t="s">
        <v>22</v>
      </c>
      <c r="AK310" s="0" t="s">
        <v>22</v>
      </c>
    </row>
    <row customHeight="1" ht="11.25">
      <c r="A311" s="0" t="s">
        <v>22</v>
      </c>
      <c r="B311" s="0" t="s">
        <v>48</v>
      </c>
      <c r="C311" s="0" t="s">
        <v>50</v>
      </c>
      <c r="D311" s="0" t="s">
        <v>22</v>
      </c>
      <c r="E311" s="0" t="s">
        <v>4363</v>
      </c>
      <c r="F311" s="0" t="s">
        <v>1269</v>
      </c>
      <c r="G311" s="0" t="s">
        <v>155</v>
      </c>
      <c r="H311" s="0" t="s">
        <v>155</v>
      </c>
      <c r="I311" s="0" t="s">
        <v>156</v>
      </c>
      <c r="J311" s="0" t="s">
        <v>4364</v>
      </c>
      <c r="K311" s="0" t="s">
        <v>4365</v>
      </c>
      <c r="L311" s="0" t="s">
        <v>4366</v>
      </c>
      <c r="M311" s="0" t="s">
        <v>4367</v>
      </c>
      <c r="N311" s="0" t="s">
        <v>98</v>
      </c>
      <c r="O311" s="0" t="s">
        <v>155</v>
      </c>
      <c r="P311" s="0" t="s">
        <v>155</v>
      </c>
      <c r="Q311" s="0" t="s">
        <v>156</v>
      </c>
      <c r="R311" s="0" t="s">
        <v>4364</v>
      </c>
      <c r="S311" s="0" t="s">
        <v>4365</v>
      </c>
      <c r="T311" s="0" t="s">
        <v>3604</v>
      </c>
      <c r="U311" s="0" t="s">
        <v>3605</v>
      </c>
      <c r="V311" s="0" t="s">
        <v>3699</v>
      </c>
      <c r="W311" s="0" t="s">
        <v>3607</v>
      </c>
      <c r="X311" s="0" t="s">
        <v>3608</v>
      </c>
      <c r="Y311" s="0" t="s">
        <v>3605</v>
      </c>
      <c r="Z311" s="0" t="s">
        <v>4368</v>
      </c>
      <c r="AA311" s="0" t="s">
        <v>4369</v>
      </c>
      <c r="AB311" s="0" t="s">
        <v>4370</v>
      </c>
      <c r="AC311" s="0" t="s">
        <v>61</v>
      </c>
      <c r="AD311" s="0" t="s">
        <v>19</v>
      </c>
      <c r="AE311" s="0" t="s">
        <v>19</v>
      </c>
      <c r="AF311" s="0" t="s">
        <v>118</v>
      </c>
      <c r="AG311" s="0" t="s">
        <v>118</v>
      </c>
      <c r="AH311" s="0" t="s">
        <v>22</v>
      </c>
      <c r="AI311" s="0" t="s">
        <v>22</v>
      </c>
      <c r="AJ311" s="0" t="s">
        <v>22</v>
      </c>
      <c r="AK311" s="0" t="s">
        <v>22</v>
      </c>
    </row>
    <row customHeight="1" ht="11.25">
      <c r="A312" s="0" t="s">
        <v>22</v>
      </c>
      <c r="B312" s="0" t="s">
        <v>48</v>
      </c>
      <c r="C312" s="0" t="s">
        <v>50</v>
      </c>
      <c r="D312" s="0" t="s">
        <v>22</v>
      </c>
      <c r="E312" s="0" t="s">
        <v>4371</v>
      </c>
      <c r="F312" s="0" t="s">
        <v>1269</v>
      </c>
      <c r="G312" s="0" t="s">
        <v>155</v>
      </c>
      <c r="H312" s="0" t="s">
        <v>155</v>
      </c>
      <c r="I312" s="0" t="s">
        <v>156</v>
      </c>
      <c r="J312" s="0" t="s">
        <v>4372</v>
      </c>
      <c r="K312" s="0" t="s">
        <v>4373</v>
      </c>
      <c r="L312" s="0" t="s">
        <v>4374</v>
      </c>
      <c r="M312" s="0" t="s">
        <v>4375</v>
      </c>
      <c r="N312" s="0" t="s">
        <v>98</v>
      </c>
      <c r="O312" s="0" t="s">
        <v>155</v>
      </c>
      <c r="P312" s="0" t="s">
        <v>155</v>
      </c>
      <c r="Q312" s="0" t="s">
        <v>156</v>
      </c>
      <c r="R312" s="0" t="s">
        <v>4372</v>
      </c>
      <c r="S312" s="0" t="s">
        <v>4373</v>
      </c>
      <c r="T312" s="0" t="s">
        <v>3604</v>
      </c>
      <c r="U312" s="0" t="s">
        <v>3605</v>
      </c>
      <c r="V312" s="0" t="s">
        <v>3699</v>
      </c>
      <c r="W312" s="0" t="s">
        <v>3607</v>
      </c>
      <c r="X312" s="0" t="s">
        <v>3608</v>
      </c>
      <c r="Y312" s="0" t="s">
        <v>3605</v>
      </c>
      <c r="Z312" s="0" t="s">
        <v>4376</v>
      </c>
      <c r="AA312" s="0" t="s">
        <v>4377</v>
      </c>
      <c r="AB312" s="0" t="s">
        <v>4378</v>
      </c>
      <c r="AC312" s="0" t="s">
        <v>61</v>
      </c>
      <c r="AD312" s="0" t="s">
        <v>19</v>
      </c>
      <c r="AE312" s="0" t="s">
        <v>19</v>
      </c>
      <c r="AF312" s="0" t="s">
        <v>118</v>
      </c>
      <c r="AG312" s="0" t="s">
        <v>118</v>
      </c>
      <c r="AH312" s="0" t="s">
        <v>22</v>
      </c>
      <c r="AI312" s="0" t="s">
        <v>22</v>
      </c>
      <c r="AJ312" s="0" t="s">
        <v>22</v>
      </c>
      <c r="AK312" s="0" t="s">
        <v>22</v>
      </c>
    </row>
    <row customHeight="1" ht="11.25">
      <c r="A313" s="0" t="s">
        <v>22</v>
      </c>
      <c r="B313" s="0" t="s">
        <v>48</v>
      </c>
      <c r="C313" s="0" t="s">
        <v>50</v>
      </c>
      <c r="D313" s="0" t="s">
        <v>22</v>
      </c>
      <c r="E313" s="0" t="s">
        <v>4371</v>
      </c>
      <c r="F313" s="0" t="s">
        <v>1269</v>
      </c>
      <c r="G313" s="0" t="s">
        <v>155</v>
      </c>
      <c r="H313" s="0" t="s">
        <v>155</v>
      </c>
      <c r="I313" s="0" t="s">
        <v>156</v>
      </c>
      <c r="J313" s="0" t="s">
        <v>4372</v>
      </c>
      <c r="K313" s="0" t="s">
        <v>4373</v>
      </c>
      <c r="L313" s="0" t="s">
        <v>4374</v>
      </c>
      <c r="M313" s="0" t="s">
        <v>4375</v>
      </c>
      <c r="N313" s="0" t="s">
        <v>98</v>
      </c>
      <c r="O313" s="0" t="s">
        <v>155</v>
      </c>
      <c r="P313" s="0" t="s">
        <v>155</v>
      </c>
      <c r="Q313" s="0" t="s">
        <v>156</v>
      </c>
      <c r="R313" s="0" t="s">
        <v>4372</v>
      </c>
      <c r="S313" s="0" t="s">
        <v>4373</v>
      </c>
      <c r="T313" s="0" t="s">
        <v>3604</v>
      </c>
      <c r="U313" s="0" t="s">
        <v>3605</v>
      </c>
      <c r="V313" s="0" t="s">
        <v>3699</v>
      </c>
      <c r="W313" s="0" t="s">
        <v>3607</v>
      </c>
      <c r="X313" s="0" t="s">
        <v>3608</v>
      </c>
      <c r="Y313" s="0" t="s">
        <v>3605</v>
      </c>
      <c r="Z313" s="0" t="s">
        <v>4376</v>
      </c>
      <c r="AA313" s="0" t="s">
        <v>4377</v>
      </c>
      <c r="AB313" s="0" t="s">
        <v>4378</v>
      </c>
      <c r="AC313" s="0" t="s">
        <v>61</v>
      </c>
      <c r="AD313" s="0" t="s">
        <v>19</v>
      </c>
      <c r="AE313" s="0" t="s">
        <v>19</v>
      </c>
      <c r="AF313" s="0" t="s">
        <v>118</v>
      </c>
      <c r="AG313" s="0" t="s">
        <v>118</v>
      </c>
      <c r="AH313" s="0" t="s">
        <v>22</v>
      </c>
      <c r="AI313" s="0" t="s">
        <v>22</v>
      </c>
      <c r="AJ313" s="0" t="s">
        <v>22</v>
      </c>
      <c r="AK313" s="0" t="s">
        <v>22</v>
      </c>
    </row>
    <row customHeight="1" ht="11.25">
      <c r="A314" s="0" t="s">
        <v>22</v>
      </c>
      <c r="B314" s="0" t="s">
        <v>48</v>
      </c>
      <c r="C314" s="0" t="s">
        <v>50</v>
      </c>
      <c r="D314" s="0" t="s">
        <v>22</v>
      </c>
      <c r="E314" s="0" t="s">
        <v>4379</v>
      </c>
      <c r="F314" s="0" t="s">
        <v>1306</v>
      </c>
      <c r="G314" s="0" t="s">
        <v>1472</v>
      </c>
      <c r="H314" s="0" t="s">
        <v>1472</v>
      </c>
      <c r="I314" s="0" t="s">
        <v>1473</v>
      </c>
      <c r="J314" s="0" t="s">
        <v>1483</v>
      </c>
      <c r="K314" s="0" t="s">
        <v>1484</v>
      </c>
      <c r="L314" s="0" t="s">
        <v>4380</v>
      </c>
      <c r="M314" s="0" t="s">
        <v>4381</v>
      </c>
      <c r="N314" s="0" t="s">
        <v>98</v>
      </c>
      <c r="O314" s="0" t="s">
        <v>1472</v>
      </c>
      <c r="P314" s="0" t="s">
        <v>1472</v>
      </c>
      <c r="Q314" s="0" t="s">
        <v>1473</v>
      </c>
      <c r="R314" s="0" t="s">
        <v>1483</v>
      </c>
      <c r="S314" s="0" t="s">
        <v>1484</v>
      </c>
      <c r="T314" s="0" t="s">
        <v>3737</v>
      </c>
      <c r="U314" s="0" t="s">
        <v>3738</v>
      </c>
      <c r="V314" s="0" t="s">
        <v>4382</v>
      </c>
      <c r="W314" s="0" t="s">
        <v>3607</v>
      </c>
      <c r="X314" s="0" t="s">
        <v>3700</v>
      </c>
      <c r="Y314" s="0" t="s">
        <v>3605</v>
      </c>
      <c r="Z314" s="0" t="s">
        <v>4250</v>
      </c>
      <c r="AA314" s="0" t="s">
        <v>4251</v>
      </c>
      <c r="AB314" s="0" t="s">
        <v>4347</v>
      </c>
      <c r="AC314" s="0" t="s">
        <v>61</v>
      </c>
      <c r="AD314" s="0" t="s">
        <v>19</v>
      </c>
      <c r="AE314" s="0" t="s">
        <v>61</v>
      </c>
      <c r="AF314" s="0" t="s">
        <v>118</v>
      </c>
      <c r="AG314" s="0" t="s">
        <v>114</v>
      </c>
      <c r="AH314" s="0" t="s">
        <v>22</v>
      </c>
      <c r="AI314" s="0" t="s">
        <v>22</v>
      </c>
      <c r="AJ314" s="0" t="s">
        <v>118</v>
      </c>
      <c r="AK314" s="0" t="s">
        <v>114</v>
      </c>
    </row>
    <row customHeight="1" ht="11.25">
      <c r="A315" s="0" t="s">
        <v>22</v>
      </c>
      <c r="B315" s="0" t="s">
        <v>48</v>
      </c>
      <c r="C315" s="0" t="s">
        <v>50</v>
      </c>
      <c r="D315" s="0" t="s">
        <v>22</v>
      </c>
      <c r="E315" s="0" t="s">
        <v>4379</v>
      </c>
      <c r="F315" s="0" t="s">
        <v>1306</v>
      </c>
      <c r="G315" s="0" t="s">
        <v>169</v>
      </c>
      <c r="H315" s="0" t="s">
        <v>169</v>
      </c>
      <c r="I315" s="0" t="s">
        <v>170</v>
      </c>
      <c r="J315" s="0" t="s">
        <v>1483</v>
      </c>
      <c r="K315" s="0" t="s">
        <v>4383</v>
      </c>
      <c r="L315" s="0" t="s">
        <v>4380</v>
      </c>
      <c r="M315" s="0" t="s">
        <v>4381</v>
      </c>
      <c r="N315" s="0" t="s">
        <v>98</v>
      </c>
      <c r="O315" s="0" t="s">
        <v>169</v>
      </c>
      <c r="P315" s="0" t="s">
        <v>169</v>
      </c>
      <c r="Q315" s="0" t="s">
        <v>170</v>
      </c>
      <c r="R315" s="0" t="s">
        <v>1483</v>
      </c>
      <c r="S315" s="0" t="s">
        <v>4383</v>
      </c>
      <c r="T315" s="0" t="s">
        <v>3737</v>
      </c>
      <c r="U315" s="0" t="s">
        <v>3738</v>
      </c>
      <c r="V315" s="0" t="s">
        <v>4382</v>
      </c>
      <c r="W315" s="0" t="s">
        <v>3607</v>
      </c>
      <c r="X315" s="0" t="s">
        <v>3700</v>
      </c>
      <c r="Y315" s="0" t="s">
        <v>3605</v>
      </c>
      <c r="Z315" s="0" t="s">
        <v>4250</v>
      </c>
      <c r="AA315" s="0" t="s">
        <v>4251</v>
      </c>
      <c r="AB315" s="0" t="s">
        <v>4347</v>
      </c>
      <c r="AC315" s="0" t="s">
        <v>61</v>
      </c>
      <c r="AD315" s="0" t="s">
        <v>19</v>
      </c>
      <c r="AE315" s="0" t="s">
        <v>61</v>
      </c>
      <c r="AF315" s="0" t="s">
        <v>118</v>
      </c>
      <c r="AG315" s="0" t="s">
        <v>114</v>
      </c>
      <c r="AH315" s="0" t="s">
        <v>22</v>
      </c>
      <c r="AI315" s="0" t="s">
        <v>22</v>
      </c>
      <c r="AJ315" s="0" t="s">
        <v>118</v>
      </c>
      <c r="AK315" s="0" t="s">
        <v>114</v>
      </c>
    </row>
    <row customHeight="1" ht="11.25">
      <c r="A316" s="0" t="s">
        <v>22</v>
      </c>
      <c r="B316" s="0" t="s">
        <v>48</v>
      </c>
      <c r="C316" s="0" t="s">
        <v>50</v>
      </c>
      <c r="D316" s="0" t="s">
        <v>22</v>
      </c>
      <c r="E316" s="0" t="s">
        <v>4384</v>
      </c>
      <c r="F316" s="0" t="s">
        <v>1269</v>
      </c>
      <c r="G316" s="0" t="s">
        <v>155</v>
      </c>
      <c r="H316" s="0" t="s">
        <v>155</v>
      </c>
      <c r="I316" s="0" t="s">
        <v>156</v>
      </c>
      <c r="J316" s="0" t="s">
        <v>4385</v>
      </c>
      <c r="K316" s="0" t="s">
        <v>4386</v>
      </c>
      <c r="L316" s="0" t="s">
        <v>4387</v>
      </c>
      <c r="M316" s="0" t="s">
        <v>4388</v>
      </c>
      <c r="N316" s="0" t="s">
        <v>98</v>
      </c>
      <c r="O316" s="0" t="s">
        <v>155</v>
      </c>
      <c r="P316" s="0" t="s">
        <v>155</v>
      </c>
      <c r="Q316" s="0" t="s">
        <v>156</v>
      </c>
      <c r="R316" s="0" t="s">
        <v>4385</v>
      </c>
      <c r="S316" s="0" t="s">
        <v>4386</v>
      </c>
      <c r="T316" s="0" t="s">
        <v>3604</v>
      </c>
      <c r="U316" s="0" t="s">
        <v>3605</v>
      </c>
      <c r="V316" s="0" t="s">
        <v>3699</v>
      </c>
      <c r="W316" s="0" t="s">
        <v>3607</v>
      </c>
      <c r="X316" s="0" t="s">
        <v>3608</v>
      </c>
      <c r="Y316" s="0" t="s">
        <v>3605</v>
      </c>
      <c r="Z316" s="0" t="s">
        <v>4389</v>
      </c>
      <c r="AA316" s="0" t="s">
        <v>4390</v>
      </c>
      <c r="AB316" s="0" t="s">
        <v>4391</v>
      </c>
      <c r="AC316" s="0" t="s">
        <v>61</v>
      </c>
      <c r="AD316" s="0" t="s">
        <v>19</v>
      </c>
      <c r="AE316" s="0" t="s">
        <v>19</v>
      </c>
      <c r="AF316" s="0" t="s">
        <v>118</v>
      </c>
      <c r="AG316" s="0" t="s">
        <v>118</v>
      </c>
      <c r="AH316" s="0" t="s">
        <v>22</v>
      </c>
      <c r="AI316" s="0" t="s">
        <v>22</v>
      </c>
      <c r="AJ316" s="0" t="s">
        <v>22</v>
      </c>
      <c r="AK316" s="0" t="s">
        <v>22</v>
      </c>
    </row>
    <row customHeight="1" ht="11.25">
      <c r="A317" s="0" t="s">
        <v>22</v>
      </c>
      <c r="B317" s="0" t="s">
        <v>48</v>
      </c>
      <c r="C317" s="0" t="s">
        <v>50</v>
      </c>
      <c r="D317" s="0" t="s">
        <v>22</v>
      </c>
      <c r="E317" s="0" t="s">
        <v>4384</v>
      </c>
      <c r="F317" s="0" t="s">
        <v>1269</v>
      </c>
      <c r="G317" s="0" t="s">
        <v>155</v>
      </c>
      <c r="H317" s="0" t="s">
        <v>155</v>
      </c>
      <c r="I317" s="0" t="s">
        <v>156</v>
      </c>
      <c r="J317" s="0" t="s">
        <v>4385</v>
      </c>
      <c r="K317" s="0" t="s">
        <v>4386</v>
      </c>
      <c r="L317" s="0" t="s">
        <v>4387</v>
      </c>
      <c r="M317" s="0" t="s">
        <v>4388</v>
      </c>
      <c r="N317" s="0" t="s">
        <v>98</v>
      </c>
      <c r="O317" s="0" t="s">
        <v>155</v>
      </c>
      <c r="P317" s="0" t="s">
        <v>155</v>
      </c>
      <c r="Q317" s="0" t="s">
        <v>156</v>
      </c>
      <c r="R317" s="0" t="s">
        <v>4385</v>
      </c>
      <c r="S317" s="0" t="s">
        <v>4386</v>
      </c>
      <c r="T317" s="0" t="s">
        <v>3604</v>
      </c>
      <c r="U317" s="0" t="s">
        <v>3605</v>
      </c>
      <c r="V317" s="0" t="s">
        <v>3699</v>
      </c>
      <c r="W317" s="0" t="s">
        <v>3607</v>
      </c>
      <c r="X317" s="0" t="s">
        <v>3608</v>
      </c>
      <c r="Y317" s="0" t="s">
        <v>3605</v>
      </c>
      <c r="Z317" s="0" t="s">
        <v>4389</v>
      </c>
      <c r="AA317" s="0" t="s">
        <v>4390</v>
      </c>
      <c r="AB317" s="0" t="s">
        <v>4391</v>
      </c>
      <c r="AC317" s="0" t="s">
        <v>61</v>
      </c>
      <c r="AD317" s="0" t="s">
        <v>19</v>
      </c>
      <c r="AE317" s="0" t="s">
        <v>19</v>
      </c>
      <c r="AF317" s="0" t="s">
        <v>118</v>
      </c>
      <c r="AG317" s="0" t="s">
        <v>118</v>
      </c>
      <c r="AH317" s="0" t="s">
        <v>22</v>
      </c>
      <c r="AI317" s="0" t="s">
        <v>22</v>
      </c>
      <c r="AJ317" s="0" t="s">
        <v>22</v>
      </c>
      <c r="AK317" s="0" t="s">
        <v>22</v>
      </c>
    </row>
    <row customHeight="1" ht="11.25">
      <c r="A318" s="0" t="s">
        <v>22</v>
      </c>
      <c r="B318" s="0" t="s">
        <v>48</v>
      </c>
      <c r="C318" s="0" t="s">
        <v>50</v>
      </c>
      <c r="D318" s="0" t="s">
        <v>22</v>
      </c>
      <c r="E318" s="0" t="s">
        <v>4392</v>
      </c>
      <c r="F318" s="0" t="s">
        <v>1269</v>
      </c>
      <c r="G318" s="0" t="s">
        <v>155</v>
      </c>
      <c r="H318" s="0" t="s">
        <v>155</v>
      </c>
      <c r="I318" s="0" t="s">
        <v>156</v>
      </c>
      <c r="J318" s="0" t="s">
        <v>4364</v>
      </c>
      <c r="K318" s="0" t="s">
        <v>4365</v>
      </c>
      <c r="L318" s="0" t="s">
        <v>4393</v>
      </c>
      <c r="M318" s="0" t="s">
        <v>4394</v>
      </c>
      <c r="N318" s="0" t="s">
        <v>98</v>
      </c>
      <c r="O318" s="0" t="s">
        <v>155</v>
      </c>
      <c r="P318" s="0" t="s">
        <v>155</v>
      </c>
      <c r="Q318" s="0" t="s">
        <v>156</v>
      </c>
      <c r="R318" s="0" t="s">
        <v>4364</v>
      </c>
      <c r="S318" s="0" t="s">
        <v>4365</v>
      </c>
      <c r="T318" s="0" t="s">
        <v>3604</v>
      </c>
      <c r="U318" s="0" t="s">
        <v>3605</v>
      </c>
      <c r="V318" s="0" t="s">
        <v>3699</v>
      </c>
      <c r="W318" s="0" t="s">
        <v>3607</v>
      </c>
      <c r="X318" s="0" t="s">
        <v>3608</v>
      </c>
      <c r="Y318" s="0" t="s">
        <v>3605</v>
      </c>
      <c r="Z318" s="0" t="s">
        <v>4395</v>
      </c>
      <c r="AA318" s="0" t="s">
        <v>4396</v>
      </c>
      <c r="AB318" s="0" t="s">
        <v>4397</v>
      </c>
      <c r="AC318" s="0" t="s">
        <v>61</v>
      </c>
      <c r="AD318" s="0" t="s">
        <v>19</v>
      </c>
      <c r="AE318" s="0" t="s">
        <v>19</v>
      </c>
      <c r="AF318" s="0" t="s">
        <v>118</v>
      </c>
      <c r="AG318" s="0" t="s">
        <v>118</v>
      </c>
      <c r="AH318" s="0" t="s">
        <v>22</v>
      </c>
      <c r="AI318" s="0" t="s">
        <v>22</v>
      </c>
      <c r="AJ318" s="0" t="s">
        <v>22</v>
      </c>
      <c r="AK318" s="0" t="s">
        <v>22</v>
      </c>
    </row>
    <row customHeight="1" ht="11.25">
      <c r="A319" s="0" t="s">
        <v>22</v>
      </c>
      <c r="B319" s="0" t="s">
        <v>48</v>
      </c>
      <c r="C319" s="0" t="s">
        <v>50</v>
      </c>
      <c r="D319" s="0" t="s">
        <v>22</v>
      </c>
      <c r="E319" s="0" t="s">
        <v>4392</v>
      </c>
      <c r="F319" s="0" t="s">
        <v>1269</v>
      </c>
      <c r="G319" s="0" t="s">
        <v>155</v>
      </c>
      <c r="H319" s="0" t="s">
        <v>155</v>
      </c>
      <c r="I319" s="0" t="s">
        <v>156</v>
      </c>
      <c r="J319" s="0" t="s">
        <v>4364</v>
      </c>
      <c r="K319" s="0" t="s">
        <v>4365</v>
      </c>
      <c r="L319" s="0" t="s">
        <v>4393</v>
      </c>
      <c r="M319" s="0" t="s">
        <v>4394</v>
      </c>
      <c r="N319" s="0" t="s">
        <v>98</v>
      </c>
      <c r="O319" s="0" t="s">
        <v>155</v>
      </c>
      <c r="P319" s="0" t="s">
        <v>155</v>
      </c>
      <c r="Q319" s="0" t="s">
        <v>156</v>
      </c>
      <c r="R319" s="0" t="s">
        <v>4364</v>
      </c>
      <c r="S319" s="0" t="s">
        <v>4365</v>
      </c>
      <c r="T319" s="0" t="s">
        <v>3604</v>
      </c>
      <c r="U319" s="0" t="s">
        <v>3605</v>
      </c>
      <c r="V319" s="0" t="s">
        <v>3699</v>
      </c>
      <c r="W319" s="0" t="s">
        <v>3607</v>
      </c>
      <c r="X319" s="0" t="s">
        <v>3608</v>
      </c>
      <c r="Y319" s="0" t="s">
        <v>3605</v>
      </c>
      <c r="Z319" s="0" t="s">
        <v>4395</v>
      </c>
      <c r="AA319" s="0" t="s">
        <v>4396</v>
      </c>
      <c r="AB319" s="0" t="s">
        <v>4397</v>
      </c>
      <c r="AC319" s="0" t="s">
        <v>61</v>
      </c>
      <c r="AD319" s="0" t="s">
        <v>19</v>
      </c>
      <c r="AE319" s="0" t="s">
        <v>19</v>
      </c>
      <c r="AF319" s="0" t="s">
        <v>118</v>
      </c>
      <c r="AG319" s="0" t="s">
        <v>118</v>
      </c>
      <c r="AH319" s="0" t="s">
        <v>22</v>
      </c>
      <c r="AI319" s="0" t="s">
        <v>22</v>
      </c>
      <c r="AJ319" s="0" t="s">
        <v>22</v>
      </c>
      <c r="AK319" s="0" t="s">
        <v>22</v>
      </c>
    </row>
    <row customHeight="1" ht="11.25">
      <c r="A320" s="0" t="s">
        <v>22</v>
      </c>
      <c r="B320" s="0" t="s">
        <v>48</v>
      </c>
      <c r="C320" s="0" t="s">
        <v>50</v>
      </c>
      <c r="D320" s="0" t="s">
        <v>22</v>
      </c>
      <c r="E320" s="0" t="s">
        <v>4398</v>
      </c>
      <c r="F320" s="0" t="s">
        <v>1269</v>
      </c>
      <c r="G320" s="0" t="s">
        <v>155</v>
      </c>
      <c r="H320" s="0" t="s">
        <v>155</v>
      </c>
      <c r="I320" s="0" t="s">
        <v>156</v>
      </c>
      <c r="J320" s="0" t="s">
        <v>4364</v>
      </c>
      <c r="K320" s="0" t="s">
        <v>4365</v>
      </c>
      <c r="L320" s="0" t="s">
        <v>4399</v>
      </c>
      <c r="M320" s="0" t="s">
        <v>4400</v>
      </c>
      <c r="N320" s="0" t="s">
        <v>98</v>
      </c>
      <c r="O320" s="0" t="s">
        <v>155</v>
      </c>
      <c r="P320" s="0" t="s">
        <v>155</v>
      </c>
      <c r="Q320" s="0" t="s">
        <v>156</v>
      </c>
      <c r="R320" s="0" t="s">
        <v>4364</v>
      </c>
      <c r="S320" s="0" t="s">
        <v>4365</v>
      </c>
      <c r="T320" s="0" t="s">
        <v>3604</v>
      </c>
      <c r="U320" s="0" t="s">
        <v>3605</v>
      </c>
      <c r="V320" s="0" t="s">
        <v>3699</v>
      </c>
      <c r="W320" s="0" t="s">
        <v>3607</v>
      </c>
      <c r="X320" s="0" t="s">
        <v>3608</v>
      </c>
      <c r="Y320" s="0" t="s">
        <v>3605</v>
      </c>
      <c r="Z320" s="0" t="s">
        <v>4401</v>
      </c>
      <c r="AA320" s="0" t="s">
        <v>4402</v>
      </c>
      <c r="AB320" s="0" t="s">
        <v>4403</v>
      </c>
      <c r="AC320" s="0" t="s">
        <v>61</v>
      </c>
      <c r="AD320" s="0" t="s">
        <v>19</v>
      </c>
      <c r="AE320" s="0" t="s">
        <v>19</v>
      </c>
      <c r="AF320" s="0" t="s">
        <v>118</v>
      </c>
      <c r="AG320" s="0" t="s">
        <v>118</v>
      </c>
      <c r="AH320" s="0" t="s">
        <v>22</v>
      </c>
      <c r="AI320" s="0" t="s">
        <v>22</v>
      </c>
      <c r="AJ320" s="0" t="s">
        <v>22</v>
      </c>
      <c r="AK320" s="0" t="s">
        <v>22</v>
      </c>
    </row>
    <row customHeight="1" ht="11.25">
      <c r="A321" s="0" t="s">
        <v>22</v>
      </c>
      <c r="B321" s="0" t="s">
        <v>48</v>
      </c>
      <c r="C321" s="0" t="s">
        <v>50</v>
      </c>
      <c r="D321" s="0" t="s">
        <v>22</v>
      </c>
      <c r="E321" s="0" t="s">
        <v>4398</v>
      </c>
      <c r="F321" s="0" t="s">
        <v>1269</v>
      </c>
      <c r="G321" s="0" t="s">
        <v>155</v>
      </c>
      <c r="H321" s="0" t="s">
        <v>155</v>
      </c>
      <c r="I321" s="0" t="s">
        <v>156</v>
      </c>
      <c r="J321" s="0" t="s">
        <v>4364</v>
      </c>
      <c r="K321" s="0" t="s">
        <v>4365</v>
      </c>
      <c r="L321" s="0" t="s">
        <v>4399</v>
      </c>
      <c r="M321" s="0" t="s">
        <v>4400</v>
      </c>
      <c r="N321" s="0" t="s">
        <v>98</v>
      </c>
      <c r="O321" s="0" t="s">
        <v>155</v>
      </c>
      <c r="P321" s="0" t="s">
        <v>155</v>
      </c>
      <c r="Q321" s="0" t="s">
        <v>156</v>
      </c>
      <c r="R321" s="0" t="s">
        <v>4364</v>
      </c>
      <c r="S321" s="0" t="s">
        <v>4365</v>
      </c>
      <c r="T321" s="0" t="s">
        <v>3604</v>
      </c>
      <c r="U321" s="0" t="s">
        <v>3605</v>
      </c>
      <c r="V321" s="0" t="s">
        <v>3699</v>
      </c>
      <c r="W321" s="0" t="s">
        <v>3607</v>
      </c>
      <c r="X321" s="0" t="s">
        <v>3608</v>
      </c>
      <c r="Y321" s="0" t="s">
        <v>3605</v>
      </c>
      <c r="Z321" s="0" t="s">
        <v>4401</v>
      </c>
      <c r="AA321" s="0" t="s">
        <v>4402</v>
      </c>
      <c r="AB321" s="0" t="s">
        <v>4403</v>
      </c>
      <c r="AC321" s="0" t="s">
        <v>61</v>
      </c>
      <c r="AD321" s="0" t="s">
        <v>19</v>
      </c>
      <c r="AE321" s="0" t="s">
        <v>19</v>
      </c>
      <c r="AF321" s="0" t="s">
        <v>118</v>
      </c>
      <c r="AG321" s="0" t="s">
        <v>118</v>
      </c>
      <c r="AH321" s="0" t="s">
        <v>22</v>
      </c>
      <c r="AI321" s="0" t="s">
        <v>22</v>
      </c>
      <c r="AJ321" s="0" t="s">
        <v>22</v>
      </c>
      <c r="AK321" s="0" t="s">
        <v>22</v>
      </c>
    </row>
    <row customHeight="1" ht="11.25">
      <c r="A322" s="0" t="s">
        <v>22</v>
      </c>
      <c r="B322" s="0" t="s">
        <v>48</v>
      </c>
      <c r="C322" s="0" t="s">
        <v>50</v>
      </c>
      <c r="D322" s="0" t="s">
        <v>22</v>
      </c>
      <c r="E322" s="0" t="s">
        <v>4404</v>
      </c>
      <c r="F322" s="0" t="s">
        <v>1306</v>
      </c>
      <c r="G322" s="0" t="s">
        <v>1472</v>
      </c>
      <c r="H322" s="0" t="s">
        <v>1472</v>
      </c>
      <c r="I322" s="0" t="s">
        <v>1473</v>
      </c>
      <c r="J322" s="0" t="s">
        <v>4405</v>
      </c>
      <c r="K322" s="0" t="s">
        <v>4406</v>
      </c>
      <c r="L322" s="0" t="s">
        <v>4405</v>
      </c>
      <c r="M322" s="0" t="s">
        <v>4405</v>
      </c>
      <c r="N322" s="0" t="s">
        <v>98</v>
      </c>
      <c r="O322" s="0" t="s">
        <v>1472</v>
      </c>
      <c r="P322" s="0" t="s">
        <v>1472</v>
      </c>
      <c r="Q322" s="0" t="s">
        <v>1473</v>
      </c>
      <c r="R322" s="0" t="s">
        <v>4405</v>
      </c>
      <c r="S322" s="0" t="s">
        <v>4406</v>
      </c>
      <c r="T322" s="0" t="s">
        <v>3737</v>
      </c>
      <c r="U322" s="0" t="s">
        <v>3738</v>
      </c>
      <c r="V322" s="0" t="s">
        <v>4382</v>
      </c>
      <c r="W322" s="0" t="s">
        <v>3607</v>
      </c>
      <c r="X322" s="0" t="s">
        <v>3808</v>
      </c>
      <c r="Y322" s="0" t="s">
        <v>4331</v>
      </c>
      <c r="Z322" s="0" t="s">
        <v>4332</v>
      </c>
      <c r="AA322" s="0" t="s">
        <v>4333</v>
      </c>
      <c r="AB322" s="0" t="s">
        <v>4334</v>
      </c>
      <c r="AC322" s="0" t="s">
        <v>61</v>
      </c>
      <c r="AD322" s="0" t="s">
        <v>19</v>
      </c>
      <c r="AE322" s="0" t="s">
        <v>61</v>
      </c>
      <c r="AF322" s="0" t="s">
        <v>118</v>
      </c>
      <c r="AG322" s="0" t="s">
        <v>118</v>
      </c>
      <c r="AH322" s="0" t="s">
        <v>22</v>
      </c>
      <c r="AI322" s="0" t="s">
        <v>22</v>
      </c>
      <c r="AJ322" s="0" t="s">
        <v>118</v>
      </c>
      <c r="AK322" s="0" t="s">
        <v>118</v>
      </c>
    </row>
    <row customHeight="1" ht="11.25">
      <c r="A323" s="0" t="s">
        <v>22</v>
      </c>
      <c r="B323" s="0" t="s">
        <v>48</v>
      </c>
      <c r="C323" s="0" t="s">
        <v>50</v>
      </c>
      <c r="D323" s="0" t="s">
        <v>22</v>
      </c>
      <c r="E323" s="0" t="s">
        <v>4404</v>
      </c>
      <c r="F323" s="0" t="s">
        <v>1306</v>
      </c>
      <c r="G323" s="0" t="s">
        <v>169</v>
      </c>
      <c r="H323" s="0" t="s">
        <v>169</v>
      </c>
      <c r="I323" s="0" t="s">
        <v>170</v>
      </c>
      <c r="J323" s="0" t="s">
        <v>4405</v>
      </c>
      <c r="K323" s="0" t="s">
        <v>4407</v>
      </c>
      <c r="L323" s="0" t="s">
        <v>4405</v>
      </c>
      <c r="M323" s="0" t="s">
        <v>4405</v>
      </c>
      <c r="N323" s="0" t="s">
        <v>98</v>
      </c>
      <c r="O323" s="0" t="s">
        <v>169</v>
      </c>
      <c r="P323" s="0" t="s">
        <v>169</v>
      </c>
      <c r="Q323" s="0" t="s">
        <v>170</v>
      </c>
      <c r="R323" s="0" t="s">
        <v>4405</v>
      </c>
      <c r="S323" s="0" t="s">
        <v>4407</v>
      </c>
      <c r="T323" s="0" t="s">
        <v>3737</v>
      </c>
      <c r="U323" s="0" t="s">
        <v>3738</v>
      </c>
      <c r="V323" s="0" t="s">
        <v>4382</v>
      </c>
      <c r="W323" s="0" t="s">
        <v>3607</v>
      </c>
      <c r="X323" s="0" t="s">
        <v>3808</v>
      </c>
      <c r="Y323" s="0" t="s">
        <v>4331</v>
      </c>
      <c r="Z323" s="0" t="s">
        <v>4332</v>
      </c>
      <c r="AA323" s="0" t="s">
        <v>4333</v>
      </c>
      <c r="AB323" s="0" t="s">
        <v>4334</v>
      </c>
      <c r="AC323" s="0" t="s">
        <v>61</v>
      </c>
      <c r="AD323" s="0" t="s">
        <v>19</v>
      </c>
      <c r="AE323" s="0" t="s">
        <v>61</v>
      </c>
      <c r="AF323" s="0" t="s">
        <v>118</v>
      </c>
      <c r="AG323" s="0" t="s">
        <v>118</v>
      </c>
      <c r="AH323" s="0" t="s">
        <v>22</v>
      </c>
      <c r="AI323" s="0" t="s">
        <v>22</v>
      </c>
      <c r="AJ323" s="0" t="s">
        <v>118</v>
      </c>
      <c r="AK323" s="0" t="s">
        <v>118</v>
      </c>
    </row>
    <row customHeight="1" ht="11.25">
      <c r="A324" s="0" t="s">
        <v>22</v>
      </c>
      <c r="B324" s="0" t="s">
        <v>48</v>
      </c>
      <c r="C324" s="0" t="s">
        <v>50</v>
      </c>
      <c r="D324" s="0" t="s">
        <v>22</v>
      </c>
      <c r="E324" s="0" t="s">
        <v>4408</v>
      </c>
      <c r="F324" s="0" t="s">
        <v>1306</v>
      </c>
      <c r="G324" s="0" t="s">
        <v>1472</v>
      </c>
      <c r="H324" s="0" t="s">
        <v>1472</v>
      </c>
      <c r="I324" s="0" t="s">
        <v>1473</v>
      </c>
      <c r="J324" s="0" t="s">
        <v>4180</v>
      </c>
      <c r="K324" s="0" t="s">
        <v>4181</v>
      </c>
      <c r="L324" s="0" t="s">
        <v>4409</v>
      </c>
      <c r="M324" s="0" t="s">
        <v>4410</v>
      </c>
      <c r="N324" s="0" t="s">
        <v>98</v>
      </c>
      <c r="O324" s="0" t="s">
        <v>1472</v>
      </c>
      <c r="P324" s="0" t="s">
        <v>1472</v>
      </c>
      <c r="Q324" s="0" t="s">
        <v>1473</v>
      </c>
      <c r="R324" s="0" t="s">
        <v>4180</v>
      </c>
      <c r="S324" s="0" t="s">
        <v>4181</v>
      </c>
      <c r="T324" s="0" t="s">
        <v>3737</v>
      </c>
      <c r="U324" s="0" t="s">
        <v>4339</v>
      </c>
      <c r="V324" s="0" t="s">
        <v>4340</v>
      </c>
      <c r="W324" s="0" t="s">
        <v>3607</v>
      </c>
      <c r="X324" s="0" t="s">
        <v>3700</v>
      </c>
      <c r="Y324" s="0" t="s">
        <v>3605</v>
      </c>
      <c r="Z324" s="0" t="s">
        <v>4250</v>
      </c>
      <c r="AA324" s="0" t="s">
        <v>4251</v>
      </c>
      <c r="AB324" s="0" t="s">
        <v>4347</v>
      </c>
      <c r="AC324" s="0" t="s">
        <v>61</v>
      </c>
      <c r="AD324" s="0" t="s">
        <v>19</v>
      </c>
      <c r="AE324" s="0" t="s">
        <v>61</v>
      </c>
      <c r="AF324" s="0" t="s">
        <v>118</v>
      </c>
      <c r="AG324" s="0" t="s">
        <v>91</v>
      </c>
      <c r="AH324" s="0" t="s">
        <v>22</v>
      </c>
      <c r="AI324" s="0" t="s">
        <v>22</v>
      </c>
      <c r="AJ324" s="0" t="s">
        <v>118</v>
      </c>
      <c r="AK324" s="0" t="s">
        <v>91</v>
      </c>
    </row>
    <row customHeight="1" ht="11.25">
      <c r="A325" s="0" t="s">
        <v>22</v>
      </c>
      <c r="B325" s="0" t="s">
        <v>48</v>
      </c>
      <c r="C325" s="0" t="s">
        <v>50</v>
      </c>
      <c r="D325" s="0" t="s">
        <v>22</v>
      </c>
      <c r="E325" s="0" t="s">
        <v>4408</v>
      </c>
      <c r="F325" s="0" t="s">
        <v>1306</v>
      </c>
      <c r="G325" s="0" t="s">
        <v>169</v>
      </c>
      <c r="H325" s="0" t="s">
        <v>169</v>
      </c>
      <c r="I325" s="0" t="s">
        <v>170</v>
      </c>
      <c r="J325" s="0" t="s">
        <v>4180</v>
      </c>
      <c r="K325" s="0" t="s">
        <v>4343</v>
      </c>
      <c r="L325" s="0" t="s">
        <v>4409</v>
      </c>
      <c r="M325" s="0" t="s">
        <v>4410</v>
      </c>
      <c r="N325" s="0" t="s">
        <v>98</v>
      </c>
      <c r="O325" s="0" t="s">
        <v>169</v>
      </c>
      <c r="P325" s="0" t="s">
        <v>169</v>
      </c>
      <c r="Q325" s="0" t="s">
        <v>170</v>
      </c>
      <c r="R325" s="0" t="s">
        <v>4180</v>
      </c>
      <c r="S325" s="0" t="s">
        <v>4343</v>
      </c>
      <c r="T325" s="0" t="s">
        <v>3737</v>
      </c>
      <c r="U325" s="0" t="s">
        <v>4339</v>
      </c>
      <c r="V325" s="0" t="s">
        <v>4340</v>
      </c>
      <c r="W325" s="0" t="s">
        <v>3607</v>
      </c>
      <c r="X325" s="0" t="s">
        <v>3700</v>
      </c>
      <c r="Y325" s="0" t="s">
        <v>3605</v>
      </c>
      <c r="Z325" s="0" t="s">
        <v>4250</v>
      </c>
      <c r="AA325" s="0" t="s">
        <v>4251</v>
      </c>
      <c r="AB325" s="0" t="s">
        <v>4347</v>
      </c>
      <c r="AC325" s="0" t="s">
        <v>61</v>
      </c>
      <c r="AD325" s="0" t="s">
        <v>19</v>
      </c>
      <c r="AE325" s="0" t="s">
        <v>61</v>
      </c>
      <c r="AF325" s="0" t="s">
        <v>118</v>
      </c>
      <c r="AG325" s="0" t="s">
        <v>91</v>
      </c>
      <c r="AH325" s="0" t="s">
        <v>22</v>
      </c>
      <c r="AI325" s="0" t="s">
        <v>22</v>
      </c>
      <c r="AJ325" s="0" t="s">
        <v>118</v>
      </c>
      <c r="AK325" s="0" t="s">
        <v>91</v>
      </c>
    </row>
    <row customHeight="1" ht="11.25">
      <c r="A326" s="0" t="s">
        <v>22</v>
      </c>
      <c r="B326" s="0" t="s">
        <v>48</v>
      </c>
      <c r="C326" s="0" t="s">
        <v>50</v>
      </c>
      <c r="D326" s="0" t="s">
        <v>22</v>
      </c>
      <c r="E326" s="0" t="s">
        <v>4411</v>
      </c>
      <c r="F326" s="0" t="s">
        <v>1306</v>
      </c>
      <c r="G326" s="0" t="s">
        <v>1472</v>
      </c>
      <c r="H326" s="0" t="s">
        <v>1472</v>
      </c>
      <c r="I326" s="0" t="s">
        <v>1473</v>
      </c>
      <c r="J326" s="0" t="s">
        <v>1483</v>
      </c>
      <c r="K326" s="0" t="s">
        <v>1484</v>
      </c>
      <c r="L326" s="0" t="s">
        <v>4412</v>
      </c>
      <c r="M326" s="0" t="s">
        <v>4412</v>
      </c>
      <c r="N326" s="0" t="s">
        <v>98</v>
      </c>
      <c r="O326" s="0" t="s">
        <v>1472</v>
      </c>
      <c r="P326" s="0" t="s">
        <v>1472</v>
      </c>
      <c r="Q326" s="0" t="s">
        <v>1473</v>
      </c>
      <c r="R326" s="0" t="s">
        <v>1483</v>
      </c>
      <c r="S326" s="0" t="s">
        <v>1484</v>
      </c>
      <c r="T326" s="0" t="s">
        <v>3737</v>
      </c>
      <c r="U326" s="0" t="s">
        <v>3738</v>
      </c>
      <c r="V326" s="0" t="s">
        <v>4382</v>
      </c>
      <c r="W326" s="0" t="s">
        <v>3607</v>
      </c>
      <c r="X326" s="0" t="s">
        <v>3700</v>
      </c>
      <c r="Y326" s="0" t="s">
        <v>3605</v>
      </c>
      <c r="Z326" s="0" t="s">
        <v>4250</v>
      </c>
      <c r="AA326" s="0" t="s">
        <v>4251</v>
      </c>
      <c r="AB326" s="0" t="s">
        <v>4347</v>
      </c>
      <c r="AC326" s="0" t="s">
        <v>61</v>
      </c>
      <c r="AD326" s="0" t="s">
        <v>19</v>
      </c>
      <c r="AE326" s="0" t="s">
        <v>61</v>
      </c>
      <c r="AF326" s="0" t="s">
        <v>118</v>
      </c>
      <c r="AG326" s="0" t="s">
        <v>118</v>
      </c>
      <c r="AH326" s="0" t="s">
        <v>22</v>
      </c>
      <c r="AI326" s="0" t="s">
        <v>22</v>
      </c>
      <c r="AJ326" s="0" t="s">
        <v>118</v>
      </c>
      <c r="AK326" s="0" t="s">
        <v>118</v>
      </c>
    </row>
    <row customHeight="1" ht="11.25">
      <c r="A327" s="0" t="s">
        <v>22</v>
      </c>
      <c r="B327" s="0" t="s">
        <v>48</v>
      </c>
      <c r="C327" s="0" t="s">
        <v>50</v>
      </c>
      <c r="D327" s="0" t="s">
        <v>22</v>
      </c>
      <c r="E327" s="0" t="s">
        <v>4411</v>
      </c>
      <c r="F327" s="0" t="s">
        <v>1306</v>
      </c>
      <c r="G327" s="0" t="s">
        <v>169</v>
      </c>
      <c r="H327" s="0" t="s">
        <v>169</v>
      </c>
      <c r="I327" s="0" t="s">
        <v>170</v>
      </c>
      <c r="J327" s="0" t="s">
        <v>1483</v>
      </c>
      <c r="K327" s="0" t="s">
        <v>4383</v>
      </c>
      <c r="L327" s="0" t="s">
        <v>4412</v>
      </c>
      <c r="M327" s="0" t="s">
        <v>4412</v>
      </c>
      <c r="N327" s="0" t="s">
        <v>98</v>
      </c>
      <c r="O327" s="0" t="s">
        <v>169</v>
      </c>
      <c r="P327" s="0" t="s">
        <v>169</v>
      </c>
      <c r="Q327" s="0" t="s">
        <v>170</v>
      </c>
      <c r="R327" s="0" t="s">
        <v>1483</v>
      </c>
      <c r="S327" s="0" t="s">
        <v>4383</v>
      </c>
      <c r="T327" s="0" t="s">
        <v>3737</v>
      </c>
      <c r="U327" s="0" t="s">
        <v>3738</v>
      </c>
      <c r="V327" s="0" t="s">
        <v>4382</v>
      </c>
      <c r="W327" s="0" t="s">
        <v>3607</v>
      </c>
      <c r="X327" s="0" t="s">
        <v>3700</v>
      </c>
      <c r="Y327" s="0" t="s">
        <v>3605</v>
      </c>
      <c r="Z327" s="0" t="s">
        <v>4250</v>
      </c>
      <c r="AA327" s="0" t="s">
        <v>4251</v>
      </c>
      <c r="AB327" s="0" t="s">
        <v>4347</v>
      </c>
      <c r="AC327" s="0" t="s">
        <v>61</v>
      </c>
      <c r="AD327" s="0" t="s">
        <v>19</v>
      </c>
      <c r="AE327" s="0" t="s">
        <v>61</v>
      </c>
      <c r="AF327" s="0" t="s">
        <v>118</v>
      </c>
      <c r="AG327" s="0" t="s">
        <v>118</v>
      </c>
      <c r="AH327" s="0" t="s">
        <v>22</v>
      </c>
      <c r="AI327" s="0" t="s">
        <v>22</v>
      </c>
      <c r="AJ327" s="0" t="s">
        <v>118</v>
      </c>
      <c r="AK327" s="0" t="s">
        <v>118</v>
      </c>
    </row>
    <row customHeight="1" ht="11.25">
      <c r="A328" s="0" t="s">
        <v>22</v>
      </c>
      <c r="B328" s="0" t="s">
        <v>48</v>
      </c>
      <c r="C328" s="0" t="s">
        <v>50</v>
      </c>
      <c r="D328" s="0" t="s">
        <v>22</v>
      </c>
      <c r="E328" s="0" t="s">
        <v>4413</v>
      </c>
      <c r="F328" s="0" t="s">
        <v>1306</v>
      </c>
      <c r="G328" s="0" t="s">
        <v>1472</v>
      </c>
      <c r="H328" s="0" t="s">
        <v>1472</v>
      </c>
      <c r="I328" s="0" t="s">
        <v>1473</v>
      </c>
      <c r="J328" s="0" t="s">
        <v>4414</v>
      </c>
      <c r="K328" s="0" t="s">
        <v>4415</v>
      </c>
      <c r="L328" s="0" t="s">
        <v>4416</v>
      </c>
      <c r="M328" s="0" t="s">
        <v>4416</v>
      </c>
      <c r="N328" s="0" t="s">
        <v>98</v>
      </c>
      <c r="O328" s="0" t="s">
        <v>1472</v>
      </c>
      <c r="P328" s="0" t="s">
        <v>1472</v>
      </c>
      <c r="Q328" s="0" t="s">
        <v>1473</v>
      </c>
      <c r="R328" s="0" t="s">
        <v>4414</v>
      </c>
      <c r="S328" s="0" t="s">
        <v>4415</v>
      </c>
      <c r="T328" s="0" t="s">
        <v>3737</v>
      </c>
      <c r="U328" s="0" t="s">
        <v>3738</v>
      </c>
      <c r="V328" s="0" t="s">
        <v>4417</v>
      </c>
      <c r="W328" s="0" t="s">
        <v>3607</v>
      </c>
      <c r="X328" s="0" t="s">
        <v>3808</v>
      </c>
      <c r="Y328" s="0" t="s">
        <v>4331</v>
      </c>
      <c r="Z328" s="0" t="s">
        <v>4418</v>
      </c>
      <c r="AA328" s="0" t="s">
        <v>4333</v>
      </c>
      <c r="AB328" s="0" t="s">
        <v>4419</v>
      </c>
      <c r="AC328" s="0" t="s">
        <v>61</v>
      </c>
      <c r="AD328" s="0" t="s">
        <v>19</v>
      </c>
      <c r="AE328" s="0" t="s">
        <v>61</v>
      </c>
      <c r="AF328" s="0" t="s">
        <v>118</v>
      </c>
      <c r="AG328" s="0" t="s">
        <v>117</v>
      </c>
      <c r="AH328" s="0" t="s">
        <v>22</v>
      </c>
      <c r="AI328" s="0" t="s">
        <v>22</v>
      </c>
      <c r="AJ328" s="0" t="s">
        <v>118</v>
      </c>
      <c r="AK328" s="0" t="s">
        <v>117</v>
      </c>
    </row>
    <row customHeight="1" ht="11.25">
      <c r="A329" s="0" t="s">
        <v>22</v>
      </c>
      <c r="B329" s="0" t="s">
        <v>48</v>
      </c>
      <c r="C329" s="0" t="s">
        <v>50</v>
      </c>
      <c r="D329" s="0" t="s">
        <v>22</v>
      </c>
      <c r="E329" s="0" t="s">
        <v>4413</v>
      </c>
      <c r="F329" s="0" t="s">
        <v>1306</v>
      </c>
      <c r="G329" s="0" t="s">
        <v>169</v>
      </c>
      <c r="H329" s="0" t="s">
        <v>169</v>
      </c>
      <c r="I329" s="0" t="s">
        <v>170</v>
      </c>
      <c r="J329" s="0" t="s">
        <v>4414</v>
      </c>
      <c r="K329" s="0" t="s">
        <v>4420</v>
      </c>
      <c r="L329" s="0" t="s">
        <v>4416</v>
      </c>
      <c r="M329" s="0" t="s">
        <v>4416</v>
      </c>
      <c r="N329" s="0" t="s">
        <v>98</v>
      </c>
      <c r="O329" s="0" t="s">
        <v>169</v>
      </c>
      <c r="P329" s="0" t="s">
        <v>169</v>
      </c>
      <c r="Q329" s="0" t="s">
        <v>170</v>
      </c>
      <c r="R329" s="0" t="s">
        <v>4414</v>
      </c>
      <c r="S329" s="0" t="s">
        <v>4420</v>
      </c>
      <c r="T329" s="0" t="s">
        <v>3737</v>
      </c>
      <c r="U329" s="0" t="s">
        <v>3738</v>
      </c>
      <c r="V329" s="0" t="s">
        <v>4417</v>
      </c>
      <c r="W329" s="0" t="s">
        <v>3607</v>
      </c>
      <c r="X329" s="0" t="s">
        <v>3808</v>
      </c>
      <c r="Y329" s="0" t="s">
        <v>4331</v>
      </c>
      <c r="Z329" s="0" t="s">
        <v>4418</v>
      </c>
      <c r="AA329" s="0" t="s">
        <v>4333</v>
      </c>
      <c r="AB329" s="0" t="s">
        <v>4419</v>
      </c>
      <c r="AC329" s="0" t="s">
        <v>61</v>
      </c>
      <c r="AD329" s="0" t="s">
        <v>19</v>
      </c>
      <c r="AE329" s="0" t="s">
        <v>61</v>
      </c>
      <c r="AF329" s="0" t="s">
        <v>118</v>
      </c>
      <c r="AG329" s="0" t="s">
        <v>117</v>
      </c>
      <c r="AH329" s="0" t="s">
        <v>22</v>
      </c>
      <c r="AI329" s="0" t="s">
        <v>22</v>
      </c>
      <c r="AJ329" s="0" t="s">
        <v>118</v>
      </c>
      <c r="AK329" s="0" t="s">
        <v>117</v>
      </c>
    </row>
    <row customHeight="1" ht="11.25">
      <c r="A330" s="0" t="s">
        <v>22</v>
      </c>
      <c r="B330" s="0" t="s">
        <v>48</v>
      </c>
      <c r="C330" s="0" t="s">
        <v>50</v>
      </c>
      <c r="D330" s="0" t="s">
        <v>22</v>
      </c>
      <c r="E330" s="0" t="s">
        <v>4421</v>
      </c>
      <c r="F330" s="0" t="s">
        <v>1306</v>
      </c>
      <c r="G330" s="0" t="s">
        <v>1472</v>
      </c>
      <c r="H330" s="0" t="s">
        <v>1472</v>
      </c>
      <c r="I330" s="0" t="s">
        <v>1473</v>
      </c>
      <c r="J330" s="0" t="s">
        <v>4422</v>
      </c>
      <c r="K330" s="0" t="s">
        <v>4423</v>
      </c>
      <c r="L330" s="0" t="s">
        <v>4424</v>
      </c>
      <c r="M330" s="0" t="s">
        <v>4424</v>
      </c>
      <c r="N330" s="0" t="s">
        <v>98</v>
      </c>
      <c r="O330" s="0" t="s">
        <v>1472</v>
      </c>
      <c r="P330" s="0" t="s">
        <v>1472</v>
      </c>
      <c r="Q330" s="0" t="s">
        <v>1473</v>
      </c>
      <c r="R330" s="0" t="s">
        <v>4422</v>
      </c>
      <c r="S330" s="0" t="s">
        <v>4423</v>
      </c>
      <c r="T330" s="0" t="s">
        <v>3737</v>
      </c>
      <c r="U330" s="0" t="s">
        <v>3738</v>
      </c>
      <c r="V330" s="0" t="s">
        <v>4382</v>
      </c>
      <c r="W330" s="0" t="s">
        <v>3607</v>
      </c>
      <c r="X330" s="0" t="s">
        <v>3700</v>
      </c>
      <c r="Y330" s="0" t="s">
        <v>3605</v>
      </c>
      <c r="Z330" s="0" t="s">
        <v>4250</v>
      </c>
      <c r="AA330" s="0" t="s">
        <v>4251</v>
      </c>
      <c r="AB330" s="0" t="s">
        <v>4347</v>
      </c>
      <c r="AC330" s="0" t="s">
        <v>61</v>
      </c>
      <c r="AD330" s="0" t="s">
        <v>19</v>
      </c>
      <c r="AE330" s="0" t="s">
        <v>61</v>
      </c>
      <c r="AF330" s="0" t="s">
        <v>3768</v>
      </c>
      <c r="AG330" s="0" t="s">
        <v>109</v>
      </c>
      <c r="AH330" s="0" t="s">
        <v>22</v>
      </c>
      <c r="AI330" s="0" t="s">
        <v>22</v>
      </c>
      <c r="AJ330" s="0" t="s">
        <v>3768</v>
      </c>
      <c r="AK330" s="0" t="s">
        <v>109</v>
      </c>
    </row>
    <row customHeight="1" ht="11.25">
      <c r="A331" s="0" t="s">
        <v>22</v>
      </c>
      <c r="B331" s="0" t="s">
        <v>48</v>
      </c>
      <c r="C331" s="0" t="s">
        <v>50</v>
      </c>
      <c r="D331" s="0" t="s">
        <v>22</v>
      </c>
      <c r="E331" s="0" t="s">
        <v>4421</v>
      </c>
      <c r="F331" s="0" t="s">
        <v>1306</v>
      </c>
      <c r="G331" s="0" t="s">
        <v>169</v>
      </c>
      <c r="H331" s="0" t="s">
        <v>169</v>
      </c>
      <c r="I331" s="0" t="s">
        <v>170</v>
      </c>
      <c r="J331" s="0" t="s">
        <v>4422</v>
      </c>
      <c r="K331" s="0" t="s">
        <v>4425</v>
      </c>
      <c r="L331" s="0" t="s">
        <v>4424</v>
      </c>
      <c r="M331" s="0" t="s">
        <v>4424</v>
      </c>
      <c r="N331" s="0" t="s">
        <v>98</v>
      </c>
      <c r="O331" s="0" t="s">
        <v>169</v>
      </c>
      <c r="P331" s="0" t="s">
        <v>169</v>
      </c>
      <c r="Q331" s="0" t="s">
        <v>170</v>
      </c>
      <c r="R331" s="0" t="s">
        <v>4422</v>
      </c>
      <c r="S331" s="0" t="s">
        <v>4425</v>
      </c>
      <c r="T331" s="0" t="s">
        <v>3737</v>
      </c>
      <c r="U331" s="0" t="s">
        <v>3738</v>
      </c>
      <c r="V331" s="0" t="s">
        <v>4382</v>
      </c>
      <c r="W331" s="0" t="s">
        <v>3607</v>
      </c>
      <c r="X331" s="0" t="s">
        <v>3700</v>
      </c>
      <c r="Y331" s="0" t="s">
        <v>3605</v>
      </c>
      <c r="Z331" s="0" t="s">
        <v>4250</v>
      </c>
      <c r="AA331" s="0" t="s">
        <v>4251</v>
      </c>
      <c r="AB331" s="0" t="s">
        <v>4347</v>
      </c>
      <c r="AC331" s="0" t="s">
        <v>61</v>
      </c>
      <c r="AD331" s="0" t="s">
        <v>19</v>
      </c>
      <c r="AE331" s="0" t="s">
        <v>61</v>
      </c>
      <c r="AF331" s="0" t="s">
        <v>3768</v>
      </c>
      <c r="AG331" s="0" t="s">
        <v>109</v>
      </c>
      <c r="AH331" s="0" t="s">
        <v>22</v>
      </c>
      <c r="AI331" s="0" t="s">
        <v>22</v>
      </c>
      <c r="AJ331" s="0" t="s">
        <v>3768</v>
      </c>
      <c r="AK331" s="0" t="s">
        <v>109</v>
      </c>
    </row>
    <row customHeight="1" ht="11.25">
      <c r="A332" s="0" t="s">
        <v>22</v>
      </c>
      <c r="B332" s="0" t="s">
        <v>48</v>
      </c>
      <c r="C332" s="0" t="s">
        <v>50</v>
      </c>
      <c r="D332" s="0" t="s">
        <v>22</v>
      </c>
      <c r="E332" s="0" t="s">
        <v>4426</v>
      </c>
      <c r="F332" s="0" t="s">
        <v>1306</v>
      </c>
      <c r="G332" s="0" t="s">
        <v>1472</v>
      </c>
      <c r="H332" s="0" t="s">
        <v>1472</v>
      </c>
      <c r="I332" s="0" t="s">
        <v>1473</v>
      </c>
      <c r="J332" s="0" t="s">
        <v>4427</v>
      </c>
      <c r="K332" s="0" t="s">
        <v>4428</v>
      </c>
      <c r="L332" s="0" t="s">
        <v>4429</v>
      </c>
      <c r="M332" s="0" t="s">
        <v>4430</v>
      </c>
      <c r="N332" s="0" t="s">
        <v>98</v>
      </c>
      <c r="O332" s="0" t="s">
        <v>1472</v>
      </c>
      <c r="P332" s="0" t="s">
        <v>1472</v>
      </c>
      <c r="Q332" s="0" t="s">
        <v>1473</v>
      </c>
      <c r="R332" s="0" t="s">
        <v>4427</v>
      </c>
      <c r="S332" s="0" t="s">
        <v>4428</v>
      </c>
      <c r="T332" s="0" t="s">
        <v>3604</v>
      </c>
      <c r="U332" s="0" t="s">
        <v>3605</v>
      </c>
      <c r="V332" s="0" t="s">
        <v>4382</v>
      </c>
      <c r="W332" s="0" t="s">
        <v>3607</v>
      </c>
      <c r="X332" s="0" t="s">
        <v>3608</v>
      </c>
      <c r="Y332" s="0" t="s">
        <v>3605</v>
      </c>
      <c r="Z332" s="0" t="s">
        <v>4431</v>
      </c>
      <c r="AA332" s="0" t="s">
        <v>4432</v>
      </c>
      <c r="AB332" s="0" t="s">
        <v>4433</v>
      </c>
      <c r="AC332" s="0" t="s">
        <v>61</v>
      </c>
      <c r="AD332" s="0" t="s">
        <v>19</v>
      </c>
      <c r="AE332" s="0" t="s">
        <v>61</v>
      </c>
      <c r="AF332" s="0" t="s">
        <v>118</v>
      </c>
      <c r="AG332" s="0" t="s">
        <v>92</v>
      </c>
      <c r="AH332" s="0" t="s">
        <v>22</v>
      </c>
      <c r="AI332" s="0" t="s">
        <v>22</v>
      </c>
      <c r="AJ332" s="0" t="s">
        <v>118</v>
      </c>
      <c r="AK332" s="0" t="s">
        <v>92</v>
      </c>
    </row>
    <row customHeight="1" ht="11.25">
      <c r="A333" s="0" t="s">
        <v>22</v>
      </c>
      <c r="B333" s="0" t="s">
        <v>48</v>
      </c>
      <c r="C333" s="0" t="s">
        <v>50</v>
      </c>
      <c r="D333" s="0" t="s">
        <v>22</v>
      </c>
      <c r="E333" s="0" t="s">
        <v>4426</v>
      </c>
      <c r="F333" s="0" t="s">
        <v>1306</v>
      </c>
      <c r="G333" s="0" t="s">
        <v>169</v>
      </c>
      <c r="H333" s="0" t="s">
        <v>169</v>
      </c>
      <c r="I333" s="0" t="s">
        <v>170</v>
      </c>
      <c r="J333" s="0" t="s">
        <v>4427</v>
      </c>
      <c r="K333" s="0" t="s">
        <v>4434</v>
      </c>
      <c r="L333" s="0" t="s">
        <v>4429</v>
      </c>
      <c r="M333" s="0" t="s">
        <v>4430</v>
      </c>
      <c r="N333" s="0" t="s">
        <v>98</v>
      </c>
      <c r="O333" s="0" t="s">
        <v>169</v>
      </c>
      <c r="P333" s="0" t="s">
        <v>169</v>
      </c>
      <c r="Q333" s="0" t="s">
        <v>170</v>
      </c>
      <c r="R333" s="0" t="s">
        <v>4427</v>
      </c>
      <c r="S333" s="0" t="s">
        <v>4434</v>
      </c>
      <c r="T333" s="0" t="s">
        <v>3604</v>
      </c>
      <c r="U333" s="0" t="s">
        <v>3605</v>
      </c>
      <c r="V333" s="0" t="s">
        <v>4382</v>
      </c>
      <c r="W333" s="0" t="s">
        <v>3607</v>
      </c>
      <c r="X333" s="0" t="s">
        <v>3608</v>
      </c>
      <c r="Y333" s="0" t="s">
        <v>3605</v>
      </c>
      <c r="Z333" s="0" t="s">
        <v>4431</v>
      </c>
      <c r="AA333" s="0" t="s">
        <v>4432</v>
      </c>
      <c r="AB333" s="0" t="s">
        <v>4433</v>
      </c>
      <c r="AC333" s="0" t="s">
        <v>61</v>
      </c>
      <c r="AD333" s="0" t="s">
        <v>19</v>
      </c>
      <c r="AE333" s="0" t="s">
        <v>61</v>
      </c>
      <c r="AF333" s="0" t="s">
        <v>118</v>
      </c>
      <c r="AG333" s="0" t="s">
        <v>92</v>
      </c>
      <c r="AH333" s="0" t="s">
        <v>22</v>
      </c>
      <c r="AI333" s="0" t="s">
        <v>22</v>
      </c>
      <c r="AJ333" s="0" t="s">
        <v>118</v>
      </c>
      <c r="AK333" s="0" t="s">
        <v>92</v>
      </c>
    </row>
    <row customHeight="1" ht="11.25">
      <c r="A334" s="0" t="s">
        <v>22</v>
      </c>
      <c r="B334" s="0" t="s">
        <v>48</v>
      </c>
      <c r="C334" s="0" t="s">
        <v>50</v>
      </c>
      <c r="D334" s="0" t="s">
        <v>22</v>
      </c>
      <c r="E334" s="0" t="s">
        <v>4435</v>
      </c>
      <c r="F334" s="0" t="s">
        <v>1306</v>
      </c>
      <c r="G334" s="0" t="s">
        <v>1472</v>
      </c>
      <c r="H334" s="0" t="s">
        <v>1472</v>
      </c>
      <c r="I334" s="0" t="s">
        <v>1473</v>
      </c>
      <c r="J334" s="0" t="s">
        <v>4180</v>
      </c>
      <c r="K334" s="0" t="s">
        <v>4181</v>
      </c>
      <c r="L334" s="0" t="s">
        <v>4436</v>
      </c>
      <c r="M334" s="0" t="s">
        <v>4436</v>
      </c>
      <c r="N334" s="0" t="s">
        <v>98</v>
      </c>
      <c r="O334" s="0" t="s">
        <v>1472</v>
      </c>
      <c r="P334" s="0" t="s">
        <v>1472</v>
      </c>
      <c r="Q334" s="0" t="s">
        <v>1473</v>
      </c>
      <c r="R334" s="0" t="s">
        <v>4180</v>
      </c>
      <c r="S334" s="0" t="s">
        <v>4181</v>
      </c>
      <c r="T334" s="0" t="s">
        <v>3737</v>
      </c>
      <c r="U334" s="0" t="s">
        <v>4339</v>
      </c>
      <c r="V334" s="0" t="s">
        <v>4340</v>
      </c>
      <c r="W334" s="0" t="s">
        <v>3607</v>
      </c>
      <c r="X334" s="0" t="s">
        <v>3700</v>
      </c>
      <c r="Y334" s="0" t="s">
        <v>3605</v>
      </c>
      <c r="Z334" s="0" t="s">
        <v>4250</v>
      </c>
      <c r="AA334" s="0" t="s">
        <v>4251</v>
      </c>
      <c r="AB334" s="0" t="s">
        <v>4347</v>
      </c>
      <c r="AC334" s="0" t="s">
        <v>61</v>
      </c>
      <c r="AD334" s="0" t="s">
        <v>19</v>
      </c>
      <c r="AE334" s="0" t="s">
        <v>61</v>
      </c>
      <c r="AF334" s="0" t="s">
        <v>118</v>
      </c>
      <c r="AG334" s="0" t="s">
        <v>92</v>
      </c>
      <c r="AH334" s="0" t="s">
        <v>22</v>
      </c>
      <c r="AI334" s="0" t="s">
        <v>22</v>
      </c>
      <c r="AJ334" s="0" t="s">
        <v>118</v>
      </c>
      <c r="AK334" s="0" t="s">
        <v>92</v>
      </c>
    </row>
    <row customHeight="1" ht="11.25">
      <c r="A335" s="0" t="s">
        <v>22</v>
      </c>
      <c r="B335" s="0" t="s">
        <v>48</v>
      </c>
      <c r="C335" s="0" t="s">
        <v>50</v>
      </c>
      <c r="D335" s="0" t="s">
        <v>22</v>
      </c>
      <c r="E335" s="0" t="s">
        <v>4435</v>
      </c>
      <c r="F335" s="0" t="s">
        <v>1306</v>
      </c>
      <c r="G335" s="0" t="s">
        <v>169</v>
      </c>
      <c r="H335" s="0" t="s">
        <v>169</v>
      </c>
      <c r="I335" s="0" t="s">
        <v>170</v>
      </c>
      <c r="J335" s="0" t="s">
        <v>4180</v>
      </c>
      <c r="K335" s="0" t="s">
        <v>4343</v>
      </c>
      <c r="L335" s="0" t="s">
        <v>4436</v>
      </c>
      <c r="M335" s="0" t="s">
        <v>4436</v>
      </c>
      <c r="N335" s="0" t="s">
        <v>98</v>
      </c>
      <c r="O335" s="0" t="s">
        <v>169</v>
      </c>
      <c r="P335" s="0" t="s">
        <v>169</v>
      </c>
      <c r="Q335" s="0" t="s">
        <v>170</v>
      </c>
      <c r="R335" s="0" t="s">
        <v>4180</v>
      </c>
      <c r="S335" s="0" t="s">
        <v>4343</v>
      </c>
      <c r="T335" s="0" t="s">
        <v>3737</v>
      </c>
      <c r="U335" s="0" t="s">
        <v>4339</v>
      </c>
      <c r="V335" s="0" t="s">
        <v>4340</v>
      </c>
      <c r="W335" s="0" t="s">
        <v>3607</v>
      </c>
      <c r="X335" s="0" t="s">
        <v>3700</v>
      </c>
      <c r="Y335" s="0" t="s">
        <v>3605</v>
      </c>
      <c r="Z335" s="0" t="s">
        <v>4250</v>
      </c>
      <c r="AA335" s="0" t="s">
        <v>4251</v>
      </c>
      <c r="AB335" s="0" t="s">
        <v>4347</v>
      </c>
      <c r="AC335" s="0" t="s">
        <v>61</v>
      </c>
      <c r="AD335" s="0" t="s">
        <v>19</v>
      </c>
      <c r="AE335" s="0" t="s">
        <v>61</v>
      </c>
      <c r="AF335" s="0" t="s">
        <v>118</v>
      </c>
      <c r="AG335" s="0" t="s">
        <v>92</v>
      </c>
      <c r="AH335" s="0" t="s">
        <v>22</v>
      </c>
      <c r="AI335" s="0" t="s">
        <v>22</v>
      </c>
      <c r="AJ335" s="0" t="s">
        <v>118</v>
      </c>
      <c r="AK335" s="0" t="s">
        <v>92</v>
      </c>
    </row>
    <row customHeight="1" ht="11.25">
      <c r="A336" s="0" t="s">
        <v>22</v>
      </c>
      <c r="B336" s="0" t="s">
        <v>48</v>
      </c>
      <c r="C336" s="0" t="s">
        <v>50</v>
      </c>
      <c r="D336" s="0" t="s">
        <v>22</v>
      </c>
      <c r="E336" s="0" t="s">
        <v>4437</v>
      </c>
      <c r="F336" s="0" t="s">
        <v>1269</v>
      </c>
      <c r="G336" s="0" t="s">
        <v>155</v>
      </c>
      <c r="H336" s="0" t="s">
        <v>155</v>
      </c>
      <c r="I336" s="0" t="s">
        <v>156</v>
      </c>
      <c r="J336" s="0" t="s">
        <v>1466</v>
      </c>
      <c r="K336" s="0" t="s">
        <v>1467</v>
      </c>
      <c r="L336" s="0" t="s">
        <v>3736</v>
      </c>
      <c r="M336" s="0" t="s">
        <v>1261</v>
      </c>
      <c r="N336" s="0" t="s">
        <v>98</v>
      </c>
      <c r="O336" s="0" t="s">
        <v>155</v>
      </c>
      <c r="P336" s="0" t="s">
        <v>155</v>
      </c>
      <c r="Q336" s="0" t="s">
        <v>156</v>
      </c>
      <c r="R336" s="0" t="s">
        <v>1466</v>
      </c>
      <c r="S336" s="0" t="s">
        <v>1467</v>
      </c>
      <c r="T336" s="0" t="s">
        <v>3737</v>
      </c>
      <c r="U336" s="0" t="s">
        <v>3738</v>
      </c>
      <c r="V336" s="0" t="s">
        <v>3739</v>
      </c>
      <c r="W336" s="0" t="s">
        <v>3607</v>
      </c>
      <c r="X336" s="0" t="s">
        <v>3700</v>
      </c>
      <c r="Y336" s="0" t="s">
        <v>3605</v>
      </c>
      <c r="Z336" s="0" t="s">
        <v>3740</v>
      </c>
      <c r="AA336" s="0" t="s">
        <v>3741</v>
      </c>
      <c r="AB336" s="0" t="s">
        <v>3742</v>
      </c>
      <c r="AC336" s="0" t="s">
        <v>61</v>
      </c>
      <c r="AD336" s="0" t="s">
        <v>19</v>
      </c>
      <c r="AE336" s="0" t="s">
        <v>19</v>
      </c>
      <c r="AF336" s="0" t="s">
        <v>118</v>
      </c>
      <c r="AG336" s="0" t="s">
        <v>118</v>
      </c>
      <c r="AH336" s="0" t="s">
        <v>22</v>
      </c>
      <c r="AI336" s="0" t="s">
        <v>22</v>
      </c>
      <c r="AJ336" s="0" t="s">
        <v>22</v>
      </c>
      <c r="AK336" s="0" t="s">
        <v>22</v>
      </c>
    </row>
    <row customHeight="1" ht="11.25">
      <c r="A337" s="0" t="s">
        <v>22</v>
      </c>
      <c r="B337" s="0" t="s">
        <v>48</v>
      </c>
      <c r="C337" s="0" t="s">
        <v>50</v>
      </c>
      <c r="D337" s="0" t="s">
        <v>22</v>
      </c>
      <c r="E337" s="0" t="s">
        <v>4437</v>
      </c>
      <c r="F337" s="0" t="s">
        <v>1269</v>
      </c>
      <c r="G337" s="0" t="s">
        <v>155</v>
      </c>
      <c r="H337" s="0" t="s">
        <v>155</v>
      </c>
      <c r="I337" s="0" t="s">
        <v>156</v>
      </c>
      <c r="J337" s="0" t="s">
        <v>1466</v>
      </c>
      <c r="K337" s="0" t="s">
        <v>1467</v>
      </c>
      <c r="L337" s="0" t="s">
        <v>3736</v>
      </c>
      <c r="M337" s="0" t="s">
        <v>1261</v>
      </c>
      <c r="N337" s="0" t="s">
        <v>98</v>
      </c>
      <c r="O337" s="0" t="s">
        <v>155</v>
      </c>
      <c r="P337" s="0" t="s">
        <v>155</v>
      </c>
      <c r="Q337" s="0" t="s">
        <v>156</v>
      </c>
      <c r="R337" s="0" t="s">
        <v>1466</v>
      </c>
      <c r="S337" s="0" t="s">
        <v>1467</v>
      </c>
      <c r="T337" s="0" t="s">
        <v>3737</v>
      </c>
      <c r="U337" s="0" t="s">
        <v>3738</v>
      </c>
      <c r="V337" s="0" t="s">
        <v>3739</v>
      </c>
      <c r="W337" s="0" t="s">
        <v>3607</v>
      </c>
      <c r="X337" s="0" t="s">
        <v>3700</v>
      </c>
      <c r="Y337" s="0" t="s">
        <v>3605</v>
      </c>
      <c r="Z337" s="0" t="s">
        <v>3740</v>
      </c>
      <c r="AA337" s="0" t="s">
        <v>3741</v>
      </c>
      <c r="AB337" s="0" t="s">
        <v>3742</v>
      </c>
      <c r="AC337" s="0" t="s">
        <v>61</v>
      </c>
      <c r="AD337" s="0" t="s">
        <v>19</v>
      </c>
      <c r="AE337" s="0" t="s">
        <v>19</v>
      </c>
      <c r="AF337" s="0" t="s">
        <v>118</v>
      </c>
      <c r="AG337" s="0" t="s">
        <v>118</v>
      </c>
      <c r="AH337" s="0" t="s">
        <v>22</v>
      </c>
      <c r="AI337" s="0" t="s">
        <v>22</v>
      </c>
      <c r="AJ337" s="0" t="s">
        <v>22</v>
      </c>
      <c r="AK337" s="0" t="s">
        <v>22</v>
      </c>
    </row>
    <row customHeight="1" ht="11.25">
      <c r="A338" s="0" t="s">
        <v>22</v>
      </c>
      <c r="B338" s="0" t="s">
        <v>48</v>
      </c>
      <c r="C338" s="0" t="s">
        <v>50</v>
      </c>
      <c r="D338" s="0" t="s">
        <v>22</v>
      </c>
      <c r="E338" s="0" t="s">
        <v>4438</v>
      </c>
      <c r="F338" s="0" t="s">
        <v>1306</v>
      </c>
      <c r="G338" s="0" t="s">
        <v>1472</v>
      </c>
      <c r="H338" s="0" t="s">
        <v>1472</v>
      </c>
      <c r="I338" s="0" t="s">
        <v>1473</v>
      </c>
      <c r="J338" s="0" t="s">
        <v>4180</v>
      </c>
      <c r="K338" s="0" t="s">
        <v>4181</v>
      </c>
      <c r="L338" s="0" t="s">
        <v>1490</v>
      </c>
      <c r="M338" s="0" t="s">
        <v>1490</v>
      </c>
      <c r="N338" s="0" t="s">
        <v>98</v>
      </c>
      <c r="O338" s="0" t="s">
        <v>1472</v>
      </c>
      <c r="P338" s="0" t="s">
        <v>1472</v>
      </c>
      <c r="Q338" s="0" t="s">
        <v>1473</v>
      </c>
      <c r="R338" s="0" t="s">
        <v>4180</v>
      </c>
      <c r="S338" s="0" t="s">
        <v>4181</v>
      </c>
      <c r="T338" s="0" t="s">
        <v>3737</v>
      </c>
      <c r="U338" s="0" t="s">
        <v>4339</v>
      </c>
      <c r="V338" s="0" t="s">
        <v>4340</v>
      </c>
      <c r="W338" s="0" t="s">
        <v>3607</v>
      </c>
      <c r="X338" s="0" t="s">
        <v>3700</v>
      </c>
      <c r="Y338" s="0" t="s">
        <v>3605</v>
      </c>
      <c r="Z338" s="0" t="s">
        <v>4250</v>
      </c>
      <c r="AA338" s="0" t="s">
        <v>4251</v>
      </c>
      <c r="AB338" s="0" t="s">
        <v>4347</v>
      </c>
      <c r="AC338" s="0" t="s">
        <v>61</v>
      </c>
      <c r="AD338" s="0" t="s">
        <v>19</v>
      </c>
      <c r="AE338" s="0" t="s">
        <v>61</v>
      </c>
      <c r="AF338" s="0" t="s">
        <v>118</v>
      </c>
      <c r="AG338" s="0" t="s">
        <v>91</v>
      </c>
      <c r="AH338" s="0" t="s">
        <v>22</v>
      </c>
      <c r="AI338" s="0" t="s">
        <v>22</v>
      </c>
      <c r="AJ338" s="0" t="s">
        <v>118</v>
      </c>
      <c r="AK338" s="0" t="s">
        <v>91</v>
      </c>
    </row>
    <row customHeight="1" ht="11.25">
      <c r="A339" s="0" t="s">
        <v>22</v>
      </c>
      <c r="B339" s="0" t="s">
        <v>48</v>
      </c>
      <c r="C339" s="0" t="s">
        <v>50</v>
      </c>
      <c r="D339" s="0" t="s">
        <v>22</v>
      </c>
      <c r="E339" s="0" t="s">
        <v>4438</v>
      </c>
      <c r="F339" s="0" t="s">
        <v>1306</v>
      </c>
      <c r="G339" s="0" t="s">
        <v>169</v>
      </c>
      <c r="H339" s="0" t="s">
        <v>169</v>
      </c>
      <c r="I339" s="0" t="s">
        <v>170</v>
      </c>
      <c r="J339" s="0" t="s">
        <v>4180</v>
      </c>
      <c r="K339" s="0" t="s">
        <v>4343</v>
      </c>
      <c r="L339" s="0" t="s">
        <v>1490</v>
      </c>
      <c r="M339" s="0" t="s">
        <v>1490</v>
      </c>
      <c r="N339" s="0" t="s">
        <v>98</v>
      </c>
      <c r="O339" s="0" t="s">
        <v>169</v>
      </c>
      <c r="P339" s="0" t="s">
        <v>169</v>
      </c>
      <c r="Q339" s="0" t="s">
        <v>170</v>
      </c>
      <c r="R339" s="0" t="s">
        <v>4180</v>
      </c>
      <c r="S339" s="0" t="s">
        <v>4343</v>
      </c>
      <c r="T339" s="0" t="s">
        <v>3737</v>
      </c>
      <c r="U339" s="0" t="s">
        <v>4339</v>
      </c>
      <c r="V339" s="0" t="s">
        <v>4340</v>
      </c>
      <c r="W339" s="0" t="s">
        <v>3607</v>
      </c>
      <c r="X339" s="0" t="s">
        <v>3700</v>
      </c>
      <c r="Y339" s="0" t="s">
        <v>3605</v>
      </c>
      <c r="Z339" s="0" t="s">
        <v>4250</v>
      </c>
      <c r="AA339" s="0" t="s">
        <v>4251</v>
      </c>
      <c r="AB339" s="0" t="s">
        <v>4347</v>
      </c>
      <c r="AC339" s="0" t="s">
        <v>61</v>
      </c>
      <c r="AD339" s="0" t="s">
        <v>19</v>
      </c>
      <c r="AE339" s="0" t="s">
        <v>61</v>
      </c>
      <c r="AF339" s="0" t="s">
        <v>118</v>
      </c>
      <c r="AG339" s="0" t="s">
        <v>91</v>
      </c>
      <c r="AH339" s="0" t="s">
        <v>22</v>
      </c>
      <c r="AI339" s="0" t="s">
        <v>22</v>
      </c>
      <c r="AJ339" s="0" t="s">
        <v>118</v>
      </c>
      <c r="AK339" s="0" t="s">
        <v>91</v>
      </c>
    </row>
    <row customHeight="1" ht="11.25">
      <c r="A340" s="0" t="s">
        <v>22</v>
      </c>
      <c r="B340" s="0" t="s">
        <v>48</v>
      </c>
      <c r="C340" s="0" t="s">
        <v>50</v>
      </c>
      <c r="D340" s="0" t="s">
        <v>22</v>
      </c>
      <c r="E340" s="0" t="s">
        <v>4439</v>
      </c>
      <c r="F340" s="0" t="s">
        <v>1306</v>
      </c>
      <c r="G340" s="0" t="s">
        <v>1472</v>
      </c>
      <c r="H340" s="0" t="s">
        <v>1472</v>
      </c>
      <c r="I340" s="0" t="s">
        <v>1473</v>
      </c>
      <c r="J340" s="0" t="s">
        <v>4440</v>
      </c>
      <c r="K340" s="0" t="s">
        <v>4441</v>
      </c>
      <c r="L340" s="0" t="s">
        <v>4442</v>
      </c>
      <c r="M340" s="0" t="s">
        <v>4442</v>
      </c>
      <c r="N340" s="0" t="s">
        <v>98</v>
      </c>
      <c r="O340" s="0" t="s">
        <v>1472</v>
      </c>
      <c r="P340" s="0" t="s">
        <v>1472</v>
      </c>
      <c r="Q340" s="0" t="s">
        <v>1473</v>
      </c>
      <c r="R340" s="0" t="s">
        <v>4440</v>
      </c>
      <c r="S340" s="0" t="s">
        <v>4441</v>
      </c>
      <c r="T340" s="0" t="s">
        <v>3737</v>
      </c>
      <c r="U340" s="0" t="s">
        <v>3738</v>
      </c>
      <c r="V340" s="0" t="s">
        <v>4382</v>
      </c>
      <c r="W340" s="0" t="s">
        <v>3607</v>
      </c>
      <c r="X340" s="0" t="s">
        <v>3700</v>
      </c>
      <c r="Y340" s="0" t="s">
        <v>3605</v>
      </c>
      <c r="Z340" s="0" t="s">
        <v>4250</v>
      </c>
      <c r="AA340" s="0" t="s">
        <v>4251</v>
      </c>
      <c r="AB340" s="0" t="s">
        <v>4347</v>
      </c>
      <c r="AC340" s="0" t="s">
        <v>61</v>
      </c>
      <c r="AD340" s="0" t="s">
        <v>19</v>
      </c>
      <c r="AE340" s="0" t="s">
        <v>61</v>
      </c>
      <c r="AF340" s="0" t="s">
        <v>3768</v>
      </c>
      <c r="AG340" s="0" t="s">
        <v>109</v>
      </c>
      <c r="AH340" s="0" t="s">
        <v>22</v>
      </c>
      <c r="AI340" s="0" t="s">
        <v>22</v>
      </c>
      <c r="AJ340" s="0" t="s">
        <v>3768</v>
      </c>
      <c r="AK340" s="0" t="s">
        <v>109</v>
      </c>
    </row>
    <row customHeight="1" ht="11.25">
      <c r="A341" s="0" t="s">
        <v>22</v>
      </c>
      <c r="B341" s="0" t="s">
        <v>48</v>
      </c>
      <c r="C341" s="0" t="s">
        <v>50</v>
      </c>
      <c r="D341" s="0" t="s">
        <v>22</v>
      </c>
      <c r="E341" s="0" t="s">
        <v>4439</v>
      </c>
      <c r="F341" s="0" t="s">
        <v>1306</v>
      </c>
      <c r="G341" s="0" t="s">
        <v>169</v>
      </c>
      <c r="H341" s="0" t="s">
        <v>169</v>
      </c>
      <c r="I341" s="0" t="s">
        <v>170</v>
      </c>
      <c r="J341" s="0" t="s">
        <v>4440</v>
      </c>
      <c r="K341" s="0" t="s">
        <v>4443</v>
      </c>
      <c r="L341" s="0" t="s">
        <v>4442</v>
      </c>
      <c r="M341" s="0" t="s">
        <v>4442</v>
      </c>
      <c r="N341" s="0" t="s">
        <v>98</v>
      </c>
      <c r="O341" s="0" t="s">
        <v>169</v>
      </c>
      <c r="P341" s="0" t="s">
        <v>169</v>
      </c>
      <c r="Q341" s="0" t="s">
        <v>170</v>
      </c>
      <c r="R341" s="0" t="s">
        <v>4440</v>
      </c>
      <c r="S341" s="0" t="s">
        <v>4443</v>
      </c>
      <c r="T341" s="0" t="s">
        <v>3737</v>
      </c>
      <c r="U341" s="0" t="s">
        <v>3738</v>
      </c>
      <c r="V341" s="0" t="s">
        <v>4382</v>
      </c>
      <c r="W341" s="0" t="s">
        <v>3607</v>
      </c>
      <c r="X341" s="0" t="s">
        <v>3700</v>
      </c>
      <c r="Y341" s="0" t="s">
        <v>3605</v>
      </c>
      <c r="Z341" s="0" t="s">
        <v>4250</v>
      </c>
      <c r="AA341" s="0" t="s">
        <v>4251</v>
      </c>
      <c r="AB341" s="0" t="s">
        <v>4347</v>
      </c>
      <c r="AC341" s="0" t="s">
        <v>61</v>
      </c>
      <c r="AD341" s="0" t="s">
        <v>19</v>
      </c>
      <c r="AE341" s="0" t="s">
        <v>61</v>
      </c>
      <c r="AF341" s="0" t="s">
        <v>3768</v>
      </c>
      <c r="AG341" s="0" t="s">
        <v>109</v>
      </c>
      <c r="AH341" s="0" t="s">
        <v>22</v>
      </c>
      <c r="AI341" s="0" t="s">
        <v>22</v>
      </c>
      <c r="AJ341" s="0" t="s">
        <v>3768</v>
      </c>
      <c r="AK341" s="0" t="s">
        <v>109</v>
      </c>
    </row>
    <row customHeight="1" ht="11.25">
      <c r="A342" s="0" t="s">
        <v>22</v>
      </c>
      <c r="B342" s="0" t="s">
        <v>48</v>
      </c>
      <c r="C342" s="0" t="s">
        <v>50</v>
      </c>
      <c r="D342" s="0" t="s">
        <v>22</v>
      </c>
      <c r="E342" s="0" t="s">
        <v>4444</v>
      </c>
      <c r="F342" s="0" t="s">
        <v>1306</v>
      </c>
      <c r="G342" s="0" t="s">
        <v>1472</v>
      </c>
      <c r="H342" s="0" t="s">
        <v>1472</v>
      </c>
      <c r="I342" s="0" t="s">
        <v>1473</v>
      </c>
      <c r="J342" s="0" t="s">
        <v>4445</v>
      </c>
      <c r="K342" s="0" t="s">
        <v>4446</v>
      </c>
      <c r="L342" s="0" t="s">
        <v>4445</v>
      </c>
      <c r="M342" s="0" t="s">
        <v>4445</v>
      </c>
      <c r="N342" s="0" t="s">
        <v>98</v>
      </c>
      <c r="O342" s="0" t="s">
        <v>1472</v>
      </c>
      <c r="P342" s="0" t="s">
        <v>1472</v>
      </c>
      <c r="Q342" s="0" t="s">
        <v>1473</v>
      </c>
      <c r="R342" s="0" t="s">
        <v>4445</v>
      </c>
      <c r="S342" s="0" t="s">
        <v>4446</v>
      </c>
      <c r="T342" s="0" t="s">
        <v>3737</v>
      </c>
      <c r="U342" s="0" t="s">
        <v>3738</v>
      </c>
      <c r="V342" s="0" t="s">
        <v>4382</v>
      </c>
      <c r="W342" s="0" t="s">
        <v>3607</v>
      </c>
      <c r="X342" s="0" t="s">
        <v>3700</v>
      </c>
      <c r="Y342" s="0" t="s">
        <v>3605</v>
      </c>
      <c r="Z342" s="0" t="s">
        <v>4250</v>
      </c>
      <c r="AA342" s="0" t="s">
        <v>4251</v>
      </c>
      <c r="AB342" s="0" t="s">
        <v>4347</v>
      </c>
      <c r="AC342" s="0" t="s">
        <v>61</v>
      </c>
      <c r="AD342" s="0" t="s">
        <v>19</v>
      </c>
      <c r="AE342" s="0" t="s">
        <v>61</v>
      </c>
      <c r="AF342" s="0" t="s">
        <v>3768</v>
      </c>
      <c r="AG342" s="0" t="s">
        <v>109</v>
      </c>
      <c r="AH342" s="0" t="s">
        <v>22</v>
      </c>
      <c r="AI342" s="0" t="s">
        <v>22</v>
      </c>
      <c r="AJ342" s="0" t="s">
        <v>3768</v>
      </c>
      <c r="AK342" s="0" t="s">
        <v>109</v>
      </c>
    </row>
    <row customHeight="1" ht="11.25">
      <c r="A343" s="0" t="s">
        <v>22</v>
      </c>
      <c r="B343" s="0" t="s">
        <v>48</v>
      </c>
      <c r="C343" s="0" t="s">
        <v>50</v>
      </c>
      <c r="D343" s="0" t="s">
        <v>22</v>
      </c>
      <c r="E343" s="0" t="s">
        <v>4444</v>
      </c>
      <c r="F343" s="0" t="s">
        <v>1306</v>
      </c>
      <c r="G343" s="0" t="s">
        <v>169</v>
      </c>
      <c r="H343" s="0" t="s">
        <v>169</v>
      </c>
      <c r="I343" s="0" t="s">
        <v>170</v>
      </c>
      <c r="J343" s="0" t="s">
        <v>4447</v>
      </c>
      <c r="K343" s="0" t="s">
        <v>4448</v>
      </c>
      <c r="L343" s="0" t="s">
        <v>4445</v>
      </c>
      <c r="M343" s="0" t="s">
        <v>4445</v>
      </c>
      <c r="N343" s="0" t="s">
        <v>98</v>
      </c>
      <c r="O343" s="0" t="s">
        <v>169</v>
      </c>
      <c r="P343" s="0" t="s">
        <v>169</v>
      </c>
      <c r="Q343" s="0" t="s">
        <v>170</v>
      </c>
      <c r="R343" s="0" t="s">
        <v>4447</v>
      </c>
      <c r="S343" s="0" t="s">
        <v>4448</v>
      </c>
      <c r="T343" s="0" t="s">
        <v>3737</v>
      </c>
      <c r="U343" s="0" t="s">
        <v>3738</v>
      </c>
      <c r="V343" s="0" t="s">
        <v>4382</v>
      </c>
      <c r="W343" s="0" t="s">
        <v>3607</v>
      </c>
      <c r="X343" s="0" t="s">
        <v>3700</v>
      </c>
      <c r="Y343" s="0" t="s">
        <v>3605</v>
      </c>
      <c r="Z343" s="0" t="s">
        <v>4250</v>
      </c>
      <c r="AA343" s="0" t="s">
        <v>4251</v>
      </c>
      <c r="AB343" s="0" t="s">
        <v>4347</v>
      </c>
      <c r="AC343" s="0" t="s">
        <v>61</v>
      </c>
      <c r="AD343" s="0" t="s">
        <v>19</v>
      </c>
      <c r="AE343" s="0" t="s">
        <v>61</v>
      </c>
      <c r="AF343" s="0" t="s">
        <v>3768</v>
      </c>
      <c r="AG343" s="0" t="s">
        <v>109</v>
      </c>
      <c r="AH343" s="0" t="s">
        <v>22</v>
      </c>
      <c r="AI343" s="0" t="s">
        <v>22</v>
      </c>
      <c r="AJ343" s="0" t="s">
        <v>3768</v>
      </c>
      <c r="AK343" s="0" t="s">
        <v>109</v>
      </c>
    </row>
    <row customHeight="1" ht="11.25">
      <c r="A344" s="0" t="s">
        <v>22</v>
      </c>
      <c r="B344" s="0" t="s">
        <v>48</v>
      </c>
      <c r="C344" s="0" t="s">
        <v>50</v>
      </c>
      <c r="D344" s="0" t="s">
        <v>22</v>
      </c>
      <c r="E344" s="0" t="s">
        <v>4449</v>
      </c>
      <c r="F344" s="0" t="s">
        <v>1306</v>
      </c>
      <c r="G344" s="0" t="s">
        <v>1472</v>
      </c>
      <c r="H344" s="0" t="s">
        <v>1472</v>
      </c>
      <c r="I344" s="0" t="s">
        <v>1473</v>
      </c>
      <c r="J344" s="0" t="s">
        <v>4180</v>
      </c>
      <c r="K344" s="0" t="s">
        <v>4181</v>
      </c>
      <c r="L344" s="0" t="s">
        <v>4450</v>
      </c>
      <c r="M344" s="0" t="s">
        <v>4450</v>
      </c>
      <c r="N344" s="0" t="s">
        <v>98</v>
      </c>
      <c r="O344" s="0" t="s">
        <v>1472</v>
      </c>
      <c r="P344" s="0" t="s">
        <v>1472</v>
      </c>
      <c r="Q344" s="0" t="s">
        <v>1473</v>
      </c>
      <c r="R344" s="0" t="s">
        <v>4180</v>
      </c>
      <c r="S344" s="0" t="s">
        <v>4181</v>
      </c>
      <c r="T344" s="0" t="s">
        <v>3737</v>
      </c>
      <c r="U344" s="0" t="s">
        <v>4339</v>
      </c>
      <c r="V344" s="0" t="s">
        <v>4340</v>
      </c>
      <c r="W344" s="0" t="s">
        <v>3607</v>
      </c>
      <c r="X344" s="0" t="s">
        <v>3700</v>
      </c>
      <c r="Y344" s="0" t="s">
        <v>3605</v>
      </c>
      <c r="Z344" s="0" t="s">
        <v>4250</v>
      </c>
      <c r="AA344" s="0" t="s">
        <v>4251</v>
      </c>
      <c r="AB344" s="0" t="s">
        <v>4347</v>
      </c>
      <c r="AC344" s="0" t="s">
        <v>61</v>
      </c>
      <c r="AD344" s="0" t="s">
        <v>19</v>
      </c>
      <c r="AE344" s="0" t="s">
        <v>61</v>
      </c>
      <c r="AF344" s="0" t="s">
        <v>118</v>
      </c>
      <c r="AG344" s="0" t="s">
        <v>118</v>
      </c>
      <c r="AH344" s="0" t="s">
        <v>22</v>
      </c>
      <c r="AI344" s="0" t="s">
        <v>22</v>
      </c>
      <c r="AJ344" s="0" t="s">
        <v>118</v>
      </c>
      <c r="AK344" s="0" t="s">
        <v>118</v>
      </c>
    </row>
    <row customHeight="1" ht="11.25">
      <c r="A345" s="0" t="s">
        <v>22</v>
      </c>
      <c r="B345" s="0" t="s">
        <v>48</v>
      </c>
      <c r="C345" s="0" t="s">
        <v>50</v>
      </c>
      <c r="D345" s="0" t="s">
        <v>22</v>
      </c>
      <c r="E345" s="0" t="s">
        <v>4449</v>
      </c>
      <c r="F345" s="0" t="s">
        <v>1306</v>
      </c>
      <c r="G345" s="0" t="s">
        <v>169</v>
      </c>
      <c r="H345" s="0" t="s">
        <v>169</v>
      </c>
      <c r="I345" s="0" t="s">
        <v>170</v>
      </c>
      <c r="J345" s="0" t="s">
        <v>4180</v>
      </c>
      <c r="K345" s="0" t="s">
        <v>4343</v>
      </c>
      <c r="L345" s="0" t="s">
        <v>4450</v>
      </c>
      <c r="M345" s="0" t="s">
        <v>4450</v>
      </c>
      <c r="N345" s="0" t="s">
        <v>98</v>
      </c>
      <c r="O345" s="0" t="s">
        <v>169</v>
      </c>
      <c r="P345" s="0" t="s">
        <v>169</v>
      </c>
      <c r="Q345" s="0" t="s">
        <v>170</v>
      </c>
      <c r="R345" s="0" t="s">
        <v>4180</v>
      </c>
      <c r="S345" s="0" t="s">
        <v>4343</v>
      </c>
      <c r="T345" s="0" t="s">
        <v>3737</v>
      </c>
      <c r="U345" s="0" t="s">
        <v>4339</v>
      </c>
      <c r="V345" s="0" t="s">
        <v>4340</v>
      </c>
      <c r="W345" s="0" t="s">
        <v>3607</v>
      </c>
      <c r="X345" s="0" t="s">
        <v>3700</v>
      </c>
      <c r="Y345" s="0" t="s">
        <v>3605</v>
      </c>
      <c r="Z345" s="0" t="s">
        <v>4250</v>
      </c>
      <c r="AA345" s="0" t="s">
        <v>4251</v>
      </c>
      <c r="AB345" s="0" t="s">
        <v>4347</v>
      </c>
      <c r="AC345" s="0" t="s">
        <v>61</v>
      </c>
      <c r="AD345" s="0" t="s">
        <v>19</v>
      </c>
      <c r="AE345" s="0" t="s">
        <v>61</v>
      </c>
      <c r="AF345" s="0" t="s">
        <v>118</v>
      </c>
      <c r="AG345" s="0" t="s">
        <v>118</v>
      </c>
      <c r="AH345" s="0" t="s">
        <v>22</v>
      </c>
      <c r="AI345" s="0" t="s">
        <v>22</v>
      </c>
      <c r="AJ345" s="0" t="s">
        <v>118</v>
      </c>
      <c r="AK345" s="0" t="s">
        <v>118</v>
      </c>
    </row>
    <row customHeight="1" ht="11.25">
      <c r="A346" s="0" t="s">
        <v>22</v>
      </c>
      <c r="B346" s="0" t="s">
        <v>48</v>
      </c>
      <c r="C346" s="0" t="s">
        <v>50</v>
      </c>
      <c r="D346" s="0" t="s">
        <v>22</v>
      </c>
      <c r="E346" s="0" t="s">
        <v>4451</v>
      </c>
      <c r="F346" s="0" t="s">
        <v>1306</v>
      </c>
      <c r="G346" s="0" t="s">
        <v>1472</v>
      </c>
      <c r="H346" s="0" t="s">
        <v>1472</v>
      </c>
      <c r="I346" s="0" t="s">
        <v>1473</v>
      </c>
      <c r="J346" s="0" t="s">
        <v>4452</v>
      </c>
      <c r="K346" s="0" t="s">
        <v>4453</v>
      </c>
      <c r="L346" s="0" t="s">
        <v>4452</v>
      </c>
      <c r="M346" s="0" t="s">
        <v>4452</v>
      </c>
      <c r="N346" s="0" t="s">
        <v>98</v>
      </c>
      <c r="O346" s="0" t="s">
        <v>1472</v>
      </c>
      <c r="P346" s="0" t="s">
        <v>1472</v>
      </c>
      <c r="Q346" s="0" t="s">
        <v>1473</v>
      </c>
      <c r="R346" s="0" t="s">
        <v>4452</v>
      </c>
      <c r="S346" s="0" t="s">
        <v>4453</v>
      </c>
      <c r="T346" s="0" t="s">
        <v>3737</v>
      </c>
      <c r="U346" s="0" t="s">
        <v>3738</v>
      </c>
      <c r="V346" s="0" t="s">
        <v>4382</v>
      </c>
      <c r="W346" s="0" t="s">
        <v>3607</v>
      </c>
      <c r="X346" s="0" t="s">
        <v>3808</v>
      </c>
      <c r="Y346" s="0" t="s">
        <v>4331</v>
      </c>
      <c r="Z346" s="0" t="s">
        <v>4454</v>
      </c>
      <c r="AA346" s="0" t="s">
        <v>4333</v>
      </c>
      <c r="AB346" s="0" t="s">
        <v>4455</v>
      </c>
      <c r="AC346" s="0" t="s">
        <v>61</v>
      </c>
      <c r="AD346" s="0" t="s">
        <v>19</v>
      </c>
      <c r="AE346" s="0" t="s">
        <v>61</v>
      </c>
      <c r="AF346" s="0" t="s">
        <v>118</v>
      </c>
      <c r="AG346" s="0" t="s">
        <v>118</v>
      </c>
      <c r="AH346" s="0" t="s">
        <v>22</v>
      </c>
      <c r="AI346" s="0" t="s">
        <v>22</v>
      </c>
      <c r="AJ346" s="0" t="s">
        <v>118</v>
      </c>
      <c r="AK346" s="0" t="s">
        <v>118</v>
      </c>
    </row>
    <row customHeight="1" ht="11.25">
      <c r="A347" s="0" t="s">
        <v>22</v>
      </c>
      <c r="B347" s="0" t="s">
        <v>48</v>
      </c>
      <c r="C347" s="0" t="s">
        <v>50</v>
      </c>
      <c r="D347" s="0" t="s">
        <v>22</v>
      </c>
      <c r="E347" s="0" t="s">
        <v>4451</v>
      </c>
      <c r="F347" s="0" t="s">
        <v>1306</v>
      </c>
      <c r="G347" s="0" t="s">
        <v>169</v>
      </c>
      <c r="H347" s="0" t="s">
        <v>169</v>
      </c>
      <c r="I347" s="0" t="s">
        <v>170</v>
      </c>
      <c r="J347" s="0" t="s">
        <v>4452</v>
      </c>
      <c r="K347" s="0" t="s">
        <v>4456</v>
      </c>
      <c r="L347" s="0" t="s">
        <v>4452</v>
      </c>
      <c r="M347" s="0" t="s">
        <v>4452</v>
      </c>
      <c r="N347" s="0" t="s">
        <v>98</v>
      </c>
      <c r="O347" s="0" t="s">
        <v>169</v>
      </c>
      <c r="P347" s="0" t="s">
        <v>169</v>
      </c>
      <c r="Q347" s="0" t="s">
        <v>170</v>
      </c>
      <c r="R347" s="0" t="s">
        <v>4452</v>
      </c>
      <c r="S347" s="0" t="s">
        <v>4456</v>
      </c>
      <c r="T347" s="0" t="s">
        <v>3737</v>
      </c>
      <c r="U347" s="0" t="s">
        <v>3738</v>
      </c>
      <c r="V347" s="0" t="s">
        <v>4382</v>
      </c>
      <c r="W347" s="0" t="s">
        <v>3607</v>
      </c>
      <c r="X347" s="0" t="s">
        <v>3808</v>
      </c>
      <c r="Y347" s="0" t="s">
        <v>4331</v>
      </c>
      <c r="Z347" s="0" t="s">
        <v>4454</v>
      </c>
      <c r="AA347" s="0" t="s">
        <v>4333</v>
      </c>
      <c r="AB347" s="0" t="s">
        <v>4455</v>
      </c>
      <c r="AC347" s="0" t="s">
        <v>61</v>
      </c>
      <c r="AD347" s="0" t="s">
        <v>19</v>
      </c>
      <c r="AE347" s="0" t="s">
        <v>61</v>
      </c>
      <c r="AF347" s="0" t="s">
        <v>118</v>
      </c>
      <c r="AG347" s="0" t="s">
        <v>118</v>
      </c>
      <c r="AH347" s="0" t="s">
        <v>22</v>
      </c>
      <c r="AI347" s="0" t="s">
        <v>22</v>
      </c>
      <c r="AJ347" s="0" t="s">
        <v>118</v>
      </c>
      <c r="AK347" s="0" t="s">
        <v>118</v>
      </c>
    </row>
    <row customHeight="1" ht="11.25">
      <c r="A348" s="0" t="s">
        <v>22</v>
      </c>
      <c r="B348" s="0" t="s">
        <v>48</v>
      </c>
      <c r="C348" s="0" t="s">
        <v>50</v>
      </c>
      <c r="D348" s="0" t="s">
        <v>22</v>
      </c>
      <c r="E348" s="0" t="s">
        <v>4457</v>
      </c>
      <c r="F348" s="0" t="s">
        <v>1306</v>
      </c>
      <c r="G348" s="0" t="s">
        <v>1472</v>
      </c>
      <c r="H348" s="0" t="s">
        <v>1472</v>
      </c>
      <c r="I348" s="0" t="s">
        <v>1473</v>
      </c>
      <c r="J348" s="0" t="s">
        <v>1483</v>
      </c>
      <c r="K348" s="0" t="s">
        <v>1484</v>
      </c>
      <c r="L348" s="0" t="s">
        <v>4359</v>
      </c>
      <c r="M348" s="0" t="s">
        <v>4359</v>
      </c>
      <c r="N348" s="0" t="s">
        <v>98</v>
      </c>
      <c r="O348" s="0" t="s">
        <v>1472</v>
      </c>
      <c r="P348" s="0" t="s">
        <v>1472</v>
      </c>
      <c r="Q348" s="0" t="s">
        <v>1473</v>
      </c>
      <c r="R348" s="0" t="s">
        <v>1483</v>
      </c>
      <c r="S348" s="0" t="s">
        <v>1484</v>
      </c>
      <c r="T348" s="0" t="s">
        <v>3737</v>
      </c>
      <c r="U348" s="0" t="s">
        <v>3738</v>
      </c>
      <c r="V348" s="0" t="s">
        <v>4382</v>
      </c>
      <c r="W348" s="0" t="s">
        <v>3607</v>
      </c>
      <c r="X348" s="0" t="s">
        <v>3700</v>
      </c>
      <c r="Y348" s="0" t="s">
        <v>3605</v>
      </c>
      <c r="Z348" s="0" t="s">
        <v>4250</v>
      </c>
      <c r="AA348" s="0" t="s">
        <v>4251</v>
      </c>
      <c r="AB348" s="0" t="s">
        <v>4347</v>
      </c>
      <c r="AC348" s="0" t="s">
        <v>61</v>
      </c>
      <c r="AD348" s="0" t="s">
        <v>19</v>
      </c>
      <c r="AE348" s="0" t="s">
        <v>61</v>
      </c>
      <c r="AF348" s="0" t="s">
        <v>3768</v>
      </c>
      <c r="AG348" s="0" t="s">
        <v>91</v>
      </c>
      <c r="AH348" s="0" t="s">
        <v>22</v>
      </c>
      <c r="AI348" s="0" t="s">
        <v>22</v>
      </c>
      <c r="AJ348" s="0" t="s">
        <v>3768</v>
      </c>
      <c r="AK348" s="0" t="s">
        <v>91</v>
      </c>
    </row>
    <row customHeight="1" ht="11.25">
      <c r="A349" s="0" t="s">
        <v>22</v>
      </c>
      <c r="B349" s="0" t="s">
        <v>48</v>
      </c>
      <c r="C349" s="0" t="s">
        <v>50</v>
      </c>
      <c r="D349" s="0" t="s">
        <v>22</v>
      </c>
      <c r="E349" s="0" t="s">
        <v>4457</v>
      </c>
      <c r="F349" s="0" t="s">
        <v>1306</v>
      </c>
      <c r="G349" s="0" t="s">
        <v>169</v>
      </c>
      <c r="H349" s="0" t="s">
        <v>169</v>
      </c>
      <c r="I349" s="0" t="s">
        <v>170</v>
      </c>
      <c r="J349" s="0" t="s">
        <v>1483</v>
      </c>
      <c r="K349" s="0" t="s">
        <v>4383</v>
      </c>
      <c r="L349" s="0" t="s">
        <v>4359</v>
      </c>
      <c r="M349" s="0" t="s">
        <v>4359</v>
      </c>
      <c r="N349" s="0" t="s">
        <v>98</v>
      </c>
      <c r="O349" s="0" t="s">
        <v>169</v>
      </c>
      <c r="P349" s="0" t="s">
        <v>169</v>
      </c>
      <c r="Q349" s="0" t="s">
        <v>170</v>
      </c>
      <c r="R349" s="0" t="s">
        <v>1483</v>
      </c>
      <c r="S349" s="0" t="s">
        <v>4383</v>
      </c>
      <c r="T349" s="0" t="s">
        <v>3737</v>
      </c>
      <c r="U349" s="0" t="s">
        <v>3738</v>
      </c>
      <c r="V349" s="0" t="s">
        <v>4382</v>
      </c>
      <c r="W349" s="0" t="s">
        <v>3607</v>
      </c>
      <c r="X349" s="0" t="s">
        <v>3700</v>
      </c>
      <c r="Y349" s="0" t="s">
        <v>3605</v>
      </c>
      <c r="Z349" s="0" t="s">
        <v>4250</v>
      </c>
      <c r="AA349" s="0" t="s">
        <v>4251</v>
      </c>
      <c r="AB349" s="0" t="s">
        <v>4347</v>
      </c>
      <c r="AC349" s="0" t="s">
        <v>61</v>
      </c>
      <c r="AD349" s="0" t="s">
        <v>19</v>
      </c>
      <c r="AE349" s="0" t="s">
        <v>61</v>
      </c>
      <c r="AF349" s="0" t="s">
        <v>3768</v>
      </c>
      <c r="AG349" s="0" t="s">
        <v>91</v>
      </c>
      <c r="AH349" s="0" t="s">
        <v>22</v>
      </c>
      <c r="AI349" s="0" t="s">
        <v>22</v>
      </c>
      <c r="AJ349" s="0" t="s">
        <v>3768</v>
      </c>
      <c r="AK349" s="0" t="s">
        <v>91</v>
      </c>
    </row>
    <row customHeight="1" ht="11.25">
      <c r="A350" s="0" t="s">
        <v>22</v>
      </c>
      <c r="B350" s="0" t="s">
        <v>48</v>
      </c>
      <c r="C350" s="0" t="s">
        <v>50</v>
      </c>
      <c r="D350" s="0" t="s">
        <v>22</v>
      </c>
      <c r="E350" s="0" t="s">
        <v>4458</v>
      </c>
      <c r="F350" s="0" t="s">
        <v>1306</v>
      </c>
      <c r="G350" s="0" t="s">
        <v>1472</v>
      </c>
      <c r="H350" s="0" t="s">
        <v>1472</v>
      </c>
      <c r="I350" s="0" t="s">
        <v>1473</v>
      </c>
      <c r="J350" s="0" t="s">
        <v>4459</v>
      </c>
      <c r="K350" s="0" t="s">
        <v>4460</v>
      </c>
      <c r="L350" s="0" t="s">
        <v>4459</v>
      </c>
      <c r="M350" s="0" t="s">
        <v>4459</v>
      </c>
      <c r="N350" s="0" t="s">
        <v>98</v>
      </c>
      <c r="O350" s="0" t="s">
        <v>1472</v>
      </c>
      <c r="P350" s="0" t="s">
        <v>1472</v>
      </c>
      <c r="Q350" s="0" t="s">
        <v>1473</v>
      </c>
      <c r="R350" s="0" t="s">
        <v>4459</v>
      </c>
      <c r="S350" s="0" t="s">
        <v>4460</v>
      </c>
      <c r="T350" s="0" t="s">
        <v>3737</v>
      </c>
      <c r="U350" s="0" t="s">
        <v>3738</v>
      </c>
      <c r="V350" s="0" t="s">
        <v>4382</v>
      </c>
      <c r="W350" s="0" t="s">
        <v>3607</v>
      </c>
      <c r="X350" s="0" t="s">
        <v>3808</v>
      </c>
      <c r="Y350" s="0" t="s">
        <v>4331</v>
      </c>
      <c r="Z350" s="0" t="s">
        <v>4332</v>
      </c>
      <c r="AA350" s="0" t="s">
        <v>4333</v>
      </c>
      <c r="AB350" s="0" t="s">
        <v>4334</v>
      </c>
      <c r="AC350" s="0" t="s">
        <v>61</v>
      </c>
      <c r="AD350" s="0" t="s">
        <v>19</v>
      </c>
      <c r="AE350" s="0" t="s">
        <v>61</v>
      </c>
      <c r="AF350" s="0" t="s">
        <v>118</v>
      </c>
      <c r="AG350" s="0" t="s">
        <v>4461</v>
      </c>
      <c r="AH350" s="0" t="s">
        <v>22</v>
      </c>
      <c r="AI350" s="0" t="s">
        <v>22</v>
      </c>
      <c r="AJ350" s="0" t="s">
        <v>118</v>
      </c>
      <c r="AK350" s="0" t="s">
        <v>4461</v>
      </c>
    </row>
    <row customHeight="1" ht="11.25">
      <c r="A351" s="0" t="s">
        <v>22</v>
      </c>
      <c r="B351" s="0" t="s">
        <v>48</v>
      </c>
      <c r="C351" s="0" t="s">
        <v>50</v>
      </c>
      <c r="D351" s="0" t="s">
        <v>22</v>
      </c>
      <c r="E351" s="0" t="s">
        <v>4458</v>
      </c>
      <c r="F351" s="0" t="s">
        <v>1306</v>
      </c>
      <c r="G351" s="0" t="s">
        <v>169</v>
      </c>
      <c r="H351" s="0" t="s">
        <v>169</v>
      </c>
      <c r="I351" s="0" t="s">
        <v>170</v>
      </c>
      <c r="J351" s="0" t="s">
        <v>4459</v>
      </c>
      <c r="K351" s="0" t="s">
        <v>4462</v>
      </c>
      <c r="L351" s="0" t="s">
        <v>4459</v>
      </c>
      <c r="M351" s="0" t="s">
        <v>4459</v>
      </c>
      <c r="N351" s="0" t="s">
        <v>98</v>
      </c>
      <c r="O351" s="0" t="s">
        <v>169</v>
      </c>
      <c r="P351" s="0" t="s">
        <v>169</v>
      </c>
      <c r="Q351" s="0" t="s">
        <v>170</v>
      </c>
      <c r="R351" s="0" t="s">
        <v>4459</v>
      </c>
      <c r="S351" s="0" t="s">
        <v>4462</v>
      </c>
      <c r="T351" s="0" t="s">
        <v>3737</v>
      </c>
      <c r="U351" s="0" t="s">
        <v>3738</v>
      </c>
      <c r="V351" s="0" t="s">
        <v>4382</v>
      </c>
      <c r="W351" s="0" t="s">
        <v>3607</v>
      </c>
      <c r="X351" s="0" t="s">
        <v>3808</v>
      </c>
      <c r="Y351" s="0" t="s">
        <v>4331</v>
      </c>
      <c r="Z351" s="0" t="s">
        <v>4332</v>
      </c>
      <c r="AA351" s="0" t="s">
        <v>4333</v>
      </c>
      <c r="AB351" s="0" t="s">
        <v>4334</v>
      </c>
      <c r="AC351" s="0" t="s">
        <v>61</v>
      </c>
      <c r="AD351" s="0" t="s">
        <v>19</v>
      </c>
      <c r="AE351" s="0" t="s">
        <v>61</v>
      </c>
      <c r="AF351" s="0" t="s">
        <v>118</v>
      </c>
      <c r="AG351" s="0" t="s">
        <v>4461</v>
      </c>
      <c r="AH351" s="0" t="s">
        <v>22</v>
      </c>
      <c r="AI351" s="0" t="s">
        <v>22</v>
      </c>
      <c r="AJ351" s="0" t="s">
        <v>118</v>
      </c>
      <c r="AK351" s="0" t="s">
        <v>4461</v>
      </c>
    </row>
    <row customHeight="1" ht="11.25">
      <c r="A352" s="0" t="s">
        <v>22</v>
      </c>
      <c r="B352" s="0" t="s">
        <v>48</v>
      </c>
      <c r="C352" s="0" t="s">
        <v>50</v>
      </c>
      <c r="D352" s="0" t="s">
        <v>22</v>
      </c>
      <c r="E352" s="0" t="s">
        <v>4463</v>
      </c>
      <c r="F352" s="0" t="s">
        <v>1306</v>
      </c>
      <c r="G352" s="0" t="s">
        <v>1472</v>
      </c>
      <c r="H352" s="0" t="s">
        <v>1472</v>
      </c>
      <c r="I352" s="0" t="s">
        <v>1473</v>
      </c>
      <c r="J352" s="0" t="s">
        <v>1483</v>
      </c>
      <c r="K352" s="0" t="s">
        <v>1484</v>
      </c>
      <c r="L352" s="0" t="s">
        <v>1352</v>
      </c>
      <c r="M352" s="0" t="s">
        <v>1352</v>
      </c>
      <c r="N352" s="0" t="s">
        <v>98</v>
      </c>
      <c r="O352" s="0" t="s">
        <v>1472</v>
      </c>
      <c r="P352" s="0" t="s">
        <v>1472</v>
      </c>
      <c r="Q352" s="0" t="s">
        <v>1473</v>
      </c>
      <c r="R352" s="0" t="s">
        <v>1483</v>
      </c>
      <c r="S352" s="0" t="s">
        <v>1484</v>
      </c>
      <c r="T352" s="0" t="s">
        <v>3737</v>
      </c>
      <c r="U352" s="0" t="s">
        <v>3738</v>
      </c>
      <c r="V352" s="0" t="s">
        <v>4382</v>
      </c>
      <c r="W352" s="0" t="s">
        <v>3607</v>
      </c>
      <c r="X352" s="0" t="s">
        <v>3700</v>
      </c>
      <c r="Y352" s="0" t="s">
        <v>3605</v>
      </c>
      <c r="Z352" s="0" t="s">
        <v>4250</v>
      </c>
      <c r="AA352" s="0" t="s">
        <v>4251</v>
      </c>
      <c r="AB352" s="0" t="s">
        <v>4347</v>
      </c>
      <c r="AC352" s="0" t="s">
        <v>61</v>
      </c>
      <c r="AD352" s="0" t="s">
        <v>19</v>
      </c>
      <c r="AE352" s="0" t="s">
        <v>61</v>
      </c>
      <c r="AF352" s="0" t="s">
        <v>118</v>
      </c>
      <c r="AG352" s="0" t="s">
        <v>91</v>
      </c>
      <c r="AH352" s="0" t="s">
        <v>22</v>
      </c>
      <c r="AI352" s="0" t="s">
        <v>22</v>
      </c>
      <c r="AJ352" s="0" t="s">
        <v>118</v>
      </c>
      <c r="AK352" s="0" t="s">
        <v>91</v>
      </c>
    </row>
    <row customHeight="1" ht="11.25">
      <c r="A353" s="0" t="s">
        <v>22</v>
      </c>
      <c r="B353" s="0" t="s">
        <v>48</v>
      </c>
      <c r="C353" s="0" t="s">
        <v>50</v>
      </c>
      <c r="D353" s="0" t="s">
        <v>22</v>
      </c>
      <c r="E353" s="0" t="s">
        <v>4463</v>
      </c>
      <c r="F353" s="0" t="s">
        <v>1306</v>
      </c>
      <c r="G353" s="0" t="s">
        <v>169</v>
      </c>
      <c r="H353" s="0" t="s">
        <v>169</v>
      </c>
      <c r="I353" s="0" t="s">
        <v>170</v>
      </c>
      <c r="J353" s="0" t="s">
        <v>1483</v>
      </c>
      <c r="K353" s="0" t="s">
        <v>4383</v>
      </c>
      <c r="L353" s="0" t="s">
        <v>1352</v>
      </c>
      <c r="M353" s="0" t="s">
        <v>1352</v>
      </c>
      <c r="N353" s="0" t="s">
        <v>98</v>
      </c>
      <c r="O353" s="0" t="s">
        <v>169</v>
      </c>
      <c r="P353" s="0" t="s">
        <v>169</v>
      </c>
      <c r="Q353" s="0" t="s">
        <v>170</v>
      </c>
      <c r="R353" s="0" t="s">
        <v>1483</v>
      </c>
      <c r="S353" s="0" t="s">
        <v>4383</v>
      </c>
      <c r="T353" s="0" t="s">
        <v>3737</v>
      </c>
      <c r="U353" s="0" t="s">
        <v>3738</v>
      </c>
      <c r="V353" s="0" t="s">
        <v>4382</v>
      </c>
      <c r="W353" s="0" t="s">
        <v>3607</v>
      </c>
      <c r="X353" s="0" t="s">
        <v>3700</v>
      </c>
      <c r="Y353" s="0" t="s">
        <v>3605</v>
      </c>
      <c r="Z353" s="0" t="s">
        <v>4250</v>
      </c>
      <c r="AA353" s="0" t="s">
        <v>4251</v>
      </c>
      <c r="AB353" s="0" t="s">
        <v>4347</v>
      </c>
      <c r="AC353" s="0" t="s">
        <v>61</v>
      </c>
      <c r="AD353" s="0" t="s">
        <v>19</v>
      </c>
      <c r="AE353" s="0" t="s">
        <v>61</v>
      </c>
      <c r="AF353" s="0" t="s">
        <v>118</v>
      </c>
      <c r="AG353" s="0" t="s">
        <v>91</v>
      </c>
      <c r="AH353" s="0" t="s">
        <v>22</v>
      </c>
      <c r="AI353" s="0" t="s">
        <v>22</v>
      </c>
      <c r="AJ353" s="0" t="s">
        <v>118</v>
      </c>
      <c r="AK353" s="0" t="s">
        <v>91</v>
      </c>
    </row>
    <row customHeight="1" ht="11.25">
      <c r="A354" s="0" t="s">
        <v>22</v>
      </c>
      <c r="B354" s="0" t="s">
        <v>48</v>
      </c>
      <c r="C354" s="0" t="s">
        <v>50</v>
      </c>
      <c r="D354" s="0" t="s">
        <v>22</v>
      </c>
      <c r="E354" s="0" t="s">
        <v>4464</v>
      </c>
      <c r="F354" s="0" t="s">
        <v>1269</v>
      </c>
      <c r="G354" s="0" t="s">
        <v>155</v>
      </c>
      <c r="H354" s="0" t="s">
        <v>155</v>
      </c>
      <c r="I354" s="0" t="s">
        <v>156</v>
      </c>
      <c r="J354" s="0" t="s">
        <v>4364</v>
      </c>
      <c r="K354" s="0" t="s">
        <v>4365</v>
      </c>
      <c r="L354" s="0" t="s">
        <v>4393</v>
      </c>
      <c r="M354" s="0" t="s">
        <v>4465</v>
      </c>
      <c r="N354" s="0" t="s">
        <v>98</v>
      </c>
      <c r="O354" s="0" t="s">
        <v>155</v>
      </c>
      <c r="P354" s="0" t="s">
        <v>155</v>
      </c>
      <c r="Q354" s="0" t="s">
        <v>156</v>
      </c>
      <c r="R354" s="0" t="s">
        <v>4364</v>
      </c>
      <c r="S354" s="0" t="s">
        <v>4365</v>
      </c>
      <c r="T354" s="0" t="s">
        <v>3604</v>
      </c>
      <c r="U354" s="0" t="s">
        <v>3605</v>
      </c>
      <c r="V354" s="0" t="s">
        <v>3699</v>
      </c>
      <c r="W354" s="0" t="s">
        <v>3607</v>
      </c>
      <c r="X354" s="0" t="s">
        <v>3608</v>
      </c>
      <c r="Y354" s="0" t="s">
        <v>3605</v>
      </c>
      <c r="Z354" s="0" t="s">
        <v>4466</v>
      </c>
      <c r="AA354" s="0" t="s">
        <v>3819</v>
      </c>
      <c r="AB354" s="0" t="s">
        <v>4467</v>
      </c>
      <c r="AC354" s="0" t="s">
        <v>61</v>
      </c>
      <c r="AD354" s="0" t="s">
        <v>19</v>
      </c>
      <c r="AE354" s="0" t="s">
        <v>19</v>
      </c>
      <c r="AF354" s="0" t="s">
        <v>118</v>
      </c>
      <c r="AG354" s="0" t="s">
        <v>118</v>
      </c>
      <c r="AH354" s="0" t="s">
        <v>22</v>
      </c>
      <c r="AI354" s="0" t="s">
        <v>22</v>
      </c>
      <c r="AJ354" s="0" t="s">
        <v>22</v>
      </c>
      <c r="AK354" s="0" t="s">
        <v>22</v>
      </c>
    </row>
    <row customHeight="1" ht="11.25">
      <c r="A355" s="0" t="s">
        <v>22</v>
      </c>
      <c r="B355" s="0" t="s">
        <v>48</v>
      </c>
      <c r="C355" s="0" t="s">
        <v>50</v>
      </c>
      <c r="D355" s="0" t="s">
        <v>22</v>
      </c>
      <c r="E355" s="0" t="s">
        <v>4464</v>
      </c>
      <c r="F355" s="0" t="s">
        <v>1269</v>
      </c>
      <c r="G355" s="0" t="s">
        <v>155</v>
      </c>
      <c r="H355" s="0" t="s">
        <v>155</v>
      </c>
      <c r="I355" s="0" t="s">
        <v>156</v>
      </c>
      <c r="J355" s="0" t="s">
        <v>4364</v>
      </c>
      <c r="K355" s="0" t="s">
        <v>4365</v>
      </c>
      <c r="L355" s="0" t="s">
        <v>4393</v>
      </c>
      <c r="M355" s="0" t="s">
        <v>4465</v>
      </c>
      <c r="N355" s="0" t="s">
        <v>98</v>
      </c>
      <c r="O355" s="0" t="s">
        <v>155</v>
      </c>
      <c r="P355" s="0" t="s">
        <v>155</v>
      </c>
      <c r="Q355" s="0" t="s">
        <v>156</v>
      </c>
      <c r="R355" s="0" t="s">
        <v>4364</v>
      </c>
      <c r="S355" s="0" t="s">
        <v>4365</v>
      </c>
      <c r="T355" s="0" t="s">
        <v>3604</v>
      </c>
      <c r="U355" s="0" t="s">
        <v>3605</v>
      </c>
      <c r="V355" s="0" t="s">
        <v>3699</v>
      </c>
      <c r="W355" s="0" t="s">
        <v>3607</v>
      </c>
      <c r="X355" s="0" t="s">
        <v>3608</v>
      </c>
      <c r="Y355" s="0" t="s">
        <v>3605</v>
      </c>
      <c r="Z355" s="0" t="s">
        <v>4466</v>
      </c>
      <c r="AA355" s="0" t="s">
        <v>3819</v>
      </c>
      <c r="AB355" s="0" t="s">
        <v>4467</v>
      </c>
      <c r="AC355" s="0" t="s">
        <v>61</v>
      </c>
      <c r="AD355" s="0" t="s">
        <v>19</v>
      </c>
      <c r="AE355" s="0" t="s">
        <v>19</v>
      </c>
      <c r="AF355" s="0" t="s">
        <v>118</v>
      </c>
      <c r="AG355" s="0" t="s">
        <v>118</v>
      </c>
      <c r="AH355" s="0" t="s">
        <v>22</v>
      </c>
      <c r="AI355" s="0" t="s">
        <v>22</v>
      </c>
      <c r="AJ355" s="0" t="s">
        <v>22</v>
      </c>
      <c r="AK355" s="0" t="s">
        <v>22</v>
      </c>
    </row>
    <row customHeight="1" ht="11.25">
      <c r="A356" s="0" t="s">
        <v>22</v>
      </c>
      <c r="B356" s="0" t="s">
        <v>48</v>
      </c>
      <c r="C356" s="0" t="s">
        <v>50</v>
      </c>
      <c r="D356" s="0" t="s">
        <v>22</v>
      </c>
      <c r="E356" s="0" t="s">
        <v>4468</v>
      </c>
      <c r="F356" s="0" t="s">
        <v>1306</v>
      </c>
      <c r="G356" s="0" t="s">
        <v>1472</v>
      </c>
      <c r="H356" s="0" t="s">
        <v>1472</v>
      </c>
      <c r="I356" s="0" t="s">
        <v>1473</v>
      </c>
      <c r="J356" s="0" t="s">
        <v>4469</v>
      </c>
      <c r="K356" s="0" t="s">
        <v>4470</v>
      </c>
      <c r="L356" s="0" t="s">
        <v>4471</v>
      </c>
      <c r="M356" s="0" t="s">
        <v>4469</v>
      </c>
      <c r="N356" s="0" t="s">
        <v>98</v>
      </c>
      <c r="O356" s="0" t="s">
        <v>1472</v>
      </c>
      <c r="P356" s="0" t="s">
        <v>1472</v>
      </c>
      <c r="Q356" s="0" t="s">
        <v>1473</v>
      </c>
      <c r="R356" s="0" t="s">
        <v>4469</v>
      </c>
      <c r="S356" s="0" t="s">
        <v>4470</v>
      </c>
      <c r="T356" s="0" t="s">
        <v>3737</v>
      </c>
      <c r="U356" s="0" t="s">
        <v>3738</v>
      </c>
      <c r="V356" s="0" t="s">
        <v>4382</v>
      </c>
      <c r="W356" s="0" t="s">
        <v>3607</v>
      </c>
      <c r="X356" s="0" t="s">
        <v>3700</v>
      </c>
      <c r="Y356" s="0" t="s">
        <v>3605</v>
      </c>
      <c r="Z356" s="0" t="s">
        <v>4250</v>
      </c>
      <c r="AA356" s="0" t="s">
        <v>4251</v>
      </c>
      <c r="AB356" s="0" t="s">
        <v>4472</v>
      </c>
      <c r="AC356" s="0" t="s">
        <v>61</v>
      </c>
      <c r="AD356" s="0" t="s">
        <v>19</v>
      </c>
      <c r="AE356" s="0" t="s">
        <v>61</v>
      </c>
      <c r="AF356" s="0" t="s">
        <v>118</v>
      </c>
      <c r="AG356" s="0" t="s">
        <v>117</v>
      </c>
      <c r="AH356" s="0" t="s">
        <v>22</v>
      </c>
      <c r="AI356" s="0" t="s">
        <v>22</v>
      </c>
      <c r="AJ356" s="0" t="s">
        <v>118</v>
      </c>
      <c r="AK356" s="0" t="s">
        <v>117</v>
      </c>
    </row>
    <row customHeight="1" ht="11.25">
      <c r="A357" s="0" t="s">
        <v>22</v>
      </c>
      <c r="B357" s="0" t="s">
        <v>48</v>
      </c>
      <c r="C357" s="0" t="s">
        <v>50</v>
      </c>
      <c r="D357" s="0" t="s">
        <v>22</v>
      </c>
      <c r="E357" s="0" t="s">
        <v>4468</v>
      </c>
      <c r="F357" s="0" t="s">
        <v>1306</v>
      </c>
      <c r="G357" s="0" t="s">
        <v>169</v>
      </c>
      <c r="H357" s="0" t="s">
        <v>169</v>
      </c>
      <c r="I357" s="0" t="s">
        <v>170</v>
      </c>
      <c r="J357" s="0" t="s">
        <v>4469</v>
      </c>
      <c r="K357" s="0" t="s">
        <v>4473</v>
      </c>
      <c r="L357" s="0" t="s">
        <v>4471</v>
      </c>
      <c r="M357" s="0" t="s">
        <v>4469</v>
      </c>
      <c r="N357" s="0" t="s">
        <v>98</v>
      </c>
      <c r="O357" s="0" t="s">
        <v>169</v>
      </c>
      <c r="P357" s="0" t="s">
        <v>169</v>
      </c>
      <c r="Q357" s="0" t="s">
        <v>170</v>
      </c>
      <c r="R357" s="0" t="s">
        <v>4469</v>
      </c>
      <c r="S357" s="0" t="s">
        <v>4473</v>
      </c>
      <c r="T357" s="0" t="s">
        <v>3737</v>
      </c>
      <c r="U357" s="0" t="s">
        <v>3738</v>
      </c>
      <c r="V357" s="0" t="s">
        <v>4382</v>
      </c>
      <c r="W357" s="0" t="s">
        <v>3607</v>
      </c>
      <c r="X357" s="0" t="s">
        <v>3700</v>
      </c>
      <c r="Y357" s="0" t="s">
        <v>3605</v>
      </c>
      <c r="Z357" s="0" t="s">
        <v>4250</v>
      </c>
      <c r="AA357" s="0" t="s">
        <v>4251</v>
      </c>
      <c r="AB357" s="0" t="s">
        <v>4472</v>
      </c>
      <c r="AC357" s="0" t="s">
        <v>61</v>
      </c>
      <c r="AD357" s="0" t="s">
        <v>19</v>
      </c>
      <c r="AE357" s="0" t="s">
        <v>61</v>
      </c>
      <c r="AF357" s="0" t="s">
        <v>118</v>
      </c>
      <c r="AG357" s="0" t="s">
        <v>117</v>
      </c>
      <c r="AH357" s="0" t="s">
        <v>22</v>
      </c>
      <c r="AI357" s="0" t="s">
        <v>22</v>
      </c>
      <c r="AJ357" s="0" t="s">
        <v>118</v>
      </c>
      <c r="AK357" s="0" t="s">
        <v>117</v>
      </c>
    </row>
    <row customHeight="1" ht="11.25">
      <c r="A358" s="0" t="s">
        <v>22</v>
      </c>
      <c r="B358" s="0" t="s">
        <v>48</v>
      </c>
      <c r="C358" s="0" t="s">
        <v>50</v>
      </c>
      <c r="D358" s="0" t="s">
        <v>22</v>
      </c>
      <c r="E358" s="0" t="s">
        <v>4474</v>
      </c>
      <c r="F358" s="0" t="s">
        <v>1306</v>
      </c>
      <c r="G358" s="0" t="s">
        <v>1472</v>
      </c>
      <c r="H358" s="0" t="s">
        <v>1472</v>
      </c>
      <c r="I358" s="0" t="s">
        <v>1473</v>
      </c>
      <c r="J358" s="0" t="s">
        <v>4180</v>
      </c>
      <c r="K358" s="0" t="s">
        <v>4181</v>
      </c>
      <c r="L358" s="0" t="s">
        <v>4475</v>
      </c>
      <c r="M358" s="0" t="s">
        <v>4476</v>
      </c>
      <c r="N358" s="0" t="s">
        <v>98</v>
      </c>
      <c r="O358" s="0" t="s">
        <v>1472</v>
      </c>
      <c r="P358" s="0" t="s">
        <v>1472</v>
      </c>
      <c r="Q358" s="0" t="s">
        <v>1473</v>
      </c>
      <c r="R358" s="0" t="s">
        <v>4180</v>
      </c>
      <c r="S358" s="0" t="s">
        <v>4181</v>
      </c>
      <c r="T358" s="0" t="s">
        <v>3737</v>
      </c>
      <c r="U358" s="0" t="s">
        <v>4339</v>
      </c>
      <c r="V358" s="0" t="s">
        <v>4340</v>
      </c>
      <c r="W358" s="0" t="s">
        <v>3607</v>
      </c>
      <c r="X358" s="0" t="s">
        <v>3700</v>
      </c>
      <c r="Y358" s="0" t="s">
        <v>3605</v>
      </c>
      <c r="Z358" s="0" t="s">
        <v>4250</v>
      </c>
      <c r="AA358" s="0" t="s">
        <v>4251</v>
      </c>
      <c r="AB358" s="0" t="s">
        <v>4347</v>
      </c>
      <c r="AC358" s="0" t="s">
        <v>61</v>
      </c>
      <c r="AD358" s="0" t="s">
        <v>19</v>
      </c>
      <c r="AE358" s="0" t="s">
        <v>61</v>
      </c>
      <c r="AF358" s="0" t="s">
        <v>118</v>
      </c>
      <c r="AG358" s="0" t="s">
        <v>117</v>
      </c>
      <c r="AH358" s="0" t="s">
        <v>22</v>
      </c>
      <c r="AI358" s="0" t="s">
        <v>22</v>
      </c>
      <c r="AJ358" s="0" t="s">
        <v>118</v>
      </c>
      <c r="AK358" s="0" t="s">
        <v>117</v>
      </c>
    </row>
    <row customHeight="1" ht="11.25">
      <c r="A359" s="0" t="s">
        <v>22</v>
      </c>
      <c r="B359" s="0" t="s">
        <v>48</v>
      </c>
      <c r="C359" s="0" t="s">
        <v>50</v>
      </c>
      <c r="D359" s="0" t="s">
        <v>22</v>
      </c>
      <c r="E359" s="0" t="s">
        <v>4474</v>
      </c>
      <c r="F359" s="0" t="s">
        <v>1306</v>
      </c>
      <c r="G359" s="0" t="s">
        <v>169</v>
      </c>
      <c r="H359" s="0" t="s">
        <v>169</v>
      </c>
      <c r="I359" s="0" t="s">
        <v>170</v>
      </c>
      <c r="J359" s="0" t="s">
        <v>4180</v>
      </c>
      <c r="K359" s="0" t="s">
        <v>4343</v>
      </c>
      <c r="L359" s="0" t="s">
        <v>4475</v>
      </c>
      <c r="M359" s="0" t="s">
        <v>4476</v>
      </c>
      <c r="N359" s="0" t="s">
        <v>98</v>
      </c>
      <c r="O359" s="0" t="s">
        <v>169</v>
      </c>
      <c r="P359" s="0" t="s">
        <v>169</v>
      </c>
      <c r="Q359" s="0" t="s">
        <v>170</v>
      </c>
      <c r="R359" s="0" t="s">
        <v>4180</v>
      </c>
      <c r="S359" s="0" t="s">
        <v>4343</v>
      </c>
      <c r="T359" s="0" t="s">
        <v>3737</v>
      </c>
      <c r="U359" s="0" t="s">
        <v>4339</v>
      </c>
      <c r="V359" s="0" t="s">
        <v>4340</v>
      </c>
      <c r="W359" s="0" t="s">
        <v>3607</v>
      </c>
      <c r="X359" s="0" t="s">
        <v>3700</v>
      </c>
      <c r="Y359" s="0" t="s">
        <v>3605</v>
      </c>
      <c r="Z359" s="0" t="s">
        <v>4250</v>
      </c>
      <c r="AA359" s="0" t="s">
        <v>4251</v>
      </c>
      <c r="AB359" s="0" t="s">
        <v>4347</v>
      </c>
      <c r="AC359" s="0" t="s">
        <v>61</v>
      </c>
      <c r="AD359" s="0" t="s">
        <v>19</v>
      </c>
      <c r="AE359" s="0" t="s">
        <v>61</v>
      </c>
      <c r="AF359" s="0" t="s">
        <v>118</v>
      </c>
      <c r="AG359" s="0" t="s">
        <v>117</v>
      </c>
      <c r="AH359" s="0" t="s">
        <v>22</v>
      </c>
      <c r="AI359" s="0" t="s">
        <v>22</v>
      </c>
      <c r="AJ359" s="0" t="s">
        <v>118</v>
      </c>
      <c r="AK359" s="0" t="s">
        <v>117</v>
      </c>
    </row>
    <row customHeight="1" ht="11.25">
      <c r="A360" s="0" t="s">
        <v>22</v>
      </c>
      <c r="B360" s="0" t="s">
        <v>48</v>
      </c>
      <c r="C360" s="0" t="s">
        <v>50</v>
      </c>
      <c r="D360" s="0" t="s">
        <v>22</v>
      </c>
      <c r="E360" s="0" t="s">
        <v>4477</v>
      </c>
      <c r="F360" s="0" t="s">
        <v>1306</v>
      </c>
      <c r="G360" s="0" t="s">
        <v>1472</v>
      </c>
      <c r="H360" s="0" t="s">
        <v>1472</v>
      </c>
      <c r="I360" s="0" t="s">
        <v>1473</v>
      </c>
      <c r="J360" s="0" t="s">
        <v>4180</v>
      </c>
      <c r="K360" s="0" t="s">
        <v>4181</v>
      </c>
      <c r="L360" s="0" t="s">
        <v>4478</v>
      </c>
      <c r="M360" s="0" t="s">
        <v>4479</v>
      </c>
      <c r="N360" s="0" t="s">
        <v>98</v>
      </c>
      <c r="O360" s="0" t="s">
        <v>1472</v>
      </c>
      <c r="P360" s="0" t="s">
        <v>1472</v>
      </c>
      <c r="Q360" s="0" t="s">
        <v>1473</v>
      </c>
      <c r="R360" s="0" t="s">
        <v>4180</v>
      </c>
      <c r="S360" s="0" t="s">
        <v>4181</v>
      </c>
      <c r="T360" s="0" t="s">
        <v>3737</v>
      </c>
      <c r="U360" s="0" t="s">
        <v>4339</v>
      </c>
      <c r="V360" s="0" t="s">
        <v>4340</v>
      </c>
      <c r="W360" s="0" t="s">
        <v>3607</v>
      </c>
      <c r="X360" s="0" t="s">
        <v>3700</v>
      </c>
      <c r="Y360" s="0" t="s">
        <v>3605</v>
      </c>
      <c r="Z360" s="0" t="s">
        <v>4250</v>
      </c>
      <c r="AA360" s="0" t="s">
        <v>4251</v>
      </c>
      <c r="AB360" s="0" t="s">
        <v>4347</v>
      </c>
      <c r="AC360" s="0" t="s">
        <v>61</v>
      </c>
      <c r="AD360" s="0" t="s">
        <v>19</v>
      </c>
      <c r="AE360" s="0" t="s">
        <v>61</v>
      </c>
      <c r="AF360" s="0" t="s">
        <v>118</v>
      </c>
      <c r="AG360" s="0" t="s">
        <v>118</v>
      </c>
      <c r="AH360" s="0" t="s">
        <v>22</v>
      </c>
      <c r="AI360" s="0" t="s">
        <v>22</v>
      </c>
      <c r="AJ360" s="0" t="s">
        <v>118</v>
      </c>
      <c r="AK360" s="0" t="s">
        <v>118</v>
      </c>
    </row>
    <row customHeight="1" ht="11.25">
      <c r="A361" s="0" t="s">
        <v>22</v>
      </c>
      <c r="B361" s="0" t="s">
        <v>48</v>
      </c>
      <c r="C361" s="0" t="s">
        <v>50</v>
      </c>
      <c r="D361" s="0" t="s">
        <v>22</v>
      </c>
      <c r="E361" s="0" t="s">
        <v>4477</v>
      </c>
      <c r="F361" s="0" t="s">
        <v>1306</v>
      </c>
      <c r="G361" s="0" t="s">
        <v>169</v>
      </c>
      <c r="H361" s="0" t="s">
        <v>169</v>
      </c>
      <c r="I361" s="0" t="s">
        <v>170</v>
      </c>
      <c r="J361" s="0" t="s">
        <v>4180</v>
      </c>
      <c r="K361" s="0" t="s">
        <v>4343</v>
      </c>
      <c r="L361" s="0" t="s">
        <v>4478</v>
      </c>
      <c r="M361" s="0" t="s">
        <v>4479</v>
      </c>
      <c r="N361" s="0" t="s">
        <v>98</v>
      </c>
      <c r="O361" s="0" t="s">
        <v>169</v>
      </c>
      <c r="P361" s="0" t="s">
        <v>169</v>
      </c>
      <c r="Q361" s="0" t="s">
        <v>170</v>
      </c>
      <c r="R361" s="0" t="s">
        <v>4180</v>
      </c>
      <c r="S361" s="0" t="s">
        <v>4343</v>
      </c>
      <c r="T361" s="0" t="s">
        <v>3737</v>
      </c>
      <c r="U361" s="0" t="s">
        <v>4339</v>
      </c>
      <c r="V361" s="0" t="s">
        <v>4340</v>
      </c>
      <c r="W361" s="0" t="s">
        <v>3607</v>
      </c>
      <c r="X361" s="0" t="s">
        <v>3700</v>
      </c>
      <c r="Y361" s="0" t="s">
        <v>3605</v>
      </c>
      <c r="Z361" s="0" t="s">
        <v>4250</v>
      </c>
      <c r="AA361" s="0" t="s">
        <v>4251</v>
      </c>
      <c r="AB361" s="0" t="s">
        <v>4347</v>
      </c>
      <c r="AC361" s="0" t="s">
        <v>61</v>
      </c>
      <c r="AD361" s="0" t="s">
        <v>19</v>
      </c>
      <c r="AE361" s="0" t="s">
        <v>61</v>
      </c>
      <c r="AF361" s="0" t="s">
        <v>118</v>
      </c>
      <c r="AG361" s="0" t="s">
        <v>118</v>
      </c>
      <c r="AH361" s="0" t="s">
        <v>22</v>
      </c>
      <c r="AI361" s="0" t="s">
        <v>22</v>
      </c>
      <c r="AJ361" s="0" t="s">
        <v>118</v>
      </c>
      <c r="AK361" s="0" t="s">
        <v>118</v>
      </c>
    </row>
    <row customHeight="1" ht="11.25">
      <c r="A362" s="0" t="s">
        <v>22</v>
      </c>
      <c r="B362" s="0" t="s">
        <v>48</v>
      </c>
      <c r="C362" s="0" t="s">
        <v>50</v>
      </c>
      <c r="D362" s="0" t="s">
        <v>22</v>
      </c>
      <c r="E362" s="0" t="s">
        <v>4480</v>
      </c>
      <c r="F362" s="0" t="s">
        <v>1306</v>
      </c>
      <c r="G362" s="0" t="s">
        <v>1472</v>
      </c>
      <c r="H362" s="0" t="s">
        <v>1472</v>
      </c>
      <c r="I362" s="0" t="s">
        <v>1473</v>
      </c>
      <c r="J362" s="0" t="s">
        <v>4180</v>
      </c>
      <c r="K362" s="0" t="s">
        <v>4181</v>
      </c>
      <c r="L362" s="0" t="s">
        <v>4478</v>
      </c>
      <c r="M362" s="0" t="s">
        <v>4479</v>
      </c>
      <c r="N362" s="0" t="s">
        <v>98</v>
      </c>
      <c r="O362" s="0" t="s">
        <v>1472</v>
      </c>
      <c r="P362" s="0" t="s">
        <v>1472</v>
      </c>
      <c r="Q362" s="0" t="s">
        <v>1473</v>
      </c>
      <c r="R362" s="0" t="s">
        <v>4180</v>
      </c>
      <c r="S362" s="0" t="s">
        <v>4181</v>
      </c>
      <c r="T362" s="0" t="s">
        <v>3737</v>
      </c>
      <c r="U362" s="0" t="s">
        <v>4339</v>
      </c>
      <c r="V362" s="0" t="s">
        <v>4340</v>
      </c>
      <c r="W362" s="0" t="s">
        <v>3607</v>
      </c>
      <c r="X362" s="0" t="s">
        <v>3700</v>
      </c>
      <c r="Y362" s="0" t="s">
        <v>3605</v>
      </c>
      <c r="Z362" s="0" t="s">
        <v>4250</v>
      </c>
      <c r="AA362" s="0" t="s">
        <v>4251</v>
      </c>
      <c r="AB362" s="0" t="s">
        <v>4347</v>
      </c>
      <c r="AC362" s="0" t="s">
        <v>61</v>
      </c>
      <c r="AD362" s="0" t="s">
        <v>19</v>
      </c>
      <c r="AE362" s="0" t="s">
        <v>61</v>
      </c>
      <c r="AF362" s="0" t="s">
        <v>118</v>
      </c>
      <c r="AG362" s="0" t="s">
        <v>114</v>
      </c>
      <c r="AH362" s="0" t="s">
        <v>22</v>
      </c>
      <c r="AI362" s="0" t="s">
        <v>22</v>
      </c>
      <c r="AJ362" s="0" t="s">
        <v>118</v>
      </c>
      <c r="AK362" s="0" t="s">
        <v>114</v>
      </c>
    </row>
    <row customHeight="1" ht="11.25">
      <c r="A363" s="0" t="s">
        <v>22</v>
      </c>
      <c r="B363" s="0" t="s">
        <v>48</v>
      </c>
      <c r="C363" s="0" t="s">
        <v>50</v>
      </c>
      <c r="D363" s="0" t="s">
        <v>22</v>
      </c>
      <c r="E363" s="0" t="s">
        <v>4480</v>
      </c>
      <c r="F363" s="0" t="s">
        <v>1306</v>
      </c>
      <c r="G363" s="0" t="s">
        <v>169</v>
      </c>
      <c r="H363" s="0" t="s">
        <v>169</v>
      </c>
      <c r="I363" s="0" t="s">
        <v>170</v>
      </c>
      <c r="J363" s="0" t="s">
        <v>4180</v>
      </c>
      <c r="K363" s="0" t="s">
        <v>4343</v>
      </c>
      <c r="L363" s="0" t="s">
        <v>4478</v>
      </c>
      <c r="M363" s="0" t="s">
        <v>4479</v>
      </c>
      <c r="N363" s="0" t="s">
        <v>98</v>
      </c>
      <c r="O363" s="0" t="s">
        <v>169</v>
      </c>
      <c r="P363" s="0" t="s">
        <v>169</v>
      </c>
      <c r="Q363" s="0" t="s">
        <v>170</v>
      </c>
      <c r="R363" s="0" t="s">
        <v>4180</v>
      </c>
      <c r="S363" s="0" t="s">
        <v>4343</v>
      </c>
      <c r="T363" s="0" t="s">
        <v>3737</v>
      </c>
      <c r="U363" s="0" t="s">
        <v>4339</v>
      </c>
      <c r="V363" s="0" t="s">
        <v>4340</v>
      </c>
      <c r="W363" s="0" t="s">
        <v>3607</v>
      </c>
      <c r="X363" s="0" t="s">
        <v>3700</v>
      </c>
      <c r="Y363" s="0" t="s">
        <v>3605</v>
      </c>
      <c r="Z363" s="0" t="s">
        <v>4250</v>
      </c>
      <c r="AA363" s="0" t="s">
        <v>4251</v>
      </c>
      <c r="AB363" s="0" t="s">
        <v>4347</v>
      </c>
      <c r="AC363" s="0" t="s">
        <v>61</v>
      </c>
      <c r="AD363" s="0" t="s">
        <v>19</v>
      </c>
      <c r="AE363" s="0" t="s">
        <v>61</v>
      </c>
      <c r="AF363" s="0" t="s">
        <v>118</v>
      </c>
      <c r="AG363" s="0" t="s">
        <v>114</v>
      </c>
      <c r="AH363" s="0" t="s">
        <v>22</v>
      </c>
      <c r="AI363" s="0" t="s">
        <v>22</v>
      </c>
      <c r="AJ363" s="0" t="s">
        <v>118</v>
      </c>
      <c r="AK363" s="0" t="s">
        <v>114</v>
      </c>
    </row>
    <row customHeight="1" ht="11.25">
      <c r="A364" s="0" t="s">
        <v>22</v>
      </c>
      <c r="B364" s="0" t="s">
        <v>48</v>
      </c>
      <c r="C364" s="0" t="s">
        <v>50</v>
      </c>
      <c r="D364" s="0" t="s">
        <v>22</v>
      </c>
      <c r="E364" s="0" t="s">
        <v>4481</v>
      </c>
      <c r="F364" s="0" t="s">
        <v>1306</v>
      </c>
      <c r="G364" s="0" t="s">
        <v>1472</v>
      </c>
      <c r="H364" s="0" t="s">
        <v>1472</v>
      </c>
      <c r="I364" s="0" t="s">
        <v>1473</v>
      </c>
      <c r="J364" s="0" t="s">
        <v>4180</v>
      </c>
      <c r="K364" s="0" t="s">
        <v>4181</v>
      </c>
      <c r="L364" s="0" t="s">
        <v>4482</v>
      </c>
      <c r="M364" s="0" t="s">
        <v>4482</v>
      </c>
      <c r="N364" s="0" t="s">
        <v>98</v>
      </c>
      <c r="O364" s="0" t="s">
        <v>1472</v>
      </c>
      <c r="P364" s="0" t="s">
        <v>1472</v>
      </c>
      <c r="Q364" s="0" t="s">
        <v>1473</v>
      </c>
      <c r="R364" s="0" t="s">
        <v>4180</v>
      </c>
      <c r="S364" s="0" t="s">
        <v>4181</v>
      </c>
      <c r="T364" s="0" t="s">
        <v>3737</v>
      </c>
      <c r="U364" s="0" t="s">
        <v>4339</v>
      </c>
      <c r="V364" s="0" t="s">
        <v>4340</v>
      </c>
      <c r="W364" s="0" t="s">
        <v>3607</v>
      </c>
      <c r="X364" s="0" t="s">
        <v>3700</v>
      </c>
      <c r="Y364" s="0" t="s">
        <v>3605</v>
      </c>
      <c r="Z364" s="0" t="s">
        <v>4250</v>
      </c>
      <c r="AA364" s="0" t="s">
        <v>4251</v>
      </c>
      <c r="AB364" s="0" t="s">
        <v>4347</v>
      </c>
      <c r="AC364" s="0" t="s">
        <v>61</v>
      </c>
      <c r="AD364" s="0" t="s">
        <v>19</v>
      </c>
      <c r="AE364" s="0" t="s">
        <v>61</v>
      </c>
      <c r="AF364" s="0" t="s">
        <v>118</v>
      </c>
      <c r="AG364" s="0" t="s">
        <v>117</v>
      </c>
      <c r="AH364" s="0" t="s">
        <v>22</v>
      </c>
      <c r="AI364" s="0" t="s">
        <v>22</v>
      </c>
      <c r="AJ364" s="0" t="s">
        <v>118</v>
      </c>
      <c r="AK364" s="0" t="s">
        <v>117</v>
      </c>
    </row>
    <row customHeight="1" ht="11.25">
      <c r="A365" s="0" t="s">
        <v>22</v>
      </c>
      <c r="B365" s="0" t="s">
        <v>48</v>
      </c>
      <c r="C365" s="0" t="s">
        <v>50</v>
      </c>
      <c r="D365" s="0" t="s">
        <v>22</v>
      </c>
      <c r="E365" s="0" t="s">
        <v>4481</v>
      </c>
      <c r="F365" s="0" t="s">
        <v>1306</v>
      </c>
      <c r="G365" s="0" t="s">
        <v>169</v>
      </c>
      <c r="H365" s="0" t="s">
        <v>169</v>
      </c>
      <c r="I365" s="0" t="s">
        <v>170</v>
      </c>
      <c r="J365" s="0" t="s">
        <v>4180</v>
      </c>
      <c r="K365" s="0" t="s">
        <v>4343</v>
      </c>
      <c r="L365" s="0" t="s">
        <v>4482</v>
      </c>
      <c r="M365" s="0" t="s">
        <v>4482</v>
      </c>
      <c r="N365" s="0" t="s">
        <v>98</v>
      </c>
      <c r="O365" s="0" t="s">
        <v>169</v>
      </c>
      <c r="P365" s="0" t="s">
        <v>169</v>
      </c>
      <c r="Q365" s="0" t="s">
        <v>170</v>
      </c>
      <c r="R365" s="0" t="s">
        <v>4180</v>
      </c>
      <c r="S365" s="0" t="s">
        <v>4343</v>
      </c>
      <c r="T365" s="0" t="s">
        <v>3737</v>
      </c>
      <c r="U365" s="0" t="s">
        <v>4339</v>
      </c>
      <c r="V365" s="0" t="s">
        <v>4340</v>
      </c>
      <c r="W365" s="0" t="s">
        <v>3607</v>
      </c>
      <c r="X365" s="0" t="s">
        <v>3700</v>
      </c>
      <c r="Y365" s="0" t="s">
        <v>3605</v>
      </c>
      <c r="Z365" s="0" t="s">
        <v>4250</v>
      </c>
      <c r="AA365" s="0" t="s">
        <v>4251</v>
      </c>
      <c r="AB365" s="0" t="s">
        <v>4347</v>
      </c>
      <c r="AC365" s="0" t="s">
        <v>61</v>
      </c>
      <c r="AD365" s="0" t="s">
        <v>19</v>
      </c>
      <c r="AE365" s="0" t="s">
        <v>61</v>
      </c>
      <c r="AF365" s="0" t="s">
        <v>118</v>
      </c>
      <c r="AG365" s="0" t="s">
        <v>117</v>
      </c>
      <c r="AH365" s="0" t="s">
        <v>22</v>
      </c>
      <c r="AI365" s="0" t="s">
        <v>22</v>
      </c>
      <c r="AJ365" s="0" t="s">
        <v>118</v>
      </c>
      <c r="AK365" s="0" t="s">
        <v>117</v>
      </c>
    </row>
    <row customHeight="1" ht="11.25">
      <c r="A366" s="0" t="s">
        <v>22</v>
      </c>
      <c r="B366" s="0" t="s">
        <v>48</v>
      </c>
      <c r="C366" s="0" t="s">
        <v>50</v>
      </c>
      <c r="D366" s="0" t="s">
        <v>22</v>
      </c>
      <c r="E366" s="0" t="s">
        <v>4483</v>
      </c>
      <c r="F366" s="0" t="s">
        <v>1306</v>
      </c>
      <c r="G366" s="0" t="s">
        <v>1472</v>
      </c>
      <c r="H366" s="0" t="s">
        <v>1472</v>
      </c>
      <c r="I366" s="0" t="s">
        <v>1473</v>
      </c>
      <c r="J366" s="0" t="s">
        <v>4484</v>
      </c>
      <c r="K366" s="0" t="s">
        <v>4485</v>
      </c>
      <c r="L366" s="0" t="s">
        <v>4484</v>
      </c>
      <c r="M366" s="0" t="s">
        <v>4484</v>
      </c>
      <c r="N366" s="0" t="s">
        <v>98</v>
      </c>
      <c r="O366" s="0" t="s">
        <v>1472</v>
      </c>
      <c r="P366" s="0" t="s">
        <v>1472</v>
      </c>
      <c r="Q366" s="0" t="s">
        <v>1473</v>
      </c>
      <c r="R366" s="0" t="s">
        <v>4484</v>
      </c>
      <c r="S366" s="0" t="s">
        <v>4485</v>
      </c>
      <c r="T366" s="0" t="s">
        <v>3737</v>
      </c>
      <c r="U366" s="0" t="s">
        <v>3738</v>
      </c>
      <c r="V366" s="0" t="s">
        <v>4382</v>
      </c>
      <c r="W366" s="0" t="s">
        <v>3607</v>
      </c>
      <c r="X366" s="0" t="s">
        <v>3700</v>
      </c>
      <c r="Y366" s="0" t="s">
        <v>3605</v>
      </c>
      <c r="Z366" s="0" t="s">
        <v>4250</v>
      </c>
      <c r="AA366" s="0" t="s">
        <v>4251</v>
      </c>
      <c r="AB366" s="0" t="s">
        <v>4347</v>
      </c>
      <c r="AC366" s="0" t="s">
        <v>61</v>
      </c>
      <c r="AD366" s="0" t="s">
        <v>19</v>
      </c>
      <c r="AE366" s="0" t="s">
        <v>61</v>
      </c>
      <c r="AF366" s="0" t="s">
        <v>3768</v>
      </c>
      <c r="AG366" s="0" t="s">
        <v>109</v>
      </c>
      <c r="AH366" s="0" t="s">
        <v>22</v>
      </c>
      <c r="AI366" s="0" t="s">
        <v>22</v>
      </c>
      <c r="AJ366" s="0" t="s">
        <v>3768</v>
      </c>
      <c r="AK366" s="0" t="s">
        <v>109</v>
      </c>
    </row>
    <row customHeight="1" ht="11.25">
      <c r="A367" s="0" t="s">
        <v>22</v>
      </c>
      <c r="B367" s="0" t="s">
        <v>48</v>
      </c>
      <c r="C367" s="0" t="s">
        <v>50</v>
      </c>
      <c r="D367" s="0" t="s">
        <v>22</v>
      </c>
      <c r="E367" s="0" t="s">
        <v>4483</v>
      </c>
      <c r="F367" s="0" t="s">
        <v>1306</v>
      </c>
      <c r="G367" s="0" t="s">
        <v>169</v>
      </c>
      <c r="H367" s="0" t="s">
        <v>169</v>
      </c>
      <c r="I367" s="0" t="s">
        <v>170</v>
      </c>
      <c r="J367" s="0" t="s">
        <v>4484</v>
      </c>
      <c r="K367" s="0" t="s">
        <v>4486</v>
      </c>
      <c r="L367" s="0" t="s">
        <v>4484</v>
      </c>
      <c r="M367" s="0" t="s">
        <v>4484</v>
      </c>
      <c r="N367" s="0" t="s">
        <v>98</v>
      </c>
      <c r="O367" s="0" t="s">
        <v>169</v>
      </c>
      <c r="P367" s="0" t="s">
        <v>169</v>
      </c>
      <c r="Q367" s="0" t="s">
        <v>170</v>
      </c>
      <c r="R367" s="0" t="s">
        <v>4484</v>
      </c>
      <c r="S367" s="0" t="s">
        <v>4486</v>
      </c>
      <c r="T367" s="0" t="s">
        <v>3737</v>
      </c>
      <c r="U367" s="0" t="s">
        <v>3738</v>
      </c>
      <c r="V367" s="0" t="s">
        <v>4382</v>
      </c>
      <c r="W367" s="0" t="s">
        <v>3607</v>
      </c>
      <c r="X367" s="0" t="s">
        <v>3700</v>
      </c>
      <c r="Y367" s="0" t="s">
        <v>3605</v>
      </c>
      <c r="Z367" s="0" t="s">
        <v>4250</v>
      </c>
      <c r="AA367" s="0" t="s">
        <v>4251</v>
      </c>
      <c r="AB367" s="0" t="s">
        <v>4347</v>
      </c>
      <c r="AC367" s="0" t="s">
        <v>61</v>
      </c>
      <c r="AD367" s="0" t="s">
        <v>19</v>
      </c>
      <c r="AE367" s="0" t="s">
        <v>61</v>
      </c>
      <c r="AF367" s="0" t="s">
        <v>3768</v>
      </c>
      <c r="AG367" s="0" t="s">
        <v>109</v>
      </c>
      <c r="AH367" s="0" t="s">
        <v>22</v>
      </c>
      <c r="AI367" s="0" t="s">
        <v>22</v>
      </c>
      <c r="AJ367" s="0" t="s">
        <v>3768</v>
      </c>
      <c r="AK367" s="0" t="s">
        <v>109</v>
      </c>
    </row>
    <row customHeight="1" ht="11.25">
      <c r="A368" s="0" t="s">
        <v>22</v>
      </c>
      <c r="B368" s="0" t="s">
        <v>48</v>
      </c>
      <c r="C368" s="0" t="s">
        <v>50</v>
      </c>
      <c r="D368" s="0" t="s">
        <v>22</v>
      </c>
      <c r="E368" s="0" t="s">
        <v>1482</v>
      </c>
      <c r="F368" s="0" t="s">
        <v>1306</v>
      </c>
      <c r="G368" s="0" t="s">
        <v>1472</v>
      </c>
      <c r="H368" s="0" t="s">
        <v>1472</v>
      </c>
      <c r="I368" s="0" t="s">
        <v>1473</v>
      </c>
      <c r="J368" s="0" t="s">
        <v>1483</v>
      </c>
      <c r="K368" s="0" t="s">
        <v>1484</v>
      </c>
      <c r="L368" s="0" t="s">
        <v>1485</v>
      </c>
      <c r="M368" s="0" t="s">
        <v>1485</v>
      </c>
      <c r="N368" s="0" t="s">
        <v>98</v>
      </c>
      <c r="O368" s="0" t="s">
        <v>1472</v>
      </c>
      <c r="P368" s="0" t="s">
        <v>1472</v>
      </c>
      <c r="Q368" s="0" t="s">
        <v>1473</v>
      </c>
      <c r="R368" s="0" t="s">
        <v>1483</v>
      </c>
      <c r="S368" s="0" t="s">
        <v>1484</v>
      </c>
      <c r="T368" s="0" t="s">
        <v>3737</v>
      </c>
      <c r="U368" s="0" t="s">
        <v>3738</v>
      </c>
      <c r="V368" s="0" t="s">
        <v>4382</v>
      </c>
      <c r="W368" s="0" t="s">
        <v>3607</v>
      </c>
      <c r="X368" s="0" t="s">
        <v>3700</v>
      </c>
      <c r="Y368" s="0" t="s">
        <v>3605</v>
      </c>
      <c r="Z368" s="0" t="s">
        <v>4250</v>
      </c>
      <c r="AA368" s="0" t="s">
        <v>4251</v>
      </c>
      <c r="AB368" s="0" t="s">
        <v>4347</v>
      </c>
      <c r="AC368" s="0" t="s">
        <v>61</v>
      </c>
      <c r="AD368" s="0" t="s">
        <v>19</v>
      </c>
      <c r="AE368" s="0" t="s">
        <v>61</v>
      </c>
      <c r="AF368" s="0" t="s">
        <v>3768</v>
      </c>
      <c r="AG368" s="0" t="s">
        <v>89</v>
      </c>
      <c r="AH368" s="0" t="s">
        <v>22</v>
      </c>
      <c r="AI368" s="0" t="s">
        <v>22</v>
      </c>
      <c r="AJ368" s="0" t="s">
        <v>3768</v>
      </c>
      <c r="AK368" s="0" t="s">
        <v>89</v>
      </c>
    </row>
    <row customHeight="1" ht="11.25">
      <c r="A369" s="0" t="s">
        <v>22</v>
      </c>
      <c r="B369" s="0" t="s">
        <v>48</v>
      </c>
      <c r="C369" s="0" t="s">
        <v>50</v>
      </c>
      <c r="D369" s="0" t="s">
        <v>22</v>
      </c>
      <c r="E369" s="0" t="s">
        <v>1482</v>
      </c>
      <c r="F369" s="0" t="s">
        <v>1306</v>
      </c>
      <c r="G369" s="0" t="s">
        <v>169</v>
      </c>
      <c r="H369" s="0" t="s">
        <v>169</v>
      </c>
      <c r="I369" s="0" t="s">
        <v>170</v>
      </c>
      <c r="J369" s="0" t="s">
        <v>1483</v>
      </c>
      <c r="K369" s="0" t="s">
        <v>4383</v>
      </c>
      <c r="L369" s="0" t="s">
        <v>1485</v>
      </c>
      <c r="M369" s="0" t="s">
        <v>1485</v>
      </c>
      <c r="N369" s="0" t="s">
        <v>98</v>
      </c>
      <c r="O369" s="0" t="s">
        <v>169</v>
      </c>
      <c r="P369" s="0" t="s">
        <v>169</v>
      </c>
      <c r="Q369" s="0" t="s">
        <v>170</v>
      </c>
      <c r="R369" s="0" t="s">
        <v>1483</v>
      </c>
      <c r="S369" s="0" t="s">
        <v>4383</v>
      </c>
      <c r="T369" s="0" t="s">
        <v>3737</v>
      </c>
      <c r="U369" s="0" t="s">
        <v>3738</v>
      </c>
      <c r="V369" s="0" t="s">
        <v>4382</v>
      </c>
      <c r="W369" s="0" t="s">
        <v>3607</v>
      </c>
      <c r="X369" s="0" t="s">
        <v>3700</v>
      </c>
      <c r="Y369" s="0" t="s">
        <v>3605</v>
      </c>
      <c r="Z369" s="0" t="s">
        <v>4250</v>
      </c>
      <c r="AA369" s="0" t="s">
        <v>4251</v>
      </c>
      <c r="AB369" s="0" t="s">
        <v>4347</v>
      </c>
      <c r="AC369" s="0" t="s">
        <v>61</v>
      </c>
      <c r="AD369" s="0" t="s">
        <v>19</v>
      </c>
      <c r="AE369" s="0" t="s">
        <v>61</v>
      </c>
      <c r="AF369" s="0" t="s">
        <v>3768</v>
      </c>
      <c r="AG369" s="0" t="s">
        <v>89</v>
      </c>
      <c r="AH369" s="0" t="s">
        <v>22</v>
      </c>
      <c r="AI369" s="0" t="s">
        <v>22</v>
      </c>
      <c r="AJ369" s="0" t="s">
        <v>3768</v>
      </c>
      <c r="AK369" s="0" t="s">
        <v>89</v>
      </c>
    </row>
    <row customHeight="1" ht="11.25">
      <c r="A370" s="0" t="s">
        <v>22</v>
      </c>
      <c r="B370" s="0" t="s">
        <v>48</v>
      </c>
      <c r="C370" s="0" t="s">
        <v>50</v>
      </c>
      <c r="D370" s="0" t="s">
        <v>22</v>
      </c>
      <c r="E370" s="0" t="s">
        <v>4487</v>
      </c>
      <c r="F370" s="0" t="s">
        <v>1306</v>
      </c>
      <c r="G370" s="0" t="s">
        <v>1472</v>
      </c>
      <c r="H370" s="0" t="s">
        <v>1472</v>
      </c>
      <c r="I370" s="0" t="s">
        <v>1473</v>
      </c>
      <c r="J370" s="0" t="s">
        <v>4459</v>
      </c>
      <c r="K370" s="0" t="s">
        <v>4460</v>
      </c>
      <c r="L370" s="0" t="s">
        <v>4459</v>
      </c>
      <c r="M370" s="0" t="s">
        <v>4459</v>
      </c>
      <c r="N370" s="0" t="s">
        <v>98</v>
      </c>
      <c r="O370" s="0" t="s">
        <v>1472</v>
      </c>
      <c r="P370" s="0" t="s">
        <v>1472</v>
      </c>
      <c r="Q370" s="0" t="s">
        <v>1473</v>
      </c>
      <c r="R370" s="0" t="s">
        <v>4459</v>
      </c>
      <c r="S370" s="0" t="s">
        <v>4460</v>
      </c>
      <c r="T370" s="0" t="s">
        <v>3737</v>
      </c>
      <c r="U370" s="0" t="s">
        <v>3738</v>
      </c>
      <c r="V370" s="0" t="s">
        <v>4382</v>
      </c>
      <c r="W370" s="0" t="s">
        <v>3607</v>
      </c>
      <c r="X370" s="0" t="s">
        <v>3808</v>
      </c>
      <c r="Y370" s="0" t="s">
        <v>4331</v>
      </c>
      <c r="Z370" s="0" t="s">
        <v>4332</v>
      </c>
      <c r="AA370" s="0" t="s">
        <v>4333</v>
      </c>
      <c r="AB370" s="0" t="s">
        <v>4334</v>
      </c>
      <c r="AC370" s="0" t="s">
        <v>61</v>
      </c>
      <c r="AD370" s="0" t="s">
        <v>19</v>
      </c>
      <c r="AE370" s="0" t="s">
        <v>61</v>
      </c>
      <c r="AF370" s="0" t="s">
        <v>118</v>
      </c>
      <c r="AG370" s="0" t="s">
        <v>4461</v>
      </c>
      <c r="AH370" s="0" t="s">
        <v>22</v>
      </c>
      <c r="AI370" s="0" t="s">
        <v>22</v>
      </c>
      <c r="AJ370" s="0" t="s">
        <v>118</v>
      </c>
      <c r="AK370" s="0" t="s">
        <v>4461</v>
      </c>
    </row>
    <row customHeight="1" ht="11.25">
      <c r="A371" s="0" t="s">
        <v>22</v>
      </c>
      <c r="B371" s="0" t="s">
        <v>48</v>
      </c>
      <c r="C371" s="0" t="s">
        <v>50</v>
      </c>
      <c r="D371" s="0" t="s">
        <v>22</v>
      </c>
      <c r="E371" s="0" t="s">
        <v>4487</v>
      </c>
      <c r="F371" s="0" t="s">
        <v>1306</v>
      </c>
      <c r="G371" s="0" t="s">
        <v>169</v>
      </c>
      <c r="H371" s="0" t="s">
        <v>169</v>
      </c>
      <c r="I371" s="0" t="s">
        <v>170</v>
      </c>
      <c r="J371" s="0" t="s">
        <v>4459</v>
      </c>
      <c r="K371" s="0" t="s">
        <v>4462</v>
      </c>
      <c r="L371" s="0" t="s">
        <v>4459</v>
      </c>
      <c r="M371" s="0" t="s">
        <v>4459</v>
      </c>
      <c r="N371" s="0" t="s">
        <v>98</v>
      </c>
      <c r="O371" s="0" t="s">
        <v>169</v>
      </c>
      <c r="P371" s="0" t="s">
        <v>169</v>
      </c>
      <c r="Q371" s="0" t="s">
        <v>170</v>
      </c>
      <c r="R371" s="0" t="s">
        <v>4459</v>
      </c>
      <c r="S371" s="0" t="s">
        <v>4462</v>
      </c>
      <c r="T371" s="0" t="s">
        <v>3737</v>
      </c>
      <c r="U371" s="0" t="s">
        <v>3738</v>
      </c>
      <c r="V371" s="0" t="s">
        <v>4382</v>
      </c>
      <c r="W371" s="0" t="s">
        <v>3607</v>
      </c>
      <c r="X371" s="0" t="s">
        <v>3808</v>
      </c>
      <c r="Y371" s="0" t="s">
        <v>4331</v>
      </c>
      <c r="Z371" s="0" t="s">
        <v>4332</v>
      </c>
      <c r="AA371" s="0" t="s">
        <v>4333</v>
      </c>
      <c r="AB371" s="0" t="s">
        <v>4334</v>
      </c>
      <c r="AC371" s="0" t="s">
        <v>61</v>
      </c>
      <c r="AD371" s="0" t="s">
        <v>19</v>
      </c>
      <c r="AE371" s="0" t="s">
        <v>61</v>
      </c>
      <c r="AF371" s="0" t="s">
        <v>118</v>
      </c>
      <c r="AG371" s="0" t="s">
        <v>4461</v>
      </c>
      <c r="AH371" s="0" t="s">
        <v>22</v>
      </c>
      <c r="AI371" s="0" t="s">
        <v>22</v>
      </c>
      <c r="AJ371" s="0" t="s">
        <v>118</v>
      </c>
      <c r="AK371" s="0" t="s">
        <v>4461</v>
      </c>
    </row>
    <row customHeight="1" ht="11.25">
      <c r="A372" s="0" t="s">
        <v>22</v>
      </c>
      <c r="B372" s="0" t="s">
        <v>48</v>
      </c>
      <c r="C372" s="0" t="s">
        <v>50</v>
      </c>
      <c r="D372" s="0" t="s">
        <v>22</v>
      </c>
      <c r="E372" s="0" t="s">
        <v>4488</v>
      </c>
      <c r="F372" s="0" t="s">
        <v>1306</v>
      </c>
      <c r="G372" s="0" t="s">
        <v>1472</v>
      </c>
      <c r="H372" s="0" t="s">
        <v>1472</v>
      </c>
      <c r="I372" s="0" t="s">
        <v>1473</v>
      </c>
      <c r="J372" s="0" t="s">
        <v>4180</v>
      </c>
      <c r="K372" s="0" t="s">
        <v>4181</v>
      </c>
      <c r="L372" s="0" t="s">
        <v>4478</v>
      </c>
      <c r="M372" s="0" t="s">
        <v>4479</v>
      </c>
      <c r="N372" s="0" t="s">
        <v>98</v>
      </c>
      <c r="O372" s="0" t="s">
        <v>1472</v>
      </c>
      <c r="P372" s="0" t="s">
        <v>1472</v>
      </c>
      <c r="Q372" s="0" t="s">
        <v>1473</v>
      </c>
      <c r="R372" s="0" t="s">
        <v>4180</v>
      </c>
      <c r="S372" s="0" t="s">
        <v>4181</v>
      </c>
      <c r="T372" s="0" t="s">
        <v>3737</v>
      </c>
      <c r="U372" s="0" t="s">
        <v>4339</v>
      </c>
      <c r="V372" s="0" t="s">
        <v>4340</v>
      </c>
      <c r="W372" s="0" t="s">
        <v>3607</v>
      </c>
      <c r="X372" s="0" t="s">
        <v>3700</v>
      </c>
      <c r="Y372" s="0" t="s">
        <v>3605</v>
      </c>
      <c r="Z372" s="0" t="s">
        <v>4250</v>
      </c>
      <c r="AA372" s="0" t="s">
        <v>4251</v>
      </c>
      <c r="AB372" s="0" t="s">
        <v>4347</v>
      </c>
      <c r="AC372" s="0" t="s">
        <v>61</v>
      </c>
      <c r="AD372" s="0" t="s">
        <v>19</v>
      </c>
      <c r="AE372" s="0" t="s">
        <v>61</v>
      </c>
      <c r="AF372" s="0" t="s">
        <v>118</v>
      </c>
      <c r="AG372" s="0" t="s">
        <v>118</v>
      </c>
      <c r="AH372" s="0" t="s">
        <v>22</v>
      </c>
      <c r="AI372" s="0" t="s">
        <v>22</v>
      </c>
      <c r="AJ372" s="0" t="s">
        <v>118</v>
      </c>
      <c r="AK372" s="0" t="s">
        <v>118</v>
      </c>
    </row>
    <row customHeight="1" ht="11.25">
      <c r="A373" s="0" t="s">
        <v>22</v>
      </c>
      <c r="B373" s="0" t="s">
        <v>48</v>
      </c>
      <c r="C373" s="0" t="s">
        <v>50</v>
      </c>
      <c r="D373" s="0" t="s">
        <v>22</v>
      </c>
      <c r="E373" s="0" t="s">
        <v>4488</v>
      </c>
      <c r="F373" s="0" t="s">
        <v>1306</v>
      </c>
      <c r="G373" s="0" t="s">
        <v>169</v>
      </c>
      <c r="H373" s="0" t="s">
        <v>169</v>
      </c>
      <c r="I373" s="0" t="s">
        <v>170</v>
      </c>
      <c r="J373" s="0" t="s">
        <v>4180</v>
      </c>
      <c r="K373" s="0" t="s">
        <v>4343</v>
      </c>
      <c r="L373" s="0" t="s">
        <v>4478</v>
      </c>
      <c r="M373" s="0" t="s">
        <v>4479</v>
      </c>
      <c r="N373" s="0" t="s">
        <v>98</v>
      </c>
      <c r="O373" s="0" t="s">
        <v>169</v>
      </c>
      <c r="P373" s="0" t="s">
        <v>169</v>
      </c>
      <c r="Q373" s="0" t="s">
        <v>170</v>
      </c>
      <c r="R373" s="0" t="s">
        <v>4180</v>
      </c>
      <c r="S373" s="0" t="s">
        <v>4343</v>
      </c>
      <c r="T373" s="0" t="s">
        <v>3737</v>
      </c>
      <c r="U373" s="0" t="s">
        <v>4339</v>
      </c>
      <c r="V373" s="0" t="s">
        <v>4340</v>
      </c>
      <c r="W373" s="0" t="s">
        <v>3607</v>
      </c>
      <c r="X373" s="0" t="s">
        <v>3700</v>
      </c>
      <c r="Y373" s="0" t="s">
        <v>3605</v>
      </c>
      <c r="Z373" s="0" t="s">
        <v>4250</v>
      </c>
      <c r="AA373" s="0" t="s">
        <v>4251</v>
      </c>
      <c r="AB373" s="0" t="s">
        <v>4347</v>
      </c>
      <c r="AC373" s="0" t="s">
        <v>61</v>
      </c>
      <c r="AD373" s="0" t="s">
        <v>19</v>
      </c>
      <c r="AE373" s="0" t="s">
        <v>61</v>
      </c>
      <c r="AF373" s="0" t="s">
        <v>118</v>
      </c>
      <c r="AG373" s="0" t="s">
        <v>118</v>
      </c>
      <c r="AH373" s="0" t="s">
        <v>22</v>
      </c>
      <c r="AI373" s="0" t="s">
        <v>22</v>
      </c>
      <c r="AJ373" s="0" t="s">
        <v>118</v>
      </c>
      <c r="AK373" s="0" t="s">
        <v>118</v>
      </c>
    </row>
    <row customHeight="1" ht="11.25">
      <c r="A374" s="0" t="s">
        <v>22</v>
      </c>
      <c r="B374" s="0" t="s">
        <v>48</v>
      </c>
      <c r="C374" s="0" t="s">
        <v>50</v>
      </c>
      <c r="D374" s="0" t="s">
        <v>22</v>
      </c>
      <c r="E374" s="0" t="s">
        <v>4489</v>
      </c>
      <c r="F374" s="0" t="s">
        <v>1306</v>
      </c>
      <c r="G374" s="0" t="s">
        <v>1472</v>
      </c>
      <c r="H374" s="0" t="s">
        <v>1472</v>
      </c>
      <c r="I374" s="0" t="s">
        <v>1473</v>
      </c>
      <c r="J374" s="0" t="s">
        <v>4180</v>
      </c>
      <c r="K374" s="0" t="s">
        <v>4181</v>
      </c>
      <c r="L374" s="0" t="s">
        <v>4478</v>
      </c>
      <c r="M374" s="0" t="s">
        <v>4479</v>
      </c>
      <c r="N374" s="0" t="s">
        <v>98</v>
      </c>
      <c r="O374" s="0" t="s">
        <v>1472</v>
      </c>
      <c r="P374" s="0" t="s">
        <v>1472</v>
      </c>
      <c r="Q374" s="0" t="s">
        <v>1473</v>
      </c>
      <c r="R374" s="0" t="s">
        <v>4180</v>
      </c>
      <c r="S374" s="0" t="s">
        <v>4181</v>
      </c>
      <c r="T374" s="0" t="s">
        <v>3737</v>
      </c>
      <c r="U374" s="0" t="s">
        <v>4339</v>
      </c>
      <c r="V374" s="0" t="s">
        <v>4340</v>
      </c>
      <c r="W374" s="0" t="s">
        <v>3607</v>
      </c>
      <c r="X374" s="0" t="s">
        <v>3700</v>
      </c>
      <c r="Y374" s="0" t="s">
        <v>3605</v>
      </c>
      <c r="Z374" s="0" t="s">
        <v>4250</v>
      </c>
      <c r="AA374" s="0" t="s">
        <v>4251</v>
      </c>
      <c r="AB374" s="0" t="s">
        <v>4347</v>
      </c>
      <c r="AC374" s="0" t="s">
        <v>61</v>
      </c>
      <c r="AD374" s="0" t="s">
        <v>19</v>
      </c>
      <c r="AE374" s="0" t="s">
        <v>61</v>
      </c>
      <c r="AF374" s="0" t="s">
        <v>118</v>
      </c>
      <c r="AG374" s="0" t="s">
        <v>114</v>
      </c>
      <c r="AH374" s="0" t="s">
        <v>22</v>
      </c>
      <c r="AI374" s="0" t="s">
        <v>22</v>
      </c>
      <c r="AJ374" s="0" t="s">
        <v>118</v>
      </c>
      <c r="AK374" s="0" t="s">
        <v>114</v>
      </c>
    </row>
    <row customHeight="1" ht="11.25">
      <c r="A375" s="0" t="s">
        <v>22</v>
      </c>
      <c r="B375" s="0" t="s">
        <v>48</v>
      </c>
      <c r="C375" s="0" t="s">
        <v>50</v>
      </c>
      <c r="D375" s="0" t="s">
        <v>22</v>
      </c>
      <c r="E375" s="0" t="s">
        <v>4489</v>
      </c>
      <c r="F375" s="0" t="s">
        <v>1306</v>
      </c>
      <c r="G375" s="0" t="s">
        <v>169</v>
      </c>
      <c r="H375" s="0" t="s">
        <v>169</v>
      </c>
      <c r="I375" s="0" t="s">
        <v>170</v>
      </c>
      <c r="J375" s="0" t="s">
        <v>4180</v>
      </c>
      <c r="K375" s="0" t="s">
        <v>4343</v>
      </c>
      <c r="L375" s="0" t="s">
        <v>4478</v>
      </c>
      <c r="M375" s="0" t="s">
        <v>4479</v>
      </c>
      <c r="N375" s="0" t="s">
        <v>98</v>
      </c>
      <c r="O375" s="0" t="s">
        <v>169</v>
      </c>
      <c r="P375" s="0" t="s">
        <v>169</v>
      </c>
      <c r="Q375" s="0" t="s">
        <v>170</v>
      </c>
      <c r="R375" s="0" t="s">
        <v>4180</v>
      </c>
      <c r="S375" s="0" t="s">
        <v>4343</v>
      </c>
      <c r="T375" s="0" t="s">
        <v>3737</v>
      </c>
      <c r="U375" s="0" t="s">
        <v>4339</v>
      </c>
      <c r="V375" s="0" t="s">
        <v>4340</v>
      </c>
      <c r="W375" s="0" t="s">
        <v>3607</v>
      </c>
      <c r="X375" s="0" t="s">
        <v>3700</v>
      </c>
      <c r="Y375" s="0" t="s">
        <v>3605</v>
      </c>
      <c r="Z375" s="0" t="s">
        <v>4250</v>
      </c>
      <c r="AA375" s="0" t="s">
        <v>4251</v>
      </c>
      <c r="AB375" s="0" t="s">
        <v>4347</v>
      </c>
      <c r="AC375" s="0" t="s">
        <v>61</v>
      </c>
      <c r="AD375" s="0" t="s">
        <v>19</v>
      </c>
      <c r="AE375" s="0" t="s">
        <v>61</v>
      </c>
      <c r="AF375" s="0" t="s">
        <v>118</v>
      </c>
      <c r="AG375" s="0" t="s">
        <v>114</v>
      </c>
      <c r="AH375" s="0" t="s">
        <v>22</v>
      </c>
      <c r="AI375" s="0" t="s">
        <v>22</v>
      </c>
      <c r="AJ375" s="0" t="s">
        <v>118</v>
      </c>
      <c r="AK375" s="0" t="s">
        <v>114</v>
      </c>
    </row>
    <row customHeight="1" ht="11.25">
      <c r="A376" s="0" t="s">
        <v>22</v>
      </c>
      <c r="B376" s="0" t="s">
        <v>48</v>
      </c>
      <c r="C376" s="0" t="s">
        <v>50</v>
      </c>
      <c r="D376" s="0" t="s">
        <v>22</v>
      </c>
      <c r="E376" s="0" t="s">
        <v>4490</v>
      </c>
      <c r="F376" s="0" t="s">
        <v>1269</v>
      </c>
      <c r="G376" s="0" t="s">
        <v>155</v>
      </c>
      <c r="H376" s="0" t="s">
        <v>155</v>
      </c>
      <c r="I376" s="0" t="s">
        <v>156</v>
      </c>
      <c r="J376" s="0" t="s">
        <v>4364</v>
      </c>
      <c r="K376" s="0" t="s">
        <v>4365</v>
      </c>
      <c r="L376" s="0" t="s">
        <v>4096</v>
      </c>
      <c r="M376" s="0" t="s">
        <v>4491</v>
      </c>
      <c r="N376" s="0" t="s">
        <v>98</v>
      </c>
      <c r="O376" s="0" t="s">
        <v>155</v>
      </c>
      <c r="P376" s="0" t="s">
        <v>155</v>
      </c>
      <c r="Q376" s="0" t="s">
        <v>156</v>
      </c>
      <c r="R376" s="0" t="s">
        <v>4364</v>
      </c>
      <c r="S376" s="0" t="s">
        <v>4365</v>
      </c>
      <c r="T376" s="0" t="s">
        <v>3604</v>
      </c>
      <c r="U376" s="0" t="s">
        <v>3605</v>
      </c>
      <c r="V376" s="0" t="s">
        <v>3699</v>
      </c>
      <c r="W376" s="0" t="s">
        <v>3607</v>
      </c>
      <c r="X376" s="0" t="s">
        <v>3608</v>
      </c>
      <c r="Y376" s="0" t="s">
        <v>3605</v>
      </c>
      <c r="Z376" s="0" t="s">
        <v>4492</v>
      </c>
      <c r="AA376" s="0" t="s">
        <v>4493</v>
      </c>
      <c r="AB376" s="0" t="s">
        <v>4494</v>
      </c>
      <c r="AC376" s="0" t="s">
        <v>61</v>
      </c>
      <c r="AD376" s="0" t="s">
        <v>19</v>
      </c>
      <c r="AE376" s="0" t="s">
        <v>19</v>
      </c>
      <c r="AF376" s="0" t="s">
        <v>118</v>
      </c>
      <c r="AG376" s="0" t="s">
        <v>118</v>
      </c>
      <c r="AH376" s="0" t="s">
        <v>22</v>
      </c>
      <c r="AI376" s="0" t="s">
        <v>22</v>
      </c>
      <c r="AJ376" s="0" t="s">
        <v>22</v>
      </c>
      <c r="AK376" s="0" t="s">
        <v>22</v>
      </c>
    </row>
    <row customHeight="1" ht="11.25">
      <c r="A377" s="0" t="s">
        <v>22</v>
      </c>
      <c r="B377" s="0" t="s">
        <v>48</v>
      </c>
      <c r="C377" s="0" t="s">
        <v>50</v>
      </c>
      <c r="D377" s="0" t="s">
        <v>22</v>
      </c>
      <c r="E377" s="0" t="s">
        <v>4490</v>
      </c>
      <c r="F377" s="0" t="s">
        <v>1269</v>
      </c>
      <c r="G377" s="0" t="s">
        <v>155</v>
      </c>
      <c r="H377" s="0" t="s">
        <v>155</v>
      </c>
      <c r="I377" s="0" t="s">
        <v>156</v>
      </c>
      <c r="J377" s="0" t="s">
        <v>4364</v>
      </c>
      <c r="K377" s="0" t="s">
        <v>4365</v>
      </c>
      <c r="L377" s="0" t="s">
        <v>4096</v>
      </c>
      <c r="M377" s="0" t="s">
        <v>4491</v>
      </c>
      <c r="N377" s="0" t="s">
        <v>98</v>
      </c>
      <c r="O377" s="0" t="s">
        <v>155</v>
      </c>
      <c r="P377" s="0" t="s">
        <v>155</v>
      </c>
      <c r="Q377" s="0" t="s">
        <v>156</v>
      </c>
      <c r="R377" s="0" t="s">
        <v>4364</v>
      </c>
      <c r="S377" s="0" t="s">
        <v>4365</v>
      </c>
      <c r="T377" s="0" t="s">
        <v>3604</v>
      </c>
      <c r="U377" s="0" t="s">
        <v>3605</v>
      </c>
      <c r="V377" s="0" t="s">
        <v>3699</v>
      </c>
      <c r="W377" s="0" t="s">
        <v>3607</v>
      </c>
      <c r="X377" s="0" t="s">
        <v>3608</v>
      </c>
      <c r="Y377" s="0" t="s">
        <v>3605</v>
      </c>
      <c r="Z377" s="0" t="s">
        <v>4492</v>
      </c>
      <c r="AA377" s="0" t="s">
        <v>4493</v>
      </c>
      <c r="AB377" s="0" t="s">
        <v>4494</v>
      </c>
      <c r="AC377" s="0" t="s">
        <v>61</v>
      </c>
      <c r="AD377" s="0" t="s">
        <v>19</v>
      </c>
      <c r="AE377" s="0" t="s">
        <v>19</v>
      </c>
      <c r="AF377" s="0" t="s">
        <v>118</v>
      </c>
      <c r="AG377" s="0" t="s">
        <v>118</v>
      </c>
      <c r="AH377" s="0" t="s">
        <v>22</v>
      </c>
      <c r="AI377" s="0" t="s">
        <v>22</v>
      </c>
      <c r="AJ377" s="0" t="s">
        <v>22</v>
      </c>
      <c r="AK377" s="0" t="s">
        <v>22</v>
      </c>
    </row>
    <row customHeight="1" ht="11.25">
      <c r="A378" s="0" t="s">
        <v>22</v>
      </c>
      <c r="B378" s="0" t="s">
        <v>48</v>
      </c>
      <c r="C378" s="0" t="s">
        <v>50</v>
      </c>
      <c r="D378" s="0" t="s">
        <v>22</v>
      </c>
      <c r="E378" s="0" t="s">
        <v>4495</v>
      </c>
      <c r="F378" s="0" t="s">
        <v>1269</v>
      </c>
      <c r="G378" s="0" t="s">
        <v>155</v>
      </c>
      <c r="H378" s="0" t="s">
        <v>155</v>
      </c>
      <c r="I378" s="0" t="s">
        <v>156</v>
      </c>
      <c r="J378" s="0" t="s">
        <v>4364</v>
      </c>
      <c r="K378" s="0" t="s">
        <v>4365</v>
      </c>
      <c r="L378" s="0" t="s">
        <v>4496</v>
      </c>
      <c r="M378" s="0" t="s">
        <v>4388</v>
      </c>
      <c r="N378" s="0" t="s">
        <v>98</v>
      </c>
      <c r="O378" s="0" t="s">
        <v>155</v>
      </c>
      <c r="P378" s="0" t="s">
        <v>155</v>
      </c>
      <c r="Q378" s="0" t="s">
        <v>156</v>
      </c>
      <c r="R378" s="0" t="s">
        <v>4364</v>
      </c>
      <c r="S378" s="0" t="s">
        <v>4365</v>
      </c>
      <c r="T378" s="0" t="s">
        <v>3604</v>
      </c>
      <c r="U378" s="0" t="s">
        <v>3605</v>
      </c>
      <c r="V378" s="0" t="s">
        <v>3699</v>
      </c>
      <c r="W378" s="0" t="s">
        <v>3607</v>
      </c>
      <c r="X378" s="0" t="s">
        <v>3608</v>
      </c>
      <c r="Y378" s="0" t="s">
        <v>3605</v>
      </c>
      <c r="Z378" s="0" t="s">
        <v>4497</v>
      </c>
      <c r="AA378" s="0" t="s">
        <v>4498</v>
      </c>
      <c r="AB378" s="0" t="s">
        <v>4499</v>
      </c>
      <c r="AC378" s="0" t="s">
        <v>61</v>
      </c>
      <c r="AD378" s="0" t="s">
        <v>19</v>
      </c>
      <c r="AE378" s="0" t="s">
        <v>19</v>
      </c>
      <c r="AF378" s="0" t="s">
        <v>118</v>
      </c>
      <c r="AG378" s="0" t="s">
        <v>118</v>
      </c>
      <c r="AH378" s="0" t="s">
        <v>22</v>
      </c>
      <c r="AI378" s="0" t="s">
        <v>22</v>
      </c>
      <c r="AJ378" s="0" t="s">
        <v>22</v>
      </c>
      <c r="AK378" s="0" t="s">
        <v>22</v>
      </c>
    </row>
    <row customHeight="1" ht="11.25">
      <c r="A379" s="0" t="s">
        <v>22</v>
      </c>
      <c r="B379" s="0" t="s">
        <v>48</v>
      </c>
      <c r="C379" s="0" t="s">
        <v>50</v>
      </c>
      <c r="D379" s="0" t="s">
        <v>22</v>
      </c>
      <c r="E379" s="0" t="s">
        <v>4495</v>
      </c>
      <c r="F379" s="0" t="s">
        <v>1269</v>
      </c>
      <c r="G379" s="0" t="s">
        <v>155</v>
      </c>
      <c r="H379" s="0" t="s">
        <v>155</v>
      </c>
      <c r="I379" s="0" t="s">
        <v>156</v>
      </c>
      <c r="J379" s="0" t="s">
        <v>4364</v>
      </c>
      <c r="K379" s="0" t="s">
        <v>4365</v>
      </c>
      <c r="L379" s="0" t="s">
        <v>4496</v>
      </c>
      <c r="M379" s="0" t="s">
        <v>4388</v>
      </c>
      <c r="N379" s="0" t="s">
        <v>98</v>
      </c>
      <c r="O379" s="0" t="s">
        <v>155</v>
      </c>
      <c r="P379" s="0" t="s">
        <v>155</v>
      </c>
      <c r="Q379" s="0" t="s">
        <v>156</v>
      </c>
      <c r="R379" s="0" t="s">
        <v>4364</v>
      </c>
      <c r="S379" s="0" t="s">
        <v>4365</v>
      </c>
      <c r="T379" s="0" t="s">
        <v>3604</v>
      </c>
      <c r="U379" s="0" t="s">
        <v>3605</v>
      </c>
      <c r="V379" s="0" t="s">
        <v>3699</v>
      </c>
      <c r="W379" s="0" t="s">
        <v>3607</v>
      </c>
      <c r="X379" s="0" t="s">
        <v>3608</v>
      </c>
      <c r="Y379" s="0" t="s">
        <v>3605</v>
      </c>
      <c r="Z379" s="0" t="s">
        <v>4497</v>
      </c>
      <c r="AA379" s="0" t="s">
        <v>4498</v>
      </c>
      <c r="AB379" s="0" t="s">
        <v>4499</v>
      </c>
      <c r="AC379" s="0" t="s">
        <v>61</v>
      </c>
      <c r="AD379" s="0" t="s">
        <v>19</v>
      </c>
      <c r="AE379" s="0" t="s">
        <v>19</v>
      </c>
      <c r="AF379" s="0" t="s">
        <v>118</v>
      </c>
      <c r="AG379" s="0" t="s">
        <v>118</v>
      </c>
      <c r="AH379" s="0" t="s">
        <v>22</v>
      </c>
      <c r="AI379" s="0" t="s">
        <v>22</v>
      </c>
      <c r="AJ379" s="0" t="s">
        <v>22</v>
      </c>
      <c r="AK379" s="0" t="s">
        <v>22</v>
      </c>
    </row>
    <row customHeight="1" ht="11.25">
      <c r="A380" s="0" t="s">
        <v>22</v>
      </c>
      <c r="B380" s="0" t="s">
        <v>48</v>
      </c>
      <c r="C380" s="0" t="s">
        <v>50</v>
      </c>
      <c r="D380" s="0" t="s">
        <v>22</v>
      </c>
      <c r="E380" s="0" t="s">
        <v>4500</v>
      </c>
      <c r="F380" s="0" t="s">
        <v>1306</v>
      </c>
      <c r="G380" s="0" t="s">
        <v>1472</v>
      </c>
      <c r="H380" s="0" t="s">
        <v>1472</v>
      </c>
      <c r="I380" s="0" t="s">
        <v>1473</v>
      </c>
      <c r="J380" s="0" t="s">
        <v>1478</v>
      </c>
      <c r="K380" s="0" t="s">
        <v>1479</v>
      </c>
      <c r="L380" s="0" t="s">
        <v>4501</v>
      </c>
      <c r="M380" s="0" t="s">
        <v>4501</v>
      </c>
      <c r="N380" s="0" t="s">
        <v>98</v>
      </c>
      <c r="O380" s="0" t="s">
        <v>1472</v>
      </c>
      <c r="P380" s="0" t="s">
        <v>1472</v>
      </c>
      <c r="Q380" s="0" t="s">
        <v>1473</v>
      </c>
      <c r="R380" s="0" t="s">
        <v>1478</v>
      </c>
      <c r="S380" s="0" t="s">
        <v>1479</v>
      </c>
      <c r="T380" s="0" t="s">
        <v>3737</v>
      </c>
      <c r="U380" s="0" t="s">
        <v>3738</v>
      </c>
      <c r="V380" s="0" t="s">
        <v>4330</v>
      </c>
      <c r="W380" s="0" t="s">
        <v>3607</v>
      </c>
      <c r="X380" s="0" t="s">
        <v>3808</v>
      </c>
      <c r="Y380" s="0" t="s">
        <v>4331</v>
      </c>
      <c r="Z380" s="0" t="s">
        <v>4332</v>
      </c>
      <c r="AA380" s="0" t="s">
        <v>4333</v>
      </c>
      <c r="AB380" s="0" t="s">
        <v>4334</v>
      </c>
      <c r="AC380" s="0" t="s">
        <v>61</v>
      </c>
      <c r="AD380" s="0" t="s">
        <v>19</v>
      </c>
      <c r="AE380" s="0" t="s">
        <v>61</v>
      </c>
      <c r="AF380" s="0" t="s">
        <v>132</v>
      </c>
      <c r="AG380" s="0" t="s">
        <v>131</v>
      </c>
      <c r="AH380" s="0" t="s">
        <v>22</v>
      </c>
      <c r="AI380" s="0" t="s">
        <v>22</v>
      </c>
      <c r="AJ380" s="0" t="s">
        <v>132</v>
      </c>
      <c r="AK380" s="0" t="s">
        <v>131</v>
      </c>
    </row>
    <row customHeight="1" ht="11.25">
      <c r="A381" s="0" t="s">
        <v>22</v>
      </c>
      <c r="B381" s="0" t="s">
        <v>48</v>
      </c>
      <c r="C381" s="0" t="s">
        <v>50</v>
      </c>
      <c r="D381" s="0" t="s">
        <v>22</v>
      </c>
      <c r="E381" s="0" t="s">
        <v>4500</v>
      </c>
      <c r="F381" s="0" t="s">
        <v>1306</v>
      </c>
      <c r="G381" s="0" t="s">
        <v>169</v>
      </c>
      <c r="H381" s="0" t="s">
        <v>169</v>
      </c>
      <c r="I381" s="0" t="s">
        <v>170</v>
      </c>
      <c r="J381" s="0" t="s">
        <v>1478</v>
      </c>
      <c r="K381" s="0" t="s">
        <v>4335</v>
      </c>
      <c r="L381" s="0" t="s">
        <v>4501</v>
      </c>
      <c r="M381" s="0" t="s">
        <v>4501</v>
      </c>
      <c r="N381" s="0" t="s">
        <v>98</v>
      </c>
      <c r="O381" s="0" t="s">
        <v>169</v>
      </c>
      <c r="P381" s="0" t="s">
        <v>169</v>
      </c>
      <c r="Q381" s="0" t="s">
        <v>170</v>
      </c>
      <c r="R381" s="0" t="s">
        <v>1478</v>
      </c>
      <c r="S381" s="0" t="s">
        <v>4335</v>
      </c>
      <c r="T381" s="0" t="s">
        <v>3737</v>
      </c>
      <c r="U381" s="0" t="s">
        <v>3738</v>
      </c>
      <c r="V381" s="0" t="s">
        <v>4330</v>
      </c>
      <c r="W381" s="0" t="s">
        <v>3607</v>
      </c>
      <c r="X381" s="0" t="s">
        <v>3808</v>
      </c>
      <c r="Y381" s="0" t="s">
        <v>4331</v>
      </c>
      <c r="Z381" s="0" t="s">
        <v>4332</v>
      </c>
      <c r="AA381" s="0" t="s">
        <v>4333</v>
      </c>
      <c r="AB381" s="0" t="s">
        <v>4334</v>
      </c>
      <c r="AC381" s="0" t="s">
        <v>61</v>
      </c>
      <c r="AD381" s="0" t="s">
        <v>19</v>
      </c>
      <c r="AE381" s="0" t="s">
        <v>61</v>
      </c>
      <c r="AF381" s="0" t="s">
        <v>132</v>
      </c>
      <c r="AG381" s="0" t="s">
        <v>131</v>
      </c>
      <c r="AH381" s="0" t="s">
        <v>22</v>
      </c>
      <c r="AI381" s="0" t="s">
        <v>22</v>
      </c>
      <c r="AJ381" s="0" t="s">
        <v>132</v>
      </c>
      <c r="AK381" s="0" t="s">
        <v>131</v>
      </c>
    </row>
    <row customHeight="1" ht="11.25">
      <c r="A382" s="0" t="s">
        <v>22</v>
      </c>
      <c r="B382" s="0" t="s">
        <v>48</v>
      </c>
      <c r="C382" s="0" t="s">
        <v>50</v>
      </c>
      <c r="D382" s="0" t="s">
        <v>22</v>
      </c>
      <c r="E382" s="0" t="s">
        <v>4502</v>
      </c>
      <c r="F382" s="0" t="s">
        <v>1269</v>
      </c>
      <c r="G382" s="0" t="s">
        <v>155</v>
      </c>
      <c r="H382" s="0" t="s">
        <v>155</v>
      </c>
      <c r="I382" s="0" t="s">
        <v>156</v>
      </c>
      <c r="J382" s="0" t="s">
        <v>4020</v>
      </c>
      <c r="K382" s="0" t="s">
        <v>4021</v>
      </c>
      <c r="L382" s="0" t="s">
        <v>4012</v>
      </c>
      <c r="M382" s="0" t="s">
        <v>1261</v>
      </c>
      <c r="N382" s="0" t="s">
        <v>98</v>
      </c>
      <c r="O382" s="0" t="s">
        <v>155</v>
      </c>
      <c r="P382" s="0" t="s">
        <v>155</v>
      </c>
      <c r="Q382" s="0" t="s">
        <v>156</v>
      </c>
      <c r="R382" s="0" t="s">
        <v>4020</v>
      </c>
      <c r="S382" s="0" t="s">
        <v>4021</v>
      </c>
      <c r="T382" s="0" t="s">
        <v>3604</v>
      </c>
      <c r="U382" s="0" t="s">
        <v>3605</v>
      </c>
      <c r="V382" s="0" t="s">
        <v>3699</v>
      </c>
      <c r="W382" s="0" t="s">
        <v>3607</v>
      </c>
      <c r="X382" s="0" t="s">
        <v>3608</v>
      </c>
      <c r="Y382" s="0" t="s">
        <v>4503</v>
      </c>
      <c r="Z382" s="0" t="s">
        <v>976</v>
      </c>
      <c r="AA382" s="0" t="s">
        <v>976</v>
      </c>
      <c r="AB382" s="0" t="s">
        <v>4504</v>
      </c>
      <c r="AC382" s="0" t="s">
        <v>61</v>
      </c>
      <c r="AD382" s="0" t="s">
        <v>19</v>
      </c>
      <c r="AE382" s="0" t="s">
        <v>19</v>
      </c>
      <c r="AF382" s="0" t="s">
        <v>118</v>
      </c>
      <c r="AG382" s="0" t="s">
        <v>118</v>
      </c>
      <c r="AH382" s="0" t="s">
        <v>22</v>
      </c>
      <c r="AI382" s="0" t="s">
        <v>22</v>
      </c>
      <c r="AJ382" s="0" t="s">
        <v>22</v>
      </c>
      <c r="AK382" s="0" t="s">
        <v>22</v>
      </c>
    </row>
    <row customHeight="1" ht="11.25">
      <c r="A383" s="0" t="s">
        <v>22</v>
      </c>
      <c r="B383" s="0" t="s">
        <v>48</v>
      </c>
      <c r="C383" s="0" t="s">
        <v>50</v>
      </c>
      <c r="D383" s="0" t="s">
        <v>22</v>
      </c>
      <c r="E383" s="0" t="s">
        <v>4502</v>
      </c>
      <c r="F383" s="0" t="s">
        <v>1269</v>
      </c>
      <c r="G383" s="0" t="s">
        <v>155</v>
      </c>
      <c r="H383" s="0" t="s">
        <v>155</v>
      </c>
      <c r="I383" s="0" t="s">
        <v>156</v>
      </c>
      <c r="J383" s="0" t="s">
        <v>4020</v>
      </c>
      <c r="K383" s="0" t="s">
        <v>4021</v>
      </c>
      <c r="L383" s="0" t="s">
        <v>4012</v>
      </c>
      <c r="M383" s="0" t="s">
        <v>1261</v>
      </c>
      <c r="N383" s="0" t="s">
        <v>98</v>
      </c>
      <c r="O383" s="0" t="s">
        <v>155</v>
      </c>
      <c r="P383" s="0" t="s">
        <v>155</v>
      </c>
      <c r="Q383" s="0" t="s">
        <v>156</v>
      </c>
      <c r="R383" s="0" t="s">
        <v>4020</v>
      </c>
      <c r="S383" s="0" t="s">
        <v>4021</v>
      </c>
      <c r="T383" s="0" t="s">
        <v>3604</v>
      </c>
      <c r="U383" s="0" t="s">
        <v>3605</v>
      </c>
      <c r="V383" s="0" t="s">
        <v>3699</v>
      </c>
      <c r="W383" s="0" t="s">
        <v>3607</v>
      </c>
      <c r="X383" s="0" t="s">
        <v>3608</v>
      </c>
      <c r="Y383" s="0" t="s">
        <v>4503</v>
      </c>
      <c r="Z383" s="0" t="s">
        <v>976</v>
      </c>
      <c r="AA383" s="0" t="s">
        <v>976</v>
      </c>
      <c r="AB383" s="0" t="s">
        <v>4504</v>
      </c>
      <c r="AC383" s="0" t="s">
        <v>61</v>
      </c>
      <c r="AD383" s="0" t="s">
        <v>19</v>
      </c>
      <c r="AE383" s="0" t="s">
        <v>19</v>
      </c>
      <c r="AF383" s="0" t="s">
        <v>118</v>
      </c>
      <c r="AG383" s="0" t="s">
        <v>118</v>
      </c>
      <c r="AH383" s="0" t="s">
        <v>22</v>
      </c>
      <c r="AI383" s="0" t="s">
        <v>22</v>
      </c>
      <c r="AJ383" s="0" t="s">
        <v>22</v>
      </c>
      <c r="AK383" s="0" t="s">
        <v>22</v>
      </c>
    </row>
    <row customHeight="1" ht="11.25">
      <c r="A384" s="0" t="s">
        <v>22</v>
      </c>
      <c r="B384" s="0" t="s">
        <v>48</v>
      </c>
      <c r="C384" s="0" t="s">
        <v>50</v>
      </c>
      <c r="D384" s="0" t="s">
        <v>22</v>
      </c>
      <c r="E384" s="0" t="s">
        <v>4505</v>
      </c>
      <c r="F384" s="0" t="s">
        <v>1269</v>
      </c>
      <c r="G384" s="0" t="s">
        <v>155</v>
      </c>
      <c r="H384" s="0" t="s">
        <v>155</v>
      </c>
      <c r="I384" s="0" t="s">
        <v>156</v>
      </c>
      <c r="J384" s="0" t="s">
        <v>4274</v>
      </c>
      <c r="K384" s="0" t="s">
        <v>4275</v>
      </c>
      <c r="L384" s="0" t="s">
        <v>4009</v>
      </c>
      <c r="M384" s="0" t="s">
        <v>4506</v>
      </c>
      <c r="N384" s="0" t="s">
        <v>98</v>
      </c>
      <c r="O384" s="0" t="s">
        <v>155</v>
      </c>
      <c r="P384" s="0" t="s">
        <v>155</v>
      </c>
      <c r="Q384" s="0" t="s">
        <v>156</v>
      </c>
      <c r="R384" s="0" t="s">
        <v>4274</v>
      </c>
      <c r="S384" s="0" t="s">
        <v>4275</v>
      </c>
      <c r="T384" s="0" t="s">
        <v>3604</v>
      </c>
      <c r="U384" s="0" t="s">
        <v>3605</v>
      </c>
      <c r="V384" s="0" t="s">
        <v>3699</v>
      </c>
      <c r="W384" s="0" t="s">
        <v>3607</v>
      </c>
      <c r="X384" s="0" t="s">
        <v>3608</v>
      </c>
      <c r="Y384" s="0" t="s">
        <v>3605</v>
      </c>
      <c r="Z384" s="0" t="s">
        <v>2238</v>
      </c>
      <c r="AA384" s="0" t="s">
        <v>3921</v>
      </c>
      <c r="AB384" s="0" t="s">
        <v>4507</v>
      </c>
      <c r="AC384" s="0" t="s">
        <v>61</v>
      </c>
      <c r="AD384" s="0" t="s">
        <v>19</v>
      </c>
      <c r="AE384" s="0" t="s">
        <v>19</v>
      </c>
      <c r="AF384" s="0" t="s">
        <v>151</v>
      </c>
      <c r="AG384" s="0" t="s">
        <v>151</v>
      </c>
      <c r="AH384" s="0" t="s">
        <v>22</v>
      </c>
      <c r="AI384" s="0" t="s">
        <v>22</v>
      </c>
      <c r="AJ384" s="0" t="s">
        <v>22</v>
      </c>
      <c r="AK384" s="0" t="s">
        <v>22</v>
      </c>
    </row>
    <row customHeight="1" ht="11.25">
      <c r="A385" s="0" t="s">
        <v>22</v>
      </c>
      <c r="B385" s="0" t="s">
        <v>48</v>
      </c>
      <c r="C385" s="0" t="s">
        <v>50</v>
      </c>
      <c r="D385" s="0" t="s">
        <v>22</v>
      </c>
      <c r="E385" s="0" t="s">
        <v>4505</v>
      </c>
      <c r="F385" s="0" t="s">
        <v>1269</v>
      </c>
      <c r="G385" s="0" t="s">
        <v>155</v>
      </c>
      <c r="H385" s="0" t="s">
        <v>155</v>
      </c>
      <c r="I385" s="0" t="s">
        <v>156</v>
      </c>
      <c r="J385" s="0" t="s">
        <v>4274</v>
      </c>
      <c r="K385" s="0" t="s">
        <v>4275</v>
      </c>
      <c r="L385" s="0" t="s">
        <v>4009</v>
      </c>
      <c r="M385" s="0" t="s">
        <v>4506</v>
      </c>
      <c r="N385" s="0" t="s">
        <v>98</v>
      </c>
      <c r="O385" s="0" t="s">
        <v>155</v>
      </c>
      <c r="P385" s="0" t="s">
        <v>155</v>
      </c>
      <c r="Q385" s="0" t="s">
        <v>156</v>
      </c>
      <c r="R385" s="0" t="s">
        <v>4274</v>
      </c>
      <c r="S385" s="0" t="s">
        <v>4275</v>
      </c>
      <c r="T385" s="0" t="s">
        <v>3604</v>
      </c>
      <c r="U385" s="0" t="s">
        <v>3605</v>
      </c>
      <c r="V385" s="0" t="s">
        <v>3699</v>
      </c>
      <c r="W385" s="0" t="s">
        <v>3607</v>
      </c>
      <c r="X385" s="0" t="s">
        <v>3608</v>
      </c>
      <c r="Y385" s="0" t="s">
        <v>3605</v>
      </c>
      <c r="Z385" s="0" t="s">
        <v>2238</v>
      </c>
      <c r="AA385" s="0" t="s">
        <v>3921</v>
      </c>
      <c r="AB385" s="0" t="s">
        <v>4507</v>
      </c>
      <c r="AC385" s="0" t="s">
        <v>61</v>
      </c>
      <c r="AD385" s="0" t="s">
        <v>19</v>
      </c>
      <c r="AE385" s="0" t="s">
        <v>19</v>
      </c>
      <c r="AF385" s="0" t="s">
        <v>151</v>
      </c>
      <c r="AG385" s="0" t="s">
        <v>151</v>
      </c>
      <c r="AH385" s="0" t="s">
        <v>22</v>
      </c>
      <c r="AI385" s="0" t="s">
        <v>22</v>
      </c>
      <c r="AJ385" s="0" t="s">
        <v>22</v>
      </c>
      <c r="AK385" s="0" t="s">
        <v>22</v>
      </c>
    </row>
    <row customHeight="1" ht="11.25">
      <c r="A386" s="0" t="s">
        <v>22</v>
      </c>
      <c r="B386" s="0" t="s">
        <v>48</v>
      </c>
      <c r="C386" s="0" t="s">
        <v>50</v>
      </c>
      <c r="D386" s="0" t="s">
        <v>22</v>
      </c>
      <c r="E386" s="0" t="s">
        <v>4508</v>
      </c>
      <c r="F386" s="0" t="s">
        <v>1269</v>
      </c>
      <c r="G386" s="0" t="s">
        <v>155</v>
      </c>
      <c r="H386" s="0" t="s">
        <v>155</v>
      </c>
      <c r="I386" s="0" t="s">
        <v>156</v>
      </c>
      <c r="J386" s="0" t="s">
        <v>4509</v>
      </c>
      <c r="K386" s="0" t="s">
        <v>4510</v>
      </c>
      <c r="L386" s="0" t="s">
        <v>4511</v>
      </c>
      <c r="M386" s="0" t="s">
        <v>4043</v>
      </c>
      <c r="N386" s="0" t="s">
        <v>98</v>
      </c>
      <c r="O386" s="0" t="s">
        <v>155</v>
      </c>
      <c r="P386" s="0" t="s">
        <v>155</v>
      </c>
      <c r="Q386" s="0" t="s">
        <v>156</v>
      </c>
      <c r="R386" s="0" t="s">
        <v>4509</v>
      </c>
      <c r="S386" s="0" t="s">
        <v>4510</v>
      </c>
      <c r="T386" s="0" t="s">
        <v>3604</v>
      </c>
      <c r="U386" s="0" t="s">
        <v>3605</v>
      </c>
      <c r="V386" s="0" t="s">
        <v>3699</v>
      </c>
      <c r="W386" s="0" t="s">
        <v>3607</v>
      </c>
      <c r="X386" s="0" t="s">
        <v>3608</v>
      </c>
      <c r="Y386" s="0" t="s">
        <v>3605</v>
      </c>
      <c r="Z386" s="0" t="s">
        <v>4512</v>
      </c>
      <c r="AA386" s="0" t="s">
        <v>4513</v>
      </c>
      <c r="AB386" s="0" t="s">
        <v>4514</v>
      </c>
      <c r="AC386" s="0" t="s">
        <v>61</v>
      </c>
      <c r="AD386" s="0" t="s">
        <v>19</v>
      </c>
      <c r="AE386" s="0" t="s">
        <v>19</v>
      </c>
      <c r="AF386" s="0" t="s">
        <v>118</v>
      </c>
      <c r="AG386" s="0" t="s">
        <v>118</v>
      </c>
      <c r="AH386" s="0" t="s">
        <v>22</v>
      </c>
      <c r="AI386" s="0" t="s">
        <v>22</v>
      </c>
      <c r="AJ386" s="0" t="s">
        <v>22</v>
      </c>
      <c r="AK386" s="0" t="s">
        <v>22</v>
      </c>
    </row>
    <row customHeight="1" ht="11.25">
      <c r="A387" s="0" t="s">
        <v>22</v>
      </c>
      <c r="B387" s="0" t="s">
        <v>48</v>
      </c>
      <c r="C387" s="0" t="s">
        <v>50</v>
      </c>
      <c r="D387" s="0" t="s">
        <v>22</v>
      </c>
      <c r="E387" s="0" t="s">
        <v>4508</v>
      </c>
      <c r="F387" s="0" t="s">
        <v>1269</v>
      </c>
      <c r="G387" s="0" t="s">
        <v>155</v>
      </c>
      <c r="H387" s="0" t="s">
        <v>155</v>
      </c>
      <c r="I387" s="0" t="s">
        <v>156</v>
      </c>
      <c r="J387" s="0" t="s">
        <v>4509</v>
      </c>
      <c r="K387" s="0" t="s">
        <v>4510</v>
      </c>
      <c r="L387" s="0" t="s">
        <v>4511</v>
      </c>
      <c r="M387" s="0" t="s">
        <v>4043</v>
      </c>
      <c r="N387" s="0" t="s">
        <v>98</v>
      </c>
      <c r="O387" s="0" t="s">
        <v>155</v>
      </c>
      <c r="P387" s="0" t="s">
        <v>155</v>
      </c>
      <c r="Q387" s="0" t="s">
        <v>156</v>
      </c>
      <c r="R387" s="0" t="s">
        <v>4509</v>
      </c>
      <c r="S387" s="0" t="s">
        <v>4510</v>
      </c>
      <c r="T387" s="0" t="s">
        <v>3604</v>
      </c>
      <c r="U387" s="0" t="s">
        <v>3605</v>
      </c>
      <c r="V387" s="0" t="s">
        <v>3699</v>
      </c>
      <c r="W387" s="0" t="s">
        <v>3607</v>
      </c>
      <c r="X387" s="0" t="s">
        <v>3608</v>
      </c>
      <c r="Y387" s="0" t="s">
        <v>3605</v>
      </c>
      <c r="Z387" s="0" t="s">
        <v>4512</v>
      </c>
      <c r="AA387" s="0" t="s">
        <v>4513</v>
      </c>
      <c r="AB387" s="0" t="s">
        <v>4514</v>
      </c>
      <c r="AC387" s="0" t="s">
        <v>61</v>
      </c>
      <c r="AD387" s="0" t="s">
        <v>19</v>
      </c>
      <c r="AE387" s="0" t="s">
        <v>19</v>
      </c>
      <c r="AF387" s="0" t="s">
        <v>118</v>
      </c>
      <c r="AG387" s="0" t="s">
        <v>118</v>
      </c>
      <c r="AH387" s="0" t="s">
        <v>22</v>
      </c>
      <c r="AI387" s="0" t="s">
        <v>22</v>
      </c>
      <c r="AJ387" s="0" t="s">
        <v>22</v>
      </c>
      <c r="AK387" s="0" t="s">
        <v>22</v>
      </c>
    </row>
    <row customHeight="1" ht="11.25">
      <c r="A388" s="0" t="s">
        <v>22</v>
      </c>
      <c r="B388" s="0" t="s">
        <v>48</v>
      </c>
      <c r="C388" s="0" t="s">
        <v>50</v>
      </c>
      <c r="D388" s="0" t="s">
        <v>22</v>
      </c>
      <c r="E388" s="0" t="s">
        <v>4515</v>
      </c>
      <c r="F388" s="0" t="s">
        <v>1306</v>
      </c>
      <c r="G388" s="0" t="s">
        <v>1472</v>
      </c>
      <c r="H388" s="0" t="s">
        <v>1472</v>
      </c>
      <c r="I388" s="0" t="s">
        <v>1473</v>
      </c>
      <c r="J388" s="0" t="s">
        <v>1478</v>
      </c>
      <c r="K388" s="0" t="s">
        <v>1479</v>
      </c>
      <c r="L388" s="0" t="s">
        <v>4028</v>
      </c>
      <c r="M388" s="0" t="s">
        <v>4516</v>
      </c>
      <c r="N388" s="0" t="s">
        <v>98</v>
      </c>
      <c r="O388" s="0" t="s">
        <v>1472</v>
      </c>
      <c r="P388" s="0" t="s">
        <v>1472</v>
      </c>
      <c r="Q388" s="0" t="s">
        <v>1473</v>
      </c>
      <c r="R388" s="0" t="s">
        <v>1478</v>
      </c>
      <c r="S388" s="0" t="s">
        <v>1479</v>
      </c>
      <c r="T388" s="0" t="s">
        <v>3737</v>
      </c>
      <c r="U388" s="0" t="s">
        <v>3738</v>
      </c>
      <c r="V388" s="0" t="s">
        <v>4330</v>
      </c>
      <c r="W388" s="0" t="s">
        <v>3607</v>
      </c>
      <c r="X388" s="0" t="s">
        <v>3808</v>
      </c>
      <c r="Y388" s="0" t="s">
        <v>4331</v>
      </c>
      <c r="Z388" s="0" t="s">
        <v>4332</v>
      </c>
      <c r="AA388" s="0" t="s">
        <v>4333</v>
      </c>
      <c r="AB388" s="0" t="s">
        <v>4334</v>
      </c>
      <c r="AC388" s="0" t="s">
        <v>61</v>
      </c>
      <c r="AD388" s="0" t="s">
        <v>19</v>
      </c>
      <c r="AE388" s="0" t="s">
        <v>61</v>
      </c>
      <c r="AF388" s="0" t="s">
        <v>132</v>
      </c>
      <c r="AG388" s="0" t="s">
        <v>132</v>
      </c>
      <c r="AH388" s="0" t="s">
        <v>22</v>
      </c>
      <c r="AI388" s="0" t="s">
        <v>22</v>
      </c>
      <c r="AJ388" s="0" t="s">
        <v>132</v>
      </c>
      <c r="AK388" s="0" t="s">
        <v>132</v>
      </c>
    </row>
    <row customHeight="1" ht="11.25">
      <c r="A389" s="0" t="s">
        <v>22</v>
      </c>
      <c r="B389" s="0" t="s">
        <v>48</v>
      </c>
      <c r="C389" s="0" t="s">
        <v>50</v>
      </c>
      <c r="D389" s="0" t="s">
        <v>22</v>
      </c>
      <c r="E389" s="0" t="s">
        <v>4515</v>
      </c>
      <c r="F389" s="0" t="s">
        <v>1306</v>
      </c>
      <c r="G389" s="0" t="s">
        <v>169</v>
      </c>
      <c r="H389" s="0" t="s">
        <v>169</v>
      </c>
      <c r="I389" s="0" t="s">
        <v>170</v>
      </c>
      <c r="J389" s="0" t="s">
        <v>1478</v>
      </c>
      <c r="K389" s="0" t="s">
        <v>4335</v>
      </c>
      <c r="L389" s="0" t="s">
        <v>4028</v>
      </c>
      <c r="M389" s="0" t="s">
        <v>4516</v>
      </c>
      <c r="N389" s="0" t="s">
        <v>98</v>
      </c>
      <c r="O389" s="0" t="s">
        <v>169</v>
      </c>
      <c r="P389" s="0" t="s">
        <v>169</v>
      </c>
      <c r="Q389" s="0" t="s">
        <v>170</v>
      </c>
      <c r="R389" s="0" t="s">
        <v>1478</v>
      </c>
      <c r="S389" s="0" t="s">
        <v>4335</v>
      </c>
      <c r="T389" s="0" t="s">
        <v>3737</v>
      </c>
      <c r="U389" s="0" t="s">
        <v>3738</v>
      </c>
      <c r="V389" s="0" t="s">
        <v>4330</v>
      </c>
      <c r="W389" s="0" t="s">
        <v>3607</v>
      </c>
      <c r="X389" s="0" t="s">
        <v>3808</v>
      </c>
      <c r="Y389" s="0" t="s">
        <v>4331</v>
      </c>
      <c r="Z389" s="0" t="s">
        <v>4332</v>
      </c>
      <c r="AA389" s="0" t="s">
        <v>4333</v>
      </c>
      <c r="AB389" s="0" t="s">
        <v>4334</v>
      </c>
      <c r="AC389" s="0" t="s">
        <v>61</v>
      </c>
      <c r="AD389" s="0" t="s">
        <v>19</v>
      </c>
      <c r="AE389" s="0" t="s">
        <v>61</v>
      </c>
      <c r="AF389" s="0" t="s">
        <v>132</v>
      </c>
      <c r="AG389" s="0" t="s">
        <v>132</v>
      </c>
      <c r="AH389" s="0" t="s">
        <v>22</v>
      </c>
      <c r="AI389" s="0" t="s">
        <v>22</v>
      </c>
      <c r="AJ389" s="0" t="s">
        <v>132</v>
      </c>
      <c r="AK389" s="0" t="s">
        <v>132</v>
      </c>
    </row>
    <row customHeight="1" ht="11.25">
      <c r="A390" s="0" t="s">
        <v>22</v>
      </c>
      <c r="B390" s="0" t="s">
        <v>48</v>
      </c>
      <c r="C390" s="0" t="s">
        <v>50</v>
      </c>
      <c r="D390" s="0" t="s">
        <v>22</v>
      </c>
      <c r="E390" s="0" t="s">
        <v>4517</v>
      </c>
      <c r="F390" s="0" t="s">
        <v>1269</v>
      </c>
      <c r="G390" s="0" t="s">
        <v>155</v>
      </c>
      <c r="H390" s="0" t="s">
        <v>155</v>
      </c>
      <c r="I390" s="0" t="s">
        <v>156</v>
      </c>
      <c r="J390" s="0" t="s">
        <v>4364</v>
      </c>
      <c r="K390" s="0" t="s">
        <v>4365</v>
      </c>
      <c r="L390" s="0" t="s">
        <v>4518</v>
      </c>
      <c r="M390" s="0" t="s">
        <v>4491</v>
      </c>
      <c r="N390" s="0" t="s">
        <v>98</v>
      </c>
      <c r="O390" s="0" t="s">
        <v>155</v>
      </c>
      <c r="P390" s="0" t="s">
        <v>155</v>
      </c>
      <c r="Q390" s="0" t="s">
        <v>156</v>
      </c>
      <c r="R390" s="0" t="s">
        <v>4364</v>
      </c>
      <c r="S390" s="0" t="s">
        <v>4365</v>
      </c>
      <c r="T390" s="0" t="s">
        <v>3604</v>
      </c>
      <c r="U390" s="0" t="s">
        <v>3605</v>
      </c>
      <c r="V390" s="0" t="s">
        <v>3699</v>
      </c>
      <c r="W390" s="0" t="s">
        <v>3607</v>
      </c>
      <c r="X390" s="0" t="s">
        <v>3608</v>
      </c>
      <c r="Y390" s="0" t="s">
        <v>3605</v>
      </c>
      <c r="Z390" s="0" t="s">
        <v>4519</v>
      </c>
      <c r="AA390" s="0" t="s">
        <v>4520</v>
      </c>
      <c r="AB390" s="0" t="s">
        <v>4521</v>
      </c>
      <c r="AC390" s="0" t="s">
        <v>61</v>
      </c>
      <c r="AD390" s="0" t="s">
        <v>19</v>
      </c>
      <c r="AE390" s="0" t="s">
        <v>19</v>
      </c>
      <c r="AF390" s="0" t="s">
        <v>151</v>
      </c>
      <c r="AG390" s="0" t="s">
        <v>151</v>
      </c>
      <c r="AH390" s="0" t="s">
        <v>22</v>
      </c>
      <c r="AI390" s="0" t="s">
        <v>22</v>
      </c>
      <c r="AJ390" s="0" t="s">
        <v>22</v>
      </c>
      <c r="AK390" s="0" t="s">
        <v>22</v>
      </c>
    </row>
    <row customHeight="1" ht="11.25">
      <c r="A391" s="0" t="s">
        <v>22</v>
      </c>
      <c r="B391" s="0" t="s">
        <v>48</v>
      </c>
      <c r="C391" s="0" t="s">
        <v>50</v>
      </c>
      <c r="D391" s="0" t="s">
        <v>22</v>
      </c>
      <c r="E391" s="0" t="s">
        <v>4517</v>
      </c>
      <c r="F391" s="0" t="s">
        <v>1269</v>
      </c>
      <c r="G391" s="0" t="s">
        <v>155</v>
      </c>
      <c r="H391" s="0" t="s">
        <v>155</v>
      </c>
      <c r="I391" s="0" t="s">
        <v>156</v>
      </c>
      <c r="J391" s="0" t="s">
        <v>4364</v>
      </c>
      <c r="K391" s="0" t="s">
        <v>4365</v>
      </c>
      <c r="L391" s="0" t="s">
        <v>4518</v>
      </c>
      <c r="M391" s="0" t="s">
        <v>4491</v>
      </c>
      <c r="N391" s="0" t="s">
        <v>98</v>
      </c>
      <c r="O391" s="0" t="s">
        <v>155</v>
      </c>
      <c r="P391" s="0" t="s">
        <v>155</v>
      </c>
      <c r="Q391" s="0" t="s">
        <v>156</v>
      </c>
      <c r="R391" s="0" t="s">
        <v>4364</v>
      </c>
      <c r="S391" s="0" t="s">
        <v>4365</v>
      </c>
      <c r="T391" s="0" t="s">
        <v>3604</v>
      </c>
      <c r="U391" s="0" t="s">
        <v>3605</v>
      </c>
      <c r="V391" s="0" t="s">
        <v>3699</v>
      </c>
      <c r="W391" s="0" t="s">
        <v>3607</v>
      </c>
      <c r="X391" s="0" t="s">
        <v>3608</v>
      </c>
      <c r="Y391" s="0" t="s">
        <v>3605</v>
      </c>
      <c r="Z391" s="0" t="s">
        <v>4519</v>
      </c>
      <c r="AA391" s="0" t="s">
        <v>4520</v>
      </c>
      <c r="AB391" s="0" t="s">
        <v>4521</v>
      </c>
      <c r="AC391" s="0" t="s">
        <v>61</v>
      </c>
      <c r="AD391" s="0" t="s">
        <v>19</v>
      </c>
      <c r="AE391" s="0" t="s">
        <v>19</v>
      </c>
      <c r="AF391" s="0" t="s">
        <v>151</v>
      </c>
      <c r="AG391" s="0" t="s">
        <v>151</v>
      </c>
      <c r="AH391" s="0" t="s">
        <v>22</v>
      </c>
      <c r="AI391" s="0" t="s">
        <v>22</v>
      </c>
      <c r="AJ391" s="0" t="s">
        <v>22</v>
      </c>
      <c r="AK391" s="0" t="s">
        <v>22</v>
      </c>
    </row>
    <row customHeight="1" ht="11.25">
      <c r="A392" s="0" t="s">
        <v>22</v>
      </c>
      <c r="B392" s="0" t="s">
        <v>48</v>
      </c>
      <c r="C392" s="0" t="s">
        <v>50</v>
      </c>
      <c r="D392" s="0" t="s">
        <v>22</v>
      </c>
      <c r="E392" s="0" t="s">
        <v>4522</v>
      </c>
      <c r="F392" s="0" t="s">
        <v>1306</v>
      </c>
      <c r="G392" s="0" t="s">
        <v>1472</v>
      </c>
      <c r="H392" s="0" t="s">
        <v>1472</v>
      </c>
      <c r="I392" s="0" t="s">
        <v>1473</v>
      </c>
      <c r="J392" s="0" t="s">
        <v>1478</v>
      </c>
      <c r="K392" s="0" t="s">
        <v>1479</v>
      </c>
      <c r="L392" s="0" t="s">
        <v>4523</v>
      </c>
      <c r="M392" s="0" t="s">
        <v>4523</v>
      </c>
      <c r="N392" s="0" t="s">
        <v>98</v>
      </c>
      <c r="O392" s="0" t="s">
        <v>1472</v>
      </c>
      <c r="P392" s="0" t="s">
        <v>1472</v>
      </c>
      <c r="Q392" s="0" t="s">
        <v>1473</v>
      </c>
      <c r="R392" s="0" t="s">
        <v>1478</v>
      </c>
      <c r="S392" s="0" t="s">
        <v>1479</v>
      </c>
      <c r="T392" s="0" t="s">
        <v>3737</v>
      </c>
      <c r="U392" s="0" t="s">
        <v>3738</v>
      </c>
      <c r="V392" s="0" t="s">
        <v>4330</v>
      </c>
      <c r="W392" s="0" t="s">
        <v>3607</v>
      </c>
      <c r="X392" s="0" t="s">
        <v>3808</v>
      </c>
      <c r="Y392" s="0" t="s">
        <v>4331</v>
      </c>
      <c r="Z392" s="0" t="s">
        <v>4332</v>
      </c>
      <c r="AA392" s="0" t="s">
        <v>4333</v>
      </c>
      <c r="AB392" s="0" t="s">
        <v>4334</v>
      </c>
      <c r="AC392" s="0" t="s">
        <v>61</v>
      </c>
      <c r="AD392" s="0" t="s">
        <v>19</v>
      </c>
      <c r="AE392" s="0" t="s">
        <v>61</v>
      </c>
      <c r="AF392" s="0" t="s">
        <v>132</v>
      </c>
      <c r="AG392" s="0" t="s">
        <v>132</v>
      </c>
      <c r="AH392" s="0" t="s">
        <v>22</v>
      </c>
      <c r="AI392" s="0" t="s">
        <v>22</v>
      </c>
      <c r="AJ392" s="0" t="s">
        <v>132</v>
      </c>
      <c r="AK392" s="0" t="s">
        <v>132</v>
      </c>
    </row>
    <row customHeight="1" ht="11.25">
      <c r="A393" s="0" t="s">
        <v>22</v>
      </c>
      <c r="B393" s="0" t="s">
        <v>48</v>
      </c>
      <c r="C393" s="0" t="s">
        <v>50</v>
      </c>
      <c r="D393" s="0" t="s">
        <v>22</v>
      </c>
      <c r="E393" s="0" t="s">
        <v>4522</v>
      </c>
      <c r="F393" s="0" t="s">
        <v>1306</v>
      </c>
      <c r="G393" s="0" t="s">
        <v>169</v>
      </c>
      <c r="H393" s="0" t="s">
        <v>169</v>
      </c>
      <c r="I393" s="0" t="s">
        <v>170</v>
      </c>
      <c r="J393" s="0" t="s">
        <v>1478</v>
      </c>
      <c r="K393" s="0" t="s">
        <v>4335</v>
      </c>
      <c r="L393" s="0" t="s">
        <v>4523</v>
      </c>
      <c r="M393" s="0" t="s">
        <v>4523</v>
      </c>
      <c r="N393" s="0" t="s">
        <v>98</v>
      </c>
      <c r="O393" s="0" t="s">
        <v>169</v>
      </c>
      <c r="P393" s="0" t="s">
        <v>169</v>
      </c>
      <c r="Q393" s="0" t="s">
        <v>170</v>
      </c>
      <c r="R393" s="0" t="s">
        <v>1478</v>
      </c>
      <c r="S393" s="0" t="s">
        <v>4335</v>
      </c>
      <c r="T393" s="0" t="s">
        <v>3737</v>
      </c>
      <c r="U393" s="0" t="s">
        <v>3738</v>
      </c>
      <c r="V393" s="0" t="s">
        <v>4330</v>
      </c>
      <c r="W393" s="0" t="s">
        <v>3607</v>
      </c>
      <c r="X393" s="0" t="s">
        <v>3808</v>
      </c>
      <c r="Y393" s="0" t="s">
        <v>4331</v>
      </c>
      <c r="Z393" s="0" t="s">
        <v>4332</v>
      </c>
      <c r="AA393" s="0" t="s">
        <v>4333</v>
      </c>
      <c r="AB393" s="0" t="s">
        <v>4334</v>
      </c>
      <c r="AC393" s="0" t="s">
        <v>61</v>
      </c>
      <c r="AD393" s="0" t="s">
        <v>19</v>
      </c>
      <c r="AE393" s="0" t="s">
        <v>61</v>
      </c>
      <c r="AF393" s="0" t="s">
        <v>132</v>
      </c>
      <c r="AG393" s="0" t="s">
        <v>132</v>
      </c>
      <c r="AH393" s="0" t="s">
        <v>22</v>
      </c>
      <c r="AI393" s="0" t="s">
        <v>22</v>
      </c>
      <c r="AJ393" s="0" t="s">
        <v>132</v>
      </c>
      <c r="AK393" s="0" t="s">
        <v>132</v>
      </c>
    </row>
    <row customHeight="1" ht="11.25">
      <c r="A394" s="0" t="s">
        <v>22</v>
      </c>
      <c r="B394" s="0" t="s">
        <v>48</v>
      </c>
      <c r="C394" s="0" t="s">
        <v>50</v>
      </c>
      <c r="D394" s="0" t="s">
        <v>22</v>
      </c>
      <c r="E394" s="0" t="s">
        <v>4524</v>
      </c>
      <c r="F394" s="0" t="s">
        <v>1306</v>
      </c>
      <c r="G394" s="0" t="s">
        <v>1472</v>
      </c>
      <c r="H394" s="0" t="s">
        <v>1472</v>
      </c>
      <c r="I394" s="0" t="s">
        <v>1473</v>
      </c>
      <c r="J394" s="0" t="s">
        <v>1478</v>
      </c>
      <c r="K394" s="0" t="s">
        <v>1479</v>
      </c>
      <c r="L394" s="0" t="s">
        <v>4523</v>
      </c>
      <c r="M394" s="0" t="s">
        <v>4523</v>
      </c>
      <c r="N394" s="0" t="s">
        <v>98</v>
      </c>
      <c r="O394" s="0" t="s">
        <v>1472</v>
      </c>
      <c r="P394" s="0" t="s">
        <v>1472</v>
      </c>
      <c r="Q394" s="0" t="s">
        <v>1473</v>
      </c>
      <c r="R394" s="0" t="s">
        <v>1478</v>
      </c>
      <c r="S394" s="0" t="s">
        <v>1479</v>
      </c>
      <c r="T394" s="0" t="s">
        <v>3737</v>
      </c>
      <c r="U394" s="0" t="s">
        <v>3738</v>
      </c>
      <c r="V394" s="0" t="s">
        <v>4330</v>
      </c>
      <c r="W394" s="0" t="s">
        <v>3607</v>
      </c>
      <c r="X394" s="0" t="s">
        <v>3808</v>
      </c>
      <c r="Y394" s="0" t="s">
        <v>4331</v>
      </c>
      <c r="Z394" s="0" t="s">
        <v>4332</v>
      </c>
      <c r="AA394" s="0" t="s">
        <v>4333</v>
      </c>
      <c r="AB394" s="0" t="s">
        <v>4334</v>
      </c>
      <c r="AC394" s="0" t="s">
        <v>61</v>
      </c>
      <c r="AD394" s="0" t="s">
        <v>19</v>
      </c>
      <c r="AE394" s="0" t="s">
        <v>61</v>
      </c>
      <c r="AF394" s="0" t="s">
        <v>132</v>
      </c>
      <c r="AG394" s="0" t="s">
        <v>131</v>
      </c>
      <c r="AH394" s="0" t="s">
        <v>22</v>
      </c>
      <c r="AI394" s="0" t="s">
        <v>22</v>
      </c>
      <c r="AJ394" s="0" t="s">
        <v>132</v>
      </c>
      <c r="AK394" s="0" t="s">
        <v>131</v>
      </c>
    </row>
    <row customHeight="1" ht="11.25">
      <c r="A395" s="0" t="s">
        <v>22</v>
      </c>
      <c r="B395" s="0" t="s">
        <v>48</v>
      </c>
      <c r="C395" s="0" t="s">
        <v>50</v>
      </c>
      <c r="D395" s="0" t="s">
        <v>22</v>
      </c>
      <c r="E395" s="0" t="s">
        <v>4524</v>
      </c>
      <c r="F395" s="0" t="s">
        <v>1306</v>
      </c>
      <c r="G395" s="0" t="s">
        <v>169</v>
      </c>
      <c r="H395" s="0" t="s">
        <v>169</v>
      </c>
      <c r="I395" s="0" t="s">
        <v>170</v>
      </c>
      <c r="J395" s="0" t="s">
        <v>1478</v>
      </c>
      <c r="K395" s="0" t="s">
        <v>4335</v>
      </c>
      <c r="L395" s="0" t="s">
        <v>4523</v>
      </c>
      <c r="M395" s="0" t="s">
        <v>4523</v>
      </c>
      <c r="N395" s="0" t="s">
        <v>98</v>
      </c>
      <c r="O395" s="0" t="s">
        <v>169</v>
      </c>
      <c r="P395" s="0" t="s">
        <v>169</v>
      </c>
      <c r="Q395" s="0" t="s">
        <v>170</v>
      </c>
      <c r="R395" s="0" t="s">
        <v>1478</v>
      </c>
      <c r="S395" s="0" t="s">
        <v>4335</v>
      </c>
      <c r="T395" s="0" t="s">
        <v>3737</v>
      </c>
      <c r="U395" s="0" t="s">
        <v>3738</v>
      </c>
      <c r="V395" s="0" t="s">
        <v>4330</v>
      </c>
      <c r="W395" s="0" t="s">
        <v>3607</v>
      </c>
      <c r="X395" s="0" t="s">
        <v>3808</v>
      </c>
      <c r="Y395" s="0" t="s">
        <v>4331</v>
      </c>
      <c r="Z395" s="0" t="s">
        <v>4332</v>
      </c>
      <c r="AA395" s="0" t="s">
        <v>4333</v>
      </c>
      <c r="AB395" s="0" t="s">
        <v>4334</v>
      </c>
      <c r="AC395" s="0" t="s">
        <v>61</v>
      </c>
      <c r="AD395" s="0" t="s">
        <v>19</v>
      </c>
      <c r="AE395" s="0" t="s">
        <v>61</v>
      </c>
      <c r="AF395" s="0" t="s">
        <v>132</v>
      </c>
      <c r="AG395" s="0" t="s">
        <v>131</v>
      </c>
      <c r="AH395" s="0" t="s">
        <v>22</v>
      </c>
      <c r="AI395" s="0" t="s">
        <v>22</v>
      </c>
      <c r="AJ395" s="0" t="s">
        <v>132</v>
      </c>
      <c r="AK395" s="0" t="s">
        <v>131</v>
      </c>
    </row>
    <row customHeight="1" ht="11.25">
      <c r="A396" s="0" t="s">
        <v>22</v>
      </c>
      <c r="B396" s="0" t="s">
        <v>48</v>
      </c>
      <c r="C396" s="0" t="s">
        <v>50</v>
      </c>
      <c r="D396" s="0" t="s">
        <v>22</v>
      </c>
      <c r="E396" s="0" t="s">
        <v>4525</v>
      </c>
      <c r="F396" s="0" t="s">
        <v>1306</v>
      </c>
      <c r="G396" s="0" t="s">
        <v>1472</v>
      </c>
      <c r="H396" s="0" t="s">
        <v>1472</v>
      </c>
      <c r="I396" s="0" t="s">
        <v>1473</v>
      </c>
      <c r="J396" s="0" t="s">
        <v>1478</v>
      </c>
      <c r="K396" s="0" t="s">
        <v>1479</v>
      </c>
      <c r="L396" s="0" t="s">
        <v>1402</v>
      </c>
      <c r="M396" s="0" t="s">
        <v>1402</v>
      </c>
      <c r="N396" s="0" t="s">
        <v>98</v>
      </c>
      <c r="O396" s="0" t="s">
        <v>1472</v>
      </c>
      <c r="P396" s="0" t="s">
        <v>1472</v>
      </c>
      <c r="Q396" s="0" t="s">
        <v>1473</v>
      </c>
      <c r="R396" s="0" t="s">
        <v>1478</v>
      </c>
      <c r="S396" s="0" t="s">
        <v>1479</v>
      </c>
      <c r="T396" s="0" t="s">
        <v>3737</v>
      </c>
      <c r="U396" s="0" t="s">
        <v>3738</v>
      </c>
      <c r="V396" s="0" t="s">
        <v>4330</v>
      </c>
      <c r="W396" s="0" t="s">
        <v>3607</v>
      </c>
      <c r="X396" s="0" t="s">
        <v>3808</v>
      </c>
      <c r="Y396" s="0" t="s">
        <v>4331</v>
      </c>
      <c r="Z396" s="0" t="s">
        <v>4332</v>
      </c>
      <c r="AA396" s="0" t="s">
        <v>4333</v>
      </c>
      <c r="AB396" s="0" t="s">
        <v>4334</v>
      </c>
      <c r="AC396" s="0" t="s">
        <v>61</v>
      </c>
      <c r="AD396" s="0" t="s">
        <v>19</v>
      </c>
      <c r="AE396" s="0" t="s">
        <v>61</v>
      </c>
      <c r="AF396" s="0" t="s">
        <v>118</v>
      </c>
      <c r="AG396" s="0" t="s">
        <v>132</v>
      </c>
      <c r="AH396" s="0" t="s">
        <v>22</v>
      </c>
      <c r="AI396" s="0" t="s">
        <v>22</v>
      </c>
      <c r="AJ396" s="0" t="s">
        <v>118</v>
      </c>
      <c r="AK396" s="0" t="s">
        <v>132</v>
      </c>
    </row>
    <row customHeight="1" ht="11.25">
      <c r="A397" s="0" t="s">
        <v>22</v>
      </c>
      <c r="B397" s="0" t="s">
        <v>48</v>
      </c>
      <c r="C397" s="0" t="s">
        <v>50</v>
      </c>
      <c r="D397" s="0" t="s">
        <v>22</v>
      </c>
      <c r="E397" s="0" t="s">
        <v>4525</v>
      </c>
      <c r="F397" s="0" t="s">
        <v>1306</v>
      </c>
      <c r="G397" s="0" t="s">
        <v>169</v>
      </c>
      <c r="H397" s="0" t="s">
        <v>169</v>
      </c>
      <c r="I397" s="0" t="s">
        <v>170</v>
      </c>
      <c r="J397" s="0" t="s">
        <v>1478</v>
      </c>
      <c r="K397" s="0" t="s">
        <v>4335</v>
      </c>
      <c r="L397" s="0" t="s">
        <v>1402</v>
      </c>
      <c r="M397" s="0" t="s">
        <v>1402</v>
      </c>
      <c r="N397" s="0" t="s">
        <v>98</v>
      </c>
      <c r="O397" s="0" t="s">
        <v>169</v>
      </c>
      <c r="P397" s="0" t="s">
        <v>169</v>
      </c>
      <c r="Q397" s="0" t="s">
        <v>170</v>
      </c>
      <c r="R397" s="0" t="s">
        <v>1478</v>
      </c>
      <c r="S397" s="0" t="s">
        <v>4335</v>
      </c>
      <c r="T397" s="0" t="s">
        <v>3737</v>
      </c>
      <c r="U397" s="0" t="s">
        <v>3738</v>
      </c>
      <c r="V397" s="0" t="s">
        <v>4330</v>
      </c>
      <c r="W397" s="0" t="s">
        <v>3607</v>
      </c>
      <c r="X397" s="0" t="s">
        <v>3808</v>
      </c>
      <c r="Y397" s="0" t="s">
        <v>4331</v>
      </c>
      <c r="Z397" s="0" t="s">
        <v>4332</v>
      </c>
      <c r="AA397" s="0" t="s">
        <v>4333</v>
      </c>
      <c r="AB397" s="0" t="s">
        <v>4334</v>
      </c>
      <c r="AC397" s="0" t="s">
        <v>61</v>
      </c>
      <c r="AD397" s="0" t="s">
        <v>19</v>
      </c>
      <c r="AE397" s="0" t="s">
        <v>61</v>
      </c>
      <c r="AF397" s="0" t="s">
        <v>118</v>
      </c>
      <c r="AG397" s="0" t="s">
        <v>132</v>
      </c>
      <c r="AH397" s="0" t="s">
        <v>22</v>
      </c>
      <c r="AI397" s="0" t="s">
        <v>22</v>
      </c>
      <c r="AJ397" s="0" t="s">
        <v>118</v>
      </c>
      <c r="AK397" s="0" t="s">
        <v>132</v>
      </c>
    </row>
    <row customHeight="1" ht="11.25">
      <c r="A398" s="0" t="s">
        <v>22</v>
      </c>
      <c r="B398" s="0" t="s">
        <v>48</v>
      </c>
      <c r="C398" s="0" t="s">
        <v>50</v>
      </c>
      <c r="D398" s="0" t="s">
        <v>22</v>
      </c>
      <c r="E398" s="0" t="s">
        <v>4526</v>
      </c>
      <c r="F398" s="0" t="s">
        <v>1306</v>
      </c>
      <c r="G398" s="0" t="s">
        <v>1472</v>
      </c>
      <c r="H398" s="0" t="s">
        <v>1472</v>
      </c>
      <c r="I398" s="0" t="s">
        <v>1473</v>
      </c>
      <c r="J398" s="0" t="s">
        <v>1478</v>
      </c>
      <c r="K398" s="0" t="s">
        <v>1479</v>
      </c>
      <c r="L398" s="0" t="s">
        <v>4042</v>
      </c>
      <c r="M398" s="0" t="s">
        <v>4042</v>
      </c>
      <c r="N398" s="0" t="s">
        <v>98</v>
      </c>
      <c r="O398" s="0" t="s">
        <v>1472</v>
      </c>
      <c r="P398" s="0" t="s">
        <v>1472</v>
      </c>
      <c r="Q398" s="0" t="s">
        <v>1473</v>
      </c>
      <c r="R398" s="0" t="s">
        <v>1478</v>
      </c>
      <c r="S398" s="0" t="s">
        <v>1479</v>
      </c>
      <c r="T398" s="0" t="s">
        <v>3737</v>
      </c>
      <c r="U398" s="0" t="s">
        <v>3738</v>
      </c>
      <c r="V398" s="0" t="s">
        <v>4330</v>
      </c>
      <c r="W398" s="0" t="s">
        <v>3607</v>
      </c>
      <c r="X398" s="0" t="s">
        <v>3808</v>
      </c>
      <c r="Y398" s="0" t="s">
        <v>4331</v>
      </c>
      <c r="Z398" s="0" t="s">
        <v>4332</v>
      </c>
      <c r="AA398" s="0" t="s">
        <v>4333</v>
      </c>
      <c r="AB398" s="0" t="s">
        <v>4334</v>
      </c>
      <c r="AC398" s="0" t="s">
        <v>61</v>
      </c>
      <c r="AD398" s="0" t="s">
        <v>19</v>
      </c>
      <c r="AE398" s="0" t="s">
        <v>61</v>
      </c>
      <c r="AF398" s="0" t="s">
        <v>132</v>
      </c>
      <c r="AG398" s="0" t="s">
        <v>132</v>
      </c>
      <c r="AH398" s="0" t="s">
        <v>22</v>
      </c>
      <c r="AI398" s="0" t="s">
        <v>22</v>
      </c>
      <c r="AJ398" s="0" t="s">
        <v>132</v>
      </c>
      <c r="AK398" s="0" t="s">
        <v>132</v>
      </c>
    </row>
    <row customHeight="1" ht="11.25">
      <c r="A399" s="0" t="s">
        <v>22</v>
      </c>
      <c r="B399" s="0" t="s">
        <v>48</v>
      </c>
      <c r="C399" s="0" t="s">
        <v>50</v>
      </c>
      <c r="D399" s="0" t="s">
        <v>22</v>
      </c>
      <c r="E399" s="0" t="s">
        <v>4526</v>
      </c>
      <c r="F399" s="0" t="s">
        <v>1306</v>
      </c>
      <c r="G399" s="0" t="s">
        <v>169</v>
      </c>
      <c r="H399" s="0" t="s">
        <v>169</v>
      </c>
      <c r="I399" s="0" t="s">
        <v>170</v>
      </c>
      <c r="J399" s="0" t="s">
        <v>1478</v>
      </c>
      <c r="K399" s="0" t="s">
        <v>4335</v>
      </c>
      <c r="L399" s="0" t="s">
        <v>4042</v>
      </c>
      <c r="M399" s="0" t="s">
        <v>4042</v>
      </c>
      <c r="N399" s="0" t="s">
        <v>98</v>
      </c>
      <c r="O399" s="0" t="s">
        <v>169</v>
      </c>
      <c r="P399" s="0" t="s">
        <v>169</v>
      </c>
      <c r="Q399" s="0" t="s">
        <v>170</v>
      </c>
      <c r="R399" s="0" t="s">
        <v>1478</v>
      </c>
      <c r="S399" s="0" t="s">
        <v>4335</v>
      </c>
      <c r="T399" s="0" t="s">
        <v>3737</v>
      </c>
      <c r="U399" s="0" t="s">
        <v>3738</v>
      </c>
      <c r="V399" s="0" t="s">
        <v>4330</v>
      </c>
      <c r="W399" s="0" t="s">
        <v>3607</v>
      </c>
      <c r="X399" s="0" t="s">
        <v>3808</v>
      </c>
      <c r="Y399" s="0" t="s">
        <v>4331</v>
      </c>
      <c r="Z399" s="0" t="s">
        <v>4332</v>
      </c>
      <c r="AA399" s="0" t="s">
        <v>4333</v>
      </c>
      <c r="AB399" s="0" t="s">
        <v>4334</v>
      </c>
      <c r="AC399" s="0" t="s">
        <v>61</v>
      </c>
      <c r="AD399" s="0" t="s">
        <v>19</v>
      </c>
      <c r="AE399" s="0" t="s">
        <v>61</v>
      </c>
      <c r="AF399" s="0" t="s">
        <v>132</v>
      </c>
      <c r="AG399" s="0" t="s">
        <v>132</v>
      </c>
      <c r="AH399" s="0" t="s">
        <v>22</v>
      </c>
      <c r="AI399" s="0" t="s">
        <v>22</v>
      </c>
      <c r="AJ399" s="0" t="s">
        <v>132</v>
      </c>
      <c r="AK399" s="0" t="s">
        <v>132</v>
      </c>
    </row>
    <row customHeight="1" ht="11.25">
      <c r="A400" s="0" t="s">
        <v>22</v>
      </c>
      <c r="B400" s="0" t="s">
        <v>48</v>
      </c>
      <c r="C400" s="0" t="s">
        <v>50</v>
      </c>
      <c r="D400" s="0" t="s">
        <v>22</v>
      </c>
      <c r="E400" s="0" t="s">
        <v>1477</v>
      </c>
      <c r="F400" s="0" t="s">
        <v>1306</v>
      </c>
      <c r="G400" s="0" t="s">
        <v>1472</v>
      </c>
      <c r="H400" s="0" t="s">
        <v>1472</v>
      </c>
      <c r="I400" s="0" t="s">
        <v>1473</v>
      </c>
      <c r="J400" s="0" t="s">
        <v>1478</v>
      </c>
      <c r="K400" s="0" t="s">
        <v>1479</v>
      </c>
      <c r="L400" s="0" t="s">
        <v>1480</v>
      </c>
      <c r="M400" s="0" t="s">
        <v>1480</v>
      </c>
      <c r="N400" s="0" t="s">
        <v>98</v>
      </c>
      <c r="O400" s="0" t="s">
        <v>1472</v>
      </c>
      <c r="P400" s="0" t="s">
        <v>1472</v>
      </c>
      <c r="Q400" s="0" t="s">
        <v>1473</v>
      </c>
      <c r="R400" s="0" t="s">
        <v>1478</v>
      </c>
      <c r="S400" s="0" t="s">
        <v>1479</v>
      </c>
      <c r="T400" s="0" t="s">
        <v>3737</v>
      </c>
      <c r="U400" s="0" t="s">
        <v>3738</v>
      </c>
      <c r="V400" s="0" t="s">
        <v>4330</v>
      </c>
      <c r="W400" s="0" t="s">
        <v>3607</v>
      </c>
      <c r="X400" s="0" t="s">
        <v>3808</v>
      </c>
      <c r="Y400" s="0" t="s">
        <v>4331</v>
      </c>
      <c r="Z400" s="0" t="s">
        <v>4332</v>
      </c>
      <c r="AA400" s="0" t="s">
        <v>4333</v>
      </c>
      <c r="AB400" s="0" t="s">
        <v>4334</v>
      </c>
      <c r="AC400" s="0" t="s">
        <v>61</v>
      </c>
      <c r="AD400" s="0" t="s">
        <v>19</v>
      </c>
      <c r="AE400" s="0" t="s">
        <v>61</v>
      </c>
      <c r="AF400" s="0" t="s">
        <v>132</v>
      </c>
      <c r="AG400" s="0" t="s">
        <v>121</v>
      </c>
      <c r="AH400" s="0" t="s">
        <v>22</v>
      </c>
      <c r="AI400" s="0" t="s">
        <v>22</v>
      </c>
      <c r="AJ400" s="0" t="s">
        <v>132</v>
      </c>
      <c r="AK400" s="0" t="s">
        <v>121</v>
      </c>
    </row>
    <row customHeight="1" ht="11.25">
      <c r="A401" s="0" t="s">
        <v>22</v>
      </c>
      <c r="B401" s="0" t="s">
        <v>48</v>
      </c>
      <c r="C401" s="0" t="s">
        <v>50</v>
      </c>
      <c r="D401" s="0" t="s">
        <v>22</v>
      </c>
      <c r="E401" s="0" t="s">
        <v>1477</v>
      </c>
      <c r="F401" s="0" t="s">
        <v>1306</v>
      </c>
      <c r="G401" s="0" t="s">
        <v>169</v>
      </c>
      <c r="H401" s="0" t="s">
        <v>169</v>
      </c>
      <c r="I401" s="0" t="s">
        <v>170</v>
      </c>
      <c r="J401" s="0" t="s">
        <v>1478</v>
      </c>
      <c r="K401" s="0" t="s">
        <v>4335</v>
      </c>
      <c r="L401" s="0" t="s">
        <v>1480</v>
      </c>
      <c r="M401" s="0" t="s">
        <v>1480</v>
      </c>
      <c r="N401" s="0" t="s">
        <v>98</v>
      </c>
      <c r="O401" s="0" t="s">
        <v>169</v>
      </c>
      <c r="P401" s="0" t="s">
        <v>169</v>
      </c>
      <c r="Q401" s="0" t="s">
        <v>170</v>
      </c>
      <c r="R401" s="0" t="s">
        <v>1478</v>
      </c>
      <c r="S401" s="0" t="s">
        <v>4335</v>
      </c>
      <c r="T401" s="0" t="s">
        <v>3737</v>
      </c>
      <c r="U401" s="0" t="s">
        <v>3738</v>
      </c>
      <c r="V401" s="0" t="s">
        <v>4330</v>
      </c>
      <c r="W401" s="0" t="s">
        <v>3607</v>
      </c>
      <c r="X401" s="0" t="s">
        <v>3808</v>
      </c>
      <c r="Y401" s="0" t="s">
        <v>4331</v>
      </c>
      <c r="Z401" s="0" t="s">
        <v>4332</v>
      </c>
      <c r="AA401" s="0" t="s">
        <v>4333</v>
      </c>
      <c r="AB401" s="0" t="s">
        <v>4334</v>
      </c>
      <c r="AC401" s="0" t="s">
        <v>61</v>
      </c>
      <c r="AD401" s="0" t="s">
        <v>19</v>
      </c>
      <c r="AE401" s="0" t="s">
        <v>61</v>
      </c>
      <c r="AF401" s="0" t="s">
        <v>132</v>
      </c>
      <c r="AG401" s="0" t="s">
        <v>121</v>
      </c>
      <c r="AH401" s="0" t="s">
        <v>22</v>
      </c>
      <c r="AI401" s="0" t="s">
        <v>22</v>
      </c>
      <c r="AJ401" s="0" t="s">
        <v>132</v>
      </c>
      <c r="AK401" s="0" t="s">
        <v>121</v>
      </c>
    </row>
    <row customHeight="1" ht="11.25">
      <c r="A402" s="0" t="s">
        <v>22</v>
      </c>
      <c r="B402" s="0" t="s">
        <v>48</v>
      </c>
      <c r="C402" s="0" t="s">
        <v>50</v>
      </c>
      <c r="D402" s="0" t="s">
        <v>22</v>
      </c>
      <c r="E402" s="0" t="s">
        <v>4527</v>
      </c>
      <c r="F402" s="0" t="s">
        <v>1306</v>
      </c>
      <c r="G402" s="0" t="s">
        <v>1472</v>
      </c>
      <c r="H402" s="0" t="s">
        <v>1472</v>
      </c>
      <c r="I402" s="0" t="s">
        <v>1473</v>
      </c>
      <c r="J402" s="0" t="s">
        <v>1478</v>
      </c>
      <c r="K402" s="0" t="s">
        <v>1479</v>
      </c>
      <c r="L402" s="0" t="s">
        <v>1480</v>
      </c>
      <c r="M402" s="0" t="s">
        <v>4528</v>
      </c>
      <c r="N402" s="0" t="s">
        <v>98</v>
      </c>
      <c r="O402" s="0" t="s">
        <v>1472</v>
      </c>
      <c r="P402" s="0" t="s">
        <v>1472</v>
      </c>
      <c r="Q402" s="0" t="s">
        <v>1473</v>
      </c>
      <c r="R402" s="0" t="s">
        <v>1478</v>
      </c>
      <c r="S402" s="0" t="s">
        <v>1479</v>
      </c>
      <c r="T402" s="0" t="s">
        <v>3737</v>
      </c>
      <c r="U402" s="0" t="s">
        <v>3738</v>
      </c>
      <c r="V402" s="0" t="s">
        <v>4330</v>
      </c>
      <c r="W402" s="0" t="s">
        <v>3607</v>
      </c>
      <c r="X402" s="0" t="s">
        <v>3808</v>
      </c>
      <c r="Y402" s="0" t="s">
        <v>4331</v>
      </c>
      <c r="Z402" s="0" t="s">
        <v>4332</v>
      </c>
      <c r="AA402" s="0" t="s">
        <v>4333</v>
      </c>
      <c r="AB402" s="0" t="s">
        <v>4334</v>
      </c>
      <c r="AC402" s="0" t="s">
        <v>61</v>
      </c>
      <c r="AD402" s="0" t="s">
        <v>19</v>
      </c>
      <c r="AE402" s="0" t="s">
        <v>61</v>
      </c>
      <c r="AF402" s="0" t="s">
        <v>132</v>
      </c>
      <c r="AG402" s="0" t="s">
        <v>128</v>
      </c>
      <c r="AH402" s="0" t="s">
        <v>22</v>
      </c>
      <c r="AI402" s="0" t="s">
        <v>22</v>
      </c>
      <c r="AJ402" s="0" t="s">
        <v>132</v>
      </c>
      <c r="AK402" s="0" t="s">
        <v>128</v>
      </c>
    </row>
    <row customHeight="1" ht="11.25">
      <c r="A403" s="0" t="s">
        <v>22</v>
      </c>
      <c r="B403" s="0" t="s">
        <v>48</v>
      </c>
      <c r="C403" s="0" t="s">
        <v>50</v>
      </c>
      <c r="D403" s="0" t="s">
        <v>22</v>
      </c>
      <c r="E403" s="0" t="s">
        <v>4527</v>
      </c>
      <c r="F403" s="0" t="s">
        <v>1306</v>
      </c>
      <c r="G403" s="0" t="s">
        <v>169</v>
      </c>
      <c r="H403" s="0" t="s">
        <v>169</v>
      </c>
      <c r="I403" s="0" t="s">
        <v>170</v>
      </c>
      <c r="J403" s="0" t="s">
        <v>1478</v>
      </c>
      <c r="K403" s="0" t="s">
        <v>4335</v>
      </c>
      <c r="L403" s="0" t="s">
        <v>1480</v>
      </c>
      <c r="M403" s="0" t="s">
        <v>4528</v>
      </c>
      <c r="N403" s="0" t="s">
        <v>98</v>
      </c>
      <c r="O403" s="0" t="s">
        <v>169</v>
      </c>
      <c r="P403" s="0" t="s">
        <v>169</v>
      </c>
      <c r="Q403" s="0" t="s">
        <v>170</v>
      </c>
      <c r="R403" s="0" t="s">
        <v>1478</v>
      </c>
      <c r="S403" s="0" t="s">
        <v>4335</v>
      </c>
      <c r="T403" s="0" t="s">
        <v>3737</v>
      </c>
      <c r="U403" s="0" t="s">
        <v>3738</v>
      </c>
      <c r="V403" s="0" t="s">
        <v>4330</v>
      </c>
      <c r="W403" s="0" t="s">
        <v>3607</v>
      </c>
      <c r="X403" s="0" t="s">
        <v>3808</v>
      </c>
      <c r="Y403" s="0" t="s">
        <v>4331</v>
      </c>
      <c r="Z403" s="0" t="s">
        <v>4332</v>
      </c>
      <c r="AA403" s="0" t="s">
        <v>4333</v>
      </c>
      <c r="AB403" s="0" t="s">
        <v>4334</v>
      </c>
      <c r="AC403" s="0" t="s">
        <v>61</v>
      </c>
      <c r="AD403" s="0" t="s">
        <v>19</v>
      </c>
      <c r="AE403" s="0" t="s">
        <v>61</v>
      </c>
      <c r="AF403" s="0" t="s">
        <v>132</v>
      </c>
      <c r="AG403" s="0" t="s">
        <v>128</v>
      </c>
      <c r="AH403" s="0" t="s">
        <v>22</v>
      </c>
      <c r="AI403" s="0" t="s">
        <v>22</v>
      </c>
      <c r="AJ403" s="0" t="s">
        <v>132</v>
      </c>
      <c r="AK403" s="0" t="s">
        <v>128</v>
      </c>
    </row>
    <row customHeight="1" ht="11.25">
      <c r="A404" s="0" t="s">
        <v>22</v>
      </c>
      <c r="B404" s="0" t="s">
        <v>48</v>
      </c>
      <c r="C404" s="0" t="s">
        <v>50</v>
      </c>
      <c r="D404" s="0" t="s">
        <v>22</v>
      </c>
      <c r="E404" s="0" t="s">
        <v>4529</v>
      </c>
      <c r="F404" s="0" t="s">
        <v>1306</v>
      </c>
      <c r="G404" s="0" t="s">
        <v>1472</v>
      </c>
      <c r="H404" s="0" t="s">
        <v>1472</v>
      </c>
      <c r="I404" s="0" t="s">
        <v>1473</v>
      </c>
      <c r="J404" s="0" t="s">
        <v>4414</v>
      </c>
      <c r="K404" s="0" t="s">
        <v>4415</v>
      </c>
      <c r="L404" s="0" t="s">
        <v>4416</v>
      </c>
      <c r="M404" s="0" t="s">
        <v>4416</v>
      </c>
      <c r="N404" s="0" t="s">
        <v>98</v>
      </c>
      <c r="O404" s="0" t="s">
        <v>1472</v>
      </c>
      <c r="P404" s="0" t="s">
        <v>1472</v>
      </c>
      <c r="Q404" s="0" t="s">
        <v>1473</v>
      </c>
      <c r="R404" s="0" t="s">
        <v>4414</v>
      </c>
      <c r="S404" s="0" t="s">
        <v>4415</v>
      </c>
      <c r="T404" s="0" t="s">
        <v>3737</v>
      </c>
      <c r="U404" s="0" t="s">
        <v>3738</v>
      </c>
      <c r="V404" s="0" t="s">
        <v>4417</v>
      </c>
      <c r="W404" s="0" t="s">
        <v>3607</v>
      </c>
      <c r="X404" s="0" t="s">
        <v>3808</v>
      </c>
      <c r="Y404" s="0" t="s">
        <v>4331</v>
      </c>
      <c r="Z404" s="0" t="s">
        <v>4418</v>
      </c>
      <c r="AA404" s="0" t="s">
        <v>4333</v>
      </c>
      <c r="AB404" s="0" t="s">
        <v>4419</v>
      </c>
      <c r="AC404" s="0" t="s">
        <v>61</v>
      </c>
      <c r="AD404" s="0" t="s">
        <v>19</v>
      </c>
      <c r="AE404" s="0" t="s">
        <v>61</v>
      </c>
      <c r="AF404" s="0" t="s">
        <v>118</v>
      </c>
      <c r="AG404" s="0" t="s">
        <v>92</v>
      </c>
      <c r="AH404" s="0" t="s">
        <v>22</v>
      </c>
      <c r="AI404" s="0" t="s">
        <v>22</v>
      </c>
      <c r="AJ404" s="0" t="s">
        <v>118</v>
      </c>
      <c r="AK404" s="0" t="s">
        <v>92</v>
      </c>
    </row>
    <row customHeight="1" ht="11.25">
      <c r="A405" s="0" t="s">
        <v>22</v>
      </c>
      <c r="B405" s="0" t="s">
        <v>48</v>
      </c>
      <c r="C405" s="0" t="s">
        <v>50</v>
      </c>
      <c r="D405" s="0" t="s">
        <v>22</v>
      </c>
      <c r="E405" s="0" t="s">
        <v>4529</v>
      </c>
      <c r="F405" s="0" t="s">
        <v>1306</v>
      </c>
      <c r="G405" s="0" t="s">
        <v>169</v>
      </c>
      <c r="H405" s="0" t="s">
        <v>169</v>
      </c>
      <c r="I405" s="0" t="s">
        <v>170</v>
      </c>
      <c r="J405" s="0" t="s">
        <v>4414</v>
      </c>
      <c r="K405" s="0" t="s">
        <v>4420</v>
      </c>
      <c r="L405" s="0" t="s">
        <v>4416</v>
      </c>
      <c r="M405" s="0" t="s">
        <v>4416</v>
      </c>
      <c r="N405" s="0" t="s">
        <v>98</v>
      </c>
      <c r="O405" s="0" t="s">
        <v>169</v>
      </c>
      <c r="P405" s="0" t="s">
        <v>169</v>
      </c>
      <c r="Q405" s="0" t="s">
        <v>170</v>
      </c>
      <c r="R405" s="0" t="s">
        <v>4414</v>
      </c>
      <c r="S405" s="0" t="s">
        <v>4420</v>
      </c>
      <c r="T405" s="0" t="s">
        <v>3737</v>
      </c>
      <c r="U405" s="0" t="s">
        <v>3738</v>
      </c>
      <c r="V405" s="0" t="s">
        <v>4417</v>
      </c>
      <c r="W405" s="0" t="s">
        <v>3607</v>
      </c>
      <c r="X405" s="0" t="s">
        <v>3808</v>
      </c>
      <c r="Y405" s="0" t="s">
        <v>4331</v>
      </c>
      <c r="Z405" s="0" t="s">
        <v>4418</v>
      </c>
      <c r="AA405" s="0" t="s">
        <v>4333</v>
      </c>
      <c r="AB405" s="0" t="s">
        <v>4419</v>
      </c>
      <c r="AC405" s="0" t="s">
        <v>61</v>
      </c>
      <c r="AD405" s="0" t="s">
        <v>19</v>
      </c>
      <c r="AE405" s="0" t="s">
        <v>61</v>
      </c>
      <c r="AF405" s="0" t="s">
        <v>118</v>
      </c>
      <c r="AG405" s="0" t="s">
        <v>92</v>
      </c>
      <c r="AH405" s="0" t="s">
        <v>22</v>
      </c>
      <c r="AI405" s="0" t="s">
        <v>22</v>
      </c>
      <c r="AJ405" s="0" t="s">
        <v>118</v>
      </c>
      <c r="AK405" s="0" t="s">
        <v>92</v>
      </c>
    </row>
    <row customHeight="1" ht="11.25">
      <c r="A406" s="0" t="s">
        <v>22</v>
      </c>
      <c r="B406" s="0" t="s">
        <v>48</v>
      </c>
      <c r="C406" s="0" t="s">
        <v>50</v>
      </c>
      <c r="D406" s="0" t="s">
        <v>22</v>
      </c>
      <c r="E406" s="0" t="s">
        <v>4530</v>
      </c>
      <c r="F406" s="0" t="s">
        <v>1306</v>
      </c>
      <c r="G406" s="0" t="s">
        <v>1472</v>
      </c>
      <c r="H406" s="0" t="s">
        <v>1472</v>
      </c>
      <c r="I406" s="0" t="s">
        <v>1473</v>
      </c>
      <c r="J406" s="0" t="s">
        <v>1478</v>
      </c>
      <c r="K406" s="0" t="s">
        <v>1479</v>
      </c>
      <c r="L406" s="0" t="s">
        <v>1480</v>
      </c>
      <c r="M406" s="0" t="s">
        <v>4531</v>
      </c>
      <c r="N406" s="0" t="s">
        <v>98</v>
      </c>
      <c r="O406" s="0" t="s">
        <v>1472</v>
      </c>
      <c r="P406" s="0" t="s">
        <v>1472</v>
      </c>
      <c r="Q406" s="0" t="s">
        <v>1473</v>
      </c>
      <c r="R406" s="0" t="s">
        <v>1478</v>
      </c>
      <c r="S406" s="0" t="s">
        <v>1479</v>
      </c>
      <c r="T406" s="0" t="s">
        <v>3737</v>
      </c>
      <c r="U406" s="0" t="s">
        <v>3738</v>
      </c>
      <c r="V406" s="0" t="s">
        <v>4330</v>
      </c>
      <c r="W406" s="0" t="s">
        <v>3607</v>
      </c>
      <c r="X406" s="0" t="s">
        <v>3808</v>
      </c>
      <c r="Y406" s="0" t="s">
        <v>4331</v>
      </c>
      <c r="Z406" s="0" t="s">
        <v>4332</v>
      </c>
      <c r="AA406" s="0" t="s">
        <v>4333</v>
      </c>
      <c r="AB406" s="0" t="s">
        <v>4334</v>
      </c>
      <c r="AC406" s="0" t="s">
        <v>61</v>
      </c>
      <c r="AD406" s="0" t="s">
        <v>19</v>
      </c>
      <c r="AE406" s="0" t="s">
        <v>61</v>
      </c>
      <c r="AF406" s="0" t="s">
        <v>132</v>
      </c>
      <c r="AG406" s="0" t="s">
        <v>131</v>
      </c>
      <c r="AH406" s="0" t="s">
        <v>22</v>
      </c>
      <c r="AI406" s="0" t="s">
        <v>22</v>
      </c>
      <c r="AJ406" s="0" t="s">
        <v>132</v>
      </c>
      <c r="AK406" s="0" t="s">
        <v>131</v>
      </c>
    </row>
    <row customHeight="1" ht="11.25">
      <c r="A407" s="0" t="s">
        <v>22</v>
      </c>
      <c r="B407" s="0" t="s">
        <v>48</v>
      </c>
      <c r="C407" s="0" t="s">
        <v>50</v>
      </c>
      <c r="D407" s="0" t="s">
        <v>22</v>
      </c>
      <c r="E407" s="0" t="s">
        <v>4530</v>
      </c>
      <c r="F407" s="0" t="s">
        <v>1306</v>
      </c>
      <c r="G407" s="0" t="s">
        <v>169</v>
      </c>
      <c r="H407" s="0" t="s">
        <v>169</v>
      </c>
      <c r="I407" s="0" t="s">
        <v>170</v>
      </c>
      <c r="J407" s="0" t="s">
        <v>1478</v>
      </c>
      <c r="K407" s="0" t="s">
        <v>4335</v>
      </c>
      <c r="L407" s="0" t="s">
        <v>1480</v>
      </c>
      <c r="M407" s="0" t="s">
        <v>4531</v>
      </c>
      <c r="N407" s="0" t="s">
        <v>98</v>
      </c>
      <c r="O407" s="0" t="s">
        <v>169</v>
      </c>
      <c r="P407" s="0" t="s">
        <v>169</v>
      </c>
      <c r="Q407" s="0" t="s">
        <v>170</v>
      </c>
      <c r="R407" s="0" t="s">
        <v>1478</v>
      </c>
      <c r="S407" s="0" t="s">
        <v>4335</v>
      </c>
      <c r="T407" s="0" t="s">
        <v>3737</v>
      </c>
      <c r="U407" s="0" t="s">
        <v>3738</v>
      </c>
      <c r="V407" s="0" t="s">
        <v>4330</v>
      </c>
      <c r="W407" s="0" t="s">
        <v>3607</v>
      </c>
      <c r="X407" s="0" t="s">
        <v>3808</v>
      </c>
      <c r="Y407" s="0" t="s">
        <v>4331</v>
      </c>
      <c r="Z407" s="0" t="s">
        <v>4332</v>
      </c>
      <c r="AA407" s="0" t="s">
        <v>4333</v>
      </c>
      <c r="AB407" s="0" t="s">
        <v>4334</v>
      </c>
      <c r="AC407" s="0" t="s">
        <v>61</v>
      </c>
      <c r="AD407" s="0" t="s">
        <v>19</v>
      </c>
      <c r="AE407" s="0" t="s">
        <v>61</v>
      </c>
      <c r="AF407" s="0" t="s">
        <v>132</v>
      </c>
      <c r="AG407" s="0" t="s">
        <v>131</v>
      </c>
      <c r="AH407" s="0" t="s">
        <v>22</v>
      </c>
      <c r="AI407" s="0" t="s">
        <v>22</v>
      </c>
      <c r="AJ407" s="0" t="s">
        <v>132</v>
      </c>
      <c r="AK407" s="0" t="s">
        <v>131</v>
      </c>
    </row>
    <row customHeight="1" ht="11.25">
      <c r="A408" s="0" t="s">
        <v>22</v>
      </c>
      <c r="B408" s="0" t="s">
        <v>48</v>
      </c>
      <c r="C408" s="0" t="s">
        <v>50</v>
      </c>
      <c r="D408" s="0" t="s">
        <v>22</v>
      </c>
      <c r="E408" s="0" t="s">
        <v>4532</v>
      </c>
      <c r="F408" s="0" t="s">
        <v>1306</v>
      </c>
      <c r="G408" s="0" t="s">
        <v>1472</v>
      </c>
      <c r="H408" s="0" t="s">
        <v>1472</v>
      </c>
      <c r="I408" s="0" t="s">
        <v>1473</v>
      </c>
      <c r="J408" s="0" t="s">
        <v>1478</v>
      </c>
      <c r="K408" s="0" t="s">
        <v>1479</v>
      </c>
      <c r="L408" s="0" t="s">
        <v>4533</v>
      </c>
      <c r="M408" s="0" t="s">
        <v>4533</v>
      </c>
      <c r="N408" s="0" t="s">
        <v>98</v>
      </c>
      <c r="O408" s="0" t="s">
        <v>1472</v>
      </c>
      <c r="P408" s="0" t="s">
        <v>1472</v>
      </c>
      <c r="Q408" s="0" t="s">
        <v>1473</v>
      </c>
      <c r="R408" s="0" t="s">
        <v>1478</v>
      </c>
      <c r="S408" s="0" t="s">
        <v>1479</v>
      </c>
      <c r="T408" s="0" t="s">
        <v>3737</v>
      </c>
      <c r="U408" s="0" t="s">
        <v>3738</v>
      </c>
      <c r="V408" s="0" t="s">
        <v>4330</v>
      </c>
      <c r="W408" s="0" t="s">
        <v>3607</v>
      </c>
      <c r="X408" s="0" t="s">
        <v>3808</v>
      </c>
      <c r="Y408" s="0" t="s">
        <v>4331</v>
      </c>
      <c r="Z408" s="0" t="s">
        <v>4332</v>
      </c>
      <c r="AA408" s="0" t="s">
        <v>4333</v>
      </c>
      <c r="AB408" s="0" t="s">
        <v>4334</v>
      </c>
      <c r="AC408" s="0" t="s">
        <v>61</v>
      </c>
      <c r="AD408" s="0" t="s">
        <v>19</v>
      </c>
      <c r="AE408" s="0" t="s">
        <v>61</v>
      </c>
      <c r="AF408" s="0" t="s">
        <v>118</v>
      </c>
      <c r="AG408" s="0" t="s">
        <v>118</v>
      </c>
      <c r="AH408" s="0" t="s">
        <v>22</v>
      </c>
      <c r="AI408" s="0" t="s">
        <v>22</v>
      </c>
      <c r="AJ408" s="0" t="s">
        <v>118</v>
      </c>
      <c r="AK408" s="0" t="s">
        <v>118</v>
      </c>
    </row>
    <row customHeight="1" ht="11.25">
      <c r="A409" s="0" t="s">
        <v>22</v>
      </c>
      <c r="B409" s="0" t="s">
        <v>48</v>
      </c>
      <c r="C409" s="0" t="s">
        <v>50</v>
      </c>
      <c r="D409" s="0" t="s">
        <v>22</v>
      </c>
      <c r="E409" s="0" t="s">
        <v>4532</v>
      </c>
      <c r="F409" s="0" t="s">
        <v>1306</v>
      </c>
      <c r="G409" s="0" t="s">
        <v>169</v>
      </c>
      <c r="H409" s="0" t="s">
        <v>169</v>
      </c>
      <c r="I409" s="0" t="s">
        <v>170</v>
      </c>
      <c r="J409" s="0" t="s">
        <v>1478</v>
      </c>
      <c r="K409" s="0" t="s">
        <v>4335</v>
      </c>
      <c r="L409" s="0" t="s">
        <v>4533</v>
      </c>
      <c r="M409" s="0" t="s">
        <v>4533</v>
      </c>
      <c r="N409" s="0" t="s">
        <v>98</v>
      </c>
      <c r="O409" s="0" t="s">
        <v>169</v>
      </c>
      <c r="P409" s="0" t="s">
        <v>169</v>
      </c>
      <c r="Q409" s="0" t="s">
        <v>170</v>
      </c>
      <c r="R409" s="0" t="s">
        <v>1478</v>
      </c>
      <c r="S409" s="0" t="s">
        <v>4335</v>
      </c>
      <c r="T409" s="0" t="s">
        <v>3737</v>
      </c>
      <c r="U409" s="0" t="s">
        <v>3738</v>
      </c>
      <c r="V409" s="0" t="s">
        <v>4330</v>
      </c>
      <c r="W409" s="0" t="s">
        <v>3607</v>
      </c>
      <c r="X409" s="0" t="s">
        <v>3808</v>
      </c>
      <c r="Y409" s="0" t="s">
        <v>4331</v>
      </c>
      <c r="Z409" s="0" t="s">
        <v>4332</v>
      </c>
      <c r="AA409" s="0" t="s">
        <v>4333</v>
      </c>
      <c r="AB409" s="0" t="s">
        <v>4334</v>
      </c>
      <c r="AC409" s="0" t="s">
        <v>61</v>
      </c>
      <c r="AD409" s="0" t="s">
        <v>19</v>
      </c>
      <c r="AE409" s="0" t="s">
        <v>61</v>
      </c>
      <c r="AF409" s="0" t="s">
        <v>118</v>
      </c>
      <c r="AG409" s="0" t="s">
        <v>118</v>
      </c>
      <c r="AH409" s="0" t="s">
        <v>22</v>
      </c>
      <c r="AI409" s="0" t="s">
        <v>22</v>
      </c>
      <c r="AJ409" s="0" t="s">
        <v>118</v>
      </c>
      <c r="AK409" s="0" t="s">
        <v>118</v>
      </c>
    </row>
    <row customHeight="1" ht="11.25">
      <c r="A410" s="0" t="s">
        <v>22</v>
      </c>
      <c r="B410" s="0" t="s">
        <v>48</v>
      </c>
      <c r="C410" s="0" t="s">
        <v>50</v>
      </c>
      <c r="D410" s="0" t="s">
        <v>22</v>
      </c>
      <c r="E410" s="0" t="s">
        <v>4534</v>
      </c>
      <c r="F410" s="0" t="s">
        <v>1306</v>
      </c>
      <c r="G410" s="0" t="s">
        <v>107</v>
      </c>
      <c r="H410" s="0" t="s">
        <v>107</v>
      </c>
      <c r="I410" s="0" t="s">
        <v>108</v>
      </c>
      <c r="J410" s="0" t="s">
        <v>4535</v>
      </c>
      <c r="K410" s="0" t="s">
        <v>4536</v>
      </c>
      <c r="L410" s="0" t="s">
        <v>4537</v>
      </c>
      <c r="M410" s="0" t="s">
        <v>1261</v>
      </c>
      <c r="N410" s="0" t="s">
        <v>98</v>
      </c>
      <c r="O410" s="0" t="s">
        <v>107</v>
      </c>
      <c r="P410" s="0" t="s">
        <v>107</v>
      </c>
      <c r="Q410" s="0" t="s">
        <v>108</v>
      </c>
      <c r="R410" s="0" t="s">
        <v>4535</v>
      </c>
      <c r="S410" s="0" t="s">
        <v>4536</v>
      </c>
      <c r="T410" s="0" t="s">
        <v>3604</v>
      </c>
      <c r="U410" s="0" t="s">
        <v>3605</v>
      </c>
      <c r="V410" s="0" t="s">
        <v>3606</v>
      </c>
      <c r="W410" s="0" t="s">
        <v>3607</v>
      </c>
      <c r="X410" s="0" t="s">
        <v>3608</v>
      </c>
      <c r="Y410" s="0" t="s">
        <v>3605</v>
      </c>
      <c r="Z410" s="0" t="s">
        <v>4538</v>
      </c>
      <c r="AA410" s="0" t="s">
        <v>4539</v>
      </c>
      <c r="AB410" s="0" t="s">
        <v>4540</v>
      </c>
      <c r="AC410" s="0" t="s">
        <v>61</v>
      </c>
      <c r="AD410" s="0" t="s">
        <v>19</v>
      </c>
      <c r="AE410" s="0" t="s">
        <v>61</v>
      </c>
      <c r="AF410" s="0" t="s">
        <v>124</v>
      </c>
      <c r="AG410" s="0" t="s">
        <v>124</v>
      </c>
      <c r="AH410" s="0" t="s">
        <v>22</v>
      </c>
      <c r="AI410" s="0" t="s">
        <v>22</v>
      </c>
      <c r="AJ410" s="0" t="s">
        <v>124</v>
      </c>
      <c r="AK410" s="0" t="s">
        <v>124</v>
      </c>
    </row>
    <row customHeight="1" ht="11.25">
      <c r="A411" s="0" t="s">
        <v>22</v>
      </c>
      <c r="B411" s="0" t="s">
        <v>48</v>
      </c>
      <c r="C411" s="0" t="s">
        <v>50</v>
      </c>
      <c r="D411" s="0" t="s">
        <v>22</v>
      </c>
      <c r="E411" s="0" t="s">
        <v>4534</v>
      </c>
      <c r="F411" s="0" t="s">
        <v>1306</v>
      </c>
      <c r="G411" s="0" t="s">
        <v>107</v>
      </c>
      <c r="H411" s="0" t="s">
        <v>107</v>
      </c>
      <c r="I411" s="0" t="s">
        <v>108</v>
      </c>
      <c r="J411" s="0" t="s">
        <v>4535</v>
      </c>
      <c r="K411" s="0" t="s">
        <v>4536</v>
      </c>
      <c r="L411" s="0" t="s">
        <v>4537</v>
      </c>
      <c r="M411" s="0" t="s">
        <v>1261</v>
      </c>
      <c r="N411" s="0" t="s">
        <v>98</v>
      </c>
      <c r="O411" s="0" t="s">
        <v>107</v>
      </c>
      <c r="P411" s="0" t="s">
        <v>107</v>
      </c>
      <c r="Q411" s="0" t="s">
        <v>108</v>
      </c>
      <c r="R411" s="0" t="s">
        <v>4535</v>
      </c>
      <c r="S411" s="0" t="s">
        <v>4536</v>
      </c>
      <c r="T411" s="0" t="s">
        <v>3604</v>
      </c>
      <c r="U411" s="0" t="s">
        <v>3605</v>
      </c>
      <c r="V411" s="0" t="s">
        <v>3606</v>
      </c>
      <c r="W411" s="0" t="s">
        <v>3607</v>
      </c>
      <c r="X411" s="0" t="s">
        <v>3608</v>
      </c>
      <c r="Y411" s="0" t="s">
        <v>3605</v>
      </c>
      <c r="Z411" s="0" t="s">
        <v>4538</v>
      </c>
      <c r="AA411" s="0" t="s">
        <v>4539</v>
      </c>
      <c r="AB411" s="0" t="s">
        <v>4540</v>
      </c>
      <c r="AC411" s="0" t="s">
        <v>61</v>
      </c>
      <c r="AD411" s="0" t="s">
        <v>19</v>
      </c>
      <c r="AE411" s="0" t="s">
        <v>61</v>
      </c>
      <c r="AF411" s="0" t="s">
        <v>124</v>
      </c>
      <c r="AG411" s="0" t="s">
        <v>124</v>
      </c>
      <c r="AH411" s="0" t="s">
        <v>22</v>
      </c>
      <c r="AI411" s="0" t="s">
        <v>22</v>
      </c>
      <c r="AJ411" s="0" t="s">
        <v>124</v>
      </c>
      <c r="AK411" s="0" t="s">
        <v>124</v>
      </c>
    </row>
    <row customHeight="1" ht="11.25">
      <c r="A412" s="0" t="s">
        <v>22</v>
      </c>
      <c r="B412" s="0" t="s">
        <v>48</v>
      </c>
      <c r="C412" s="0" t="s">
        <v>50</v>
      </c>
      <c r="D412" s="0" t="s">
        <v>22</v>
      </c>
      <c r="E412" s="0" t="s">
        <v>1487</v>
      </c>
      <c r="F412" s="0" t="s">
        <v>1306</v>
      </c>
      <c r="G412" s="0" t="s">
        <v>1472</v>
      </c>
      <c r="H412" s="0" t="s">
        <v>1472</v>
      </c>
      <c r="I412" s="0" t="s">
        <v>1473</v>
      </c>
      <c r="J412" s="0" t="s">
        <v>1488</v>
      </c>
      <c r="K412" s="0" t="s">
        <v>1489</v>
      </c>
      <c r="L412" s="0" t="s">
        <v>1490</v>
      </c>
      <c r="M412" s="0" t="s">
        <v>1490</v>
      </c>
      <c r="N412" s="0" t="s">
        <v>98</v>
      </c>
      <c r="O412" s="0" t="s">
        <v>1472</v>
      </c>
      <c r="P412" s="0" t="s">
        <v>1472</v>
      </c>
      <c r="Q412" s="0" t="s">
        <v>1473</v>
      </c>
      <c r="R412" s="0" t="s">
        <v>1488</v>
      </c>
      <c r="S412" s="0" t="s">
        <v>1489</v>
      </c>
      <c r="T412" s="0" t="s">
        <v>3737</v>
      </c>
      <c r="U412" s="0" t="s">
        <v>3738</v>
      </c>
      <c r="V412" s="0" t="s">
        <v>4382</v>
      </c>
      <c r="W412" s="0" t="s">
        <v>3607</v>
      </c>
      <c r="X412" s="0" t="s">
        <v>3808</v>
      </c>
      <c r="Y412" s="0" t="s">
        <v>4331</v>
      </c>
      <c r="Z412" s="0" t="s">
        <v>4541</v>
      </c>
      <c r="AA412" s="0" t="s">
        <v>4333</v>
      </c>
      <c r="AB412" s="0" t="s">
        <v>4542</v>
      </c>
      <c r="AC412" s="0" t="s">
        <v>61</v>
      </c>
      <c r="AD412" s="0" t="s">
        <v>19</v>
      </c>
      <c r="AE412" s="0" t="s">
        <v>61</v>
      </c>
      <c r="AF412" s="0" t="s">
        <v>118</v>
      </c>
      <c r="AG412" s="0" t="s">
        <v>118</v>
      </c>
      <c r="AH412" s="0" t="s">
        <v>22</v>
      </c>
      <c r="AI412" s="0" t="s">
        <v>22</v>
      </c>
      <c r="AJ412" s="0" t="s">
        <v>118</v>
      </c>
      <c r="AK412" s="0" t="s">
        <v>118</v>
      </c>
    </row>
    <row customHeight="1" ht="11.25">
      <c r="A413" s="0" t="s">
        <v>22</v>
      </c>
      <c r="B413" s="0" t="s">
        <v>48</v>
      </c>
      <c r="C413" s="0" t="s">
        <v>50</v>
      </c>
      <c r="D413" s="0" t="s">
        <v>22</v>
      </c>
      <c r="E413" s="0" t="s">
        <v>1487</v>
      </c>
      <c r="F413" s="0" t="s">
        <v>1306</v>
      </c>
      <c r="G413" s="0" t="s">
        <v>169</v>
      </c>
      <c r="H413" s="0" t="s">
        <v>169</v>
      </c>
      <c r="I413" s="0" t="s">
        <v>170</v>
      </c>
      <c r="J413" s="0" t="s">
        <v>1488</v>
      </c>
      <c r="K413" s="0" t="s">
        <v>4543</v>
      </c>
      <c r="L413" s="0" t="s">
        <v>1490</v>
      </c>
      <c r="M413" s="0" t="s">
        <v>1490</v>
      </c>
      <c r="N413" s="0" t="s">
        <v>98</v>
      </c>
      <c r="O413" s="0" t="s">
        <v>169</v>
      </c>
      <c r="P413" s="0" t="s">
        <v>169</v>
      </c>
      <c r="Q413" s="0" t="s">
        <v>170</v>
      </c>
      <c r="R413" s="0" t="s">
        <v>1488</v>
      </c>
      <c r="S413" s="0" t="s">
        <v>4543</v>
      </c>
      <c r="T413" s="0" t="s">
        <v>3737</v>
      </c>
      <c r="U413" s="0" t="s">
        <v>3738</v>
      </c>
      <c r="V413" s="0" t="s">
        <v>4382</v>
      </c>
      <c r="W413" s="0" t="s">
        <v>3607</v>
      </c>
      <c r="X413" s="0" t="s">
        <v>3808</v>
      </c>
      <c r="Y413" s="0" t="s">
        <v>4331</v>
      </c>
      <c r="Z413" s="0" t="s">
        <v>4541</v>
      </c>
      <c r="AA413" s="0" t="s">
        <v>4333</v>
      </c>
      <c r="AB413" s="0" t="s">
        <v>4542</v>
      </c>
      <c r="AC413" s="0" t="s">
        <v>61</v>
      </c>
      <c r="AD413" s="0" t="s">
        <v>19</v>
      </c>
      <c r="AE413" s="0" t="s">
        <v>61</v>
      </c>
      <c r="AF413" s="0" t="s">
        <v>118</v>
      </c>
      <c r="AG413" s="0" t="s">
        <v>118</v>
      </c>
      <c r="AH413" s="0" t="s">
        <v>22</v>
      </c>
      <c r="AI413" s="0" t="s">
        <v>22</v>
      </c>
      <c r="AJ413" s="0" t="s">
        <v>118</v>
      </c>
      <c r="AK413" s="0" t="s">
        <v>118</v>
      </c>
    </row>
    <row customHeight="1" ht="11.25">
      <c r="A414" s="0" t="s">
        <v>22</v>
      </c>
      <c r="B414" s="0" t="s">
        <v>48</v>
      </c>
      <c r="C414" s="0" t="s">
        <v>50</v>
      </c>
      <c r="D414" s="0" t="s">
        <v>22</v>
      </c>
      <c r="E414" s="0" t="s">
        <v>4544</v>
      </c>
      <c r="F414" s="0" t="s">
        <v>1306</v>
      </c>
      <c r="G414" s="0" t="s">
        <v>1472</v>
      </c>
      <c r="H414" s="0" t="s">
        <v>1472</v>
      </c>
      <c r="I414" s="0" t="s">
        <v>1473</v>
      </c>
      <c r="J414" s="0" t="s">
        <v>4545</v>
      </c>
      <c r="K414" s="0" t="s">
        <v>4546</v>
      </c>
      <c r="L414" s="0" t="s">
        <v>4547</v>
      </c>
      <c r="M414" s="0" t="s">
        <v>4547</v>
      </c>
      <c r="N414" s="0" t="s">
        <v>98</v>
      </c>
      <c r="O414" s="0" t="s">
        <v>1472</v>
      </c>
      <c r="P414" s="0" t="s">
        <v>1472</v>
      </c>
      <c r="Q414" s="0" t="s">
        <v>1473</v>
      </c>
      <c r="R414" s="0" t="s">
        <v>4545</v>
      </c>
      <c r="S414" s="0" t="s">
        <v>4546</v>
      </c>
      <c r="T414" s="0" t="s">
        <v>3737</v>
      </c>
      <c r="U414" s="0" t="s">
        <v>3738</v>
      </c>
      <c r="V414" s="0" t="s">
        <v>4417</v>
      </c>
      <c r="W414" s="0" t="s">
        <v>3607</v>
      </c>
      <c r="X414" s="0" t="s">
        <v>3808</v>
      </c>
      <c r="Y414" s="0" t="s">
        <v>4331</v>
      </c>
      <c r="Z414" s="0" t="s">
        <v>4418</v>
      </c>
      <c r="AA414" s="0" t="s">
        <v>4333</v>
      </c>
      <c r="AB414" s="0" t="s">
        <v>4419</v>
      </c>
      <c r="AC414" s="0" t="s">
        <v>61</v>
      </c>
      <c r="AD414" s="0" t="s">
        <v>19</v>
      </c>
      <c r="AE414" s="0" t="s">
        <v>61</v>
      </c>
      <c r="AF414" s="0" t="s">
        <v>3768</v>
      </c>
      <c r="AG414" s="0" t="s">
        <v>109</v>
      </c>
      <c r="AH414" s="0" t="s">
        <v>22</v>
      </c>
      <c r="AI414" s="0" t="s">
        <v>22</v>
      </c>
      <c r="AJ414" s="0" t="s">
        <v>3768</v>
      </c>
      <c r="AK414" s="0" t="s">
        <v>109</v>
      </c>
    </row>
    <row customHeight="1" ht="11.25">
      <c r="A415" s="0" t="s">
        <v>22</v>
      </c>
      <c r="B415" s="0" t="s">
        <v>48</v>
      </c>
      <c r="C415" s="0" t="s">
        <v>50</v>
      </c>
      <c r="D415" s="0" t="s">
        <v>22</v>
      </c>
      <c r="E415" s="0" t="s">
        <v>4544</v>
      </c>
      <c r="F415" s="0" t="s">
        <v>1306</v>
      </c>
      <c r="G415" s="0" t="s">
        <v>169</v>
      </c>
      <c r="H415" s="0" t="s">
        <v>169</v>
      </c>
      <c r="I415" s="0" t="s">
        <v>170</v>
      </c>
      <c r="J415" s="0" t="s">
        <v>4545</v>
      </c>
      <c r="K415" s="0" t="s">
        <v>4548</v>
      </c>
      <c r="L415" s="0" t="s">
        <v>4547</v>
      </c>
      <c r="M415" s="0" t="s">
        <v>4547</v>
      </c>
      <c r="N415" s="0" t="s">
        <v>98</v>
      </c>
      <c r="O415" s="0" t="s">
        <v>169</v>
      </c>
      <c r="P415" s="0" t="s">
        <v>169</v>
      </c>
      <c r="Q415" s="0" t="s">
        <v>170</v>
      </c>
      <c r="R415" s="0" t="s">
        <v>4545</v>
      </c>
      <c r="S415" s="0" t="s">
        <v>4548</v>
      </c>
      <c r="T415" s="0" t="s">
        <v>3737</v>
      </c>
      <c r="U415" s="0" t="s">
        <v>3738</v>
      </c>
      <c r="V415" s="0" t="s">
        <v>4417</v>
      </c>
      <c r="W415" s="0" t="s">
        <v>3607</v>
      </c>
      <c r="X415" s="0" t="s">
        <v>3808</v>
      </c>
      <c r="Y415" s="0" t="s">
        <v>4331</v>
      </c>
      <c r="Z415" s="0" t="s">
        <v>4418</v>
      </c>
      <c r="AA415" s="0" t="s">
        <v>4333</v>
      </c>
      <c r="AB415" s="0" t="s">
        <v>4419</v>
      </c>
      <c r="AC415" s="0" t="s">
        <v>61</v>
      </c>
      <c r="AD415" s="0" t="s">
        <v>19</v>
      </c>
      <c r="AE415" s="0" t="s">
        <v>61</v>
      </c>
      <c r="AF415" s="0" t="s">
        <v>3768</v>
      </c>
      <c r="AG415" s="0" t="s">
        <v>109</v>
      </c>
      <c r="AH415" s="0" t="s">
        <v>22</v>
      </c>
      <c r="AI415" s="0" t="s">
        <v>22</v>
      </c>
      <c r="AJ415" s="0" t="s">
        <v>3768</v>
      </c>
      <c r="AK415" s="0" t="s">
        <v>109</v>
      </c>
    </row>
    <row customHeight="1" ht="11.25">
      <c r="A416" s="0" t="s">
        <v>22</v>
      </c>
      <c r="B416" s="0" t="s">
        <v>48</v>
      </c>
      <c r="C416" s="0" t="s">
        <v>50</v>
      </c>
      <c r="D416" s="0" t="s">
        <v>22</v>
      </c>
      <c r="E416" s="0" t="s">
        <v>4549</v>
      </c>
      <c r="F416" s="0" t="s">
        <v>1306</v>
      </c>
      <c r="G416" s="0" t="s">
        <v>1472</v>
      </c>
      <c r="H416" s="0" t="s">
        <v>1472</v>
      </c>
      <c r="I416" s="0" t="s">
        <v>1473</v>
      </c>
      <c r="J416" s="0" t="s">
        <v>4550</v>
      </c>
      <c r="K416" s="0" t="s">
        <v>4551</v>
      </c>
      <c r="L416" s="0" t="s">
        <v>4552</v>
      </c>
      <c r="M416" s="0" t="s">
        <v>4552</v>
      </c>
      <c r="N416" s="0" t="s">
        <v>98</v>
      </c>
      <c r="O416" s="0" t="s">
        <v>1472</v>
      </c>
      <c r="P416" s="0" t="s">
        <v>1472</v>
      </c>
      <c r="Q416" s="0" t="s">
        <v>1473</v>
      </c>
      <c r="R416" s="0" t="s">
        <v>4550</v>
      </c>
      <c r="S416" s="0" t="s">
        <v>4551</v>
      </c>
      <c r="T416" s="0" t="s">
        <v>3737</v>
      </c>
      <c r="U416" s="0" t="s">
        <v>3738</v>
      </c>
      <c r="V416" s="0" t="s">
        <v>4417</v>
      </c>
      <c r="W416" s="0" t="s">
        <v>3607</v>
      </c>
      <c r="X416" s="0" t="s">
        <v>3808</v>
      </c>
      <c r="Y416" s="0" t="s">
        <v>4331</v>
      </c>
      <c r="Z416" s="0" t="s">
        <v>4418</v>
      </c>
      <c r="AA416" s="0" t="s">
        <v>4333</v>
      </c>
      <c r="AB416" s="0" t="s">
        <v>4419</v>
      </c>
      <c r="AC416" s="0" t="s">
        <v>61</v>
      </c>
      <c r="AD416" s="0" t="s">
        <v>19</v>
      </c>
      <c r="AE416" s="0" t="s">
        <v>61</v>
      </c>
      <c r="AF416" s="0" t="s">
        <v>90</v>
      </c>
      <c r="AG416" s="0" t="s">
        <v>89</v>
      </c>
      <c r="AH416" s="0" t="s">
        <v>22</v>
      </c>
      <c r="AI416" s="0" t="s">
        <v>22</v>
      </c>
      <c r="AJ416" s="0" t="s">
        <v>90</v>
      </c>
      <c r="AK416" s="0" t="s">
        <v>89</v>
      </c>
    </row>
    <row customHeight="1" ht="11.25">
      <c r="A417" s="0" t="s">
        <v>22</v>
      </c>
      <c r="B417" s="0" t="s">
        <v>48</v>
      </c>
      <c r="C417" s="0" t="s">
        <v>50</v>
      </c>
      <c r="D417" s="0" t="s">
        <v>22</v>
      </c>
      <c r="E417" s="0" t="s">
        <v>4549</v>
      </c>
      <c r="F417" s="0" t="s">
        <v>1306</v>
      </c>
      <c r="G417" s="0" t="s">
        <v>169</v>
      </c>
      <c r="H417" s="0" t="s">
        <v>169</v>
      </c>
      <c r="I417" s="0" t="s">
        <v>170</v>
      </c>
      <c r="J417" s="0" t="s">
        <v>4550</v>
      </c>
      <c r="K417" s="0" t="s">
        <v>4553</v>
      </c>
      <c r="L417" s="0" t="s">
        <v>4552</v>
      </c>
      <c r="M417" s="0" t="s">
        <v>4552</v>
      </c>
      <c r="N417" s="0" t="s">
        <v>98</v>
      </c>
      <c r="O417" s="0" t="s">
        <v>169</v>
      </c>
      <c r="P417" s="0" t="s">
        <v>169</v>
      </c>
      <c r="Q417" s="0" t="s">
        <v>170</v>
      </c>
      <c r="R417" s="0" t="s">
        <v>4550</v>
      </c>
      <c r="S417" s="0" t="s">
        <v>4553</v>
      </c>
      <c r="T417" s="0" t="s">
        <v>3737</v>
      </c>
      <c r="U417" s="0" t="s">
        <v>3738</v>
      </c>
      <c r="V417" s="0" t="s">
        <v>4417</v>
      </c>
      <c r="W417" s="0" t="s">
        <v>3607</v>
      </c>
      <c r="X417" s="0" t="s">
        <v>3808</v>
      </c>
      <c r="Y417" s="0" t="s">
        <v>4331</v>
      </c>
      <c r="Z417" s="0" t="s">
        <v>4418</v>
      </c>
      <c r="AA417" s="0" t="s">
        <v>4333</v>
      </c>
      <c r="AB417" s="0" t="s">
        <v>4419</v>
      </c>
      <c r="AC417" s="0" t="s">
        <v>61</v>
      </c>
      <c r="AD417" s="0" t="s">
        <v>19</v>
      </c>
      <c r="AE417" s="0" t="s">
        <v>61</v>
      </c>
      <c r="AF417" s="0" t="s">
        <v>90</v>
      </c>
      <c r="AG417" s="0" t="s">
        <v>89</v>
      </c>
      <c r="AH417" s="0" t="s">
        <v>22</v>
      </c>
      <c r="AI417" s="0" t="s">
        <v>22</v>
      </c>
      <c r="AJ417" s="0" t="s">
        <v>90</v>
      </c>
      <c r="AK417" s="0" t="s">
        <v>89</v>
      </c>
    </row>
    <row customHeight="1" ht="11.25">
      <c r="A418" s="0" t="s">
        <v>22</v>
      </c>
      <c r="B418" s="0" t="s">
        <v>48</v>
      </c>
      <c r="C418" s="0" t="s">
        <v>50</v>
      </c>
      <c r="D418" s="0" t="s">
        <v>22</v>
      </c>
      <c r="E418" s="0" t="s">
        <v>4554</v>
      </c>
      <c r="F418" s="0" t="s">
        <v>1306</v>
      </c>
      <c r="G418" s="0" t="s">
        <v>1472</v>
      </c>
      <c r="H418" s="0" t="s">
        <v>1472</v>
      </c>
      <c r="I418" s="0" t="s">
        <v>1473</v>
      </c>
      <c r="J418" s="0" t="s">
        <v>1483</v>
      </c>
      <c r="K418" s="0" t="s">
        <v>1484</v>
      </c>
      <c r="L418" s="0" t="s">
        <v>4511</v>
      </c>
      <c r="M418" s="0" t="s">
        <v>4511</v>
      </c>
      <c r="N418" s="0" t="s">
        <v>98</v>
      </c>
      <c r="O418" s="0" t="s">
        <v>1472</v>
      </c>
      <c r="P418" s="0" t="s">
        <v>1472</v>
      </c>
      <c r="Q418" s="0" t="s">
        <v>1473</v>
      </c>
      <c r="R418" s="0" t="s">
        <v>1483</v>
      </c>
      <c r="S418" s="0" t="s">
        <v>1484</v>
      </c>
      <c r="T418" s="0" t="s">
        <v>3737</v>
      </c>
      <c r="U418" s="0" t="s">
        <v>3738</v>
      </c>
      <c r="V418" s="0" t="s">
        <v>4382</v>
      </c>
      <c r="W418" s="0" t="s">
        <v>3607</v>
      </c>
      <c r="X418" s="0" t="s">
        <v>3700</v>
      </c>
      <c r="Y418" s="0" t="s">
        <v>3605</v>
      </c>
      <c r="Z418" s="0" t="s">
        <v>4250</v>
      </c>
      <c r="AA418" s="0" t="s">
        <v>4251</v>
      </c>
      <c r="AB418" s="0" t="s">
        <v>4347</v>
      </c>
      <c r="AC418" s="0" t="s">
        <v>61</v>
      </c>
      <c r="AD418" s="0" t="s">
        <v>19</v>
      </c>
      <c r="AE418" s="0" t="s">
        <v>61</v>
      </c>
      <c r="AF418" s="0" t="s">
        <v>118</v>
      </c>
      <c r="AG418" s="0" t="s">
        <v>117</v>
      </c>
      <c r="AH418" s="0" t="s">
        <v>22</v>
      </c>
      <c r="AI418" s="0" t="s">
        <v>22</v>
      </c>
      <c r="AJ418" s="0" t="s">
        <v>118</v>
      </c>
      <c r="AK418" s="0" t="s">
        <v>117</v>
      </c>
    </row>
    <row customHeight="1" ht="11.25">
      <c r="A419" s="0" t="s">
        <v>22</v>
      </c>
      <c r="B419" s="0" t="s">
        <v>48</v>
      </c>
      <c r="C419" s="0" t="s">
        <v>50</v>
      </c>
      <c r="D419" s="0" t="s">
        <v>22</v>
      </c>
      <c r="E419" s="0" t="s">
        <v>4554</v>
      </c>
      <c r="F419" s="0" t="s">
        <v>1306</v>
      </c>
      <c r="G419" s="0" t="s">
        <v>1472</v>
      </c>
      <c r="H419" s="0" t="s">
        <v>1472</v>
      </c>
      <c r="I419" s="0" t="s">
        <v>1473</v>
      </c>
      <c r="J419" s="0" t="s">
        <v>1478</v>
      </c>
      <c r="K419" s="0" t="s">
        <v>1479</v>
      </c>
      <c r="L419" s="0" t="s">
        <v>4555</v>
      </c>
      <c r="M419" s="0" t="s">
        <v>4555</v>
      </c>
      <c r="N419" s="0" t="s">
        <v>98</v>
      </c>
      <c r="O419" s="0" t="s">
        <v>1472</v>
      </c>
      <c r="P419" s="0" t="s">
        <v>1472</v>
      </c>
      <c r="Q419" s="0" t="s">
        <v>1473</v>
      </c>
      <c r="R419" s="0" t="s">
        <v>1478</v>
      </c>
      <c r="S419" s="0" t="s">
        <v>1479</v>
      </c>
      <c r="T419" s="0" t="s">
        <v>3737</v>
      </c>
      <c r="U419" s="0" t="s">
        <v>3738</v>
      </c>
      <c r="V419" s="0" t="s">
        <v>4330</v>
      </c>
      <c r="W419" s="0" t="s">
        <v>3607</v>
      </c>
      <c r="X419" s="0" t="s">
        <v>3700</v>
      </c>
      <c r="Y419" s="0" t="s">
        <v>3605</v>
      </c>
      <c r="Z419" s="0" t="s">
        <v>4250</v>
      </c>
      <c r="AA419" s="0" t="s">
        <v>4251</v>
      </c>
      <c r="AB419" s="0" t="s">
        <v>4347</v>
      </c>
      <c r="AC419" s="0" t="s">
        <v>61</v>
      </c>
      <c r="AD419" s="0" t="s">
        <v>19</v>
      </c>
      <c r="AE419" s="0" t="s">
        <v>61</v>
      </c>
      <c r="AF419" s="0" t="s">
        <v>117</v>
      </c>
      <c r="AG419" s="0" t="s">
        <v>117</v>
      </c>
      <c r="AH419" s="0" t="s">
        <v>22</v>
      </c>
      <c r="AI419" s="0" t="s">
        <v>22</v>
      </c>
      <c r="AJ419" s="0" t="s">
        <v>117</v>
      </c>
      <c r="AK419" s="0" t="s">
        <v>117</v>
      </c>
    </row>
    <row customHeight="1" ht="11.25">
      <c r="A420" s="0" t="s">
        <v>22</v>
      </c>
      <c r="B420" s="0" t="s">
        <v>48</v>
      </c>
      <c r="C420" s="0" t="s">
        <v>50</v>
      </c>
      <c r="D420" s="0" t="s">
        <v>22</v>
      </c>
      <c r="E420" s="0" t="s">
        <v>4554</v>
      </c>
      <c r="F420" s="0" t="s">
        <v>1306</v>
      </c>
      <c r="G420" s="0" t="s">
        <v>169</v>
      </c>
      <c r="H420" s="0" t="s">
        <v>169</v>
      </c>
      <c r="I420" s="0" t="s">
        <v>170</v>
      </c>
      <c r="J420" s="0" t="s">
        <v>1483</v>
      </c>
      <c r="K420" s="0" t="s">
        <v>4383</v>
      </c>
      <c r="L420" s="0" t="s">
        <v>4511</v>
      </c>
      <c r="M420" s="0" t="s">
        <v>4511</v>
      </c>
      <c r="N420" s="0" t="s">
        <v>98</v>
      </c>
      <c r="O420" s="0" t="s">
        <v>169</v>
      </c>
      <c r="P420" s="0" t="s">
        <v>169</v>
      </c>
      <c r="Q420" s="0" t="s">
        <v>170</v>
      </c>
      <c r="R420" s="0" t="s">
        <v>1483</v>
      </c>
      <c r="S420" s="0" t="s">
        <v>4383</v>
      </c>
      <c r="T420" s="0" t="s">
        <v>3737</v>
      </c>
      <c r="U420" s="0" t="s">
        <v>3738</v>
      </c>
      <c r="V420" s="0" t="s">
        <v>4382</v>
      </c>
      <c r="W420" s="0" t="s">
        <v>3607</v>
      </c>
      <c r="X420" s="0" t="s">
        <v>3700</v>
      </c>
      <c r="Y420" s="0" t="s">
        <v>3605</v>
      </c>
      <c r="Z420" s="0" t="s">
        <v>4250</v>
      </c>
      <c r="AA420" s="0" t="s">
        <v>4251</v>
      </c>
      <c r="AB420" s="0" t="s">
        <v>4347</v>
      </c>
      <c r="AC420" s="0" t="s">
        <v>61</v>
      </c>
      <c r="AD420" s="0" t="s">
        <v>19</v>
      </c>
      <c r="AE420" s="0" t="s">
        <v>61</v>
      </c>
      <c r="AF420" s="0" t="s">
        <v>118</v>
      </c>
      <c r="AG420" s="0" t="s">
        <v>117</v>
      </c>
      <c r="AH420" s="0" t="s">
        <v>22</v>
      </c>
      <c r="AI420" s="0" t="s">
        <v>22</v>
      </c>
      <c r="AJ420" s="0" t="s">
        <v>118</v>
      </c>
      <c r="AK420" s="0" t="s">
        <v>117</v>
      </c>
    </row>
    <row customHeight="1" ht="11.25">
      <c r="A421" s="0" t="s">
        <v>22</v>
      </c>
      <c r="B421" s="0" t="s">
        <v>48</v>
      </c>
      <c r="C421" s="0" t="s">
        <v>50</v>
      </c>
      <c r="D421" s="0" t="s">
        <v>22</v>
      </c>
      <c r="E421" s="0" t="s">
        <v>4554</v>
      </c>
      <c r="F421" s="0" t="s">
        <v>1306</v>
      </c>
      <c r="G421" s="0" t="s">
        <v>169</v>
      </c>
      <c r="H421" s="0" t="s">
        <v>169</v>
      </c>
      <c r="I421" s="0" t="s">
        <v>170</v>
      </c>
      <c r="J421" s="0" t="s">
        <v>1478</v>
      </c>
      <c r="K421" s="0" t="s">
        <v>4335</v>
      </c>
      <c r="L421" s="0" t="s">
        <v>4555</v>
      </c>
      <c r="M421" s="0" t="s">
        <v>4555</v>
      </c>
      <c r="N421" s="0" t="s">
        <v>98</v>
      </c>
      <c r="O421" s="0" t="s">
        <v>169</v>
      </c>
      <c r="P421" s="0" t="s">
        <v>169</v>
      </c>
      <c r="Q421" s="0" t="s">
        <v>170</v>
      </c>
      <c r="R421" s="0" t="s">
        <v>1478</v>
      </c>
      <c r="S421" s="0" t="s">
        <v>4335</v>
      </c>
      <c r="T421" s="0" t="s">
        <v>3737</v>
      </c>
      <c r="U421" s="0" t="s">
        <v>3738</v>
      </c>
      <c r="V421" s="0" t="s">
        <v>4330</v>
      </c>
      <c r="W421" s="0" t="s">
        <v>3607</v>
      </c>
      <c r="X421" s="0" t="s">
        <v>3700</v>
      </c>
      <c r="Y421" s="0" t="s">
        <v>3605</v>
      </c>
      <c r="Z421" s="0" t="s">
        <v>4250</v>
      </c>
      <c r="AA421" s="0" t="s">
        <v>4251</v>
      </c>
      <c r="AB421" s="0" t="s">
        <v>4347</v>
      </c>
      <c r="AC421" s="0" t="s">
        <v>61</v>
      </c>
      <c r="AD421" s="0" t="s">
        <v>19</v>
      </c>
      <c r="AE421" s="0" t="s">
        <v>61</v>
      </c>
      <c r="AF421" s="0" t="s">
        <v>117</v>
      </c>
      <c r="AG421" s="0" t="s">
        <v>117</v>
      </c>
      <c r="AH421" s="0" t="s">
        <v>22</v>
      </c>
      <c r="AI421" s="0" t="s">
        <v>22</v>
      </c>
      <c r="AJ421" s="0" t="s">
        <v>117</v>
      </c>
      <c r="AK421" s="0" t="s">
        <v>117</v>
      </c>
    </row>
    <row customHeight="1" ht="11.25">
      <c r="A422" s="0" t="s">
        <v>22</v>
      </c>
      <c r="B422" s="0" t="s">
        <v>48</v>
      </c>
      <c r="C422" s="0" t="s">
        <v>50</v>
      </c>
      <c r="D422" s="0" t="s">
        <v>22</v>
      </c>
      <c r="E422" s="0" t="s">
        <v>4556</v>
      </c>
      <c r="F422" s="0" t="s">
        <v>1269</v>
      </c>
      <c r="G422" s="0" t="s">
        <v>155</v>
      </c>
      <c r="H422" s="0" t="s">
        <v>155</v>
      </c>
      <c r="I422" s="0" t="s">
        <v>156</v>
      </c>
      <c r="J422" s="0" t="s">
        <v>4509</v>
      </c>
      <c r="K422" s="0" t="s">
        <v>4510</v>
      </c>
      <c r="L422" s="0" t="s">
        <v>4511</v>
      </c>
      <c r="M422" s="0" t="s">
        <v>4043</v>
      </c>
      <c r="N422" s="0" t="s">
        <v>98</v>
      </c>
      <c r="O422" s="0" t="s">
        <v>155</v>
      </c>
      <c r="P422" s="0" t="s">
        <v>155</v>
      </c>
      <c r="Q422" s="0" t="s">
        <v>156</v>
      </c>
      <c r="R422" s="0" t="s">
        <v>4509</v>
      </c>
      <c r="S422" s="0" t="s">
        <v>4510</v>
      </c>
      <c r="T422" s="0" t="s">
        <v>3604</v>
      </c>
      <c r="U422" s="0" t="s">
        <v>3605</v>
      </c>
      <c r="V422" s="0" t="s">
        <v>3699</v>
      </c>
      <c r="W422" s="0" t="s">
        <v>3607</v>
      </c>
      <c r="X422" s="0" t="s">
        <v>3608</v>
      </c>
      <c r="Y422" s="0" t="s">
        <v>3605</v>
      </c>
      <c r="Z422" s="0" t="s">
        <v>4557</v>
      </c>
      <c r="AA422" s="0" t="s">
        <v>4558</v>
      </c>
      <c r="AB422" s="0" t="s">
        <v>4559</v>
      </c>
      <c r="AC422" s="0" t="s">
        <v>61</v>
      </c>
      <c r="AD422" s="0" t="s">
        <v>19</v>
      </c>
      <c r="AE422" s="0" t="s">
        <v>19</v>
      </c>
      <c r="AF422" s="0" t="s">
        <v>118</v>
      </c>
      <c r="AG422" s="0" t="s">
        <v>118</v>
      </c>
      <c r="AH422" s="0" t="s">
        <v>22</v>
      </c>
      <c r="AI422" s="0" t="s">
        <v>22</v>
      </c>
      <c r="AJ422" s="0" t="s">
        <v>22</v>
      </c>
      <c r="AK422" s="0" t="s">
        <v>22</v>
      </c>
    </row>
    <row customHeight="1" ht="11.25">
      <c r="A423" s="0" t="s">
        <v>22</v>
      </c>
      <c r="B423" s="0" t="s">
        <v>48</v>
      </c>
      <c r="C423" s="0" t="s">
        <v>50</v>
      </c>
      <c r="D423" s="0" t="s">
        <v>22</v>
      </c>
      <c r="E423" s="0" t="s">
        <v>4556</v>
      </c>
      <c r="F423" s="0" t="s">
        <v>1269</v>
      </c>
      <c r="G423" s="0" t="s">
        <v>155</v>
      </c>
      <c r="H423" s="0" t="s">
        <v>155</v>
      </c>
      <c r="I423" s="0" t="s">
        <v>156</v>
      </c>
      <c r="J423" s="0" t="s">
        <v>4509</v>
      </c>
      <c r="K423" s="0" t="s">
        <v>4510</v>
      </c>
      <c r="L423" s="0" t="s">
        <v>4511</v>
      </c>
      <c r="M423" s="0" t="s">
        <v>4043</v>
      </c>
      <c r="N423" s="0" t="s">
        <v>98</v>
      </c>
      <c r="O423" s="0" t="s">
        <v>155</v>
      </c>
      <c r="P423" s="0" t="s">
        <v>155</v>
      </c>
      <c r="Q423" s="0" t="s">
        <v>156</v>
      </c>
      <c r="R423" s="0" t="s">
        <v>4509</v>
      </c>
      <c r="S423" s="0" t="s">
        <v>4510</v>
      </c>
      <c r="T423" s="0" t="s">
        <v>3604</v>
      </c>
      <c r="U423" s="0" t="s">
        <v>3605</v>
      </c>
      <c r="V423" s="0" t="s">
        <v>3699</v>
      </c>
      <c r="W423" s="0" t="s">
        <v>3607</v>
      </c>
      <c r="X423" s="0" t="s">
        <v>3608</v>
      </c>
      <c r="Y423" s="0" t="s">
        <v>3605</v>
      </c>
      <c r="Z423" s="0" t="s">
        <v>4557</v>
      </c>
      <c r="AA423" s="0" t="s">
        <v>4558</v>
      </c>
      <c r="AB423" s="0" t="s">
        <v>4559</v>
      </c>
      <c r="AC423" s="0" t="s">
        <v>61</v>
      </c>
      <c r="AD423" s="0" t="s">
        <v>19</v>
      </c>
      <c r="AE423" s="0" t="s">
        <v>19</v>
      </c>
      <c r="AF423" s="0" t="s">
        <v>118</v>
      </c>
      <c r="AG423" s="0" t="s">
        <v>118</v>
      </c>
      <c r="AH423" s="0" t="s">
        <v>22</v>
      </c>
      <c r="AI423" s="0" t="s">
        <v>22</v>
      </c>
      <c r="AJ423" s="0" t="s">
        <v>22</v>
      </c>
      <c r="AK423" s="0" t="s">
        <v>22</v>
      </c>
    </row>
    <row customHeight="1" ht="11.25">
      <c r="A424" s="0" t="s">
        <v>22</v>
      </c>
      <c r="B424" s="0" t="s">
        <v>48</v>
      </c>
      <c r="C424" s="0" t="s">
        <v>50</v>
      </c>
      <c r="D424" s="0" t="s">
        <v>22</v>
      </c>
      <c r="E424" s="0" t="s">
        <v>4560</v>
      </c>
      <c r="F424" s="0" t="s">
        <v>1269</v>
      </c>
      <c r="G424" s="0" t="s">
        <v>155</v>
      </c>
      <c r="H424" s="0" t="s">
        <v>155</v>
      </c>
      <c r="I424" s="0" t="s">
        <v>156</v>
      </c>
      <c r="J424" s="0" t="s">
        <v>4561</v>
      </c>
      <c r="K424" s="0" t="s">
        <v>4562</v>
      </c>
      <c r="L424" s="0" t="s">
        <v>4563</v>
      </c>
      <c r="M424" s="0" t="s">
        <v>1261</v>
      </c>
      <c r="N424" s="0" t="s">
        <v>98</v>
      </c>
      <c r="O424" s="0" t="s">
        <v>155</v>
      </c>
      <c r="P424" s="0" t="s">
        <v>155</v>
      </c>
      <c r="Q424" s="0" t="s">
        <v>156</v>
      </c>
      <c r="R424" s="0" t="s">
        <v>4561</v>
      </c>
      <c r="S424" s="0" t="s">
        <v>4562</v>
      </c>
      <c r="T424" s="0" t="s">
        <v>3604</v>
      </c>
      <c r="U424" s="0" t="s">
        <v>3605</v>
      </c>
      <c r="V424" s="0" t="s">
        <v>3699</v>
      </c>
      <c r="W424" s="0" t="s">
        <v>3607</v>
      </c>
      <c r="X424" s="0" t="s">
        <v>3608</v>
      </c>
      <c r="Y424" s="0" t="s">
        <v>4503</v>
      </c>
      <c r="Z424" s="0" t="s">
        <v>976</v>
      </c>
      <c r="AA424" s="0" t="s">
        <v>976</v>
      </c>
      <c r="AB424" s="0" t="s">
        <v>4504</v>
      </c>
      <c r="AC424" s="0" t="s">
        <v>61</v>
      </c>
      <c r="AD424" s="0" t="s">
        <v>19</v>
      </c>
      <c r="AE424" s="0" t="s">
        <v>19</v>
      </c>
      <c r="AF424" s="0" t="s">
        <v>118</v>
      </c>
      <c r="AG424" s="0" t="s">
        <v>118</v>
      </c>
      <c r="AH424" s="0" t="s">
        <v>22</v>
      </c>
      <c r="AI424" s="0" t="s">
        <v>22</v>
      </c>
      <c r="AJ424" s="0" t="s">
        <v>22</v>
      </c>
      <c r="AK424" s="0" t="s">
        <v>22</v>
      </c>
    </row>
    <row customHeight="1" ht="11.25">
      <c r="A425" s="0" t="s">
        <v>22</v>
      </c>
      <c r="B425" s="0" t="s">
        <v>48</v>
      </c>
      <c r="C425" s="0" t="s">
        <v>50</v>
      </c>
      <c r="D425" s="0" t="s">
        <v>22</v>
      </c>
      <c r="E425" s="0" t="s">
        <v>4560</v>
      </c>
      <c r="F425" s="0" t="s">
        <v>1269</v>
      </c>
      <c r="G425" s="0" t="s">
        <v>155</v>
      </c>
      <c r="H425" s="0" t="s">
        <v>155</v>
      </c>
      <c r="I425" s="0" t="s">
        <v>156</v>
      </c>
      <c r="J425" s="0" t="s">
        <v>4561</v>
      </c>
      <c r="K425" s="0" t="s">
        <v>4562</v>
      </c>
      <c r="L425" s="0" t="s">
        <v>4563</v>
      </c>
      <c r="M425" s="0" t="s">
        <v>1261</v>
      </c>
      <c r="N425" s="0" t="s">
        <v>98</v>
      </c>
      <c r="O425" s="0" t="s">
        <v>155</v>
      </c>
      <c r="P425" s="0" t="s">
        <v>155</v>
      </c>
      <c r="Q425" s="0" t="s">
        <v>156</v>
      </c>
      <c r="R425" s="0" t="s">
        <v>4561</v>
      </c>
      <c r="S425" s="0" t="s">
        <v>4562</v>
      </c>
      <c r="T425" s="0" t="s">
        <v>3604</v>
      </c>
      <c r="U425" s="0" t="s">
        <v>3605</v>
      </c>
      <c r="V425" s="0" t="s">
        <v>3699</v>
      </c>
      <c r="W425" s="0" t="s">
        <v>3607</v>
      </c>
      <c r="X425" s="0" t="s">
        <v>3608</v>
      </c>
      <c r="Y425" s="0" t="s">
        <v>4503</v>
      </c>
      <c r="Z425" s="0" t="s">
        <v>976</v>
      </c>
      <c r="AA425" s="0" t="s">
        <v>976</v>
      </c>
      <c r="AB425" s="0" t="s">
        <v>4504</v>
      </c>
      <c r="AC425" s="0" t="s">
        <v>61</v>
      </c>
      <c r="AD425" s="0" t="s">
        <v>19</v>
      </c>
      <c r="AE425" s="0" t="s">
        <v>19</v>
      </c>
      <c r="AF425" s="0" t="s">
        <v>118</v>
      </c>
      <c r="AG425" s="0" t="s">
        <v>118</v>
      </c>
      <c r="AH425" s="0" t="s">
        <v>22</v>
      </c>
      <c r="AI425" s="0" t="s">
        <v>22</v>
      </c>
      <c r="AJ425" s="0" t="s">
        <v>22</v>
      </c>
      <c r="AK425" s="0" t="s">
        <v>22</v>
      </c>
    </row>
    <row customHeight="1" ht="11.25">
      <c r="A426" s="0" t="s">
        <v>22</v>
      </c>
      <c r="B426" s="0" t="s">
        <v>48</v>
      </c>
      <c r="C426" s="0" t="s">
        <v>50</v>
      </c>
      <c r="D426" s="0" t="s">
        <v>22</v>
      </c>
      <c r="E426" s="0" t="s">
        <v>4564</v>
      </c>
      <c r="F426" s="0" t="s">
        <v>1269</v>
      </c>
      <c r="G426" s="0" t="s">
        <v>155</v>
      </c>
      <c r="H426" s="0" t="s">
        <v>155</v>
      </c>
      <c r="I426" s="0" t="s">
        <v>156</v>
      </c>
      <c r="J426" s="0" t="s">
        <v>1466</v>
      </c>
      <c r="K426" s="0" t="s">
        <v>1467</v>
      </c>
      <c r="L426" s="0" t="s">
        <v>4565</v>
      </c>
      <c r="M426" s="0" t="s">
        <v>1261</v>
      </c>
      <c r="N426" s="0" t="s">
        <v>98</v>
      </c>
      <c r="O426" s="0" t="s">
        <v>155</v>
      </c>
      <c r="P426" s="0" t="s">
        <v>155</v>
      </c>
      <c r="Q426" s="0" t="s">
        <v>156</v>
      </c>
      <c r="R426" s="0" t="s">
        <v>1466</v>
      </c>
      <c r="S426" s="0" t="s">
        <v>1467</v>
      </c>
      <c r="T426" s="0" t="s">
        <v>3737</v>
      </c>
      <c r="U426" s="0" t="s">
        <v>3738</v>
      </c>
      <c r="V426" s="0" t="s">
        <v>3739</v>
      </c>
      <c r="W426" s="0" t="s">
        <v>3607</v>
      </c>
      <c r="X426" s="0" t="s">
        <v>3700</v>
      </c>
      <c r="Y426" s="0" t="s">
        <v>3605</v>
      </c>
      <c r="Z426" s="0" t="s">
        <v>3740</v>
      </c>
      <c r="AA426" s="0" t="s">
        <v>3741</v>
      </c>
      <c r="AB426" s="0" t="s">
        <v>3742</v>
      </c>
      <c r="AC426" s="0" t="s">
        <v>61</v>
      </c>
      <c r="AD426" s="0" t="s">
        <v>19</v>
      </c>
      <c r="AE426" s="0" t="s">
        <v>19</v>
      </c>
      <c r="AF426" s="0" t="s">
        <v>118</v>
      </c>
      <c r="AG426" s="0" t="s">
        <v>118</v>
      </c>
      <c r="AH426" s="0" t="s">
        <v>22</v>
      </c>
      <c r="AI426" s="0" t="s">
        <v>22</v>
      </c>
      <c r="AJ426" s="0" t="s">
        <v>22</v>
      </c>
      <c r="AK426" s="0" t="s">
        <v>22</v>
      </c>
    </row>
    <row customHeight="1" ht="11.25">
      <c r="A427" s="0" t="s">
        <v>22</v>
      </c>
      <c r="B427" s="0" t="s">
        <v>48</v>
      </c>
      <c r="C427" s="0" t="s">
        <v>50</v>
      </c>
      <c r="D427" s="0" t="s">
        <v>22</v>
      </c>
      <c r="E427" s="0" t="s">
        <v>4564</v>
      </c>
      <c r="F427" s="0" t="s">
        <v>1269</v>
      </c>
      <c r="G427" s="0" t="s">
        <v>155</v>
      </c>
      <c r="H427" s="0" t="s">
        <v>155</v>
      </c>
      <c r="I427" s="0" t="s">
        <v>156</v>
      </c>
      <c r="J427" s="0" t="s">
        <v>1466</v>
      </c>
      <c r="K427" s="0" t="s">
        <v>1467</v>
      </c>
      <c r="L427" s="0" t="s">
        <v>4565</v>
      </c>
      <c r="M427" s="0" t="s">
        <v>1261</v>
      </c>
      <c r="N427" s="0" t="s">
        <v>98</v>
      </c>
      <c r="O427" s="0" t="s">
        <v>155</v>
      </c>
      <c r="P427" s="0" t="s">
        <v>155</v>
      </c>
      <c r="Q427" s="0" t="s">
        <v>156</v>
      </c>
      <c r="R427" s="0" t="s">
        <v>1466</v>
      </c>
      <c r="S427" s="0" t="s">
        <v>1467</v>
      </c>
      <c r="T427" s="0" t="s">
        <v>3737</v>
      </c>
      <c r="U427" s="0" t="s">
        <v>3738</v>
      </c>
      <c r="V427" s="0" t="s">
        <v>3739</v>
      </c>
      <c r="W427" s="0" t="s">
        <v>3607</v>
      </c>
      <c r="X427" s="0" t="s">
        <v>3700</v>
      </c>
      <c r="Y427" s="0" t="s">
        <v>3605</v>
      </c>
      <c r="Z427" s="0" t="s">
        <v>3740</v>
      </c>
      <c r="AA427" s="0" t="s">
        <v>3741</v>
      </c>
      <c r="AB427" s="0" t="s">
        <v>3742</v>
      </c>
      <c r="AC427" s="0" t="s">
        <v>61</v>
      </c>
      <c r="AD427" s="0" t="s">
        <v>19</v>
      </c>
      <c r="AE427" s="0" t="s">
        <v>19</v>
      </c>
      <c r="AF427" s="0" t="s">
        <v>118</v>
      </c>
      <c r="AG427" s="0" t="s">
        <v>118</v>
      </c>
      <c r="AH427" s="0" t="s">
        <v>22</v>
      </c>
      <c r="AI427" s="0" t="s">
        <v>22</v>
      </c>
      <c r="AJ427" s="0" t="s">
        <v>22</v>
      </c>
      <c r="AK427" s="0" t="s">
        <v>22</v>
      </c>
    </row>
    <row customHeight="1" ht="11.25">
      <c r="A428" s="0" t="s">
        <v>22</v>
      </c>
      <c r="B428" s="0" t="s">
        <v>48</v>
      </c>
      <c r="C428" s="0" t="s">
        <v>50</v>
      </c>
      <c r="D428" s="0" t="s">
        <v>22</v>
      </c>
      <c r="E428" s="0" t="s">
        <v>4566</v>
      </c>
      <c r="F428" s="0" t="s">
        <v>1269</v>
      </c>
      <c r="G428" s="0" t="s">
        <v>107</v>
      </c>
      <c r="H428" s="0" t="s">
        <v>107</v>
      </c>
      <c r="I428" s="0" t="s">
        <v>108</v>
      </c>
      <c r="J428" s="0" t="s">
        <v>4316</v>
      </c>
      <c r="K428" s="0" t="s">
        <v>4317</v>
      </c>
      <c r="L428" s="0" t="s">
        <v>4318</v>
      </c>
      <c r="M428" s="0" t="s">
        <v>1261</v>
      </c>
      <c r="N428" s="0" t="s">
        <v>98</v>
      </c>
      <c r="O428" s="0" t="s">
        <v>107</v>
      </c>
      <c r="P428" s="0" t="s">
        <v>107</v>
      </c>
      <c r="Q428" s="0" t="s">
        <v>108</v>
      </c>
      <c r="R428" s="0" t="s">
        <v>4316</v>
      </c>
      <c r="S428" s="0" t="s">
        <v>4317</v>
      </c>
      <c r="T428" s="0" t="s">
        <v>3604</v>
      </c>
      <c r="U428" s="0" t="s">
        <v>3605</v>
      </c>
      <c r="V428" s="0" t="s">
        <v>3606</v>
      </c>
      <c r="W428" s="0" t="s">
        <v>3607</v>
      </c>
      <c r="X428" s="0" t="s">
        <v>3808</v>
      </c>
      <c r="Y428" s="0" t="s">
        <v>4331</v>
      </c>
      <c r="Z428" s="0" t="s">
        <v>154</v>
      </c>
      <c r="AA428" s="0" t="s">
        <v>4567</v>
      </c>
      <c r="AB428" s="0" t="s">
        <v>4568</v>
      </c>
      <c r="AC428" s="0" t="s">
        <v>61</v>
      </c>
      <c r="AD428" s="0" t="s">
        <v>19</v>
      </c>
      <c r="AE428" s="0" t="s">
        <v>19</v>
      </c>
      <c r="AF428" s="0" t="s">
        <v>4569</v>
      </c>
      <c r="AG428" s="0" t="s">
        <v>4569</v>
      </c>
      <c r="AH428" s="0" t="s">
        <v>22</v>
      </c>
      <c r="AI428" s="0" t="s">
        <v>22</v>
      </c>
      <c r="AJ428" s="0" t="s">
        <v>22</v>
      </c>
      <c r="AK428" s="0" t="s">
        <v>22</v>
      </c>
    </row>
    <row customHeight="1" ht="11.25">
      <c r="A429" s="0" t="s">
        <v>22</v>
      </c>
      <c r="B429" s="0" t="s">
        <v>48</v>
      </c>
      <c r="C429" s="0" t="s">
        <v>50</v>
      </c>
      <c r="D429" s="0" t="s">
        <v>22</v>
      </c>
      <c r="E429" s="0" t="s">
        <v>4566</v>
      </c>
      <c r="F429" s="0" t="s">
        <v>1269</v>
      </c>
      <c r="G429" s="0" t="s">
        <v>107</v>
      </c>
      <c r="H429" s="0" t="s">
        <v>107</v>
      </c>
      <c r="I429" s="0" t="s">
        <v>108</v>
      </c>
      <c r="J429" s="0" t="s">
        <v>4316</v>
      </c>
      <c r="K429" s="0" t="s">
        <v>4317</v>
      </c>
      <c r="L429" s="0" t="s">
        <v>4318</v>
      </c>
      <c r="M429" s="0" t="s">
        <v>1261</v>
      </c>
      <c r="N429" s="0" t="s">
        <v>98</v>
      </c>
      <c r="O429" s="0" t="s">
        <v>107</v>
      </c>
      <c r="P429" s="0" t="s">
        <v>107</v>
      </c>
      <c r="Q429" s="0" t="s">
        <v>108</v>
      </c>
      <c r="R429" s="0" t="s">
        <v>4316</v>
      </c>
      <c r="S429" s="0" t="s">
        <v>4317</v>
      </c>
      <c r="T429" s="0" t="s">
        <v>3604</v>
      </c>
      <c r="U429" s="0" t="s">
        <v>3605</v>
      </c>
      <c r="V429" s="0" t="s">
        <v>3606</v>
      </c>
      <c r="W429" s="0" t="s">
        <v>3607</v>
      </c>
      <c r="X429" s="0" t="s">
        <v>3808</v>
      </c>
      <c r="Y429" s="0" t="s">
        <v>4331</v>
      </c>
      <c r="Z429" s="0" t="s">
        <v>154</v>
      </c>
      <c r="AA429" s="0" t="s">
        <v>4567</v>
      </c>
      <c r="AB429" s="0" t="s">
        <v>4568</v>
      </c>
      <c r="AC429" s="0" t="s">
        <v>61</v>
      </c>
      <c r="AD429" s="0" t="s">
        <v>19</v>
      </c>
      <c r="AE429" s="0" t="s">
        <v>19</v>
      </c>
      <c r="AF429" s="0" t="s">
        <v>4569</v>
      </c>
      <c r="AG429" s="0" t="s">
        <v>4569</v>
      </c>
      <c r="AH429" s="0" t="s">
        <v>22</v>
      </c>
      <c r="AI429" s="0" t="s">
        <v>22</v>
      </c>
      <c r="AJ429" s="0" t="s">
        <v>22</v>
      </c>
      <c r="AK429" s="0" t="s">
        <v>22</v>
      </c>
    </row>
    <row customHeight="1" ht="11.25">
      <c r="A430" s="0" t="s">
        <v>22</v>
      </c>
      <c r="B430" s="0" t="s">
        <v>48</v>
      </c>
      <c r="C430" s="0" t="s">
        <v>50</v>
      </c>
      <c r="D430" s="0" t="s">
        <v>22</v>
      </c>
      <c r="E430" s="0" t="s">
        <v>4570</v>
      </c>
      <c r="F430" s="0" t="s">
        <v>1269</v>
      </c>
      <c r="G430" s="0" t="s">
        <v>107</v>
      </c>
      <c r="H430" s="0" t="s">
        <v>107</v>
      </c>
      <c r="I430" s="0" t="s">
        <v>108</v>
      </c>
      <c r="J430" s="0" t="s">
        <v>4571</v>
      </c>
      <c r="K430" s="0" t="s">
        <v>4572</v>
      </c>
      <c r="L430" s="0" t="s">
        <v>4573</v>
      </c>
      <c r="M430" s="0" t="s">
        <v>1261</v>
      </c>
      <c r="N430" s="0" t="s">
        <v>98</v>
      </c>
      <c r="O430" s="0" t="s">
        <v>107</v>
      </c>
      <c r="P430" s="0" t="s">
        <v>107</v>
      </c>
      <c r="Q430" s="0" t="s">
        <v>108</v>
      </c>
      <c r="R430" s="0" t="s">
        <v>4571</v>
      </c>
      <c r="S430" s="0" t="s">
        <v>4572</v>
      </c>
      <c r="T430" s="0" t="s">
        <v>3604</v>
      </c>
      <c r="U430" s="0" t="s">
        <v>3605</v>
      </c>
      <c r="V430" s="0" t="s">
        <v>3606</v>
      </c>
      <c r="W430" s="0" t="s">
        <v>3607</v>
      </c>
      <c r="X430" s="0" t="s">
        <v>3608</v>
      </c>
      <c r="Y430" s="0" t="s">
        <v>3605</v>
      </c>
      <c r="Z430" s="0" t="s">
        <v>4574</v>
      </c>
      <c r="AA430" s="0" t="s">
        <v>4575</v>
      </c>
      <c r="AB430" s="0" t="s">
        <v>4576</v>
      </c>
      <c r="AC430" s="0" t="s">
        <v>61</v>
      </c>
      <c r="AD430" s="0" t="s">
        <v>19</v>
      </c>
      <c r="AE430" s="0" t="s">
        <v>19</v>
      </c>
      <c r="AF430" s="0" t="s">
        <v>3812</v>
      </c>
      <c r="AG430" s="0" t="s">
        <v>3812</v>
      </c>
      <c r="AH430" s="0" t="s">
        <v>22</v>
      </c>
      <c r="AI430" s="0" t="s">
        <v>22</v>
      </c>
      <c r="AJ430" s="0" t="s">
        <v>22</v>
      </c>
      <c r="AK430" s="0" t="s">
        <v>22</v>
      </c>
    </row>
    <row customHeight="1" ht="11.25">
      <c r="A431" s="0" t="s">
        <v>22</v>
      </c>
      <c r="B431" s="0" t="s">
        <v>48</v>
      </c>
      <c r="C431" s="0" t="s">
        <v>50</v>
      </c>
      <c r="D431" s="0" t="s">
        <v>22</v>
      </c>
      <c r="E431" s="0" t="s">
        <v>4570</v>
      </c>
      <c r="F431" s="0" t="s">
        <v>1269</v>
      </c>
      <c r="G431" s="0" t="s">
        <v>107</v>
      </c>
      <c r="H431" s="0" t="s">
        <v>107</v>
      </c>
      <c r="I431" s="0" t="s">
        <v>108</v>
      </c>
      <c r="J431" s="0" t="s">
        <v>4571</v>
      </c>
      <c r="K431" s="0" t="s">
        <v>4572</v>
      </c>
      <c r="L431" s="0" t="s">
        <v>4573</v>
      </c>
      <c r="M431" s="0" t="s">
        <v>1261</v>
      </c>
      <c r="N431" s="0" t="s">
        <v>98</v>
      </c>
      <c r="O431" s="0" t="s">
        <v>107</v>
      </c>
      <c r="P431" s="0" t="s">
        <v>107</v>
      </c>
      <c r="Q431" s="0" t="s">
        <v>108</v>
      </c>
      <c r="R431" s="0" t="s">
        <v>4571</v>
      </c>
      <c r="S431" s="0" t="s">
        <v>4572</v>
      </c>
      <c r="T431" s="0" t="s">
        <v>3604</v>
      </c>
      <c r="U431" s="0" t="s">
        <v>3605</v>
      </c>
      <c r="V431" s="0" t="s">
        <v>3606</v>
      </c>
      <c r="W431" s="0" t="s">
        <v>3607</v>
      </c>
      <c r="X431" s="0" t="s">
        <v>3608</v>
      </c>
      <c r="Y431" s="0" t="s">
        <v>3605</v>
      </c>
      <c r="Z431" s="0" t="s">
        <v>4574</v>
      </c>
      <c r="AA431" s="0" t="s">
        <v>4575</v>
      </c>
      <c r="AB431" s="0" t="s">
        <v>4576</v>
      </c>
      <c r="AC431" s="0" t="s">
        <v>61</v>
      </c>
      <c r="AD431" s="0" t="s">
        <v>19</v>
      </c>
      <c r="AE431" s="0" t="s">
        <v>19</v>
      </c>
      <c r="AF431" s="0" t="s">
        <v>3812</v>
      </c>
      <c r="AG431" s="0" t="s">
        <v>3812</v>
      </c>
      <c r="AH431" s="0" t="s">
        <v>22</v>
      </c>
      <c r="AI431" s="0" t="s">
        <v>22</v>
      </c>
      <c r="AJ431" s="0" t="s">
        <v>22</v>
      </c>
      <c r="AK431" s="0" t="s">
        <v>22</v>
      </c>
    </row>
    <row customHeight="1" ht="11.25">
      <c r="A432" s="0" t="s">
        <v>22</v>
      </c>
      <c r="B432" s="0" t="s">
        <v>48</v>
      </c>
      <c r="C432" s="0" t="s">
        <v>50</v>
      </c>
      <c r="D432" s="0" t="s">
        <v>22</v>
      </c>
      <c r="E432" s="0" t="s">
        <v>4577</v>
      </c>
      <c r="F432" s="0" t="s">
        <v>1269</v>
      </c>
      <c r="G432" s="0" t="s">
        <v>107</v>
      </c>
      <c r="H432" s="0" t="s">
        <v>107</v>
      </c>
      <c r="I432" s="0" t="s">
        <v>108</v>
      </c>
      <c r="J432" s="0" t="s">
        <v>4316</v>
      </c>
      <c r="K432" s="0" t="s">
        <v>4317</v>
      </c>
      <c r="L432" s="0" t="s">
        <v>4318</v>
      </c>
      <c r="M432" s="0" t="s">
        <v>1261</v>
      </c>
      <c r="N432" s="0" t="s">
        <v>98</v>
      </c>
      <c r="O432" s="0" t="s">
        <v>107</v>
      </c>
      <c r="P432" s="0" t="s">
        <v>107</v>
      </c>
      <c r="Q432" s="0" t="s">
        <v>108</v>
      </c>
      <c r="R432" s="0" t="s">
        <v>4316</v>
      </c>
      <c r="S432" s="0" t="s">
        <v>4317</v>
      </c>
      <c r="T432" s="0" t="s">
        <v>3604</v>
      </c>
      <c r="U432" s="0" t="s">
        <v>3605</v>
      </c>
      <c r="V432" s="0" t="s">
        <v>3606</v>
      </c>
      <c r="W432" s="0" t="s">
        <v>3607</v>
      </c>
      <c r="X432" s="0" t="s">
        <v>3808</v>
      </c>
      <c r="Y432" s="0" t="s">
        <v>4331</v>
      </c>
      <c r="Z432" s="0" t="s">
        <v>154</v>
      </c>
      <c r="AA432" s="0" t="s">
        <v>4567</v>
      </c>
      <c r="AB432" s="0" t="s">
        <v>4568</v>
      </c>
      <c r="AC432" s="0" t="s">
        <v>61</v>
      </c>
      <c r="AD432" s="0" t="s">
        <v>19</v>
      </c>
      <c r="AE432" s="0" t="s">
        <v>19</v>
      </c>
      <c r="AF432" s="0" t="s">
        <v>4578</v>
      </c>
      <c r="AG432" s="0" t="s">
        <v>4578</v>
      </c>
      <c r="AH432" s="0" t="s">
        <v>22</v>
      </c>
      <c r="AI432" s="0" t="s">
        <v>22</v>
      </c>
      <c r="AJ432" s="0" t="s">
        <v>22</v>
      </c>
      <c r="AK432" s="0" t="s">
        <v>22</v>
      </c>
    </row>
    <row customHeight="1" ht="11.25">
      <c r="A433" s="0" t="s">
        <v>22</v>
      </c>
      <c r="B433" s="0" t="s">
        <v>48</v>
      </c>
      <c r="C433" s="0" t="s">
        <v>50</v>
      </c>
      <c r="D433" s="0" t="s">
        <v>22</v>
      </c>
      <c r="E433" s="0" t="s">
        <v>4577</v>
      </c>
      <c r="F433" s="0" t="s">
        <v>1269</v>
      </c>
      <c r="G433" s="0" t="s">
        <v>107</v>
      </c>
      <c r="H433" s="0" t="s">
        <v>107</v>
      </c>
      <c r="I433" s="0" t="s">
        <v>108</v>
      </c>
      <c r="J433" s="0" t="s">
        <v>4316</v>
      </c>
      <c r="K433" s="0" t="s">
        <v>4317</v>
      </c>
      <c r="L433" s="0" t="s">
        <v>4318</v>
      </c>
      <c r="M433" s="0" t="s">
        <v>1261</v>
      </c>
      <c r="N433" s="0" t="s">
        <v>98</v>
      </c>
      <c r="O433" s="0" t="s">
        <v>107</v>
      </c>
      <c r="P433" s="0" t="s">
        <v>107</v>
      </c>
      <c r="Q433" s="0" t="s">
        <v>108</v>
      </c>
      <c r="R433" s="0" t="s">
        <v>4316</v>
      </c>
      <c r="S433" s="0" t="s">
        <v>4317</v>
      </c>
      <c r="T433" s="0" t="s">
        <v>3604</v>
      </c>
      <c r="U433" s="0" t="s">
        <v>3605</v>
      </c>
      <c r="V433" s="0" t="s">
        <v>3606</v>
      </c>
      <c r="W433" s="0" t="s">
        <v>3607</v>
      </c>
      <c r="X433" s="0" t="s">
        <v>3808</v>
      </c>
      <c r="Y433" s="0" t="s">
        <v>4331</v>
      </c>
      <c r="Z433" s="0" t="s">
        <v>154</v>
      </c>
      <c r="AA433" s="0" t="s">
        <v>4567</v>
      </c>
      <c r="AB433" s="0" t="s">
        <v>4568</v>
      </c>
      <c r="AC433" s="0" t="s">
        <v>61</v>
      </c>
      <c r="AD433" s="0" t="s">
        <v>19</v>
      </c>
      <c r="AE433" s="0" t="s">
        <v>19</v>
      </c>
      <c r="AF433" s="0" t="s">
        <v>4578</v>
      </c>
      <c r="AG433" s="0" t="s">
        <v>4578</v>
      </c>
      <c r="AH433" s="0" t="s">
        <v>22</v>
      </c>
      <c r="AI433" s="0" t="s">
        <v>22</v>
      </c>
      <c r="AJ433" s="0" t="s">
        <v>22</v>
      </c>
      <c r="AK433" s="0" t="s">
        <v>22</v>
      </c>
    </row>
    <row customHeight="1" ht="11.25">
      <c r="A434" s="0" t="s">
        <v>22</v>
      </c>
      <c r="B434" s="0" t="s">
        <v>48</v>
      </c>
      <c r="C434" s="0" t="s">
        <v>50</v>
      </c>
      <c r="D434" s="0" t="s">
        <v>22</v>
      </c>
      <c r="E434" s="0" t="s">
        <v>4579</v>
      </c>
      <c r="F434" s="0" t="s">
        <v>1269</v>
      </c>
      <c r="G434" s="0" t="s">
        <v>155</v>
      </c>
      <c r="H434" s="0" t="s">
        <v>155</v>
      </c>
      <c r="I434" s="0" t="s">
        <v>156</v>
      </c>
      <c r="J434" s="0" t="s">
        <v>4274</v>
      </c>
      <c r="K434" s="0" t="s">
        <v>4275</v>
      </c>
      <c r="L434" s="0" t="s">
        <v>4580</v>
      </c>
      <c r="M434" s="0" t="s">
        <v>4375</v>
      </c>
      <c r="N434" s="0" t="s">
        <v>98</v>
      </c>
      <c r="O434" s="0" t="s">
        <v>155</v>
      </c>
      <c r="P434" s="0" t="s">
        <v>155</v>
      </c>
      <c r="Q434" s="0" t="s">
        <v>156</v>
      </c>
      <c r="R434" s="0" t="s">
        <v>4274</v>
      </c>
      <c r="S434" s="0" t="s">
        <v>4275</v>
      </c>
      <c r="T434" s="0" t="s">
        <v>3604</v>
      </c>
      <c r="U434" s="0" t="s">
        <v>3605</v>
      </c>
      <c r="V434" s="0" t="s">
        <v>3699</v>
      </c>
      <c r="W434" s="0" t="s">
        <v>3607</v>
      </c>
      <c r="X434" s="0" t="s">
        <v>3608</v>
      </c>
      <c r="Y434" s="0" t="s">
        <v>3605</v>
      </c>
      <c r="Z434" s="0" t="s">
        <v>4581</v>
      </c>
      <c r="AA434" s="0" t="s">
        <v>4582</v>
      </c>
      <c r="AB434" s="0" t="s">
        <v>4583</v>
      </c>
      <c r="AC434" s="0" t="s">
        <v>61</v>
      </c>
      <c r="AD434" s="0" t="s">
        <v>19</v>
      </c>
      <c r="AE434" s="0" t="s">
        <v>19</v>
      </c>
      <c r="AF434" s="0" t="s">
        <v>118</v>
      </c>
      <c r="AG434" s="0" t="s">
        <v>118</v>
      </c>
      <c r="AH434" s="0" t="s">
        <v>22</v>
      </c>
      <c r="AI434" s="0" t="s">
        <v>22</v>
      </c>
      <c r="AJ434" s="0" t="s">
        <v>22</v>
      </c>
      <c r="AK434" s="0" t="s">
        <v>22</v>
      </c>
    </row>
    <row customHeight="1" ht="11.25">
      <c r="A435" s="0" t="s">
        <v>22</v>
      </c>
      <c r="B435" s="0" t="s">
        <v>48</v>
      </c>
      <c r="C435" s="0" t="s">
        <v>50</v>
      </c>
      <c r="D435" s="0" t="s">
        <v>22</v>
      </c>
      <c r="E435" s="0" t="s">
        <v>4579</v>
      </c>
      <c r="F435" s="0" t="s">
        <v>1269</v>
      </c>
      <c r="G435" s="0" t="s">
        <v>155</v>
      </c>
      <c r="H435" s="0" t="s">
        <v>155</v>
      </c>
      <c r="I435" s="0" t="s">
        <v>156</v>
      </c>
      <c r="J435" s="0" t="s">
        <v>4274</v>
      </c>
      <c r="K435" s="0" t="s">
        <v>4275</v>
      </c>
      <c r="L435" s="0" t="s">
        <v>4580</v>
      </c>
      <c r="M435" s="0" t="s">
        <v>4375</v>
      </c>
      <c r="N435" s="0" t="s">
        <v>98</v>
      </c>
      <c r="O435" s="0" t="s">
        <v>155</v>
      </c>
      <c r="P435" s="0" t="s">
        <v>155</v>
      </c>
      <c r="Q435" s="0" t="s">
        <v>156</v>
      </c>
      <c r="R435" s="0" t="s">
        <v>4274</v>
      </c>
      <c r="S435" s="0" t="s">
        <v>4275</v>
      </c>
      <c r="T435" s="0" t="s">
        <v>3604</v>
      </c>
      <c r="U435" s="0" t="s">
        <v>3605</v>
      </c>
      <c r="V435" s="0" t="s">
        <v>3699</v>
      </c>
      <c r="W435" s="0" t="s">
        <v>3607</v>
      </c>
      <c r="X435" s="0" t="s">
        <v>3608</v>
      </c>
      <c r="Y435" s="0" t="s">
        <v>3605</v>
      </c>
      <c r="Z435" s="0" t="s">
        <v>4581</v>
      </c>
      <c r="AA435" s="0" t="s">
        <v>4582</v>
      </c>
      <c r="AB435" s="0" t="s">
        <v>4583</v>
      </c>
      <c r="AC435" s="0" t="s">
        <v>61</v>
      </c>
      <c r="AD435" s="0" t="s">
        <v>19</v>
      </c>
      <c r="AE435" s="0" t="s">
        <v>19</v>
      </c>
      <c r="AF435" s="0" t="s">
        <v>118</v>
      </c>
      <c r="AG435" s="0" t="s">
        <v>118</v>
      </c>
      <c r="AH435" s="0" t="s">
        <v>22</v>
      </c>
      <c r="AI435" s="0" t="s">
        <v>22</v>
      </c>
      <c r="AJ435" s="0" t="s">
        <v>22</v>
      </c>
      <c r="AK435" s="0" t="s">
        <v>22</v>
      </c>
    </row>
    <row customHeight="1" ht="11.25">
      <c r="A436" s="0" t="s">
        <v>22</v>
      </c>
      <c r="B436" s="0" t="s">
        <v>48</v>
      </c>
      <c r="C436" s="0" t="s">
        <v>50</v>
      </c>
      <c r="D436" s="0" t="s">
        <v>22</v>
      </c>
      <c r="E436" s="0" t="s">
        <v>4584</v>
      </c>
      <c r="F436" s="0" t="s">
        <v>1269</v>
      </c>
      <c r="G436" s="0" t="s">
        <v>107</v>
      </c>
      <c r="H436" s="0" t="s">
        <v>107</v>
      </c>
      <c r="I436" s="0" t="s">
        <v>108</v>
      </c>
      <c r="J436" s="0" t="s">
        <v>4316</v>
      </c>
      <c r="K436" s="0" t="s">
        <v>4317</v>
      </c>
      <c r="L436" s="0" t="s">
        <v>4318</v>
      </c>
      <c r="M436" s="0" t="s">
        <v>1261</v>
      </c>
      <c r="N436" s="0" t="s">
        <v>98</v>
      </c>
      <c r="O436" s="0" t="s">
        <v>107</v>
      </c>
      <c r="P436" s="0" t="s">
        <v>107</v>
      </c>
      <c r="Q436" s="0" t="s">
        <v>108</v>
      </c>
      <c r="R436" s="0" t="s">
        <v>4316</v>
      </c>
      <c r="S436" s="0" t="s">
        <v>4317</v>
      </c>
      <c r="T436" s="0" t="s">
        <v>3604</v>
      </c>
      <c r="U436" s="0" t="s">
        <v>3605</v>
      </c>
      <c r="V436" s="0" t="s">
        <v>3606</v>
      </c>
      <c r="W436" s="0" t="s">
        <v>3607</v>
      </c>
      <c r="X436" s="0" t="s">
        <v>3808</v>
      </c>
      <c r="Y436" s="0" t="s">
        <v>4331</v>
      </c>
      <c r="Z436" s="0" t="s">
        <v>154</v>
      </c>
      <c r="AA436" s="0" t="s">
        <v>4567</v>
      </c>
      <c r="AB436" s="0" t="s">
        <v>4568</v>
      </c>
      <c r="AC436" s="0" t="s">
        <v>61</v>
      </c>
      <c r="AD436" s="0" t="s">
        <v>19</v>
      </c>
      <c r="AE436" s="0" t="s">
        <v>19</v>
      </c>
      <c r="AF436" s="0" t="s">
        <v>4585</v>
      </c>
      <c r="AG436" s="0" t="s">
        <v>4585</v>
      </c>
      <c r="AH436" s="0" t="s">
        <v>22</v>
      </c>
      <c r="AI436" s="0" t="s">
        <v>22</v>
      </c>
      <c r="AJ436" s="0" t="s">
        <v>22</v>
      </c>
      <c r="AK436" s="0" t="s">
        <v>22</v>
      </c>
    </row>
    <row customHeight="1" ht="11.25">
      <c r="A437" s="0" t="s">
        <v>22</v>
      </c>
      <c r="B437" s="0" t="s">
        <v>48</v>
      </c>
      <c r="C437" s="0" t="s">
        <v>50</v>
      </c>
      <c r="D437" s="0" t="s">
        <v>22</v>
      </c>
      <c r="E437" s="0" t="s">
        <v>4584</v>
      </c>
      <c r="F437" s="0" t="s">
        <v>1269</v>
      </c>
      <c r="G437" s="0" t="s">
        <v>107</v>
      </c>
      <c r="H437" s="0" t="s">
        <v>107</v>
      </c>
      <c r="I437" s="0" t="s">
        <v>108</v>
      </c>
      <c r="J437" s="0" t="s">
        <v>4316</v>
      </c>
      <c r="K437" s="0" t="s">
        <v>4317</v>
      </c>
      <c r="L437" s="0" t="s">
        <v>4318</v>
      </c>
      <c r="M437" s="0" t="s">
        <v>1261</v>
      </c>
      <c r="N437" s="0" t="s">
        <v>98</v>
      </c>
      <c r="O437" s="0" t="s">
        <v>107</v>
      </c>
      <c r="P437" s="0" t="s">
        <v>107</v>
      </c>
      <c r="Q437" s="0" t="s">
        <v>108</v>
      </c>
      <c r="R437" s="0" t="s">
        <v>4316</v>
      </c>
      <c r="S437" s="0" t="s">
        <v>4317</v>
      </c>
      <c r="T437" s="0" t="s">
        <v>3604</v>
      </c>
      <c r="U437" s="0" t="s">
        <v>3605</v>
      </c>
      <c r="V437" s="0" t="s">
        <v>3606</v>
      </c>
      <c r="W437" s="0" t="s">
        <v>3607</v>
      </c>
      <c r="X437" s="0" t="s">
        <v>3808</v>
      </c>
      <c r="Y437" s="0" t="s">
        <v>4331</v>
      </c>
      <c r="Z437" s="0" t="s">
        <v>154</v>
      </c>
      <c r="AA437" s="0" t="s">
        <v>4567</v>
      </c>
      <c r="AB437" s="0" t="s">
        <v>4568</v>
      </c>
      <c r="AC437" s="0" t="s">
        <v>61</v>
      </c>
      <c r="AD437" s="0" t="s">
        <v>19</v>
      </c>
      <c r="AE437" s="0" t="s">
        <v>19</v>
      </c>
      <c r="AF437" s="0" t="s">
        <v>4585</v>
      </c>
      <c r="AG437" s="0" t="s">
        <v>4585</v>
      </c>
      <c r="AH437" s="0" t="s">
        <v>22</v>
      </c>
      <c r="AI437" s="0" t="s">
        <v>22</v>
      </c>
      <c r="AJ437" s="0" t="s">
        <v>22</v>
      </c>
      <c r="AK437" s="0" t="s">
        <v>22</v>
      </c>
    </row>
    <row customHeight="1" ht="11.25">
      <c r="A438" s="0" t="s">
        <v>22</v>
      </c>
      <c r="B438" s="0" t="s">
        <v>48</v>
      </c>
      <c r="C438" s="0" t="s">
        <v>50</v>
      </c>
      <c r="D438" s="0" t="s">
        <v>22</v>
      </c>
      <c r="E438" s="0" t="s">
        <v>4586</v>
      </c>
      <c r="F438" s="0" t="s">
        <v>1269</v>
      </c>
      <c r="G438" s="0" t="s">
        <v>155</v>
      </c>
      <c r="H438" s="0" t="s">
        <v>155</v>
      </c>
      <c r="I438" s="0" t="s">
        <v>156</v>
      </c>
      <c r="J438" s="0" t="s">
        <v>4587</v>
      </c>
      <c r="K438" s="0" t="s">
        <v>4588</v>
      </c>
      <c r="L438" s="0" t="s">
        <v>3647</v>
      </c>
      <c r="M438" s="0" t="s">
        <v>1261</v>
      </c>
      <c r="N438" s="0" t="s">
        <v>98</v>
      </c>
      <c r="O438" s="0" t="s">
        <v>155</v>
      </c>
      <c r="P438" s="0" t="s">
        <v>155</v>
      </c>
      <c r="Q438" s="0" t="s">
        <v>156</v>
      </c>
      <c r="R438" s="0" t="s">
        <v>4587</v>
      </c>
      <c r="S438" s="0" t="s">
        <v>4588</v>
      </c>
      <c r="T438" s="0" t="s">
        <v>3737</v>
      </c>
      <c r="U438" s="0" t="s">
        <v>3738</v>
      </c>
      <c r="V438" s="0" t="s">
        <v>3699</v>
      </c>
      <c r="W438" s="0" t="s">
        <v>3607</v>
      </c>
      <c r="X438" s="0" t="s">
        <v>3700</v>
      </c>
      <c r="Y438" s="0" t="s">
        <v>3605</v>
      </c>
      <c r="Z438" s="0" t="s">
        <v>3740</v>
      </c>
      <c r="AA438" s="0" t="s">
        <v>3741</v>
      </c>
      <c r="AB438" s="0" t="s">
        <v>3742</v>
      </c>
      <c r="AC438" s="0" t="s">
        <v>61</v>
      </c>
      <c r="AD438" s="0" t="s">
        <v>19</v>
      </c>
      <c r="AE438" s="0" t="s">
        <v>19</v>
      </c>
      <c r="AF438" s="0" t="s">
        <v>118</v>
      </c>
      <c r="AG438" s="0" t="s">
        <v>118</v>
      </c>
      <c r="AH438" s="0" t="s">
        <v>22</v>
      </c>
      <c r="AI438" s="0" t="s">
        <v>22</v>
      </c>
      <c r="AJ438" s="0" t="s">
        <v>22</v>
      </c>
      <c r="AK438" s="0" t="s">
        <v>22</v>
      </c>
    </row>
    <row customHeight="1" ht="11.25">
      <c r="A439" s="0" t="s">
        <v>22</v>
      </c>
      <c r="B439" s="0" t="s">
        <v>48</v>
      </c>
      <c r="C439" s="0" t="s">
        <v>50</v>
      </c>
      <c r="D439" s="0" t="s">
        <v>22</v>
      </c>
      <c r="E439" s="0" t="s">
        <v>4586</v>
      </c>
      <c r="F439" s="0" t="s">
        <v>1269</v>
      </c>
      <c r="G439" s="0" t="s">
        <v>155</v>
      </c>
      <c r="H439" s="0" t="s">
        <v>155</v>
      </c>
      <c r="I439" s="0" t="s">
        <v>156</v>
      </c>
      <c r="J439" s="0" t="s">
        <v>4587</v>
      </c>
      <c r="K439" s="0" t="s">
        <v>4588</v>
      </c>
      <c r="L439" s="0" t="s">
        <v>3647</v>
      </c>
      <c r="M439" s="0" t="s">
        <v>1261</v>
      </c>
      <c r="N439" s="0" t="s">
        <v>98</v>
      </c>
      <c r="O439" s="0" t="s">
        <v>155</v>
      </c>
      <c r="P439" s="0" t="s">
        <v>155</v>
      </c>
      <c r="Q439" s="0" t="s">
        <v>156</v>
      </c>
      <c r="R439" s="0" t="s">
        <v>4587</v>
      </c>
      <c r="S439" s="0" t="s">
        <v>4588</v>
      </c>
      <c r="T439" s="0" t="s">
        <v>3737</v>
      </c>
      <c r="U439" s="0" t="s">
        <v>3738</v>
      </c>
      <c r="V439" s="0" t="s">
        <v>3699</v>
      </c>
      <c r="W439" s="0" t="s">
        <v>3607</v>
      </c>
      <c r="X439" s="0" t="s">
        <v>3700</v>
      </c>
      <c r="Y439" s="0" t="s">
        <v>3605</v>
      </c>
      <c r="Z439" s="0" t="s">
        <v>3740</v>
      </c>
      <c r="AA439" s="0" t="s">
        <v>3741</v>
      </c>
      <c r="AB439" s="0" t="s">
        <v>3742</v>
      </c>
      <c r="AC439" s="0" t="s">
        <v>61</v>
      </c>
      <c r="AD439" s="0" t="s">
        <v>19</v>
      </c>
      <c r="AE439" s="0" t="s">
        <v>19</v>
      </c>
      <c r="AF439" s="0" t="s">
        <v>118</v>
      </c>
      <c r="AG439" s="0" t="s">
        <v>118</v>
      </c>
      <c r="AH439" s="0" t="s">
        <v>22</v>
      </c>
      <c r="AI439" s="0" t="s">
        <v>22</v>
      </c>
      <c r="AJ439" s="0" t="s">
        <v>22</v>
      </c>
      <c r="AK439" s="0" t="s">
        <v>22</v>
      </c>
    </row>
    <row customHeight="1" ht="11.25">
      <c r="A440" s="0" t="s">
        <v>22</v>
      </c>
      <c r="B440" s="0" t="s">
        <v>48</v>
      </c>
      <c r="C440" s="0" t="s">
        <v>50</v>
      </c>
      <c r="D440" s="0" t="s">
        <v>22</v>
      </c>
      <c r="E440" s="0" t="s">
        <v>4589</v>
      </c>
      <c r="F440" s="0" t="s">
        <v>1269</v>
      </c>
      <c r="G440" s="0" t="s">
        <v>155</v>
      </c>
      <c r="H440" s="0" t="s">
        <v>155</v>
      </c>
      <c r="I440" s="0" t="s">
        <v>156</v>
      </c>
      <c r="J440" s="0" t="s">
        <v>4274</v>
      </c>
      <c r="K440" s="0" t="s">
        <v>4275</v>
      </c>
      <c r="L440" s="0" t="s">
        <v>4009</v>
      </c>
      <c r="M440" s="0" t="s">
        <v>4590</v>
      </c>
      <c r="N440" s="0" t="s">
        <v>98</v>
      </c>
      <c r="O440" s="0" t="s">
        <v>155</v>
      </c>
      <c r="P440" s="0" t="s">
        <v>155</v>
      </c>
      <c r="Q440" s="0" t="s">
        <v>156</v>
      </c>
      <c r="R440" s="0" t="s">
        <v>4274</v>
      </c>
      <c r="S440" s="0" t="s">
        <v>4275</v>
      </c>
      <c r="T440" s="0" t="s">
        <v>3604</v>
      </c>
      <c r="U440" s="0" t="s">
        <v>3605</v>
      </c>
      <c r="V440" s="0" t="s">
        <v>3699</v>
      </c>
      <c r="W440" s="0" t="s">
        <v>3607</v>
      </c>
      <c r="X440" s="0" t="s">
        <v>3608</v>
      </c>
      <c r="Y440" s="0" t="s">
        <v>3605</v>
      </c>
      <c r="Z440" s="0" t="s">
        <v>4591</v>
      </c>
      <c r="AA440" s="0" t="s">
        <v>4592</v>
      </c>
      <c r="AB440" s="0" t="s">
        <v>4593</v>
      </c>
      <c r="AC440" s="0" t="s">
        <v>61</v>
      </c>
      <c r="AD440" s="0" t="s">
        <v>19</v>
      </c>
      <c r="AE440" s="0" t="s">
        <v>19</v>
      </c>
      <c r="AF440" s="0" t="s">
        <v>118</v>
      </c>
      <c r="AG440" s="0" t="s">
        <v>92</v>
      </c>
      <c r="AH440" s="0" t="s">
        <v>22</v>
      </c>
      <c r="AI440" s="0" t="s">
        <v>22</v>
      </c>
      <c r="AJ440" s="0" t="s">
        <v>22</v>
      </c>
      <c r="AK440" s="0" t="s">
        <v>22</v>
      </c>
    </row>
    <row customHeight="1" ht="11.25">
      <c r="A441" s="0" t="s">
        <v>22</v>
      </c>
      <c r="B441" s="0" t="s">
        <v>48</v>
      </c>
      <c r="C441" s="0" t="s">
        <v>50</v>
      </c>
      <c r="D441" s="0" t="s">
        <v>22</v>
      </c>
      <c r="E441" s="0" t="s">
        <v>4589</v>
      </c>
      <c r="F441" s="0" t="s">
        <v>1269</v>
      </c>
      <c r="G441" s="0" t="s">
        <v>155</v>
      </c>
      <c r="H441" s="0" t="s">
        <v>155</v>
      </c>
      <c r="I441" s="0" t="s">
        <v>156</v>
      </c>
      <c r="J441" s="0" t="s">
        <v>4274</v>
      </c>
      <c r="K441" s="0" t="s">
        <v>4275</v>
      </c>
      <c r="L441" s="0" t="s">
        <v>4009</v>
      </c>
      <c r="M441" s="0" t="s">
        <v>4590</v>
      </c>
      <c r="N441" s="0" t="s">
        <v>98</v>
      </c>
      <c r="O441" s="0" t="s">
        <v>155</v>
      </c>
      <c r="P441" s="0" t="s">
        <v>155</v>
      </c>
      <c r="Q441" s="0" t="s">
        <v>156</v>
      </c>
      <c r="R441" s="0" t="s">
        <v>4274</v>
      </c>
      <c r="S441" s="0" t="s">
        <v>4275</v>
      </c>
      <c r="T441" s="0" t="s">
        <v>3604</v>
      </c>
      <c r="U441" s="0" t="s">
        <v>3605</v>
      </c>
      <c r="V441" s="0" t="s">
        <v>3699</v>
      </c>
      <c r="W441" s="0" t="s">
        <v>3607</v>
      </c>
      <c r="X441" s="0" t="s">
        <v>3608</v>
      </c>
      <c r="Y441" s="0" t="s">
        <v>3605</v>
      </c>
      <c r="Z441" s="0" t="s">
        <v>4591</v>
      </c>
      <c r="AA441" s="0" t="s">
        <v>4592</v>
      </c>
      <c r="AB441" s="0" t="s">
        <v>4593</v>
      </c>
      <c r="AC441" s="0" t="s">
        <v>61</v>
      </c>
      <c r="AD441" s="0" t="s">
        <v>19</v>
      </c>
      <c r="AE441" s="0" t="s">
        <v>19</v>
      </c>
      <c r="AF441" s="0" t="s">
        <v>118</v>
      </c>
      <c r="AG441" s="0" t="s">
        <v>92</v>
      </c>
      <c r="AH441" s="0" t="s">
        <v>22</v>
      </c>
      <c r="AI441" s="0" t="s">
        <v>22</v>
      </c>
      <c r="AJ441" s="0" t="s">
        <v>22</v>
      </c>
      <c r="AK441" s="0" t="s">
        <v>22</v>
      </c>
    </row>
    <row customHeight="1" ht="11.25">
      <c r="A442" s="0" t="s">
        <v>22</v>
      </c>
      <c r="B442" s="0" t="s">
        <v>48</v>
      </c>
      <c r="C442" s="0" t="s">
        <v>50</v>
      </c>
      <c r="D442" s="0" t="s">
        <v>22</v>
      </c>
      <c r="E442" s="0" t="s">
        <v>4594</v>
      </c>
      <c r="F442" s="0" t="s">
        <v>1269</v>
      </c>
      <c r="G442" s="0" t="s">
        <v>181</v>
      </c>
      <c r="H442" s="0" t="s">
        <v>181</v>
      </c>
      <c r="I442" s="0" t="s">
        <v>182</v>
      </c>
      <c r="J442" s="0" t="s">
        <v>4595</v>
      </c>
      <c r="K442" s="0" t="s">
        <v>4596</v>
      </c>
      <c r="L442" s="0" t="s">
        <v>976</v>
      </c>
      <c r="M442" s="0" t="s">
        <v>976</v>
      </c>
      <c r="N442" s="0" t="s">
        <v>98</v>
      </c>
      <c r="O442" s="0" t="s">
        <v>181</v>
      </c>
      <c r="P442" s="0" t="s">
        <v>181</v>
      </c>
      <c r="Q442" s="0" t="s">
        <v>182</v>
      </c>
      <c r="R442" s="0" t="s">
        <v>4595</v>
      </c>
      <c r="S442" s="0" t="s">
        <v>4596</v>
      </c>
      <c r="T442" s="0" t="s">
        <v>3604</v>
      </c>
      <c r="U442" s="0" t="s">
        <v>3707</v>
      </c>
      <c r="V442" s="0" t="s">
        <v>3718</v>
      </c>
      <c r="W442" s="0" t="s">
        <v>3607</v>
      </c>
      <c r="X442" s="0" t="s">
        <v>3700</v>
      </c>
      <c r="Y442" s="0" t="s">
        <v>3605</v>
      </c>
      <c r="Z442" s="0" t="s">
        <v>3719</v>
      </c>
      <c r="AA442" s="0" t="s">
        <v>3710</v>
      </c>
      <c r="AB442" s="0" t="s">
        <v>3720</v>
      </c>
      <c r="AC442" s="0" t="s">
        <v>61</v>
      </c>
      <c r="AD442" s="0" t="s">
        <v>19</v>
      </c>
      <c r="AE442" s="0" t="s">
        <v>19</v>
      </c>
      <c r="AF442" s="0" t="s">
        <v>3812</v>
      </c>
      <c r="AG442" s="0" t="s">
        <v>158</v>
      </c>
      <c r="AH442" s="0" t="s">
        <v>22</v>
      </c>
      <c r="AI442" s="0" t="s">
        <v>22</v>
      </c>
      <c r="AJ442" s="0" t="s">
        <v>22</v>
      </c>
      <c r="AK442" s="0" t="s">
        <v>22</v>
      </c>
    </row>
    <row customHeight="1" ht="11.25">
      <c r="A443" s="0" t="s">
        <v>22</v>
      </c>
      <c r="B443" s="0" t="s">
        <v>48</v>
      </c>
      <c r="C443" s="0" t="s">
        <v>50</v>
      </c>
      <c r="D443" s="0" t="s">
        <v>22</v>
      </c>
      <c r="E443" s="0" t="s">
        <v>4597</v>
      </c>
      <c r="F443" s="0" t="s">
        <v>1269</v>
      </c>
      <c r="G443" s="0" t="s">
        <v>107</v>
      </c>
      <c r="H443" s="0" t="s">
        <v>107</v>
      </c>
      <c r="I443" s="0" t="s">
        <v>108</v>
      </c>
      <c r="J443" s="0" t="s">
        <v>4316</v>
      </c>
      <c r="K443" s="0" t="s">
        <v>4317</v>
      </c>
      <c r="L443" s="0" t="s">
        <v>4318</v>
      </c>
      <c r="M443" s="0" t="s">
        <v>1261</v>
      </c>
      <c r="N443" s="0" t="s">
        <v>98</v>
      </c>
      <c r="O443" s="0" t="s">
        <v>107</v>
      </c>
      <c r="P443" s="0" t="s">
        <v>107</v>
      </c>
      <c r="Q443" s="0" t="s">
        <v>108</v>
      </c>
      <c r="R443" s="0" t="s">
        <v>4316</v>
      </c>
      <c r="S443" s="0" t="s">
        <v>4317</v>
      </c>
      <c r="T443" s="0" t="s">
        <v>3604</v>
      </c>
      <c r="U443" s="0" t="s">
        <v>3605</v>
      </c>
      <c r="V443" s="0" t="s">
        <v>3606</v>
      </c>
      <c r="W443" s="0" t="s">
        <v>3607</v>
      </c>
      <c r="X443" s="0" t="s">
        <v>3808</v>
      </c>
      <c r="Y443" s="0" t="s">
        <v>4331</v>
      </c>
      <c r="Z443" s="0" t="s">
        <v>154</v>
      </c>
      <c r="AA443" s="0" t="s">
        <v>4567</v>
      </c>
      <c r="AB443" s="0" t="s">
        <v>4568</v>
      </c>
      <c r="AC443" s="0" t="s">
        <v>61</v>
      </c>
      <c r="AD443" s="0" t="s">
        <v>19</v>
      </c>
      <c r="AE443" s="0" t="s">
        <v>19</v>
      </c>
      <c r="AF443" s="0" t="s">
        <v>4578</v>
      </c>
      <c r="AG443" s="0" t="s">
        <v>4578</v>
      </c>
      <c r="AH443" s="0" t="s">
        <v>22</v>
      </c>
      <c r="AI443" s="0" t="s">
        <v>22</v>
      </c>
      <c r="AJ443" s="0" t="s">
        <v>22</v>
      </c>
      <c r="AK443" s="0" t="s">
        <v>22</v>
      </c>
    </row>
    <row customHeight="1" ht="11.25">
      <c r="A444" s="0" t="s">
        <v>22</v>
      </c>
      <c r="B444" s="0" t="s">
        <v>48</v>
      </c>
      <c r="C444" s="0" t="s">
        <v>50</v>
      </c>
      <c r="D444" s="0" t="s">
        <v>22</v>
      </c>
      <c r="E444" s="0" t="s">
        <v>4597</v>
      </c>
      <c r="F444" s="0" t="s">
        <v>1269</v>
      </c>
      <c r="G444" s="0" t="s">
        <v>107</v>
      </c>
      <c r="H444" s="0" t="s">
        <v>107</v>
      </c>
      <c r="I444" s="0" t="s">
        <v>108</v>
      </c>
      <c r="J444" s="0" t="s">
        <v>4316</v>
      </c>
      <c r="K444" s="0" t="s">
        <v>4317</v>
      </c>
      <c r="L444" s="0" t="s">
        <v>4318</v>
      </c>
      <c r="M444" s="0" t="s">
        <v>1261</v>
      </c>
      <c r="N444" s="0" t="s">
        <v>98</v>
      </c>
      <c r="O444" s="0" t="s">
        <v>107</v>
      </c>
      <c r="P444" s="0" t="s">
        <v>107</v>
      </c>
      <c r="Q444" s="0" t="s">
        <v>108</v>
      </c>
      <c r="R444" s="0" t="s">
        <v>4316</v>
      </c>
      <c r="S444" s="0" t="s">
        <v>4317</v>
      </c>
      <c r="T444" s="0" t="s">
        <v>3604</v>
      </c>
      <c r="U444" s="0" t="s">
        <v>3605</v>
      </c>
      <c r="V444" s="0" t="s">
        <v>3606</v>
      </c>
      <c r="W444" s="0" t="s">
        <v>3607</v>
      </c>
      <c r="X444" s="0" t="s">
        <v>3808</v>
      </c>
      <c r="Y444" s="0" t="s">
        <v>4331</v>
      </c>
      <c r="Z444" s="0" t="s">
        <v>154</v>
      </c>
      <c r="AA444" s="0" t="s">
        <v>4567</v>
      </c>
      <c r="AB444" s="0" t="s">
        <v>4568</v>
      </c>
      <c r="AC444" s="0" t="s">
        <v>61</v>
      </c>
      <c r="AD444" s="0" t="s">
        <v>19</v>
      </c>
      <c r="AE444" s="0" t="s">
        <v>19</v>
      </c>
      <c r="AF444" s="0" t="s">
        <v>4578</v>
      </c>
      <c r="AG444" s="0" t="s">
        <v>4578</v>
      </c>
      <c r="AH444" s="0" t="s">
        <v>22</v>
      </c>
      <c r="AI444" s="0" t="s">
        <v>22</v>
      </c>
      <c r="AJ444" s="0" t="s">
        <v>22</v>
      </c>
      <c r="AK444" s="0" t="s">
        <v>22</v>
      </c>
    </row>
    <row customHeight="1" ht="11.25">
      <c r="A445" s="0" t="s">
        <v>22</v>
      </c>
      <c r="B445" s="0" t="s">
        <v>48</v>
      </c>
      <c r="C445" s="0" t="s">
        <v>50</v>
      </c>
      <c r="D445" s="0" t="s">
        <v>22</v>
      </c>
      <c r="E445" s="0" t="s">
        <v>4598</v>
      </c>
      <c r="F445" s="0" t="s">
        <v>1269</v>
      </c>
      <c r="G445" s="0" t="s">
        <v>107</v>
      </c>
      <c r="H445" s="0" t="s">
        <v>107</v>
      </c>
      <c r="I445" s="0" t="s">
        <v>108</v>
      </c>
      <c r="J445" s="0" t="s">
        <v>4599</v>
      </c>
      <c r="K445" s="0" t="s">
        <v>4600</v>
      </c>
      <c r="L445" s="0" t="s">
        <v>4601</v>
      </c>
      <c r="M445" s="0" t="s">
        <v>1261</v>
      </c>
      <c r="N445" s="0" t="s">
        <v>98</v>
      </c>
      <c r="O445" s="0" t="s">
        <v>107</v>
      </c>
      <c r="P445" s="0" t="s">
        <v>107</v>
      </c>
      <c r="Q445" s="0" t="s">
        <v>108</v>
      </c>
      <c r="R445" s="0" t="s">
        <v>4599</v>
      </c>
      <c r="S445" s="0" t="s">
        <v>4600</v>
      </c>
      <c r="T445" s="0" t="s">
        <v>3604</v>
      </c>
      <c r="U445" s="0" t="s">
        <v>3605</v>
      </c>
      <c r="V445" s="0" t="s">
        <v>3606</v>
      </c>
      <c r="W445" s="0" t="s">
        <v>3607</v>
      </c>
      <c r="X445" s="0" t="s">
        <v>3808</v>
      </c>
      <c r="Y445" s="0" t="s">
        <v>4331</v>
      </c>
      <c r="Z445" s="0" t="s">
        <v>158</v>
      </c>
      <c r="AA445" s="0" t="s">
        <v>4567</v>
      </c>
      <c r="AB445" s="0" t="s">
        <v>4602</v>
      </c>
      <c r="AC445" s="0" t="s">
        <v>61</v>
      </c>
      <c r="AD445" s="0" t="s">
        <v>19</v>
      </c>
      <c r="AE445" s="0" t="s">
        <v>19</v>
      </c>
      <c r="AF445" s="0" t="s">
        <v>118</v>
      </c>
      <c r="AG445" s="0" t="s">
        <v>118</v>
      </c>
      <c r="AH445" s="0" t="s">
        <v>22</v>
      </c>
      <c r="AI445" s="0" t="s">
        <v>22</v>
      </c>
      <c r="AJ445" s="0" t="s">
        <v>22</v>
      </c>
      <c r="AK445" s="0" t="s">
        <v>22</v>
      </c>
    </row>
    <row customHeight="1" ht="11.25">
      <c r="A446" s="0" t="s">
        <v>22</v>
      </c>
      <c r="B446" s="0" t="s">
        <v>48</v>
      </c>
      <c r="C446" s="0" t="s">
        <v>50</v>
      </c>
      <c r="D446" s="0" t="s">
        <v>22</v>
      </c>
      <c r="E446" s="0" t="s">
        <v>4598</v>
      </c>
      <c r="F446" s="0" t="s">
        <v>1269</v>
      </c>
      <c r="G446" s="0" t="s">
        <v>107</v>
      </c>
      <c r="H446" s="0" t="s">
        <v>107</v>
      </c>
      <c r="I446" s="0" t="s">
        <v>108</v>
      </c>
      <c r="J446" s="0" t="s">
        <v>4599</v>
      </c>
      <c r="K446" s="0" t="s">
        <v>4600</v>
      </c>
      <c r="L446" s="0" t="s">
        <v>4601</v>
      </c>
      <c r="M446" s="0" t="s">
        <v>1261</v>
      </c>
      <c r="N446" s="0" t="s">
        <v>98</v>
      </c>
      <c r="O446" s="0" t="s">
        <v>107</v>
      </c>
      <c r="P446" s="0" t="s">
        <v>107</v>
      </c>
      <c r="Q446" s="0" t="s">
        <v>108</v>
      </c>
      <c r="R446" s="0" t="s">
        <v>4599</v>
      </c>
      <c r="S446" s="0" t="s">
        <v>4600</v>
      </c>
      <c r="T446" s="0" t="s">
        <v>3604</v>
      </c>
      <c r="U446" s="0" t="s">
        <v>3605</v>
      </c>
      <c r="V446" s="0" t="s">
        <v>3606</v>
      </c>
      <c r="W446" s="0" t="s">
        <v>3607</v>
      </c>
      <c r="X446" s="0" t="s">
        <v>3808</v>
      </c>
      <c r="Y446" s="0" t="s">
        <v>4331</v>
      </c>
      <c r="Z446" s="0" t="s">
        <v>158</v>
      </c>
      <c r="AA446" s="0" t="s">
        <v>4567</v>
      </c>
      <c r="AB446" s="0" t="s">
        <v>4602</v>
      </c>
      <c r="AC446" s="0" t="s">
        <v>61</v>
      </c>
      <c r="AD446" s="0" t="s">
        <v>19</v>
      </c>
      <c r="AE446" s="0" t="s">
        <v>19</v>
      </c>
      <c r="AF446" s="0" t="s">
        <v>118</v>
      </c>
      <c r="AG446" s="0" t="s">
        <v>118</v>
      </c>
      <c r="AH446" s="0" t="s">
        <v>22</v>
      </c>
      <c r="AI446" s="0" t="s">
        <v>22</v>
      </c>
      <c r="AJ446" s="0" t="s">
        <v>22</v>
      </c>
      <c r="AK446" s="0" t="s">
        <v>22</v>
      </c>
    </row>
    <row customHeight="1" ht="11.25">
      <c r="A447" s="0" t="s">
        <v>22</v>
      </c>
      <c r="B447" s="0" t="s">
        <v>48</v>
      </c>
      <c r="C447" s="0" t="s">
        <v>50</v>
      </c>
      <c r="D447" s="0" t="s">
        <v>22</v>
      </c>
      <c r="E447" s="0" t="s">
        <v>4603</v>
      </c>
      <c r="F447" s="0" t="s">
        <v>1269</v>
      </c>
      <c r="G447" s="0" t="s">
        <v>107</v>
      </c>
      <c r="H447" s="0" t="s">
        <v>107</v>
      </c>
      <c r="I447" s="0" t="s">
        <v>108</v>
      </c>
      <c r="J447" s="0" t="s">
        <v>4599</v>
      </c>
      <c r="K447" s="0" t="s">
        <v>4600</v>
      </c>
      <c r="L447" s="0" t="s">
        <v>4601</v>
      </c>
      <c r="M447" s="0" t="s">
        <v>1261</v>
      </c>
      <c r="N447" s="0" t="s">
        <v>98</v>
      </c>
      <c r="O447" s="0" t="s">
        <v>107</v>
      </c>
      <c r="P447" s="0" t="s">
        <v>107</v>
      </c>
      <c r="Q447" s="0" t="s">
        <v>108</v>
      </c>
      <c r="R447" s="0" t="s">
        <v>4599</v>
      </c>
      <c r="S447" s="0" t="s">
        <v>4600</v>
      </c>
      <c r="T447" s="0" t="s">
        <v>3604</v>
      </c>
      <c r="U447" s="0" t="s">
        <v>3605</v>
      </c>
      <c r="V447" s="0" t="s">
        <v>3606</v>
      </c>
      <c r="W447" s="0" t="s">
        <v>3607</v>
      </c>
      <c r="X447" s="0" t="s">
        <v>3808</v>
      </c>
      <c r="Y447" s="0" t="s">
        <v>4331</v>
      </c>
      <c r="Z447" s="0" t="s">
        <v>158</v>
      </c>
      <c r="AA447" s="0" t="s">
        <v>4567</v>
      </c>
      <c r="AB447" s="0" t="s">
        <v>4602</v>
      </c>
      <c r="AC447" s="0" t="s">
        <v>61</v>
      </c>
      <c r="AD447" s="0" t="s">
        <v>19</v>
      </c>
      <c r="AE447" s="0" t="s">
        <v>19</v>
      </c>
      <c r="AF447" s="0" t="s">
        <v>132</v>
      </c>
      <c r="AG447" s="0" t="s">
        <v>132</v>
      </c>
      <c r="AH447" s="0" t="s">
        <v>22</v>
      </c>
      <c r="AI447" s="0" t="s">
        <v>22</v>
      </c>
      <c r="AJ447" s="0" t="s">
        <v>22</v>
      </c>
      <c r="AK447" s="0" t="s">
        <v>22</v>
      </c>
    </row>
    <row customHeight="1" ht="11.25">
      <c r="A448" s="0" t="s">
        <v>22</v>
      </c>
      <c r="B448" s="0" t="s">
        <v>48</v>
      </c>
      <c r="C448" s="0" t="s">
        <v>50</v>
      </c>
      <c r="D448" s="0" t="s">
        <v>22</v>
      </c>
      <c r="E448" s="0" t="s">
        <v>4603</v>
      </c>
      <c r="F448" s="0" t="s">
        <v>1269</v>
      </c>
      <c r="G448" s="0" t="s">
        <v>107</v>
      </c>
      <c r="H448" s="0" t="s">
        <v>107</v>
      </c>
      <c r="I448" s="0" t="s">
        <v>108</v>
      </c>
      <c r="J448" s="0" t="s">
        <v>4599</v>
      </c>
      <c r="K448" s="0" t="s">
        <v>4600</v>
      </c>
      <c r="L448" s="0" t="s">
        <v>4601</v>
      </c>
      <c r="M448" s="0" t="s">
        <v>1261</v>
      </c>
      <c r="N448" s="0" t="s">
        <v>98</v>
      </c>
      <c r="O448" s="0" t="s">
        <v>107</v>
      </c>
      <c r="P448" s="0" t="s">
        <v>107</v>
      </c>
      <c r="Q448" s="0" t="s">
        <v>108</v>
      </c>
      <c r="R448" s="0" t="s">
        <v>4599</v>
      </c>
      <c r="S448" s="0" t="s">
        <v>4600</v>
      </c>
      <c r="T448" s="0" t="s">
        <v>3604</v>
      </c>
      <c r="U448" s="0" t="s">
        <v>3605</v>
      </c>
      <c r="V448" s="0" t="s">
        <v>3606</v>
      </c>
      <c r="W448" s="0" t="s">
        <v>3607</v>
      </c>
      <c r="X448" s="0" t="s">
        <v>3808</v>
      </c>
      <c r="Y448" s="0" t="s">
        <v>4331</v>
      </c>
      <c r="Z448" s="0" t="s">
        <v>158</v>
      </c>
      <c r="AA448" s="0" t="s">
        <v>4567</v>
      </c>
      <c r="AB448" s="0" t="s">
        <v>4602</v>
      </c>
      <c r="AC448" s="0" t="s">
        <v>61</v>
      </c>
      <c r="AD448" s="0" t="s">
        <v>19</v>
      </c>
      <c r="AE448" s="0" t="s">
        <v>19</v>
      </c>
      <c r="AF448" s="0" t="s">
        <v>132</v>
      </c>
      <c r="AG448" s="0" t="s">
        <v>132</v>
      </c>
      <c r="AH448" s="0" t="s">
        <v>22</v>
      </c>
      <c r="AI448" s="0" t="s">
        <v>22</v>
      </c>
      <c r="AJ448" s="0" t="s">
        <v>22</v>
      </c>
      <c r="AK448" s="0" t="s">
        <v>22</v>
      </c>
    </row>
    <row customHeight="1" ht="11.25">
      <c r="A449" s="0" t="s">
        <v>22</v>
      </c>
      <c r="B449" s="0" t="s">
        <v>48</v>
      </c>
      <c r="C449" s="0" t="s">
        <v>50</v>
      </c>
      <c r="D449" s="0" t="s">
        <v>22</v>
      </c>
      <c r="E449" s="0" t="s">
        <v>4603</v>
      </c>
      <c r="F449" s="0" t="s">
        <v>1306</v>
      </c>
      <c r="G449" s="0" t="s">
        <v>107</v>
      </c>
      <c r="H449" s="0" t="s">
        <v>107</v>
      </c>
      <c r="I449" s="0" t="s">
        <v>108</v>
      </c>
      <c r="J449" s="0" t="s">
        <v>4599</v>
      </c>
      <c r="K449" s="0" t="s">
        <v>4600</v>
      </c>
      <c r="L449" s="0" t="s">
        <v>4601</v>
      </c>
      <c r="M449" s="0" t="s">
        <v>1261</v>
      </c>
      <c r="N449" s="0" t="s">
        <v>98</v>
      </c>
      <c r="O449" s="0" t="s">
        <v>107</v>
      </c>
      <c r="P449" s="0" t="s">
        <v>107</v>
      </c>
      <c r="Q449" s="0" t="s">
        <v>108</v>
      </c>
      <c r="R449" s="0" t="s">
        <v>4599</v>
      </c>
      <c r="S449" s="0" t="s">
        <v>4600</v>
      </c>
      <c r="T449" s="0" t="s">
        <v>3604</v>
      </c>
      <c r="U449" s="0" t="s">
        <v>3605</v>
      </c>
      <c r="V449" s="0" t="s">
        <v>3606</v>
      </c>
      <c r="W449" s="0" t="s">
        <v>3607</v>
      </c>
      <c r="X449" s="0" t="s">
        <v>3808</v>
      </c>
      <c r="Y449" s="0" t="s">
        <v>4331</v>
      </c>
      <c r="Z449" s="0" t="s">
        <v>158</v>
      </c>
      <c r="AA449" s="0" t="s">
        <v>4567</v>
      </c>
      <c r="AB449" s="0" t="s">
        <v>4602</v>
      </c>
      <c r="AC449" s="0" t="s">
        <v>61</v>
      </c>
      <c r="AD449" s="0" t="s">
        <v>19</v>
      </c>
      <c r="AE449" s="0" t="s">
        <v>61</v>
      </c>
      <c r="AF449" s="0" t="s">
        <v>132</v>
      </c>
      <c r="AG449" s="0" t="s">
        <v>132</v>
      </c>
      <c r="AH449" s="0" t="s">
        <v>22</v>
      </c>
      <c r="AI449" s="0" t="s">
        <v>22</v>
      </c>
      <c r="AJ449" s="0" t="s">
        <v>132</v>
      </c>
      <c r="AK449" s="0" t="s">
        <v>132</v>
      </c>
    </row>
    <row customHeight="1" ht="11.25">
      <c r="A450" s="0" t="s">
        <v>22</v>
      </c>
      <c r="B450" s="0" t="s">
        <v>48</v>
      </c>
      <c r="C450" s="0" t="s">
        <v>50</v>
      </c>
      <c r="D450" s="0" t="s">
        <v>22</v>
      </c>
      <c r="E450" s="0" t="s">
        <v>4603</v>
      </c>
      <c r="F450" s="0" t="s">
        <v>1306</v>
      </c>
      <c r="G450" s="0" t="s">
        <v>107</v>
      </c>
      <c r="H450" s="0" t="s">
        <v>107</v>
      </c>
      <c r="I450" s="0" t="s">
        <v>108</v>
      </c>
      <c r="J450" s="0" t="s">
        <v>4599</v>
      </c>
      <c r="K450" s="0" t="s">
        <v>4600</v>
      </c>
      <c r="L450" s="0" t="s">
        <v>4601</v>
      </c>
      <c r="M450" s="0" t="s">
        <v>1261</v>
      </c>
      <c r="N450" s="0" t="s">
        <v>98</v>
      </c>
      <c r="O450" s="0" t="s">
        <v>107</v>
      </c>
      <c r="P450" s="0" t="s">
        <v>107</v>
      </c>
      <c r="Q450" s="0" t="s">
        <v>108</v>
      </c>
      <c r="R450" s="0" t="s">
        <v>4599</v>
      </c>
      <c r="S450" s="0" t="s">
        <v>4600</v>
      </c>
      <c r="T450" s="0" t="s">
        <v>3604</v>
      </c>
      <c r="U450" s="0" t="s">
        <v>3605</v>
      </c>
      <c r="V450" s="0" t="s">
        <v>3606</v>
      </c>
      <c r="W450" s="0" t="s">
        <v>3607</v>
      </c>
      <c r="X450" s="0" t="s">
        <v>3808</v>
      </c>
      <c r="Y450" s="0" t="s">
        <v>4331</v>
      </c>
      <c r="Z450" s="0" t="s">
        <v>158</v>
      </c>
      <c r="AA450" s="0" t="s">
        <v>4567</v>
      </c>
      <c r="AB450" s="0" t="s">
        <v>4602</v>
      </c>
      <c r="AC450" s="0" t="s">
        <v>61</v>
      </c>
      <c r="AD450" s="0" t="s">
        <v>19</v>
      </c>
      <c r="AE450" s="0" t="s">
        <v>61</v>
      </c>
      <c r="AF450" s="0" t="s">
        <v>132</v>
      </c>
      <c r="AG450" s="0" t="s">
        <v>132</v>
      </c>
      <c r="AH450" s="0" t="s">
        <v>22</v>
      </c>
      <c r="AI450" s="0" t="s">
        <v>22</v>
      </c>
      <c r="AJ450" s="0" t="s">
        <v>132</v>
      </c>
      <c r="AK450" s="0" t="s">
        <v>132</v>
      </c>
    </row>
    <row customHeight="1" ht="11.25">
      <c r="A451" s="0" t="s">
        <v>22</v>
      </c>
      <c r="B451" s="0" t="s">
        <v>48</v>
      </c>
      <c r="C451" s="0" t="s">
        <v>50</v>
      </c>
      <c r="D451" s="0" t="s">
        <v>22</v>
      </c>
      <c r="E451" s="0" t="s">
        <v>4604</v>
      </c>
      <c r="F451" s="0" t="s">
        <v>1269</v>
      </c>
      <c r="G451" s="0" t="s">
        <v>155</v>
      </c>
      <c r="H451" s="0" t="s">
        <v>155</v>
      </c>
      <c r="I451" s="0" t="s">
        <v>156</v>
      </c>
      <c r="J451" s="0" t="s">
        <v>1466</v>
      </c>
      <c r="K451" s="0" t="s">
        <v>1467</v>
      </c>
      <c r="L451" s="0" t="s">
        <v>4565</v>
      </c>
      <c r="M451" s="0" t="s">
        <v>1261</v>
      </c>
      <c r="N451" s="0" t="s">
        <v>98</v>
      </c>
      <c r="O451" s="0" t="s">
        <v>155</v>
      </c>
      <c r="P451" s="0" t="s">
        <v>155</v>
      </c>
      <c r="Q451" s="0" t="s">
        <v>156</v>
      </c>
      <c r="R451" s="0" t="s">
        <v>1466</v>
      </c>
      <c r="S451" s="0" t="s">
        <v>1467</v>
      </c>
      <c r="T451" s="0" t="s">
        <v>3737</v>
      </c>
      <c r="U451" s="0" t="s">
        <v>3738</v>
      </c>
      <c r="V451" s="0" t="s">
        <v>3739</v>
      </c>
      <c r="W451" s="0" t="s">
        <v>3607</v>
      </c>
      <c r="X451" s="0" t="s">
        <v>3700</v>
      </c>
      <c r="Y451" s="0" t="s">
        <v>3605</v>
      </c>
      <c r="Z451" s="0" t="s">
        <v>3740</v>
      </c>
      <c r="AA451" s="0" t="s">
        <v>3741</v>
      </c>
      <c r="AB451" s="0" t="s">
        <v>3742</v>
      </c>
      <c r="AC451" s="0" t="s">
        <v>61</v>
      </c>
      <c r="AD451" s="0" t="s">
        <v>19</v>
      </c>
      <c r="AE451" s="0" t="s">
        <v>19</v>
      </c>
      <c r="AF451" s="0" t="s">
        <v>118</v>
      </c>
      <c r="AG451" s="0" t="s">
        <v>118</v>
      </c>
      <c r="AH451" s="0" t="s">
        <v>22</v>
      </c>
      <c r="AI451" s="0" t="s">
        <v>22</v>
      </c>
      <c r="AJ451" s="0" t="s">
        <v>22</v>
      </c>
      <c r="AK451" s="0" t="s">
        <v>22</v>
      </c>
    </row>
    <row customHeight="1" ht="11.25">
      <c r="A452" s="0" t="s">
        <v>22</v>
      </c>
      <c r="B452" s="0" t="s">
        <v>48</v>
      </c>
      <c r="C452" s="0" t="s">
        <v>50</v>
      </c>
      <c r="D452" s="0" t="s">
        <v>22</v>
      </c>
      <c r="E452" s="0" t="s">
        <v>4604</v>
      </c>
      <c r="F452" s="0" t="s">
        <v>1269</v>
      </c>
      <c r="G452" s="0" t="s">
        <v>155</v>
      </c>
      <c r="H452" s="0" t="s">
        <v>155</v>
      </c>
      <c r="I452" s="0" t="s">
        <v>156</v>
      </c>
      <c r="J452" s="0" t="s">
        <v>1466</v>
      </c>
      <c r="K452" s="0" t="s">
        <v>1467</v>
      </c>
      <c r="L452" s="0" t="s">
        <v>4565</v>
      </c>
      <c r="M452" s="0" t="s">
        <v>1261</v>
      </c>
      <c r="N452" s="0" t="s">
        <v>98</v>
      </c>
      <c r="O452" s="0" t="s">
        <v>155</v>
      </c>
      <c r="P452" s="0" t="s">
        <v>155</v>
      </c>
      <c r="Q452" s="0" t="s">
        <v>156</v>
      </c>
      <c r="R452" s="0" t="s">
        <v>1466</v>
      </c>
      <c r="S452" s="0" t="s">
        <v>1467</v>
      </c>
      <c r="T452" s="0" t="s">
        <v>3737</v>
      </c>
      <c r="U452" s="0" t="s">
        <v>3738</v>
      </c>
      <c r="V452" s="0" t="s">
        <v>3739</v>
      </c>
      <c r="W452" s="0" t="s">
        <v>3607</v>
      </c>
      <c r="X452" s="0" t="s">
        <v>3700</v>
      </c>
      <c r="Y452" s="0" t="s">
        <v>3605</v>
      </c>
      <c r="Z452" s="0" t="s">
        <v>3740</v>
      </c>
      <c r="AA452" s="0" t="s">
        <v>3741</v>
      </c>
      <c r="AB452" s="0" t="s">
        <v>3742</v>
      </c>
      <c r="AC452" s="0" t="s">
        <v>61</v>
      </c>
      <c r="AD452" s="0" t="s">
        <v>19</v>
      </c>
      <c r="AE452" s="0" t="s">
        <v>19</v>
      </c>
      <c r="AF452" s="0" t="s">
        <v>118</v>
      </c>
      <c r="AG452" s="0" t="s">
        <v>118</v>
      </c>
      <c r="AH452" s="0" t="s">
        <v>22</v>
      </c>
      <c r="AI452" s="0" t="s">
        <v>22</v>
      </c>
      <c r="AJ452" s="0" t="s">
        <v>22</v>
      </c>
      <c r="AK452" s="0" t="s">
        <v>22</v>
      </c>
    </row>
    <row customHeight="1" ht="11.25">
      <c r="A453" s="0" t="s">
        <v>22</v>
      </c>
      <c r="B453" s="0" t="s">
        <v>48</v>
      </c>
      <c r="C453" s="0" t="s">
        <v>50</v>
      </c>
      <c r="D453" s="0" t="s">
        <v>22</v>
      </c>
      <c r="E453" s="0" t="s">
        <v>4605</v>
      </c>
      <c r="F453" s="0" t="s">
        <v>1269</v>
      </c>
      <c r="G453" s="0" t="s">
        <v>155</v>
      </c>
      <c r="H453" s="0" t="s">
        <v>155</v>
      </c>
      <c r="I453" s="0" t="s">
        <v>156</v>
      </c>
      <c r="J453" s="0" t="s">
        <v>4606</v>
      </c>
      <c r="K453" s="0" t="s">
        <v>4607</v>
      </c>
      <c r="L453" s="0" t="s">
        <v>4608</v>
      </c>
      <c r="M453" s="0" t="s">
        <v>1261</v>
      </c>
      <c r="N453" s="0" t="s">
        <v>98</v>
      </c>
      <c r="O453" s="0" t="s">
        <v>155</v>
      </c>
      <c r="P453" s="0" t="s">
        <v>155</v>
      </c>
      <c r="Q453" s="0" t="s">
        <v>156</v>
      </c>
      <c r="R453" s="0" t="s">
        <v>4606</v>
      </c>
      <c r="S453" s="0" t="s">
        <v>4607</v>
      </c>
      <c r="T453" s="0" t="s">
        <v>3604</v>
      </c>
      <c r="U453" s="0" t="s">
        <v>3605</v>
      </c>
      <c r="V453" s="0" t="s">
        <v>3699</v>
      </c>
      <c r="W453" s="0" t="s">
        <v>3607</v>
      </c>
      <c r="X453" s="0" t="s">
        <v>3608</v>
      </c>
      <c r="Y453" s="0" t="s">
        <v>3605</v>
      </c>
      <c r="Z453" s="0" t="s">
        <v>4609</v>
      </c>
      <c r="AA453" s="0" t="s">
        <v>4610</v>
      </c>
      <c r="AB453" s="0" t="s">
        <v>4611</v>
      </c>
      <c r="AC453" s="0" t="s">
        <v>61</v>
      </c>
      <c r="AD453" s="0" t="s">
        <v>19</v>
      </c>
      <c r="AE453" s="0" t="s">
        <v>19</v>
      </c>
      <c r="AF453" s="0" t="s">
        <v>118</v>
      </c>
      <c r="AG453" s="0" t="s">
        <v>118</v>
      </c>
      <c r="AH453" s="0" t="s">
        <v>22</v>
      </c>
      <c r="AI453" s="0" t="s">
        <v>22</v>
      </c>
      <c r="AJ453" s="0" t="s">
        <v>22</v>
      </c>
      <c r="AK453" s="0" t="s">
        <v>22</v>
      </c>
    </row>
    <row customHeight="1" ht="11.25">
      <c r="A454" s="0" t="s">
        <v>22</v>
      </c>
      <c r="B454" s="0" t="s">
        <v>48</v>
      </c>
      <c r="C454" s="0" t="s">
        <v>50</v>
      </c>
      <c r="D454" s="0" t="s">
        <v>22</v>
      </c>
      <c r="E454" s="0" t="s">
        <v>4605</v>
      </c>
      <c r="F454" s="0" t="s">
        <v>1269</v>
      </c>
      <c r="G454" s="0" t="s">
        <v>155</v>
      </c>
      <c r="H454" s="0" t="s">
        <v>155</v>
      </c>
      <c r="I454" s="0" t="s">
        <v>156</v>
      </c>
      <c r="J454" s="0" t="s">
        <v>4606</v>
      </c>
      <c r="K454" s="0" t="s">
        <v>4607</v>
      </c>
      <c r="L454" s="0" t="s">
        <v>4608</v>
      </c>
      <c r="M454" s="0" t="s">
        <v>1261</v>
      </c>
      <c r="N454" s="0" t="s">
        <v>98</v>
      </c>
      <c r="O454" s="0" t="s">
        <v>155</v>
      </c>
      <c r="P454" s="0" t="s">
        <v>155</v>
      </c>
      <c r="Q454" s="0" t="s">
        <v>156</v>
      </c>
      <c r="R454" s="0" t="s">
        <v>4606</v>
      </c>
      <c r="S454" s="0" t="s">
        <v>4607</v>
      </c>
      <c r="T454" s="0" t="s">
        <v>3604</v>
      </c>
      <c r="U454" s="0" t="s">
        <v>3605</v>
      </c>
      <c r="V454" s="0" t="s">
        <v>3699</v>
      </c>
      <c r="W454" s="0" t="s">
        <v>3607</v>
      </c>
      <c r="X454" s="0" t="s">
        <v>3608</v>
      </c>
      <c r="Y454" s="0" t="s">
        <v>3605</v>
      </c>
      <c r="Z454" s="0" t="s">
        <v>4609</v>
      </c>
      <c r="AA454" s="0" t="s">
        <v>4610</v>
      </c>
      <c r="AB454" s="0" t="s">
        <v>4611</v>
      </c>
      <c r="AC454" s="0" t="s">
        <v>61</v>
      </c>
      <c r="AD454" s="0" t="s">
        <v>19</v>
      </c>
      <c r="AE454" s="0" t="s">
        <v>19</v>
      </c>
      <c r="AF454" s="0" t="s">
        <v>118</v>
      </c>
      <c r="AG454" s="0" t="s">
        <v>118</v>
      </c>
      <c r="AH454" s="0" t="s">
        <v>22</v>
      </c>
      <c r="AI454" s="0" t="s">
        <v>22</v>
      </c>
      <c r="AJ454" s="0" t="s">
        <v>22</v>
      </c>
      <c r="AK454" s="0" t="s">
        <v>22</v>
      </c>
    </row>
    <row customHeight="1" ht="11.25">
      <c r="A455" s="0" t="s">
        <v>22</v>
      </c>
      <c r="B455" s="0" t="s">
        <v>48</v>
      </c>
      <c r="C455" s="0" t="s">
        <v>50</v>
      </c>
      <c r="D455" s="0" t="s">
        <v>22</v>
      </c>
      <c r="E455" s="0" t="s">
        <v>4612</v>
      </c>
      <c r="F455" s="0" t="s">
        <v>1306</v>
      </c>
      <c r="G455" s="0" t="s">
        <v>1472</v>
      </c>
      <c r="H455" s="0" t="s">
        <v>1472</v>
      </c>
      <c r="I455" s="0" t="s">
        <v>1473</v>
      </c>
      <c r="J455" s="0" t="s">
        <v>4180</v>
      </c>
      <c r="K455" s="0" t="s">
        <v>4181</v>
      </c>
      <c r="L455" s="0" t="s">
        <v>4337</v>
      </c>
      <c r="M455" s="0" t="s">
        <v>4337</v>
      </c>
      <c r="N455" s="0" t="s">
        <v>98</v>
      </c>
      <c r="O455" s="0" t="s">
        <v>1472</v>
      </c>
      <c r="P455" s="0" t="s">
        <v>1472</v>
      </c>
      <c r="Q455" s="0" t="s">
        <v>1473</v>
      </c>
      <c r="R455" s="0" t="s">
        <v>4180</v>
      </c>
      <c r="S455" s="0" t="s">
        <v>4181</v>
      </c>
      <c r="T455" s="0" t="s">
        <v>3737</v>
      </c>
      <c r="U455" s="0" t="s">
        <v>4339</v>
      </c>
      <c r="V455" s="0" t="s">
        <v>4340</v>
      </c>
      <c r="W455" s="0" t="s">
        <v>3607</v>
      </c>
      <c r="X455" s="0" t="s">
        <v>3700</v>
      </c>
      <c r="Y455" s="0" t="s">
        <v>3605</v>
      </c>
      <c r="Z455" s="0" t="s">
        <v>4250</v>
      </c>
      <c r="AA455" s="0" t="s">
        <v>4251</v>
      </c>
      <c r="AB455" s="0" t="s">
        <v>4347</v>
      </c>
      <c r="AC455" s="0" t="s">
        <v>61</v>
      </c>
      <c r="AD455" s="0" t="s">
        <v>19</v>
      </c>
      <c r="AE455" s="0" t="s">
        <v>61</v>
      </c>
      <c r="AF455" s="0" t="s">
        <v>118</v>
      </c>
      <c r="AG455" s="0" t="s">
        <v>117</v>
      </c>
      <c r="AH455" s="0" t="s">
        <v>22</v>
      </c>
      <c r="AI455" s="0" t="s">
        <v>22</v>
      </c>
      <c r="AJ455" s="0" t="s">
        <v>118</v>
      </c>
      <c r="AK455" s="0" t="s">
        <v>117</v>
      </c>
    </row>
    <row customHeight="1" ht="11.25">
      <c r="A456" s="0" t="s">
        <v>22</v>
      </c>
      <c r="B456" s="0" t="s">
        <v>48</v>
      </c>
      <c r="C456" s="0" t="s">
        <v>50</v>
      </c>
      <c r="D456" s="0" t="s">
        <v>22</v>
      </c>
      <c r="E456" s="0" t="s">
        <v>4612</v>
      </c>
      <c r="F456" s="0" t="s">
        <v>1306</v>
      </c>
      <c r="G456" s="0" t="s">
        <v>169</v>
      </c>
      <c r="H456" s="0" t="s">
        <v>169</v>
      </c>
      <c r="I456" s="0" t="s">
        <v>170</v>
      </c>
      <c r="J456" s="0" t="s">
        <v>4180</v>
      </c>
      <c r="K456" s="0" t="s">
        <v>4343</v>
      </c>
      <c r="L456" s="0" t="s">
        <v>4337</v>
      </c>
      <c r="M456" s="0" t="s">
        <v>4337</v>
      </c>
      <c r="N456" s="0" t="s">
        <v>98</v>
      </c>
      <c r="O456" s="0" t="s">
        <v>169</v>
      </c>
      <c r="P456" s="0" t="s">
        <v>169</v>
      </c>
      <c r="Q456" s="0" t="s">
        <v>170</v>
      </c>
      <c r="R456" s="0" t="s">
        <v>4180</v>
      </c>
      <c r="S456" s="0" t="s">
        <v>4343</v>
      </c>
      <c r="T456" s="0" t="s">
        <v>3737</v>
      </c>
      <c r="U456" s="0" t="s">
        <v>4339</v>
      </c>
      <c r="V456" s="0" t="s">
        <v>4340</v>
      </c>
      <c r="W456" s="0" t="s">
        <v>3607</v>
      </c>
      <c r="X456" s="0" t="s">
        <v>3700</v>
      </c>
      <c r="Y456" s="0" t="s">
        <v>3605</v>
      </c>
      <c r="Z456" s="0" t="s">
        <v>4250</v>
      </c>
      <c r="AA456" s="0" t="s">
        <v>4251</v>
      </c>
      <c r="AB456" s="0" t="s">
        <v>4347</v>
      </c>
      <c r="AC456" s="0" t="s">
        <v>61</v>
      </c>
      <c r="AD456" s="0" t="s">
        <v>19</v>
      </c>
      <c r="AE456" s="0" t="s">
        <v>61</v>
      </c>
      <c r="AF456" s="0" t="s">
        <v>118</v>
      </c>
      <c r="AG456" s="0" t="s">
        <v>117</v>
      </c>
      <c r="AH456" s="0" t="s">
        <v>22</v>
      </c>
      <c r="AI456" s="0" t="s">
        <v>22</v>
      </c>
      <c r="AJ456" s="0" t="s">
        <v>118</v>
      </c>
      <c r="AK456" s="0" t="s">
        <v>117</v>
      </c>
    </row>
    <row customHeight="1" ht="11.25">
      <c r="A457" s="0" t="s">
        <v>22</v>
      </c>
      <c r="B457" s="0" t="s">
        <v>48</v>
      </c>
      <c r="C457" s="0" t="s">
        <v>50</v>
      </c>
      <c r="D457" s="0" t="s">
        <v>22</v>
      </c>
      <c r="E457" s="0" t="s">
        <v>4613</v>
      </c>
      <c r="F457" s="0" t="s">
        <v>1306</v>
      </c>
      <c r="G457" s="0" t="s">
        <v>1472</v>
      </c>
      <c r="H457" s="0" t="s">
        <v>1472</v>
      </c>
      <c r="I457" s="0" t="s">
        <v>1473</v>
      </c>
      <c r="J457" s="0" t="s">
        <v>4180</v>
      </c>
      <c r="K457" s="0" t="s">
        <v>4181</v>
      </c>
      <c r="L457" s="0" t="s">
        <v>4614</v>
      </c>
      <c r="M457" s="0" t="s">
        <v>4614</v>
      </c>
      <c r="N457" s="0" t="s">
        <v>98</v>
      </c>
      <c r="O457" s="0" t="s">
        <v>1472</v>
      </c>
      <c r="P457" s="0" t="s">
        <v>1472</v>
      </c>
      <c r="Q457" s="0" t="s">
        <v>1473</v>
      </c>
      <c r="R457" s="0" t="s">
        <v>4180</v>
      </c>
      <c r="S457" s="0" t="s">
        <v>4181</v>
      </c>
      <c r="T457" s="0" t="s">
        <v>3737</v>
      </c>
      <c r="U457" s="0" t="s">
        <v>4339</v>
      </c>
      <c r="V457" s="0" t="s">
        <v>4340</v>
      </c>
      <c r="W457" s="0" t="s">
        <v>3607</v>
      </c>
      <c r="X457" s="0" t="s">
        <v>3700</v>
      </c>
      <c r="Y457" s="0" t="s">
        <v>3605</v>
      </c>
      <c r="Z457" s="0" t="s">
        <v>4250</v>
      </c>
      <c r="AA457" s="0" t="s">
        <v>4251</v>
      </c>
      <c r="AB457" s="0" t="s">
        <v>4347</v>
      </c>
      <c r="AC457" s="0" t="s">
        <v>61</v>
      </c>
      <c r="AD457" s="0" t="s">
        <v>19</v>
      </c>
      <c r="AE457" s="0" t="s">
        <v>61</v>
      </c>
      <c r="AF457" s="0" t="s">
        <v>118</v>
      </c>
      <c r="AG457" s="0" t="s">
        <v>117</v>
      </c>
      <c r="AH457" s="0" t="s">
        <v>22</v>
      </c>
      <c r="AI457" s="0" t="s">
        <v>22</v>
      </c>
      <c r="AJ457" s="0" t="s">
        <v>118</v>
      </c>
      <c r="AK457" s="0" t="s">
        <v>117</v>
      </c>
    </row>
    <row customHeight="1" ht="11.25">
      <c r="A458" s="0" t="s">
        <v>22</v>
      </c>
      <c r="B458" s="0" t="s">
        <v>48</v>
      </c>
      <c r="C458" s="0" t="s">
        <v>50</v>
      </c>
      <c r="D458" s="0" t="s">
        <v>22</v>
      </c>
      <c r="E458" s="0" t="s">
        <v>4613</v>
      </c>
      <c r="F458" s="0" t="s">
        <v>1306</v>
      </c>
      <c r="G458" s="0" t="s">
        <v>169</v>
      </c>
      <c r="H458" s="0" t="s">
        <v>169</v>
      </c>
      <c r="I458" s="0" t="s">
        <v>170</v>
      </c>
      <c r="J458" s="0" t="s">
        <v>4180</v>
      </c>
      <c r="K458" s="0" t="s">
        <v>4343</v>
      </c>
      <c r="L458" s="0" t="s">
        <v>4614</v>
      </c>
      <c r="M458" s="0" t="s">
        <v>4614</v>
      </c>
      <c r="N458" s="0" t="s">
        <v>98</v>
      </c>
      <c r="O458" s="0" t="s">
        <v>169</v>
      </c>
      <c r="P458" s="0" t="s">
        <v>169</v>
      </c>
      <c r="Q458" s="0" t="s">
        <v>170</v>
      </c>
      <c r="R458" s="0" t="s">
        <v>4180</v>
      </c>
      <c r="S458" s="0" t="s">
        <v>4343</v>
      </c>
      <c r="T458" s="0" t="s">
        <v>3737</v>
      </c>
      <c r="U458" s="0" t="s">
        <v>4339</v>
      </c>
      <c r="V458" s="0" t="s">
        <v>4340</v>
      </c>
      <c r="W458" s="0" t="s">
        <v>3607</v>
      </c>
      <c r="X458" s="0" t="s">
        <v>3700</v>
      </c>
      <c r="Y458" s="0" t="s">
        <v>3605</v>
      </c>
      <c r="Z458" s="0" t="s">
        <v>4250</v>
      </c>
      <c r="AA458" s="0" t="s">
        <v>4251</v>
      </c>
      <c r="AB458" s="0" t="s">
        <v>4347</v>
      </c>
      <c r="AC458" s="0" t="s">
        <v>61</v>
      </c>
      <c r="AD458" s="0" t="s">
        <v>19</v>
      </c>
      <c r="AE458" s="0" t="s">
        <v>61</v>
      </c>
      <c r="AF458" s="0" t="s">
        <v>118</v>
      </c>
      <c r="AG458" s="0" t="s">
        <v>117</v>
      </c>
      <c r="AH458" s="0" t="s">
        <v>22</v>
      </c>
      <c r="AI458" s="0" t="s">
        <v>22</v>
      </c>
      <c r="AJ458" s="0" t="s">
        <v>118</v>
      </c>
      <c r="AK458" s="0" t="s">
        <v>117</v>
      </c>
    </row>
    <row customHeight="1" ht="11.25">
      <c r="A459" s="0" t="s">
        <v>22</v>
      </c>
      <c r="B459" s="0" t="s">
        <v>48</v>
      </c>
      <c r="C459" s="0" t="s">
        <v>50</v>
      </c>
      <c r="D459" s="0" t="s">
        <v>22</v>
      </c>
      <c r="E459" s="0" t="s">
        <v>4615</v>
      </c>
      <c r="F459" s="0" t="s">
        <v>1269</v>
      </c>
      <c r="G459" s="0" t="s">
        <v>155</v>
      </c>
      <c r="H459" s="0" t="s">
        <v>155</v>
      </c>
      <c r="I459" s="0" t="s">
        <v>156</v>
      </c>
      <c r="J459" s="0" t="s">
        <v>4274</v>
      </c>
      <c r="K459" s="0" t="s">
        <v>4275</v>
      </c>
      <c r="L459" s="0" t="s">
        <v>4616</v>
      </c>
      <c r="M459" s="0" t="s">
        <v>1261</v>
      </c>
      <c r="N459" s="0" t="s">
        <v>98</v>
      </c>
      <c r="O459" s="0" t="s">
        <v>155</v>
      </c>
      <c r="P459" s="0" t="s">
        <v>155</v>
      </c>
      <c r="Q459" s="0" t="s">
        <v>156</v>
      </c>
      <c r="R459" s="0" t="s">
        <v>4274</v>
      </c>
      <c r="S459" s="0" t="s">
        <v>4275</v>
      </c>
      <c r="T459" s="0" t="s">
        <v>3604</v>
      </c>
      <c r="U459" s="0" t="s">
        <v>3605</v>
      </c>
      <c r="V459" s="0" t="s">
        <v>3699</v>
      </c>
      <c r="W459" s="0" t="s">
        <v>3607</v>
      </c>
      <c r="X459" s="0" t="s">
        <v>3754</v>
      </c>
      <c r="Y459" s="0" t="s">
        <v>3733</v>
      </c>
      <c r="Z459" s="0" t="s">
        <v>1261</v>
      </c>
      <c r="AA459" s="0" t="s">
        <v>4617</v>
      </c>
      <c r="AB459" s="0" t="s">
        <v>4618</v>
      </c>
      <c r="AC459" s="0" t="s">
        <v>61</v>
      </c>
      <c r="AD459" s="0" t="s">
        <v>19</v>
      </c>
      <c r="AE459" s="0" t="s">
        <v>19</v>
      </c>
      <c r="AF459" s="0" t="s">
        <v>151</v>
      </c>
      <c r="AG459" s="0" t="s">
        <v>118</v>
      </c>
      <c r="AH459" s="0" t="s">
        <v>22</v>
      </c>
      <c r="AI459" s="0" t="s">
        <v>22</v>
      </c>
      <c r="AJ459" s="0" t="s">
        <v>22</v>
      </c>
      <c r="AK459" s="0" t="s">
        <v>22</v>
      </c>
    </row>
    <row customHeight="1" ht="11.25">
      <c r="A460" s="0" t="s">
        <v>22</v>
      </c>
      <c r="B460" s="0" t="s">
        <v>48</v>
      </c>
      <c r="C460" s="0" t="s">
        <v>50</v>
      </c>
      <c r="D460" s="0" t="s">
        <v>22</v>
      </c>
      <c r="E460" s="0" t="s">
        <v>4615</v>
      </c>
      <c r="F460" s="0" t="s">
        <v>1269</v>
      </c>
      <c r="G460" s="0" t="s">
        <v>155</v>
      </c>
      <c r="H460" s="0" t="s">
        <v>155</v>
      </c>
      <c r="I460" s="0" t="s">
        <v>156</v>
      </c>
      <c r="J460" s="0" t="s">
        <v>4274</v>
      </c>
      <c r="K460" s="0" t="s">
        <v>4275</v>
      </c>
      <c r="L460" s="0" t="s">
        <v>4616</v>
      </c>
      <c r="M460" s="0" t="s">
        <v>1261</v>
      </c>
      <c r="N460" s="0" t="s">
        <v>98</v>
      </c>
      <c r="O460" s="0" t="s">
        <v>155</v>
      </c>
      <c r="P460" s="0" t="s">
        <v>155</v>
      </c>
      <c r="Q460" s="0" t="s">
        <v>156</v>
      </c>
      <c r="R460" s="0" t="s">
        <v>4274</v>
      </c>
      <c r="S460" s="0" t="s">
        <v>4275</v>
      </c>
      <c r="T460" s="0" t="s">
        <v>3604</v>
      </c>
      <c r="U460" s="0" t="s">
        <v>3605</v>
      </c>
      <c r="V460" s="0" t="s">
        <v>3699</v>
      </c>
      <c r="W460" s="0" t="s">
        <v>3607</v>
      </c>
      <c r="X460" s="0" t="s">
        <v>3754</v>
      </c>
      <c r="Y460" s="0" t="s">
        <v>3733</v>
      </c>
      <c r="Z460" s="0" t="s">
        <v>1261</v>
      </c>
      <c r="AA460" s="0" t="s">
        <v>4617</v>
      </c>
      <c r="AB460" s="0" t="s">
        <v>4618</v>
      </c>
      <c r="AC460" s="0" t="s">
        <v>61</v>
      </c>
      <c r="AD460" s="0" t="s">
        <v>19</v>
      </c>
      <c r="AE460" s="0" t="s">
        <v>19</v>
      </c>
      <c r="AF460" s="0" t="s">
        <v>151</v>
      </c>
      <c r="AG460" s="0" t="s">
        <v>118</v>
      </c>
      <c r="AH460" s="0" t="s">
        <v>22</v>
      </c>
      <c r="AI460" s="0" t="s">
        <v>22</v>
      </c>
      <c r="AJ460" s="0" t="s">
        <v>22</v>
      </c>
      <c r="AK460" s="0" t="s">
        <v>22</v>
      </c>
    </row>
    <row customHeight="1" ht="11.25">
      <c r="A461" s="0" t="s">
        <v>22</v>
      </c>
      <c r="B461" s="0" t="s">
        <v>48</v>
      </c>
      <c r="C461" s="0" t="s">
        <v>50</v>
      </c>
      <c r="D461" s="0" t="s">
        <v>22</v>
      </c>
      <c r="E461" s="0" t="s">
        <v>4619</v>
      </c>
      <c r="F461" s="0" t="s">
        <v>1269</v>
      </c>
      <c r="G461" s="0" t="s">
        <v>107</v>
      </c>
      <c r="H461" s="0" t="s">
        <v>107</v>
      </c>
      <c r="I461" s="0" t="s">
        <v>108</v>
      </c>
      <c r="J461" s="0" t="s">
        <v>4599</v>
      </c>
      <c r="K461" s="0" t="s">
        <v>4600</v>
      </c>
      <c r="L461" s="0" t="s">
        <v>4601</v>
      </c>
      <c r="M461" s="0" t="s">
        <v>1261</v>
      </c>
      <c r="N461" s="0" t="s">
        <v>98</v>
      </c>
      <c r="O461" s="0" t="s">
        <v>107</v>
      </c>
      <c r="P461" s="0" t="s">
        <v>107</v>
      </c>
      <c r="Q461" s="0" t="s">
        <v>108</v>
      </c>
      <c r="R461" s="0" t="s">
        <v>4599</v>
      </c>
      <c r="S461" s="0" t="s">
        <v>4600</v>
      </c>
      <c r="T461" s="0" t="s">
        <v>3604</v>
      </c>
      <c r="U461" s="0" t="s">
        <v>3605</v>
      </c>
      <c r="V461" s="0" t="s">
        <v>3606</v>
      </c>
      <c r="W461" s="0" t="s">
        <v>3607</v>
      </c>
      <c r="X461" s="0" t="s">
        <v>3808</v>
      </c>
      <c r="Y461" s="0" t="s">
        <v>4331</v>
      </c>
      <c r="Z461" s="0" t="s">
        <v>158</v>
      </c>
      <c r="AA461" s="0" t="s">
        <v>4567</v>
      </c>
      <c r="AB461" s="0" t="s">
        <v>4602</v>
      </c>
      <c r="AC461" s="0" t="s">
        <v>61</v>
      </c>
      <c r="AD461" s="0" t="s">
        <v>19</v>
      </c>
      <c r="AE461" s="0" t="s">
        <v>19</v>
      </c>
      <c r="AF461" s="0" t="s">
        <v>118</v>
      </c>
      <c r="AG461" s="0" t="s">
        <v>118</v>
      </c>
      <c r="AH461" s="0" t="s">
        <v>22</v>
      </c>
      <c r="AI461" s="0" t="s">
        <v>22</v>
      </c>
      <c r="AJ461" s="0" t="s">
        <v>22</v>
      </c>
      <c r="AK461" s="0" t="s">
        <v>22</v>
      </c>
    </row>
    <row customHeight="1" ht="11.25">
      <c r="A462" s="0" t="s">
        <v>22</v>
      </c>
      <c r="B462" s="0" t="s">
        <v>48</v>
      </c>
      <c r="C462" s="0" t="s">
        <v>50</v>
      </c>
      <c r="D462" s="0" t="s">
        <v>22</v>
      </c>
      <c r="E462" s="0" t="s">
        <v>4619</v>
      </c>
      <c r="F462" s="0" t="s">
        <v>1269</v>
      </c>
      <c r="G462" s="0" t="s">
        <v>107</v>
      </c>
      <c r="H462" s="0" t="s">
        <v>107</v>
      </c>
      <c r="I462" s="0" t="s">
        <v>108</v>
      </c>
      <c r="J462" s="0" t="s">
        <v>4599</v>
      </c>
      <c r="K462" s="0" t="s">
        <v>4600</v>
      </c>
      <c r="L462" s="0" t="s">
        <v>4601</v>
      </c>
      <c r="M462" s="0" t="s">
        <v>1261</v>
      </c>
      <c r="N462" s="0" t="s">
        <v>98</v>
      </c>
      <c r="O462" s="0" t="s">
        <v>107</v>
      </c>
      <c r="P462" s="0" t="s">
        <v>107</v>
      </c>
      <c r="Q462" s="0" t="s">
        <v>108</v>
      </c>
      <c r="R462" s="0" t="s">
        <v>4599</v>
      </c>
      <c r="S462" s="0" t="s">
        <v>4600</v>
      </c>
      <c r="T462" s="0" t="s">
        <v>3604</v>
      </c>
      <c r="U462" s="0" t="s">
        <v>3605</v>
      </c>
      <c r="V462" s="0" t="s">
        <v>3606</v>
      </c>
      <c r="W462" s="0" t="s">
        <v>3607</v>
      </c>
      <c r="X462" s="0" t="s">
        <v>3808</v>
      </c>
      <c r="Y462" s="0" t="s">
        <v>4331</v>
      </c>
      <c r="Z462" s="0" t="s">
        <v>158</v>
      </c>
      <c r="AA462" s="0" t="s">
        <v>4567</v>
      </c>
      <c r="AB462" s="0" t="s">
        <v>4602</v>
      </c>
      <c r="AC462" s="0" t="s">
        <v>61</v>
      </c>
      <c r="AD462" s="0" t="s">
        <v>19</v>
      </c>
      <c r="AE462" s="0" t="s">
        <v>19</v>
      </c>
      <c r="AF462" s="0" t="s">
        <v>118</v>
      </c>
      <c r="AG462" s="0" t="s">
        <v>118</v>
      </c>
      <c r="AH462" s="0" t="s">
        <v>22</v>
      </c>
      <c r="AI462" s="0" t="s">
        <v>22</v>
      </c>
      <c r="AJ462" s="0" t="s">
        <v>22</v>
      </c>
      <c r="AK462" s="0" t="s">
        <v>22</v>
      </c>
    </row>
    <row customHeight="1" ht="11.25">
      <c r="A463" s="0" t="s">
        <v>22</v>
      </c>
      <c r="B463" s="0" t="s">
        <v>48</v>
      </c>
      <c r="C463" s="0" t="s">
        <v>50</v>
      </c>
      <c r="D463" s="0" t="s">
        <v>22</v>
      </c>
      <c r="E463" s="0" t="s">
        <v>4620</v>
      </c>
      <c r="F463" s="0" t="s">
        <v>1306</v>
      </c>
      <c r="G463" s="0" t="s">
        <v>1472</v>
      </c>
      <c r="H463" s="0" t="s">
        <v>1472</v>
      </c>
      <c r="I463" s="0" t="s">
        <v>1473</v>
      </c>
      <c r="J463" s="0" t="s">
        <v>4621</v>
      </c>
      <c r="K463" s="0" t="s">
        <v>4622</v>
      </c>
      <c r="L463" s="0" t="s">
        <v>4621</v>
      </c>
      <c r="M463" s="0" t="s">
        <v>4621</v>
      </c>
      <c r="N463" s="0" t="s">
        <v>98</v>
      </c>
      <c r="O463" s="0" t="s">
        <v>1472</v>
      </c>
      <c r="P463" s="0" t="s">
        <v>1472</v>
      </c>
      <c r="Q463" s="0" t="s">
        <v>1473</v>
      </c>
      <c r="R463" s="0" t="s">
        <v>4621</v>
      </c>
      <c r="S463" s="0" t="s">
        <v>4622</v>
      </c>
      <c r="T463" s="0" t="s">
        <v>3737</v>
      </c>
      <c r="U463" s="0" t="s">
        <v>3738</v>
      </c>
      <c r="V463" s="0" t="s">
        <v>4623</v>
      </c>
      <c r="W463" s="0" t="s">
        <v>3607</v>
      </c>
      <c r="X463" s="0" t="s">
        <v>3700</v>
      </c>
      <c r="Y463" s="0" t="s">
        <v>3605</v>
      </c>
      <c r="Z463" s="0" t="s">
        <v>4250</v>
      </c>
      <c r="AA463" s="0" t="s">
        <v>4251</v>
      </c>
      <c r="AB463" s="0" t="s">
        <v>4347</v>
      </c>
      <c r="AC463" s="0" t="s">
        <v>61</v>
      </c>
      <c r="AD463" s="0" t="s">
        <v>19</v>
      </c>
      <c r="AE463" s="0" t="s">
        <v>61</v>
      </c>
      <c r="AF463" s="0" t="s">
        <v>118</v>
      </c>
      <c r="AG463" s="0" t="s">
        <v>92</v>
      </c>
      <c r="AH463" s="0" t="s">
        <v>22</v>
      </c>
      <c r="AI463" s="0" t="s">
        <v>22</v>
      </c>
      <c r="AJ463" s="0" t="s">
        <v>118</v>
      </c>
      <c r="AK463" s="0" t="s">
        <v>92</v>
      </c>
    </row>
    <row customHeight="1" ht="11.25">
      <c r="A464" s="0" t="s">
        <v>22</v>
      </c>
      <c r="B464" s="0" t="s">
        <v>48</v>
      </c>
      <c r="C464" s="0" t="s">
        <v>50</v>
      </c>
      <c r="D464" s="0" t="s">
        <v>22</v>
      </c>
      <c r="E464" s="0" t="s">
        <v>4620</v>
      </c>
      <c r="F464" s="0" t="s">
        <v>1306</v>
      </c>
      <c r="G464" s="0" t="s">
        <v>169</v>
      </c>
      <c r="H464" s="0" t="s">
        <v>169</v>
      </c>
      <c r="I464" s="0" t="s">
        <v>170</v>
      </c>
      <c r="J464" s="0" t="s">
        <v>4621</v>
      </c>
      <c r="K464" s="0" t="s">
        <v>4624</v>
      </c>
      <c r="L464" s="0" t="s">
        <v>4621</v>
      </c>
      <c r="M464" s="0" t="s">
        <v>4621</v>
      </c>
      <c r="N464" s="0" t="s">
        <v>98</v>
      </c>
      <c r="O464" s="0" t="s">
        <v>169</v>
      </c>
      <c r="P464" s="0" t="s">
        <v>169</v>
      </c>
      <c r="Q464" s="0" t="s">
        <v>170</v>
      </c>
      <c r="R464" s="0" t="s">
        <v>4621</v>
      </c>
      <c r="S464" s="0" t="s">
        <v>4624</v>
      </c>
      <c r="T464" s="0" t="s">
        <v>3737</v>
      </c>
      <c r="U464" s="0" t="s">
        <v>3738</v>
      </c>
      <c r="V464" s="0" t="s">
        <v>4623</v>
      </c>
      <c r="W464" s="0" t="s">
        <v>3607</v>
      </c>
      <c r="X464" s="0" t="s">
        <v>3700</v>
      </c>
      <c r="Y464" s="0" t="s">
        <v>3605</v>
      </c>
      <c r="Z464" s="0" t="s">
        <v>4250</v>
      </c>
      <c r="AA464" s="0" t="s">
        <v>4251</v>
      </c>
      <c r="AB464" s="0" t="s">
        <v>4347</v>
      </c>
      <c r="AC464" s="0" t="s">
        <v>61</v>
      </c>
      <c r="AD464" s="0" t="s">
        <v>19</v>
      </c>
      <c r="AE464" s="0" t="s">
        <v>61</v>
      </c>
      <c r="AF464" s="0" t="s">
        <v>118</v>
      </c>
      <c r="AG464" s="0" t="s">
        <v>92</v>
      </c>
      <c r="AH464" s="0" t="s">
        <v>22</v>
      </c>
      <c r="AI464" s="0" t="s">
        <v>22</v>
      </c>
      <c r="AJ464" s="0" t="s">
        <v>118</v>
      </c>
      <c r="AK464" s="0" t="s">
        <v>92</v>
      </c>
    </row>
    <row customHeight="1" ht="11.25">
      <c r="A465" s="0" t="s">
        <v>22</v>
      </c>
      <c r="B465" s="0" t="s">
        <v>48</v>
      </c>
      <c r="C465" s="0" t="s">
        <v>50</v>
      </c>
      <c r="D465" s="0" t="s">
        <v>22</v>
      </c>
      <c r="E465" s="0" t="s">
        <v>4625</v>
      </c>
      <c r="F465" s="0" t="s">
        <v>1269</v>
      </c>
      <c r="G465" s="0" t="s">
        <v>107</v>
      </c>
      <c r="H465" s="0" t="s">
        <v>107</v>
      </c>
      <c r="I465" s="0" t="s">
        <v>108</v>
      </c>
      <c r="J465" s="0" t="s">
        <v>4571</v>
      </c>
      <c r="K465" s="0" t="s">
        <v>4572</v>
      </c>
      <c r="L465" s="0" t="s">
        <v>4573</v>
      </c>
      <c r="M465" s="0" t="s">
        <v>1261</v>
      </c>
      <c r="N465" s="0" t="s">
        <v>98</v>
      </c>
      <c r="O465" s="0" t="s">
        <v>107</v>
      </c>
      <c r="P465" s="0" t="s">
        <v>107</v>
      </c>
      <c r="Q465" s="0" t="s">
        <v>108</v>
      </c>
      <c r="R465" s="0" t="s">
        <v>4571</v>
      </c>
      <c r="S465" s="0" t="s">
        <v>4572</v>
      </c>
      <c r="T465" s="0" t="s">
        <v>3604</v>
      </c>
      <c r="U465" s="0" t="s">
        <v>3605</v>
      </c>
      <c r="V465" s="0" t="s">
        <v>3606</v>
      </c>
      <c r="W465" s="0" t="s">
        <v>3607</v>
      </c>
      <c r="X465" s="0" t="s">
        <v>3608</v>
      </c>
      <c r="Y465" s="0" t="s">
        <v>3605</v>
      </c>
      <c r="Z465" s="0" t="s">
        <v>4626</v>
      </c>
      <c r="AA465" s="0" t="s">
        <v>3857</v>
      </c>
      <c r="AB465" s="0" t="s">
        <v>4627</v>
      </c>
      <c r="AC465" s="0" t="s">
        <v>61</v>
      </c>
      <c r="AD465" s="0" t="s">
        <v>19</v>
      </c>
      <c r="AE465" s="0" t="s">
        <v>19</v>
      </c>
      <c r="AF465" s="0" t="s">
        <v>2257</v>
      </c>
      <c r="AG465" s="0" t="s">
        <v>2257</v>
      </c>
      <c r="AH465" s="0" t="s">
        <v>22</v>
      </c>
      <c r="AI465" s="0" t="s">
        <v>22</v>
      </c>
      <c r="AJ465" s="0" t="s">
        <v>22</v>
      </c>
      <c r="AK465" s="0" t="s">
        <v>22</v>
      </c>
    </row>
    <row customHeight="1" ht="11.25">
      <c r="A466" s="0" t="s">
        <v>22</v>
      </c>
      <c r="B466" s="0" t="s">
        <v>48</v>
      </c>
      <c r="C466" s="0" t="s">
        <v>50</v>
      </c>
      <c r="D466" s="0" t="s">
        <v>22</v>
      </c>
      <c r="E466" s="0" t="s">
        <v>4625</v>
      </c>
      <c r="F466" s="0" t="s">
        <v>1269</v>
      </c>
      <c r="G466" s="0" t="s">
        <v>107</v>
      </c>
      <c r="H466" s="0" t="s">
        <v>107</v>
      </c>
      <c r="I466" s="0" t="s">
        <v>108</v>
      </c>
      <c r="J466" s="0" t="s">
        <v>4571</v>
      </c>
      <c r="K466" s="0" t="s">
        <v>4572</v>
      </c>
      <c r="L466" s="0" t="s">
        <v>4573</v>
      </c>
      <c r="M466" s="0" t="s">
        <v>1261</v>
      </c>
      <c r="N466" s="0" t="s">
        <v>98</v>
      </c>
      <c r="O466" s="0" t="s">
        <v>107</v>
      </c>
      <c r="P466" s="0" t="s">
        <v>107</v>
      </c>
      <c r="Q466" s="0" t="s">
        <v>108</v>
      </c>
      <c r="R466" s="0" t="s">
        <v>4571</v>
      </c>
      <c r="S466" s="0" t="s">
        <v>4572</v>
      </c>
      <c r="T466" s="0" t="s">
        <v>3604</v>
      </c>
      <c r="U466" s="0" t="s">
        <v>3605</v>
      </c>
      <c r="V466" s="0" t="s">
        <v>3606</v>
      </c>
      <c r="W466" s="0" t="s">
        <v>3607</v>
      </c>
      <c r="X466" s="0" t="s">
        <v>3608</v>
      </c>
      <c r="Y466" s="0" t="s">
        <v>3605</v>
      </c>
      <c r="Z466" s="0" t="s">
        <v>4626</v>
      </c>
      <c r="AA466" s="0" t="s">
        <v>3857</v>
      </c>
      <c r="AB466" s="0" t="s">
        <v>4627</v>
      </c>
      <c r="AC466" s="0" t="s">
        <v>61</v>
      </c>
      <c r="AD466" s="0" t="s">
        <v>19</v>
      </c>
      <c r="AE466" s="0" t="s">
        <v>19</v>
      </c>
      <c r="AF466" s="0" t="s">
        <v>2257</v>
      </c>
      <c r="AG466" s="0" t="s">
        <v>2257</v>
      </c>
      <c r="AH466" s="0" t="s">
        <v>22</v>
      </c>
      <c r="AI466" s="0" t="s">
        <v>22</v>
      </c>
      <c r="AJ466" s="0" t="s">
        <v>22</v>
      </c>
      <c r="AK466" s="0" t="s">
        <v>22</v>
      </c>
    </row>
    <row customHeight="1" ht="11.25">
      <c r="A467" s="0" t="s">
        <v>22</v>
      </c>
      <c r="B467" s="0" t="s">
        <v>48</v>
      </c>
      <c r="C467" s="0" t="s">
        <v>50</v>
      </c>
      <c r="D467" s="0" t="s">
        <v>22</v>
      </c>
      <c r="E467" s="0" t="s">
        <v>4628</v>
      </c>
      <c r="F467" s="0" t="s">
        <v>1269</v>
      </c>
      <c r="G467" s="0" t="s">
        <v>181</v>
      </c>
      <c r="H467" s="0" t="s">
        <v>181</v>
      </c>
      <c r="I467" s="0" t="s">
        <v>182</v>
      </c>
      <c r="J467" s="0" t="s">
        <v>4353</v>
      </c>
      <c r="K467" s="0" t="s">
        <v>4354</v>
      </c>
      <c r="L467" s="0" t="s">
        <v>4629</v>
      </c>
      <c r="M467" s="0" t="s">
        <v>4630</v>
      </c>
      <c r="N467" s="0" t="s">
        <v>98</v>
      </c>
      <c r="O467" s="0" t="s">
        <v>181</v>
      </c>
      <c r="P467" s="0" t="s">
        <v>181</v>
      </c>
      <c r="Q467" s="0" t="s">
        <v>182</v>
      </c>
      <c r="R467" s="0" t="s">
        <v>4353</v>
      </c>
      <c r="S467" s="0" t="s">
        <v>4354</v>
      </c>
      <c r="T467" s="0" t="s">
        <v>3604</v>
      </c>
      <c r="U467" s="0" t="s">
        <v>3707</v>
      </c>
      <c r="V467" s="0" t="s">
        <v>3718</v>
      </c>
      <c r="W467" s="0" t="s">
        <v>3607</v>
      </c>
      <c r="X467" s="0" t="s">
        <v>3700</v>
      </c>
      <c r="Y467" s="0" t="s">
        <v>3605</v>
      </c>
      <c r="Z467" s="0" t="s">
        <v>3719</v>
      </c>
      <c r="AA467" s="0" t="s">
        <v>3710</v>
      </c>
      <c r="AB467" s="0" t="s">
        <v>3720</v>
      </c>
      <c r="AC467" s="0" t="s">
        <v>61</v>
      </c>
      <c r="AD467" s="0" t="s">
        <v>19</v>
      </c>
      <c r="AE467" s="0" t="s">
        <v>19</v>
      </c>
      <c r="AF467" s="0" t="s">
        <v>4631</v>
      </c>
      <c r="AG467" s="0" t="s">
        <v>138</v>
      </c>
      <c r="AH467" s="0" t="s">
        <v>22</v>
      </c>
      <c r="AI467" s="0" t="s">
        <v>22</v>
      </c>
      <c r="AJ467" s="0" t="s">
        <v>22</v>
      </c>
      <c r="AK467" s="0" t="s">
        <v>22</v>
      </c>
    </row>
    <row customHeight="1" ht="11.25">
      <c r="A468" s="0" t="s">
        <v>22</v>
      </c>
      <c r="B468" s="0" t="s">
        <v>48</v>
      </c>
      <c r="C468" s="0" t="s">
        <v>50</v>
      </c>
      <c r="D468" s="0" t="s">
        <v>22</v>
      </c>
      <c r="E468" s="0" t="s">
        <v>4632</v>
      </c>
      <c r="F468" s="0" t="s">
        <v>1269</v>
      </c>
      <c r="G468" s="0" t="s">
        <v>181</v>
      </c>
      <c r="H468" s="0" t="s">
        <v>181</v>
      </c>
      <c r="I468" s="0" t="s">
        <v>182</v>
      </c>
      <c r="J468" s="0" t="s">
        <v>4595</v>
      </c>
      <c r="K468" s="0" t="s">
        <v>4596</v>
      </c>
      <c r="L468" s="0" t="s">
        <v>976</v>
      </c>
      <c r="M468" s="0" t="s">
        <v>976</v>
      </c>
      <c r="N468" s="0" t="s">
        <v>98</v>
      </c>
      <c r="O468" s="0" t="s">
        <v>181</v>
      </c>
      <c r="P468" s="0" t="s">
        <v>181</v>
      </c>
      <c r="Q468" s="0" t="s">
        <v>182</v>
      </c>
      <c r="R468" s="0" t="s">
        <v>4595</v>
      </c>
      <c r="S468" s="0" t="s">
        <v>4596</v>
      </c>
      <c r="T468" s="0" t="s">
        <v>3604</v>
      </c>
      <c r="U468" s="0" t="s">
        <v>3707</v>
      </c>
      <c r="V468" s="0" t="s">
        <v>3718</v>
      </c>
      <c r="W468" s="0" t="s">
        <v>3607</v>
      </c>
      <c r="X468" s="0" t="s">
        <v>3700</v>
      </c>
      <c r="Y468" s="0" t="s">
        <v>3605</v>
      </c>
      <c r="Z468" s="0" t="s">
        <v>3719</v>
      </c>
      <c r="AA468" s="0" t="s">
        <v>3710</v>
      </c>
      <c r="AB468" s="0" t="s">
        <v>3720</v>
      </c>
      <c r="AC468" s="0" t="s">
        <v>61</v>
      </c>
      <c r="AD468" s="0" t="s">
        <v>19</v>
      </c>
      <c r="AE468" s="0" t="s">
        <v>19</v>
      </c>
      <c r="AF468" s="0" t="s">
        <v>4228</v>
      </c>
      <c r="AG468" s="0" t="s">
        <v>118</v>
      </c>
      <c r="AH468" s="0" t="s">
        <v>22</v>
      </c>
      <c r="AI468" s="0" t="s">
        <v>22</v>
      </c>
      <c r="AJ468" s="0" t="s">
        <v>22</v>
      </c>
      <c r="AK468" s="0" t="s">
        <v>22</v>
      </c>
    </row>
    <row customHeight="1" ht="11.25">
      <c r="A469" s="0" t="s">
        <v>22</v>
      </c>
      <c r="B469" s="0" t="s">
        <v>48</v>
      </c>
      <c r="C469" s="0" t="s">
        <v>50</v>
      </c>
      <c r="D469" s="0" t="s">
        <v>22</v>
      </c>
      <c r="E469" s="0" t="s">
        <v>4633</v>
      </c>
      <c r="F469" s="0" t="s">
        <v>1269</v>
      </c>
      <c r="G469" s="0" t="s">
        <v>107</v>
      </c>
      <c r="H469" s="0" t="s">
        <v>107</v>
      </c>
      <c r="I469" s="0" t="s">
        <v>108</v>
      </c>
      <c r="J469" s="0" t="s">
        <v>4599</v>
      </c>
      <c r="K469" s="0" t="s">
        <v>4600</v>
      </c>
      <c r="L469" s="0" t="s">
        <v>4601</v>
      </c>
      <c r="M469" s="0" t="s">
        <v>1261</v>
      </c>
      <c r="N469" s="0" t="s">
        <v>98</v>
      </c>
      <c r="O469" s="0" t="s">
        <v>107</v>
      </c>
      <c r="P469" s="0" t="s">
        <v>107</v>
      </c>
      <c r="Q469" s="0" t="s">
        <v>108</v>
      </c>
      <c r="R469" s="0" t="s">
        <v>4599</v>
      </c>
      <c r="S469" s="0" t="s">
        <v>4600</v>
      </c>
      <c r="T469" s="0" t="s">
        <v>3604</v>
      </c>
      <c r="U469" s="0" t="s">
        <v>3605</v>
      </c>
      <c r="V469" s="0" t="s">
        <v>3606</v>
      </c>
      <c r="W469" s="0" t="s">
        <v>3607</v>
      </c>
      <c r="X469" s="0" t="s">
        <v>3808</v>
      </c>
      <c r="Y469" s="0" t="s">
        <v>4331</v>
      </c>
      <c r="Z469" s="0" t="s">
        <v>158</v>
      </c>
      <c r="AA469" s="0" t="s">
        <v>4567</v>
      </c>
      <c r="AB469" s="0" t="s">
        <v>4602</v>
      </c>
      <c r="AC469" s="0" t="s">
        <v>61</v>
      </c>
      <c r="AD469" s="0" t="s">
        <v>19</v>
      </c>
      <c r="AE469" s="0" t="s">
        <v>19</v>
      </c>
      <c r="AF469" s="0" t="s">
        <v>118</v>
      </c>
      <c r="AG469" s="0" t="s">
        <v>118</v>
      </c>
      <c r="AH469" s="0" t="s">
        <v>22</v>
      </c>
      <c r="AI469" s="0" t="s">
        <v>22</v>
      </c>
      <c r="AJ469" s="0" t="s">
        <v>22</v>
      </c>
      <c r="AK469" s="0" t="s">
        <v>22</v>
      </c>
    </row>
    <row customHeight="1" ht="11.25">
      <c r="A470" s="0" t="s">
        <v>22</v>
      </c>
      <c r="B470" s="0" t="s">
        <v>48</v>
      </c>
      <c r="C470" s="0" t="s">
        <v>50</v>
      </c>
      <c r="D470" s="0" t="s">
        <v>22</v>
      </c>
      <c r="E470" s="0" t="s">
        <v>4633</v>
      </c>
      <c r="F470" s="0" t="s">
        <v>1269</v>
      </c>
      <c r="G470" s="0" t="s">
        <v>107</v>
      </c>
      <c r="H470" s="0" t="s">
        <v>107</v>
      </c>
      <c r="I470" s="0" t="s">
        <v>108</v>
      </c>
      <c r="J470" s="0" t="s">
        <v>4599</v>
      </c>
      <c r="K470" s="0" t="s">
        <v>4600</v>
      </c>
      <c r="L470" s="0" t="s">
        <v>4601</v>
      </c>
      <c r="M470" s="0" t="s">
        <v>1261</v>
      </c>
      <c r="N470" s="0" t="s">
        <v>98</v>
      </c>
      <c r="O470" s="0" t="s">
        <v>107</v>
      </c>
      <c r="P470" s="0" t="s">
        <v>107</v>
      </c>
      <c r="Q470" s="0" t="s">
        <v>108</v>
      </c>
      <c r="R470" s="0" t="s">
        <v>4599</v>
      </c>
      <c r="S470" s="0" t="s">
        <v>4600</v>
      </c>
      <c r="T470" s="0" t="s">
        <v>3604</v>
      </c>
      <c r="U470" s="0" t="s">
        <v>3605</v>
      </c>
      <c r="V470" s="0" t="s">
        <v>3606</v>
      </c>
      <c r="W470" s="0" t="s">
        <v>3607</v>
      </c>
      <c r="X470" s="0" t="s">
        <v>3808</v>
      </c>
      <c r="Y470" s="0" t="s">
        <v>4331</v>
      </c>
      <c r="Z470" s="0" t="s">
        <v>158</v>
      </c>
      <c r="AA470" s="0" t="s">
        <v>4567</v>
      </c>
      <c r="AB470" s="0" t="s">
        <v>4602</v>
      </c>
      <c r="AC470" s="0" t="s">
        <v>61</v>
      </c>
      <c r="AD470" s="0" t="s">
        <v>19</v>
      </c>
      <c r="AE470" s="0" t="s">
        <v>19</v>
      </c>
      <c r="AF470" s="0" t="s">
        <v>118</v>
      </c>
      <c r="AG470" s="0" t="s">
        <v>118</v>
      </c>
      <c r="AH470" s="0" t="s">
        <v>22</v>
      </c>
      <c r="AI470" s="0" t="s">
        <v>22</v>
      </c>
      <c r="AJ470" s="0" t="s">
        <v>22</v>
      </c>
      <c r="AK470" s="0" t="s">
        <v>22</v>
      </c>
    </row>
    <row customHeight="1" ht="11.25">
      <c r="A471" s="0" t="s">
        <v>22</v>
      </c>
      <c r="B471" s="0" t="s">
        <v>48</v>
      </c>
      <c r="C471" s="0" t="s">
        <v>50</v>
      </c>
      <c r="D471" s="0" t="s">
        <v>22</v>
      </c>
      <c r="E471" s="0" t="s">
        <v>4634</v>
      </c>
      <c r="F471" s="0" t="s">
        <v>1269</v>
      </c>
      <c r="G471" s="0" t="s">
        <v>155</v>
      </c>
      <c r="H471" s="0" t="s">
        <v>155</v>
      </c>
      <c r="I471" s="0" t="s">
        <v>156</v>
      </c>
      <c r="J471" s="0" t="s">
        <v>4274</v>
      </c>
      <c r="K471" s="0" t="s">
        <v>4275</v>
      </c>
      <c r="L471" s="0" t="s">
        <v>4274</v>
      </c>
      <c r="M471" s="0" t="s">
        <v>4635</v>
      </c>
      <c r="N471" s="0" t="s">
        <v>98</v>
      </c>
      <c r="O471" s="0" t="s">
        <v>155</v>
      </c>
      <c r="P471" s="0" t="s">
        <v>155</v>
      </c>
      <c r="Q471" s="0" t="s">
        <v>156</v>
      </c>
      <c r="R471" s="0" t="s">
        <v>4274</v>
      </c>
      <c r="S471" s="0" t="s">
        <v>4275</v>
      </c>
      <c r="T471" s="0" t="s">
        <v>3604</v>
      </c>
      <c r="U471" s="0" t="s">
        <v>3605</v>
      </c>
      <c r="V471" s="0" t="s">
        <v>4636</v>
      </c>
      <c r="W471" s="0" t="s">
        <v>3607</v>
      </c>
      <c r="X471" s="0" t="s">
        <v>3608</v>
      </c>
      <c r="Y471" s="0" t="s">
        <v>3605</v>
      </c>
      <c r="Z471" s="0" t="s">
        <v>4637</v>
      </c>
      <c r="AA471" s="0" t="s">
        <v>4279</v>
      </c>
      <c r="AB471" s="0" t="s">
        <v>4638</v>
      </c>
      <c r="AC471" s="0" t="s">
        <v>61</v>
      </c>
      <c r="AD471" s="0" t="s">
        <v>19</v>
      </c>
      <c r="AE471" s="0" t="s">
        <v>19</v>
      </c>
      <c r="AF471" s="0" t="s">
        <v>118</v>
      </c>
      <c r="AG471" s="0" t="s">
        <v>91</v>
      </c>
      <c r="AH471" s="0" t="s">
        <v>22</v>
      </c>
      <c r="AI471" s="0" t="s">
        <v>22</v>
      </c>
      <c r="AJ471" s="0" t="s">
        <v>22</v>
      </c>
      <c r="AK471" s="0" t="s">
        <v>22</v>
      </c>
    </row>
    <row customHeight="1" ht="11.25">
      <c r="A472" s="0" t="s">
        <v>22</v>
      </c>
      <c r="B472" s="0" t="s">
        <v>48</v>
      </c>
      <c r="C472" s="0" t="s">
        <v>50</v>
      </c>
      <c r="D472" s="0" t="s">
        <v>22</v>
      </c>
      <c r="E472" s="0" t="s">
        <v>4634</v>
      </c>
      <c r="F472" s="0" t="s">
        <v>1269</v>
      </c>
      <c r="G472" s="0" t="s">
        <v>155</v>
      </c>
      <c r="H472" s="0" t="s">
        <v>155</v>
      </c>
      <c r="I472" s="0" t="s">
        <v>156</v>
      </c>
      <c r="J472" s="0" t="s">
        <v>4274</v>
      </c>
      <c r="K472" s="0" t="s">
        <v>4275</v>
      </c>
      <c r="L472" s="0" t="s">
        <v>4274</v>
      </c>
      <c r="M472" s="0" t="s">
        <v>4635</v>
      </c>
      <c r="N472" s="0" t="s">
        <v>98</v>
      </c>
      <c r="O472" s="0" t="s">
        <v>155</v>
      </c>
      <c r="P472" s="0" t="s">
        <v>155</v>
      </c>
      <c r="Q472" s="0" t="s">
        <v>156</v>
      </c>
      <c r="R472" s="0" t="s">
        <v>4274</v>
      </c>
      <c r="S472" s="0" t="s">
        <v>4275</v>
      </c>
      <c r="T472" s="0" t="s">
        <v>3604</v>
      </c>
      <c r="U472" s="0" t="s">
        <v>3605</v>
      </c>
      <c r="V472" s="0" t="s">
        <v>4636</v>
      </c>
      <c r="W472" s="0" t="s">
        <v>3607</v>
      </c>
      <c r="X472" s="0" t="s">
        <v>3608</v>
      </c>
      <c r="Y472" s="0" t="s">
        <v>3605</v>
      </c>
      <c r="Z472" s="0" t="s">
        <v>4637</v>
      </c>
      <c r="AA472" s="0" t="s">
        <v>4279</v>
      </c>
      <c r="AB472" s="0" t="s">
        <v>4638</v>
      </c>
      <c r="AC472" s="0" t="s">
        <v>61</v>
      </c>
      <c r="AD472" s="0" t="s">
        <v>19</v>
      </c>
      <c r="AE472" s="0" t="s">
        <v>19</v>
      </c>
      <c r="AF472" s="0" t="s">
        <v>118</v>
      </c>
      <c r="AG472" s="0" t="s">
        <v>91</v>
      </c>
      <c r="AH472" s="0" t="s">
        <v>22</v>
      </c>
      <c r="AI472" s="0" t="s">
        <v>22</v>
      </c>
      <c r="AJ472" s="0" t="s">
        <v>22</v>
      </c>
      <c r="AK472" s="0" t="s">
        <v>22</v>
      </c>
    </row>
    <row customHeight="1" ht="11.25">
      <c r="A473" s="0" t="s">
        <v>22</v>
      </c>
      <c r="B473" s="0" t="s">
        <v>48</v>
      </c>
      <c r="C473" s="0" t="s">
        <v>50</v>
      </c>
      <c r="D473" s="0" t="s">
        <v>22</v>
      </c>
      <c r="E473" s="0" t="s">
        <v>4639</v>
      </c>
      <c r="F473" s="0" t="s">
        <v>1269</v>
      </c>
      <c r="G473" s="0" t="s">
        <v>155</v>
      </c>
      <c r="H473" s="0" t="s">
        <v>155</v>
      </c>
      <c r="I473" s="0" t="s">
        <v>156</v>
      </c>
      <c r="J473" s="0" t="s">
        <v>4274</v>
      </c>
      <c r="K473" s="0" t="s">
        <v>4275</v>
      </c>
      <c r="L473" s="0" t="s">
        <v>4009</v>
      </c>
      <c r="M473" s="0" t="s">
        <v>4590</v>
      </c>
      <c r="N473" s="0" t="s">
        <v>98</v>
      </c>
      <c r="O473" s="0" t="s">
        <v>155</v>
      </c>
      <c r="P473" s="0" t="s">
        <v>155</v>
      </c>
      <c r="Q473" s="0" t="s">
        <v>156</v>
      </c>
      <c r="R473" s="0" t="s">
        <v>4274</v>
      </c>
      <c r="S473" s="0" t="s">
        <v>4275</v>
      </c>
      <c r="T473" s="0" t="s">
        <v>3604</v>
      </c>
      <c r="U473" s="0" t="s">
        <v>3605</v>
      </c>
      <c r="V473" s="0" t="s">
        <v>3699</v>
      </c>
      <c r="W473" s="0" t="s">
        <v>3607</v>
      </c>
      <c r="X473" s="0" t="s">
        <v>3608</v>
      </c>
      <c r="Y473" s="0" t="s">
        <v>3605</v>
      </c>
      <c r="Z473" s="0" t="s">
        <v>4640</v>
      </c>
      <c r="AA473" s="0" t="s">
        <v>4641</v>
      </c>
      <c r="AB473" s="0" t="s">
        <v>4642</v>
      </c>
      <c r="AC473" s="0" t="s">
        <v>61</v>
      </c>
      <c r="AD473" s="0" t="s">
        <v>19</v>
      </c>
      <c r="AE473" s="0" t="s">
        <v>19</v>
      </c>
      <c r="AF473" s="0" t="s">
        <v>118</v>
      </c>
      <c r="AG473" s="0" t="s">
        <v>118</v>
      </c>
      <c r="AH473" s="0" t="s">
        <v>22</v>
      </c>
      <c r="AI473" s="0" t="s">
        <v>22</v>
      </c>
      <c r="AJ473" s="0" t="s">
        <v>22</v>
      </c>
      <c r="AK473" s="0" t="s">
        <v>22</v>
      </c>
    </row>
    <row customHeight="1" ht="11.25">
      <c r="A474" s="0" t="s">
        <v>22</v>
      </c>
      <c r="B474" s="0" t="s">
        <v>48</v>
      </c>
      <c r="C474" s="0" t="s">
        <v>50</v>
      </c>
      <c r="D474" s="0" t="s">
        <v>22</v>
      </c>
      <c r="E474" s="0" t="s">
        <v>4639</v>
      </c>
      <c r="F474" s="0" t="s">
        <v>1269</v>
      </c>
      <c r="G474" s="0" t="s">
        <v>155</v>
      </c>
      <c r="H474" s="0" t="s">
        <v>155</v>
      </c>
      <c r="I474" s="0" t="s">
        <v>156</v>
      </c>
      <c r="J474" s="0" t="s">
        <v>4274</v>
      </c>
      <c r="K474" s="0" t="s">
        <v>4275</v>
      </c>
      <c r="L474" s="0" t="s">
        <v>4009</v>
      </c>
      <c r="M474" s="0" t="s">
        <v>4590</v>
      </c>
      <c r="N474" s="0" t="s">
        <v>98</v>
      </c>
      <c r="O474" s="0" t="s">
        <v>155</v>
      </c>
      <c r="P474" s="0" t="s">
        <v>155</v>
      </c>
      <c r="Q474" s="0" t="s">
        <v>156</v>
      </c>
      <c r="R474" s="0" t="s">
        <v>4274</v>
      </c>
      <c r="S474" s="0" t="s">
        <v>4275</v>
      </c>
      <c r="T474" s="0" t="s">
        <v>3604</v>
      </c>
      <c r="U474" s="0" t="s">
        <v>3605</v>
      </c>
      <c r="V474" s="0" t="s">
        <v>3699</v>
      </c>
      <c r="W474" s="0" t="s">
        <v>3607</v>
      </c>
      <c r="X474" s="0" t="s">
        <v>3608</v>
      </c>
      <c r="Y474" s="0" t="s">
        <v>3605</v>
      </c>
      <c r="Z474" s="0" t="s">
        <v>4640</v>
      </c>
      <c r="AA474" s="0" t="s">
        <v>4641</v>
      </c>
      <c r="AB474" s="0" t="s">
        <v>4642</v>
      </c>
      <c r="AC474" s="0" t="s">
        <v>61</v>
      </c>
      <c r="AD474" s="0" t="s">
        <v>19</v>
      </c>
      <c r="AE474" s="0" t="s">
        <v>19</v>
      </c>
      <c r="AF474" s="0" t="s">
        <v>118</v>
      </c>
      <c r="AG474" s="0" t="s">
        <v>118</v>
      </c>
      <c r="AH474" s="0" t="s">
        <v>22</v>
      </c>
      <c r="AI474" s="0" t="s">
        <v>22</v>
      </c>
      <c r="AJ474" s="0" t="s">
        <v>22</v>
      </c>
      <c r="AK474" s="0" t="s">
        <v>22</v>
      </c>
    </row>
    <row customHeight="1" ht="11.25">
      <c r="A475" s="0" t="s">
        <v>22</v>
      </c>
      <c r="B475" s="0" t="s">
        <v>48</v>
      </c>
      <c r="C475" s="0" t="s">
        <v>50</v>
      </c>
      <c r="D475" s="0" t="s">
        <v>22</v>
      </c>
      <c r="E475" s="0" t="s">
        <v>4643</v>
      </c>
      <c r="F475" s="0" t="s">
        <v>1269</v>
      </c>
      <c r="G475" s="0" t="s">
        <v>181</v>
      </c>
      <c r="H475" s="0" t="s">
        <v>181</v>
      </c>
      <c r="I475" s="0" t="s">
        <v>182</v>
      </c>
      <c r="J475" s="0" t="s">
        <v>4644</v>
      </c>
      <c r="K475" s="0" t="s">
        <v>4645</v>
      </c>
      <c r="L475" s="0" t="s">
        <v>4096</v>
      </c>
      <c r="M475" s="0" t="s">
        <v>4646</v>
      </c>
      <c r="N475" s="0" t="s">
        <v>98</v>
      </c>
      <c r="O475" s="0" t="s">
        <v>181</v>
      </c>
      <c r="P475" s="0" t="s">
        <v>181</v>
      </c>
      <c r="Q475" s="0" t="s">
        <v>182</v>
      </c>
      <c r="R475" s="0" t="s">
        <v>4644</v>
      </c>
      <c r="S475" s="0" t="s">
        <v>4645</v>
      </c>
      <c r="T475" s="0" t="s">
        <v>3604</v>
      </c>
      <c r="U475" s="0" t="s">
        <v>3707</v>
      </c>
      <c r="V475" s="0" t="s">
        <v>3718</v>
      </c>
      <c r="W475" s="0" t="s">
        <v>3607</v>
      </c>
      <c r="X475" s="0" t="s">
        <v>3700</v>
      </c>
      <c r="Y475" s="0" t="s">
        <v>3605</v>
      </c>
      <c r="Z475" s="0" t="s">
        <v>3719</v>
      </c>
      <c r="AA475" s="0" t="s">
        <v>3710</v>
      </c>
      <c r="AB475" s="0" t="s">
        <v>3720</v>
      </c>
      <c r="AC475" s="0" t="s">
        <v>61</v>
      </c>
      <c r="AD475" s="0" t="s">
        <v>19</v>
      </c>
      <c r="AE475" s="0" t="s">
        <v>19</v>
      </c>
      <c r="AF475" s="0" t="s">
        <v>4647</v>
      </c>
      <c r="AG475" s="0" t="s">
        <v>164</v>
      </c>
      <c r="AH475" s="0" t="s">
        <v>22</v>
      </c>
      <c r="AI475" s="0" t="s">
        <v>22</v>
      </c>
      <c r="AJ475" s="0" t="s">
        <v>22</v>
      </c>
      <c r="AK475" s="0" t="s">
        <v>22</v>
      </c>
    </row>
    <row customHeight="1" ht="11.25">
      <c r="A476" s="0" t="s">
        <v>22</v>
      </c>
      <c r="B476" s="0" t="s">
        <v>48</v>
      </c>
      <c r="C476" s="0" t="s">
        <v>50</v>
      </c>
      <c r="D476" s="0" t="s">
        <v>22</v>
      </c>
      <c r="E476" s="0" t="s">
        <v>4648</v>
      </c>
      <c r="F476" s="0" t="s">
        <v>1269</v>
      </c>
      <c r="G476" s="0" t="s">
        <v>155</v>
      </c>
      <c r="H476" s="0" t="s">
        <v>155</v>
      </c>
      <c r="I476" s="0" t="s">
        <v>156</v>
      </c>
      <c r="J476" s="0" t="s">
        <v>3696</v>
      </c>
      <c r="K476" s="0" t="s">
        <v>3697</v>
      </c>
      <c r="L476" s="0" t="s">
        <v>3991</v>
      </c>
      <c r="M476" s="0" t="s">
        <v>4367</v>
      </c>
      <c r="N476" s="0" t="s">
        <v>98</v>
      </c>
      <c r="O476" s="0" t="s">
        <v>155</v>
      </c>
      <c r="P476" s="0" t="s">
        <v>155</v>
      </c>
      <c r="Q476" s="0" t="s">
        <v>156</v>
      </c>
      <c r="R476" s="0" t="s">
        <v>3696</v>
      </c>
      <c r="S476" s="0" t="s">
        <v>3697</v>
      </c>
      <c r="T476" s="0" t="s">
        <v>3604</v>
      </c>
      <c r="U476" s="0" t="s">
        <v>3605</v>
      </c>
      <c r="V476" s="0" t="s">
        <v>3699</v>
      </c>
      <c r="W476" s="0" t="s">
        <v>3607</v>
      </c>
      <c r="X476" s="0" t="s">
        <v>3608</v>
      </c>
      <c r="Y476" s="0" t="s">
        <v>3605</v>
      </c>
      <c r="Z476" s="0" t="s">
        <v>4649</v>
      </c>
      <c r="AA476" s="0" t="s">
        <v>3903</v>
      </c>
      <c r="AB476" s="0" t="s">
        <v>4650</v>
      </c>
      <c r="AC476" s="0" t="s">
        <v>61</v>
      </c>
      <c r="AD476" s="0" t="s">
        <v>19</v>
      </c>
      <c r="AE476" s="0" t="s">
        <v>19</v>
      </c>
      <c r="AF476" s="0" t="s">
        <v>151</v>
      </c>
      <c r="AG476" s="0" t="s">
        <v>151</v>
      </c>
      <c r="AH476" s="0" t="s">
        <v>22</v>
      </c>
      <c r="AI476" s="0" t="s">
        <v>22</v>
      </c>
      <c r="AJ476" s="0" t="s">
        <v>22</v>
      </c>
      <c r="AK476" s="0" t="s">
        <v>22</v>
      </c>
    </row>
    <row customHeight="1" ht="11.25">
      <c r="A477" s="0" t="s">
        <v>22</v>
      </c>
      <c r="B477" s="0" t="s">
        <v>48</v>
      </c>
      <c r="C477" s="0" t="s">
        <v>50</v>
      </c>
      <c r="D477" s="0" t="s">
        <v>22</v>
      </c>
      <c r="E477" s="0" t="s">
        <v>4648</v>
      </c>
      <c r="F477" s="0" t="s">
        <v>1269</v>
      </c>
      <c r="G477" s="0" t="s">
        <v>155</v>
      </c>
      <c r="H477" s="0" t="s">
        <v>155</v>
      </c>
      <c r="I477" s="0" t="s">
        <v>156</v>
      </c>
      <c r="J477" s="0" t="s">
        <v>3696</v>
      </c>
      <c r="K477" s="0" t="s">
        <v>3697</v>
      </c>
      <c r="L477" s="0" t="s">
        <v>3991</v>
      </c>
      <c r="M477" s="0" t="s">
        <v>4367</v>
      </c>
      <c r="N477" s="0" t="s">
        <v>98</v>
      </c>
      <c r="O477" s="0" t="s">
        <v>155</v>
      </c>
      <c r="P477" s="0" t="s">
        <v>155</v>
      </c>
      <c r="Q477" s="0" t="s">
        <v>156</v>
      </c>
      <c r="R477" s="0" t="s">
        <v>3696</v>
      </c>
      <c r="S477" s="0" t="s">
        <v>3697</v>
      </c>
      <c r="T477" s="0" t="s">
        <v>3604</v>
      </c>
      <c r="U477" s="0" t="s">
        <v>3605</v>
      </c>
      <c r="V477" s="0" t="s">
        <v>3699</v>
      </c>
      <c r="W477" s="0" t="s">
        <v>3607</v>
      </c>
      <c r="X477" s="0" t="s">
        <v>3608</v>
      </c>
      <c r="Y477" s="0" t="s">
        <v>3605</v>
      </c>
      <c r="Z477" s="0" t="s">
        <v>4649</v>
      </c>
      <c r="AA477" s="0" t="s">
        <v>3903</v>
      </c>
      <c r="AB477" s="0" t="s">
        <v>4650</v>
      </c>
      <c r="AC477" s="0" t="s">
        <v>61</v>
      </c>
      <c r="AD477" s="0" t="s">
        <v>19</v>
      </c>
      <c r="AE477" s="0" t="s">
        <v>19</v>
      </c>
      <c r="AF477" s="0" t="s">
        <v>151</v>
      </c>
      <c r="AG477" s="0" t="s">
        <v>151</v>
      </c>
      <c r="AH477" s="0" t="s">
        <v>22</v>
      </c>
      <c r="AI477" s="0" t="s">
        <v>22</v>
      </c>
      <c r="AJ477" s="0" t="s">
        <v>22</v>
      </c>
      <c r="AK477" s="0" t="s">
        <v>22</v>
      </c>
    </row>
    <row customHeight="1" ht="11.25">
      <c r="A478" s="0" t="s">
        <v>22</v>
      </c>
      <c r="B478" s="0" t="s">
        <v>48</v>
      </c>
      <c r="C478" s="0" t="s">
        <v>50</v>
      </c>
      <c r="D478" s="0" t="s">
        <v>22</v>
      </c>
      <c r="E478" s="0" t="s">
        <v>1465</v>
      </c>
      <c r="F478" s="0" t="s">
        <v>1269</v>
      </c>
      <c r="G478" s="0" t="s">
        <v>155</v>
      </c>
      <c r="H478" s="0" t="s">
        <v>155</v>
      </c>
      <c r="I478" s="0" t="s">
        <v>156</v>
      </c>
      <c r="J478" s="0" t="s">
        <v>1466</v>
      </c>
      <c r="K478" s="0" t="s">
        <v>1467</v>
      </c>
      <c r="L478" s="0" t="s">
        <v>1468</v>
      </c>
      <c r="M478" s="0" t="s">
        <v>1261</v>
      </c>
      <c r="N478" s="0" t="s">
        <v>98</v>
      </c>
      <c r="O478" s="0" t="s">
        <v>155</v>
      </c>
      <c r="P478" s="0" t="s">
        <v>155</v>
      </c>
      <c r="Q478" s="0" t="s">
        <v>156</v>
      </c>
      <c r="R478" s="0" t="s">
        <v>1466</v>
      </c>
      <c r="S478" s="0" t="s">
        <v>1467</v>
      </c>
      <c r="T478" s="0" t="s">
        <v>3737</v>
      </c>
      <c r="U478" s="0" t="s">
        <v>3738</v>
      </c>
      <c r="V478" s="0" t="s">
        <v>3699</v>
      </c>
      <c r="W478" s="0" t="s">
        <v>3607</v>
      </c>
      <c r="X478" s="0" t="s">
        <v>3700</v>
      </c>
      <c r="Y478" s="0" t="s">
        <v>3605</v>
      </c>
      <c r="Z478" s="0" t="s">
        <v>3740</v>
      </c>
      <c r="AA478" s="0" t="s">
        <v>3741</v>
      </c>
      <c r="AB478" s="0" t="s">
        <v>3742</v>
      </c>
      <c r="AC478" s="0" t="s">
        <v>61</v>
      </c>
      <c r="AD478" s="0" t="s">
        <v>19</v>
      </c>
      <c r="AE478" s="0" t="s">
        <v>19</v>
      </c>
      <c r="AF478" s="0" t="s">
        <v>118</v>
      </c>
      <c r="AG478" s="0" t="s">
        <v>118</v>
      </c>
      <c r="AH478" s="0" t="s">
        <v>22</v>
      </c>
      <c r="AI478" s="0" t="s">
        <v>22</v>
      </c>
      <c r="AJ478" s="0" t="s">
        <v>22</v>
      </c>
      <c r="AK478" s="0" t="s">
        <v>22</v>
      </c>
    </row>
    <row customHeight="1" ht="11.25">
      <c r="A479" s="0" t="s">
        <v>22</v>
      </c>
      <c r="B479" s="0" t="s">
        <v>48</v>
      </c>
      <c r="C479" s="0" t="s">
        <v>50</v>
      </c>
      <c r="D479" s="0" t="s">
        <v>22</v>
      </c>
      <c r="E479" s="0" t="s">
        <v>1465</v>
      </c>
      <c r="F479" s="0" t="s">
        <v>1269</v>
      </c>
      <c r="G479" s="0" t="s">
        <v>155</v>
      </c>
      <c r="H479" s="0" t="s">
        <v>155</v>
      </c>
      <c r="I479" s="0" t="s">
        <v>156</v>
      </c>
      <c r="J479" s="0" t="s">
        <v>1466</v>
      </c>
      <c r="K479" s="0" t="s">
        <v>1467</v>
      </c>
      <c r="L479" s="0" t="s">
        <v>1468</v>
      </c>
      <c r="M479" s="0" t="s">
        <v>1261</v>
      </c>
      <c r="N479" s="0" t="s">
        <v>98</v>
      </c>
      <c r="O479" s="0" t="s">
        <v>155</v>
      </c>
      <c r="P479" s="0" t="s">
        <v>155</v>
      </c>
      <c r="Q479" s="0" t="s">
        <v>156</v>
      </c>
      <c r="R479" s="0" t="s">
        <v>1466</v>
      </c>
      <c r="S479" s="0" t="s">
        <v>1467</v>
      </c>
      <c r="T479" s="0" t="s">
        <v>3737</v>
      </c>
      <c r="U479" s="0" t="s">
        <v>3738</v>
      </c>
      <c r="V479" s="0" t="s">
        <v>3699</v>
      </c>
      <c r="W479" s="0" t="s">
        <v>3607</v>
      </c>
      <c r="X479" s="0" t="s">
        <v>3700</v>
      </c>
      <c r="Y479" s="0" t="s">
        <v>3605</v>
      </c>
      <c r="Z479" s="0" t="s">
        <v>3740</v>
      </c>
      <c r="AA479" s="0" t="s">
        <v>3741</v>
      </c>
      <c r="AB479" s="0" t="s">
        <v>3742</v>
      </c>
      <c r="AC479" s="0" t="s">
        <v>61</v>
      </c>
      <c r="AD479" s="0" t="s">
        <v>19</v>
      </c>
      <c r="AE479" s="0" t="s">
        <v>19</v>
      </c>
      <c r="AF479" s="0" t="s">
        <v>118</v>
      </c>
      <c r="AG479" s="0" t="s">
        <v>118</v>
      </c>
      <c r="AH479" s="0" t="s">
        <v>22</v>
      </c>
      <c r="AI479" s="0" t="s">
        <v>22</v>
      </c>
      <c r="AJ479" s="0" t="s">
        <v>22</v>
      </c>
      <c r="AK479" s="0" t="s">
        <v>22</v>
      </c>
    </row>
    <row customHeight="1" ht="11.25">
      <c r="A480" s="0" t="s">
        <v>22</v>
      </c>
      <c r="B480" s="0" t="s">
        <v>48</v>
      </c>
      <c r="C480" s="0" t="s">
        <v>50</v>
      </c>
      <c r="D480" s="0" t="s">
        <v>22</v>
      </c>
      <c r="E480" s="0" t="s">
        <v>4651</v>
      </c>
      <c r="F480" s="0" t="s">
        <v>1269</v>
      </c>
      <c r="G480" s="0" t="s">
        <v>155</v>
      </c>
      <c r="H480" s="0" t="s">
        <v>155</v>
      </c>
      <c r="I480" s="0" t="s">
        <v>156</v>
      </c>
      <c r="J480" s="0" t="s">
        <v>4652</v>
      </c>
      <c r="K480" s="0" t="s">
        <v>4653</v>
      </c>
      <c r="L480" s="0" t="s">
        <v>3958</v>
      </c>
      <c r="M480" s="0" t="s">
        <v>1261</v>
      </c>
      <c r="N480" s="0" t="s">
        <v>98</v>
      </c>
      <c r="O480" s="0" t="s">
        <v>155</v>
      </c>
      <c r="P480" s="0" t="s">
        <v>155</v>
      </c>
      <c r="Q480" s="0" t="s">
        <v>156</v>
      </c>
      <c r="R480" s="0" t="s">
        <v>4652</v>
      </c>
      <c r="S480" s="0" t="s">
        <v>4653</v>
      </c>
      <c r="T480" s="0" t="s">
        <v>3737</v>
      </c>
      <c r="U480" s="0" t="s">
        <v>3738</v>
      </c>
      <c r="V480" s="0" t="s">
        <v>3699</v>
      </c>
      <c r="W480" s="0" t="s">
        <v>3607</v>
      </c>
      <c r="X480" s="0" t="s">
        <v>3700</v>
      </c>
      <c r="Y480" s="0" t="s">
        <v>3605</v>
      </c>
      <c r="Z480" s="0" t="s">
        <v>3740</v>
      </c>
      <c r="AA480" s="0" t="s">
        <v>3741</v>
      </c>
      <c r="AB480" s="0" t="s">
        <v>3742</v>
      </c>
      <c r="AC480" s="0" t="s">
        <v>61</v>
      </c>
      <c r="AD480" s="0" t="s">
        <v>19</v>
      </c>
      <c r="AE480" s="0" t="s">
        <v>19</v>
      </c>
      <c r="AF480" s="0" t="s">
        <v>3768</v>
      </c>
      <c r="AG480" s="0" t="s">
        <v>3768</v>
      </c>
      <c r="AH480" s="0" t="s">
        <v>22</v>
      </c>
      <c r="AI480" s="0" t="s">
        <v>22</v>
      </c>
      <c r="AJ480" s="0" t="s">
        <v>22</v>
      </c>
      <c r="AK480" s="0" t="s">
        <v>22</v>
      </c>
    </row>
    <row customHeight="1" ht="11.25">
      <c r="A481" s="0" t="s">
        <v>22</v>
      </c>
      <c r="B481" s="0" t="s">
        <v>48</v>
      </c>
      <c r="C481" s="0" t="s">
        <v>50</v>
      </c>
      <c r="D481" s="0" t="s">
        <v>22</v>
      </c>
      <c r="E481" s="0" t="s">
        <v>4651</v>
      </c>
      <c r="F481" s="0" t="s">
        <v>1269</v>
      </c>
      <c r="G481" s="0" t="s">
        <v>155</v>
      </c>
      <c r="H481" s="0" t="s">
        <v>155</v>
      </c>
      <c r="I481" s="0" t="s">
        <v>156</v>
      </c>
      <c r="J481" s="0" t="s">
        <v>4652</v>
      </c>
      <c r="K481" s="0" t="s">
        <v>4653</v>
      </c>
      <c r="L481" s="0" t="s">
        <v>3958</v>
      </c>
      <c r="M481" s="0" t="s">
        <v>1261</v>
      </c>
      <c r="N481" s="0" t="s">
        <v>98</v>
      </c>
      <c r="O481" s="0" t="s">
        <v>155</v>
      </c>
      <c r="P481" s="0" t="s">
        <v>155</v>
      </c>
      <c r="Q481" s="0" t="s">
        <v>156</v>
      </c>
      <c r="R481" s="0" t="s">
        <v>4652</v>
      </c>
      <c r="S481" s="0" t="s">
        <v>4653</v>
      </c>
      <c r="T481" s="0" t="s">
        <v>3737</v>
      </c>
      <c r="U481" s="0" t="s">
        <v>3738</v>
      </c>
      <c r="V481" s="0" t="s">
        <v>3699</v>
      </c>
      <c r="W481" s="0" t="s">
        <v>3607</v>
      </c>
      <c r="X481" s="0" t="s">
        <v>3700</v>
      </c>
      <c r="Y481" s="0" t="s">
        <v>3605</v>
      </c>
      <c r="Z481" s="0" t="s">
        <v>3740</v>
      </c>
      <c r="AA481" s="0" t="s">
        <v>3741</v>
      </c>
      <c r="AB481" s="0" t="s">
        <v>3742</v>
      </c>
      <c r="AC481" s="0" t="s">
        <v>61</v>
      </c>
      <c r="AD481" s="0" t="s">
        <v>19</v>
      </c>
      <c r="AE481" s="0" t="s">
        <v>19</v>
      </c>
      <c r="AF481" s="0" t="s">
        <v>3768</v>
      </c>
      <c r="AG481" s="0" t="s">
        <v>3768</v>
      </c>
      <c r="AH481" s="0" t="s">
        <v>22</v>
      </c>
      <c r="AI481" s="0" t="s">
        <v>22</v>
      </c>
      <c r="AJ481" s="0" t="s">
        <v>22</v>
      </c>
      <c r="AK481" s="0" t="s">
        <v>22</v>
      </c>
    </row>
    <row customHeight="1" ht="11.25">
      <c r="A482" s="0" t="s">
        <v>22</v>
      </c>
      <c r="B482" s="0" t="s">
        <v>48</v>
      </c>
      <c r="C482" s="0" t="s">
        <v>50</v>
      </c>
      <c r="D482" s="0" t="s">
        <v>22</v>
      </c>
      <c r="E482" s="0" t="s">
        <v>4654</v>
      </c>
      <c r="F482" s="0" t="s">
        <v>1269</v>
      </c>
      <c r="G482" s="0" t="s">
        <v>155</v>
      </c>
      <c r="H482" s="0" t="s">
        <v>155</v>
      </c>
      <c r="I482" s="0" t="s">
        <v>156</v>
      </c>
      <c r="J482" s="0" t="s">
        <v>3696</v>
      </c>
      <c r="K482" s="0" t="s">
        <v>3697</v>
      </c>
      <c r="L482" s="0" t="s">
        <v>4655</v>
      </c>
      <c r="M482" s="0" t="s">
        <v>4375</v>
      </c>
      <c r="N482" s="0" t="s">
        <v>98</v>
      </c>
      <c r="O482" s="0" t="s">
        <v>155</v>
      </c>
      <c r="P482" s="0" t="s">
        <v>155</v>
      </c>
      <c r="Q482" s="0" t="s">
        <v>156</v>
      </c>
      <c r="R482" s="0" t="s">
        <v>3696</v>
      </c>
      <c r="S482" s="0" t="s">
        <v>3697</v>
      </c>
      <c r="T482" s="0" t="s">
        <v>3604</v>
      </c>
      <c r="U482" s="0" t="s">
        <v>3605</v>
      </c>
      <c r="V482" s="0" t="s">
        <v>3699</v>
      </c>
      <c r="W482" s="0" t="s">
        <v>3607</v>
      </c>
      <c r="X482" s="0" t="s">
        <v>3608</v>
      </c>
      <c r="Y482" s="0" t="s">
        <v>3605</v>
      </c>
      <c r="Z482" s="0" t="s">
        <v>4656</v>
      </c>
      <c r="AA482" s="0" t="s">
        <v>3857</v>
      </c>
      <c r="AB482" s="0" t="s">
        <v>4657</v>
      </c>
      <c r="AC482" s="0" t="s">
        <v>61</v>
      </c>
      <c r="AD482" s="0" t="s">
        <v>19</v>
      </c>
      <c r="AE482" s="0" t="s">
        <v>19</v>
      </c>
      <c r="AF482" s="0" t="s">
        <v>118</v>
      </c>
      <c r="AG482" s="0" t="s">
        <v>118</v>
      </c>
      <c r="AH482" s="0" t="s">
        <v>22</v>
      </c>
      <c r="AI482" s="0" t="s">
        <v>22</v>
      </c>
      <c r="AJ482" s="0" t="s">
        <v>22</v>
      </c>
      <c r="AK482" s="0" t="s">
        <v>22</v>
      </c>
    </row>
    <row customHeight="1" ht="11.25">
      <c r="A483" s="0" t="s">
        <v>22</v>
      </c>
      <c r="B483" s="0" t="s">
        <v>48</v>
      </c>
      <c r="C483" s="0" t="s">
        <v>50</v>
      </c>
      <c r="D483" s="0" t="s">
        <v>22</v>
      </c>
      <c r="E483" s="0" t="s">
        <v>4654</v>
      </c>
      <c r="F483" s="0" t="s">
        <v>1269</v>
      </c>
      <c r="G483" s="0" t="s">
        <v>155</v>
      </c>
      <c r="H483" s="0" t="s">
        <v>155</v>
      </c>
      <c r="I483" s="0" t="s">
        <v>156</v>
      </c>
      <c r="J483" s="0" t="s">
        <v>3696</v>
      </c>
      <c r="K483" s="0" t="s">
        <v>3697</v>
      </c>
      <c r="L483" s="0" t="s">
        <v>4655</v>
      </c>
      <c r="M483" s="0" t="s">
        <v>4375</v>
      </c>
      <c r="N483" s="0" t="s">
        <v>98</v>
      </c>
      <c r="O483" s="0" t="s">
        <v>155</v>
      </c>
      <c r="P483" s="0" t="s">
        <v>155</v>
      </c>
      <c r="Q483" s="0" t="s">
        <v>156</v>
      </c>
      <c r="R483" s="0" t="s">
        <v>3696</v>
      </c>
      <c r="S483" s="0" t="s">
        <v>3697</v>
      </c>
      <c r="T483" s="0" t="s">
        <v>3604</v>
      </c>
      <c r="U483" s="0" t="s">
        <v>3605</v>
      </c>
      <c r="V483" s="0" t="s">
        <v>3699</v>
      </c>
      <c r="W483" s="0" t="s">
        <v>3607</v>
      </c>
      <c r="X483" s="0" t="s">
        <v>3608</v>
      </c>
      <c r="Y483" s="0" t="s">
        <v>3605</v>
      </c>
      <c r="Z483" s="0" t="s">
        <v>4656</v>
      </c>
      <c r="AA483" s="0" t="s">
        <v>3857</v>
      </c>
      <c r="AB483" s="0" t="s">
        <v>4657</v>
      </c>
      <c r="AC483" s="0" t="s">
        <v>61</v>
      </c>
      <c r="AD483" s="0" t="s">
        <v>19</v>
      </c>
      <c r="AE483" s="0" t="s">
        <v>19</v>
      </c>
      <c r="AF483" s="0" t="s">
        <v>118</v>
      </c>
      <c r="AG483" s="0" t="s">
        <v>118</v>
      </c>
      <c r="AH483" s="0" t="s">
        <v>22</v>
      </c>
      <c r="AI483" s="0" t="s">
        <v>22</v>
      </c>
      <c r="AJ483" s="0" t="s">
        <v>22</v>
      </c>
      <c r="AK483" s="0" t="s">
        <v>22</v>
      </c>
    </row>
    <row customHeight="1" ht="11.25">
      <c r="A484" s="0" t="s">
        <v>22</v>
      </c>
      <c r="B484" s="0" t="s">
        <v>48</v>
      </c>
      <c r="C484" s="0" t="s">
        <v>50</v>
      </c>
      <c r="D484" s="0" t="s">
        <v>22</v>
      </c>
      <c r="E484" s="0" t="s">
        <v>4658</v>
      </c>
      <c r="F484" s="0" t="s">
        <v>1269</v>
      </c>
      <c r="G484" s="0" t="s">
        <v>107</v>
      </c>
      <c r="H484" s="0" t="s">
        <v>107</v>
      </c>
      <c r="I484" s="0" t="s">
        <v>108</v>
      </c>
      <c r="J484" s="0" t="s">
        <v>4316</v>
      </c>
      <c r="K484" s="0" t="s">
        <v>4317</v>
      </c>
      <c r="L484" s="0" t="s">
        <v>4318</v>
      </c>
      <c r="M484" s="0" t="s">
        <v>1261</v>
      </c>
      <c r="N484" s="0" t="s">
        <v>98</v>
      </c>
      <c r="O484" s="0" t="s">
        <v>107</v>
      </c>
      <c r="P484" s="0" t="s">
        <v>107</v>
      </c>
      <c r="Q484" s="0" t="s">
        <v>108</v>
      </c>
      <c r="R484" s="0" t="s">
        <v>4316</v>
      </c>
      <c r="S484" s="0" t="s">
        <v>4317</v>
      </c>
      <c r="T484" s="0" t="s">
        <v>3604</v>
      </c>
      <c r="U484" s="0" t="s">
        <v>3605</v>
      </c>
      <c r="V484" s="0" t="s">
        <v>3606</v>
      </c>
      <c r="W484" s="0" t="s">
        <v>3607</v>
      </c>
      <c r="X484" s="0" t="s">
        <v>3808</v>
      </c>
      <c r="Y484" s="0" t="s">
        <v>4331</v>
      </c>
      <c r="Z484" s="0" t="s">
        <v>154</v>
      </c>
      <c r="AA484" s="0" t="s">
        <v>4567</v>
      </c>
      <c r="AB484" s="0" t="s">
        <v>4568</v>
      </c>
      <c r="AC484" s="0" t="s">
        <v>61</v>
      </c>
      <c r="AD484" s="0" t="s">
        <v>19</v>
      </c>
      <c r="AE484" s="0" t="s">
        <v>19</v>
      </c>
      <c r="AF484" s="0" t="s">
        <v>1109</v>
      </c>
      <c r="AG484" s="0" t="s">
        <v>1109</v>
      </c>
      <c r="AH484" s="0" t="s">
        <v>22</v>
      </c>
      <c r="AI484" s="0" t="s">
        <v>22</v>
      </c>
      <c r="AJ484" s="0" t="s">
        <v>22</v>
      </c>
      <c r="AK484" s="0" t="s">
        <v>22</v>
      </c>
    </row>
    <row customHeight="1" ht="11.25">
      <c r="A485" s="0" t="s">
        <v>22</v>
      </c>
      <c r="B485" s="0" t="s">
        <v>48</v>
      </c>
      <c r="C485" s="0" t="s">
        <v>50</v>
      </c>
      <c r="D485" s="0" t="s">
        <v>22</v>
      </c>
      <c r="E485" s="0" t="s">
        <v>4658</v>
      </c>
      <c r="F485" s="0" t="s">
        <v>1269</v>
      </c>
      <c r="G485" s="0" t="s">
        <v>107</v>
      </c>
      <c r="H485" s="0" t="s">
        <v>107</v>
      </c>
      <c r="I485" s="0" t="s">
        <v>108</v>
      </c>
      <c r="J485" s="0" t="s">
        <v>4316</v>
      </c>
      <c r="K485" s="0" t="s">
        <v>4317</v>
      </c>
      <c r="L485" s="0" t="s">
        <v>4318</v>
      </c>
      <c r="M485" s="0" t="s">
        <v>1261</v>
      </c>
      <c r="N485" s="0" t="s">
        <v>98</v>
      </c>
      <c r="O485" s="0" t="s">
        <v>107</v>
      </c>
      <c r="P485" s="0" t="s">
        <v>107</v>
      </c>
      <c r="Q485" s="0" t="s">
        <v>108</v>
      </c>
      <c r="R485" s="0" t="s">
        <v>4316</v>
      </c>
      <c r="S485" s="0" t="s">
        <v>4317</v>
      </c>
      <c r="T485" s="0" t="s">
        <v>3604</v>
      </c>
      <c r="U485" s="0" t="s">
        <v>3605</v>
      </c>
      <c r="V485" s="0" t="s">
        <v>3606</v>
      </c>
      <c r="W485" s="0" t="s">
        <v>3607</v>
      </c>
      <c r="X485" s="0" t="s">
        <v>3808</v>
      </c>
      <c r="Y485" s="0" t="s">
        <v>4331</v>
      </c>
      <c r="Z485" s="0" t="s">
        <v>154</v>
      </c>
      <c r="AA485" s="0" t="s">
        <v>4567</v>
      </c>
      <c r="AB485" s="0" t="s">
        <v>4568</v>
      </c>
      <c r="AC485" s="0" t="s">
        <v>61</v>
      </c>
      <c r="AD485" s="0" t="s">
        <v>19</v>
      </c>
      <c r="AE485" s="0" t="s">
        <v>19</v>
      </c>
      <c r="AF485" s="0" t="s">
        <v>1109</v>
      </c>
      <c r="AG485" s="0" t="s">
        <v>1109</v>
      </c>
      <c r="AH485" s="0" t="s">
        <v>22</v>
      </c>
      <c r="AI485" s="0" t="s">
        <v>22</v>
      </c>
      <c r="AJ485" s="0" t="s">
        <v>22</v>
      </c>
      <c r="AK485" s="0" t="s">
        <v>22</v>
      </c>
    </row>
    <row customHeight="1" ht="11.25">
      <c r="A486" s="0" t="s">
        <v>22</v>
      </c>
      <c r="B486" s="0" t="s">
        <v>48</v>
      </c>
      <c r="C486" s="0" t="s">
        <v>50</v>
      </c>
      <c r="D486" s="0" t="s">
        <v>22</v>
      </c>
      <c r="E486" s="0" t="s">
        <v>4659</v>
      </c>
      <c r="F486" s="0" t="s">
        <v>1269</v>
      </c>
      <c r="G486" s="0" t="s">
        <v>181</v>
      </c>
      <c r="H486" s="0" t="s">
        <v>181</v>
      </c>
      <c r="I486" s="0" t="s">
        <v>182</v>
      </c>
      <c r="J486" s="0" t="s">
        <v>4660</v>
      </c>
      <c r="K486" s="0" t="s">
        <v>4661</v>
      </c>
      <c r="L486" s="0" t="s">
        <v>976</v>
      </c>
      <c r="M486" s="0" t="s">
        <v>976</v>
      </c>
      <c r="N486" s="0" t="s">
        <v>98</v>
      </c>
      <c r="O486" s="0" t="s">
        <v>181</v>
      </c>
      <c r="P486" s="0" t="s">
        <v>181</v>
      </c>
      <c r="Q486" s="0" t="s">
        <v>182</v>
      </c>
      <c r="R486" s="0" t="s">
        <v>4660</v>
      </c>
      <c r="S486" s="0" t="s">
        <v>4661</v>
      </c>
      <c r="T486" s="0" t="s">
        <v>3604</v>
      </c>
      <c r="U486" s="0" t="s">
        <v>3707</v>
      </c>
      <c r="V486" s="0" t="s">
        <v>3718</v>
      </c>
      <c r="W486" s="0" t="s">
        <v>3607</v>
      </c>
      <c r="X486" s="0" t="s">
        <v>3700</v>
      </c>
      <c r="Y486" s="0" t="s">
        <v>3605</v>
      </c>
      <c r="Z486" s="0" t="s">
        <v>3719</v>
      </c>
      <c r="AA486" s="0" t="s">
        <v>3710</v>
      </c>
      <c r="AB486" s="0" t="s">
        <v>3720</v>
      </c>
      <c r="AC486" s="0" t="s">
        <v>61</v>
      </c>
      <c r="AD486" s="0" t="s">
        <v>19</v>
      </c>
      <c r="AE486" s="0" t="s">
        <v>19</v>
      </c>
      <c r="AF486" s="0" t="s">
        <v>174</v>
      </c>
      <c r="AG486" s="0" t="s">
        <v>171</v>
      </c>
      <c r="AH486" s="0" t="s">
        <v>22</v>
      </c>
      <c r="AI486" s="0" t="s">
        <v>22</v>
      </c>
      <c r="AJ486" s="0" t="s">
        <v>22</v>
      </c>
      <c r="AK486" s="0" t="s">
        <v>22</v>
      </c>
    </row>
    <row customHeight="1" ht="11.25">
      <c r="A487" s="0" t="s">
        <v>22</v>
      </c>
      <c r="B487" s="0" t="s">
        <v>48</v>
      </c>
      <c r="C487" s="0" t="s">
        <v>50</v>
      </c>
      <c r="D487" s="0" t="s">
        <v>22</v>
      </c>
      <c r="E487" s="0" t="s">
        <v>4662</v>
      </c>
      <c r="F487" s="0" t="s">
        <v>1269</v>
      </c>
      <c r="G487" s="0" t="s">
        <v>181</v>
      </c>
      <c r="H487" s="0" t="s">
        <v>181</v>
      </c>
      <c r="I487" s="0" t="s">
        <v>182</v>
      </c>
      <c r="J487" s="0" t="s">
        <v>4595</v>
      </c>
      <c r="K487" s="0" t="s">
        <v>4596</v>
      </c>
      <c r="L487" s="0" t="s">
        <v>976</v>
      </c>
      <c r="M487" s="0" t="s">
        <v>976</v>
      </c>
      <c r="N487" s="0" t="s">
        <v>98</v>
      </c>
      <c r="O487" s="0" t="s">
        <v>181</v>
      </c>
      <c r="P487" s="0" t="s">
        <v>181</v>
      </c>
      <c r="Q487" s="0" t="s">
        <v>182</v>
      </c>
      <c r="R487" s="0" t="s">
        <v>4595</v>
      </c>
      <c r="S487" s="0" t="s">
        <v>4596</v>
      </c>
      <c r="T487" s="0" t="s">
        <v>3604</v>
      </c>
      <c r="U487" s="0" t="s">
        <v>3707</v>
      </c>
      <c r="V487" s="0" t="s">
        <v>3718</v>
      </c>
      <c r="W487" s="0" t="s">
        <v>3607</v>
      </c>
      <c r="X487" s="0" t="s">
        <v>3700</v>
      </c>
      <c r="Y487" s="0" t="s">
        <v>3605</v>
      </c>
      <c r="Z487" s="0" t="s">
        <v>3719</v>
      </c>
      <c r="AA487" s="0" t="s">
        <v>3710</v>
      </c>
      <c r="AB487" s="0" t="s">
        <v>3720</v>
      </c>
      <c r="AC487" s="0" t="s">
        <v>61</v>
      </c>
      <c r="AD487" s="0" t="s">
        <v>19</v>
      </c>
      <c r="AE487" s="0" t="s">
        <v>19</v>
      </c>
      <c r="AF487" s="0" t="s">
        <v>4663</v>
      </c>
      <c r="AG487" s="0" t="s">
        <v>127</v>
      </c>
      <c r="AH487" s="0" t="s">
        <v>22</v>
      </c>
      <c r="AI487" s="0" t="s">
        <v>22</v>
      </c>
      <c r="AJ487" s="0" t="s">
        <v>22</v>
      </c>
      <c r="AK487" s="0" t="s">
        <v>22</v>
      </c>
    </row>
    <row customHeight="1" ht="11.25">
      <c r="A488" s="0" t="s">
        <v>22</v>
      </c>
      <c r="B488" s="0" t="s">
        <v>48</v>
      </c>
      <c r="C488" s="0" t="s">
        <v>50</v>
      </c>
      <c r="D488" s="0" t="s">
        <v>22</v>
      </c>
      <c r="E488" s="0" t="s">
        <v>4664</v>
      </c>
      <c r="F488" s="0" t="s">
        <v>1269</v>
      </c>
      <c r="G488" s="0" t="s">
        <v>155</v>
      </c>
      <c r="H488" s="0" t="s">
        <v>155</v>
      </c>
      <c r="I488" s="0" t="s">
        <v>156</v>
      </c>
      <c r="J488" s="0" t="s">
        <v>4020</v>
      </c>
      <c r="K488" s="0" t="s">
        <v>4021</v>
      </c>
      <c r="L488" s="0" t="s">
        <v>4665</v>
      </c>
      <c r="M488" s="0" t="s">
        <v>1261</v>
      </c>
      <c r="N488" s="0" t="s">
        <v>98</v>
      </c>
      <c r="O488" s="0" t="s">
        <v>155</v>
      </c>
      <c r="P488" s="0" t="s">
        <v>155</v>
      </c>
      <c r="Q488" s="0" t="s">
        <v>156</v>
      </c>
      <c r="R488" s="0" t="s">
        <v>4020</v>
      </c>
      <c r="S488" s="0" t="s">
        <v>4021</v>
      </c>
      <c r="T488" s="0" t="s">
        <v>3604</v>
      </c>
      <c r="U488" s="0" t="s">
        <v>3605</v>
      </c>
      <c r="V488" s="0" t="s">
        <v>3699</v>
      </c>
      <c r="W488" s="0" t="s">
        <v>3607</v>
      </c>
      <c r="X488" s="0" t="s">
        <v>3608</v>
      </c>
      <c r="Y488" s="0" t="s">
        <v>4503</v>
      </c>
      <c r="Z488" s="0" t="s">
        <v>976</v>
      </c>
      <c r="AA488" s="0" t="s">
        <v>976</v>
      </c>
      <c r="AB488" s="0" t="s">
        <v>4504</v>
      </c>
      <c r="AC488" s="0" t="s">
        <v>61</v>
      </c>
      <c r="AD488" s="0" t="s">
        <v>19</v>
      </c>
      <c r="AE488" s="0" t="s">
        <v>19</v>
      </c>
      <c r="AF488" s="0" t="s">
        <v>118</v>
      </c>
      <c r="AG488" s="0" t="s">
        <v>118</v>
      </c>
      <c r="AH488" s="0" t="s">
        <v>22</v>
      </c>
      <c r="AI488" s="0" t="s">
        <v>22</v>
      </c>
      <c r="AJ488" s="0" t="s">
        <v>22</v>
      </c>
      <c r="AK488" s="0" t="s">
        <v>22</v>
      </c>
    </row>
    <row customHeight="1" ht="11.25">
      <c r="A489" s="0" t="s">
        <v>22</v>
      </c>
      <c r="B489" s="0" t="s">
        <v>48</v>
      </c>
      <c r="C489" s="0" t="s">
        <v>50</v>
      </c>
      <c r="D489" s="0" t="s">
        <v>22</v>
      </c>
      <c r="E489" s="0" t="s">
        <v>4664</v>
      </c>
      <c r="F489" s="0" t="s">
        <v>1269</v>
      </c>
      <c r="G489" s="0" t="s">
        <v>155</v>
      </c>
      <c r="H489" s="0" t="s">
        <v>155</v>
      </c>
      <c r="I489" s="0" t="s">
        <v>156</v>
      </c>
      <c r="J489" s="0" t="s">
        <v>4020</v>
      </c>
      <c r="K489" s="0" t="s">
        <v>4021</v>
      </c>
      <c r="L489" s="0" t="s">
        <v>4665</v>
      </c>
      <c r="M489" s="0" t="s">
        <v>1261</v>
      </c>
      <c r="N489" s="0" t="s">
        <v>98</v>
      </c>
      <c r="O489" s="0" t="s">
        <v>155</v>
      </c>
      <c r="P489" s="0" t="s">
        <v>155</v>
      </c>
      <c r="Q489" s="0" t="s">
        <v>156</v>
      </c>
      <c r="R489" s="0" t="s">
        <v>4020</v>
      </c>
      <c r="S489" s="0" t="s">
        <v>4021</v>
      </c>
      <c r="T489" s="0" t="s">
        <v>3604</v>
      </c>
      <c r="U489" s="0" t="s">
        <v>3605</v>
      </c>
      <c r="V489" s="0" t="s">
        <v>3699</v>
      </c>
      <c r="W489" s="0" t="s">
        <v>3607</v>
      </c>
      <c r="X489" s="0" t="s">
        <v>3608</v>
      </c>
      <c r="Y489" s="0" t="s">
        <v>4503</v>
      </c>
      <c r="Z489" s="0" t="s">
        <v>976</v>
      </c>
      <c r="AA489" s="0" t="s">
        <v>976</v>
      </c>
      <c r="AB489" s="0" t="s">
        <v>4504</v>
      </c>
      <c r="AC489" s="0" t="s">
        <v>61</v>
      </c>
      <c r="AD489" s="0" t="s">
        <v>19</v>
      </c>
      <c r="AE489" s="0" t="s">
        <v>19</v>
      </c>
      <c r="AF489" s="0" t="s">
        <v>118</v>
      </c>
      <c r="AG489" s="0" t="s">
        <v>118</v>
      </c>
      <c r="AH489" s="0" t="s">
        <v>22</v>
      </c>
      <c r="AI489" s="0" t="s">
        <v>22</v>
      </c>
      <c r="AJ489" s="0" t="s">
        <v>22</v>
      </c>
      <c r="AK489" s="0" t="s">
        <v>22</v>
      </c>
    </row>
    <row customHeight="1" ht="11.25">
      <c r="A490" s="0" t="s">
        <v>22</v>
      </c>
      <c r="B490" s="0" t="s">
        <v>48</v>
      </c>
      <c r="C490" s="0" t="s">
        <v>50</v>
      </c>
      <c r="D490" s="0" t="s">
        <v>22</v>
      </c>
      <c r="E490" s="0" t="s">
        <v>4666</v>
      </c>
      <c r="F490" s="0" t="s">
        <v>1269</v>
      </c>
      <c r="G490" s="0" t="s">
        <v>155</v>
      </c>
      <c r="H490" s="0" t="s">
        <v>155</v>
      </c>
      <c r="I490" s="0" t="s">
        <v>156</v>
      </c>
      <c r="J490" s="0" t="s">
        <v>1466</v>
      </c>
      <c r="K490" s="0" t="s">
        <v>1467</v>
      </c>
      <c r="L490" s="0" t="s">
        <v>4565</v>
      </c>
      <c r="M490" s="0" t="s">
        <v>1261</v>
      </c>
      <c r="N490" s="0" t="s">
        <v>98</v>
      </c>
      <c r="O490" s="0" t="s">
        <v>155</v>
      </c>
      <c r="P490" s="0" t="s">
        <v>155</v>
      </c>
      <c r="Q490" s="0" t="s">
        <v>156</v>
      </c>
      <c r="R490" s="0" t="s">
        <v>1466</v>
      </c>
      <c r="S490" s="0" t="s">
        <v>1467</v>
      </c>
      <c r="T490" s="0" t="s">
        <v>3737</v>
      </c>
      <c r="U490" s="0" t="s">
        <v>3738</v>
      </c>
      <c r="V490" s="0" t="s">
        <v>3739</v>
      </c>
      <c r="W490" s="0" t="s">
        <v>3607</v>
      </c>
      <c r="X490" s="0" t="s">
        <v>3700</v>
      </c>
      <c r="Y490" s="0" t="s">
        <v>3605</v>
      </c>
      <c r="Z490" s="0" t="s">
        <v>3740</v>
      </c>
      <c r="AA490" s="0" t="s">
        <v>3741</v>
      </c>
      <c r="AB490" s="0" t="s">
        <v>3742</v>
      </c>
      <c r="AC490" s="0" t="s">
        <v>61</v>
      </c>
      <c r="AD490" s="0" t="s">
        <v>19</v>
      </c>
      <c r="AE490" s="0" t="s">
        <v>19</v>
      </c>
      <c r="AF490" s="0" t="s">
        <v>118</v>
      </c>
      <c r="AG490" s="0" t="s">
        <v>118</v>
      </c>
      <c r="AH490" s="0" t="s">
        <v>22</v>
      </c>
      <c r="AI490" s="0" t="s">
        <v>22</v>
      </c>
      <c r="AJ490" s="0" t="s">
        <v>22</v>
      </c>
      <c r="AK490" s="0" t="s">
        <v>22</v>
      </c>
    </row>
    <row customHeight="1" ht="11.25">
      <c r="A491" s="0" t="s">
        <v>22</v>
      </c>
      <c r="B491" s="0" t="s">
        <v>48</v>
      </c>
      <c r="C491" s="0" t="s">
        <v>50</v>
      </c>
      <c r="D491" s="0" t="s">
        <v>22</v>
      </c>
      <c r="E491" s="0" t="s">
        <v>4666</v>
      </c>
      <c r="F491" s="0" t="s">
        <v>1269</v>
      </c>
      <c r="G491" s="0" t="s">
        <v>155</v>
      </c>
      <c r="H491" s="0" t="s">
        <v>155</v>
      </c>
      <c r="I491" s="0" t="s">
        <v>156</v>
      </c>
      <c r="J491" s="0" t="s">
        <v>1466</v>
      </c>
      <c r="K491" s="0" t="s">
        <v>1467</v>
      </c>
      <c r="L491" s="0" t="s">
        <v>4565</v>
      </c>
      <c r="M491" s="0" t="s">
        <v>1261</v>
      </c>
      <c r="N491" s="0" t="s">
        <v>98</v>
      </c>
      <c r="O491" s="0" t="s">
        <v>155</v>
      </c>
      <c r="P491" s="0" t="s">
        <v>155</v>
      </c>
      <c r="Q491" s="0" t="s">
        <v>156</v>
      </c>
      <c r="R491" s="0" t="s">
        <v>1466</v>
      </c>
      <c r="S491" s="0" t="s">
        <v>1467</v>
      </c>
      <c r="T491" s="0" t="s">
        <v>3737</v>
      </c>
      <c r="U491" s="0" t="s">
        <v>3738</v>
      </c>
      <c r="V491" s="0" t="s">
        <v>3739</v>
      </c>
      <c r="W491" s="0" t="s">
        <v>3607</v>
      </c>
      <c r="X491" s="0" t="s">
        <v>3700</v>
      </c>
      <c r="Y491" s="0" t="s">
        <v>3605</v>
      </c>
      <c r="Z491" s="0" t="s">
        <v>3740</v>
      </c>
      <c r="AA491" s="0" t="s">
        <v>3741</v>
      </c>
      <c r="AB491" s="0" t="s">
        <v>3742</v>
      </c>
      <c r="AC491" s="0" t="s">
        <v>61</v>
      </c>
      <c r="AD491" s="0" t="s">
        <v>19</v>
      </c>
      <c r="AE491" s="0" t="s">
        <v>19</v>
      </c>
      <c r="AF491" s="0" t="s">
        <v>118</v>
      </c>
      <c r="AG491" s="0" t="s">
        <v>118</v>
      </c>
      <c r="AH491" s="0" t="s">
        <v>22</v>
      </c>
      <c r="AI491" s="0" t="s">
        <v>22</v>
      </c>
      <c r="AJ491" s="0" t="s">
        <v>22</v>
      </c>
      <c r="AK491" s="0" t="s">
        <v>22</v>
      </c>
    </row>
    <row customHeight="1" ht="11.25">
      <c r="A492" s="0" t="s">
        <v>22</v>
      </c>
      <c r="B492" s="0" t="s">
        <v>48</v>
      </c>
      <c r="C492" s="0" t="s">
        <v>50</v>
      </c>
      <c r="D492" s="0" t="s">
        <v>22</v>
      </c>
      <c r="E492" s="0" t="s">
        <v>4667</v>
      </c>
      <c r="F492" s="0" t="s">
        <v>1269</v>
      </c>
      <c r="G492" s="0" t="s">
        <v>155</v>
      </c>
      <c r="H492" s="0" t="s">
        <v>155</v>
      </c>
      <c r="I492" s="0" t="s">
        <v>156</v>
      </c>
      <c r="J492" s="0" t="s">
        <v>4668</v>
      </c>
      <c r="K492" s="0" t="s">
        <v>4669</v>
      </c>
      <c r="L492" s="0" t="s">
        <v>4670</v>
      </c>
      <c r="M492" s="0" t="s">
        <v>1261</v>
      </c>
      <c r="N492" s="0" t="s">
        <v>98</v>
      </c>
      <c r="O492" s="0" t="s">
        <v>155</v>
      </c>
      <c r="P492" s="0" t="s">
        <v>155</v>
      </c>
      <c r="Q492" s="0" t="s">
        <v>156</v>
      </c>
      <c r="R492" s="0" t="s">
        <v>4668</v>
      </c>
      <c r="S492" s="0" t="s">
        <v>4669</v>
      </c>
      <c r="T492" s="0" t="s">
        <v>3604</v>
      </c>
      <c r="U492" s="0" t="s">
        <v>3605</v>
      </c>
      <c r="V492" s="0" t="s">
        <v>3699</v>
      </c>
      <c r="W492" s="0" t="s">
        <v>3607</v>
      </c>
      <c r="X492" s="0" t="s">
        <v>3608</v>
      </c>
      <c r="Y492" s="0" t="s">
        <v>3605</v>
      </c>
      <c r="Z492" s="0" t="s">
        <v>4671</v>
      </c>
      <c r="AA492" s="0" t="s">
        <v>4672</v>
      </c>
      <c r="AB492" s="0" t="s">
        <v>4673</v>
      </c>
      <c r="AC492" s="0" t="s">
        <v>61</v>
      </c>
      <c r="AD492" s="0" t="s">
        <v>19</v>
      </c>
      <c r="AE492" s="0" t="s">
        <v>19</v>
      </c>
      <c r="AF492" s="0" t="s">
        <v>151</v>
      </c>
      <c r="AG492" s="0" t="s">
        <v>118</v>
      </c>
      <c r="AH492" s="0" t="s">
        <v>22</v>
      </c>
      <c r="AI492" s="0" t="s">
        <v>22</v>
      </c>
      <c r="AJ492" s="0" t="s">
        <v>22</v>
      </c>
      <c r="AK492" s="0" t="s">
        <v>22</v>
      </c>
    </row>
    <row customHeight="1" ht="11.25">
      <c r="A493" s="0" t="s">
        <v>22</v>
      </c>
      <c r="B493" s="0" t="s">
        <v>48</v>
      </c>
      <c r="C493" s="0" t="s">
        <v>50</v>
      </c>
      <c r="D493" s="0" t="s">
        <v>22</v>
      </c>
      <c r="E493" s="0" t="s">
        <v>4667</v>
      </c>
      <c r="F493" s="0" t="s">
        <v>1269</v>
      </c>
      <c r="G493" s="0" t="s">
        <v>155</v>
      </c>
      <c r="H493" s="0" t="s">
        <v>155</v>
      </c>
      <c r="I493" s="0" t="s">
        <v>156</v>
      </c>
      <c r="J493" s="0" t="s">
        <v>4668</v>
      </c>
      <c r="K493" s="0" t="s">
        <v>4669</v>
      </c>
      <c r="L493" s="0" t="s">
        <v>4670</v>
      </c>
      <c r="M493" s="0" t="s">
        <v>1261</v>
      </c>
      <c r="N493" s="0" t="s">
        <v>98</v>
      </c>
      <c r="O493" s="0" t="s">
        <v>155</v>
      </c>
      <c r="P493" s="0" t="s">
        <v>155</v>
      </c>
      <c r="Q493" s="0" t="s">
        <v>156</v>
      </c>
      <c r="R493" s="0" t="s">
        <v>4668</v>
      </c>
      <c r="S493" s="0" t="s">
        <v>4669</v>
      </c>
      <c r="T493" s="0" t="s">
        <v>3604</v>
      </c>
      <c r="U493" s="0" t="s">
        <v>3605</v>
      </c>
      <c r="V493" s="0" t="s">
        <v>3699</v>
      </c>
      <c r="W493" s="0" t="s">
        <v>3607</v>
      </c>
      <c r="X493" s="0" t="s">
        <v>3608</v>
      </c>
      <c r="Y493" s="0" t="s">
        <v>3605</v>
      </c>
      <c r="Z493" s="0" t="s">
        <v>4671</v>
      </c>
      <c r="AA493" s="0" t="s">
        <v>4672</v>
      </c>
      <c r="AB493" s="0" t="s">
        <v>4673</v>
      </c>
      <c r="AC493" s="0" t="s">
        <v>61</v>
      </c>
      <c r="AD493" s="0" t="s">
        <v>19</v>
      </c>
      <c r="AE493" s="0" t="s">
        <v>19</v>
      </c>
      <c r="AF493" s="0" t="s">
        <v>151</v>
      </c>
      <c r="AG493" s="0" t="s">
        <v>118</v>
      </c>
      <c r="AH493" s="0" t="s">
        <v>22</v>
      </c>
      <c r="AI493" s="0" t="s">
        <v>22</v>
      </c>
      <c r="AJ493" s="0" t="s">
        <v>22</v>
      </c>
      <c r="AK493" s="0" t="s">
        <v>22</v>
      </c>
    </row>
    <row customHeight="1" ht="11.25">
      <c r="A494" s="0" t="s">
        <v>22</v>
      </c>
      <c r="B494" s="0" t="s">
        <v>48</v>
      </c>
      <c r="C494" s="0" t="s">
        <v>50</v>
      </c>
      <c r="D494" s="0" t="s">
        <v>22</v>
      </c>
      <c r="E494" s="0" t="s">
        <v>4674</v>
      </c>
      <c r="F494" s="0" t="s">
        <v>1269</v>
      </c>
      <c r="G494" s="0" t="s">
        <v>155</v>
      </c>
      <c r="H494" s="0" t="s">
        <v>155</v>
      </c>
      <c r="I494" s="0" t="s">
        <v>156</v>
      </c>
      <c r="J494" s="0" t="s">
        <v>4364</v>
      </c>
      <c r="K494" s="0" t="s">
        <v>4365</v>
      </c>
      <c r="L494" s="0" t="s">
        <v>4393</v>
      </c>
      <c r="M494" s="0" t="s">
        <v>4675</v>
      </c>
      <c r="N494" s="0" t="s">
        <v>98</v>
      </c>
      <c r="O494" s="0" t="s">
        <v>155</v>
      </c>
      <c r="P494" s="0" t="s">
        <v>155</v>
      </c>
      <c r="Q494" s="0" t="s">
        <v>156</v>
      </c>
      <c r="R494" s="0" t="s">
        <v>4364</v>
      </c>
      <c r="S494" s="0" t="s">
        <v>4365</v>
      </c>
      <c r="T494" s="0" t="s">
        <v>3604</v>
      </c>
      <c r="U494" s="0" t="s">
        <v>3605</v>
      </c>
      <c r="V494" s="0" t="s">
        <v>3699</v>
      </c>
      <c r="W494" s="0" t="s">
        <v>3607</v>
      </c>
      <c r="X494" s="0" t="s">
        <v>3608</v>
      </c>
      <c r="Y494" s="0" t="s">
        <v>3605</v>
      </c>
      <c r="Z494" s="0" t="s">
        <v>4676</v>
      </c>
      <c r="AA494" s="0" t="s">
        <v>4677</v>
      </c>
      <c r="AB494" s="0" t="s">
        <v>4678</v>
      </c>
      <c r="AC494" s="0" t="s">
        <v>61</v>
      </c>
      <c r="AD494" s="0" t="s">
        <v>19</v>
      </c>
      <c r="AE494" s="0" t="s">
        <v>19</v>
      </c>
      <c r="AF494" s="0" t="s">
        <v>118</v>
      </c>
      <c r="AG494" s="0" t="s">
        <v>118</v>
      </c>
      <c r="AH494" s="0" t="s">
        <v>22</v>
      </c>
      <c r="AI494" s="0" t="s">
        <v>22</v>
      </c>
      <c r="AJ494" s="0" t="s">
        <v>22</v>
      </c>
      <c r="AK494" s="0" t="s">
        <v>22</v>
      </c>
    </row>
    <row customHeight="1" ht="11.25">
      <c r="A495" s="0" t="s">
        <v>22</v>
      </c>
      <c r="B495" s="0" t="s">
        <v>48</v>
      </c>
      <c r="C495" s="0" t="s">
        <v>50</v>
      </c>
      <c r="D495" s="0" t="s">
        <v>22</v>
      </c>
      <c r="E495" s="0" t="s">
        <v>4674</v>
      </c>
      <c r="F495" s="0" t="s">
        <v>1269</v>
      </c>
      <c r="G495" s="0" t="s">
        <v>155</v>
      </c>
      <c r="H495" s="0" t="s">
        <v>155</v>
      </c>
      <c r="I495" s="0" t="s">
        <v>156</v>
      </c>
      <c r="J495" s="0" t="s">
        <v>4364</v>
      </c>
      <c r="K495" s="0" t="s">
        <v>4365</v>
      </c>
      <c r="L495" s="0" t="s">
        <v>4393</v>
      </c>
      <c r="M495" s="0" t="s">
        <v>4675</v>
      </c>
      <c r="N495" s="0" t="s">
        <v>98</v>
      </c>
      <c r="O495" s="0" t="s">
        <v>155</v>
      </c>
      <c r="P495" s="0" t="s">
        <v>155</v>
      </c>
      <c r="Q495" s="0" t="s">
        <v>156</v>
      </c>
      <c r="R495" s="0" t="s">
        <v>4364</v>
      </c>
      <c r="S495" s="0" t="s">
        <v>4365</v>
      </c>
      <c r="T495" s="0" t="s">
        <v>3604</v>
      </c>
      <c r="U495" s="0" t="s">
        <v>3605</v>
      </c>
      <c r="V495" s="0" t="s">
        <v>3699</v>
      </c>
      <c r="W495" s="0" t="s">
        <v>3607</v>
      </c>
      <c r="X495" s="0" t="s">
        <v>3608</v>
      </c>
      <c r="Y495" s="0" t="s">
        <v>3605</v>
      </c>
      <c r="Z495" s="0" t="s">
        <v>4676</v>
      </c>
      <c r="AA495" s="0" t="s">
        <v>4677</v>
      </c>
      <c r="AB495" s="0" t="s">
        <v>4678</v>
      </c>
      <c r="AC495" s="0" t="s">
        <v>61</v>
      </c>
      <c r="AD495" s="0" t="s">
        <v>19</v>
      </c>
      <c r="AE495" s="0" t="s">
        <v>19</v>
      </c>
      <c r="AF495" s="0" t="s">
        <v>118</v>
      </c>
      <c r="AG495" s="0" t="s">
        <v>118</v>
      </c>
      <c r="AH495" s="0" t="s">
        <v>22</v>
      </c>
      <c r="AI495" s="0" t="s">
        <v>22</v>
      </c>
      <c r="AJ495" s="0" t="s">
        <v>22</v>
      </c>
      <c r="AK495" s="0" t="s">
        <v>22</v>
      </c>
    </row>
    <row customHeight="1" ht="11.25">
      <c r="A496" s="0" t="s">
        <v>22</v>
      </c>
      <c r="B496" s="0" t="s">
        <v>48</v>
      </c>
      <c r="C496" s="0" t="s">
        <v>50</v>
      </c>
      <c r="D496" s="0" t="s">
        <v>22</v>
      </c>
      <c r="E496" s="0" t="s">
        <v>4679</v>
      </c>
      <c r="F496" s="0" t="s">
        <v>1269</v>
      </c>
      <c r="G496" s="0" t="s">
        <v>155</v>
      </c>
      <c r="H496" s="0" t="s">
        <v>155</v>
      </c>
      <c r="I496" s="0" t="s">
        <v>156</v>
      </c>
      <c r="J496" s="0" t="s">
        <v>4587</v>
      </c>
      <c r="K496" s="0" t="s">
        <v>4588</v>
      </c>
      <c r="L496" s="0" t="s">
        <v>4680</v>
      </c>
      <c r="M496" s="0" t="s">
        <v>1261</v>
      </c>
      <c r="N496" s="0" t="s">
        <v>98</v>
      </c>
      <c r="O496" s="0" t="s">
        <v>155</v>
      </c>
      <c r="P496" s="0" t="s">
        <v>155</v>
      </c>
      <c r="Q496" s="0" t="s">
        <v>156</v>
      </c>
      <c r="R496" s="0" t="s">
        <v>4587</v>
      </c>
      <c r="S496" s="0" t="s">
        <v>4588</v>
      </c>
      <c r="T496" s="0" t="s">
        <v>3737</v>
      </c>
      <c r="U496" s="0" t="s">
        <v>3738</v>
      </c>
      <c r="V496" s="0" t="s">
        <v>3699</v>
      </c>
      <c r="W496" s="0" t="s">
        <v>3607</v>
      </c>
      <c r="X496" s="0" t="s">
        <v>3700</v>
      </c>
      <c r="Y496" s="0" t="s">
        <v>3605</v>
      </c>
      <c r="Z496" s="0" t="s">
        <v>3740</v>
      </c>
      <c r="AA496" s="0" t="s">
        <v>3741</v>
      </c>
      <c r="AB496" s="0" t="s">
        <v>3742</v>
      </c>
      <c r="AC496" s="0" t="s">
        <v>61</v>
      </c>
      <c r="AD496" s="0" t="s">
        <v>19</v>
      </c>
      <c r="AE496" s="0" t="s">
        <v>19</v>
      </c>
      <c r="AF496" s="0" t="s">
        <v>151</v>
      </c>
      <c r="AG496" s="0" t="s">
        <v>151</v>
      </c>
      <c r="AH496" s="0" t="s">
        <v>22</v>
      </c>
      <c r="AI496" s="0" t="s">
        <v>22</v>
      </c>
      <c r="AJ496" s="0" t="s">
        <v>22</v>
      </c>
      <c r="AK496" s="0" t="s">
        <v>22</v>
      </c>
    </row>
    <row customHeight="1" ht="11.25">
      <c r="A497" s="0" t="s">
        <v>22</v>
      </c>
      <c r="B497" s="0" t="s">
        <v>48</v>
      </c>
      <c r="C497" s="0" t="s">
        <v>50</v>
      </c>
      <c r="D497" s="0" t="s">
        <v>22</v>
      </c>
      <c r="E497" s="0" t="s">
        <v>4679</v>
      </c>
      <c r="F497" s="0" t="s">
        <v>1269</v>
      </c>
      <c r="G497" s="0" t="s">
        <v>155</v>
      </c>
      <c r="H497" s="0" t="s">
        <v>155</v>
      </c>
      <c r="I497" s="0" t="s">
        <v>156</v>
      </c>
      <c r="J497" s="0" t="s">
        <v>4587</v>
      </c>
      <c r="K497" s="0" t="s">
        <v>4588</v>
      </c>
      <c r="L497" s="0" t="s">
        <v>4680</v>
      </c>
      <c r="M497" s="0" t="s">
        <v>1261</v>
      </c>
      <c r="N497" s="0" t="s">
        <v>98</v>
      </c>
      <c r="O497" s="0" t="s">
        <v>155</v>
      </c>
      <c r="P497" s="0" t="s">
        <v>155</v>
      </c>
      <c r="Q497" s="0" t="s">
        <v>156</v>
      </c>
      <c r="R497" s="0" t="s">
        <v>4587</v>
      </c>
      <c r="S497" s="0" t="s">
        <v>4588</v>
      </c>
      <c r="T497" s="0" t="s">
        <v>3737</v>
      </c>
      <c r="U497" s="0" t="s">
        <v>3738</v>
      </c>
      <c r="V497" s="0" t="s">
        <v>3699</v>
      </c>
      <c r="W497" s="0" t="s">
        <v>3607</v>
      </c>
      <c r="X497" s="0" t="s">
        <v>3700</v>
      </c>
      <c r="Y497" s="0" t="s">
        <v>3605</v>
      </c>
      <c r="Z497" s="0" t="s">
        <v>3740</v>
      </c>
      <c r="AA497" s="0" t="s">
        <v>3741</v>
      </c>
      <c r="AB497" s="0" t="s">
        <v>3742</v>
      </c>
      <c r="AC497" s="0" t="s">
        <v>61</v>
      </c>
      <c r="AD497" s="0" t="s">
        <v>19</v>
      </c>
      <c r="AE497" s="0" t="s">
        <v>19</v>
      </c>
      <c r="AF497" s="0" t="s">
        <v>151</v>
      </c>
      <c r="AG497" s="0" t="s">
        <v>151</v>
      </c>
      <c r="AH497" s="0" t="s">
        <v>22</v>
      </c>
      <c r="AI497" s="0" t="s">
        <v>22</v>
      </c>
      <c r="AJ497" s="0" t="s">
        <v>22</v>
      </c>
      <c r="AK497" s="0" t="s">
        <v>22</v>
      </c>
    </row>
    <row customHeight="1" ht="11.25">
      <c r="A498" s="0" t="s">
        <v>22</v>
      </c>
      <c r="B498" s="0" t="s">
        <v>48</v>
      </c>
      <c r="C498" s="0" t="s">
        <v>50</v>
      </c>
      <c r="D498" s="0" t="s">
        <v>22</v>
      </c>
      <c r="E498" s="0" t="s">
        <v>4681</v>
      </c>
      <c r="F498" s="0" t="s">
        <v>1269</v>
      </c>
      <c r="G498" s="0" t="s">
        <v>107</v>
      </c>
      <c r="H498" s="0" t="s">
        <v>107</v>
      </c>
      <c r="I498" s="0" t="s">
        <v>108</v>
      </c>
      <c r="J498" s="0" t="s">
        <v>4599</v>
      </c>
      <c r="K498" s="0" t="s">
        <v>4600</v>
      </c>
      <c r="L498" s="0" t="s">
        <v>4601</v>
      </c>
      <c r="M498" s="0" t="s">
        <v>1261</v>
      </c>
      <c r="N498" s="0" t="s">
        <v>98</v>
      </c>
      <c r="O498" s="0" t="s">
        <v>107</v>
      </c>
      <c r="P498" s="0" t="s">
        <v>107</v>
      </c>
      <c r="Q498" s="0" t="s">
        <v>108</v>
      </c>
      <c r="R498" s="0" t="s">
        <v>4599</v>
      </c>
      <c r="S498" s="0" t="s">
        <v>4600</v>
      </c>
      <c r="T498" s="0" t="s">
        <v>3604</v>
      </c>
      <c r="U498" s="0" t="s">
        <v>3605</v>
      </c>
      <c r="V498" s="0" t="s">
        <v>3606</v>
      </c>
      <c r="W498" s="0" t="s">
        <v>3607</v>
      </c>
      <c r="X498" s="0" t="s">
        <v>3808</v>
      </c>
      <c r="Y498" s="0" t="s">
        <v>4331</v>
      </c>
      <c r="Z498" s="0" t="s">
        <v>158</v>
      </c>
      <c r="AA498" s="0" t="s">
        <v>4567</v>
      </c>
      <c r="AB498" s="0" t="s">
        <v>4602</v>
      </c>
      <c r="AC498" s="0" t="s">
        <v>61</v>
      </c>
      <c r="AD498" s="0" t="s">
        <v>19</v>
      </c>
      <c r="AE498" s="0" t="s">
        <v>19</v>
      </c>
      <c r="AF498" s="0" t="s">
        <v>132</v>
      </c>
      <c r="AG498" s="0" t="s">
        <v>132</v>
      </c>
      <c r="AH498" s="0" t="s">
        <v>22</v>
      </c>
      <c r="AI498" s="0" t="s">
        <v>22</v>
      </c>
      <c r="AJ498" s="0" t="s">
        <v>22</v>
      </c>
      <c r="AK498" s="0" t="s">
        <v>22</v>
      </c>
    </row>
    <row customHeight="1" ht="11.25">
      <c r="A499" s="0" t="s">
        <v>22</v>
      </c>
      <c r="B499" s="0" t="s">
        <v>48</v>
      </c>
      <c r="C499" s="0" t="s">
        <v>50</v>
      </c>
      <c r="D499" s="0" t="s">
        <v>22</v>
      </c>
      <c r="E499" s="0" t="s">
        <v>4681</v>
      </c>
      <c r="F499" s="0" t="s">
        <v>1269</v>
      </c>
      <c r="G499" s="0" t="s">
        <v>107</v>
      </c>
      <c r="H499" s="0" t="s">
        <v>107</v>
      </c>
      <c r="I499" s="0" t="s">
        <v>108</v>
      </c>
      <c r="J499" s="0" t="s">
        <v>4599</v>
      </c>
      <c r="K499" s="0" t="s">
        <v>4600</v>
      </c>
      <c r="L499" s="0" t="s">
        <v>4601</v>
      </c>
      <c r="M499" s="0" t="s">
        <v>1261</v>
      </c>
      <c r="N499" s="0" t="s">
        <v>98</v>
      </c>
      <c r="O499" s="0" t="s">
        <v>107</v>
      </c>
      <c r="P499" s="0" t="s">
        <v>107</v>
      </c>
      <c r="Q499" s="0" t="s">
        <v>108</v>
      </c>
      <c r="R499" s="0" t="s">
        <v>4599</v>
      </c>
      <c r="S499" s="0" t="s">
        <v>4600</v>
      </c>
      <c r="T499" s="0" t="s">
        <v>3604</v>
      </c>
      <c r="U499" s="0" t="s">
        <v>3605</v>
      </c>
      <c r="V499" s="0" t="s">
        <v>3606</v>
      </c>
      <c r="W499" s="0" t="s">
        <v>3607</v>
      </c>
      <c r="X499" s="0" t="s">
        <v>3808</v>
      </c>
      <c r="Y499" s="0" t="s">
        <v>4331</v>
      </c>
      <c r="Z499" s="0" t="s">
        <v>158</v>
      </c>
      <c r="AA499" s="0" t="s">
        <v>4567</v>
      </c>
      <c r="AB499" s="0" t="s">
        <v>4602</v>
      </c>
      <c r="AC499" s="0" t="s">
        <v>61</v>
      </c>
      <c r="AD499" s="0" t="s">
        <v>19</v>
      </c>
      <c r="AE499" s="0" t="s">
        <v>19</v>
      </c>
      <c r="AF499" s="0" t="s">
        <v>132</v>
      </c>
      <c r="AG499" s="0" t="s">
        <v>132</v>
      </c>
      <c r="AH499" s="0" t="s">
        <v>22</v>
      </c>
      <c r="AI499" s="0" t="s">
        <v>22</v>
      </c>
      <c r="AJ499" s="0" t="s">
        <v>22</v>
      </c>
      <c r="AK499" s="0" t="s">
        <v>22</v>
      </c>
    </row>
    <row customHeight="1" ht="11.25">
      <c r="A500" s="0" t="s">
        <v>22</v>
      </c>
      <c r="B500" s="0" t="s">
        <v>48</v>
      </c>
      <c r="C500" s="0" t="s">
        <v>50</v>
      </c>
      <c r="D500" s="0" t="s">
        <v>22</v>
      </c>
      <c r="E500" s="0" t="s">
        <v>4682</v>
      </c>
      <c r="F500" s="0" t="s">
        <v>1269</v>
      </c>
      <c r="G500" s="0" t="s">
        <v>155</v>
      </c>
      <c r="H500" s="0" t="s">
        <v>155</v>
      </c>
      <c r="I500" s="0" t="s">
        <v>156</v>
      </c>
      <c r="J500" s="0" t="s">
        <v>1466</v>
      </c>
      <c r="K500" s="0" t="s">
        <v>1467</v>
      </c>
      <c r="L500" s="0" t="s">
        <v>4009</v>
      </c>
      <c r="M500" s="0" t="s">
        <v>1261</v>
      </c>
      <c r="N500" s="0" t="s">
        <v>98</v>
      </c>
      <c r="O500" s="0" t="s">
        <v>155</v>
      </c>
      <c r="P500" s="0" t="s">
        <v>155</v>
      </c>
      <c r="Q500" s="0" t="s">
        <v>156</v>
      </c>
      <c r="R500" s="0" t="s">
        <v>1466</v>
      </c>
      <c r="S500" s="0" t="s">
        <v>1467</v>
      </c>
      <c r="T500" s="0" t="s">
        <v>3737</v>
      </c>
      <c r="U500" s="0" t="s">
        <v>3738</v>
      </c>
      <c r="V500" s="0" t="s">
        <v>3739</v>
      </c>
      <c r="W500" s="0" t="s">
        <v>3607</v>
      </c>
      <c r="X500" s="0" t="s">
        <v>3700</v>
      </c>
      <c r="Y500" s="0" t="s">
        <v>3605</v>
      </c>
      <c r="Z500" s="0" t="s">
        <v>3740</v>
      </c>
      <c r="AA500" s="0" t="s">
        <v>3741</v>
      </c>
      <c r="AB500" s="0" t="s">
        <v>3742</v>
      </c>
      <c r="AC500" s="0" t="s">
        <v>61</v>
      </c>
      <c r="AD500" s="0" t="s">
        <v>19</v>
      </c>
      <c r="AE500" s="0" t="s">
        <v>19</v>
      </c>
      <c r="AF500" s="0" t="s">
        <v>118</v>
      </c>
      <c r="AG500" s="0" t="s">
        <v>118</v>
      </c>
      <c r="AH500" s="0" t="s">
        <v>22</v>
      </c>
      <c r="AI500" s="0" t="s">
        <v>22</v>
      </c>
      <c r="AJ500" s="0" t="s">
        <v>22</v>
      </c>
      <c r="AK500" s="0" t="s">
        <v>22</v>
      </c>
    </row>
    <row customHeight="1" ht="11.25">
      <c r="A501" s="0" t="s">
        <v>22</v>
      </c>
      <c r="B501" s="0" t="s">
        <v>48</v>
      </c>
      <c r="C501" s="0" t="s">
        <v>50</v>
      </c>
      <c r="D501" s="0" t="s">
        <v>22</v>
      </c>
      <c r="E501" s="0" t="s">
        <v>4682</v>
      </c>
      <c r="F501" s="0" t="s">
        <v>1269</v>
      </c>
      <c r="G501" s="0" t="s">
        <v>155</v>
      </c>
      <c r="H501" s="0" t="s">
        <v>155</v>
      </c>
      <c r="I501" s="0" t="s">
        <v>156</v>
      </c>
      <c r="J501" s="0" t="s">
        <v>1466</v>
      </c>
      <c r="K501" s="0" t="s">
        <v>1467</v>
      </c>
      <c r="L501" s="0" t="s">
        <v>4009</v>
      </c>
      <c r="M501" s="0" t="s">
        <v>1261</v>
      </c>
      <c r="N501" s="0" t="s">
        <v>98</v>
      </c>
      <c r="O501" s="0" t="s">
        <v>155</v>
      </c>
      <c r="P501" s="0" t="s">
        <v>155</v>
      </c>
      <c r="Q501" s="0" t="s">
        <v>156</v>
      </c>
      <c r="R501" s="0" t="s">
        <v>1466</v>
      </c>
      <c r="S501" s="0" t="s">
        <v>1467</v>
      </c>
      <c r="T501" s="0" t="s">
        <v>3737</v>
      </c>
      <c r="U501" s="0" t="s">
        <v>3738</v>
      </c>
      <c r="V501" s="0" t="s">
        <v>3739</v>
      </c>
      <c r="W501" s="0" t="s">
        <v>3607</v>
      </c>
      <c r="X501" s="0" t="s">
        <v>3700</v>
      </c>
      <c r="Y501" s="0" t="s">
        <v>3605</v>
      </c>
      <c r="Z501" s="0" t="s">
        <v>3740</v>
      </c>
      <c r="AA501" s="0" t="s">
        <v>3741</v>
      </c>
      <c r="AB501" s="0" t="s">
        <v>3742</v>
      </c>
      <c r="AC501" s="0" t="s">
        <v>61</v>
      </c>
      <c r="AD501" s="0" t="s">
        <v>19</v>
      </c>
      <c r="AE501" s="0" t="s">
        <v>19</v>
      </c>
      <c r="AF501" s="0" t="s">
        <v>118</v>
      </c>
      <c r="AG501" s="0" t="s">
        <v>118</v>
      </c>
      <c r="AH501" s="0" t="s">
        <v>22</v>
      </c>
      <c r="AI501" s="0" t="s">
        <v>22</v>
      </c>
      <c r="AJ501" s="0" t="s">
        <v>22</v>
      </c>
      <c r="AK501" s="0" t="s">
        <v>22</v>
      </c>
    </row>
    <row customHeight="1" ht="11.25">
      <c r="A502" s="0" t="s">
        <v>22</v>
      </c>
      <c r="B502" s="0" t="s">
        <v>48</v>
      </c>
      <c r="C502" s="0" t="s">
        <v>50</v>
      </c>
      <c r="D502" s="0" t="s">
        <v>22</v>
      </c>
      <c r="E502" s="0" t="s">
        <v>4683</v>
      </c>
      <c r="F502" s="0" t="s">
        <v>1269</v>
      </c>
      <c r="G502" s="0" t="s">
        <v>107</v>
      </c>
      <c r="H502" s="0" t="s">
        <v>107</v>
      </c>
      <c r="I502" s="0" t="s">
        <v>108</v>
      </c>
      <c r="J502" s="0" t="s">
        <v>4571</v>
      </c>
      <c r="K502" s="0" t="s">
        <v>4572</v>
      </c>
      <c r="L502" s="0" t="s">
        <v>4573</v>
      </c>
      <c r="M502" s="0" t="s">
        <v>1261</v>
      </c>
      <c r="N502" s="0" t="s">
        <v>98</v>
      </c>
      <c r="O502" s="0" t="s">
        <v>107</v>
      </c>
      <c r="P502" s="0" t="s">
        <v>107</v>
      </c>
      <c r="Q502" s="0" t="s">
        <v>108</v>
      </c>
      <c r="R502" s="0" t="s">
        <v>4571</v>
      </c>
      <c r="S502" s="0" t="s">
        <v>4572</v>
      </c>
      <c r="T502" s="0" t="s">
        <v>3604</v>
      </c>
      <c r="U502" s="0" t="s">
        <v>3605</v>
      </c>
      <c r="V502" s="0" t="s">
        <v>3606</v>
      </c>
      <c r="W502" s="0" t="s">
        <v>3607</v>
      </c>
      <c r="X502" s="0" t="s">
        <v>3608</v>
      </c>
      <c r="Y502" s="0" t="s">
        <v>3605</v>
      </c>
      <c r="Z502" s="0" t="s">
        <v>4684</v>
      </c>
      <c r="AA502" s="0" t="s">
        <v>4685</v>
      </c>
      <c r="AB502" s="0" t="s">
        <v>4686</v>
      </c>
      <c r="AC502" s="0" t="s">
        <v>61</v>
      </c>
      <c r="AD502" s="0" t="s">
        <v>19</v>
      </c>
      <c r="AE502" s="0" t="s">
        <v>19</v>
      </c>
      <c r="AF502" s="0" t="s">
        <v>4220</v>
      </c>
      <c r="AG502" s="0" t="s">
        <v>4220</v>
      </c>
      <c r="AH502" s="0" t="s">
        <v>22</v>
      </c>
      <c r="AI502" s="0" t="s">
        <v>22</v>
      </c>
      <c r="AJ502" s="0" t="s">
        <v>22</v>
      </c>
      <c r="AK502" s="0" t="s">
        <v>22</v>
      </c>
    </row>
    <row customHeight="1" ht="11.25">
      <c r="A503" s="0" t="s">
        <v>22</v>
      </c>
      <c r="B503" s="0" t="s">
        <v>48</v>
      </c>
      <c r="C503" s="0" t="s">
        <v>50</v>
      </c>
      <c r="D503" s="0" t="s">
        <v>22</v>
      </c>
      <c r="E503" s="0" t="s">
        <v>4683</v>
      </c>
      <c r="F503" s="0" t="s">
        <v>1269</v>
      </c>
      <c r="G503" s="0" t="s">
        <v>107</v>
      </c>
      <c r="H503" s="0" t="s">
        <v>107</v>
      </c>
      <c r="I503" s="0" t="s">
        <v>108</v>
      </c>
      <c r="J503" s="0" t="s">
        <v>4571</v>
      </c>
      <c r="K503" s="0" t="s">
        <v>4572</v>
      </c>
      <c r="L503" s="0" t="s">
        <v>4573</v>
      </c>
      <c r="M503" s="0" t="s">
        <v>1261</v>
      </c>
      <c r="N503" s="0" t="s">
        <v>98</v>
      </c>
      <c r="O503" s="0" t="s">
        <v>107</v>
      </c>
      <c r="P503" s="0" t="s">
        <v>107</v>
      </c>
      <c r="Q503" s="0" t="s">
        <v>108</v>
      </c>
      <c r="R503" s="0" t="s">
        <v>4571</v>
      </c>
      <c r="S503" s="0" t="s">
        <v>4572</v>
      </c>
      <c r="T503" s="0" t="s">
        <v>3604</v>
      </c>
      <c r="U503" s="0" t="s">
        <v>3605</v>
      </c>
      <c r="V503" s="0" t="s">
        <v>3606</v>
      </c>
      <c r="W503" s="0" t="s">
        <v>3607</v>
      </c>
      <c r="X503" s="0" t="s">
        <v>3608</v>
      </c>
      <c r="Y503" s="0" t="s">
        <v>3605</v>
      </c>
      <c r="Z503" s="0" t="s">
        <v>4684</v>
      </c>
      <c r="AA503" s="0" t="s">
        <v>4685</v>
      </c>
      <c r="AB503" s="0" t="s">
        <v>4686</v>
      </c>
      <c r="AC503" s="0" t="s">
        <v>61</v>
      </c>
      <c r="AD503" s="0" t="s">
        <v>19</v>
      </c>
      <c r="AE503" s="0" t="s">
        <v>19</v>
      </c>
      <c r="AF503" s="0" t="s">
        <v>4220</v>
      </c>
      <c r="AG503" s="0" t="s">
        <v>4220</v>
      </c>
      <c r="AH503" s="0" t="s">
        <v>22</v>
      </c>
      <c r="AI503" s="0" t="s">
        <v>22</v>
      </c>
      <c r="AJ503" s="0" t="s">
        <v>22</v>
      </c>
      <c r="AK503" s="0" t="s">
        <v>22</v>
      </c>
    </row>
    <row customHeight="1" ht="11.25">
      <c r="A504" s="0" t="s">
        <v>22</v>
      </c>
      <c r="B504" s="0" t="s">
        <v>48</v>
      </c>
      <c r="C504" s="0" t="s">
        <v>50</v>
      </c>
      <c r="D504" s="0" t="s">
        <v>22</v>
      </c>
      <c r="E504" s="0" t="s">
        <v>4687</v>
      </c>
      <c r="F504" s="0" t="s">
        <v>1269</v>
      </c>
      <c r="G504" s="0" t="s">
        <v>107</v>
      </c>
      <c r="H504" s="0" t="s">
        <v>107</v>
      </c>
      <c r="I504" s="0" t="s">
        <v>108</v>
      </c>
      <c r="J504" s="0" t="s">
        <v>4316</v>
      </c>
      <c r="K504" s="0" t="s">
        <v>4317</v>
      </c>
      <c r="L504" s="0" t="s">
        <v>4318</v>
      </c>
      <c r="M504" s="0" t="s">
        <v>1261</v>
      </c>
      <c r="N504" s="0" t="s">
        <v>98</v>
      </c>
      <c r="O504" s="0" t="s">
        <v>107</v>
      </c>
      <c r="P504" s="0" t="s">
        <v>107</v>
      </c>
      <c r="Q504" s="0" t="s">
        <v>108</v>
      </c>
      <c r="R504" s="0" t="s">
        <v>4316</v>
      </c>
      <c r="S504" s="0" t="s">
        <v>4317</v>
      </c>
      <c r="T504" s="0" t="s">
        <v>3604</v>
      </c>
      <c r="U504" s="0" t="s">
        <v>3605</v>
      </c>
      <c r="V504" s="0" t="s">
        <v>3606</v>
      </c>
      <c r="W504" s="0" t="s">
        <v>3607</v>
      </c>
      <c r="X504" s="0" t="s">
        <v>3808</v>
      </c>
      <c r="Y504" s="0" t="s">
        <v>4331</v>
      </c>
      <c r="Z504" s="0" t="s">
        <v>154</v>
      </c>
      <c r="AA504" s="0" t="s">
        <v>4567</v>
      </c>
      <c r="AB504" s="0" t="s">
        <v>4568</v>
      </c>
      <c r="AC504" s="0" t="s">
        <v>61</v>
      </c>
      <c r="AD504" s="0" t="s">
        <v>19</v>
      </c>
      <c r="AE504" s="0" t="s">
        <v>19</v>
      </c>
      <c r="AF504" s="0" t="s">
        <v>1024</v>
      </c>
      <c r="AG504" s="0" t="s">
        <v>1024</v>
      </c>
      <c r="AH504" s="0" t="s">
        <v>22</v>
      </c>
      <c r="AI504" s="0" t="s">
        <v>22</v>
      </c>
      <c r="AJ504" s="0" t="s">
        <v>22</v>
      </c>
      <c r="AK504" s="0" t="s">
        <v>22</v>
      </c>
    </row>
    <row customHeight="1" ht="11.25">
      <c r="A505" s="0" t="s">
        <v>22</v>
      </c>
      <c r="B505" s="0" t="s">
        <v>48</v>
      </c>
      <c r="C505" s="0" t="s">
        <v>50</v>
      </c>
      <c r="D505" s="0" t="s">
        <v>22</v>
      </c>
      <c r="E505" s="0" t="s">
        <v>4687</v>
      </c>
      <c r="F505" s="0" t="s">
        <v>1269</v>
      </c>
      <c r="G505" s="0" t="s">
        <v>107</v>
      </c>
      <c r="H505" s="0" t="s">
        <v>107</v>
      </c>
      <c r="I505" s="0" t="s">
        <v>108</v>
      </c>
      <c r="J505" s="0" t="s">
        <v>4316</v>
      </c>
      <c r="K505" s="0" t="s">
        <v>4317</v>
      </c>
      <c r="L505" s="0" t="s">
        <v>4318</v>
      </c>
      <c r="M505" s="0" t="s">
        <v>1261</v>
      </c>
      <c r="N505" s="0" t="s">
        <v>98</v>
      </c>
      <c r="O505" s="0" t="s">
        <v>107</v>
      </c>
      <c r="P505" s="0" t="s">
        <v>107</v>
      </c>
      <c r="Q505" s="0" t="s">
        <v>108</v>
      </c>
      <c r="R505" s="0" t="s">
        <v>4316</v>
      </c>
      <c r="S505" s="0" t="s">
        <v>4317</v>
      </c>
      <c r="T505" s="0" t="s">
        <v>3604</v>
      </c>
      <c r="U505" s="0" t="s">
        <v>3605</v>
      </c>
      <c r="V505" s="0" t="s">
        <v>3606</v>
      </c>
      <c r="W505" s="0" t="s">
        <v>3607</v>
      </c>
      <c r="X505" s="0" t="s">
        <v>3808</v>
      </c>
      <c r="Y505" s="0" t="s">
        <v>4331</v>
      </c>
      <c r="Z505" s="0" t="s">
        <v>154</v>
      </c>
      <c r="AA505" s="0" t="s">
        <v>4567</v>
      </c>
      <c r="AB505" s="0" t="s">
        <v>4568</v>
      </c>
      <c r="AC505" s="0" t="s">
        <v>61</v>
      </c>
      <c r="AD505" s="0" t="s">
        <v>19</v>
      </c>
      <c r="AE505" s="0" t="s">
        <v>19</v>
      </c>
      <c r="AF505" s="0" t="s">
        <v>1024</v>
      </c>
      <c r="AG505" s="0" t="s">
        <v>1024</v>
      </c>
      <c r="AH505" s="0" t="s">
        <v>22</v>
      </c>
      <c r="AI505" s="0" t="s">
        <v>22</v>
      </c>
      <c r="AJ505" s="0" t="s">
        <v>22</v>
      </c>
      <c r="AK505" s="0" t="s">
        <v>22</v>
      </c>
    </row>
    <row customHeight="1" ht="11.25">
      <c r="A506" s="0" t="s">
        <v>22</v>
      </c>
      <c r="B506" s="0" t="s">
        <v>48</v>
      </c>
      <c r="C506" s="0" t="s">
        <v>50</v>
      </c>
      <c r="D506" s="0" t="s">
        <v>22</v>
      </c>
      <c r="E506" s="0" t="s">
        <v>4688</v>
      </c>
      <c r="F506" s="0" t="s">
        <v>1269</v>
      </c>
      <c r="G506" s="0" t="s">
        <v>107</v>
      </c>
      <c r="H506" s="0" t="s">
        <v>107</v>
      </c>
      <c r="I506" s="0" t="s">
        <v>108</v>
      </c>
      <c r="J506" s="0" t="s">
        <v>4316</v>
      </c>
      <c r="K506" s="0" t="s">
        <v>4317</v>
      </c>
      <c r="L506" s="0" t="s">
        <v>4318</v>
      </c>
      <c r="M506" s="0" t="s">
        <v>1261</v>
      </c>
      <c r="N506" s="0" t="s">
        <v>98</v>
      </c>
      <c r="O506" s="0" t="s">
        <v>107</v>
      </c>
      <c r="P506" s="0" t="s">
        <v>107</v>
      </c>
      <c r="Q506" s="0" t="s">
        <v>108</v>
      </c>
      <c r="R506" s="0" t="s">
        <v>4316</v>
      </c>
      <c r="S506" s="0" t="s">
        <v>4317</v>
      </c>
      <c r="T506" s="0" t="s">
        <v>3604</v>
      </c>
      <c r="U506" s="0" t="s">
        <v>3605</v>
      </c>
      <c r="V506" s="0" t="s">
        <v>3606</v>
      </c>
      <c r="W506" s="0" t="s">
        <v>3607</v>
      </c>
      <c r="X506" s="0" t="s">
        <v>3808</v>
      </c>
      <c r="Y506" s="0" t="s">
        <v>4331</v>
      </c>
      <c r="Z506" s="0" t="s">
        <v>154</v>
      </c>
      <c r="AA506" s="0" t="s">
        <v>4567</v>
      </c>
      <c r="AB506" s="0" t="s">
        <v>4568</v>
      </c>
      <c r="AC506" s="0" t="s">
        <v>61</v>
      </c>
      <c r="AD506" s="0" t="s">
        <v>19</v>
      </c>
      <c r="AE506" s="0" t="s">
        <v>19</v>
      </c>
      <c r="AF506" s="0" t="s">
        <v>150</v>
      </c>
      <c r="AG506" s="0" t="s">
        <v>150</v>
      </c>
      <c r="AH506" s="0" t="s">
        <v>22</v>
      </c>
      <c r="AI506" s="0" t="s">
        <v>22</v>
      </c>
      <c r="AJ506" s="0" t="s">
        <v>22</v>
      </c>
      <c r="AK506" s="0" t="s">
        <v>22</v>
      </c>
    </row>
    <row customHeight="1" ht="11.25">
      <c r="A507" s="0" t="s">
        <v>22</v>
      </c>
      <c r="B507" s="0" t="s">
        <v>48</v>
      </c>
      <c r="C507" s="0" t="s">
        <v>50</v>
      </c>
      <c r="D507" s="0" t="s">
        <v>22</v>
      </c>
      <c r="E507" s="0" t="s">
        <v>4688</v>
      </c>
      <c r="F507" s="0" t="s">
        <v>1269</v>
      </c>
      <c r="G507" s="0" t="s">
        <v>107</v>
      </c>
      <c r="H507" s="0" t="s">
        <v>107</v>
      </c>
      <c r="I507" s="0" t="s">
        <v>108</v>
      </c>
      <c r="J507" s="0" t="s">
        <v>4316</v>
      </c>
      <c r="K507" s="0" t="s">
        <v>4317</v>
      </c>
      <c r="L507" s="0" t="s">
        <v>4318</v>
      </c>
      <c r="M507" s="0" t="s">
        <v>1261</v>
      </c>
      <c r="N507" s="0" t="s">
        <v>98</v>
      </c>
      <c r="O507" s="0" t="s">
        <v>107</v>
      </c>
      <c r="P507" s="0" t="s">
        <v>107</v>
      </c>
      <c r="Q507" s="0" t="s">
        <v>108</v>
      </c>
      <c r="R507" s="0" t="s">
        <v>4316</v>
      </c>
      <c r="S507" s="0" t="s">
        <v>4317</v>
      </c>
      <c r="T507" s="0" t="s">
        <v>3604</v>
      </c>
      <c r="U507" s="0" t="s">
        <v>3605</v>
      </c>
      <c r="V507" s="0" t="s">
        <v>3606</v>
      </c>
      <c r="W507" s="0" t="s">
        <v>3607</v>
      </c>
      <c r="X507" s="0" t="s">
        <v>3808</v>
      </c>
      <c r="Y507" s="0" t="s">
        <v>4331</v>
      </c>
      <c r="Z507" s="0" t="s">
        <v>154</v>
      </c>
      <c r="AA507" s="0" t="s">
        <v>4567</v>
      </c>
      <c r="AB507" s="0" t="s">
        <v>4568</v>
      </c>
      <c r="AC507" s="0" t="s">
        <v>61</v>
      </c>
      <c r="AD507" s="0" t="s">
        <v>19</v>
      </c>
      <c r="AE507" s="0" t="s">
        <v>19</v>
      </c>
      <c r="AF507" s="0" t="s">
        <v>150</v>
      </c>
      <c r="AG507" s="0" t="s">
        <v>150</v>
      </c>
      <c r="AH507" s="0" t="s">
        <v>22</v>
      </c>
      <c r="AI507" s="0" t="s">
        <v>22</v>
      </c>
      <c r="AJ507" s="0" t="s">
        <v>22</v>
      </c>
      <c r="AK507" s="0" t="s">
        <v>22</v>
      </c>
    </row>
    <row customHeight="1" ht="11.25">
      <c r="A508" s="0" t="s">
        <v>22</v>
      </c>
      <c r="B508" s="0" t="s">
        <v>48</v>
      </c>
      <c r="C508" s="0" t="s">
        <v>50</v>
      </c>
      <c r="D508" s="0" t="s">
        <v>22</v>
      </c>
      <c r="E508" s="0" t="s">
        <v>4689</v>
      </c>
      <c r="F508" s="0" t="s">
        <v>1269</v>
      </c>
      <c r="G508" s="0" t="s">
        <v>107</v>
      </c>
      <c r="H508" s="0" t="s">
        <v>107</v>
      </c>
      <c r="I508" s="0" t="s">
        <v>108</v>
      </c>
      <c r="J508" s="0" t="s">
        <v>4316</v>
      </c>
      <c r="K508" s="0" t="s">
        <v>4317</v>
      </c>
      <c r="L508" s="0" t="s">
        <v>4318</v>
      </c>
      <c r="M508" s="0" t="s">
        <v>1261</v>
      </c>
      <c r="N508" s="0" t="s">
        <v>98</v>
      </c>
      <c r="O508" s="0" t="s">
        <v>107</v>
      </c>
      <c r="P508" s="0" t="s">
        <v>107</v>
      </c>
      <c r="Q508" s="0" t="s">
        <v>108</v>
      </c>
      <c r="R508" s="0" t="s">
        <v>4316</v>
      </c>
      <c r="S508" s="0" t="s">
        <v>4317</v>
      </c>
      <c r="T508" s="0" t="s">
        <v>3604</v>
      </c>
      <c r="U508" s="0" t="s">
        <v>3605</v>
      </c>
      <c r="V508" s="0" t="s">
        <v>3606</v>
      </c>
      <c r="W508" s="0" t="s">
        <v>3607</v>
      </c>
      <c r="X508" s="0" t="s">
        <v>3808</v>
      </c>
      <c r="Y508" s="0" t="s">
        <v>4331</v>
      </c>
      <c r="Z508" s="0" t="s">
        <v>154</v>
      </c>
      <c r="AA508" s="0" t="s">
        <v>4567</v>
      </c>
      <c r="AB508" s="0" t="s">
        <v>4568</v>
      </c>
      <c r="AC508" s="0" t="s">
        <v>61</v>
      </c>
      <c r="AD508" s="0" t="s">
        <v>19</v>
      </c>
      <c r="AE508" s="0" t="s">
        <v>19</v>
      </c>
      <c r="AF508" s="0" t="s">
        <v>1011</v>
      </c>
      <c r="AG508" s="0" t="s">
        <v>1011</v>
      </c>
      <c r="AH508" s="0" t="s">
        <v>22</v>
      </c>
      <c r="AI508" s="0" t="s">
        <v>22</v>
      </c>
      <c r="AJ508" s="0" t="s">
        <v>22</v>
      </c>
      <c r="AK508" s="0" t="s">
        <v>22</v>
      </c>
    </row>
    <row customHeight="1" ht="11.25">
      <c r="A509" s="0" t="s">
        <v>22</v>
      </c>
      <c r="B509" s="0" t="s">
        <v>48</v>
      </c>
      <c r="C509" s="0" t="s">
        <v>50</v>
      </c>
      <c r="D509" s="0" t="s">
        <v>22</v>
      </c>
      <c r="E509" s="0" t="s">
        <v>4689</v>
      </c>
      <c r="F509" s="0" t="s">
        <v>1269</v>
      </c>
      <c r="G509" s="0" t="s">
        <v>107</v>
      </c>
      <c r="H509" s="0" t="s">
        <v>107</v>
      </c>
      <c r="I509" s="0" t="s">
        <v>108</v>
      </c>
      <c r="J509" s="0" t="s">
        <v>4316</v>
      </c>
      <c r="K509" s="0" t="s">
        <v>4317</v>
      </c>
      <c r="L509" s="0" t="s">
        <v>4318</v>
      </c>
      <c r="M509" s="0" t="s">
        <v>1261</v>
      </c>
      <c r="N509" s="0" t="s">
        <v>98</v>
      </c>
      <c r="O509" s="0" t="s">
        <v>107</v>
      </c>
      <c r="P509" s="0" t="s">
        <v>107</v>
      </c>
      <c r="Q509" s="0" t="s">
        <v>108</v>
      </c>
      <c r="R509" s="0" t="s">
        <v>4316</v>
      </c>
      <c r="S509" s="0" t="s">
        <v>4317</v>
      </c>
      <c r="T509" s="0" t="s">
        <v>3604</v>
      </c>
      <c r="U509" s="0" t="s">
        <v>3605</v>
      </c>
      <c r="V509" s="0" t="s">
        <v>3606</v>
      </c>
      <c r="W509" s="0" t="s">
        <v>3607</v>
      </c>
      <c r="X509" s="0" t="s">
        <v>3808</v>
      </c>
      <c r="Y509" s="0" t="s">
        <v>4331</v>
      </c>
      <c r="Z509" s="0" t="s">
        <v>154</v>
      </c>
      <c r="AA509" s="0" t="s">
        <v>4567</v>
      </c>
      <c r="AB509" s="0" t="s">
        <v>4568</v>
      </c>
      <c r="AC509" s="0" t="s">
        <v>61</v>
      </c>
      <c r="AD509" s="0" t="s">
        <v>19</v>
      </c>
      <c r="AE509" s="0" t="s">
        <v>19</v>
      </c>
      <c r="AF509" s="0" t="s">
        <v>1011</v>
      </c>
      <c r="AG509" s="0" t="s">
        <v>1011</v>
      </c>
      <c r="AH509" s="0" t="s">
        <v>22</v>
      </c>
      <c r="AI509" s="0" t="s">
        <v>22</v>
      </c>
      <c r="AJ509" s="0" t="s">
        <v>22</v>
      </c>
      <c r="AK509" s="0" t="s">
        <v>22</v>
      </c>
    </row>
    <row customHeight="1" ht="11.25">
      <c r="A510" s="0" t="s">
        <v>22</v>
      </c>
      <c r="B510" s="0" t="s">
        <v>48</v>
      </c>
      <c r="C510" s="0" t="s">
        <v>50</v>
      </c>
      <c r="D510" s="0" t="s">
        <v>22</v>
      </c>
      <c r="E510" s="0" t="s">
        <v>4690</v>
      </c>
      <c r="F510" s="0" t="s">
        <v>1306</v>
      </c>
      <c r="G510" s="0" t="s">
        <v>181</v>
      </c>
      <c r="H510" s="0" t="s">
        <v>181</v>
      </c>
      <c r="I510" s="0" t="s">
        <v>182</v>
      </c>
      <c r="J510" s="0" t="s">
        <v>4309</v>
      </c>
      <c r="K510" s="0" t="s">
        <v>4310</v>
      </c>
      <c r="L510" s="0" t="s">
        <v>3776</v>
      </c>
      <c r="M510" s="0" t="s">
        <v>976</v>
      </c>
      <c r="N510" s="0" t="s">
        <v>98</v>
      </c>
      <c r="O510" s="0" t="s">
        <v>181</v>
      </c>
      <c r="P510" s="0" t="s">
        <v>181</v>
      </c>
      <c r="Q510" s="0" t="s">
        <v>182</v>
      </c>
      <c r="R510" s="0" t="s">
        <v>4309</v>
      </c>
      <c r="S510" s="0" t="s">
        <v>4310</v>
      </c>
      <c r="T510" s="0" t="s">
        <v>3604</v>
      </c>
      <c r="U510" s="0" t="s">
        <v>3707</v>
      </c>
      <c r="V510" s="0" t="s">
        <v>3718</v>
      </c>
      <c r="W510" s="0" t="s">
        <v>3607</v>
      </c>
      <c r="X510" s="0" t="s">
        <v>3700</v>
      </c>
      <c r="Y510" s="0" t="s">
        <v>3605</v>
      </c>
      <c r="Z510" s="0" t="s">
        <v>3719</v>
      </c>
      <c r="AA510" s="0" t="s">
        <v>3710</v>
      </c>
      <c r="AB510" s="0" t="s">
        <v>3720</v>
      </c>
      <c r="AC510" s="0" t="s">
        <v>61</v>
      </c>
      <c r="AD510" s="0" t="s">
        <v>19</v>
      </c>
      <c r="AE510" s="0" t="s">
        <v>61</v>
      </c>
      <c r="AF510" s="0" t="s">
        <v>4691</v>
      </c>
      <c r="AG510" s="0" t="s">
        <v>118</v>
      </c>
      <c r="AH510" s="0" t="s">
        <v>22</v>
      </c>
      <c r="AI510" s="0" t="s">
        <v>22</v>
      </c>
      <c r="AJ510" s="0" t="s">
        <v>4692</v>
      </c>
      <c r="AK510" s="0" t="s">
        <v>4692</v>
      </c>
    </row>
    <row customHeight="1" ht="11.25">
      <c r="A511" s="0" t="s">
        <v>22</v>
      </c>
      <c r="B511" s="0" t="s">
        <v>48</v>
      </c>
      <c r="C511" s="0" t="s">
        <v>50</v>
      </c>
      <c r="D511" s="0" t="s">
        <v>22</v>
      </c>
      <c r="E511" s="0" t="s">
        <v>4693</v>
      </c>
      <c r="F511" s="0" t="s">
        <v>1269</v>
      </c>
      <c r="G511" s="0" t="s">
        <v>181</v>
      </c>
      <c r="H511" s="0" t="s">
        <v>181</v>
      </c>
      <c r="I511" s="0" t="s">
        <v>182</v>
      </c>
      <c r="J511" s="0" t="s">
        <v>4595</v>
      </c>
      <c r="K511" s="0" t="s">
        <v>4596</v>
      </c>
      <c r="L511" s="0" t="s">
        <v>976</v>
      </c>
      <c r="M511" s="0" t="s">
        <v>976</v>
      </c>
      <c r="N511" s="0" t="s">
        <v>98</v>
      </c>
      <c r="O511" s="0" t="s">
        <v>181</v>
      </c>
      <c r="P511" s="0" t="s">
        <v>181</v>
      </c>
      <c r="Q511" s="0" t="s">
        <v>182</v>
      </c>
      <c r="R511" s="0" t="s">
        <v>4595</v>
      </c>
      <c r="S511" s="0" t="s">
        <v>4596</v>
      </c>
      <c r="T511" s="0" t="s">
        <v>3604</v>
      </c>
      <c r="U511" s="0" t="s">
        <v>3707</v>
      </c>
      <c r="V511" s="0" t="s">
        <v>3718</v>
      </c>
      <c r="W511" s="0" t="s">
        <v>3607</v>
      </c>
      <c r="X511" s="0" t="s">
        <v>3700</v>
      </c>
      <c r="Y511" s="0" t="s">
        <v>3605</v>
      </c>
      <c r="Z511" s="0" t="s">
        <v>3719</v>
      </c>
      <c r="AA511" s="0" t="s">
        <v>3710</v>
      </c>
      <c r="AB511" s="0" t="s">
        <v>3720</v>
      </c>
      <c r="AC511" s="0" t="s">
        <v>61</v>
      </c>
      <c r="AD511" s="0" t="s">
        <v>19</v>
      </c>
      <c r="AE511" s="0" t="s">
        <v>19</v>
      </c>
      <c r="AF511" s="0" t="s">
        <v>4694</v>
      </c>
      <c r="AG511" s="0" t="s">
        <v>147</v>
      </c>
      <c r="AH511" s="0" t="s">
        <v>22</v>
      </c>
      <c r="AI511" s="0" t="s">
        <v>22</v>
      </c>
      <c r="AJ511" s="0" t="s">
        <v>22</v>
      </c>
      <c r="AK511" s="0" t="s">
        <v>22</v>
      </c>
    </row>
    <row customHeight="1" ht="11.25">
      <c r="A512" s="0" t="s">
        <v>22</v>
      </c>
      <c r="B512" s="0" t="s">
        <v>48</v>
      </c>
      <c r="C512" s="0" t="s">
        <v>50</v>
      </c>
      <c r="D512" s="0" t="s">
        <v>22</v>
      </c>
      <c r="E512" s="0" t="s">
        <v>4695</v>
      </c>
      <c r="F512" s="0" t="s">
        <v>1269</v>
      </c>
      <c r="G512" s="0" t="s">
        <v>181</v>
      </c>
      <c r="H512" s="0" t="s">
        <v>181</v>
      </c>
      <c r="I512" s="0" t="s">
        <v>182</v>
      </c>
      <c r="J512" s="0" t="s">
        <v>4595</v>
      </c>
      <c r="K512" s="0" t="s">
        <v>4596</v>
      </c>
      <c r="L512" s="0" t="s">
        <v>976</v>
      </c>
      <c r="M512" s="0" t="s">
        <v>976</v>
      </c>
      <c r="N512" s="0" t="s">
        <v>98</v>
      </c>
      <c r="O512" s="0" t="s">
        <v>181</v>
      </c>
      <c r="P512" s="0" t="s">
        <v>181</v>
      </c>
      <c r="Q512" s="0" t="s">
        <v>182</v>
      </c>
      <c r="R512" s="0" t="s">
        <v>4595</v>
      </c>
      <c r="S512" s="0" t="s">
        <v>4596</v>
      </c>
      <c r="T512" s="0" t="s">
        <v>3604</v>
      </c>
      <c r="U512" s="0" t="s">
        <v>3707</v>
      </c>
      <c r="V512" s="0" t="s">
        <v>3718</v>
      </c>
      <c r="W512" s="0" t="s">
        <v>3607</v>
      </c>
      <c r="X512" s="0" t="s">
        <v>3700</v>
      </c>
      <c r="Y512" s="0" t="s">
        <v>3605</v>
      </c>
      <c r="Z512" s="0" t="s">
        <v>3719</v>
      </c>
      <c r="AA512" s="0" t="s">
        <v>3710</v>
      </c>
      <c r="AB512" s="0" t="s">
        <v>3720</v>
      </c>
      <c r="AC512" s="0" t="s">
        <v>61</v>
      </c>
      <c r="AD512" s="0" t="s">
        <v>19</v>
      </c>
      <c r="AE512" s="0" t="s">
        <v>19</v>
      </c>
      <c r="AF512" s="0" t="s">
        <v>3812</v>
      </c>
      <c r="AG512" s="0" t="s">
        <v>158</v>
      </c>
      <c r="AH512" s="0" t="s">
        <v>22</v>
      </c>
      <c r="AI512" s="0" t="s">
        <v>22</v>
      </c>
      <c r="AJ512" s="0" t="s">
        <v>22</v>
      </c>
      <c r="AK512" s="0" t="s">
        <v>22</v>
      </c>
    </row>
    <row customHeight="1" ht="11.25">
      <c r="A513" s="0" t="s">
        <v>22</v>
      </c>
      <c r="B513" s="0" t="s">
        <v>48</v>
      </c>
      <c r="C513" s="0" t="s">
        <v>50</v>
      </c>
      <c r="D513" s="0" t="s">
        <v>22</v>
      </c>
      <c r="E513" s="0" t="s">
        <v>4696</v>
      </c>
      <c r="F513" s="0" t="s">
        <v>1269</v>
      </c>
      <c r="G513" s="0" t="s">
        <v>155</v>
      </c>
      <c r="H513" s="0" t="s">
        <v>155</v>
      </c>
      <c r="I513" s="0" t="s">
        <v>156</v>
      </c>
      <c r="J513" s="0" t="s">
        <v>4274</v>
      </c>
      <c r="K513" s="0" t="s">
        <v>4275</v>
      </c>
      <c r="L513" s="0" t="s">
        <v>4274</v>
      </c>
      <c r="M513" s="0" t="s">
        <v>4697</v>
      </c>
      <c r="N513" s="0" t="s">
        <v>98</v>
      </c>
      <c r="O513" s="0" t="s">
        <v>155</v>
      </c>
      <c r="P513" s="0" t="s">
        <v>155</v>
      </c>
      <c r="Q513" s="0" t="s">
        <v>156</v>
      </c>
      <c r="R513" s="0" t="s">
        <v>4274</v>
      </c>
      <c r="S513" s="0" t="s">
        <v>4275</v>
      </c>
      <c r="T513" s="0" t="s">
        <v>3604</v>
      </c>
      <c r="U513" s="0" t="s">
        <v>3605</v>
      </c>
      <c r="V513" s="0" t="s">
        <v>4698</v>
      </c>
      <c r="W513" s="0" t="s">
        <v>3607</v>
      </c>
      <c r="X513" s="0" t="s">
        <v>3608</v>
      </c>
      <c r="Y513" s="0" t="s">
        <v>3605</v>
      </c>
      <c r="Z513" s="0" t="s">
        <v>4699</v>
      </c>
      <c r="AA513" s="0" t="s">
        <v>4279</v>
      </c>
      <c r="AB513" s="0" t="s">
        <v>4700</v>
      </c>
      <c r="AC513" s="0" t="s">
        <v>61</v>
      </c>
      <c r="AD513" s="0" t="s">
        <v>19</v>
      </c>
      <c r="AE513" s="0" t="s">
        <v>19</v>
      </c>
      <c r="AF513" s="0" t="s">
        <v>118</v>
      </c>
      <c r="AG513" s="0" t="s">
        <v>118</v>
      </c>
      <c r="AH513" s="0" t="s">
        <v>22</v>
      </c>
      <c r="AI513" s="0" t="s">
        <v>22</v>
      </c>
      <c r="AJ513" s="0" t="s">
        <v>22</v>
      </c>
      <c r="AK513" s="0" t="s">
        <v>22</v>
      </c>
    </row>
    <row customHeight="1" ht="11.25">
      <c r="A514" s="0" t="s">
        <v>22</v>
      </c>
      <c r="B514" s="0" t="s">
        <v>48</v>
      </c>
      <c r="C514" s="0" t="s">
        <v>50</v>
      </c>
      <c r="D514" s="0" t="s">
        <v>22</v>
      </c>
      <c r="E514" s="0" t="s">
        <v>4696</v>
      </c>
      <c r="F514" s="0" t="s">
        <v>1269</v>
      </c>
      <c r="G514" s="0" t="s">
        <v>155</v>
      </c>
      <c r="H514" s="0" t="s">
        <v>155</v>
      </c>
      <c r="I514" s="0" t="s">
        <v>156</v>
      </c>
      <c r="J514" s="0" t="s">
        <v>4274</v>
      </c>
      <c r="K514" s="0" t="s">
        <v>4275</v>
      </c>
      <c r="L514" s="0" t="s">
        <v>4274</v>
      </c>
      <c r="M514" s="0" t="s">
        <v>4697</v>
      </c>
      <c r="N514" s="0" t="s">
        <v>98</v>
      </c>
      <c r="O514" s="0" t="s">
        <v>155</v>
      </c>
      <c r="P514" s="0" t="s">
        <v>155</v>
      </c>
      <c r="Q514" s="0" t="s">
        <v>156</v>
      </c>
      <c r="R514" s="0" t="s">
        <v>4274</v>
      </c>
      <c r="S514" s="0" t="s">
        <v>4275</v>
      </c>
      <c r="T514" s="0" t="s">
        <v>3604</v>
      </c>
      <c r="U514" s="0" t="s">
        <v>3605</v>
      </c>
      <c r="V514" s="0" t="s">
        <v>4698</v>
      </c>
      <c r="W514" s="0" t="s">
        <v>3607</v>
      </c>
      <c r="X514" s="0" t="s">
        <v>3608</v>
      </c>
      <c r="Y514" s="0" t="s">
        <v>3605</v>
      </c>
      <c r="Z514" s="0" t="s">
        <v>4699</v>
      </c>
      <c r="AA514" s="0" t="s">
        <v>4279</v>
      </c>
      <c r="AB514" s="0" t="s">
        <v>4700</v>
      </c>
      <c r="AC514" s="0" t="s">
        <v>61</v>
      </c>
      <c r="AD514" s="0" t="s">
        <v>19</v>
      </c>
      <c r="AE514" s="0" t="s">
        <v>19</v>
      </c>
      <c r="AF514" s="0" t="s">
        <v>118</v>
      </c>
      <c r="AG514" s="0" t="s">
        <v>118</v>
      </c>
      <c r="AH514" s="0" t="s">
        <v>22</v>
      </c>
      <c r="AI514" s="0" t="s">
        <v>22</v>
      </c>
      <c r="AJ514" s="0" t="s">
        <v>22</v>
      </c>
      <c r="AK514" s="0" t="s">
        <v>22</v>
      </c>
    </row>
    <row customHeight="1" ht="11.25">
      <c r="A515" s="0" t="s">
        <v>22</v>
      </c>
      <c r="B515" s="0" t="s">
        <v>48</v>
      </c>
      <c r="C515" s="0" t="s">
        <v>50</v>
      </c>
      <c r="D515" s="0" t="s">
        <v>22</v>
      </c>
      <c r="E515" s="0" t="s">
        <v>4701</v>
      </c>
      <c r="F515" s="0" t="s">
        <v>1269</v>
      </c>
      <c r="G515" s="0" t="s">
        <v>155</v>
      </c>
      <c r="H515" s="0" t="s">
        <v>155</v>
      </c>
      <c r="I515" s="0" t="s">
        <v>156</v>
      </c>
      <c r="J515" s="0" t="s">
        <v>3696</v>
      </c>
      <c r="K515" s="0" t="s">
        <v>3697</v>
      </c>
      <c r="L515" s="0" t="s">
        <v>3698</v>
      </c>
      <c r="M515" s="0" t="s">
        <v>1261</v>
      </c>
      <c r="N515" s="0" t="s">
        <v>98</v>
      </c>
      <c r="O515" s="0" t="s">
        <v>155</v>
      </c>
      <c r="P515" s="0" t="s">
        <v>155</v>
      </c>
      <c r="Q515" s="0" t="s">
        <v>156</v>
      </c>
      <c r="R515" s="0" t="s">
        <v>3696</v>
      </c>
      <c r="S515" s="0" t="s">
        <v>3697</v>
      </c>
      <c r="T515" s="0" t="s">
        <v>3604</v>
      </c>
      <c r="U515" s="0" t="s">
        <v>3605</v>
      </c>
      <c r="V515" s="0" t="s">
        <v>3699</v>
      </c>
      <c r="W515" s="0" t="s">
        <v>3607</v>
      </c>
      <c r="X515" s="0" t="s">
        <v>3700</v>
      </c>
      <c r="Y515" s="0" t="s">
        <v>3605</v>
      </c>
      <c r="Z515" s="0" t="s">
        <v>3701</v>
      </c>
      <c r="AA515" s="0" t="s">
        <v>3702</v>
      </c>
      <c r="AB515" s="0" t="s">
        <v>3703</v>
      </c>
      <c r="AC515" s="0" t="s">
        <v>61</v>
      </c>
      <c r="AD515" s="0" t="s">
        <v>19</v>
      </c>
      <c r="AE515" s="0" t="s">
        <v>19</v>
      </c>
      <c r="AF515" s="0" t="s">
        <v>132</v>
      </c>
      <c r="AG515" s="0" t="s">
        <v>132</v>
      </c>
      <c r="AH515" s="0" t="s">
        <v>22</v>
      </c>
      <c r="AI515" s="0" t="s">
        <v>22</v>
      </c>
      <c r="AJ515" s="0" t="s">
        <v>22</v>
      </c>
      <c r="AK515" s="0" t="s">
        <v>22</v>
      </c>
    </row>
    <row customHeight="1" ht="11.25">
      <c r="A516" s="0" t="s">
        <v>22</v>
      </c>
      <c r="B516" s="0" t="s">
        <v>48</v>
      </c>
      <c r="C516" s="0" t="s">
        <v>50</v>
      </c>
      <c r="D516" s="0" t="s">
        <v>22</v>
      </c>
      <c r="E516" s="0" t="s">
        <v>4701</v>
      </c>
      <c r="F516" s="0" t="s">
        <v>1269</v>
      </c>
      <c r="G516" s="0" t="s">
        <v>155</v>
      </c>
      <c r="H516" s="0" t="s">
        <v>155</v>
      </c>
      <c r="I516" s="0" t="s">
        <v>156</v>
      </c>
      <c r="J516" s="0" t="s">
        <v>3696</v>
      </c>
      <c r="K516" s="0" t="s">
        <v>3697</v>
      </c>
      <c r="L516" s="0" t="s">
        <v>3698</v>
      </c>
      <c r="M516" s="0" t="s">
        <v>1261</v>
      </c>
      <c r="N516" s="0" t="s">
        <v>98</v>
      </c>
      <c r="O516" s="0" t="s">
        <v>155</v>
      </c>
      <c r="P516" s="0" t="s">
        <v>155</v>
      </c>
      <c r="Q516" s="0" t="s">
        <v>156</v>
      </c>
      <c r="R516" s="0" t="s">
        <v>3696</v>
      </c>
      <c r="S516" s="0" t="s">
        <v>3697</v>
      </c>
      <c r="T516" s="0" t="s">
        <v>3604</v>
      </c>
      <c r="U516" s="0" t="s">
        <v>3605</v>
      </c>
      <c r="V516" s="0" t="s">
        <v>3699</v>
      </c>
      <c r="W516" s="0" t="s">
        <v>3607</v>
      </c>
      <c r="X516" s="0" t="s">
        <v>3700</v>
      </c>
      <c r="Y516" s="0" t="s">
        <v>3605</v>
      </c>
      <c r="Z516" s="0" t="s">
        <v>3701</v>
      </c>
      <c r="AA516" s="0" t="s">
        <v>3702</v>
      </c>
      <c r="AB516" s="0" t="s">
        <v>3703</v>
      </c>
      <c r="AC516" s="0" t="s">
        <v>61</v>
      </c>
      <c r="AD516" s="0" t="s">
        <v>19</v>
      </c>
      <c r="AE516" s="0" t="s">
        <v>19</v>
      </c>
      <c r="AF516" s="0" t="s">
        <v>132</v>
      </c>
      <c r="AG516" s="0" t="s">
        <v>132</v>
      </c>
      <c r="AH516" s="0" t="s">
        <v>22</v>
      </c>
      <c r="AI516" s="0" t="s">
        <v>22</v>
      </c>
      <c r="AJ516" s="0" t="s">
        <v>22</v>
      </c>
      <c r="AK516" s="0" t="s">
        <v>22</v>
      </c>
    </row>
    <row customHeight="1" ht="11.25">
      <c r="A517" s="0" t="s">
        <v>22</v>
      </c>
      <c r="B517" s="0" t="s">
        <v>48</v>
      </c>
      <c r="C517" s="0" t="s">
        <v>50</v>
      </c>
      <c r="D517" s="0" t="s">
        <v>22</v>
      </c>
      <c r="E517" s="0" t="s">
        <v>4702</v>
      </c>
      <c r="F517" s="0" t="s">
        <v>1306</v>
      </c>
      <c r="G517" s="0" t="s">
        <v>1472</v>
      </c>
      <c r="H517" s="0" t="s">
        <v>1472</v>
      </c>
      <c r="I517" s="0" t="s">
        <v>1473</v>
      </c>
      <c r="J517" s="0" t="s">
        <v>1478</v>
      </c>
      <c r="K517" s="0" t="s">
        <v>1479</v>
      </c>
      <c r="L517" s="0" t="s">
        <v>4703</v>
      </c>
      <c r="M517" s="0" t="s">
        <v>4703</v>
      </c>
      <c r="N517" s="0" t="s">
        <v>98</v>
      </c>
      <c r="O517" s="0" t="s">
        <v>1472</v>
      </c>
      <c r="P517" s="0" t="s">
        <v>1472</v>
      </c>
      <c r="Q517" s="0" t="s">
        <v>1473</v>
      </c>
      <c r="R517" s="0" t="s">
        <v>1478</v>
      </c>
      <c r="S517" s="0" t="s">
        <v>1479</v>
      </c>
      <c r="T517" s="0" t="s">
        <v>3737</v>
      </c>
      <c r="U517" s="0" t="s">
        <v>3738</v>
      </c>
      <c r="V517" s="0" t="s">
        <v>4330</v>
      </c>
      <c r="W517" s="0" t="s">
        <v>3607</v>
      </c>
      <c r="X517" s="0" t="s">
        <v>3700</v>
      </c>
      <c r="Y517" s="0" t="s">
        <v>3605</v>
      </c>
      <c r="Z517" s="0" t="s">
        <v>4250</v>
      </c>
      <c r="AA517" s="0" t="s">
        <v>4251</v>
      </c>
      <c r="AB517" s="0" t="s">
        <v>4347</v>
      </c>
      <c r="AC517" s="0" t="s">
        <v>61</v>
      </c>
      <c r="AD517" s="0" t="s">
        <v>19</v>
      </c>
      <c r="AE517" s="0" t="s">
        <v>61</v>
      </c>
      <c r="AF517" s="0" t="s">
        <v>118</v>
      </c>
      <c r="AG517" s="0" t="s">
        <v>118</v>
      </c>
      <c r="AH517" s="0" t="s">
        <v>22</v>
      </c>
      <c r="AI517" s="0" t="s">
        <v>22</v>
      </c>
      <c r="AJ517" s="0" t="s">
        <v>118</v>
      </c>
      <c r="AK517" s="0" t="s">
        <v>118</v>
      </c>
    </row>
    <row customHeight="1" ht="11.25">
      <c r="A518" s="0" t="s">
        <v>22</v>
      </c>
      <c r="B518" s="0" t="s">
        <v>48</v>
      </c>
      <c r="C518" s="0" t="s">
        <v>50</v>
      </c>
      <c r="D518" s="0" t="s">
        <v>22</v>
      </c>
      <c r="E518" s="0" t="s">
        <v>4702</v>
      </c>
      <c r="F518" s="0" t="s">
        <v>1306</v>
      </c>
      <c r="G518" s="0" t="s">
        <v>169</v>
      </c>
      <c r="H518" s="0" t="s">
        <v>169</v>
      </c>
      <c r="I518" s="0" t="s">
        <v>170</v>
      </c>
      <c r="J518" s="0" t="s">
        <v>1478</v>
      </c>
      <c r="K518" s="0" t="s">
        <v>4335</v>
      </c>
      <c r="L518" s="0" t="s">
        <v>4703</v>
      </c>
      <c r="M518" s="0" t="s">
        <v>4703</v>
      </c>
      <c r="N518" s="0" t="s">
        <v>98</v>
      </c>
      <c r="O518" s="0" t="s">
        <v>169</v>
      </c>
      <c r="P518" s="0" t="s">
        <v>169</v>
      </c>
      <c r="Q518" s="0" t="s">
        <v>170</v>
      </c>
      <c r="R518" s="0" t="s">
        <v>1478</v>
      </c>
      <c r="S518" s="0" t="s">
        <v>4335</v>
      </c>
      <c r="T518" s="0" t="s">
        <v>3737</v>
      </c>
      <c r="U518" s="0" t="s">
        <v>3738</v>
      </c>
      <c r="V518" s="0" t="s">
        <v>4330</v>
      </c>
      <c r="W518" s="0" t="s">
        <v>3607</v>
      </c>
      <c r="X518" s="0" t="s">
        <v>3700</v>
      </c>
      <c r="Y518" s="0" t="s">
        <v>3605</v>
      </c>
      <c r="Z518" s="0" t="s">
        <v>4250</v>
      </c>
      <c r="AA518" s="0" t="s">
        <v>4251</v>
      </c>
      <c r="AB518" s="0" t="s">
        <v>4347</v>
      </c>
      <c r="AC518" s="0" t="s">
        <v>61</v>
      </c>
      <c r="AD518" s="0" t="s">
        <v>19</v>
      </c>
      <c r="AE518" s="0" t="s">
        <v>61</v>
      </c>
      <c r="AF518" s="0" t="s">
        <v>118</v>
      </c>
      <c r="AG518" s="0" t="s">
        <v>118</v>
      </c>
      <c r="AH518" s="0" t="s">
        <v>22</v>
      </c>
      <c r="AI518" s="0" t="s">
        <v>22</v>
      </c>
      <c r="AJ518" s="0" t="s">
        <v>118</v>
      </c>
      <c r="AK518" s="0" t="s">
        <v>118</v>
      </c>
    </row>
    <row customHeight="1" ht="11.25">
      <c r="A519" s="0" t="s">
        <v>22</v>
      </c>
      <c r="B519" s="0" t="s">
        <v>48</v>
      </c>
      <c r="C519" s="0" t="s">
        <v>50</v>
      </c>
      <c r="D519" s="0" t="s">
        <v>22</v>
      </c>
      <c r="E519" s="0" t="s">
        <v>4704</v>
      </c>
      <c r="F519" s="0" t="s">
        <v>1269</v>
      </c>
      <c r="G519" s="0" t="s">
        <v>181</v>
      </c>
      <c r="H519" s="0" t="s">
        <v>181</v>
      </c>
      <c r="I519" s="0" t="s">
        <v>182</v>
      </c>
      <c r="J519" s="0" t="s">
        <v>4705</v>
      </c>
      <c r="K519" s="0" t="s">
        <v>4706</v>
      </c>
      <c r="L519" s="0" t="s">
        <v>976</v>
      </c>
      <c r="M519" s="0" t="s">
        <v>976</v>
      </c>
      <c r="N519" s="0" t="s">
        <v>98</v>
      </c>
      <c r="O519" s="0" t="s">
        <v>181</v>
      </c>
      <c r="P519" s="0" t="s">
        <v>181</v>
      </c>
      <c r="Q519" s="0" t="s">
        <v>182</v>
      </c>
      <c r="R519" s="0" t="s">
        <v>4705</v>
      </c>
      <c r="S519" s="0" t="s">
        <v>4706</v>
      </c>
      <c r="T519" s="0" t="s">
        <v>3604</v>
      </c>
      <c r="U519" s="0" t="s">
        <v>3707</v>
      </c>
      <c r="V519" s="0" t="s">
        <v>3718</v>
      </c>
      <c r="W519" s="0" t="s">
        <v>3607</v>
      </c>
      <c r="X519" s="0" t="s">
        <v>3700</v>
      </c>
      <c r="Y519" s="0" t="s">
        <v>3605</v>
      </c>
      <c r="Z519" s="0" t="s">
        <v>3719</v>
      </c>
      <c r="AA519" s="0" t="s">
        <v>3710</v>
      </c>
      <c r="AB519" s="0" t="s">
        <v>3720</v>
      </c>
      <c r="AC519" s="0" t="s">
        <v>61</v>
      </c>
      <c r="AD519" s="0" t="s">
        <v>19</v>
      </c>
      <c r="AE519" s="0" t="s">
        <v>19</v>
      </c>
      <c r="AF519" s="0" t="s">
        <v>4707</v>
      </c>
      <c r="AG519" s="0" t="s">
        <v>109</v>
      </c>
      <c r="AH519" s="0" t="s">
        <v>22</v>
      </c>
      <c r="AI519" s="0" t="s">
        <v>22</v>
      </c>
      <c r="AJ519" s="0" t="s">
        <v>22</v>
      </c>
      <c r="AK519" s="0" t="s">
        <v>22</v>
      </c>
    </row>
    <row customHeight="1" ht="11.25">
      <c r="A520" s="0" t="s">
        <v>22</v>
      </c>
      <c r="B520" s="0" t="s">
        <v>48</v>
      </c>
      <c r="C520" s="0" t="s">
        <v>50</v>
      </c>
      <c r="D520" s="0" t="s">
        <v>22</v>
      </c>
      <c r="E520" s="0" t="s">
        <v>4708</v>
      </c>
      <c r="F520" s="0" t="s">
        <v>1269</v>
      </c>
      <c r="G520" s="0" t="s">
        <v>155</v>
      </c>
      <c r="H520" s="0" t="s">
        <v>155</v>
      </c>
      <c r="I520" s="0" t="s">
        <v>156</v>
      </c>
      <c r="J520" s="0" t="s">
        <v>1466</v>
      </c>
      <c r="K520" s="0" t="s">
        <v>1467</v>
      </c>
      <c r="L520" s="0" t="s">
        <v>4565</v>
      </c>
      <c r="M520" s="0" t="s">
        <v>1261</v>
      </c>
      <c r="N520" s="0" t="s">
        <v>98</v>
      </c>
      <c r="O520" s="0" t="s">
        <v>155</v>
      </c>
      <c r="P520" s="0" t="s">
        <v>155</v>
      </c>
      <c r="Q520" s="0" t="s">
        <v>156</v>
      </c>
      <c r="R520" s="0" t="s">
        <v>1466</v>
      </c>
      <c r="S520" s="0" t="s">
        <v>1467</v>
      </c>
      <c r="T520" s="0" t="s">
        <v>3737</v>
      </c>
      <c r="U520" s="0" t="s">
        <v>3738</v>
      </c>
      <c r="V520" s="0" t="s">
        <v>3739</v>
      </c>
      <c r="W520" s="0" t="s">
        <v>3607</v>
      </c>
      <c r="X520" s="0" t="s">
        <v>3700</v>
      </c>
      <c r="Y520" s="0" t="s">
        <v>3605</v>
      </c>
      <c r="Z520" s="0" t="s">
        <v>3740</v>
      </c>
      <c r="AA520" s="0" t="s">
        <v>3741</v>
      </c>
      <c r="AB520" s="0" t="s">
        <v>3742</v>
      </c>
      <c r="AC520" s="0" t="s">
        <v>61</v>
      </c>
      <c r="AD520" s="0" t="s">
        <v>19</v>
      </c>
      <c r="AE520" s="0" t="s">
        <v>19</v>
      </c>
      <c r="AF520" s="0" t="s">
        <v>118</v>
      </c>
      <c r="AG520" s="0" t="s">
        <v>118</v>
      </c>
      <c r="AH520" s="0" t="s">
        <v>22</v>
      </c>
      <c r="AI520" s="0" t="s">
        <v>22</v>
      </c>
      <c r="AJ520" s="0" t="s">
        <v>22</v>
      </c>
      <c r="AK520" s="0" t="s">
        <v>22</v>
      </c>
    </row>
    <row customHeight="1" ht="11.25">
      <c r="A521" s="0" t="s">
        <v>22</v>
      </c>
      <c r="B521" s="0" t="s">
        <v>48</v>
      </c>
      <c r="C521" s="0" t="s">
        <v>50</v>
      </c>
      <c r="D521" s="0" t="s">
        <v>22</v>
      </c>
      <c r="E521" s="0" t="s">
        <v>4708</v>
      </c>
      <c r="F521" s="0" t="s">
        <v>1269</v>
      </c>
      <c r="G521" s="0" t="s">
        <v>155</v>
      </c>
      <c r="H521" s="0" t="s">
        <v>155</v>
      </c>
      <c r="I521" s="0" t="s">
        <v>156</v>
      </c>
      <c r="J521" s="0" t="s">
        <v>1466</v>
      </c>
      <c r="K521" s="0" t="s">
        <v>1467</v>
      </c>
      <c r="L521" s="0" t="s">
        <v>4565</v>
      </c>
      <c r="M521" s="0" t="s">
        <v>1261</v>
      </c>
      <c r="N521" s="0" t="s">
        <v>98</v>
      </c>
      <c r="O521" s="0" t="s">
        <v>155</v>
      </c>
      <c r="P521" s="0" t="s">
        <v>155</v>
      </c>
      <c r="Q521" s="0" t="s">
        <v>156</v>
      </c>
      <c r="R521" s="0" t="s">
        <v>1466</v>
      </c>
      <c r="S521" s="0" t="s">
        <v>1467</v>
      </c>
      <c r="T521" s="0" t="s">
        <v>3737</v>
      </c>
      <c r="U521" s="0" t="s">
        <v>3738</v>
      </c>
      <c r="V521" s="0" t="s">
        <v>3739</v>
      </c>
      <c r="W521" s="0" t="s">
        <v>3607</v>
      </c>
      <c r="X521" s="0" t="s">
        <v>3700</v>
      </c>
      <c r="Y521" s="0" t="s">
        <v>3605</v>
      </c>
      <c r="Z521" s="0" t="s">
        <v>3740</v>
      </c>
      <c r="AA521" s="0" t="s">
        <v>3741</v>
      </c>
      <c r="AB521" s="0" t="s">
        <v>3742</v>
      </c>
      <c r="AC521" s="0" t="s">
        <v>61</v>
      </c>
      <c r="AD521" s="0" t="s">
        <v>19</v>
      </c>
      <c r="AE521" s="0" t="s">
        <v>19</v>
      </c>
      <c r="AF521" s="0" t="s">
        <v>118</v>
      </c>
      <c r="AG521" s="0" t="s">
        <v>118</v>
      </c>
      <c r="AH521" s="0" t="s">
        <v>22</v>
      </c>
      <c r="AI521" s="0" t="s">
        <v>22</v>
      </c>
      <c r="AJ521" s="0" t="s">
        <v>22</v>
      </c>
      <c r="AK521" s="0" t="s">
        <v>22</v>
      </c>
    </row>
    <row customHeight="1" ht="11.25">
      <c r="A522" s="0" t="s">
        <v>22</v>
      </c>
      <c r="B522" s="0" t="s">
        <v>48</v>
      </c>
      <c r="C522" s="0" t="s">
        <v>50</v>
      </c>
      <c r="D522" s="0" t="s">
        <v>22</v>
      </c>
      <c r="E522" s="0" t="s">
        <v>4709</v>
      </c>
      <c r="F522" s="0" t="s">
        <v>1269</v>
      </c>
      <c r="G522" s="0" t="s">
        <v>181</v>
      </c>
      <c r="H522" s="0" t="s">
        <v>181</v>
      </c>
      <c r="I522" s="0" t="s">
        <v>182</v>
      </c>
      <c r="J522" s="0" t="s">
        <v>3926</v>
      </c>
      <c r="K522" s="0" t="s">
        <v>4710</v>
      </c>
      <c r="L522" s="0" t="s">
        <v>1402</v>
      </c>
      <c r="M522" s="0" t="s">
        <v>976</v>
      </c>
      <c r="N522" s="0" t="s">
        <v>98</v>
      </c>
      <c r="O522" s="0" t="s">
        <v>181</v>
      </c>
      <c r="P522" s="0" t="s">
        <v>181</v>
      </c>
      <c r="Q522" s="0" t="s">
        <v>182</v>
      </c>
      <c r="R522" s="0" t="s">
        <v>3926</v>
      </c>
      <c r="S522" s="0" t="s">
        <v>4710</v>
      </c>
      <c r="T522" s="0" t="s">
        <v>3604</v>
      </c>
      <c r="U522" s="0" t="s">
        <v>3707</v>
      </c>
      <c r="V522" s="0" t="s">
        <v>3718</v>
      </c>
      <c r="W522" s="0" t="s">
        <v>3607</v>
      </c>
      <c r="X522" s="0" t="s">
        <v>3700</v>
      </c>
      <c r="Y522" s="0" t="s">
        <v>3605</v>
      </c>
      <c r="Z522" s="0" t="s">
        <v>3719</v>
      </c>
      <c r="AA522" s="0" t="s">
        <v>3710</v>
      </c>
      <c r="AB522" s="0" t="s">
        <v>3720</v>
      </c>
      <c r="AC522" s="0" t="s">
        <v>61</v>
      </c>
      <c r="AD522" s="0" t="s">
        <v>19</v>
      </c>
      <c r="AE522" s="0" t="s">
        <v>19</v>
      </c>
      <c r="AF522" s="0" t="s">
        <v>1024</v>
      </c>
      <c r="AG522" s="0" t="s">
        <v>92</v>
      </c>
      <c r="AH522" s="0" t="s">
        <v>22</v>
      </c>
      <c r="AI522" s="0" t="s">
        <v>22</v>
      </c>
      <c r="AJ522" s="0" t="s">
        <v>22</v>
      </c>
      <c r="AK522" s="0" t="s">
        <v>22</v>
      </c>
    </row>
    <row customHeight="1" ht="11.25">
      <c r="A523" s="0" t="s">
        <v>22</v>
      </c>
      <c r="B523" s="0" t="s">
        <v>48</v>
      </c>
      <c r="C523" s="0" t="s">
        <v>50</v>
      </c>
      <c r="D523" s="0" t="s">
        <v>22</v>
      </c>
      <c r="E523" s="0" t="s">
        <v>4711</v>
      </c>
      <c r="F523" s="0" t="s">
        <v>1269</v>
      </c>
      <c r="G523" s="0" t="s">
        <v>181</v>
      </c>
      <c r="H523" s="0" t="s">
        <v>181</v>
      </c>
      <c r="I523" s="0" t="s">
        <v>182</v>
      </c>
      <c r="J523" s="0" t="s">
        <v>4712</v>
      </c>
      <c r="K523" s="0" t="s">
        <v>4713</v>
      </c>
      <c r="L523" s="0" t="s">
        <v>4714</v>
      </c>
      <c r="M523" s="0" t="s">
        <v>976</v>
      </c>
      <c r="N523" s="0" t="s">
        <v>98</v>
      </c>
      <c r="O523" s="0" t="s">
        <v>181</v>
      </c>
      <c r="P523" s="0" t="s">
        <v>181</v>
      </c>
      <c r="Q523" s="0" t="s">
        <v>182</v>
      </c>
      <c r="R523" s="0" t="s">
        <v>4712</v>
      </c>
      <c r="S523" s="0" t="s">
        <v>4713</v>
      </c>
      <c r="T523" s="0" t="s">
        <v>3604</v>
      </c>
      <c r="U523" s="0" t="s">
        <v>3707</v>
      </c>
      <c r="V523" s="0" t="s">
        <v>3718</v>
      </c>
      <c r="W523" s="0" t="s">
        <v>3607</v>
      </c>
      <c r="X523" s="0" t="s">
        <v>3700</v>
      </c>
      <c r="Y523" s="0" t="s">
        <v>3605</v>
      </c>
      <c r="Z523" s="0" t="s">
        <v>3719</v>
      </c>
      <c r="AA523" s="0" t="s">
        <v>3710</v>
      </c>
      <c r="AB523" s="0" t="s">
        <v>3720</v>
      </c>
      <c r="AC523" s="0" t="s">
        <v>61</v>
      </c>
      <c r="AD523" s="0" t="s">
        <v>19</v>
      </c>
      <c r="AE523" s="0" t="s">
        <v>19</v>
      </c>
      <c r="AF523" s="0" t="s">
        <v>4569</v>
      </c>
      <c r="AG523" s="0" t="s">
        <v>124</v>
      </c>
      <c r="AH523" s="0" t="s">
        <v>22</v>
      </c>
      <c r="AI523" s="0" t="s">
        <v>22</v>
      </c>
      <c r="AJ523" s="0" t="s">
        <v>22</v>
      </c>
      <c r="AK523" s="0" t="s">
        <v>22</v>
      </c>
    </row>
    <row customHeight="1" ht="11.25">
      <c r="A524" s="0" t="s">
        <v>22</v>
      </c>
      <c r="B524" s="0" t="s">
        <v>48</v>
      </c>
      <c r="C524" s="0" t="s">
        <v>50</v>
      </c>
      <c r="D524" s="0" t="s">
        <v>22</v>
      </c>
      <c r="E524" s="0" t="s">
        <v>4715</v>
      </c>
      <c r="F524" s="0" t="s">
        <v>1269</v>
      </c>
      <c r="G524" s="0" t="s">
        <v>181</v>
      </c>
      <c r="H524" s="0" t="s">
        <v>181</v>
      </c>
      <c r="I524" s="0" t="s">
        <v>182</v>
      </c>
      <c r="J524" s="0" t="s">
        <v>4305</v>
      </c>
      <c r="K524" s="0" t="s">
        <v>4306</v>
      </c>
      <c r="L524" s="0" t="s">
        <v>4716</v>
      </c>
      <c r="M524" s="0" t="s">
        <v>976</v>
      </c>
      <c r="N524" s="0" t="s">
        <v>98</v>
      </c>
      <c r="O524" s="0" t="s">
        <v>181</v>
      </c>
      <c r="P524" s="0" t="s">
        <v>181</v>
      </c>
      <c r="Q524" s="0" t="s">
        <v>182</v>
      </c>
      <c r="R524" s="0" t="s">
        <v>4305</v>
      </c>
      <c r="S524" s="0" t="s">
        <v>4306</v>
      </c>
      <c r="T524" s="0" t="s">
        <v>3604</v>
      </c>
      <c r="U524" s="0" t="s">
        <v>3707</v>
      </c>
      <c r="V524" s="0" t="s">
        <v>3718</v>
      </c>
      <c r="W524" s="0" t="s">
        <v>3607</v>
      </c>
      <c r="X524" s="0" t="s">
        <v>3700</v>
      </c>
      <c r="Y524" s="0" t="s">
        <v>3605</v>
      </c>
      <c r="Z524" s="0" t="s">
        <v>3719</v>
      </c>
      <c r="AA524" s="0" t="s">
        <v>3710</v>
      </c>
      <c r="AB524" s="0" t="s">
        <v>3720</v>
      </c>
      <c r="AC524" s="0" t="s">
        <v>61</v>
      </c>
      <c r="AD524" s="0" t="s">
        <v>19</v>
      </c>
      <c r="AE524" s="0" t="s">
        <v>19</v>
      </c>
      <c r="AF524" s="0" t="s">
        <v>4691</v>
      </c>
      <c r="AG524" s="0" t="s">
        <v>127</v>
      </c>
      <c r="AH524" s="0" t="s">
        <v>22</v>
      </c>
      <c r="AI524" s="0" t="s">
        <v>22</v>
      </c>
      <c r="AJ524" s="0" t="s">
        <v>22</v>
      </c>
      <c r="AK524" s="0" t="s">
        <v>22</v>
      </c>
    </row>
    <row customHeight="1" ht="11.25">
      <c r="A525" s="0" t="s">
        <v>22</v>
      </c>
      <c r="B525" s="0" t="s">
        <v>48</v>
      </c>
      <c r="C525" s="0" t="s">
        <v>50</v>
      </c>
      <c r="D525" s="0" t="s">
        <v>22</v>
      </c>
      <c r="E525" s="0" t="s">
        <v>4717</v>
      </c>
      <c r="F525" s="0" t="s">
        <v>1269</v>
      </c>
      <c r="G525" s="0" t="s">
        <v>181</v>
      </c>
      <c r="H525" s="0" t="s">
        <v>181</v>
      </c>
      <c r="I525" s="0" t="s">
        <v>182</v>
      </c>
      <c r="J525" s="0" t="s">
        <v>4305</v>
      </c>
      <c r="K525" s="0" t="s">
        <v>4306</v>
      </c>
      <c r="L525" s="0" t="s">
        <v>4716</v>
      </c>
      <c r="M525" s="0" t="s">
        <v>976</v>
      </c>
      <c r="N525" s="0" t="s">
        <v>98</v>
      </c>
      <c r="O525" s="0" t="s">
        <v>181</v>
      </c>
      <c r="P525" s="0" t="s">
        <v>181</v>
      </c>
      <c r="Q525" s="0" t="s">
        <v>182</v>
      </c>
      <c r="R525" s="0" t="s">
        <v>4305</v>
      </c>
      <c r="S525" s="0" t="s">
        <v>4306</v>
      </c>
      <c r="T525" s="0" t="s">
        <v>3604</v>
      </c>
      <c r="U525" s="0" t="s">
        <v>3707</v>
      </c>
      <c r="V525" s="0" t="s">
        <v>3718</v>
      </c>
      <c r="W525" s="0" t="s">
        <v>3607</v>
      </c>
      <c r="X525" s="0" t="s">
        <v>3700</v>
      </c>
      <c r="Y525" s="0" t="s">
        <v>3605</v>
      </c>
      <c r="Z525" s="0" t="s">
        <v>3719</v>
      </c>
      <c r="AA525" s="0" t="s">
        <v>3710</v>
      </c>
      <c r="AB525" s="0" t="s">
        <v>3720</v>
      </c>
      <c r="AC525" s="0" t="s">
        <v>61</v>
      </c>
      <c r="AD525" s="0" t="s">
        <v>19</v>
      </c>
      <c r="AE525" s="0" t="s">
        <v>19</v>
      </c>
      <c r="AF525" s="0" t="s">
        <v>4718</v>
      </c>
      <c r="AG525" s="0" t="s">
        <v>118</v>
      </c>
      <c r="AH525" s="0" t="s">
        <v>22</v>
      </c>
      <c r="AI525" s="0" t="s">
        <v>22</v>
      </c>
      <c r="AJ525" s="0" t="s">
        <v>22</v>
      </c>
      <c r="AK525" s="0" t="s">
        <v>22</v>
      </c>
    </row>
    <row customHeight="1" ht="11.25">
      <c r="A526" s="0" t="s">
        <v>22</v>
      </c>
      <c r="B526" s="0" t="s">
        <v>48</v>
      </c>
      <c r="C526" s="0" t="s">
        <v>50</v>
      </c>
      <c r="D526" s="0" t="s">
        <v>22</v>
      </c>
      <c r="E526" s="0" t="s">
        <v>4719</v>
      </c>
      <c r="F526" s="0" t="s">
        <v>1269</v>
      </c>
      <c r="G526" s="0" t="s">
        <v>181</v>
      </c>
      <c r="H526" s="0" t="s">
        <v>181</v>
      </c>
      <c r="I526" s="0" t="s">
        <v>182</v>
      </c>
      <c r="J526" s="0" t="s">
        <v>3926</v>
      </c>
      <c r="K526" s="0" t="s">
        <v>4710</v>
      </c>
      <c r="L526" s="0" t="s">
        <v>4720</v>
      </c>
      <c r="M526" s="0" t="s">
        <v>976</v>
      </c>
      <c r="N526" s="0" t="s">
        <v>98</v>
      </c>
      <c r="O526" s="0" t="s">
        <v>181</v>
      </c>
      <c r="P526" s="0" t="s">
        <v>181</v>
      </c>
      <c r="Q526" s="0" t="s">
        <v>182</v>
      </c>
      <c r="R526" s="0" t="s">
        <v>3926</v>
      </c>
      <c r="S526" s="0" t="s">
        <v>4710</v>
      </c>
      <c r="T526" s="0" t="s">
        <v>3604</v>
      </c>
      <c r="U526" s="0" t="s">
        <v>3707</v>
      </c>
      <c r="V526" s="0" t="s">
        <v>3718</v>
      </c>
      <c r="W526" s="0" t="s">
        <v>3607</v>
      </c>
      <c r="X526" s="0" t="s">
        <v>3700</v>
      </c>
      <c r="Y526" s="0" t="s">
        <v>3605</v>
      </c>
      <c r="Z526" s="0" t="s">
        <v>3719</v>
      </c>
      <c r="AA526" s="0" t="s">
        <v>3710</v>
      </c>
      <c r="AB526" s="0" t="s">
        <v>3720</v>
      </c>
      <c r="AC526" s="0" t="s">
        <v>61</v>
      </c>
      <c r="AD526" s="0" t="s">
        <v>19</v>
      </c>
      <c r="AE526" s="0" t="s">
        <v>19</v>
      </c>
      <c r="AF526" s="0" t="s">
        <v>150</v>
      </c>
      <c r="AG526" s="0" t="s">
        <v>135</v>
      </c>
      <c r="AH526" s="0" t="s">
        <v>22</v>
      </c>
      <c r="AI526" s="0" t="s">
        <v>22</v>
      </c>
      <c r="AJ526" s="0" t="s">
        <v>22</v>
      </c>
      <c r="AK526" s="0" t="s">
        <v>22</v>
      </c>
    </row>
    <row customHeight="1" ht="11.25">
      <c r="A527" s="0" t="s">
        <v>22</v>
      </c>
      <c r="B527" s="0" t="s">
        <v>48</v>
      </c>
      <c r="C527" s="0" t="s">
        <v>50</v>
      </c>
      <c r="D527" s="0" t="s">
        <v>22</v>
      </c>
      <c r="E527" s="0" t="s">
        <v>4721</v>
      </c>
      <c r="F527" s="0" t="s">
        <v>1269</v>
      </c>
      <c r="G527" s="0" t="s">
        <v>181</v>
      </c>
      <c r="H527" s="0" t="s">
        <v>181</v>
      </c>
      <c r="I527" s="0" t="s">
        <v>182</v>
      </c>
      <c r="J527" s="0" t="s">
        <v>4712</v>
      </c>
      <c r="K527" s="0" t="s">
        <v>4713</v>
      </c>
      <c r="L527" s="0" t="s">
        <v>1608</v>
      </c>
      <c r="M527" s="0" t="s">
        <v>976</v>
      </c>
      <c r="N527" s="0" t="s">
        <v>98</v>
      </c>
      <c r="O527" s="0" t="s">
        <v>181</v>
      </c>
      <c r="P527" s="0" t="s">
        <v>181</v>
      </c>
      <c r="Q527" s="0" t="s">
        <v>182</v>
      </c>
      <c r="R527" s="0" t="s">
        <v>4712</v>
      </c>
      <c r="S527" s="0" t="s">
        <v>4713</v>
      </c>
      <c r="T527" s="0" t="s">
        <v>3604</v>
      </c>
      <c r="U527" s="0" t="s">
        <v>3707</v>
      </c>
      <c r="V527" s="0" t="s">
        <v>3718</v>
      </c>
      <c r="W527" s="0" t="s">
        <v>3607</v>
      </c>
      <c r="X527" s="0" t="s">
        <v>3700</v>
      </c>
      <c r="Y527" s="0" t="s">
        <v>3605</v>
      </c>
      <c r="Z527" s="0" t="s">
        <v>3719</v>
      </c>
      <c r="AA527" s="0" t="s">
        <v>3710</v>
      </c>
      <c r="AB527" s="0" t="s">
        <v>3720</v>
      </c>
      <c r="AC527" s="0" t="s">
        <v>61</v>
      </c>
      <c r="AD527" s="0" t="s">
        <v>19</v>
      </c>
      <c r="AE527" s="0" t="s">
        <v>19</v>
      </c>
      <c r="AF527" s="0" t="s">
        <v>4722</v>
      </c>
      <c r="AG527" s="0" t="s">
        <v>164</v>
      </c>
      <c r="AH527" s="0" t="s">
        <v>22</v>
      </c>
      <c r="AI527" s="0" t="s">
        <v>22</v>
      </c>
      <c r="AJ527" s="0" t="s">
        <v>22</v>
      </c>
      <c r="AK527" s="0" t="s">
        <v>22</v>
      </c>
    </row>
    <row customHeight="1" ht="11.25">
      <c r="A528" s="0" t="s">
        <v>22</v>
      </c>
      <c r="B528" s="0" t="s">
        <v>48</v>
      </c>
      <c r="C528" s="0" t="s">
        <v>50</v>
      </c>
      <c r="D528" s="0" t="s">
        <v>22</v>
      </c>
      <c r="E528" s="0" t="s">
        <v>4723</v>
      </c>
      <c r="F528" s="0" t="s">
        <v>1269</v>
      </c>
      <c r="G528" s="0" t="s">
        <v>181</v>
      </c>
      <c r="H528" s="0" t="s">
        <v>181</v>
      </c>
      <c r="I528" s="0" t="s">
        <v>182</v>
      </c>
      <c r="J528" s="0" t="s">
        <v>4724</v>
      </c>
      <c r="K528" s="0" t="s">
        <v>4725</v>
      </c>
      <c r="L528" s="0" t="s">
        <v>1402</v>
      </c>
      <c r="M528" s="0" t="s">
        <v>976</v>
      </c>
      <c r="N528" s="0" t="s">
        <v>98</v>
      </c>
      <c r="O528" s="0" t="s">
        <v>181</v>
      </c>
      <c r="P528" s="0" t="s">
        <v>181</v>
      </c>
      <c r="Q528" s="0" t="s">
        <v>182</v>
      </c>
      <c r="R528" s="0" t="s">
        <v>4724</v>
      </c>
      <c r="S528" s="0" t="s">
        <v>4725</v>
      </c>
      <c r="T528" s="0" t="s">
        <v>3604</v>
      </c>
      <c r="U528" s="0" t="s">
        <v>3707</v>
      </c>
      <c r="V528" s="0" t="s">
        <v>3718</v>
      </c>
      <c r="W528" s="0" t="s">
        <v>3607</v>
      </c>
      <c r="X528" s="0" t="s">
        <v>3700</v>
      </c>
      <c r="Y528" s="0" t="s">
        <v>3605</v>
      </c>
      <c r="Z528" s="0" t="s">
        <v>3719</v>
      </c>
      <c r="AA528" s="0" t="s">
        <v>3710</v>
      </c>
      <c r="AB528" s="0" t="s">
        <v>3720</v>
      </c>
      <c r="AC528" s="0" t="s">
        <v>61</v>
      </c>
      <c r="AD528" s="0" t="s">
        <v>19</v>
      </c>
      <c r="AE528" s="0" t="s">
        <v>19</v>
      </c>
      <c r="AF528" s="0" t="s">
        <v>4647</v>
      </c>
      <c r="AG528" s="0" t="s">
        <v>157</v>
      </c>
      <c r="AH528" s="0" t="s">
        <v>22</v>
      </c>
      <c r="AI528" s="0" t="s">
        <v>22</v>
      </c>
      <c r="AJ528" s="0" t="s">
        <v>22</v>
      </c>
      <c r="AK528" s="0" t="s">
        <v>22</v>
      </c>
    </row>
    <row customHeight="1" ht="11.25">
      <c r="A529" s="0" t="s">
        <v>22</v>
      </c>
      <c r="B529" s="0" t="s">
        <v>48</v>
      </c>
      <c r="C529" s="0" t="s">
        <v>50</v>
      </c>
      <c r="D529" s="0" t="s">
        <v>22</v>
      </c>
      <c r="E529" s="0" t="s">
        <v>4726</v>
      </c>
      <c r="F529" s="0" t="s">
        <v>1269</v>
      </c>
      <c r="G529" s="0" t="s">
        <v>181</v>
      </c>
      <c r="H529" s="0" t="s">
        <v>181</v>
      </c>
      <c r="I529" s="0" t="s">
        <v>182</v>
      </c>
      <c r="J529" s="0" t="s">
        <v>4727</v>
      </c>
      <c r="K529" s="0" t="s">
        <v>4728</v>
      </c>
      <c r="L529" s="0" t="s">
        <v>4714</v>
      </c>
      <c r="M529" s="0" t="s">
        <v>976</v>
      </c>
      <c r="N529" s="0" t="s">
        <v>98</v>
      </c>
      <c r="O529" s="0" t="s">
        <v>181</v>
      </c>
      <c r="P529" s="0" t="s">
        <v>181</v>
      </c>
      <c r="Q529" s="0" t="s">
        <v>182</v>
      </c>
      <c r="R529" s="0" t="s">
        <v>4727</v>
      </c>
      <c r="S529" s="0" t="s">
        <v>4728</v>
      </c>
      <c r="T529" s="0" t="s">
        <v>3604</v>
      </c>
      <c r="U529" s="0" t="s">
        <v>3707</v>
      </c>
      <c r="V529" s="0" t="s">
        <v>3718</v>
      </c>
      <c r="W529" s="0" t="s">
        <v>3607</v>
      </c>
      <c r="X529" s="0" t="s">
        <v>3700</v>
      </c>
      <c r="Y529" s="0" t="s">
        <v>3605</v>
      </c>
      <c r="Z529" s="0" t="s">
        <v>3719</v>
      </c>
      <c r="AA529" s="0" t="s">
        <v>3710</v>
      </c>
      <c r="AB529" s="0" t="s">
        <v>3720</v>
      </c>
      <c r="AC529" s="0" t="s">
        <v>61</v>
      </c>
      <c r="AD529" s="0" t="s">
        <v>19</v>
      </c>
      <c r="AE529" s="0" t="s">
        <v>19</v>
      </c>
      <c r="AF529" s="0" t="s">
        <v>151</v>
      </c>
      <c r="AG529" s="0" t="s">
        <v>164</v>
      </c>
      <c r="AH529" s="0" t="s">
        <v>22</v>
      </c>
      <c r="AI529" s="0" t="s">
        <v>22</v>
      </c>
      <c r="AJ529" s="0" t="s">
        <v>22</v>
      </c>
      <c r="AK529" s="0" t="s">
        <v>22</v>
      </c>
    </row>
    <row customHeight="1" ht="11.25">
      <c r="A530" s="0" t="s">
        <v>22</v>
      </c>
      <c r="B530" s="0" t="s">
        <v>48</v>
      </c>
      <c r="C530" s="0" t="s">
        <v>50</v>
      </c>
      <c r="D530" s="0" t="s">
        <v>22</v>
      </c>
      <c r="E530" s="0" t="s">
        <v>4729</v>
      </c>
      <c r="F530" s="0" t="s">
        <v>1269</v>
      </c>
      <c r="G530" s="0" t="s">
        <v>181</v>
      </c>
      <c r="H530" s="0" t="s">
        <v>181</v>
      </c>
      <c r="I530" s="0" t="s">
        <v>182</v>
      </c>
      <c r="J530" s="0" t="s">
        <v>3926</v>
      </c>
      <c r="K530" s="0" t="s">
        <v>4710</v>
      </c>
      <c r="L530" s="0" t="s">
        <v>976</v>
      </c>
      <c r="M530" s="0" t="s">
        <v>976</v>
      </c>
      <c r="N530" s="0" t="s">
        <v>98</v>
      </c>
      <c r="O530" s="0" t="s">
        <v>181</v>
      </c>
      <c r="P530" s="0" t="s">
        <v>181</v>
      </c>
      <c r="Q530" s="0" t="s">
        <v>182</v>
      </c>
      <c r="R530" s="0" t="s">
        <v>3926</v>
      </c>
      <c r="S530" s="0" t="s">
        <v>4710</v>
      </c>
      <c r="T530" s="0" t="s">
        <v>3604</v>
      </c>
      <c r="U530" s="0" t="s">
        <v>3707</v>
      </c>
      <c r="V530" s="0" t="s">
        <v>3718</v>
      </c>
      <c r="W530" s="0" t="s">
        <v>3607</v>
      </c>
      <c r="X530" s="0" t="s">
        <v>3700</v>
      </c>
      <c r="Y530" s="0" t="s">
        <v>3605</v>
      </c>
      <c r="Z530" s="0" t="s">
        <v>3719</v>
      </c>
      <c r="AA530" s="0" t="s">
        <v>3710</v>
      </c>
      <c r="AB530" s="0" t="s">
        <v>3720</v>
      </c>
      <c r="AC530" s="0" t="s">
        <v>61</v>
      </c>
      <c r="AD530" s="0" t="s">
        <v>19</v>
      </c>
      <c r="AE530" s="0" t="s">
        <v>19</v>
      </c>
      <c r="AF530" s="0" t="s">
        <v>150</v>
      </c>
      <c r="AG530" s="0" t="s">
        <v>135</v>
      </c>
      <c r="AH530" s="0" t="s">
        <v>22</v>
      </c>
      <c r="AI530" s="0" t="s">
        <v>22</v>
      </c>
      <c r="AJ530" s="0" t="s">
        <v>22</v>
      </c>
      <c r="AK530" s="0" t="s">
        <v>22</v>
      </c>
    </row>
    <row customHeight="1" ht="11.25">
      <c r="A531" s="0" t="s">
        <v>22</v>
      </c>
      <c r="B531" s="0" t="s">
        <v>48</v>
      </c>
      <c r="C531" s="0" t="s">
        <v>50</v>
      </c>
      <c r="D531" s="0" t="s">
        <v>22</v>
      </c>
      <c r="E531" s="0" t="s">
        <v>4730</v>
      </c>
      <c r="F531" s="0" t="s">
        <v>1269</v>
      </c>
      <c r="G531" s="0" t="s">
        <v>181</v>
      </c>
      <c r="H531" s="0" t="s">
        <v>181</v>
      </c>
      <c r="I531" s="0" t="s">
        <v>182</v>
      </c>
      <c r="J531" s="0" t="s">
        <v>3926</v>
      </c>
      <c r="K531" s="0" t="s">
        <v>4710</v>
      </c>
      <c r="L531" s="0" t="s">
        <v>976</v>
      </c>
      <c r="M531" s="0" t="s">
        <v>976</v>
      </c>
      <c r="N531" s="0" t="s">
        <v>98</v>
      </c>
      <c r="O531" s="0" t="s">
        <v>181</v>
      </c>
      <c r="P531" s="0" t="s">
        <v>181</v>
      </c>
      <c r="Q531" s="0" t="s">
        <v>182</v>
      </c>
      <c r="R531" s="0" t="s">
        <v>3926</v>
      </c>
      <c r="S531" s="0" t="s">
        <v>4710</v>
      </c>
      <c r="T531" s="0" t="s">
        <v>3604</v>
      </c>
      <c r="U531" s="0" t="s">
        <v>3707</v>
      </c>
      <c r="V531" s="0" t="s">
        <v>3718</v>
      </c>
      <c r="W531" s="0" t="s">
        <v>3607</v>
      </c>
      <c r="X531" s="0" t="s">
        <v>3700</v>
      </c>
      <c r="Y531" s="0" t="s">
        <v>3605</v>
      </c>
      <c r="Z531" s="0" t="s">
        <v>3719</v>
      </c>
      <c r="AA531" s="0" t="s">
        <v>3710</v>
      </c>
      <c r="AB531" s="0" t="s">
        <v>3720</v>
      </c>
      <c r="AC531" s="0" t="s">
        <v>61</v>
      </c>
      <c r="AD531" s="0" t="s">
        <v>19</v>
      </c>
      <c r="AE531" s="0" t="s">
        <v>19</v>
      </c>
      <c r="AF531" s="0" t="s">
        <v>114</v>
      </c>
      <c r="AG531" s="0" t="s">
        <v>4731</v>
      </c>
      <c r="AH531" s="0" t="s">
        <v>22</v>
      </c>
      <c r="AI531" s="0" t="s">
        <v>22</v>
      </c>
      <c r="AJ531" s="0" t="s">
        <v>22</v>
      </c>
      <c r="AK531" s="0" t="s">
        <v>22</v>
      </c>
    </row>
    <row customHeight="1" ht="11.25">
      <c r="A532" s="0" t="s">
        <v>22</v>
      </c>
      <c r="B532" s="0" t="s">
        <v>48</v>
      </c>
      <c r="C532" s="0" t="s">
        <v>50</v>
      </c>
      <c r="D532" s="0" t="s">
        <v>22</v>
      </c>
      <c r="E532" s="0" t="s">
        <v>4732</v>
      </c>
      <c r="F532" s="0" t="s">
        <v>1269</v>
      </c>
      <c r="G532" s="0" t="s">
        <v>181</v>
      </c>
      <c r="H532" s="0" t="s">
        <v>181</v>
      </c>
      <c r="I532" s="0" t="s">
        <v>182</v>
      </c>
      <c r="J532" s="0" t="s">
        <v>3926</v>
      </c>
      <c r="K532" s="0" t="s">
        <v>4710</v>
      </c>
      <c r="L532" s="0" t="s">
        <v>976</v>
      </c>
      <c r="M532" s="0" t="s">
        <v>976</v>
      </c>
      <c r="N532" s="0" t="s">
        <v>98</v>
      </c>
      <c r="O532" s="0" t="s">
        <v>181</v>
      </c>
      <c r="P532" s="0" t="s">
        <v>181</v>
      </c>
      <c r="Q532" s="0" t="s">
        <v>182</v>
      </c>
      <c r="R532" s="0" t="s">
        <v>3926</v>
      </c>
      <c r="S532" s="0" t="s">
        <v>4710</v>
      </c>
      <c r="T532" s="0" t="s">
        <v>3604</v>
      </c>
      <c r="U532" s="0" t="s">
        <v>3707</v>
      </c>
      <c r="V532" s="0" t="s">
        <v>3718</v>
      </c>
      <c r="W532" s="0" t="s">
        <v>3607</v>
      </c>
      <c r="X532" s="0" t="s">
        <v>3700</v>
      </c>
      <c r="Y532" s="0" t="s">
        <v>3605</v>
      </c>
      <c r="Z532" s="0" t="s">
        <v>3719</v>
      </c>
      <c r="AA532" s="0" t="s">
        <v>3710</v>
      </c>
      <c r="AB532" s="0" t="s">
        <v>3720</v>
      </c>
      <c r="AC532" s="0" t="s">
        <v>61</v>
      </c>
      <c r="AD532" s="0" t="s">
        <v>19</v>
      </c>
      <c r="AE532" s="0" t="s">
        <v>19</v>
      </c>
      <c r="AF532" s="0" t="s">
        <v>4228</v>
      </c>
      <c r="AG532" s="0" t="s">
        <v>118</v>
      </c>
      <c r="AH532" s="0" t="s">
        <v>22</v>
      </c>
      <c r="AI532" s="0" t="s">
        <v>22</v>
      </c>
      <c r="AJ532" s="0" t="s">
        <v>22</v>
      </c>
      <c r="AK532" s="0" t="s">
        <v>22</v>
      </c>
    </row>
    <row customHeight="1" ht="11.25">
      <c r="A533" s="0" t="s">
        <v>22</v>
      </c>
      <c r="B533" s="0" t="s">
        <v>48</v>
      </c>
      <c r="C533" s="0" t="s">
        <v>50</v>
      </c>
      <c r="D533" s="0" t="s">
        <v>22</v>
      </c>
      <c r="E533" s="0" t="s">
        <v>4733</v>
      </c>
      <c r="F533" s="0" t="s">
        <v>1269</v>
      </c>
      <c r="G533" s="0" t="s">
        <v>181</v>
      </c>
      <c r="H533" s="0" t="s">
        <v>181</v>
      </c>
      <c r="I533" s="0" t="s">
        <v>182</v>
      </c>
      <c r="J533" s="0" t="s">
        <v>3926</v>
      </c>
      <c r="K533" s="0" t="s">
        <v>4710</v>
      </c>
      <c r="L533" s="0" t="s">
        <v>4734</v>
      </c>
      <c r="M533" s="0" t="s">
        <v>98</v>
      </c>
      <c r="N533" s="0" t="s">
        <v>98</v>
      </c>
      <c r="O533" s="0" t="s">
        <v>181</v>
      </c>
      <c r="P533" s="0" t="s">
        <v>181</v>
      </c>
      <c r="Q533" s="0" t="s">
        <v>182</v>
      </c>
      <c r="R533" s="0" t="s">
        <v>3926</v>
      </c>
      <c r="S533" s="0" t="s">
        <v>4710</v>
      </c>
      <c r="T533" s="0" t="s">
        <v>3604</v>
      </c>
      <c r="U533" s="0" t="s">
        <v>3707</v>
      </c>
      <c r="V533" s="0" t="s">
        <v>3718</v>
      </c>
      <c r="W533" s="0" t="s">
        <v>3607</v>
      </c>
      <c r="X533" s="0" t="s">
        <v>3700</v>
      </c>
      <c r="Y533" s="0" t="s">
        <v>3605</v>
      </c>
      <c r="Z533" s="0" t="s">
        <v>3719</v>
      </c>
      <c r="AA533" s="0" t="s">
        <v>3710</v>
      </c>
      <c r="AB533" s="0" t="s">
        <v>3720</v>
      </c>
      <c r="AC533" s="0" t="s">
        <v>61</v>
      </c>
      <c r="AD533" s="0" t="s">
        <v>19</v>
      </c>
      <c r="AE533" s="0" t="s">
        <v>19</v>
      </c>
      <c r="AF533" s="0" t="s">
        <v>150</v>
      </c>
      <c r="AG533" s="0" t="s">
        <v>132</v>
      </c>
      <c r="AH533" s="0" t="s">
        <v>22</v>
      </c>
      <c r="AI533" s="0" t="s">
        <v>22</v>
      </c>
      <c r="AJ533" s="0" t="s">
        <v>22</v>
      </c>
      <c r="AK533" s="0" t="s">
        <v>22</v>
      </c>
    </row>
    <row customHeight="1" ht="11.25">
      <c r="A534" s="0" t="s">
        <v>22</v>
      </c>
      <c r="B534" s="0" t="s">
        <v>48</v>
      </c>
      <c r="C534" s="0" t="s">
        <v>50</v>
      </c>
      <c r="D534" s="0" t="s">
        <v>22</v>
      </c>
      <c r="E534" s="0" t="s">
        <v>4735</v>
      </c>
      <c r="F534" s="0" t="s">
        <v>1269</v>
      </c>
      <c r="G534" s="0" t="s">
        <v>155</v>
      </c>
      <c r="H534" s="0" t="s">
        <v>155</v>
      </c>
      <c r="I534" s="0" t="s">
        <v>156</v>
      </c>
      <c r="J534" s="0" t="s">
        <v>4736</v>
      </c>
      <c r="K534" s="0" t="s">
        <v>4737</v>
      </c>
      <c r="L534" s="0" t="s">
        <v>4738</v>
      </c>
      <c r="M534" s="0" t="s">
        <v>1261</v>
      </c>
      <c r="N534" s="0" t="s">
        <v>98</v>
      </c>
      <c r="O534" s="0" t="s">
        <v>155</v>
      </c>
      <c r="P534" s="0" t="s">
        <v>155</v>
      </c>
      <c r="Q534" s="0" t="s">
        <v>156</v>
      </c>
      <c r="R534" s="0" t="s">
        <v>4736</v>
      </c>
      <c r="S534" s="0" t="s">
        <v>4737</v>
      </c>
      <c r="T534" s="0" t="s">
        <v>3737</v>
      </c>
      <c r="U534" s="0" t="s">
        <v>3738</v>
      </c>
      <c r="V534" s="0" t="s">
        <v>3699</v>
      </c>
      <c r="W534" s="0" t="s">
        <v>3607</v>
      </c>
      <c r="X534" s="0" t="s">
        <v>3700</v>
      </c>
      <c r="Y534" s="0" t="s">
        <v>3605</v>
      </c>
      <c r="Z534" s="0" t="s">
        <v>3740</v>
      </c>
      <c r="AA534" s="0" t="s">
        <v>3741</v>
      </c>
      <c r="AB534" s="0" t="s">
        <v>3742</v>
      </c>
      <c r="AC534" s="0" t="s">
        <v>61</v>
      </c>
      <c r="AD534" s="0" t="s">
        <v>19</v>
      </c>
      <c r="AE534" s="0" t="s">
        <v>19</v>
      </c>
      <c r="AF534" s="0" t="s">
        <v>118</v>
      </c>
      <c r="AG534" s="0" t="s">
        <v>118</v>
      </c>
      <c r="AH534" s="0" t="s">
        <v>22</v>
      </c>
      <c r="AI534" s="0" t="s">
        <v>22</v>
      </c>
      <c r="AJ534" s="0" t="s">
        <v>22</v>
      </c>
      <c r="AK534" s="0" t="s">
        <v>22</v>
      </c>
    </row>
    <row customHeight="1" ht="11.25">
      <c r="A535" s="0" t="s">
        <v>22</v>
      </c>
      <c r="B535" s="0" t="s">
        <v>48</v>
      </c>
      <c r="C535" s="0" t="s">
        <v>50</v>
      </c>
      <c r="D535" s="0" t="s">
        <v>22</v>
      </c>
      <c r="E535" s="0" t="s">
        <v>4735</v>
      </c>
      <c r="F535" s="0" t="s">
        <v>1269</v>
      </c>
      <c r="G535" s="0" t="s">
        <v>155</v>
      </c>
      <c r="H535" s="0" t="s">
        <v>155</v>
      </c>
      <c r="I535" s="0" t="s">
        <v>156</v>
      </c>
      <c r="J535" s="0" t="s">
        <v>4736</v>
      </c>
      <c r="K535" s="0" t="s">
        <v>4737</v>
      </c>
      <c r="L535" s="0" t="s">
        <v>4738</v>
      </c>
      <c r="M535" s="0" t="s">
        <v>1261</v>
      </c>
      <c r="N535" s="0" t="s">
        <v>98</v>
      </c>
      <c r="O535" s="0" t="s">
        <v>155</v>
      </c>
      <c r="P535" s="0" t="s">
        <v>155</v>
      </c>
      <c r="Q535" s="0" t="s">
        <v>156</v>
      </c>
      <c r="R535" s="0" t="s">
        <v>4736</v>
      </c>
      <c r="S535" s="0" t="s">
        <v>4737</v>
      </c>
      <c r="T535" s="0" t="s">
        <v>3737</v>
      </c>
      <c r="U535" s="0" t="s">
        <v>3738</v>
      </c>
      <c r="V535" s="0" t="s">
        <v>3699</v>
      </c>
      <c r="W535" s="0" t="s">
        <v>3607</v>
      </c>
      <c r="X535" s="0" t="s">
        <v>3700</v>
      </c>
      <c r="Y535" s="0" t="s">
        <v>3605</v>
      </c>
      <c r="Z535" s="0" t="s">
        <v>3740</v>
      </c>
      <c r="AA535" s="0" t="s">
        <v>3741</v>
      </c>
      <c r="AB535" s="0" t="s">
        <v>3742</v>
      </c>
      <c r="AC535" s="0" t="s">
        <v>61</v>
      </c>
      <c r="AD535" s="0" t="s">
        <v>19</v>
      </c>
      <c r="AE535" s="0" t="s">
        <v>19</v>
      </c>
      <c r="AF535" s="0" t="s">
        <v>118</v>
      </c>
      <c r="AG535" s="0" t="s">
        <v>118</v>
      </c>
      <c r="AH535" s="0" t="s">
        <v>22</v>
      </c>
      <c r="AI535" s="0" t="s">
        <v>22</v>
      </c>
      <c r="AJ535" s="0" t="s">
        <v>22</v>
      </c>
      <c r="AK535" s="0" t="s">
        <v>22</v>
      </c>
    </row>
    <row customHeight="1" ht="11.25">
      <c r="A536" s="0" t="s">
        <v>22</v>
      </c>
      <c r="B536" s="0" t="s">
        <v>48</v>
      </c>
      <c r="C536" s="0" t="s">
        <v>50</v>
      </c>
      <c r="D536" s="0" t="s">
        <v>22</v>
      </c>
      <c r="E536" s="0" t="s">
        <v>4739</v>
      </c>
      <c r="F536" s="0" t="s">
        <v>1269</v>
      </c>
      <c r="G536" s="0" t="s">
        <v>155</v>
      </c>
      <c r="H536" s="0" t="s">
        <v>155</v>
      </c>
      <c r="I536" s="0" t="s">
        <v>156</v>
      </c>
      <c r="J536" s="0" t="s">
        <v>1466</v>
      </c>
      <c r="K536" s="0" t="s">
        <v>1467</v>
      </c>
      <c r="L536" s="0" t="s">
        <v>4009</v>
      </c>
      <c r="M536" s="0" t="s">
        <v>1261</v>
      </c>
      <c r="N536" s="0" t="s">
        <v>98</v>
      </c>
      <c r="O536" s="0" t="s">
        <v>155</v>
      </c>
      <c r="P536" s="0" t="s">
        <v>155</v>
      </c>
      <c r="Q536" s="0" t="s">
        <v>156</v>
      </c>
      <c r="R536" s="0" t="s">
        <v>1466</v>
      </c>
      <c r="S536" s="0" t="s">
        <v>1467</v>
      </c>
      <c r="T536" s="0" t="s">
        <v>3737</v>
      </c>
      <c r="U536" s="0" t="s">
        <v>3738</v>
      </c>
      <c r="V536" s="0" t="s">
        <v>3739</v>
      </c>
      <c r="W536" s="0" t="s">
        <v>3607</v>
      </c>
      <c r="X536" s="0" t="s">
        <v>3700</v>
      </c>
      <c r="Y536" s="0" t="s">
        <v>3605</v>
      </c>
      <c r="Z536" s="0" t="s">
        <v>3740</v>
      </c>
      <c r="AA536" s="0" t="s">
        <v>3741</v>
      </c>
      <c r="AB536" s="0" t="s">
        <v>3742</v>
      </c>
      <c r="AC536" s="0" t="s">
        <v>61</v>
      </c>
      <c r="AD536" s="0" t="s">
        <v>19</v>
      </c>
      <c r="AE536" s="0" t="s">
        <v>19</v>
      </c>
      <c r="AF536" s="0" t="s">
        <v>118</v>
      </c>
      <c r="AG536" s="0" t="s">
        <v>118</v>
      </c>
      <c r="AH536" s="0" t="s">
        <v>22</v>
      </c>
      <c r="AI536" s="0" t="s">
        <v>22</v>
      </c>
      <c r="AJ536" s="0" t="s">
        <v>22</v>
      </c>
      <c r="AK536" s="0" t="s">
        <v>22</v>
      </c>
    </row>
    <row customHeight="1" ht="11.25">
      <c r="A537" s="0" t="s">
        <v>22</v>
      </c>
      <c r="B537" s="0" t="s">
        <v>48</v>
      </c>
      <c r="C537" s="0" t="s">
        <v>50</v>
      </c>
      <c r="D537" s="0" t="s">
        <v>22</v>
      </c>
      <c r="E537" s="0" t="s">
        <v>4739</v>
      </c>
      <c r="F537" s="0" t="s">
        <v>1269</v>
      </c>
      <c r="G537" s="0" t="s">
        <v>155</v>
      </c>
      <c r="H537" s="0" t="s">
        <v>155</v>
      </c>
      <c r="I537" s="0" t="s">
        <v>156</v>
      </c>
      <c r="J537" s="0" t="s">
        <v>1466</v>
      </c>
      <c r="K537" s="0" t="s">
        <v>1467</v>
      </c>
      <c r="L537" s="0" t="s">
        <v>4009</v>
      </c>
      <c r="M537" s="0" t="s">
        <v>1261</v>
      </c>
      <c r="N537" s="0" t="s">
        <v>98</v>
      </c>
      <c r="O537" s="0" t="s">
        <v>155</v>
      </c>
      <c r="P537" s="0" t="s">
        <v>155</v>
      </c>
      <c r="Q537" s="0" t="s">
        <v>156</v>
      </c>
      <c r="R537" s="0" t="s">
        <v>1466</v>
      </c>
      <c r="S537" s="0" t="s">
        <v>1467</v>
      </c>
      <c r="T537" s="0" t="s">
        <v>3737</v>
      </c>
      <c r="U537" s="0" t="s">
        <v>3738</v>
      </c>
      <c r="V537" s="0" t="s">
        <v>3739</v>
      </c>
      <c r="W537" s="0" t="s">
        <v>3607</v>
      </c>
      <c r="X537" s="0" t="s">
        <v>3700</v>
      </c>
      <c r="Y537" s="0" t="s">
        <v>3605</v>
      </c>
      <c r="Z537" s="0" t="s">
        <v>3740</v>
      </c>
      <c r="AA537" s="0" t="s">
        <v>3741</v>
      </c>
      <c r="AB537" s="0" t="s">
        <v>3742</v>
      </c>
      <c r="AC537" s="0" t="s">
        <v>61</v>
      </c>
      <c r="AD537" s="0" t="s">
        <v>19</v>
      </c>
      <c r="AE537" s="0" t="s">
        <v>19</v>
      </c>
      <c r="AF537" s="0" t="s">
        <v>118</v>
      </c>
      <c r="AG537" s="0" t="s">
        <v>118</v>
      </c>
      <c r="AH537" s="0" t="s">
        <v>22</v>
      </c>
      <c r="AI537" s="0" t="s">
        <v>22</v>
      </c>
      <c r="AJ537" s="0" t="s">
        <v>22</v>
      </c>
      <c r="AK537" s="0" t="s">
        <v>22</v>
      </c>
    </row>
    <row customHeight="1" ht="11.25">
      <c r="A538" s="0" t="s">
        <v>22</v>
      </c>
      <c r="B538" s="0" t="s">
        <v>48</v>
      </c>
      <c r="C538" s="0" t="s">
        <v>50</v>
      </c>
      <c r="D538" s="0" t="s">
        <v>22</v>
      </c>
      <c r="E538" s="0" t="s">
        <v>4740</v>
      </c>
      <c r="F538" s="0" t="s">
        <v>1269</v>
      </c>
      <c r="G538" s="0" t="s">
        <v>107</v>
      </c>
      <c r="H538" s="0" t="s">
        <v>107</v>
      </c>
      <c r="I538" s="0" t="s">
        <v>108</v>
      </c>
      <c r="J538" s="0" t="s">
        <v>4316</v>
      </c>
      <c r="K538" s="0" t="s">
        <v>4317</v>
      </c>
      <c r="L538" s="0" t="s">
        <v>4318</v>
      </c>
      <c r="M538" s="0" t="s">
        <v>1261</v>
      </c>
      <c r="N538" s="0" t="s">
        <v>98</v>
      </c>
      <c r="O538" s="0" t="s">
        <v>107</v>
      </c>
      <c r="P538" s="0" t="s">
        <v>107</v>
      </c>
      <c r="Q538" s="0" t="s">
        <v>108</v>
      </c>
      <c r="R538" s="0" t="s">
        <v>4316</v>
      </c>
      <c r="S538" s="0" t="s">
        <v>4317</v>
      </c>
      <c r="T538" s="0" t="s">
        <v>3604</v>
      </c>
      <c r="U538" s="0" t="s">
        <v>3605</v>
      </c>
      <c r="V538" s="0" t="s">
        <v>3606</v>
      </c>
      <c r="W538" s="0" t="s">
        <v>3607</v>
      </c>
      <c r="X538" s="0" t="s">
        <v>3808</v>
      </c>
      <c r="Y538" s="0" t="s">
        <v>4331</v>
      </c>
      <c r="Z538" s="0" t="s">
        <v>154</v>
      </c>
      <c r="AA538" s="0" t="s">
        <v>4567</v>
      </c>
      <c r="AB538" s="0" t="s">
        <v>4568</v>
      </c>
      <c r="AC538" s="0" t="s">
        <v>61</v>
      </c>
      <c r="AD538" s="0" t="s">
        <v>19</v>
      </c>
      <c r="AE538" s="0" t="s">
        <v>19</v>
      </c>
      <c r="AF538" s="0" t="s">
        <v>1109</v>
      </c>
      <c r="AG538" s="0" t="s">
        <v>1109</v>
      </c>
      <c r="AH538" s="0" t="s">
        <v>22</v>
      </c>
      <c r="AI538" s="0" t="s">
        <v>22</v>
      </c>
      <c r="AJ538" s="0" t="s">
        <v>22</v>
      </c>
      <c r="AK538" s="0" t="s">
        <v>22</v>
      </c>
    </row>
    <row customHeight="1" ht="11.25">
      <c r="A539" s="0" t="s">
        <v>22</v>
      </c>
      <c r="B539" s="0" t="s">
        <v>48</v>
      </c>
      <c r="C539" s="0" t="s">
        <v>50</v>
      </c>
      <c r="D539" s="0" t="s">
        <v>22</v>
      </c>
      <c r="E539" s="0" t="s">
        <v>4740</v>
      </c>
      <c r="F539" s="0" t="s">
        <v>1269</v>
      </c>
      <c r="G539" s="0" t="s">
        <v>107</v>
      </c>
      <c r="H539" s="0" t="s">
        <v>107</v>
      </c>
      <c r="I539" s="0" t="s">
        <v>108</v>
      </c>
      <c r="J539" s="0" t="s">
        <v>4316</v>
      </c>
      <c r="K539" s="0" t="s">
        <v>4317</v>
      </c>
      <c r="L539" s="0" t="s">
        <v>4318</v>
      </c>
      <c r="M539" s="0" t="s">
        <v>1261</v>
      </c>
      <c r="N539" s="0" t="s">
        <v>98</v>
      </c>
      <c r="O539" s="0" t="s">
        <v>107</v>
      </c>
      <c r="P539" s="0" t="s">
        <v>107</v>
      </c>
      <c r="Q539" s="0" t="s">
        <v>108</v>
      </c>
      <c r="R539" s="0" t="s">
        <v>4316</v>
      </c>
      <c r="S539" s="0" t="s">
        <v>4317</v>
      </c>
      <c r="T539" s="0" t="s">
        <v>3604</v>
      </c>
      <c r="U539" s="0" t="s">
        <v>3605</v>
      </c>
      <c r="V539" s="0" t="s">
        <v>3606</v>
      </c>
      <c r="W539" s="0" t="s">
        <v>3607</v>
      </c>
      <c r="X539" s="0" t="s">
        <v>3808</v>
      </c>
      <c r="Y539" s="0" t="s">
        <v>4331</v>
      </c>
      <c r="Z539" s="0" t="s">
        <v>154</v>
      </c>
      <c r="AA539" s="0" t="s">
        <v>4567</v>
      </c>
      <c r="AB539" s="0" t="s">
        <v>4568</v>
      </c>
      <c r="AC539" s="0" t="s">
        <v>61</v>
      </c>
      <c r="AD539" s="0" t="s">
        <v>19</v>
      </c>
      <c r="AE539" s="0" t="s">
        <v>19</v>
      </c>
      <c r="AF539" s="0" t="s">
        <v>1109</v>
      </c>
      <c r="AG539" s="0" t="s">
        <v>1109</v>
      </c>
      <c r="AH539" s="0" t="s">
        <v>22</v>
      </c>
      <c r="AI539" s="0" t="s">
        <v>22</v>
      </c>
      <c r="AJ539" s="0" t="s">
        <v>22</v>
      </c>
      <c r="AK539" s="0" t="s">
        <v>22</v>
      </c>
    </row>
    <row customHeight="1" ht="11.25">
      <c r="A540" s="0" t="s">
        <v>22</v>
      </c>
      <c r="B540" s="0" t="s">
        <v>48</v>
      </c>
      <c r="C540" s="0" t="s">
        <v>50</v>
      </c>
      <c r="D540" s="0" t="s">
        <v>22</v>
      </c>
      <c r="E540" s="0" t="s">
        <v>4741</v>
      </c>
      <c r="F540" s="0" t="s">
        <v>1269</v>
      </c>
      <c r="G540" s="0" t="s">
        <v>155</v>
      </c>
      <c r="H540" s="0" t="s">
        <v>155</v>
      </c>
      <c r="I540" s="0" t="s">
        <v>156</v>
      </c>
      <c r="J540" s="0" t="s">
        <v>1466</v>
      </c>
      <c r="K540" s="0" t="s">
        <v>1467</v>
      </c>
      <c r="L540" s="0" t="s">
        <v>4742</v>
      </c>
      <c r="M540" s="0" t="s">
        <v>1261</v>
      </c>
      <c r="N540" s="0" t="s">
        <v>98</v>
      </c>
      <c r="O540" s="0" t="s">
        <v>155</v>
      </c>
      <c r="P540" s="0" t="s">
        <v>155</v>
      </c>
      <c r="Q540" s="0" t="s">
        <v>156</v>
      </c>
      <c r="R540" s="0" t="s">
        <v>1466</v>
      </c>
      <c r="S540" s="0" t="s">
        <v>1467</v>
      </c>
      <c r="T540" s="0" t="s">
        <v>3737</v>
      </c>
      <c r="U540" s="0" t="s">
        <v>3738</v>
      </c>
      <c r="V540" s="0" t="s">
        <v>3699</v>
      </c>
      <c r="W540" s="0" t="s">
        <v>3607</v>
      </c>
      <c r="X540" s="0" t="s">
        <v>3700</v>
      </c>
      <c r="Y540" s="0" t="s">
        <v>3605</v>
      </c>
      <c r="Z540" s="0" t="s">
        <v>3740</v>
      </c>
      <c r="AA540" s="0" t="s">
        <v>3741</v>
      </c>
      <c r="AB540" s="0" t="s">
        <v>3742</v>
      </c>
      <c r="AC540" s="0" t="s">
        <v>61</v>
      </c>
      <c r="AD540" s="0" t="s">
        <v>19</v>
      </c>
      <c r="AE540" s="0" t="s">
        <v>19</v>
      </c>
      <c r="AF540" s="0" t="s">
        <v>118</v>
      </c>
      <c r="AG540" s="0" t="s">
        <v>118</v>
      </c>
      <c r="AH540" s="0" t="s">
        <v>22</v>
      </c>
      <c r="AI540" s="0" t="s">
        <v>22</v>
      </c>
      <c r="AJ540" s="0" t="s">
        <v>22</v>
      </c>
      <c r="AK540" s="0" t="s">
        <v>22</v>
      </c>
    </row>
    <row customHeight="1" ht="11.25">
      <c r="A541" s="0" t="s">
        <v>22</v>
      </c>
      <c r="B541" s="0" t="s">
        <v>48</v>
      </c>
      <c r="C541" s="0" t="s">
        <v>50</v>
      </c>
      <c r="D541" s="0" t="s">
        <v>22</v>
      </c>
      <c r="E541" s="0" t="s">
        <v>4741</v>
      </c>
      <c r="F541" s="0" t="s">
        <v>1269</v>
      </c>
      <c r="G541" s="0" t="s">
        <v>155</v>
      </c>
      <c r="H541" s="0" t="s">
        <v>155</v>
      </c>
      <c r="I541" s="0" t="s">
        <v>156</v>
      </c>
      <c r="J541" s="0" t="s">
        <v>1466</v>
      </c>
      <c r="K541" s="0" t="s">
        <v>1467</v>
      </c>
      <c r="L541" s="0" t="s">
        <v>4742</v>
      </c>
      <c r="M541" s="0" t="s">
        <v>1261</v>
      </c>
      <c r="N541" s="0" t="s">
        <v>98</v>
      </c>
      <c r="O541" s="0" t="s">
        <v>155</v>
      </c>
      <c r="P541" s="0" t="s">
        <v>155</v>
      </c>
      <c r="Q541" s="0" t="s">
        <v>156</v>
      </c>
      <c r="R541" s="0" t="s">
        <v>1466</v>
      </c>
      <c r="S541" s="0" t="s">
        <v>1467</v>
      </c>
      <c r="T541" s="0" t="s">
        <v>3737</v>
      </c>
      <c r="U541" s="0" t="s">
        <v>3738</v>
      </c>
      <c r="V541" s="0" t="s">
        <v>3699</v>
      </c>
      <c r="W541" s="0" t="s">
        <v>3607</v>
      </c>
      <c r="X541" s="0" t="s">
        <v>3700</v>
      </c>
      <c r="Y541" s="0" t="s">
        <v>3605</v>
      </c>
      <c r="Z541" s="0" t="s">
        <v>3740</v>
      </c>
      <c r="AA541" s="0" t="s">
        <v>3741</v>
      </c>
      <c r="AB541" s="0" t="s">
        <v>3742</v>
      </c>
      <c r="AC541" s="0" t="s">
        <v>61</v>
      </c>
      <c r="AD541" s="0" t="s">
        <v>19</v>
      </c>
      <c r="AE541" s="0" t="s">
        <v>19</v>
      </c>
      <c r="AF541" s="0" t="s">
        <v>118</v>
      </c>
      <c r="AG541" s="0" t="s">
        <v>118</v>
      </c>
      <c r="AH541" s="0" t="s">
        <v>22</v>
      </c>
      <c r="AI541" s="0" t="s">
        <v>22</v>
      </c>
      <c r="AJ541" s="0" t="s">
        <v>22</v>
      </c>
      <c r="AK541" s="0" t="s">
        <v>22</v>
      </c>
    </row>
    <row customHeight="1" ht="11.25">
      <c r="A542" s="0" t="s">
        <v>22</v>
      </c>
      <c r="B542" s="0" t="s">
        <v>48</v>
      </c>
      <c r="C542" s="0" t="s">
        <v>50</v>
      </c>
      <c r="D542" s="0" t="s">
        <v>22</v>
      </c>
      <c r="E542" s="0" t="s">
        <v>4743</v>
      </c>
      <c r="F542" s="0" t="s">
        <v>1269</v>
      </c>
      <c r="G542" s="0" t="s">
        <v>155</v>
      </c>
      <c r="H542" s="0" t="s">
        <v>155</v>
      </c>
      <c r="I542" s="0" t="s">
        <v>156</v>
      </c>
      <c r="J542" s="0" t="s">
        <v>1466</v>
      </c>
      <c r="K542" s="0" t="s">
        <v>1467</v>
      </c>
      <c r="L542" s="0" t="s">
        <v>4744</v>
      </c>
      <c r="M542" s="0" t="s">
        <v>1261</v>
      </c>
      <c r="N542" s="0" t="s">
        <v>98</v>
      </c>
      <c r="O542" s="0" t="s">
        <v>155</v>
      </c>
      <c r="P542" s="0" t="s">
        <v>155</v>
      </c>
      <c r="Q542" s="0" t="s">
        <v>156</v>
      </c>
      <c r="R542" s="0" t="s">
        <v>1466</v>
      </c>
      <c r="S542" s="0" t="s">
        <v>1467</v>
      </c>
      <c r="T542" s="0" t="s">
        <v>3737</v>
      </c>
      <c r="U542" s="0" t="s">
        <v>3738</v>
      </c>
      <c r="V542" s="0" t="s">
        <v>3739</v>
      </c>
      <c r="W542" s="0" t="s">
        <v>3607</v>
      </c>
      <c r="X542" s="0" t="s">
        <v>3700</v>
      </c>
      <c r="Y542" s="0" t="s">
        <v>3605</v>
      </c>
      <c r="Z542" s="0" t="s">
        <v>3740</v>
      </c>
      <c r="AA542" s="0" t="s">
        <v>3741</v>
      </c>
      <c r="AB542" s="0" t="s">
        <v>3742</v>
      </c>
      <c r="AC542" s="0" t="s">
        <v>61</v>
      </c>
      <c r="AD542" s="0" t="s">
        <v>19</v>
      </c>
      <c r="AE542" s="0" t="s">
        <v>19</v>
      </c>
      <c r="AF542" s="0" t="s">
        <v>118</v>
      </c>
      <c r="AG542" s="0" t="s">
        <v>118</v>
      </c>
      <c r="AH542" s="0" t="s">
        <v>22</v>
      </c>
      <c r="AI542" s="0" t="s">
        <v>22</v>
      </c>
      <c r="AJ542" s="0" t="s">
        <v>22</v>
      </c>
      <c r="AK542" s="0" t="s">
        <v>22</v>
      </c>
    </row>
    <row customHeight="1" ht="11.25">
      <c r="A543" s="0" t="s">
        <v>22</v>
      </c>
      <c r="B543" s="0" t="s">
        <v>48</v>
      </c>
      <c r="C543" s="0" t="s">
        <v>50</v>
      </c>
      <c r="D543" s="0" t="s">
        <v>22</v>
      </c>
      <c r="E543" s="0" t="s">
        <v>4743</v>
      </c>
      <c r="F543" s="0" t="s">
        <v>1269</v>
      </c>
      <c r="G543" s="0" t="s">
        <v>155</v>
      </c>
      <c r="H543" s="0" t="s">
        <v>155</v>
      </c>
      <c r="I543" s="0" t="s">
        <v>156</v>
      </c>
      <c r="J543" s="0" t="s">
        <v>1466</v>
      </c>
      <c r="K543" s="0" t="s">
        <v>1467</v>
      </c>
      <c r="L543" s="0" t="s">
        <v>4744</v>
      </c>
      <c r="M543" s="0" t="s">
        <v>1261</v>
      </c>
      <c r="N543" s="0" t="s">
        <v>98</v>
      </c>
      <c r="O543" s="0" t="s">
        <v>155</v>
      </c>
      <c r="P543" s="0" t="s">
        <v>155</v>
      </c>
      <c r="Q543" s="0" t="s">
        <v>156</v>
      </c>
      <c r="R543" s="0" t="s">
        <v>1466</v>
      </c>
      <c r="S543" s="0" t="s">
        <v>1467</v>
      </c>
      <c r="T543" s="0" t="s">
        <v>3737</v>
      </c>
      <c r="U543" s="0" t="s">
        <v>3738</v>
      </c>
      <c r="V543" s="0" t="s">
        <v>3739</v>
      </c>
      <c r="W543" s="0" t="s">
        <v>3607</v>
      </c>
      <c r="X543" s="0" t="s">
        <v>3700</v>
      </c>
      <c r="Y543" s="0" t="s">
        <v>3605</v>
      </c>
      <c r="Z543" s="0" t="s">
        <v>3740</v>
      </c>
      <c r="AA543" s="0" t="s">
        <v>3741</v>
      </c>
      <c r="AB543" s="0" t="s">
        <v>3742</v>
      </c>
      <c r="AC543" s="0" t="s">
        <v>61</v>
      </c>
      <c r="AD543" s="0" t="s">
        <v>19</v>
      </c>
      <c r="AE543" s="0" t="s">
        <v>19</v>
      </c>
      <c r="AF543" s="0" t="s">
        <v>118</v>
      </c>
      <c r="AG543" s="0" t="s">
        <v>118</v>
      </c>
      <c r="AH543" s="0" t="s">
        <v>22</v>
      </c>
      <c r="AI543" s="0" t="s">
        <v>22</v>
      </c>
      <c r="AJ543" s="0" t="s">
        <v>22</v>
      </c>
      <c r="AK543" s="0" t="s">
        <v>22</v>
      </c>
    </row>
    <row customHeight="1" ht="11.25">
      <c r="A544" s="0" t="s">
        <v>22</v>
      </c>
      <c r="B544" s="0" t="s">
        <v>48</v>
      </c>
      <c r="C544" s="0" t="s">
        <v>50</v>
      </c>
      <c r="D544" s="0" t="s">
        <v>22</v>
      </c>
      <c r="E544" s="0" t="s">
        <v>4745</v>
      </c>
      <c r="F544" s="0" t="s">
        <v>1269</v>
      </c>
      <c r="G544" s="0" t="s">
        <v>155</v>
      </c>
      <c r="H544" s="0" t="s">
        <v>155</v>
      </c>
      <c r="I544" s="0" t="s">
        <v>156</v>
      </c>
      <c r="J544" s="0" t="s">
        <v>1466</v>
      </c>
      <c r="K544" s="0" t="s">
        <v>1467</v>
      </c>
      <c r="L544" s="0" t="s">
        <v>4742</v>
      </c>
      <c r="M544" s="0" t="s">
        <v>1261</v>
      </c>
      <c r="N544" s="0" t="s">
        <v>98</v>
      </c>
      <c r="O544" s="0" t="s">
        <v>155</v>
      </c>
      <c r="P544" s="0" t="s">
        <v>155</v>
      </c>
      <c r="Q544" s="0" t="s">
        <v>156</v>
      </c>
      <c r="R544" s="0" t="s">
        <v>1466</v>
      </c>
      <c r="S544" s="0" t="s">
        <v>1467</v>
      </c>
      <c r="T544" s="0" t="s">
        <v>3737</v>
      </c>
      <c r="U544" s="0" t="s">
        <v>3738</v>
      </c>
      <c r="V544" s="0" t="s">
        <v>3739</v>
      </c>
      <c r="W544" s="0" t="s">
        <v>3607</v>
      </c>
      <c r="X544" s="0" t="s">
        <v>3700</v>
      </c>
      <c r="Y544" s="0" t="s">
        <v>3605</v>
      </c>
      <c r="Z544" s="0" t="s">
        <v>3740</v>
      </c>
      <c r="AA544" s="0" t="s">
        <v>3741</v>
      </c>
      <c r="AB544" s="0" t="s">
        <v>3742</v>
      </c>
      <c r="AC544" s="0" t="s">
        <v>61</v>
      </c>
      <c r="AD544" s="0" t="s">
        <v>19</v>
      </c>
      <c r="AE544" s="0" t="s">
        <v>19</v>
      </c>
      <c r="AF544" s="0" t="s">
        <v>118</v>
      </c>
      <c r="AG544" s="0" t="s">
        <v>118</v>
      </c>
      <c r="AH544" s="0" t="s">
        <v>22</v>
      </c>
      <c r="AI544" s="0" t="s">
        <v>22</v>
      </c>
      <c r="AJ544" s="0" t="s">
        <v>22</v>
      </c>
      <c r="AK544" s="0" t="s">
        <v>22</v>
      </c>
    </row>
    <row customHeight="1" ht="11.25">
      <c r="A545" s="0" t="s">
        <v>22</v>
      </c>
      <c r="B545" s="0" t="s">
        <v>48</v>
      </c>
      <c r="C545" s="0" t="s">
        <v>50</v>
      </c>
      <c r="D545" s="0" t="s">
        <v>22</v>
      </c>
      <c r="E545" s="0" t="s">
        <v>4745</v>
      </c>
      <c r="F545" s="0" t="s">
        <v>1269</v>
      </c>
      <c r="G545" s="0" t="s">
        <v>155</v>
      </c>
      <c r="H545" s="0" t="s">
        <v>155</v>
      </c>
      <c r="I545" s="0" t="s">
        <v>156</v>
      </c>
      <c r="J545" s="0" t="s">
        <v>1466</v>
      </c>
      <c r="K545" s="0" t="s">
        <v>1467</v>
      </c>
      <c r="L545" s="0" t="s">
        <v>4742</v>
      </c>
      <c r="M545" s="0" t="s">
        <v>1261</v>
      </c>
      <c r="N545" s="0" t="s">
        <v>98</v>
      </c>
      <c r="O545" s="0" t="s">
        <v>155</v>
      </c>
      <c r="P545" s="0" t="s">
        <v>155</v>
      </c>
      <c r="Q545" s="0" t="s">
        <v>156</v>
      </c>
      <c r="R545" s="0" t="s">
        <v>1466</v>
      </c>
      <c r="S545" s="0" t="s">
        <v>1467</v>
      </c>
      <c r="T545" s="0" t="s">
        <v>3737</v>
      </c>
      <c r="U545" s="0" t="s">
        <v>3738</v>
      </c>
      <c r="V545" s="0" t="s">
        <v>3739</v>
      </c>
      <c r="W545" s="0" t="s">
        <v>3607</v>
      </c>
      <c r="X545" s="0" t="s">
        <v>3700</v>
      </c>
      <c r="Y545" s="0" t="s">
        <v>3605</v>
      </c>
      <c r="Z545" s="0" t="s">
        <v>3740</v>
      </c>
      <c r="AA545" s="0" t="s">
        <v>3741</v>
      </c>
      <c r="AB545" s="0" t="s">
        <v>3742</v>
      </c>
      <c r="AC545" s="0" t="s">
        <v>61</v>
      </c>
      <c r="AD545" s="0" t="s">
        <v>19</v>
      </c>
      <c r="AE545" s="0" t="s">
        <v>19</v>
      </c>
      <c r="AF545" s="0" t="s">
        <v>118</v>
      </c>
      <c r="AG545" s="0" t="s">
        <v>118</v>
      </c>
      <c r="AH545" s="0" t="s">
        <v>22</v>
      </c>
      <c r="AI545" s="0" t="s">
        <v>22</v>
      </c>
      <c r="AJ545" s="0" t="s">
        <v>22</v>
      </c>
      <c r="AK545" s="0" t="s">
        <v>22</v>
      </c>
    </row>
    <row customHeight="1" ht="11.25">
      <c r="A546" s="0" t="s">
        <v>22</v>
      </c>
      <c r="B546" s="0" t="s">
        <v>48</v>
      </c>
      <c r="C546" s="0" t="s">
        <v>50</v>
      </c>
      <c r="D546" s="0" t="s">
        <v>22</v>
      </c>
      <c r="E546" s="0" t="s">
        <v>4746</v>
      </c>
      <c r="F546" s="0" t="s">
        <v>1269</v>
      </c>
      <c r="G546" s="0" t="s">
        <v>155</v>
      </c>
      <c r="H546" s="0" t="s">
        <v>155</v>
      </c>
      <c r="I546" s="0" t="s">
        <v>156</v>
      </c>
      <c r="J546" s="0" t="s">
        <v>4274</v>
      </c>
      <c r="K546" s="0" t="s">
        <v>4275</v>
      </c>
      <c r="L546" s="0" t="s">
        <v>4274</v>
      </c>
      <c r="M546" s="0" t="s">
        <v>1261</v>
      </c>
      <c r="N546" s="0" t="s">
        <v>98</v>
      </c>
      <c r="O546" s="0" t="s">
        <v>155</v>
      </c>
      <c r="P546" s="0" t="s">
        <v>155</v>
      </c>
      <c r="Q546" s="0" t="s">
        <v>156</v>
      </c>
      <c r="R546" s="0" t="s">
        <v>4274</v>
      </c>
      <c r="S546" s="0" t="s">
        <v>4275</v>
      </c>
      <c r="T546" s="0" t="s">
        <v>3604</v>
      </c>
      <c r="U546" s="0" t="s">
        <v>3605</v>
      </c>
      <c r="V546" s="0" t="s">
        <v>4747</v>
      </c>
      <c r="W546" s="0" t="s">
        <v>3607</v>
      </c>
      <c r="X546" s="0" t="s">
        <v>3608</v>
      </c>
      <c r="Y546" s="0" t="s">
        <v>3605</v>
      </c>
      <c r="Z546" s="0" t="s">
        <v>4748</v>
      </c>
      <c r="AA546" s="0" t="s">
        <v>4749</v>
      </c>
      <c r="AB546" s="0" t="s">
        <v>4750</v>
      </c>
      <c r="AC546" s="0" t="s">
        <v>61</v>
      </c>
      <c r="AD546" s="0" t="s">
        <v>19</v>
      </c>
      <c r="AE546" s="0" t="s">
        <v>19</v>
      </c>
      <c r="AF546" s="0" t="s">
        <v>151</v>
      </c>
      <c r="AG546" s="0" t="s">
        <v>151</v>
      </c>
      <c r="AH546" s="0" t="s">
        <v>22</v>
      </c>
      <c r="AI546" s="0" t="s">
        <v>22</v>
      </c>
      <c r="AJ546" s="0" t="s">
        <v>22</v>
      </c>
      <c r="AK546" s="0" t="s">
        <v>22</v>
      </c>
    </row>
    <row customHeight="1" ht="11.25">
      <c r="A547" s="0" t="s">
        <v>22</v>
      </c>
      <c r="B547" s="0" t="s">
        <v>48</v>
      </c>
      <c r="C547" s="0" t="s">
        <v>50</v>
      </c>
      <c r="D547" s="0" t="s">
        <v>22</v>
      </c>
      <c r="E547" s="0" t="s">
        <v>4746</v>
      </c>
      <c r="F547" s="0" t="s">
        <v>1269</v>
      </c>
      <c r="G547" s="0" t="s">
        <v>155</v>
      </c>
      <c r="H547" s="0" t="s">
        <v>155</v>
      </c>
      <c r="I547" s="0" t="s">
        <v>156</v>
      </c>
      <c r="J547" s="0" t="s">
        <v>4274</v>
      </c>
      <c r="K547" s="0" t="s">
        <v>4275</v>
      </c>
      <c r="L547" s="0" t="s">
        <v>4274</v>
      </c>
      <c r="M547" s="0" t="s">
        <v>1261</v>
      </c>
      <c r="N547" s="0" t="s">
        <v>98</v>
      </c>
      <c r="O547" s="0" t="s">
        <v>155</v>
      </c>
      <c r="P547" s="0" t="s">
        <v>155</v>
      </c>
      <c r="Q547" s="0" t="s">
        <v>156</v>
      </c>
      <c r="R547" s="0" t="s">
        <v>4274</v>
      </c>
      <c r="S547" s="0" t="s">
        <v>4275</v>
      </c>
      <c r="T547" s="0" t="s">
        <v>3604</v>
      </c>
      <c r="U547" s="0" t="s">
        <v>3605</v>
      </c>
      <c r="V547" s="0" t="s">
        <v>4747</v>
      </c>
      <c r="W547" s="0" t="s">
        <v>3607</v>
      </c>
      <c r="X547" s="0" t="s">
        <v>3608</v>
      </c>
      <c r="Y547" s="0" t="s">
        <v>3605</v>
      </c>
      <c r="Z547" s="0" t="s">
        <v>4748</v>
      </c>
      <c r="AA547" s="0" t="s">
        <v>4749</v>
      </c>
      <c r="AB547" s="0" t="s">
        <v>4750</v>
      </c>
      <c r="AC547" s="0" t="s">
        <v>61</v>
      </c>
      <c r="AD547" s="0" t="s">
        <v>19</v>
      </c>
      <c r="AE547" s="0" t="s">
        <v>19</v>
      </c>
      <c r="AF547" s="0" t="s">
        <v>151</v>
      </c>
      <c r="AG547" s="0" t="s">
        <v>151</v>
      </c>
      <c r="AH547" s="0" t="s">
        <v>22</v>
      </c>
      <c r="AI547" s="0" t="s">
        <v>22</v>
      </c>
      <c r="AJ547" s="0" t="s">
        <v>22</v>
      </c>
      <c r="AK547" s="0" t="s">
        <v>22</v>
      </c>
    </row>
    <row customHeight="1" ht="11.25">
      <c r="A548" s="0" t="s">
        <v>22</v>
      </c>
      <c r="B548" s="0" t="s">
        <v>48</v>
      </c>
      <c r="C548" s="0" t="s">
        <v>50</v>
      </c>
      <c r="D548" s="0" t="s">
        <v>22</v>
      </c>
      <c r="E548" s="0" t="s">
        <v>4751</v>
      </c>
      <c r="F548" s="0" t="s">
        <v>1269</v>
      </c>
      <c r="G548" s="0" t="s">
        <v>155</v>
      </c>
      <c r="H548" s="0" t="s">
        <v>155</v>
      </c>
      <c r="I548" s="0" t="s">
        <v>156</v>
      </c>
      <c r="J548" s="0" t="s">
        <v>4752</v>
      </c>
      <c r="K548" s="0" t="s">
        <v>4753</v>
      </c>
      <c r="L548" s="0" t="s">
        <v>1402</v>
      </c>
      <c r="M548" s="0" t="s">
        <v>4754</v>
      </c>
      <c r="N548" s="0" t="s">
        <v>98</v>
      </c>
      <c r="O548" s="0" t="s">
        <v>155</v>
      </c>
      <c r="P548" s="0" t="s">
        <v>155</v>
      </c>
      <c r="Q548" s="0" t="s">
        <v>156</v>
      </c>
      <c r="R548" s="0" t="s">
        <v>4752</v>
      </c>
      <c r="S548" s="0" t="s">
        <v>4753</v>
      </c>
      <c r="T548" s="0" t="s">
        <v>3604</v>
      </c>
      <c r="U548" s="0" t="s">
        <v>3605</v>
      </c>
      <c r="V548" s="0" t="s">
        <v>3699</v>
      </c>
      <c r="W548" s="0" t="s">
        <v>3607</v>
      </c>
      <c r="X548" s="0" t="s">
        <v>3608</v>
      </c>
      <c r="Y548" s="0" t="s">
        <v>3605</v>
      </c>
      <c r="Z548" s="0" t="s">
        <v>4755</v>
      </c>
      <c r="AA548" s="0" t="s">
        <v>4756</v>
      </c>
      <c r="AB548" s="0" t="s">
        <v>4757</v>
      </c>
      <c r="AC548" s="0" t="s">
        <v>61</v>
      </c>
      <c r="AD548" s="0" t="s">
        <v>19</v>
      </c>
      <c r="AE548" s="0" t="s">
        <v>19</v>
      </c>
      <c r="AF548" s="0" t="s">
        <v>118</v>
      </c>
      <c r="AG548" s="0" t="s">
        <v>118</v>
      </c>
      <c r="AH548" s="0" t="s">
        <v>22</v>
      </c>
      <c r="AI548" s="0" t="s">
        <v>22</v>
      </c>
      <c r="AJ548" s="0" t="s">
        <v>22</v>
      </c>
      <c r="AK548" s="0" t="s">
        <v>22</v>
      </c>
    </row>
    <row customHeight="1" ht="11.25">
      <c r="A549" s="0" t="s">
        <v>22</v>
      </c>
      <c r="B549" s="0" t="s">
        <v>48</v>
      </c>
      <c r="C549" s="0" t="s">
        <v>50</v>
      </c>
      <c r="D549" s="0" t="s">
        <v>22</v>
      </c>
      <c r="E549" s="0" t="s">
        <v>4751</v>
      </c>
      <c r="F549" s="0" t="s">
        <v>1269</v>
      </c>
      <c r="G549" s="0" t="s">
        <v>155</v>
      </c>
      <c r="H549" s="0" t="s">
        <v>155</v>
      </c>
      <c r="I549" s="0" t="s">
        <v>156</v>
      </c>
      <c r="J549" s="0" t="s">
        <v>4752</v>
      </c>
      <c r="K549" s="0" t="s">
        <v>4753</v>
      </c>
      <c r="L549" s="0" t="s">
        <v>1402</v>
      </c>
      <c r="M549" s="0" t="s">
        <v>4754</v>
      </c>
      <c r="N549" s="0" t="s">
        <v>98</v>
      </c>
      <c r="O549" s="0" t="s">
        <v>155</v>
      </c>
      <c r="P549" s="0" t="s">
        <v>155</v>
      </c>
      <c r="Q549" s="0" t="s">
        <v>156</v>
      </c>
      <c r="R549" s="0" t="s">
        <v>4752</v>
      </c>
      <c r="S549" s="0" t="s">
        <v>4753</v>
      </c>
      <c r="T549" s="0" t="s">
        <v>3604</v>
      </c>
      <c r="U549" s="0" t="s">
        <v>3605</v>
      </c>
      <c r="V549" s="0" t="s">
        <v>3699</v>
      </c>
      <c r="W549" s="0" t="s">
        <v>3607</v>
      </c>
      <c r="X549" s="0" t="s">
        <v>3608</v>
      </c>
      <c r="Y549" s="0" t="s">
        <v>3605</v>
      </c>
      <c r="Z549" s="0" t="s">
        <v>4755</v>
      </c>
      <c r="AA549" s="0" t="s">
        <v>4756</v>
      </c>
      <c r="AB549" s="0" t="s">
        <v>4757</v>
      </c>
      <c r="AC549" s="0" t="s">
        <v>61</v>
      </c>
      <c r="AD549" s="0" t="s">
        <v>19</v>
      </c>
      <c r="AE549" s="0" t="s">
        <v>19</v>
      </c>
      <c r="AF549" s="0" t="s">
        <v>118</v>
      </c>
      <c r="AG549" s="0" t="s">
        <v>118</v>
      </c>
      <c r="AH549" s="0" t="s">
        <v>22</v>
      </c>
      <c r="AI549" s="0" t="s">
        <v>22</v>
      </c>
      <c r="AJ549" s="0" t="s">
        <v>22</v>
      </c>
      <c r="AK549" s="0" t="s">
        <v>22</v>
      </c>
    </row>
    <row customHeight="1" ht="11.25">
      <c r="A550" s="0" t="s">
        <v>22</v>
      </c>
      <c r="B550" s="0" t="s">
        <v>48</v>
      </c>
      <c r="C550" s="0" t="s">
        <v>50</v>
      </c>
      <c r="D550" s="0" t="s">
        <v>22</v>
      </c>
      <c r="E550" s="0" t="s">
        <v>4758</v>
      </c>
      <c r="F550" s="0" t="s">
        <v>1269</v>
      </c>
      <c r="G550" s="0" t="s">
        <v>155</v>
      </c>
      <c r="H550" s="0" t="s">
        <v>155</v>
      </c>
      <c r="I550" s="0" t="s">
        <v>156</v>
      </c>
      <c r="J550" s="0" t="s">
        <v>4752</v>
      </c>
      <c r="K550" s="0" t="s">
        <v>4753</v>
      </c>
      <c r="L550" s="0" t="s">
        <v>4042</v>
      </c>
      <c r="M550" s="0" t="s">
        <v>4759</v>
      </c>
      <c r="N550" s="0" t="s">
        <v>98</v>
      </c>
      <c r="O550" s="0" t="s">
        <v>155</v>
      </c>
      <c r="P550" s="0" t="s">
        <v>155</v>
      </c>
      <c r="Q550" s="0" t="s">
        <v>156</v>
      </c>
      <c r="R550" s="0" t="s">
        <v>4752</v>
      </c>
      <c r="S550" s="0" t="s">
        <v>4753</v>
      </c>
      <c r="T550" s="0" t="s">
        <v>3604</v>
      </c>
      <c r="U550" s="0" t="s">
        <v>3605</v>
      </c>
      <c r="V550" s="0" t="s">
        <v>3699</v>
      </c>
      <c r="W550" s="0" t="s">
        <v>3607</v>
      </c>
      <c r="X550" s="0" t="s">
        <v>3608</v>
      </c>
      <c r="Y550" s="0" t="s">
        <v>3605</v>
      </c>
      <c r="Z550" s="0" t="s">
        <v>4760</v>
      </c>
      <c r="AA550" s="0" t="s">
        <v>4761</v>
      </c>
      <c r="AB550" s="0" t="s">
        <v>4762</v>
      </c>
      <c r="AC550" s="0" t="s">
        <v>61</v>
      </c>
      <c r="AD550" s="0" t="s">
        <v>19</v>
      </c>
      <c r="AE550" s="0" t="s">
        <v>19</v>
      </c>
      <c r="AF550" s="0" t="s">
        <v>118</v>
      </c>
      <c r="AG550" s="0" t="s">
        <v>118</v>
      </c>
      <c r="AH550" s="0" t="s">
        <v>22</v>
      </c>
      <c r="AI550" s="0" t="s">
        <v>22</v>
      </c>
      <c r="AJ550" s="0" t="s">
        <v>22</v>
      </c>
      <c r="AK550" s="0" t="s">
        <v>22</v>
      </c>
    </row>
    <row customHeight="1" ht="11.25">
      <c r="A551" s="0" t="s">
        <v>22</v>
      </c>
      <c r="B551" s="0" t="s">
        <v>48</v>
      </c>
      <c r="C551" s="0" t="s">
        <v>50</v>
      </c>
      <c r="D551" s="0" t="s">
        <v>22</v>
      </c>
      <c r="E551" s="0" t="s">
        <v>4758</v>
      </c>
      <c r="F551" s="0" t="s">
        <v>1269</v>
      </c>
      <c r="G551" s="0" t="s">
        <v>155</v>
      </c>
      <c r="H551" s="0" t="s">
        <v>155</v>
      </c>
      <c r="I551" s="0" t="s">
        <v>156</v>
      </c>
      <c r="J551" s="0" t="s">
        <v>4752</v>
      </c>
      <c r="K551" s="0" t="s">
        <v>4753</v>
      </c>
      <c r="L551" s="0" t="s">
        <v>4042</v>
      </c>
      <c r="M551" s="0" t="s">
        <v>4759</v>
      </c>
      <c r="N551" s="0" t="s">
        <v>98</v>
      </c>
      <c r="O551" s="0" t="s">
        <v>155</v>
      </c>
      <c r="P551" s="0" t="s">
        <v>155</v>
      </c>
      <c r="Q551" s="0" t="s">
        <v>156</v>
      </c>
      <c r="R551" s="0" t="s">
        <v>4752</v>
      </c>
      <c r="S551" s="0" t="s">
        <v>4753</v>
      </c>
      <c r="T551" s="0" t="s">
        <v>3604</v>
      </c>
      <c r="U551" s="0" t="s">
        <v>3605</v>
      </c>
      <c r="V551" s="0" t="s">
        <v>3699</v>
      </c>
      <c r="W551" s="0" t="s">
        <v>3607</v>
      </c>
      <c r="X551" s="0" t="s">
        <v>3608</v>
      </c>
      <c r="Y551" s="0" t="s">
        <v>3605</v>
      </c>
      <c r="Z551" s="0" t="s">
        <v>4760</v>
      </c>
      <c r="AA551" s="0" t="s">
        <v>4761</v>
      </c>
      <c r="AB551" s="0" t="s">
        <v>4762</v>
      </c>
      <c r="AC551" s="0" t="s">
        <v>61</v>
      </c>
      <c r="AD551" s="0" t="s">
        <v>19</v>
      </c>
      <c r="AE551" s="0" t="s">
        <v>19</v>
      </c>
      <c r="AF551" s="0" t="s">
        <v>118</v>
      </c>
      <c r="AG551" s="0" t="s">
        <v>118</v>
      </c>
      <c r="AH551" s="0" t="s">
        <v>22</v>
      </c>
      <c r="AI551" s="0" t="s">
        <v>22</v>
      </c>
      <c r="AJ551" s="0" t="s">
        <v>22</v>
      </c>
      <c r="AK551" s="0" t="s">
        <v>22</v>
      </c>
    </row>
    <row customHeight="1" ht="11.25">
      <c r="A552" s="0" t="s">
        <v>22</v>
      </c>
      <c r="B552" s="0" t="s">
        <v>48</v>
      </c>
      <c r="C552" s="0" t="s">
        <v>50</v>
      </c>
      <c r="D552" s="0" t="s">
        <v>22</v>
      </c>
      <c r="E552" s="0" t="s">
        <v>4763</v>
      </c>
      <c r="F552" s="0" t="s">
        <v>1269</v>
      </c>
      <c r="G552" s="0" t="s">
        <v>155</v>
      </c>
      <c r="H552" s="0" t="s">
        <v>155</v>
      </c>
      <c r="I552" s="0" t="s">
        <v>156</v>
      </c>
      <c r="J552" s="0" t="s">
        <v>4752</v>
      </c>
      <c r="K552" s="0" t="s">
        <v>4753</v>
      </c>
      <c r="L552" s="0" t="s">
        <v>4764</v>
      </c>
      <c r="M552" s="0" t="s">
        <v>1261</v>
      </c>
      <c r="N552" s="0" t="s">
        <v>98</v>
      </c>
      <c r="O552" s="0" t="s">
        <v>155</v>
      </c>
      <c r="P552" s="0" t="s">
        <v>155</v>
      </c>
      <c r="Q552" s="0" t="s">
        <v>156</v>
      </c>
      <c r="R552" s="0" t="s">
        <v>4752</v>
      </c>
      <c r="S552" s="0" t="s">
        <v>4753</v>
      </c>
      <c r="T552" s="0" t="s">
        <v>3604</v>
      </c>
      <c r="U552" s="0" t="s">
        <v>3605</v>
      </c>
      <c r="V552" s="0" t="s">
        <v>3699</v>
      </c>
      <c r="W552" s="0" t="s">
        <v>3607</v>
      </c>
      <c r="X552" s="0" t="s">
        <v>3608</v>
      </c>
      <c r="Y552" s="0" t="s">
        <v>3605</v>
      </c>
      <c r="Z552" s="0" t="s">
        <v>4765</v>
      </c>
      <c r="AA552" s="0" t="s">
        <v>4766</v>
      </c>
      <c r="AB552" s="0" t="s">
        <v>4767</v>
      </c>
      <c r="AC552" s="0" t="s">
        <v>61</v>
      </c>
      <c r="AD552" s="0" t="s">
        <v>19</v>
      </c>
      <c r="AE552" s="0" t="s">
        <v>19</v>
      </c>
      <c r="AF552" s="0" t="s">
        <v>118</v>
      </c>
      <c r="AG552" s="0" t="s">
        <v>118</v>
      </c>
      <c r="AH552" s="0" t="s">
        <v>22</v>
      </c>
      <c r="AI552" s="0" t="s">
        <v>22</v>
      </c>
      <c r="AJ552" s="0" t="s">
        <v>22</v>
      </c>
      <c r="AK552" s="0" t="s">
        <v>22</v>
      </c>
    </row>
    <row customHeight="1" ht="11.25">
      <c r="A553" s="0" t="s">
        <v>22</v>
      </c>
      <c r="B553" s="0" t="s">
        <v>48</v>
      </c>
      <c r="C553" s="0" t="s">
        <v>50</v>
      </c>
      <c r="D553" s="0" t="s">
        <v>22</v>
      </c>
      <c r="E553" s="0" t="s">
        <v>4763</v>
      </c>
      <c r="F553" s="0" t="s">
        <v>1269</v>
      </c>
      <c r="G553" s="0" t="s">
        <v>155</v>
      </c>
      <c r="H553" s="0" t="s">
        <v>155</v>
      </c>
      <c r="I553" s="0" t="s">
        <v>156</v>
      </c>
      <c r="J553" s="0" t="s">
        <v>4752</v>
      </c>
      <c r="K553" s="0" t="s">
        <v>4753</v>
      </c>
      <c r="L553" s="0" t="s">
        <v>4764</v>
      </c>
      <c r="M553" s="0" t="s">
        <v>1261</v>
      </c>
      <c r="N553" s="0" t="s">
        <v>98</v>
      </c>
      <c r="O553" s="0" t="s">
        <v>155</v>
      </c>
      <c r="P553" s="0" t="s">
        <v>155</v>
      </c>
      <c r="Q553" s="0" t="s">
        <v>156</v>
      </c>
      <c r="R553" s="0" t="s">
        <v>4752</v>
      </c>
      <c r="S553" s="0" t="s">
        <v>4753</v>
      </c>
      <c r="T553" s="0" t="s">
        <v>3604</v>
      </c>
      <c r="U553" s="0" t="s">
        <v>3605</v>
      </c>
      <c r="V553" s="0" t="s">
        <v>3699</v>
      </c>
      <c r="W553" s="0" t="s">
        <v>3607</v>
      </c>
      <c r="X553" s="0" t="s">
        <v>3608</v>
      </c>
      <c r="Y553" s="0" t="s">
        <v>3605</v>
      </c>
      <c r="Z553" s="0" t="s">
        <v>4765</v>
      </c>
      <c r="AA553" s="0" t="s">
        <v>4766</v>
      </c>
      <c r="AB553" s="0" t="s">
        <v>4767</v>
      </c>
      <c r="AC553" s="0" t="s">
        <v>61</v>
      </c>
      <c r="AD553" s="0" t="s">
        <v>19</v>
      </c>
      <c r="AE553" s="0" t="s">
        <v>19</v>
      </c>
      <c r="AF553" s="0" t="s">
        <v>118</v>
      </c>
      <c r="AG553" s="0" t="s">
        <v>118</v>
      </c>
      <c r="AH553" s="0" t="s">
        <v>22</v>
      </c>
      <c r="AI553" s="0" t="s">
        <v>22</v>
      </c>
      <c r="AJ553" s="0" t="s">
        <v>22</v>
      </c>
      <c r="AK553" s="0" t="s">
        <v>22</v>
      </c>
    </row>
    <row customHeight="1" ht="11.25">
      <c r="A554" s="0" t="s">
        <v>22</v>
      </c>
      <c r="B554" s="0" t="s">
        <v>48</v>
      </c>
      <c r="C554" s="0" t="s">
        <v>50</v>
      </c>
      <c r="D554" s="0" t="s">
        <v>22</v>
      </c>
      <c r="E554" s="0" t="s">
        <v>4768</v>
      </c>
      <c r="F554" s="0" t="s">
        <v>1269</v>
      </c>
      <c r="G554" s="0" t="s">
        <v>155</v>
      </c>
      <c r="H554" s="0" t="s">
        <v>155</v>
      </c>
      <c r="I554" s="0" t="s">
        <v>156</v>
      </c>
      <c r="J554" s="0" t="s">
        <v>4769</v>
      </c>
      <c r="K554" s="0" t="s">
        <v>4770</v>
      </c>
      <c r="L554" s="0" t="s">
        <v>4771</v>
      </c>
      <c r="M554" s="0" t="s">
        <v>1261</v>
      </c>
      <c r="N554" s="0" t="s">
        <v>98</v>
      </c>
      <c r="O554" s="0" t="s">
        <v>155</v>
      </c>
      <c r="P554" s="0" t="s">
        <v>155</v>
      </c>
      <c r="Q554" s="0" t="s">
        <v>156</v>
      </c>
      <c r="R554" s="0" t="s">
        <v>4769</v>
      </c>
      <c r="S554" s="0" t="s">
        <v>4770</v>
      </c>
      <c r="T554" s="0" t="s">
        <v>3604</v>
      </c>
      <c r="U554" s="0" t="s">
        <v>3605</v>
      </c>
      <c r="V554" s="0" t="s">
        <v>3699</v>
      </c>
      <c r="W554" s="0" t="s">
        <v>3607</v>
      </c>
      <c r="X554" s="0" t="s">
        <v>3608</v>
      </c>
      <c r="Y554" s="0" t="s">
        <v>3605</v>
      </c>
      <c r="Z554" s="0" t="s">
        <v>4772</v>
      </c>
      <c r="AA554" s="0" t="s">
        <v>4773</v>
      </c>
      <c r="AB554" s="0" t="s">
        <v>4774</v>
      </c>
      <c r="AC554" s="0" t="s">
        <v>61</v>
      </c>
      <c r="AD554" s="0" t="s">
        <v>19</v>
      </c>
      <c r="AE554" s="0" t="s">
        <v>19</v>
      </c>
      <c r="AF554" s="0" t="s">
        <v>118</v>
      </c>
      <c r="AG554" s="0" t="s">
        <v>118</v>
      </c>
      <c r="AH554" s="0" t="s">
        <v>22</v>
      </c>
      <c r="AI554" s="0" t="s">
        <v>22</v>
      </c>
      <c r="AJ554" s="0" t="s">
        <v>22</v>
      </c>
      <c r="AK554" s="0" t="s">
        <v>22</v>
      </c>
    </row>
    <row customHeight="1" ht="11.25">
      <c r="A555" s="0" t="s">
        <v>22</v>
      </c>
      <c r="B555" s="0" t="s">
        <v>48</v>
      </c>
      <c r="C555" s="0" t="s">
        <v>50</v>
      </c>
      <c r="D555" s="0" t="s">
        <v>22</v>
      </c>
      <c r="E555" s="0" t="s">
        <v>4768</v>
      </c>
      <c r="F555" s="0" t="s">
        <v>1269</v>
      </c>
      <c r="G555" s="0" t="s">
        <v>155</v>
      </c>
      <c r="H555" s="0" t="s">
        <v>155</v>
      </c>
      <c r="I555" s="0" t="s">
        <v>156</v>
      </c>
      <c r="J555" s="0" t="s">
        <v>4769</v>
      </c>
      <c r="K555" s="0" t="s">
        <v>4770</v>
      </c>
      <c r="L555" s="0" t="s">
        <v>4771</v>
      </c>
      <c r="M555" s="0" t="s">
        <v>1261</v>
      </c>
      <c r="N555" s="0" t="s">
        <v>98</v>
      </c>
      <c r="O555" s="0" t="s">
        <v>155</v>
      </c>
      <c r="P555" s="0" t="s">
        <v>155</v>
      </c>
      <c r="Q555" s="0" t="s">
        <v>156</v>
      </c>
      <c r="R555" s="0" t="s">
        <v>4769</v>
      </c>
      <c r="S555" s="0" t="s">
        <v>4770</v>
      </c>
      <c r="T555" s="0" t="s">
        <v>3604</v>
      </c>
      <c r="U555" s="0" t="s">
        <v>3605</v>
      </c>
      <c r="V555" s="0" t="s">
        <v>3699</v>
      </c>
      <c r="W555" s="0" t="s">
        <v>3607</v>
      </c>
      <c r="X555" s="0" t="s">
        <v>3608</v>
      </c>
      <c r="Y555" s="0" t="s">
        <v>3605</v>
      </c>
      <c r="Z555" s="0" t="s">
        <v>4772</v>
      </c>
      <c r="AA555" s="0" t="s">
        <v>4773</v>
      </c>
      <c r="AB555" s="0" t="s">
        <v>4774</v>
      </c>
      <c r="AC555" s="0" t="s">
        <v>61</v>
      </c>
      <c r="AD555" s="0" t="s">
        <v>19</v>
      </c>
      <c r="AE555" s="0" t="s">
        <v>19</v>
      </c>
      <c r="AF555" s="0" t="s">
        <v>118</v>
      </c>
      <c r="AG555" s="0" t="s">
        <v>118</v>
      </c>
      <c r="AH555" s="0" t="s">
        <v>22</v>
      </c>
      <c r="AI555" s="0" t="s">
        <v>22</v>
      </c>
      <c r="AJ555" s="0" t="s">
        <v>22</v>
      </c>
      <c r="AK555" s="0" t="s">
        <v>22</v>
      </c>
    </row>
    <row customHeight="1" ht="11.25">
      <c r="A556" s="0" t="s">
        <v>22</v>
      </c>
      <c r="B556" s="0" t="s">
        <v>48</v>
      </c>
      <c r="C556" s="0" t="s">
        <v>50</v>
      </c>
      <c r="D556" s="0" t="s">
        <v>22</v>
      </c>
      <c r="E556" s="0" t="s">
        <v>4775</v>
      </c>
      <c r="F556" s="0" t="s">
        <v>1269</v>
      </c>
      <c r="G556" s="0" t="s">
        <v>155</v>
      </c>
      <c r="H556" s="0" t="s">
        <v>155</v>
      </c>
      <c r="I556" s="0" t="s">
        <v>156</v>
      </c>
      <c r="J556" s="0" t="s">
        <v>4776</v>
      </c>
      <c r="K556" s="0" t="s">
        <v>4777</v>
      </c>
      <c r="L556" s="0" t="s">
        <v>1402</v>
      </c>
      <c r="M556" s="0" t="s">
        <v>1261</v>
      </c>
      <c r="N556" s="0" t="s">
        <v>98</v>
      </c>
      <c r="O556" s="0" t="s">
        <v>155</v>
      </c>
      <c r="P556" s="0" t="s">
        <v>155</v>
      </c>
      <c r="Q556" s="0" t="s">
        <v>156</v>
      </c>
      <c r="R556" s="0" t="s">
        <v>4776</v>
      </c>
      <c r="S556" s="0" t="s">
        <v>4777</v>
      </c>
      <c r="T556" s="0" t="s">
        <v>3604</v>
      </c>
      <c r="U556" s="0" t="s">
        <v>3605</v>
      </c>
      <c r="V556" s="0" t="s">
        <v>3699</v>
      </c>
      <c r="W556" s="0" t="s">
        <v>3607</v>
      </c>
      <c r="X556" s="0" t="s">
        <v>3608</v>
      </c>
      <c r="Y556" s="0" t="s">
        <v>3605</v>
      </c>
      <c r="Z556" s="0" t="s">
        <v>4778</v>
      </c>
      <c r="AA556" s="0" t="s">
        <v>4779</v>
      </c>
      <c r="AB556" s="0" t="s">
        <v>4780</v>
      </c>
      <c r="AC556" s="0" t="s">
        <v>61</v>
      </c>
      <c r="AD556" s="0" t="s">
        <v>19</v>
      </c>
      <c r="AE556" s="0" t="s">
        <v>19</v>
      </c>
      <c r="AF556" s="0" t="s">
        <v>118</v>
      </c>
      <c r="AG556" s="0" t="s">
        <v>118</v>
      </c>
      <c r="AH556" s="0" t="s">
        <v>22</v>
      </c>
      <c r="AI556" s="0" t="s">
        <v>22</v>
      </c>
      <c r="AJ556" s="0" t="s">
        <v>22</v>
      </c>
      <c r="AK556" s="0" t="s">
        <v>22</v>
      </c>
    </row>
    <row customHeight="1" ht="11.25">
      <c r="A557" s="0" t="s">
        <v>22</v>
      </c>
      <c r="B557" s="0" t="s">
        <v>48</v>
      </c>
      <c r="C557" s="0" t="s">
        <v>50</v>
      </c>
      <c r="D557" s="0" t="s">
        <v>22</v>
      </c>
      <c r="E557" s="0" t="s">
        <v>4775</v>
      </c>
      <c r="F557" s="0" t="s">
        <v>1269</v>
      </c>
      <c r="G557" s="0" t="s">
        <v>155</v>
      </c>
      <c r="H557" s="0" t="s">
        <v>155</v>
      </c>
      <c r="I557" s="0" t="s">
        <v>156</v>
      </c>
      <c r="J557" s="0" t="s">
        <v>4776</v>
      </c>
      <c r="K557" s="0" t="s">
        <v>4777</v>
      </c>
      <c r="L557" s="0" t="s">
        <v>1402</v>
      </c>
      <c r="M557" s="0" t="s">
        <v>1261</v>
      </c>
      <c r="N557" s="0" t="s">
        <v>98</v>
      </c>
      <c r="O557" s="0" t="s">
        <v>155</v>
      </c>
      <c r="P557" s="0" t="s">
        <v>155</v>
      </c>
      <c r="Q557" s="0" t="s">
        <v>156</v>
      </c>
      <c r="R557" s="0" t="s">
        <v>4776</v>
      </c>
      <c r="S557" s="0" t="s">
        <v>4777</v>
      </c>
      <c r="T557" s="0" t="s">
        <v>3604</v>
      </c>
      <c r="U557" s="0" t="s">
        <v>3605</v>
      </c>
      <c r="V557" s="0" t="s">
        <v>3699</v>
      </c>
      <c r="W557" s="0" t="s">
        <v>3607</v>
      </c>
      <c r="X557" s="0" t="s">
        <v>3608</v>
      </c>
      <c r="Y557" s="0" t="s">
        <v>3605</v>
      </c>
      <c r="Z557" s="0" t="s">
        <v>4778</v>
      </c>
      <c r="AA557" s="0" t="s">
        <v>4779</v>
      </c>
      <c r="AB557" s="0" t="s">
        <v>4780</v>
      </c>
      <c r="AC557" s="0" t="s">
        <v>61</v>
      </c>
      <c r="AD557" s="0" t="s">
        <v>19</v>
      </c>
      <c r="AE557" s="0" t="s">
        <v>19</v>
      </c>
      <c r="AF557" s="0" t="s">
        <v>118</v>
      </c>
      <c r="AG557" s="0" t="s">
        <v>118</v>
      </c>
      <c r="AH557" s="0" t="s">
        <v>22</v>
      </c>
      <c r="AI557" s="0" t="s">
        <v>22</v>
      </c>
      <c r="AJ557" s="0" t="s">
        <v>22</v>
      </c>
      <c r="AK557" s="0" t="s">
        <v>22</v>
      </c>
    </row>
    <row customHeight="1" ht="11.25">
      <c r="A558" s="0" t="s">
        <v>22</v>
      </c>
      <c r="B558" s="0" t="s">
        <v>48</v>
      </c>
      <c r="C558" s="0" t="s">
        <v>50</v>
      </c>
      <c r="D558" s="0" t="s">
        <v>22</v>
      </c>
      <c r="E558" s="0" t="s">
        <v>4781</v>
      </c>
      <c r="F558" s="0" t="s">
        <v>1269</v>
      </c>
      <c r="G558" s="0" t="s">
        <v>155</v>
      </c>
      <c r="H558" s="0" t="s">
        <v>155</v>
      </c>
      <c r="I558" s="0" t="s">
        <v>156</v>
      </c>
      <c r="J558" s="0" t="s">
        <v>4782</v>
      </c>
      <c r="K558" s="0" t="s">
        <v>4783</v>
      </c>
      <c r="L558" s="0" t="s">
        <v>4784</v>
      </c>
      <c r="M558" s="0" t="s">
        <v>1261</v>
      </c>
      <c r="N558" s="0" t="s">
        <v>98</v>
      </c>
      <c r="O558" s="0" t="s">
        <v>155</v>
      </c>
      <c r="P558" s="0" t="s">
        <v>155</v>
      </c>
      <c r="Q558" s="0" t="s">
        <v>156</v>
      </c>
      <c r="R558" s="0" t="s">
        <v>4782</v>
      </c>
      <c r="S558" s="0" t="s">
        <v>4783</v>
      </c>
      <c r="T558" s="0" t="s">
        <v>3604</v>
      </c>
      <c r="U558" s="0" t="s">
        <v>3605</v>
      </c>
      <c r="V558" s="0" t="s">
        <v>3699</v>
      </c>
      <c r="W558" s="0" t="s">
        <v>3607</v>
      </c>
      <c r="X558" s="0" t="s">
        <v>3608</v>
      </c>
      <c r="Y558" s="0" t="s">
        <v>3605</v>
      </c>
      <c r="Z558" s="0" t="s">
        <v>4785</v>
      </c>
      <c r="AA558" s="0" t="s">
        <v>4014</v>
      </c>
      <c r="AB558" s="0" t="s">
        <v>4786</v>
      </c>
      <c r="AC558" s="0" t="s">
        <v>61</v>
      </c>
      <c r="AD558" s="0" t="s">
        <v>19</v>
      </c>
      <c r="AE558" s="0" t="s">
        <v>19</v>
      </c>
      <c r="AF558" s="0" t="s">
        <v>118</v>
      </c>
      <c r="AG558" s="0" t="s">
        <v>118</v>
      </c>
      <c r="AH558" s="0" t="s">
        <v>22</v>
      </c>
      <c r="AI558" s="0" t="s">
        <v>22</v>
      </c>
      <c r="AJ558" s="0" t="s">
        <v>22</v>
      </c>
      <c r="AK558" s="0" t="s">
        <v>22</v>
      </c>
    </row>
    <row customHeight="1" ht="11.25">
      <c r="A559" s="0" t="s">
        <v>22</v>
      </c>
      <c r="B559" s="0" t="s">
        <v>48</v>
      </c>
      <c r="C559" s="0" t="s">
        <v>50</v>
      </c>
      <c r="D559" s="0" t="s">
        <v>22</v>
      </c>
      <c r="E559" s="0" t="s">
        <v>4781</v>
      </c>
      <c r="F559" s="0" t="s">
        <v>1269</v>
      </c>
      <c r="G559" s="0" t="s">
        <v>155</v>
      </c>
      <c r="H559" s="0" t="s">
        <v>155</v>
      </c>
      <c r="I559" s="0" t="s">
        <v>156</v>
      </c>
      <c r="J559" s="0" t="s">
        <v>4782</v>
      </c>
      <c r="K559" s="0" t="s">
        <v>4783</v>
      </c>
      <c r="L559" s="0" t="s">
        <v>4784</v>
      </c>
      <c r="M559" s="0" t="s">
        <v>1261</v>
      </c>
      <c r="N559" s="0" t="s">
        <v>98</v>
      </c>
      <c r="O559" s="0" t="s">
        <v>155</v>
      </c>
      <c r="P559" s="0" t="s">
        <v>155</v>
      </c>
      <c r="Q559" s="0" t="s">
        <v>156</v>
      </c>
      <c r="R559" s="0" t="s">
        <v>4782</v>
      </c>
      <c r="S559" s="0" t="s">
        <v>4783</v>
      </c>
      <c r="T559" s="0" t="s">
        <v>3604</v>
      </c>
      <c r="U559" s="0" t="s">
        <v>3605</v>
      </c>
      <c r="V559" s="0" t="s">
        <v>3699</v>
      </c>
      <c r="W559" s="0" t="s">
        <v>3607</v>
      </c>
      <c r="X559" s="0" t="s">
        <v>3608</v>
      </c>
      <c r="Y559" s="0" t="s">
        <v>3605</v>
      </c>
      <c r="Z559" s="0" t="s">
        <v>4785</v>
      </c>
      <c r="AA559" s="0" t="s">
        <v>4014</v>
      </c>
      <c r="AB559" s="0" t="s">
        <v>4786</v>
      </c>
      <c r="AC559" s="0" t="s">
        <v>61</v>
      </c>
      <c r="AD559" s="0" t="s">
        <v>19</v>
      </c>
      <c r="AE559" s="0" t="s">
        <v>19</v>
      </c>
      <c r="AF559" s="0" t="s">
        <v>118</v>
      </c>
      <c r="AG559" s="0" t="s">
        <v>118</v>
      </c>
      <c r="AH559" s="0" t="s">
        <v>22</v>
      </c>
      <c r="AI559" s="0" t="s">
        <v>22</v>
      </c>
      <c r="AJ559" s="0" t="s">
        <v>22</v>
      </c>
      <c r="AK559" s="0" t="s">
        <v>22</v>
      </c>
    </row>
    <row customHeight="1" ht="11.25">
      <c r="A560" s="0" t="s">
        <v>22</v>
      </c>
      <c r="B560" s="0" t="s">
        <v>48</v>
      </c>
      <c r="C560" s="0" t="s">
        <v>50</v>
      </c>
      <c r="D560" s="0" t="s">
        <v>22</v>
      </c>
      <c r="E560" s="0" t="s">
        <v>4787</v>
      </c>
      <c r="F560" s="0" t="s">
        <v>1269</v>
      </c>
      <c r="G560" s="0" t="s">
        <v>155</v>
      </c>
      <c r="H560" s="0" t="s">
        <v>155</v>
      </c>
      <c r="I560" s="0" t="s">
        <v>156</v>
      </c>
      <c r="J560" s="0" t="s">
        <v>4752</v>
      </c>
      <c r="K560" s="0" t="s">
        <v>4753</v>
      </c>
      <c r="L560" s="0" t="s">
        <v>4788</v>
      </c>
      <c r="M560" s="0" t="s">
        <v>1261</v>
      </c>
      <c r="N560" s="0" t="s">
        <v>98</v>
      </c>
      <c r="O560" s="0" t="s">
        <v>155</v>
      </c>
      <c r="P560" s="0" t="s">
        <v>155</v>
      </c>
      <c r="Q560" s="0" t="s">
        <v>156</v>
      </c>
      <c r="R560" s="0" t="s">
        <v>4752</v>
      </c>
      <c r="S560" s="0" t="s">
        <v>4753</v>
      </c>
      <c r="T560" s="0" t="s">
        <v>3604</v>
      </c>
      <c r="U560" s="0" t="s">
        <v>3605</v>
      </c>
      <c r="V560" s="0" t="s">
        <v>3699</v>
      </c>
      <c r="W560" s="0" t="s">
        <v>3607</v>
      </c>
      <c r="X560" s="0" t="s">
        <v>3608</v>
      </c>
      <c r="Y560" s="0" t="s">
        <v>3605</v>
      </c>
      <c r="Z560" s="0" t="s">
        <v>4789</v>
      </c>
      <c r="AA560" s="0" t="s">
        <v>4790</v>
      </c>
      <c r="AB560" s="0" t="s">
        <v>4791</v>
      </c>
      <c r="AC560" s="0" t="s">
        <v>61</v>
      </c>
      <c r="AD560" s="0" t="s">
        <v>19</v>
      </c>
      <c r="AE560" s="0" t="s">
        <v>19</v>
      </c>
      <c r="AF560" s="0" t="s">
        <v>118</v>
      </c>
      <c r="AG560" s="0" t="s">
        <v>118</v>
      </c>
      <c r="AH560" s="0" t="s">
        <v>22</v>
      </c>
      <c r="AI560" s="0" t="s">
        <v>22</v>
      </c>
      <c r="AJ560" s="0" t="s">
        <v>22</v>
      </c>
      <c r="AK560" s="0" t="s">
        <v>22</v>
      </c>
    </row>
    <row customHeight="1" ht="11.25">
      <c r="A561" s="0" t="s">
        <v>22</v>
      </c>
      <c r="B561" s="0" t="s">
        <v>48</v>
      </c>
      <c r="C561" s="0" t="s">
        <v>50</v>
      </c>
      <c r="D561" s="0" t="s">
        <v>22</v>
      </c>
      <c r="E561" s="0" t="s">
        <v>4787</v>
      </c>
      <c r="F561" s="0" t="s">
        <v>1269</v>
      </c>
      <c r="G561" s="0" t="s">
        <v>155</v>
      </c>
      <c r="H561" s="0" t="s">
        <v>155</v>
      </c>
      <c r="I561" s="0" t="s">
        <v>156</v>
      </c>
      <c r="J561" s="0" t="s">
        <v>4752</v>
      </c>
      <c r="K561" s="0" t="s">
        <v>4753</v>
      </c>
      <c r="L561" s="0" t="s">
        <v>4788</v>
      </c>
      <c r="M561" s="0" t="s">
        <v>1261</v>
      </c>
      <c r="N561" s="0" t="s">
        <v>98</v>
      </c>
      <c r="O561" s="0" t="s">
        <v>155</v>
      </c>
      <c r="P561" s="0" t="s">
        <v>155</v>
      </c>
      <c r="Q561" s="0" t="s">
        <v>156</v>
      </c>
      <c r="R561" s="0" t="s">
        <v>4752</v>
      </c>
      <c r="S561" s="0" t="s">
        <v>4753</v>
      </c>
      <c r="T561" s="0" t="s">
        <v>3604</v>
      </c>
      <c r="U561" s="0" t="s">
        <v>3605</v>
      </c>
      <c r="V561" s="0" t="s">
        <v>3699</v>
      </c>
      <c r="W561" s="0" t="s">
        <v>3607</v>
      </c>
      <c r="X561" s="0" t="s">
        <v>3608</v>
      </c>
      <c r="Y561" s="0" t="s">
        <v>3605</v>
      </c>
      <c r="Z561" s="0" t="s">
        <v>4789</v>
      </c>
      <c r="AA561" s="0" t="s">
        <v>4790</v>
      </c>
      <c r="AB561" s="0" t="s">
        <v>4791</v>
      </c>
      <c r="AC561" s="0" t="s">
        <v>61</v>
      </c>
      <c r="AD561" s="0" t="s">
        <v>19</v>
      </c>
      <c r="AE561" s="0" t="s">
        <v>19</v>
      </c>
      <c r="AF561" s="0" t="s">
        <v>118</v>
      </c>
      <c r="AG561" s="0" t="s">
        <v>118</v>
      </c>
      <c r="AH561" s="0" t="s">
        <v>22</v>
      </c>
      <c r="AI561" s="0" t="s">
        <v>22</v>
      </c>
      <c r="AJ561" s="0" t="s">
        <v>22</v>
      </c>
      <c r="AK561" s="0" t="s">
        <v>22</v>
      </c>
    </row>
    <row customHeight="1" ht="11.25">
      <c r="A562" s="0" t="s">
        <v>22</v>
      </c>
      <c r="B562" s="0" t="s">
        <v>48</v>
      </c>
      <c r="C562" s="0" t="s">
        <v>50</v>
      </c>
      <c r="D562" s="0" t="s">
        <v>22</v>
      </c>
      <c r="E562" s="0" t="s">
        <v>4792</v>
      </c>
      <c r="F562" s="0" t="s">
        <v>1269</v>
      </c>
      <c r="G562" s="0" t="s">
        <v>155</v>
      </c>
      <c r="H562" s="0" t="s">
        <v>155</v>
      </c>
      <c r="I562" s="0" t="s">
        <v>156</v>
      </c>
      <c r="J562" s="0" t="s">
        <v>4776</v>
      </c>
      <c r="K562" s="0" t="s">
        <v>4777</v>
      </c>
      <c r="L562" s="0" t="s">
        <v>4009</v>
      </c>
      <c r="M562" s="0" t="s">
        <v>1261</v>
      </c>
      <c r="N562" s="0" t="s">
        <v>98</v>
      </c>
      <c r="O562" s="0" t="s">
        <v>155</v>
      </c>
      <c r="P562" s="0" t="s">
        <v>155</v>
      </c>
      <c r="Q562" s="0" t="s">
        <v>156</v>
      </c>
      <c r="R562" s="0" t="s">
        <v>4776</v>
      </c>
      <c r="S562" s="0" t="s">
        <v>4777</v>
      </c>
      <c r="T562" s="0" t="s">
        <v>3604</v>
      </c>
      <c r="U562" s="0" t="s">
        <v>3605</v>
      </c>
      <c r="V562" s="0" t="s">
        <v>3699</v>
      </c>
      <c r="W562" s="0" t="s">
        <v>3607</v>
      </c>
      <c r="X562" s="0" t="s">
        <v>3608</v>
      </c>
      <c r="Y562" s="0" t="s">
        <v>3605</v>
      </c>
      <c r="Z562" s="0" t="s">
        <v>4793</v>
      </c>
      <c r="AA562" s="0" t="s">
        <v>4794</v>
      </c>
      <c r="AB562" s="0" t="s">
        <v>4795</v>
      </c>
      <c r="AC562" s="0" t="s">
        <v>61</v>
      </c>
      <c r="AD562" s="0" t="s">
        <v>19</v>
      </c>
      <c r="AE562" s="0" t="s">
        <v>19</v>
      </c>
      <c r="AF562" s="0" t="s">
        <v>151</v>
      </c>
      <c r="AG562" s="0" t="s">
        <v>151</v>
      </c>
      <c r="AH562" s="0" t="s">
        <v>22</v>
      </c>
      <c r="AI562" s="0" t="s">
        <v>22</v>
      </c>
      <c r="AJ562" s="0" t="s">
        <v>22</v>
      </c>
      <c r="AK562" s="0" t="s">
        <v>22</v>
      </c>
    </row>
    <row customHeight="1" ht="11.25">
      <c r="A563" s="0" t="s">
        <v>22</v>
      </c>
      <c r="B563" s="0" t="s">
        <v>48</v>
      </c>
      <c r="C563" s="0" t="s">
        <v>50</v>
      </c>
      <c r="D563" s="0" t="s">
        <v>22</v>
      </c>
      <c r="E563" s="0" t="s">
        <v>4792</v>
      </c>
      <c r="F563" s="0" t="s">
        <v>1269</v>
      </c>
      <c r="G563" s="0" t="s">
        <v>155</v>
      </c>
      <c r="H563" s="0" t="s">
        <v>155</v>
      </c>
      <c r="I563" s="0" t="s">
        <v>156</v>
      </c>
      <c r="J563" s="0" t="s">
        <v>4776</v>
      </c>
      <c r="K563" s="0" t="s">
        <v>4777</v>
      </c>
      <c r="L563" s="0" t="s">
        <v>4009</v>
      </c>
      <c r="M563" s="0" t="s">
        <v>1261</v>
      </c>
      <c r="N563" s="0" t="s">
        <v>98</v>
      </c>
      <c r="O563" s="0" t="s">
        <v>155</v>
      </c>
      <c r="P563" s="0" t="s">
        <v>155</v>
      </c>
      <c r="Q563" s="0" t="s">
        <v>156</v>
      </c>
      <c r="R563" s="0" t="s">
        <v>4776</v>
      </c>
      <c r="S563" s="0" t="s">
        <v>4777</v>
      </c>
      <c r="T563" s="0" t="s">
        <v>3604</v>
      </c>
      <c r="U563" s="0" t="s">
        <v>3605</v>
      </c>
      <c r="V563" s="0" t="s">
        <v>3699</v>
      </c>
      <c r="W563" s="0" t="s">
        <v>3607</v>
      </c>
      <c r="X563" s="0" t="s">
        <v>3608</v>
      </c>
      <c r="Y563" s="0" t="s">
        <v>3605</v>
      </c>
      <c r="Z563" s="0" t="s">
        <v>4793</v>
      </c>
      <c r="AA563" s="0" t="s">
        <v>4794</v>
      </c>
      <c r="AB563" s="0" t="s">
        <v>4795</v>
      </c>
      <c r="AC563" s="0" t="s">
        <v>61</v>
      </c>
      <c r="AD563" s="0" t="s">
        <v>19</v>
      </c>
      <c r="AE563" s="0" t="s">
        <v>19</v>
      </c>
      <c r="AF563" s="0" t="s">
        <v>151</v>
      </c>
      <c r="AG563" s="0" t="s">
        <v>151</v>
      </c>
      <c r="AH563" s="0" t="s">
        <v>22</v>
      </c>
      <c r="AI563" s="0" t="s">
        <v>22</v>
      </c>
      <c r="AJ563" s="0" t="s">
        <v>22</v>
      </c>
      <c r="AK563" s="0" t="s">
        <v>22</v>
      </c>
    </row>
    <row customHeight="1" ht="11.25">
      <c r="A564" s="0" t="s">
        <v>22</v>
      </c>
      <c r="B564" s="0" t="s">
        <v>48</v>
      </c>
      <c r="C564" s="0" t="s">
        <v>50</v>
      </c>
      <c r="D564" s="0" t="s">
        <v>22</v>
      </c>
      <c r="E564" s="0" t="s">
        <v>4796</v>
      </c>
      <c r="F564" s="0" t="s">
        <v>1269</v>
      </c>
      <c r="G564" s="0" t="s">
        <v>155</v>
      </c>
      <c r="H564" s="0" t="s">
        <v>155</v>
      </c>
      <c r="I564" s="0" t="s">
        <v>156</v>
      </c>
      <c r="J564" s="0" t="s">
        <v>4233</v>
      </c>
      <c r="K564" s="0" t="s">
        <v>4234</v>
      </c>
      <c r="L564" s="0" t="s">
        <v>4797</v>
      </c>
      <c r="M564" s="0" t="s">
        <v>194</v>
      </c>
      <c r="N564" s="0" t="s">
        <v>98</v>
      </c>
      <c r="O564" s="0" t="s">
        <v>155</v>
      </c>
      <c r="P564" s="0" t="s">
        <v>155</v>
      </c>
      <c r="Q564" s="0" t="s">
        <v>156</v>
      </c>
      <c r="R564" s="0" t="s">
        <v>4233</v>
      </c>
      <c r="S564" s="0" t="s">
        <v>4234</v>
      </c>
      <c r="T564" s="0" t="s">
        <v>3604</v>
      </c>
      <c r="U564" s="0" t="s">
        <v>3605</v>
      </c>
      <c r="V564" s="0" t="s">
        <v>3699</v>
      </c>
      <c r="W564" s="0" t="s">
        <v>3607</v>
      </c>
      <c r="X564" s="0" t="s">
        <v>3608</v>
      </c>
      <c r="Y564" s="0" t="s">
        <v>3605</v>
      </c>
      <c r="Z564" s="0" t="s">
        <v>4798</v>
      </c>
      <c r="AA564" s="0" t="s">
        <v>4799</v>
      </c>
      <c r="AB564" s="0" t="s">
        <v>4800</v>
      </c>
      <c r="AC564" s="0" t="s">
        <v>61</v>
      </c>
      <c r="AD564" s="0" t="s">
        <v>19</v>
      </c>
      <c r="AE564" s="0" t="s">
        <v>19</v>
      </c>
      <c r="AF564" s="0" t="s">
        <v>118</v>
      </c>
      <c r="AG564" s="0" t="s">
        <v>529</v>
      </c>
      <c r="AH564" s="0" t="s">
        <v>22</v>
      </c>
      <c r="AI564" s="0" t="s">
        <v>22</v>
      </c>
      <c r="AJ564" s="0" t="s">
        <v>22</v>
      </c>
      <c r="AK564" s="0" t="s">
        <v>22</v>
      </c>
    </row>
    <row customHeight="1" ht="11.25">
      <c r="A565" s="0" t="s">
        <v>22</v>
      </c>
      <c r="B565" s="0" t="s">
        <v>48</v>
      </c>
      <c r="C565" s="0" t="s">
        <v>50</v>
      </c>
      <c r="D565" s="0" t="s">
        <v>22</v>
      </c>
      <c r="E565" s="0" t="s">
        <v>4796</v>
      </c>
      <c r="F565" s="0" t="s">
        <v>1269</v>
      </c>
      <c r="G565" s="0" t="s">
        <v>155</v>
      </c>
      <c r="H565" s="0" t="s">
        <v>155</v>
      </c>
      <c r="I565" s="0" t="s">
        <v>156</v>
      </c>
      <c r="J565" s="0" t="s">
        <v>4233</v>
      </c>
      <c r="K565" s="0" t="s">
        <v>4234</v>
      </c>
      <c r="L565" s="0" t="s">
        <v>4797</v>
      </c>
      <c r="M565" s="0" t="s">
        <v>194</v>
      </c>
      <c r="N565" s="0" t="s">
        <v>98</v>
      </c>
      <c r="O565" s="0" t="s">
        <v>155</v>
      </c>
      <c r="P565" s="0" t="s">
        <v>155</v>
      </c>
      <c r="Q565" s="0" t="s">
        <v>156</v>
      </c>
      <c r="R565" s="0" t="s">
        <v>4233</v>
      </c>
      <c r="S565" s="0" t="s">
        <v>4234</v>
      </c>
      <c r="T565" s="0" t="s">
        <v>3604</v>
      </c>
      <c r="U565" s="0" t="s">
        <v>3605</v>
      </c>
      <c r="V565" s="0" t="s">
        <v>3699</v>
      </c>
      <c r="W565" s="0" t="s">
        <v>3607</v>
      </c>
      <c r="X565" s="0" t="s">
        <v>3608</v>
      </c>
      <c r="Y565" s="0" t="s">
        <v>3605</v>
      </c>
      <c r="Z565" s="0" t="s">
        <v>4798</v>
      </c>
      <c r="AA565" s="0" t="s">
        <v>4799</v>
      </c>
      <c r="AB565" s="0" t="s">
        <v>4800</v>
      </c>
      <c r="AC565" s="0" t="s">
        <v>61</v>
      </c>
      <c r="AD565" s="0" t="s">
        <v>19</v>
      </c>
      <c r="AE565" s="0" t="s">
        <v>19</v>
      </c>
      <c r="AF565" s="0" t="s">
        <v>118</v>
      </c>
      <c r="AG565" s="0" t="s">
        <v>529</v>
      </c>
      <c r="AH565" s="0" t="s">
        <v>22</v>
      </c>
      <c r="AI565" s="0" t="s">
        <v>22</v>
      </c>
      <c r="AJ565" s="0" t="s">
        <v>22</v>
      </c>
      <c r="AK565" s="0" t="s">
        <v>22</v>
      </c>
    </row>
    <row customHeight="1" ht="11.25">
      <c r="A566" s="0" t="s">
        <v>22</v>
      </c>
      <c r="B566" s="0" t="s">
        <v>48</v>
      </c>
      <c r="C566" s="0" t="s">
        <v>50</v>
      </c>
      <c r="D566" s="0" t="s">
        <v>22</v>
      </c>
      <c r="E566" s="0" t="s">
        <v>4801</v>
      </c>
      <c r="F566" s="0" t="s">
        <v>1269</v>
      </c>
      <c r="G566" s="0" t="s">
        <v>155</v>
      </c>
      <c r="H566" s="0" t="s">
        <v>155</v>
      </c>
      <c r="I566" s="0" t="s">
        <v>156</v>
      </c>
      <c r="J566" s="0" t="s">
        <v>4776</v>
      </c>
      <c r="K566" s="0" t="s">
        <v>4777</v>
      </c>
      <c r="L566" s="0" t="s">
        <v>4742</v>
      </c>
      <c r="M566" s="0" t="s">
        <v>1261</v>
      </c>
      <c r="N566" s="0" t="s">
        <v>98</v>
      </c>
      <c r="O566" s="0" t="s">
        <v>155</v>
      </c>
      <c r="P566" s="0" t="s">
        <v>155</v>
      </c>
      <c r="Q566" s="0" t="s">
        <v>156</v>
      </c>
      <c r="R566" s="0" t="s">
        <v>4776</v>
      </c>
      <c r="S566" s="0" t="s">
        <v>4777</v>
      </c>
      <c r="T566" s="0" t="s">
        <v>3604</v>
      </c>
      <c r="U566" s="0" t="s">
        <v>3605</v>
      </c>
      <c r="V566" s="0" t="s">
        <v>3699</v>
      </c>
      <c r="W566" s="0" t="s">
        <v>3607</v>
      </c>
      <c r="X566" s="0" t="s">
        <v>3608</v>
      </c>
      <c r="Y566" s="0" t="s">
        <v>3605</v>
      </c>
      <c r="Z566" s="0" t="s">
        <v>4802</v>
      </c>
      <c r="AA566" s="0" t="s">
        <v>4803</v>
      </c>
      <c r="AB566" s="0" t="s">
        <v>4804</v>
      </c>
      <c r="AC566" s="0" t="s">
        <v>61</v>
      </c>
      <c r="AD566" s="0" t="s">
        <v>19</v>
      </c>
      <c r="AE566" s="0" t="s">
        <v>19</v>
      </c>
      <c r="AF566" s="0" t="s">
        <v>118</v>
      </c>
      <c r="AG566" s="0" t="s">
        <v>3768</v>
      </c>
      <c r="AH566" s="0" t="s">
        <v>22</v>
      </c>
      <c r="AI566" s="0" t="s">
        <v>22</v>
      </c>
      <c r="AJ566" s="0" t="s">
        <v>22</v>
      </c>
      <c r="AK566" s="0" t="s">
        <v>22</v>
      </c>
    </row>
    <row customHeight="1" ht="11.25">
      <c r="A567" s="0" t="s">
        <v>22</v>
      </c>
      <c r="B567" s="0" t="s">
        <v>48</v>
      </c>
      <c r="C567" s="0" t="s">
        <v>50</v>
      </c>
      <c r="D567" s="0" t="s">
        <v>22</v>
      </c>
      <c r="E567" s="0" t="s">
        <v>4801</v>
      </c>
      <c r="F567" s="0" t="s">
        <v>1269</v>
      </c>
      <c r="G567" s="0" t="s">
        <v>155</v>
      </c>
      <c r="H567" s="0" t="s">
        <v>155</v>
      </c>
      <c r="I567" s="0" t="s">
        <v>156</v>
      </c>
      <c r="J567" s="0" t="s">
        <v>4776</v>
      </c>
      <c r="K567" s="0" t="s">
        <v>4777</v>
      </c>
      <c r="L567" s="0" t="s">
        <v>4742</v>
      </c>
      <c r="M567" s="0" t="s">
        <v>1261</v>
      </c>
      <c r="N567" s="0" t="s">
        <v>98</v>
      </c>
      <c r="O567" s="0" t="s">
        <v>155</v>
      </c>
      <c r="P567" s="0" t="s">
        <v>155</v>
      </c>
      <c r="Q567" s="0" t="s">
        <v>156</v>
      </c>
      <c r="R567" s="0" t="s">
        <v>4776</v>
      </c>
      <c r="S567" s="0" t="s">
        <v>4777</v>
      </c>
      <c r="T567" s="0" t="s">
        <v>3604</v>
      </c>
      <c r="U567" s="0" t="s">
        <v>3605</v>
      </c>
      <c r="V567" s="0" t="s">
        <v>3699</v>
      </c>
      <c r="W567" s="0" t="s">
        <v>3607</v>
      </c>
      <c r="X567" s="0" t="s">
        <v>3608</v>
      </c>
      <c r="Y567" s="0" t="s">
        <v>3605</v>
      </c>
      <c r="Z567" s="0" t="s">
        <v>4802</v>
      </c>
      <c r="AA567" s="0" t="s">
        <v>4803</v>
      </c>
      <c r="AB567" s="0" t="s">
        <v>4804</v>
      </c>
      <c r="AC567" s="0" t="s">
        <v>61</v>
      </c>
      <c r="AD567" s="0" t="s">
        <v>19</v>
      </c>
      <c r="AE567" s="0" t="s">
        <v>19</v>
      </c>
      <c r="AF567" s="0" t="s">
        <v>118</v>
      </c>
      <c r="AG567" s="0" t="s">
        <v>3768</v>
      </c>
      <c r="AH567" s="0" t="s">
        <v>22</v>
      </c>
      <c r="AI567" s="0" t="s">
        <v>22</v>
      </c>
      <c r="AJ567" s="0" t="s">
        <v>22</v>
      </c>
      <c r="AK567" s="0" t="s">
        <v>22</v>
      </c>
    </row>
    <row customHeight="1" ht="11.25">
      <c r="A568" s="0" t="s">
        <v>22</v>
      </c>
      <c r="B568" s="0" t="s">
        <v>48</v>
      </c>
      <c r="C568" s="0" t="s">
        <v>50</v>
      </c>
      <c r="D568" s="0" t="s">
        <v>22</v>
      </c>
      <c r="E568" s="0" t="s">
        <v>4805</v>
      </c>
      <c r="F568" s="0" t="s">
        <v>1269</v>
      </c>
      <c r="G568" s="0" t="s">
        <v>155</v>
      </c>
      <c r="H568" s="0" t="s">
        <v>155</v>
      </c>
      <c r="I568" s="0" t="s">
        <v>156</v>
      </c>
      <c r="J568" s="0" t="s">
        <v>4806</v>
      </c>
      <c r="K568" s="0" t="s">
        <v>4807</v>
      </c>
      <c r="L568" s="0" t="s">
        <v>4808</v>
      </c>
      <c r="M568" s="0" t="s">
        <v>1261</v>
      </c>
      <c r="N568" s="0" t="s">
        <v>98</v>
      </c>
      <c r="O568" s="0" t="s">
        <v>155</v>
      </c>
      <c r="P568" s="0" t="s">
        <v>155</v>
      </c>
      <c r="Q568" s="0" t="s">
        <v>156</v>
      </c>
      <c r="R568" s="0" t="s">
        <v>4806</v>
      </c>
      <c r="S568" s="0" t="s">
        <v>4807</v>
      </c>
      <c r="T568" s="0" t="s">
        <v>3604</v>
      </c>
      <c r="U568" s="0" t="s">
        <v>3605</v>
      </c>
      <c r="V568" s="0" t="s">
        <v>3699</v>
      </c>
      <c r="W568" s="0" t="s">
        <v>3607</v>
      </c>
      <c r="X568" s="0" t="s">
        <v>3608</v>
      </c>
      <c r="Y568" s="0" t="s">
        <v>3605</v>
      </c>
      <c r="Z568" s="0" t="s">
        <v>4809</v>
      </c>
      <c r="AA568" s="0" t="s">
        <v>4810</v>
      </c>
      <c r="AB568" s="0" t="s">
        <v>4811</v>
      </c>
      <c r="AC568" s="0" t="s">
        <v>61</v>
      </c>
      <c r="AD568" s="0" t="s">
        <v>19</v>
      </c>
      <c r="AE568" s="0" t="s">
        <v>19</v>
      </c>
      <c r="AF568" s="0" t="s">
        <v>118</v>
      </c>
      <c r="AG568" s="0" t="s">
        <v>3768</v>
      </c>
      <c r="AH568" s="0" t="s">
        <v>22</v>
      </c>
      <c r="AI568" s="0" t="s">
        <v>22</v>
      </c>
      <c r="AJ568" s="0" t="s">
        <v>22</v>
      </c>
      <c r="AK568" s="0" t="s">
        <v>22</v>
      </c>
    </row>
    <row customHeight="1" ht="11.25">
      <c r="A569" s="0" t="s">
        <v>22</v>
      </c>
      <c r="B569" s="0" t="s">
        <v>48</v>
      </c>
      <c r="C569" s="0" t="s">
        <v>50</v>
      </c>
      <c r="D569" s="0" t="s">
        <v>22</v>
      </c>
      <c r="E569" s="0" t="s">
        <v>4805</v>
      </c>
      <c r="F569" s="0" t="s">
        <v>1269</v>
      </c>
      <c r="G569" s="0" t="s">
        <v>155</v>
      </c>
      <c r="H569" s="0" t="s">
        <v>155</v>
      </c>
      <c r="I569" s="0" t="s">
        <v>156</v>
      </c>
      <c r="J569" s="0" t="s">
        <v>4806</v>
      </c>
      <c r="K569" s="0" t="s">
        <v>4807</v>
      </c>
      <c r="L569" s="0" t="s">
        <v>4808</v>
      </c>
      <c r="M569" s="0" t="s">
        <v>1261</v>
      </c>
      <c r="N569" s="0" t="s">
        <v>98</v>
      </c>
      <c r="O569" s="0" t="s">
        <v>155</v>
      </c>
      <c r="P569" s="0" t="s">
        <v>155</v>
      </c>
      <c r="Q569" s="0" t="s">
        <v>156</v>
      </c>
      <c r="R569" s="0" t="s">
        <v>4806</v>
      </c>
      <c r="S569" s="0" t="s">
        <v>4807</v>
      </c>
      <c r="T569" s="0" t="s">
        <v>3604</v>
      </c>
      <c r="U569" s="0" t="s">
        <v>3605</v>
      </c>
      <c r="V569" s="0" t="s">
        <v>3699</v>
      </c>
      <c r="W569" s="0" t="s">
        <v>3607</v>
      </c>
      <c r="X569" s="0" t="s">
        <v>3608</v>
      </c>
      <c r="Y569" s="0" t="s">
        <v>3605</v>
      </c>
      <c r="Z569" s="0" t="s">
        <v>4809</v>
      </c>
      <c r="AA569" s="0" t="s">
        <v>4810</v>
      </c>
      <c r="AB569" s="0" t="s">
        <v>4811</v>
      </c>
      <c r="AC569" s="0" t="s">
        <v>61</v>
      </c>
      <c r="AD569" s="0" t="s">
        <v>19</v>
      </c>
      <c r="AE569" s="0" t="s">
        <v>19</v>
      </c>
      <c r="AF569" s="0" t="s">
        <v>118</v>
      </c>
      <c r="AG569" s="0" t="s">
        <v>3768</v>
      </c>
      <c r="AH569" s="0" t="s">
        <v>22</v>
      </c>
      <c r="AI569" s="0" t="s">
        <v>22</v>
      </c>
      <c r="AJ569" s="0" t="s">
        <v>22</v>
      </c>
      <c r="AK569" s="0" t="s">
        <v>22</v>
      </c>
    </row>
    <row customHeight="1" ht="11.25">
      <c r="A570" s="0" t="s">
        <v>22</v>
      </c>
      <c r="B570" s="0" t="s">
        <v>48</v>
      </c>
      <c r="C570" s="0" t="s">
        <v>50</v>
      </c>
      <c r="D570" s="0" t="s">
        <v>22</v>
      </c>
      <c r="E570" s="0" t="s">
        <v>4812</v>
      </c>
      <c r="F570" s="0" t="s">
        <v>1269</v>
      </c>
      <c r="G570" s="0" t="s">
        <v>107</v>
      </c>
      <c r="H570" s="0" t="s">
        <v>107</v>
      </c>
      <c r="I570" s="0" t="s">
        <v>108</v>
      </c>
      <c r="J570" s="0" t="s">
        <v>4571</v>
      </c>
      <c r="K570" s="0" t="s">
        <v>4572</v>
      </c>
      <c r="L570" s="0" t="s">
        <v>4573</v>
      </c>
      <c r="M570" s="0" t="s">
        <v>1261</v>
      </c>
      <c r="N570" s="0" t="s">
        <v>98</v>
      </c>
      <c r="O570" s="0" t="s">
        <v>107</v>
      </c>
      <c r="P570" s="0" t="s">
        <v>107</v>
      </c>
      <c r="Q570" s="0" t="s">
        <v>108</v>
      </c>
      <c r="R570" s="0" t="s">
        <v>4571</v>
      </c>
      <c r="S570" s="0" t="s">
        <v>4572</v>
      </c>
      <c r="T570" s="0" t="s">
        <v>3604</v>
      </c>
      <c r="U570" s="0" t="s">
        <v>3605</v>
      </c>
      <c r="V570" s="0" t="s">
        <v>3606</v>
      </c>
      <c r="W570" s="0" t="s">
        <v>3607</v>
      </c>
      <c r="X570" s="0" t="s">
        <v>3608</v>
      </c>
      <c r="Y570" s="0" t="s">
        <v>3605</v>
      </c>
      <c r="Z570" s="0" t="s">
        <v>4813</v>
      </c>
      <c r="AA570" s="0" t="s">
        <v>4685</v>
      </c>
      <c r="AB570" s="0" t="s">
        <v>4814</v>
      </c>
      <c r="AC570" s="0" t="s">
        <v>61</v>
      </c>
      <c r="AD570" s="0" t="s">
        <v>19</v>
      </c>
      <c r="AE570" s="0" t="s">
        <v>19</v>
      </c>
      <c r="AF570" s="0" t="s">
        <v>3812</v>
      </c>
      <c r="AG570" s="0" t="s">
        <v>3812</v>
      </c>
      <c r="AH570" s="0" t="s">
        <v>22</v>
      </c>
      <c r="AI570" s="0" t="s">
        <v>22</v>
      </c>
      <c r="AJ570" s="0" t="s">
        <v>22</v>
      </c>
      <c r="AK570" s="0" t="s">
        <v>22</v>
      </c>
    </row>
    <row customHeight="1" ht="11.25">
      <c r="A571" s="0" t="s">
        <v>22</v>
      </c>
      <c r="B571" s="0" t="s">
        <v>48</v>
      </c>
      <c r="C571" s="0" t="s">
        <v>50</v>
      </c>
      <c r="D571" s="0" t="s">
        <v>22</v>
      </c>
      <c r="E571" s="0" t="s">
        <v>4812</v>
      </c>
      <c r="F571" s="0" t="s">
        <v>1269</v>
      </c>
      <c r="G571" s="0" t="s">
        <v>107</v>
      </c>
      <c r="H571" s="0" t="s">
        <v>107</v>
      </c>
      <c r="I571" s="0" t="s">
        <v>108</v>
      </c>
      <c r="J571" s="0" t="s">
        <v>4571</v>
      </c>
      <c r="K571" s="0" t="s">
        <v>4572</v>
      </c>
      <c r="L571" s="0" t="s">
        <v>4573</v>
      </c>
      <c r="M571" s="0" t="s">
        <v>1261</v>
      </c>
      <c r="N571" s="0" t="s">
        <v>98</v>
      </c>
      <c r="O571" s="0" t="s">
        <v>107</v>
      </c>
      <c r="P571" s="0" t="s">
        <v>107</v>
      </c>
      <c r="Q571" s="0" t="s">
        <v>108</v>
      </c>
      <c r="R571" s="0" t="s">
        <v>4571</v>
      </c>
      <c r="S571" s="0" t="s">
        <v>4572</v>
      </c>
      <c r="T571" s="0" t="s">
        <v>3604</v>
      </c>
      <c r="U571" s="0" t="s">
        <v>3605</v>
      </c>
      <c r="V571" s="0" t="s">
        <v>3606</v>
      </c>
      <c r="W571" s="0" t="s">
        <v>3607</v>
      </c>
      <c r="X571" s="0" t="s">
        <v>3608</v>
      </c>
      <c r="Y571" s="0" t="s">
        <v>3605</v>
      </c>
      <c r="Z571" s="0" t="s">
        <v>4813</v>
      </c>
      <c r="AA571" s="0" t="s">
        <v>4685</v>
      </c>
      <c r="AB571" s="0" t="s">
        <v>4814</v>
      </c>
      <c r="AC571" s="0" t="s">
        <v>61</v>
      </c>
      <c r="AD571" s="0" t="s">
        <v>19</v>
      </c>
      <c r="AE571" s="0" t="s">
        <v>19</v>
      </c>
      <c r="AF571" s="0" t="s">
        <v>3812</v>
      </c>
      <c r="AG571" s="0" t="s">
        <v>3812</v>
      </c>
      <c r="AH571" s="0" t="s">
        <v>22</v>
      </c>
      <c r="AI571" s="0" t="s">
        <v>22</v>
      </c>
      <c r="AJ571" s="0" t="s">
        <v>22</v>
      </c>
      <c r="AK571" s="0" t="s">
        <v>22</v>
      </c>
    </row>
    <row customHeight="1" ht="11.25">
      <c r="A572" s="0" t="s">
        <v>22</v>
      </c>
      <c r="B572" s="0" t="s">
        <v>48</v>
      </c>
      <c r="C572" s="0" t="s">
        <v>50</v>
      </c>
      <c r="D572" s="0" t="s">
        <v>22</v>
      </c>
      <c r="E572" s="0" t="s">
        <v>4815</v>
      </c>
      <c r="F572" s="0" t="s">
        <v>1269</v>
      </c>
      <c r="G572" s="0" t="s">
        <v>181</v>
      </c>
      <c r="H572" s="0" t="s">
        <v>181</v>
      </c>
      <c r="I572" s="0" t="s">
        <v>182</v>
      </c>
      <c r="J572" s="0" t="s">
        <v>4816</v>
      </c>
      <c r="K572" s="0" t="s">
        <v>4817</v>
      </c>
      <c r="L572" s="0" t="s">
        <v>976</v>
      </c>
      <c r="M572" s="0" t="s">
        <v>976</v>
      </c>
      <c r="N572" s="0" t="s">
        <v>98</v>
      </c>
      <c r="O572" s="0" t="s">
        <v>181</v>
      </c>
      <c r="P572" s="0" t="s">
        <v>181</v>
      </c>
      <c r="Q572" s="0" t="s">
        <v>182</v>
      </c>
      <c r="R572" s="0" t="s">
        <v>4816</v>
      </c>
      <c r="S572" s="0" t="s">
        <v>4817</v>
      </c>
      <c r="T572" s="0" t="s">
        <v>3604</v>
      </c>
      <c r="U572" s="0" t="s">
        <v>3707</v>
      </c>
      <c r="V572" s="0" t="s">
        <v>3718</v>
      </c>
      <c r="W572" s="0" t="s">
        <v>3607</v>
      </c>
      <c r="X572" s="0" t="s">
        <v>3700</v>
      </c>
      <c r="Y572" s="0" t="s">
        <v>3605</v>
      </c>
      <c r="Z572" s="0" t="s">
        <v>3719</v>
      </c>
      <c r="AA572" s="0" t="s">
        <v>3710</v>
      </c>
      <c r="AB572" s="0" t="s">
        <v>3720</v>
      </c>
      <c r="AC572" s="0" t="s">
        <v>61</v>
      </c>
      <c r="AD572" s="0" t="s">
        <v>19</v>
      </c>
      <c r="AE572" s="0" t="s">
        <v>19</v>
      </c>
      <c r="AF572" s="0" t="s">
        <v>4663</v>
      </c>
      <c r="AG572" s="0" t="s">
        <v>131</v>
      </c>
      <c r="AH572" s="0" t="s">
        <v>22</v>
      </c>
      <c r="AI572" s="0" t="s">
        <v>22</v>
      </c>
      <c r="AJ572" s="0" t="s">
        <v>22</v>
      </c>
      <c r="AK572" s="0" t="s">
        <v>22</v>
      </c>
    </row>
    <row customHeight="1" ht="11.25">
      <c r="A573" s="0" t="s">
        <v>22</v>
      </c>
      <c r="B573" s="0" t="s">
        <v>48</v>
      </c>
      <c r="C573" s="0" t="s">
        <v>50</v>
      </c>
      <c r="D573" s="0" t="s">
        <v>22</v>
      </c>
      <c r="E573" s="0" t="s">
        <v>4818</v>
      </c>
      <c r="F573" s="0" t="s">
        <v>1257</v>
      </c>
      <c r="G573" s="0" t="s">
        <v>192</v>
      </c>
      <c r="H573" s="0" t="s">
        <v>192</v>
      </c>
      <c r="I573" s="0" t="s">
        <v>193</v>
      </c>
      <c r="J573" s="0" t="s">
        <v>4819</v>
      </c>
      <c r="K573" s="0" t="s">
        <v>4820</v>
      </c>
      <c r="L573" s="0" t="s">
        <v>4821</v>
      </c>
      <c r="M573" s="0" t="s">
        <v>976</v>
      </c>
      <c r="N573" s="0" t="s">
        <v>98</v>
      </c>
      <c r="O573" s="0" t="s">
        <v>192</v>
      </c>
      <c r="P573" s="0" t="s">
        <v>192</v>
      </c>
      <c r="Q573" s="0" t="s">
        <v>193</v>
      </c>
      <c r="R573" s="0" t="s">
        <v>4819</v>
      </c>
      <c r="S573" s="0" t="s">
        <v>4820</v>
      </c>
      <c r="T573" s="0" t="s">
        <v>3604</v>
      </c>
      <c r="U573" s="0" t="s">
        <v>3707</v>
      </c>
      <c r="V573" s="0" t="s">
        <v>3726</v>
      </c>
      <c r="W573" s="0" t="s">
        <v>3607</v>
      </c>
      <c r="X573" s="0" t="s">
        <v>3700</v>
      </c>
      <c r="Y573" s="0" t="s">
        <v>3605</v>
      </c>
      <c r="Z573" s="0" t="s">
        <v>4822</v>
      </c>
      <c r="AA573" s="0" t="s">
        <v>4823</v>
      </c>
      <c r="AB573" s="0" t="s">
        <v>4824</v>
      </c>
      <c r="AC573" s="0" t="s">
        <v>19</v>
      </c>
      <c r="AD573" s="0" t="s">
        <v>19</v>
      </c>
      <c r="AE573" s="0" t="s">
        <v>61</v>
      </c>
      <c r="AF573" s="0" t="s">
        <v>22</v>
      </c>
      <c r="AG573" s="0" t="s">
        <v>22</v>
      </c>
      <c r="AH573" s="0" t="s">
        <v>22</v>
      </c>
      <c r="AI573" s="0" t="s">
        <v>22</v>
      </c>
      <c r="AJ573" s="0" t="s">
        <v>98</v>
      </c>
      <c r="AK573" s="0" t="s">
        <v>98</v>
      </c>
    </row>
    <row customHeight="1" ht="11.25">
      <c r="A574" s="0" t="s">
        <v>22</v>
      </c>
      <c r="B574" s="0" t="s">
        <v>48</v>
      </c>
      <c r="C574" s="0" t="s">
        <v>50</v>
      </c>
      <c r="D574" s="0" t="s">
        <v>22</v>
      </c>
      <c r="E574" s="0" t="s">
        <v>4818</v>
      </c>
      <c r="F574" s="0" t="s">
        <v>1257</v>
      </c>
      <c r="G574" s="0" t="s">
        <v>192</v>
      </c>
      <c r="H574" s="0" t="s">
        <v>192</v>
      </c>
      <c r="I574" s="0" t="s">
        <v>193</v>
      </c>
      <c r="J574" s="0" t="s">
        <v>4819</v>
      </c>
      <c r="K574" s="0" t="s">
        <v>4820</v>
      </c>
      <c r="L574" s="0" t="s">
        <v>4821</v>
      </c>
      <c r="M574" s="0" t="s">
        <v>976</v>
      </c>
      <c r="N574" s="0" t="s">
        <v>98</v>
      </c>
      <c r="O574" s="0" t="s">
        <v>192</v>
      </c>
      <c r="P574" s="0" t="s">
        <v>192</v>
      </c>
      <c r="Q574" s="0" t="s">
        <v>193</v>
      </c>
      <c r="R574" s="0" t="s">
        <v>4819</v>
      </c>
      <c r="S574" s="0" t="s">
        <v>4820</v>
      </c>
      <c r="T574" s="0" t="s">
        <v>3604</v>
      </c>
      <c r="U574" s="0" t="s">
        <v>3707</v>
      </c>
      <c r="V574" s="0" t="s">
        <v>3726</v>
      </c>
      <c r="W574" s="0" t="s">
        <v>3607</v>
      </c>
      <c r="X574" s="0" t="s">
        <v>3700</v>
      </c>
      <c r="Y574" s="0" t="s">
        <v>3605</v>
      </c>
      <c r="Z574" s="0" t="s">
        <v>4822</v>
      </c>
      <c r="AA574" s="0" t="s">
        <v>4823</v>
      </c>
      <c r="AB574" s="0" t="s">
        <v>4824</v>
      </c>
      <c r="AC574" s="0" t="s">
        <v>19</v>
      </c>
      <c r="AD574" s="0" t="s">
        <v>19</v>
      </c>
      <c r="AE574" s="0" t="s">
        <v>61</v>
      </c>
      <c r="AF574" s="0" t="s">
        <v>22</v>
      </c>
      <c r="AG574" s="0" t="s">
        <v>22</v>
      </c>
      <c r="AH574" s="0" t="s">
        <v>22</v>
      </c>
      <c r="AI574" s="0" t="s">
        <v>22</v>
      </c>
      <c r="AJ574" s="0" t="s">
        <v>98</v>
      </c>
      <c r="AK574" s="0" t="s">
        <v>98</v>
      </c>
    </row>
    <row customHeight="1" ht="11.25">
      <c r="A575" s="0" t="s">
        <v>22</v>
      </c>
      <c r="B575" s="0" t="s">
        <v>48</v>
      </c>
      <c r="C575" s="0" t="s">
        <v>50</v>
      </c>
      <c r="D575" s="0" t="s">
        <v>22</v>
      </c>
      <c r="E575" s="0" t="s">
        <v>4825</v>
      </c>
      <c r="F575" s="0" t="s">
        <v>1257</v>
      </c>
      <c r="G575" s="0" t="s">
        <v>1581</v>
      </c>
      <c r="H575" s="0" t="s">
        <v>1581</v>
      </c>
      <c r="I575" s="0" t="s">
        <v>1582</v>
      </c>
      <c r="J575" s="0" t="s">
        <v>4826</v>
      </c>
      <c r="K575" s="0" t="s">
        <v>4827</v>
      </c>
      <c r="L575" s="0" t="s">
        <v>4828</v>
      </c>
      <c r="M575" s="0" t="s">
        <v>976</v>
      </c>
      <c r="N575" s="0" t="s">
        <v>98</v>
      </c>
      <c r="O575" s="0" t="s">
        <v>1581</v>
      </c>
      <c r="P575" s="0" t="s">
        <v>1581</v>
      </c>
      <c r="Q575" s="0" t="s">
        <v>1582</v>
      </c>
      <c r="R575" s="0" t="s">
        <v>4826</v>
      </c>
      <c r="S575" s="0" t="s">
        <v>4827</v>
      </c>
      <c r="T575" s="0" t="s">
        <v>3604</v>
      </c>
      <c r="U575" s="0" t="s">
        <v>3707</v>
      </c>
      <c r="V575" s="0" t="s">
        <v>3726</v>
      </c>
      <c r="W575" s="0" t="s">
        <v>3607</v>
      </c>
      <c r="X575" s="0" t="s">
        <v>3700</v>
      </c>
      <c r="Y575" s="0" t="s">
        <v>3605</v>
      </c>
      <c r="Z575" s="0" t="s">
        <v>4822</v>
      </c>
      <c r="AA575" s="0" t="s">
        <v>4823</v>
      </c>
      <c r="AB575" s="0" t="s">
        <v>4824</v>
      </c>
      <c r="AC575" s="0" t="s">
        <v>19</v>
      </c>
      <c r="AD575" s="0" t="s">
        <v>19</v>
      </c>
      <c r="AE575" s="0" t="s">
        <v>61</v>
      </c>
      <c r="AF575" s="0" t="s">
        <v>22</v>
      </c>
      <c r="AG575" s="0" t="s">
        <v>22</v>
      </c>
      <c r="AH575" s="0" t="s">
        <v>22</v>
      </c>
      <c r="AI575" s="0" t="s">
        <v>22</v>
      </c>
      <c r="AJ575" s="0" t="s">
        <v>98</v>
      </c>
      <c r="AK575" s="0" t="s">
        <v>98</v>
      </c>
    </row>
    <row customHeight="1" ht="11.25">
      <c r="A576" s="0" t="s">
        <v>22</v>
      </c>
      <c r="B576" s="0" t="s">
        <v>48</v>
      </c>
      <c r="C576" s="0" t="s">
        <v>50</v>
      </c>
      <c r="D576" s="0" t="s">
        <v>22</v>
      </c>
      <c r="E576" s="0" t="s">
        <v>4825</v>
      </c>
      <c r="F576" s="0" t="s">
        <v>1257</v>
      </c>
      <c r="G576" s="0" t="s">
        <v>110</v>
      </c>
      <c r="H576" s="0" t="s">
        <v>110</v>
      </c>
      <c r="I576" s="0" t="s">
        <v>111</v>
      </c>
      <c r="J576" s="0" t="s">
        <v>4826</v>
      </c>
      <c r="K576" s="0" t="s">
        <v>4829</v>
      </c>
      <c r="L576" s="0" t="s">
        <v>4828</v>
      </c>
      <c r="M576" s="0" t="s">
        <v>976</v>
      </c>
      <c r="N576" s="0" t="s">
        <v>98</v>
      </c>
      <c r="O576" s="0" t="s">
        <v>110</v>
      </c>
      <c r="P576" s="0" t="s">
        <v>110</v>
      </c>
      <c r="Q576" s="0" t="s">
        <v>111</v>
      </c>
      <c r="R576" s="0" t="s">
        <v>4826</v>
      </c>
      <c r="S576" s="0" t="s">
        <v>4829</v>
      </c>
      <c r="T576" s="0" t="s">
        <v>3604</v>
      </c>
      <c r="U576" s="0" t="s">
        <v>3707</v>
      </c>
      <c r="V576" s="0" t="s">
        <v>3726</v>
      </c>
      <c r="W576" s="0" t="s">
        <v>3607</v>
      </c>
      <c r="X576" s="0" t="s">
        <v>3700</v>
      </c>
      <c r="Y576" s="0" t="s">
        <v>3605</v>
      </c>
      <c r="Z576" s="0" t="s">
        <v>4822</v>
      </c>
      <c r="AA576" s="0" t="s">
        <v>4823</v>
      </c>
      <c r="AB576" s="0" t="s">
        <v>4824</v>
      </c>
      <c r="AC576" s="0" t="s">
        <v>19</v>
      </c>
      <c r="AD576" s="0" t="s">
        <v>19</v>
      </c>
      <c r="AE576" s="0" t="s">
        <v>61</v>
      </c>
      <c r="AF576" s="0" t="s">
        <v>22</v>
      </c>
      <c r="AG576" s="0" t="s">
        <v>22</v>
      </c>
      <c r="AH576" s="0" t="s">
        <v>22</v>
      </c>
      <c r="AI576" s="0" t="s">
        <v>22</v>
      </c>
      <c r="AJ576" s="0" t="s">
        <v>98</v>
      </c>
      <c r="AK576" s="0" t="s">
        <v>98</v>
      </c>
    </row>
    <row customHeight="1" ht="11.25">
      <c r="A577" s="0" t="s">
        <v>22</v>
      </c>
      <c r="B577" s="0" t="s">
        <v>48</v>
      </c>
      <c r="C577" s="0" t="s">
        <v>50</v>
      </c>
      <c r="D577" s="0" t="s">
        <v>22</v>
      </c>
      <c r="E577" s="0" t="s">
        <v>4830</v>
      </c>
      <c r="F577" s="0" t="s">
        <v>1257</v>
      </c>
      <c r="G577" s="0" t="s">
        <v>192</v>
      </c>
      <c r="H577" s="0" t="s">
        <v>192</v>
      </c>
      <c r="I577" s="0" t="s">
        <v>193</v>
      </c>
      <c r="J577" s="0" t="s">
        <v>4831</v>
      </c>
      <c r="K577" s="0" t="s">
        <v>4832</v>
      </c>
      <c r="L577" s="0" t="s">
        <v>4833</v>
      </c>
      <c r="M577" s="0" t="s">
        <v>976</v>
      </c>
      <c r="N577" s="0" t="s">
        <v>98</v>
      </c>
      <c r="O577" s="0" t="s">
        <v>192</v>
      </c>
      <c r="P577" s="0" t="s">
        <v>192</v>
      </c>
      <c r="Q577" s="0" t="s">
        <v>193</v>
      </c>
      <c r="R577" s="0" t="s">
        <v>4831</v>
      </c>
      <c r="S577" s="0" t="s">
        <v>4832</v>
      </c>
      <c r="T577" s="0" t="s">
        <v>3604</v>
      </c>
      <c r="U577" s="0" t="s">
        <v>3707</v>
      </c>
      <c r="V577" s="0" t="s">
        <v>3726</v>
      </c>
      <c r="W577" s="0" t="s">
        <v>3607</v>
      </c>
      <c r="X577" s="0" t="s">
        <v>3700</v>
      </c>
      <c r="Y577" s="0" t="s">
        <v>3605</v>
      </c>
      <c r="Z577" s="0" t="s">
        <v>4822</v>
      </c>
      <c r="AA577" s="0" t="s">
        <v>4823</v>
      </c>
      <c r="AB577" s="0" t="s">
        <v>4824</v>
      </c>
      <c r="AC577" s="0" t="s">
        <v>19</v>
      </c>
      <c r="AD577" s="0" t="s">
        <v>19</v>
      </c>
      <c r="AE577" s="0" t="s">
        <v>61</v>
      </c>
      <c r="AF577" s="0" t="s">
        <v>22</v>
      </c>
      <c r="AG577" s="0" t="s">
        <v>22</v>
      </c>
      <c r="AH577" s="0" t="s">
        <v>22</v>
      </c>
      <c r="AI577" s="0" t="s">
        <v>22</v>
      </c>
      <c r="AJ577" s="0" t="s">
        <v>98</v>
      </c>
      <c r="AK577" s="0" t="s">
        <v>98</v>
      </c>
    </row>
    <row customHeight="1" ht="11.25">
      <c r="A578" s="0" t="s">
        <v>22</v>
      </c>
      <c r="B578" s="0" t="s">
        <v>48</v>
      </c>
      <c r="C578" s="0" t="s">
        <v>50</v>
      </c>
      <c r="D578" s="0" t="s">
        <v>22</v>
      </c>
      <c r="E578" s="0" t="s">
        <v>4830</v>
      </c>
      <c r="F578" s="0" t="s">
        <v>1257</v>
      </c>
      <c r="G578" s="0" t="s">
        <v>192</v>
      </c>
      <c r="H578" s="0" t="s">
        <v>192</v>
      </c>
      <c r="I578" s="0" t="s">
        <v>193</v>
      </c>
      <c r="J578" s="0" t="s">
        <v>4831</v>
      </c>
      <c r="K578" s="0" t="s">
        <v>4832</v>
      </c>
      <c r="L578" s="0" t="s">
        <v>4833</v>
      </c>
      <c r="M578" s="0" t="s">
        <v>976</v>
      </c>
      <c r="N578" s="0" t="s">
        <v>98</v>
      </c>
      <c r="O578" s="0" t="s">
        <v>192</v>
      </c>
      <c r="P578" s="0" t="s">
        <v>192</v>
      </c>
      <c r="Q578" s="0" t="s">
        <v>193</v>
      </c>
      <c r="R578" s="0" t="s">
        <v>4831</v>
      </c>
      <c r="S578" s="0" t="s">
        <v>4832</v>
      </c>
      <c r="T578" s="0" t="s">
        <v>3604</v>
      </c>
      <c r="U578" s="0" t="s">
        <v>3707</v>
      </c>
      <c r="V578" s="0" t="s">
        <v>3726</v>
      </c>
      <c r="W578" s="0" t="s">
        <v>3607</v>
      </c>
      <c r="X578" s="0" t="s">
        <v>3700</v>
      </c>
      <c r="Y578" s="0" t="s">
        <v>3605</v>
      </c>
      <c r="Z578" s="0" t="s">
        <v>4822</v>
      </c>
      <c r="AA578" s="0" t="s">
        <v>4823</v>
      </c>
      <c r="AB578" s="0" t="s">
        <v>4824</v>
      </c>
      <c r="AC578" s="0" t="s">
        <v>19</v>
      </c>
      <c r="AD578" s="0" t="s">
        <v>19</v>
      </c>
      <c r="AE578" s="0" t="s">
        <v>61</v>
      </c>
      <c r="AF578" s="0" t="s">
        <v>22</v>
      </c>
      <c r="AG578" s="0" t="s">
        <v>22</v>
      </c>
      <c r="AH578" s="0" t="s">
        <v>22</v>
      </c>
      <c r="AI578" s="0" t="s">
        <v>22</v>
      </c>
      <c r="AJ578" s="0" t="s">
        <v>98</v>
      </c>
      <c r="AK578" s="0" t="s">
        <v>98</v>
      </c>
    </row>
    <row customHeight="1" ht="11.25">
      <c r="A579" s="0" t="s">
        <v>22</v>
      </c>
      <c r="B579" s="0" t="s">
        <v>48</v>
      </c>
      <c r="C579" s="0" t="s">
        <v>50</v>
      </c>
      <c r="D579" s="0" t="s">
        <v>22</v>
      </c>
      <c r="E579" s="0" t="s">
        <v>4834</v>
      </c>
      <c r="F579" s="0" t="s">
        <v>1257</v>
      </c>
      <c r="G579" s="0" t="s">
        <v>192</v>
      </c>
      <c r="H579" s="0" t="s">
        <v>192</v>
      </c>
      <c r="I579" s="0" t="s">
        <v>193</v>
      </c>
      <c r="J579" s="0" t="s">
        <v>4835</v>
      </c>
      <c r="K579" s="0" t="s">
        <v>4836</v>
      </c>
      <c r="L579" s="0" t="s">
        <v>4837</v>
      </c>
      <c r="M579" s="0" t="s">
        <v>976</v>
      </c>
      <c r="N579" s="0" t="s">
        <v>98</v>
      </c>
      <c r="O579" s="0" t="s">
        <v>192</v>
      </c>
      <c r="P579" s="0" t="s">
        <v>192</v>
      </c>
      <c r="Q579" s="0" t="s">
        <v>193</v>
      </c>
      <c r="R579" s="0" t="s">
        <v>4835</v>
      </c>
      <c r="S579" s="0" t="s">
        <v>4836</v>
      </c>
      <c r="T579" s="0" t="s">
        <v>3604</v>
      </c>
      <c r="U579" s="0" t="s">
        <v>3707</v>
      </c>
      <c r="V579" s="0" t="s">
        <v>3726</v>
      </c>
      <c r="W579" s="0" t="s">
        <v>3607</v>
      </c>
      <c r="X579" s="0" t="s">
        <v>3700</v>
      </c>
      <c r="Y579" s="0" t="s">
        <v>3605</v>
      </c>
      <c r="Z579" s="0" t="s">
        <v>4822</v>
      </c>
      <c r="AA579" s="0" t="s">
        <v>4823</v>
      </c>
      <c r="AB579" s="0" t="s">
        <v>4824</v>
      </c>
      <c r="AC579" s="0" t="s">
        <v>19</v>
      </c>
      <c r="AD579" s="0" t="s">
        <v>19</v>
      </c>
      <c r="AE579" s="0" t="s">
        <v>61</v>
      </c>
      <c r="AF579" s="0" t="s">
        <v>22</v>
      </c>
      <c r="AG579" s="0" t="s">
        <v>22</v>
      </c>
      <c r="AH579" s="0" t="s">
        <v>22</v>
      </c>
      <c r="AI579" s="0" t="s">
        <v>22</v>
      </c>
      <c r="AJ579" s="0" t="s">
        <v>98</v>
      </c>
      <c r="AK579" s="0" t="s">
        <v>98</v>
      </c>
    </row>
    <row customHeight="1" ht="11.25">
      <c r="A580" s="0" t="s">
        <v>22</v>
      </c>
      <c r="B580" s="0" t="s">
        <v>48</v>
      </c>
      <c r="C580" s="0" t="s">
        <v>50</v>
      </c>
      <c r="D580" s="0" t="s">
        <v>22</v>
      </c>
      <c r="E580" s="0" t="s">
        <v>4834</v>
      </c>
      <c r="F580" s="0" t="s">
        <v>1257</v>
      </c>
      <c r="G580" s="0" t="s">
        <v>192</v>
      </c>
      <c r="H580" s="0" t="s">
        <v>192</v>
      </c>
      <c r="I580" s="0" t="s">
        <v>193</v>
      </c>
      <c r="J580" s="0" t="s">
        <v>4835</v>
      </c>
      <c r="K580" s="0" t="s">
        <v>4836</v>
      </c>
      <c r="L580" s="0" t="s">
        <v>4837</v>
      </c>
      <c r="M580" s="0" t="s">
        <v>976</v>
      </c>
      <c r="N580" s="0" t="s">
        <v>98</v>
      </c>
      <c r="O580" s="0" t="s">
        <v>192</v>
      </c>
      <c r="P580" s="0" t="s">
        <v>192</v>
      </c>
      <c r="Q580" s="0" t="s">
        <v>193</v>
      </c>
      <c r="R580" s="0" t="s">
        <v>4835</v>
      </c>
      <c r="S580" s="0" t="s">
        <v>4836</v>
      </c>
      <c r="T580" s="0" t="s">
        <v>3604</v>
      </c>
      <c r="U580" s="0" t="s">
        <v>3707</v>
      </c>
      <c r="V580" s="0" t="s">
        <v>3726</v>
      </c>
      <c r="W580" s="0" t="s">
        <v>3607</v>
      </c>
      <c r="X580" s="0" t="s">
        <v>3700</v>
      </c>
      <c r="Y580" s="0" t="s">
        <v>3605</v>
      </c>
      <c r="Z580" s="0" t="s">
        <v>4822</v>
      </c>
      <c r="AA580" s="0" t="s">
        <v>4823</v>
      </c>
      <c r="AB580" s="0" t="s">
        <v>4824</v>
      </c>
      <c r="AC580" s="0" t="s">
        <v>19</v>
      </c>
      <c r="AD580" s="0" t="s">
        <v>19</v>
      </c>
      <c r="AE580" s="0" t="s">
        <v>61</v>
      </c>
      <c r="AF580" s="0" t="s">
        <v>22</v>
      </c>
      <c r="AG580" s="0" t="s">
        <v>22</v>
      </c>
      <c r="AH580" s="0" t="s">
        <v>22</v>
      </c>
      <c r="AI580" s="0" t="s">
        <v>22</v>
      </c>
      <c r="AJ580" s="0" t="s">
        <v>98</v>
      </c>
      <c r="AK580" s="0" t="s">
        <v>98</v>
      </c>
    </row>
    <row customHeight="1" ht="11.25">
      <c r="A581" s="0" t="s">
        <v>22</v>
      </c>
      <c r="B581" s="0" t="s">
        <v>48</v>
      </c>
      <c r="C581" s="0" t="s">
        <v>50</v>
      </c>
      <c r="D581" s="0" t="s">
        <v>22</v>
      </c>
      <c r="E581" s="0" t="s">
        <v>4838</v>
      </c>
      <c r="F581" s="0" t="s">
        <v>1257</v>
      </c>
      <c r="G581" s="0" t="s">
        <v>1581</v>
      </c>
      <c r="H581" s="0" t="s">
        <v>1581</v>
      </c>
      <c r="I581" s="0" t="s">
        <v>1582</v>
      </c>
      <c r="J581" s="0" t="s">
        <v>4839</v>
      </c>
      <c r="K581" s="0" t="s">
        <v>4840</v>
      </c>
      <c r="L581" s="0" t="s">
        <v>4841</v>
      </c>
      <c r="M581" s="0" t="s">
        <v>976</v>
      </c>
      <c r="N581" s="0" t="s">
        <v>98</v>
      </c>
      <c r="O581" s="0" t="s">
        <v>1581</v>
      </c>
      <c r="P581" s="0" t="s">
        <v>1581</v>
      </c>
      <c r="Q581" s="0" t="s">
        <v>1582</v>
      </c>
      <c r="R581" s="0" t="s">
        <v>4839</v>
      </c>
      <c r="S581" s="0" t="s">
        <v>4840</v>
      </c>
      <c r="T581" s="0" t="s">
        <v>3604</v>
      </c>
      <c r="U581" s="0" t="s">
        <v>3707</v>
      </c>
      <c r="V581" s="0" t="s">
        <v>3726</v>
      </c>
      <c r="W581" s="0" t="s">
        <v>3607</v>
      </c>
      <c r="X581" s="0" t="s">
        <v>3700</v>
      </c>
      <c r="Y581" s="0" t="s">
        <v>3605</v>
      </c>
      <c r="Z581" s="0" t="s">
        <v>4822</v>
      </c>
      <c r="AA581" s="0" t="s">
        <v>4823</v>
      </c>
      <c r="AB581" s="0" t="s">
        <v>4824</v>
      </c>
      <c r="AC581" s="0" t="s">
        <v>19</v>
      </c>
      <c r="AD581" s="0" t="s">
        <v>19</v>
      </c>
      <c r="AE581" s="0" t="s">
        <v>61</v>
      </c>
      <c r="AF581" s="0" t="s">
        <v>22</v>
      </c>
      <c r="AG581" s="0" t="s">
        <v>22</v>
      </c>
      <c r="AH581" s="0" t="s">
        <v>22</v>
      </c>
      <c r="AI581" s="0" t="s">
        <v>22</v>
      </c>
      <c r="AJ581" s="0" t="s">
        <v>98</v>
      </c>
      <c r="AK581" s="0" t="s">
        <v>98</v>
      </c>
    </row>
    <row customHeight="1" ht="11.25">
      <c r="A582" s="0" t="s">
        <v>22</v>
      </c>
      <c r="B582" s="0" t="s">
        <v>48</v>
      </c>
      <c r="C582" s="0" t="s">
        <v>50</v>
      </c>
      <c r="D582" s="0" t="s">
        <v>22</v>
      </c>
      <c r="E582" s="0" t="s">
        <v>4838</v>
      </c>
      <c r="F582" s="0" t="s">
        <v>1257</v>
      </c>
      <c r="G582" s="0" t="s">
        <v>110</v>
      </c>
      <c r="H582" s="0" t="s">
        <v>110</v>
      </c>
      <c r="I582" s="0" t="s">
        <v>111</v>
      </c>
      <c r="J582" s="0" t="s">
        <v>4839</v>
      </c>
      <c r="K582" s="0" t="s">
        <v>4842</v>
      </c>
      <c r="L582" s="0" t="s">
        <v>4841</v>
      </c>
      <c r="M582" s="0" t="s">
        <v>976</v>
      </c>
      <c r="N582" s="0" t="s">
        <v>98</v>
      </c>
      <c r="O582" s="0" t="s">
        <v>110</v>
      </c>
      <c r="P582" s="0" t="s">
        <v>110</v>
      </c>
      <c r="Q582" s="0" t="s">
        <v>111</v>
      </c>
      <c r="R582" s="0" t="s">
        <v>4839</v>
      </c>
      <c r="S582" s="0" t="s">
        <v>4842</v>
      </c>
      <c r="T582" s="0" t="s">
        <v>3604</v>
      </c>
      <c r="U582" s="0" t="s">
        <v>3707</v>
      </c>
      <c r="V582" s="0" t="s">
        <v>3726</v>
      </c>
      <c r="W582" s="0" t="s">
        <v>3607</v>
      </c>
      <c r="X582" s="0" t="s">
        <v>3700</v>
      </c>
      <c r="Y582" s="0" t="s">
        <v>3605</v>
      </c>
      <c r="Z582" s="0" t="s">
        <v>4822</v>
      </c>
      <c r="AA582" s="0" t="s">
        <v>4823</v>
      </c>
      <c r="AB582" s="0" t="s">
        <v>4824</v>
      </c>
      <c r="AC582" s="0" t="s">
        <v>19</v>
      </c>
      <c r="AD582" s="0" t="s">
        <v>19</v>
      </c>
      <c r="AE582" s="0" t="s">
        <v>61</v>
      </c>
      <c r="AF582" s="0" t="s">
        <v>22</v>
      </c>
      <c r="AG582" s="0" t="s">
        <v>22</v>
      </c>
      <c r="AH582" s="0" t="s">
        <v>22</v>
      </c>
      <c r="AI582" s="0" t="s">
        <v>22</v>
      </c>
      <c r="AJ582" s="0" t="s">
        <v>98</v>
      </c>
      <c r="AK582" s="0" t="s">
        <v>98</v>
      </c>
    </row>
    <row customHeight="1" ht="11.25">
      <c r="A583" s="0" t="s">
        <v>22</v>
      </c>
      <c r="B583" s="0" t="s">
        <v>48</v>
      </c>
      <c r="C583" s="0" t="s">
        <v>50</v>
      </c>
      <c r="D583" s="0" t="s">
        <v>22</v>
      </c>
      <c r="E583" s="0" t="s">
        <v>4843</v>
      </c>
      <c r="F583" s="0" t="s">
        <v>1257</v>
      </c>
      <c r="G583" s="0" t="s">
        <v>107</v>
      </c>
      <c r="H583" s="0" t="s">
        <v>107</v>
      </c>
      <c r="I583" s="0" t="s">
        <v>108</v>
      </c>
      <c r="J583" s="0" t="s">
        <v>4844</v>
      </c>
      <c r="K583" s="0" t="s">
        <v>4845</v>
      </c>
      <c r="L583" s="0" t="s">
        <v>4846</v>
      </c>
      <c r="M583" s="0" t="s">
        <v>976</v>
      </c>
      <c r="N583" s="0" t="s">
        <v>98</v>
      </c>
      <c r="O583" s="0" t="s">
        <v>107</v>
      </c>
      <c r="P583" s="0" t="s">
        <v>107</v>
      </c>
      <c r="Q583" s="0" t="s">
        <v>108</v>
      </c>
      <c r="R583" s="0" t="s">
        <v>4844</v>
      </c>
      <c r="S583" s="0" t="s">
        <v>4845</v>
      </c>
      <c r="T583" s="0" t="s">
        <v>3604</v>
      </c>
      <c r="U583" s="0" t="s">
        <v>3707</v>
      </c>
      <c r="V583" s="0" t="s">
        <v>3726</v>
      </c>
      <c r="W583" s="0" t="s">
        <v>3607</v>
      </c>
      <c r="X583" s="0" t="s">
        <v>3700</v>
      </c>
      <c r="Y583" s="0" t="s">
        <v>3605</v>
      </c>
      <c r="Z583" s="0" t="s">
        <v>4822</v>
      </c>
      <c r="AA583" s="0" t="s">
        <v>4823</v>
      </c>
      <c r="AB583" s="0" t="s">
        <v>4824</v>
      </c>
      <c r="AC583" s="0" t="s">
        <v>19</v>
      </c>
      <c r="AD583" s="0" t="s">
        <v>19</v>
      </c>
      <c r="AE583" s="0" t="s">
        <v>61</v>
      </c>
      <c r="AF583" s="0" t="s">
        <v>22</v>
      </c>
      <c r="AG583" s="0" t="s">
        <v>22</v>
      </c>
      <c r="AH583" s="0" t="s">
        <v>22</v>
      </c>
      <c r="AI583" s="0" t="s">
        <v>22</v>
      </c>
      <c r="AJ583" s="0" t="s">
        <v>1642</v>
      </c>
      <c r="AK583" s="0" t="s">
        <v>1642</v>
      </c>
    </row>
    <row customHeight="1" ht="11.25">
      <c r="A584" s="0" t="s">
        <v>22</v>
      </c>
      <c r="B584" s="0" t="s">
        <v>48</v>
      </c>
      <c r="C584" s="0" t="s">
        <v>50</v>
      </c>
      <c r="D584" s="0" t="s">
        <v>22</v>
      </c>
      <c r="E584" s="0" t="s">
        <v>4843</v>
      </c>
      <c r="F584" s="0" t="s">
        <v>1257</v>
      </c>
      <c r="G584" s="0" t="s">
        <v>107</v>
      </c>
      <c r="H584" s="0" t="s">
        <v>107</v>
      </c>
      <c r="I584" s="0" t="s">
        <v>108</v>
      </c>
      <c r="J584" s="0" t="s">
        <v>4844</v>
      </c>
      <c r="K584" s="0" t="s">
        <v>4845</v>
      </c>
      <c r="L584" s="0" t="s">
        <v>4846</v>
      </c>
      <c r="M584" s="0" t="s">
        <v>976</v>
      </c>
      <c r="N584" s="0" t="s">
        <v>98</v>
      </c>
      <c r="O584" s="0" t="s">
        <v>107</v>
      </c>
      <c r="P584" s="0" t="s">
        <v>107</v>
      </c>
      <c r="Q584" s="0" t="s">
        <v>108</v>
      </c>
      <c r="R584" s="0" t="s">
        <v>4844</v>
      </c>
      <c r="S584" s="0" t="s">
        <v>4845</v>
      </c>
      <c r="T584" s="0" t="s">
        <v>3604</v>
      </c>
      <c r="U584" s="0" t="s">
        <v>3707</v>
      </c>
      <c r="V584" s="0" t="s">
        <v>3726</v>
      </c>
      <c r="W584" s="0" t="s">
        <v>3607</v>
      </c>
      <c r="X584" s="0" t="s">
        <v>3700</v>
      </c>
      <c r="Y584" s="0" t="s">
        <v>3605</v>
      </c>
      <c r="Z584" s="0" t="s">
        <v>4822</v>
      </c>
      <c r="AA584" s="0" t="s">
        <v>4823</v>
      </c>
      <c r="AB584" s="0" t="s">
        <v>4824</v>
      </c>
      <c r="AC584" s="0" t="s">
        <v>19</v>
      </c>
      <c r="AD584" s="0" t="s">
        <v>19</v>
      </c>
      <c r="AE584" s="0" t="s">
        <v>61</v>
      </c>
      <c r="AF584" s="0" t="s">
        <v>22</v>
      </c>
      <c r="AG584" s="0" t="s">
        <v>22</v>
      </c>
      <c r="AH584" s="0" t="s">
        <v>22</v>
      </c>
      <c r="AI584" s="0" t="s">
        <v>22</v>
      </c>
      <c r="AJ584" s="0" t="s">
        <v>1642</v>
      </c>
      <c r="AK584" s="0" t="s">
        <v>1642</v>
      </c>
    </row>
    <row customHeight="1" ht="11.25">
      <c r="A585" s="0" t="s">
        <v>22</v>
      </c>
      <c r="B585" s="0" t="s">
        <v>48</v>
      </c>
      <c r="C585" s="0" t="s">
        <v>50</v>
      </c>
      <c r="D585" s="0" t="s">
        <v>22</v>
      </c>
      <c r="E585" s="0" t="s">
        <v>4847</v>
      </c>
      <c r="F585" s="0" t="s">
        <v>1269</v>
      </c>
      <c r="G585" s="0" t="s">
        <v>181</v>
      </c>
      <c r="H585" s="0" t="s">
        <v>181</v>
      </c>
      <c r="I585" s="0" t="s">
        <v>182</v>
      </c>
      <c r="J585" s="0" t="s">
        <v>4848</v>
      </c>
      <c r="K585" s="0" t="s">
        <v>4849</v>
      </c>
      <c r="L585" s="0" t="s">
        <v>976</v>
      </c>
      <c r="M585" s="0" t="s">
        <v>976</v>
      </c>
      <c r="N585" s="0" t="s">
        <v>98</v>
      </c>
      <c r="O585" s="0" t="s">
        <v>181</v>
      </c>
      <c r="P585" s="0" t="s">
        <v>181</v>
      </c>
      <c r="Q585" s="0" t="s">
        <v>182</v>
      </c>
      <c r="R585" s="0" t="s">
        <v>4848</v>
      </c>
      <c r="S585" s="0" t="s">
        <v>4849</v>
      </c>
      <c r="T585" s="0" t="s">
        <v>3604</v>
      </c>
      <c r="U585" s="0" t="s">
        <v>3707</v>
      </c>
      <c r="V585" s="0" t="s">
        <v>3718</v>
      </c>
      <c r="W585" s="0" t="s">
        <v>3607</v>
      </c>
      <c r="X585" s="0" t="s">
        <v>3700</v>
      </c>
      <c r="Y585" s="0" t="s">
        <v>3605</v>
      </c>
      <c r="Z585" s="0" t="s">
        <v>3719</v>
      </c>
      <c r="AA585" s="0" t="s">
        <v>3710</v>
      </c>
      <c r="AB585" s="0" t="s">
        <v>3720</v>
      </c>
      <c r="AC585" s="0" t="s">
        <v>61</v>
      </c>
      <c r="AD585" s="0" t="s">
        <v>19</v>
      </c>
      <c r="AE585" s="0" t="s">
        <v>19</v>
      </c>
      <c r="AF585" s="0" t="s">
        <v>89</v>
      </c>
      <c r="AG585" s="0" t="s">
        <v>944</v>
      </c>
      <c r="AH585" s="0" t="s">
        <v>22</v>
      </c>
      <c r="AI585" s="0" t="s">
        <v>22</v>
      </c>
      <c r="AJ585" s="0" t="s">
        <v>22</v>
      </c>
      <c r="AK585" s="0" t="s">
        <v>22</v>
      </c>
    </row>
    <row customHeight="1" ht="11.25">
      <c r="A586" s="0" t="s">
        <v>22</v>
      </c>
      <c r="B586" s="0" t="s">
        <v>48</v>
      </c>
      <c r="C586" s="0" t="s">
        <v>50</v>
      </c>
      <c r="D586" s="0" t="s">
        <v>22</v>
      </c>
      <c r="E586" s="0" t="s">
        <v>4850</v>
      </c>
      <c r="F586" s="0" t="s">
        <v>1269</v>
      </c>
      <c r="G586" s="0" t="s">
        <v>181</v>
      </c>
      <c r="H586" s="0" t="s">
        <v>181</v>
      </c>
      <c r="I586" s="0" t="s">
        <v>182</v>
      </c>
      <c r="J586" s="0" t="s">
        <v>4816</v>
      </c>
      <c r="K586" s="0" t="s">
        <v>4817</v>
      </c>
      <c r="L586" s="0" t="s">
        <v>976</v>
      </c>
      <c r="M586" s="0" t="s">
        <v>976</v>
      </c>
      <c r="N586" s="0" t="s">
        <v>98</v>
      </c>
      <c r="O586" s="0" t="s">
        <v>181</v>
      </c>
      <c r="P586" s="0" t="s">
        <v>181</v>
      </c>
      <c r="Q586" s="0" t="s">
        <v>182</v>
      </c>
      <c r="R586" s="0" t="s">
        <v>4816</v>
      </c>
      <c r="S586" s="0" t="s">
        <v>4817</v>
      </c>
      <c r="T586" s="0" t="s">
        <v>3604</v>
      </c>
      <c r="U586" s="0" t="s">
        <v>3707</v>
      </c>
      <c r="V586" s="0" t="s">
        <v>3718</v>
      </c>
      <c r="W586" s="0" t="s">
        <v>3607</v>
      </c>
      <c r="X586" s="0" t="s">
        <v>3700</v>
      </c>
      <c r="Y586" s="0" t="s">
        <v>3605</v>
      </c>
      <c r="Z586" s="0" t="s">
        <v>3719</v>
      </c>
      <c r="AA586" s="0" t="s">
        <v>3710</v>
      </c>
      <c r="AB586" s="0" t="s">
        <v>3720</v>
      </c>
      <c r="AC586" s="0" t="s">
        <v>61</v>
      </c>
      <c r="AD586" s="0" t="s">
        <v>19</v>
      </c>
      <c r="AE586" s="0" t="s">
        <v>19</v>
      </c>
      <c r="AF586" s="0" t="s">
        <v>940</v>
      </c>
      <c r="AG586" s="0" t="s">
        <v>940</v>
      </c>
      <c r="AH586" s="0" t="s">
        <v>22</v>
      </c>
      <c r="AI586" s="0" t="s">
        <v>22</v>
      </c>
      <c r="AJ586" s="0" t="s">
        <v>22</v>
      </c>
      <c r="AK586" s="0" t="s">
        <v>22</v>
      </c>
    </row>
    <row customHeight="1" ht="11.25">
      <c r="A587" s="0" t="s">
        <v>22</v>
      </c>
      <c r="B587" s="0" t="s">
        <v>48</v>
      </c>
      <c r="C587" s="0" t="s">
        <v>50</v>
      </c>
      <c r="D587" s="0" t="s">
        <v>22</v>
      </c>
      <c r="E587" s="0" t="s">
        <v>4851</v>
      </c>
      <c r="F587" s="0" t="s">
        <v>1257</v>
      </c>
      <c r="G587" s="0" t="s">
        <v>1348</v>
      </c>
      <c r="H587" s="0" t="s">
        <v>1348</v>
      </c>
      <c r="I587" s="0" t="s">
        <v>1349</v>
      </c>
      <c r="J587" s="0" t="s">
        <v>1350</v>
      </c>
      <c r="K587" s="0" t="s">
        <v>1351</v>
      </c>
      <c r="L587" s="0" t="s">
        <v>4852</v>
      </c>
      <c r="M587" s="0" t="s">
        <v>1261</v>
      </c>
      <c r="N587" s="0" t="s">
        <v>98</v>
      </c>
      <c r="O587" s="0" t="s">
        <v>1348</v>
      </c>
      <c r="P587" s="0" t="s">
        <v>1348</v>
      </c>
      <c r="Q587" s="0" t="s">
        <v>1349</v>
      </c>
      <c r="R587" s="0" t="s">
        <v>1350</v>
      </c>
      <c r="S587" s="0" t="s">
        <v>1351</v>
      </c>
      <c r="T587" s="0" t="s">
        <v>3604</v>
      </c>
      <c r="U587" s="0" t="s">
        <v>3605</v>
      </c>
      <c r="V587" s="0" t="s">
        <v>3726</v>
      </c>
      <c r="W587" s="0" t="s">
        <v>3607</v>
      </c>
      <c r="X587" s="0" t="s">
        <v>3754</v>
      </c>
      <c r="Y587" s="0" t="s">
        <v>3733</v>
      </c>
      <c r="Z587" s="0" t="s">
        <v>1261</v>
      </c>
      <c r="AA587" s="0" t="s">
        <v>4853</v>
      </c>
      <c r="AB587" s="0" t="s">
        <v>4854</v>
      </c>
      <c r="AC587" s="0" t="s">
        <v>19</v>
      </c>
      <c r="AD587" s="0" t="s">
        <v>19</v>
      </c>
      <c r="AE587" s="0" t="s">
        <v>61</v>
      </c>
      <c r="AF587" s="0" t="s">
        <v>22</v>
      </c>
      <c r="AG587" s="0" t="s">
        <v>22</v>
      </c>
      <c r="AH587" s="0" t="s">
        <v>22</v>
      </c>
      <c r="AI587" s="0" t="s">
        <v>22</v>
      </c>
      <c r="AJ587" s="0" t="s">
        <v>4298</v>
      </c>
      <c r="AK587" s="0" t="s">
        <v>4298</v>
      </c>
    </row>
    <row customHeight="1" ht="11.25">
      <c r="A588" s="0" t="s">
        <v>22</v>
      </c>
      <c r="B588" s="0" t="s">
        <v>48</v>
      </c>
      <c r="C588" s="0" t="s">
        <v>50</v>
      </c>
      <c r="D588" s="0" t="s">
        <v>22</v>
      </c>
      <c r="E588" s="0" t="s">
        <v>4851</v>
      </c>
      <c r="F588" s="0" t="s">
        <v>1257</v>
      </c>
      <c r="G588" s="0" t="s">
        <v>139</v>
      </c>
      <c r="H588" s="0" t="s">
        <v>139</v>
      </c>
      <c r="I588" s="0" t="s">
        <v>140</v>
      </c>
      <c r="J588" s="0" t="s">
        <v>1350</v>
      </c>
      <c r="K588" s="0" t="s">
        <v>3689</v>
      </c>
      <c r="L588" s="0" t="s">
        <v>4852</v>
      </c>
      <c r="M588" s="0" t="s">
        <v>1261</v>
      </c>
      <c r="N588" s="0" t="s">
        <v>98</v>
      </c>
      <c r="O588" s="0" t="s">
        <v>139</v>
      </c>
      <c r="P588" s="0" t="s">
        <v>139</v>
      </c>
      <c r="Q588" s="0" t="s">
        <v>140</v>
      </c>
      <c r="R588" s="0" t="s">
        <v>1350</v>
      </c>
      <c r="S588" s="0" t="s">
        <v>3689</v>
      </c>
      <c r="T588" s="0" t="s">
        <v>3604</v>
      </c>
      <c r="U588" s="0" t="s">
        <v>3605</v>
      </c>
      <c r="V588" s="0" t="s">
        <v>3726</v>
      </c>
      <c r="W588" s="0" t="s">
        <v>3607</v>
      </c>
      <c r="X588" s="0" t="s">
        <v>3754</v>
      </c>
      <c r="Y588" s="0" t="s">
        <v>3733</v>
      </c>
      <c r="Z588" s="0" t="s">
        <v>1261</v>
      </c>
      <c r="AA588" s="0" t="s">
        <v>4853</v>
      </c>
      <c r="AB588" s="0" t="s">
        <v>4854</v>
      </c>
      <c r="AC588" s="0" t="s">
        <v>19</v>
      </c>
      <c r="AD588" s="0" t="s">
        <v>19</v>
      </c>
      <c r="AE588" s="0" t="s">
        <v>61</v>
      </c>
      <c r="AF588" s="0" t="s">
        <v>22</v>
      </c>
      <c r="AG588" s="0" t="s">
        <v>22</v>
      </c>
      <c r="AH588" s="0" t="s">
        <v>22</v>
      </c>
      <c r="AI588" s="0" t="s">
        <v>22</v>
      </c>
      <c r="AJ588" s="0" t="s">
        <v>4298</v>
      </c>
      <c r="AK588" s="0" t="s">
        <v>4298</v>
      </c>
    </row>
    <row customHeight="1" ht="11.25">
      <c r="A589" s="0" t="s">
        <v>22</v>
      </c>
      <c r="B589" s="0" t="s">
        <v>48</v>
      </c>
      <c r="C589" s="0" t="s">
        <v>50</v>
      </c>
      <c r="D589" s="0" t="s">
        <v>22</v>
      </c>
      <c r="E589" s="0" t="s">
        <v>4855</v>
      </c>
      <c r="F589" s="0" t="s">
        <v>1257</v>
      </c>
      <c r="G589" s="0" t="s">
        <v>181</v>
      </c>
      <c r="H589" s="0" t="s">
        <v>181</v>
      </c>
      <c r="I589" s="0" t="s">
        <v>182</v>
      </c>
      <c r="J589" s="0" t="s">
        <v>4305</v>
      </c>
      <c r="K589" s="0" t="s">
        <v>4306</v>
      </c>
      <c r="L589" s="0" t="s">
        <v>976</v>
      </c>
      <c r="M589" s="0" t="s">
        <v>976</v>
      </c>
      <c r="N589" s="0" t="s">
        <v>98</v>
      </c>
      <c r="O589" s="0" t="s">
        <v>181</v>
      </c>
      <c r="P589" s="0" t="s">
        <v>181</v>
      </c>
      <c r="Q589" s="0" t="s">
        <v>182</v>
      </c>
      <c r="R589" s="0" t="s">
        <v>4305</v>
      </c>
      <c r="S589" s="0" t="s">
        <v>4306</v>
      </c>
      <c r="T589" s="0" t="s">
        <v>4202</v>
      </c>
      <c r="U589" s="0" t="s">
        <v>4202</v>
      </c>
      <c r="V589" s="0" t="s">
        <v>3726</v>
      </c>
      <c r="W589" s="0" t="s">
        <v>3607</v>
      </c>
      <c r="X589" s="0" t="s">
        <v>3754</v>
      </c>
      <c r="Y589" s="0" t="s">
        <v>3733</v>
      </c>
      <c r="Z589" s="0" t="s">
        <v>1261</v>
      </c>
      <c r="AA589" s="0" t="s">
        <v>4355</v>
      </c>
      <c r="AB589" s="0" t="s">
        <v>4356</v>
      </c>
      <c r="AC589" s="0" t="s">
        <v>19</v>
      </c>
      <c r="AD589" s="0" t="s">
        <v>19</v>
      </c>
      <c r="AE589" s="0" t="s">
        <v>61</v>
      </c>
      <c r="AF589" s="0" t="s">
        <v>22</v>
      </c>
      <c r="AG589" s="0" t="s">
        <v>22</v>
      </c>
      <c r="AH589" s="0" t="s">
        <v>22</v>
      </c>
      <c r="AI589" s="0" t="s">
        <v>22</v>
      </c>
      <c r="AJ589" s="0" t="s">
        <v>4856</v>
      </c>
      <c r="AK589" s="0" t="s">
        <v>4857</v>
      </c>
    </row>
    <row customHeight="1" ht="11.25">
      <c r="A590" s="0" t="s">
        <v>22</v>
      </c>
      <c r="B590" s="0" t="s">
        <v>48</v>
      </c>
      <c r="C590" s="0" t="s">
        <v>50</v>
      </c>
      <c r="D590" s="0" t="s">
        <v>22</v>
      </c>
      <c r="E590" s="0" t="s">
        <v>4858</v>
      </c>
      <c r="F590" s="0" t="s">
        <v>1257</v>
      </c>
      <c r="G590" s="0" t="s">
        <v>185</v>
      </c>
      <c r="H590" s="0" t="s">
        <v>185</v>
      </c>
      <c r="I590" s="0" t="s">
        <v>186</v>
      </c>
      <c r="J590" s="0" t="s">
        <v>3744</v>
      </c>
      <c r="K590" s="0" t="s">
        <v>3745</v>
      </c>
      <c r="L590" s="0" t="s">
        <v>976</v>
      </c>
      <c r="M590" s="0" t="s">
        <v>4859</v>
      </c>
      <c r="N590" s="0" t="s">
        <v>98</v>
      </c>
      <c r="O590" s="0" t="s">
        <v>185</v>
      </c>
      <c r="P590" s="0" t="s">
        <v>185</v>
      </c>
      <c r="Q590" s="0" t="s">
        <v>186</v>
      </c>
      <c r="R590" s="0" t="s">
        <v>3744</v>
      </c>
      <c r="S590" s="0" t="s">
        <v>3745</v>
      </c>
      <c r="T590" s="0" t="s">
        <v>3604</v>
      </c>
      <c r="U590" s="0" t="s">
        <v>3605</v>
      </c>
      <c r="V590" s="0" t="s">
        <v>3606</v>
      </c>
      <c r="W590" s="0" t="s">
        <v>3607</v>
      </c>
      <c r="X590" s="0" t="s">
        <v>3754</v>
      </c>
      <c r="Y590" s="0" t="s">
        <v>3733</v>
      </c>
      <c r="Z590" s="0" t="s">
        <v>1261</v>
      </c>
      <c r="AA590" s="0" t="s">
        <v>4860</v>
      </c>
      <c r="AB590" s="0" t="s">
        <v>4861</v>
      </c>
      <c r="AC590" s="0" t="s">
        <v>19</v>
      </c>
      <c r="AD590" s="0" t="s">
        <v>19</v>
      </c>
      <c r="AE590" s="0" t="s">
        <v>61</v>
      </c>
      <c r="AF590" s="0" t="s">
        <v>22</v>
      </c>
      <c r="AG590" s="0" t="s">
        <v>22</v>
      </c>
      <c r="AH590" s="0" t="s">
        <v>22</v>
      </c>
      <c r="AI590" s="0" t="s">
        <v>22</v>
      </c>
      <c r="AJ590" s="0" t="s">
        <v>3622</v>
      </c>
      <c r="AK590" s="0" t="s">
        <v>3622</v>
      </c>
    </row>
    <row customHeight="1" ht="11.25">
      <c r="A591" s="0" t="s">
        <v>22</v>
      </c>
      <c r="B591" s="0" t="s">
        <v>48</v>
      </c>
      <c r="C591" s="0" t="s">
        <v>50</v>
      </c>
      <c r="D591" s="0" t="s">
        <v>22</v>
      </c>
      <c r="E591" s="0" t="s">
        <v>4858</v>
      </c>
      <c r="F591" s="0" t="s">
        <v>1257</v>
      </c>
      <c r="G591" s="0" t="s">
        <v>185</v>
      </c>
      <c r="H591" s="0" t="s">
        <v>185</v>
      </c>
      <c r="I591" s="0" t="s">
        <v>186</v>
      </c>
      <c r="J591" s="0" t="s">
        <v>3744</v>
      </c>
      <c r="K591" s="0" t="s">
        <v>3745</v>
      </c>
      <c r="L591" s="0" t="s">
        <v>976</v>
      </c>
      <c r="M591" s="0" t="s">
        <v>4859</v>
      </c>
      <c r="N591" s="0" t="s">
        <v>98</v>
      </c>
      <c r="O591" s="0" t="s">
        <v>185</v>
      </c>
      <c r="P591" s="0" t="s">
        <v>185</v>
      </c>
      <c r="Q591" s="0" t="s">
        <v>186</v>
      </c>
      <c r="R591" s="0" t="s">
        <v>3744</v>
      </c>
      <c r="S591" s="0" t="s">
        <v>3745</v>
      </c>
      <c r="T591" s="0" t="s">
        <v>3604</v>
      </c>
      <c r="U591" s="0" t="s">
        <v>3605</v>
      </c>
      <c r="V591" s="0" t="s">
        <v>3606</v>
      </c>
      <c r="W591" s="0" t="s">
        <v>3607</v>
      </c>
      <c r="X591" s="0" t="s">
        <v>3754</v>
      </c>
      <c r="Y591" s="0" t="s">
        <v>3733</v>
      </c>
      <c r="Z591" s="0" t="s">
        <v>1261</v>
      </c>
      <c r="AA591" s="0" t="s">
        <v>4860</v>
      </c>
      <c r="AB591" s="0" t="s">
        <v>4861</v>
      </c>
      <c r="AC591" s="0" t="s">
        <v>19</v>
      </c>
      <c r="AD591" s="0" t="s">
        <v>19</v>
      </c>
      <c r="AE591" s="0" t="s">
        <v>61</v>
      </c>
      <c r="AF591" s="0" t="s">
        <v>22</v>
      </c>
      <c r="AG591" s="0" t="s">
        <v>22</v>
      </c>
      <c r="AH591" s="0" t="s">
        <v>22</v>
      </c>
      <c r="AI591" s="0" t="s">
        <v>22</v>
      </c>
      <c r="AJ591" s="0" t="s">
        <v>3622</v>
      </c>
      <c r="AK591" s="0" t="s">
        <v>3622</v>
      </c>
    </row>
    <row customHeight="1" ht="11.25">
      <c r="A592" s="0" t="s">
        <v>22</v>
      </c>
      <c r="B592" s="0" t="s">
        <v>48</v>
      </c>
      <c r="C592" s="0" t="s">
        <v>50</v>
      </c>
      <c r="D592" s="0" t="s">
        <v>22</v>
      </c>
      <c r="E592" s="0" t="s">
        <v>4862</v>
      </c>
      <c r="F592" s="0" t="s">
        <v>1257</v>
      </c>
      <c r="G592" s="0" t="s">
        <v>133</v>
      </c>
      <c r="H592" s="0" t="s">
        <v>133</v>
      </c>
      <c r="I592" s="0" t="s">
        <v>134</v>
      </c>
      <c r="J592" s="0" t="s">
        <v>1295</v>
      </c>
      <c r="K592" s="0" t="s">
        <v>1296</v>
      </c>
      <c r="L592" s="0" t="s">
        <v>1302</v>
      </c>
      <c r="M592" s="0" t="s">
        <v>1261</v>
      </c>
      <c r="N592" s="0" t="s">
        <v>98</v>
      </c>
      <c r="O592" s="0" t="s">
        <v>133</v>
      </c>
      <c r="P592" s="0" t="s">
        <v>133</v>
      </c>
      <c r="Q592" s="0" t="s">
        <v>134</v>
      </c>
      <c r="R592" s="0" t="s">
        <v>1295</v>
      </c>
      <c r="S592" s="0" t="s">
        <v>1296</v>
      </c>
      <c r="T592" s="0" t="s">
        <v>3604</v>
      </c>
      <c r="U592" s="0" t="s">
        <v>3605</v>
      </c>
      <c r="V592" s="0" t="s">
        <v>4863</v>
      </c>
      <c r="W592" s="0" t="s">
        <v>3607</v>
      </c>
      <c r="X592" s="0" t="s">
        <v>3754</v>
      </c>
      <c r="Y592" s="0" t="s">
        <v>3733</v>
      </c>
      <c r="Z592" s="0" t="s">
        <v>1261</v>
      </c>
      <c r="AA592" s="0" t="s">
        <v>4864</v>
      </c>
      <c r="AB592" s="0" t="s">
        <v>4865</v>
      </c>
      <c r="AC592" s="0" t="s">
        <v>19</v>
      </c>
      <c r="AD592" s="0" t="s">
        <v>19</v>
      </c>
      <c r="AE592" s="0" t="s">
        <v>61</v>
      </c>
      <c r="AF592" s="0" t="s">
        <v>22</v>
      </c>
      <c r="AG592" s="0" t="s">
        <v>22</v>
      </c>
      <c r="AH592" s="0" t="s">
        <v>22</v>
      </c>
      <c r="AI592" s="0" t="s">
        <v>22</v>
      </c>
      <c r="AJ592" s="0" t="s">
        <v>4866</v>
      </c>
      <c r="AK592" s="0" t="s">
        <v>4867</v>
      </c>
    </row>
    <row customHeight="1" ht="11.25">
      <c r="A593" s="0" t="s">
        <v>22</v>
      </c>
      <c r="B593" s="0" t="s">
        <v>48</v>
      </c>
      <c r="C593" s="0" t="s">
        <v>50</v>
      </c>
      <c r="D593" s="0" t="s">
        <v>22</v>
      </c>
      <c r="E593" s="0" t="s">
        <v>4862</v>
      </c>
      <c r="F593" s="0" t="s">
        <v>1257</v>
      </c>
      <c r="G593" s="0" t="s">
        <v>133</v>
      </c>
      <c r="H593" s="0" t="s">
        <v>133</v>
      </c>
      <c r="I593" s="0" t="s">
        <v>134</v>
      </c>
      <c r="J593" s="0" t="s">
        <v>1295</v>
      </c>
      <c r="K593" s="0" t="s">
        <v>1296</v>
      </c>
      <c r="L593" s="0" t="s">
        <v>1302</v>
      </c>
      <c r="M593" s="0" t="s">
        <v>1261</v>
      </c>
      <c r="N593" s="0" t="s">
        <v>98</v>
      </c>
      <c r="O593" s="0" t="s">
        <v>133</v>
      </c>
      <c r="P593" s="0" t="s">
        <v>133</v>
      </c>
      <c r="Q593" s="0" t="s">
        <v>134</v>
      </c>
      <c r="R593" s="0" t="s">
        <v>1295</v>
      </c>
      <c r="S593" s="0" t="s">
        <v>1296</v>
      </c>
      <c r="T593" s="0" t="s">
        <v>3604</v>
      </c>
      <c r="U593" s="0" t="s">
        <v>3605</v>
      </c>
      <c r="V593" s="0" t="s">
        <v>4863</v>
      </c>
      <c r="W593" s="0" t="s">
        <v>3607</v>
      </c>
      <c r="X593" s="0" t="s">
        <v>3754</v>
      </c>
      <c r="Y593" s="0" t="s">
        <v>3733</v>
      </c>
      <c r="Z593" s="0" t="s">
        <v>1261</v>
      </c>
      <c r="AA593" s="0" t="s">
        <v>4864</v>
      </c>
      <c r="AB593" s="0" t="s">
        <v>4865</v>
      </c>
      <c r="AC593" s="0" t="s">
        <v>19</v>
      </c>
      <c r="AD593" s="0" t="s">
        <v>19</v>
      </c>
      <c r="AE593" s="0" t="s">
        <v>61</v>
      </c>
      <c r="AF593" s="0" t="s">
        <v>22</v>
      </c>
      <c r="AG593" s="0" t="s">
        <v>22</v>
      </c>
      <c r="AH593" s="0" t="s">
        <v>22</v>
      </c>
      <c r="AI593" s="0" t="s">
        <v>22</v>
      </c>
      <c r="AJ593" s="0" t="s">
        <v>4866</v>
      </c>
      <c r="AK593" s="0" t="s">
        <v>4867</v>
      </c>
    </row>
    <row customHeight="1" ht="11.25">
      <c r="A594" s="0" t="s">
        <v>22</v>
      </c>
      <c r="B594" s="0" t="s">
        <v>48</v>
      </c>
      <c r="C594" s="0" t="s">
        <v>50</v>
      </c>
      <c r="D594" s="0" t="s">
        <v>22</v>
      </c>
      <c r="E594" s="0" t="s">
        <v>4868</v>
      </c>
      <c r="F594" s="0" t="s">
        <v>1257</v>
      </c>
      <c r="G594" s="0" t="s">
        <v>125</v>
      </c>
      <c r="H594" s="0" t="s">
        <v>125</v>
      </c>
      <c r="I594" s="0" t="s">
        <v>126</v>
      </c>
      <c r="J594" s="0" t="s">
        <v>1270</v>
      </c>
      <c r="K594" s="0" t="s">
        <v>1271</v>
      </c>
      <c r="L594" s="0" t="s">
        <v>125</v>
      </c>
      <c r="M594" s="0" t="s">
        <v>1261</v>
      </c>
      <c r="N594" s="0" t="s">
        <v>98</v>
      </c>
      <c r="O594" s="0" t="s">
        <v>125</v>
      </c>
      <c r="P594" s="0" t="s">
        <v>125</v>
      </c>
      <c r="Q594" s="0" t="s">
        <v>126</v>
      </c>
      <c r="R594" s="0" t="s">
        <v>1270</v>
      </c>
      <c r="S594" s="0" t="s">
        <v>1271</v>
      </c>
      <c r="T594" s="0" t="s">
        <v>3604</v>
      </c>
      <c r="U594" s="0" t="s">
        <v>3605</v>
      </c>
      <c r="V594" s="0" t="s">
        <v>4869</v>
      </c>
      <c r="W594" s="0" t="s">
        <v>3607</v>
      </c>
      <c r="X594" s="0" t="s">
        <v>3754</v>
      </c>
      <c r="Y594" s="0" t="s">
        <v>3733</v>
      </c>
      <c r="Z594" s="0" t="s">
        <v>1261</v>
      </c>
      <c r="AA594" s="0" t="s">
        <v>4870</v>
      </c>
      <c r="AB594" s="0" t="s">
        <v>4871</v>
      </c>
      <c r="AC594" s="0" t="s">
        <v>19</v>
      </c>
      <c r="AD594" s="0" t="s">
        <v>19</v>
      </c>
      <c r="AE594" s="0" t="s">
        <v>61</v>
      </c>
      <c r="AF594" s="0" t="s">
        <v>22</v>
      </c>
      <c r="AG594" s="0" t="s">
        <v>22</v>
      </c>
      <c r="AH594" s="0" t="s">
        <v>22</v>
      </c>
      <c r="AI594" s="0" t="s">
        <v>22</v>
      </c>
      <c r="AJ594" s="0" t="s">
        <v>3622</v>
      </c>
      <c r="AK594" s="0" t="s">
        <v>3622</v>
      </c>
    </row>
    <row customHeight="1" ht="11.25">
      <c r="A595" s="0" t="s">
        <v>22</v>
      </c>
      <c r="B595" s="0" t="s">
        <v>48</v>
      </c>
      <c r="C595" s="0" t="s">
        <v>50</v>
      </c>
      <c r="D595" s="0" t="s">
        <v>22</v>
      </c>
      <c r="E595" s="0" t="s">
        <v>4868</v>
      </c>
      <c r="F595" s="0" t="s">
        <v>1257</v>
      </c>
      <c r="G595" s="0" t="s">
        <v>125</v>
      </c>
      <c r="H595" s="0" t="s">
        <v>125</v>
      </c>
      <c r="I595" s="0" t="s">
        <v>126</v>
      </c>
      <c r="J595" s="0" t="s">
        <v>1270</v>
      </c>
      <c r="K595" s="0" t="s">
        <v>1271</v>
      </c>
      <c r="L595" s="0" t="s">
        <v>125</v>
      </c>
      <c r="M595" s="0" t="s">
        <v>1261</v>
      </c>
      <c r="N595" s="0" t="s">
        <v>98</v>
      </c>
      <c r="O595" s="0" t="s">
        <v>125</v>
      </c>
      <c r="P595" s="0" t="s">
        <v>125</v>
      </c>
      <c r="Q595" s="0" t="s">
        <v>126</v>
      </c>
      <c r="R595" s="0" t="s">
        <v>1270</v>
      </c>
      <c r="S595" s="0" t="s">
        <v>1271</v>
      </c>
      <c r="T595" s="0" t="s">
        <v>3604</v>
      </c>
      <c r="U595" s="0" t="s">
        <v>3605</v>
      </c>
      <c r="V595" s="0" t="s">
        <v>4869</v>
      </c>
      <c r="W595" s="0" t="s">
        <v>3607</v>
      </c>
      <c r="X595" s="0" t="s">
        <v>3754</v>
      </c>
      <c r="Y595" s="0" t="s">
        <v>3733</v>
      </c>
      <c r="Z595" s="0" t="s">
        <v>1261</v>
      </c>
      <c r="AA595" s="0" t="s">
        <v>4870</v>
      </c>
      <c r="AB595" s="0" t="s">
        <v>4871</v>
      </c>
      <c r="AC595" s="0" t="s">
        <v>19</v>
      </c>
      <c r="AD595" s="0" t="s">
        <v>19</v>
      </c>
      <c r="AE595" s="0" t="s">
        <v>61</v>
      </c>
      <c r="AF595" s="0" t="s">
        <v>22</v>
      </c>
      <c r="AG595" s="0" t="s">
        <v>22</v>
      </c>
      <c r="AH595" s="0" t="s">
        <v>22</v>
      </c>
      <c r="AI595" s="0" t="s">
        <v>22</v>
      </c>
      <c r="AJ595" s="0" t="s">
        <v>3622</v>
      </c>
      <c r="AK595" s="0" t="s">
        <v>3622</v>
      </c>
    </row>
    <row customHeight="1" ht="11.25">
      <c r="A596" s="0" t="s">
        <v>22</v>
      </c>
      <c r="B596" s="0" t="s">
        <v>48</v>
      </c>
      <c r="C596" s="0" t="s">
        <v>50</v>
      </c>
      <c r="D596" s="0" t="s">
        <v>22</v>
      </c>
      <c r="E596" s="0" t="s">
        <v>4872</v>
      </c>
      <c r="F596" s="0" t="s">
        <v>1257</v>
      </c>
      <c r="G596" s="0" t="s">
        <v>181</v>
      </c>
      <c r="H596" s="0" t="s">
        <v>181</v>
      </c>
      <c r="I596" s="0" t="s">
        <v>182</v>
      </c>
      <c r="J596" s="0" t="s">
        <v>4595</v>
      </c>
      <c r="K596" s="0" t="s">
        <v>4596</v>
      </c>
      <c r="L596" s="0" t="s">
        <v>4873</v>
      </c>
      <c r="M596" s="0" t="s">
        <v>976</v>
      </c>
      <c r="N596" s="0" t="s">
        <v>98</v>
      </c>
      <c r="O596" s="0" t="s">
        <v>181</v>
      </c>
      <c r="P596" s="0" t="s">
        <v>181</v>
      </c>
      <c r="Q596" s="0" t="s">
        <v>182</v>
      </c>
      <c r="R596" s="0" t="s">
        <v>4595</v>
      </c>
      <c r="S596" s="0" t="s">
        <v>4596</v>
      </c>
      <c r="T596" s="0" t="s">
        <v>4202</v>
      </c>
      <c r="U596" s="0" t="s">
        <v>4202</v>
      </c>
      <c r="V596" s="0" t="s">
        <v>3726</v>
      </c>
      <c r="W596" s="0" t="s">
        <v>3607</v>
      </c>
      <c r="X596" s="0" t="s">
        <v>3754</v>
      </c>
      <c r="Y596" s="0" t="s">
        <v>3733</v>
      </c>
      <c r="Z596" s="0" t="s">
        <v>1261</v>
      </c>
      <c r="AA596" s="0" t="s">
        <v>4355</v>
      </c>
      <c r="AB596" s="0" t="s">
        <v>4356</v>
      </c>
      <c r="AC596" s="0" t="s">
        <v>19</v>
      </c>
      <c r="AD596" s="0" t="s">
        <v>19</v>
      </c>
      <c r="AE596" s="0" t="s">
        <v>61</v>
      </c>
      <c r="AF596" s="0" t="s">
        <v>22</v>
      </c>
      <c r="AG596" s="0" t="s">
        <v>22</v>
      </c>
      <c r="AH596" s="0" t="s">
        <v>22</v>
      </c>
      <c r="AI596" s="0" t="s">
        <v>22</v>
      </c>
      <c r="AJ596" s="0" t="s">
        <v>4874</v>
      </c>
      <c r="AK596" s="0" t="s">
        <v>4874</v>
      </c>
    </row>
    <row customHeight="1" ht="11.25">
      <c r="A597" s="0" t="s">
        <v>22</v>
      </c>
      <c r="B597" s="0" t="s">
        <v>48</v>
      </c>
      <c r="C597" s="0" t="s">
        <v>50</v>
      </c>
      <c r="D597" s="0" t="s">
        <v>22</v>
      </c>
      <c r="E597" s="0" t="s">
        <v>4875</v>
      </c>
      <c r="F597" s="0" t="s">
        <v>1257</v>
      </c>
      <c r="G597" s="0" t="s">
        <v>181</v>
      </c>
      <c r="H597" s="0" t="s">
        <v>181</v>
      </c>
      <c r="I597" s="0" t="s">
        <v>182</v>
      </c>
      <c r="J597" s="0" t="s">
        <v>4644</v>
      </c>
      <c r="K597" s="0" t="s">
        <v>4645</v>
      </c>
      <c r="L597" s="0" t="s">
        <v>4876</v>
      </c>
      <c r="M597" s="0" t="s">
        <v>976</v>
      </c>
      <c r="N597" s="0" t="s">
        <v>98</v>
      </c>
      <c r="O597" s="0" t="s">
        <v>181</v>
      </c>
      <c r="P597" s="0" t="s">
        <v>181</v>
      </c>
      <c r="Q597" s="0" t="s">
        <v>182</v>
      </c>
      <c r="R597" s="0" t="s">
        <v>4644</v>
      </c>
      <c r="S597" s="0" t="s">
        <v>4645</v>
      </c>
      <c r="T597" s="0" t="s">
        <v>4202</v>
      </c>
      <c r="U597" s="0" t="s">
        <v>4202</v>
      </c>
      <c r="V597" s="0" t="s">
        <v>3726</v>
      </c>
      <c r="W597" s="0" t="s">
        <v>3607</v>
      </c>
      <c r="X597" s="0" t="s">
        <v>3754</v>
      </c>
      <c r="Y597" s="0" t="s">
        <v>3733</v>
      </c>
      <c r="Z597" s="0" t="s">
        <v>1261</v>
      </c>
      <c r="AA597" s="0" t="s">
        <v>4355</v>
      </c>
      <c r="AB597" s="0" t="s">
        <v>4356</v>
      </c>
      <c r="AC597" s="0" t="s">
        <v>19</v>
      </c>
      <c r="AD597" s="0" t="s">
        <v>19</v>
      </c>
      <c r="AE597" s="0" t="s">
        <v>61</v>
      </c>
      <c r="AF597" s="0" t="s">
        <v>22</v>
      </c>
      <c r="AG597" s="0" t="s">
        <v>22</v>
      </c>
      <c r="AH597" s="0" t="s">
        <v>22</v>
      </c>
      <c r="AI597" s="0" t="s">
        <v>22</v>
      </c>
      <c r="AJ597" s="0" t="s">
        <v>4877</v>
      </c>
      <c r="AK597" s="0" t="s">
        <v>4877</v>
      </c>
    </row>
    <row customHeight="1" ht="11.25">
      <c r="A598" s="0" t="s">
        <v>22</v>
      </c>
      <c r="B598" s="0" t="s">
        <v>48</v>
      </c>
      <c r="C598" s="0" t="s">
        <v>50</v>
      </c>
      <c r="D598" s="0" t="s">
        <v>22</v>
      </c>
      <c r="E598" s="0" t="s">
        <v>4878</v>
      </c>
      <c r="F598" s="0" t="s">
        <v>1257</v>
      </c>
      <c r="G598" s="0" t="s">
        <v>178</v>
      </c>
      <c r="H598" s="0" t="s">
        <v>178</v>
      </c>
      <c r="I598" s="0" t="s">
        <v>179</v>
      </c>
      <c r="J598" s="0" t="s">
        <v>4879</v>
      </c>
      <c r="K598" s="0" t="s">
        <v>4880</v>
      </c>
      <c r="L598" s="0" t="s">
        <v>4881</v>
      </c>
      <c r="M598" s="0" t="s">
        <v>976</v>
      </c>
      <c r="N598" s="0" t="s">
        <v>98</v>
      </c>
      <c r="O598" s="0" t="s">
        <v>178</v>
      </c>
      <c r="P598" s="0" t="s">
        <v>178</v>
      </c>
      <c r="Q598" s="0" t="s">
        <v>179</v>
      </c>
      <c r="R598" s="0" t="s">
        <v>4879</v>
      </c>
      <c r="S598" s="0" t="s">
        <v>4880</v>
      </c>
      <c r="T598" s="0" t="s">
        <v>3604</v>
      </c>
      <c r="U598" s="0" t="s">
        <v>4202</v>
      </c>
      <c r="V598" s="0" t="s">
        <v>3726</v>
      </c>
      <c r="W598" s="0" t="s">
        <v>3607</v>
      </c>
      <c r="X598" s="0" t="s">
        <v>3754</v>
      </c>
      <c r="Y598" s="0" t="s">
        <v>3733</v>
      </c>
      <c r="Z598" s="0" t="s">
        <v>1261</v>
      </c>
      <c r="AA598" s="0" t="s">
        <v>4882</v>
      </c>
      <c r="AB598" s="0" t="s">
        <v>4883</v>
      </c>
      <c r="AC598" s="0" t="s">
        <v>19</v>
      </c>
      <c r="AD598" s="0" t="s">
        <v>19</v>
      </c>
      <c r="AE598" s="0" t="s">
        <v>61</v>
      </c>
      <c r="AF598" s="0" t="s">
        <v>22</v>
      </c>
      <c r="AG598" s="0" t="s">
        <v>22</v>
      </c>
      <c r="AH598" s="0" t="s">
        <v>22</v>
      </c>
      <c r="AI598" s="0" t="s">
        <v>22</v>
      </c>
      <c r="AJ598" s="0" t="s">
        <v>3721</v>
      </c>
      <c r="AK598" s="0" t="s">
        <v>3721</v>
      </c>
    </row>
    <row customHeight="1" ht="11.25">
      <c r="A599" s="0" t="s">
        <v>22</v>
      </c>
      <c r="B599" s="0" t="s">
        <v>48</v>
      </c>
      <c r="C599" s="0" t="s">
        <v>50</v>
      </c>
      <c r="D599" s="0" t="s">
        <v>22</v>
      </c>
      <c r="E599" s="0" t="s">
        <v>4884</v>
      </c>
      <c r="F599" s="0" t="s">
        <v>1257</v>
      </c>
      <c r="G599" s="0" t="s">
        <v>178</v>
      </c>
      <c r="H599" s="0" t="s">
        <v>178</v>
      </c>
      <c r="I599" s="0" t="s">
        <v>179</v>
      </c>
      <c r="J599" s="0" t="s">
        <v>4885</v>
      </c>
      <c r="K599" s="0" t="s">
        <v>4886</v>
      </c>
      <c r="L599" s="0" t="s">
        <v>976</v>
      </c>
      <c r="M599" s="0" t="s">
        <v>976</v>
      </c>
      <c r="N599" s="0" t="s">
        <v>98</v>
      </c>
      <c r="O599" s="0" t="s">
        <v>178</v>
      </c>
      <c r="P599" s="0" t="s">
        <v>178</v>
      </c>
      <c r="Q599" s="0" t="s">
        <v>179</v>
      </c>
      <c r="R599" s="0" t="s">
        <v>4885</v>
      </c>
      <c r="S599" s="0" t="s">
        <v>4886</v>
      </c>
      <c r="T599" s="0" t="s">
        <v>3604</v>
      </c>
      <c r="U599" s="0" t="s">
        <v>4202</v>
      </c>
      <c r="V599" s="0" t="s">
        <v>3726</v>
      </c>
      <c r="W599" s="0" t="s">
        <v>3607</v>
      </c>
      <c r="X599" s="0" t="s">
        <v>3754</v>
      </c>
      <c r="Y599" s="0" t="s">
        <v>3733</v>
      </c>
      <c r="Z599" s="0" t="s">
        <v>1261</v>
      </c>
      <c r="AA599" s="0" t="s">
        <v>4887</v>
      </c>
      <c r="AB599" s="0" t="s">
        <v>4888</v>
      </c>
      <c r="AC599" s="0" t="s">
        <v>19</v>
      </c>
      <c r="AD599" s="0" t="s">
        <v>19</v>
      </c>
      <c r="AE599" s="0" t="s">
        <v>61</v>
      </c>
      <c r="AF599" s="0" t="s">
        <v>22</v>
      </c>
      <c r="AG599" s="0" t="s">
        <v>22</v>
      </c>
      <c r="AH599" s="0" t="s">
        <v>22</v>
      </c>
      <c r="AI599" s="0" t="s">
        <v>22</v>
      </c>
      <c r="AJ599" s="0" t="s">
        <v>4889</v>
      </c>
      <c r="AK599" s="0" t="s">
        <v>4889</v>
      </c>
    </row>
    <row customHeight="1" ht="11.25">
      <c r="A600" s="0" t="s">
        <v>22</v>
      </c>
      <c r="B600" s="0" t="s">
        <v>48</v>
      </c>
      <c r="C600" s="0" t="s">
        <v>50</v>
      </c>
      <c r="D600" s="0" t="s">
        <v>22</v>
      </c>
      <c r="E600" s="0" t="s">
        <v>4890</v>
      </c>
      <c r="F600" s="0" t="s">
        <v>1257</v>
      </c>
      <c r="G600" s="0" t="s">
        <v>3550</v>
      </c>
      <c r="H600" s="0" t="s">
        <v>3550</v>
      </c>
      <c r="I600" s="0" t="s">
        <v>3551</v>
      </c>
      <c r="J600" s="0" t="s">
        <v>4891</v>
      </c>
      <c r="K600" s="0" t="s">
        <v>4892</v>
      </c>
      <c r="L600" s="0" t="s">
        <v>976</v>
      </c>
      <c r="M600" s="0" t="s">
        <v>976</v>
      </c>
      <c r="N600" s="0" t="s">
        <v>98</v>
      </c>
      <c r="O600" s="0" t="s">
        <v>3550</v>
      </c>
      <c r="P600" s="0" t="s">
        <v>3550</v>
      </c>
      <c r="Q600" s="0" t="s">
        <v>3551</v>
      </c>
      <c r="R600" s="0" t="s">
        <v>4891</v>
      </c>
      <c r="S600" s="0" t="s">
        <v>4892</v>
      </c>
      <c r="T600" s="0" t="s">
        <v>3604</v>
      </c>
      <c r="U600" s="0" t="s">
        <v>3707</v>
      </c>
      <c r="V600" s="0" t="s">
        <v>3726</v>
      </c>
      <c r="W600" s="0" t="s">
        <v>3607</v>
      </c>
      <c r="X600" s="0" t="s">
        <v>3754</v>
      </c>
      <c r="Y600" s="0" t="s">
        <v>3733</v>
      </c>
      <c r="Z600" s="0" t="s">
        <v>1261</v>
      </c>
      <c r="AA600" s="0" t="s">
        <v>4893</v>
      </c>
      <c r="AB600" s="0" t="s">
        <v>4894</v>
      </c>
      <c r="AC600" s="0" t="s">
        <v>19</v>
      </c>
      <c r="AD600" s="0" t="s">
        <v>19</v>
      </c>
      <c r="AE600" s="0" t="s">
        <v>61</v>
      </c>
      <c r="AF600" s="0" t="s">
        <v>22</v>
      </c>
      <c r="AG600" s="0" t="s">
        <v>22</v>
      </c>
      <c r="AH600" s="0" t="s">
        <v>22</v>
      </c>
      <c r="AI600" s="0" t="s">
        <v>22</v>
      </c>
      <c r="AJ600" s="0" t="s">
        <v>3721</v>
      </c>
      <c r="AK600" s="0" t="s">
        <v>529</v>
      </c>
    </row>
    <row customHeight="1" ht="11.25">
      <c r="A601" s="0" t="s">
        <v>22</v>
      </c>
      <c r="B601" s="0" t="s">
        <v>48</v>
      </c>
      <c r="C601" s="0" t="s">
        <v>50</v>
      </c>
      <c r="D601" s="0" t="s">
        <v>22</v>
      </c>
      <c r="E601" s="0" t="s">
        <v>4890</v>
      </c>
      <c r="F601" s="0" t="s">
        <v>1257</v>
      </c>
      <c r="G601" s="0" t="s">
        <v>162</v>
      </c>
      <c r="H601" s="0" t="s">
        <v>162</v>
      </c>
      <c r="I601" s="0" t="s">
        <v>163</v>
      </c>
      <c r="J601" s="0" t="s">
        <v>4891</v>
      </c>
      <c r="K601" s="0" t="s">
        <v>4895</v>
      </c>
      <c r="L601" s="0" t="s">
        <v>976</v>
      </c>
      <c r="M601" s="0" t="s">
        <v>976</v>
      </c>
      <c r="N601" s="0" t="s">
        <v>98</v>
      </c>
      <c r="O601" s="0" t="s">
        <v>162</v>
      </c>
      <c r="P601" s="0" t="s">
        <v>162</v>
      </c>
      <c r="Q601" s="0" t="s">
        <v>163</v>
      </c>
      <c r="R601" s="0" t="s">
        <v>4891</v>
      </c>
      <c r="S601" s="0" t="s">
        <v>4895</v>
      </c>
      <c r="T601" s="0" t="s">
        <v>3604</v>
      </c>
      <c r="U601" s="0" t="s">
        <v>3707</v>
      </c>
      <c r="V601" s="0" t="s">
        <v>3726</v>
      </c>
      <c r="W601" s="0" t="s">
        <v>3607</v>
      </c>
      <c r="X601" s="0" t="s">
        <v>3754</v>
      </c>
      <c r="Y601" s="0" t="s">
        <v>3733</v>
      </c>
      <c r="Z601" s="0" t="s">
        <v>1261</v>
      </c>
      <c r="AA601" s="0" t="s">
        <v>4893</v>
      </c>
      <c r="AB601" s="0" t="s">
        <v>4894</v>
      </c>
      <c r="AC601" s="0" t="s">
        <v>19</v>
      </c>
      <c r="AD601" s="0" t="s">
        <v>19</v>
      </c>
      <c r="AE601" s="0" t="s">
        <v>61</v>
      </c>
      <c r="AF601" s="0" t="s">
        <v>22</v>
      </c>
      <c r="AG601" s="0" t="s">
        <v>22</v>
      </c>
      <c r="AH601" s="0" t="s">
        <v>22</v>
      </c>
      <c r="AI601" s="0" t="s">
        <v>22</v>
      </c>
      <c r="AJ601" s="0" t="s">
        <v>3721</v>
      </c>
      <c r="AK601" s="0" t="s">
        <v>529</v>
      </c>
    </row>
    <row customHeight="1" ht="11.25">
      <c r="A602" s="0" t="s">
        <v>22</v>
      </c>
      <c r="B602" s="0" t="s">
        <v>48</v>
      </c>
      <c r="C602" s="0" t="s">
        <v>50</v>
      </c>
      <c r="D602" s="0" t="s">
        <v>22</v>
      </c>
      <c r="E602" s="0" t="s">
        <v>4896</v>
      </c>
      <c r="F602" s="0" t="s">
        <v>1257</v>
      </c>
      <c r="G602" s="0" t="s">
        <v>145</v>
      </c>
      <c r="H602" s="0" t="s">
        <v>145</v>
      </c>
      <c r="I602" s="0" t="s">
        <v>146</v>
      </c>
      <c r="J602" s="0" t="s">
        <v>4897</v>
      </c>
      <c r="K602" s="0" t="s">
        <v>4898</v>
      </c>
      <c r="L602" s="0" t="s">
        <v>976</v>
      </c>
      <c r="M602" s="0" t="s">
        <v>976</v>
      </c>
      <c r="N602" s="0" t="s">
        <v>98</v>
      </c>
      <c r="O602" s="0" t="s">
        <v>145</v>
      </c>
      <c r="P602" s="0" t="s">
        <v>145</v>
      </c>
      <c r="Q602" s="0" t="s">
        <v>146</v>
      </c>
      <c r="R602" s="0" t="s">
        <v>4897</v>
      </c>
      <c r="S602" s="0" t="s">
        <v>4898</v>
      </c>
      <c r="T602" s="0" t="s">
        <v>3604</v>
      </c>
      <c r="U602" s="0" t="s">
        <v>4202</v>
      </c>
      <c r="V602" s="0" t="s">
        <v>3726</v>
      </c>
      <c r="W602" s="0" t="s">
        <v>3607</v>
      </c>
      <c r="X602" s="0" t="s">
        <v>3754</v>
      </c>
      <c r="Y602" s="0" t="s">
        <v>3733</v>
      </c>
      <c r="Z602" s="0" t="s">
        <v>1261</v>
      </c>
      <c r="AA602" s="0" t="s">
        <v>4899</v>
      </c>
      <c r="AB602" s="0" t="s">
        <v>4900</v>
      </c>
      <c r="AC602" s="0" t="s">
        <v>19</v>
      </c>
      <c r="AD602" s="0" t="s">
        <v>19</v>
      </c>
      <c r="AE602" s="0" t="s">
        <v>61</v>
      </c>
      <c r="AF602" s="0" t="s">
        <v>22</v>
      </c>
      <c r="AG602" s="0" t="s">
        <v>22</v>
      </c>
      <c r="AH602" s="0" t="s">
        <v>22</v>
      </c>
      <c r="AI602" s="0" t="s">
        <v>22</v>
      </c>
      <c r="AJ602" s="0" t="s">
        <v>940</v>
      </c>
      <c r="AK602" s="0" t="s">
        <v>940</v>
      </c>
    </row>
    <row customHeight="1" ht="11.25">
      <c r="A603" s="0" t="s">
        <v>22</v>
      </c>
      <c r="B603" s="0" t="s">
        <v>48</v>
      </c>
      <c r="C603" s="0" t="s">
        <v>50</v>
      </c>
      <c r="D603" s="0" t="s">
        <v>22</v>
      </c>
      <c r="E603" s="0" t="s">
        <v>4896</v>
      </c>
      <c r="F603" s="0" t="s">
        <v>1257</v>
      </c>
      <c r="G603" s="0" t="s">
        <v>145</v>
      </c>
      <c r="H603" s="0" t="s">
        <v>145</v>
      </c>
      <c r="I603" s="0" t="s">
        <v>146</v>
      </c>
      <c r="J603" s="0" t="s">
        <v>4897</v>
      </c>
      <c r="K603" s="0" t="s">
        <v>4898</v>
      </c>
      <c r="L603" s="0" t="s">
        <v>976</v>
      </c>
      <c r="M603" s="0" t="s">
        <v>976</v>
      </c>
      <c r="N603" s="0" t="s">
        <v>101</v>
      </c>
      <c r="O603" s="0" t="s">
        <v>178</v>
      </c>
      <c r="P603" s="0" t="s">
        <v>178</v>
      </c>
      <c r="Q603" s="0" t="s">
        <v>179</v>
      </c>
      <c r="R603" s="0" t="s">
        <v>4885</v>
      </c>
      <c r="S603" s="0" t="s">
        <v>4886</v>
      </c>
      <c r="T603" s="0" t="s">
        <v>3604</v>
      </c>
      <c r="U603" s="0" t="s">
        <v>4202</v>
      </c>
      <c r="V603" s="0" t="s">
        <v>3726</v>
      </c>
      <c r="W603" s="0" t="s">
        <v>3607</v>
      </c>
      <c r="X603" s="0" t="s">
        <v>3754</v>
      </c>
      <c r="Y603" s="0" t="s">
        <v>3733</v>
      </c>
      <c r="Z603" s="0" t="s">
        <v>1261</v>
      </c>
      <c r="AA603" s="0" t="s">
        <v>4899</v>
      </c>
      <c r="AB603" s="0" t="s">
        <v>4900</v>
      </c>
      <c r="AC603" s="0" t="s">
        <v>19</v>
      </c>
      <c r="AD603" s="0" t="s">
        <v>19</v>
      </c>
      <c r="AE603" s="0" t="s">
        <v>61</v>
      </c>
      <c r="AF603" s="0" t="s">
        <v>22</v>
      </c>
      <c r="AG603" s="0" t="s">
        <v>22</v>
      </c>
      <c r="AH603" s="0" t="s">
        <v>22</v>
      </c>
      <c r="AI603" s="0" t="s">
        <v>22</v>
      </c>
      <c r="AJ603" s="0" t="s">
        <v>940</v>
      </c>
      <c r="AK603" s="0" t="s">
        <v>940</v>
      </c>
    </row>
    <row customHeight="1" ht="11.25">
      <c r="A604" s="0" t="s">
        <v>22</v>
      </c>
      <c r="B604" s="0" t="s">
        <v>48</v>
      </c>
      <c r="C604" s="0" t="s">
        <v>50</v>
      </c>
      <c r="D604" s="0" t="s">
        <v>22</v>
      </c>
      <c r="E604" s="0" t="s">
        <v>4901</v>
      </c>
      <c r="F604" s="0" t="s">
        <v>1257</v>
      </c>
      <c r="G604" s="0" t="s">
        <v>145</v>
      </c>
      <c r="H604" s="0" t="s">
        <v>145</v>
      </c>
      <c r="I604" s="0" t="s">
        <v>146</v>
      </c>
      <c r="J604" s="0" t="s">
        <v>4897</v>
      </c>
      <c r="K604" s="0" t="s">
        <v>4898</v>
      </c>
      <c r="L604" s="0" t="s">
        <v>976</v>
      </c>
      <c r="M604" s="0" t="s">
        <v>976</v>
      </c>
      <c r="N604" s="0" t="s">
        <v>98</v>
      </c>
      <c r="O604" s="0" t="s">
        <v>145</v>
      </c>
      <c r="P604" s="0" t="s">
        <v>145</v>
      </c>
      <c r="Q604" s="0" t="s">
        <v>146</v>
      </c>
      <c r="R604" s="0" t="s">
        <v>4897</v>
      </c>
      <c r="S604" s="0" t="s">
        <v>4898</v>
      </c>
      <c r="T604" s="0" t="s">
        <v>3604</v>
      </c>
      <c r="U604" s="0" t="s">
        <v>4202</v>
      </c>
      <c r="V604" s="0" t="s">
        <v>3726</v>
      </c>
      <c r="W604" s="0" t="s">
        <v>3607</v>
      </c>
      <c r="X604" s="0" t="s">
        <v>3754</v>
      </c>
      <c r="Y604" s="0" t="s">
        <v>3733</v>
      </c>
      <c r="Z604" s="0" t="s">
        <v>1261</v>
      </c>
      <c r="AA604" s="0" t="s">
        <v>4899</v>
      </c>
      <c r="AB604" s="0" t="s">
        <v>4900</v>
      </c>
      <c r="AC604" s="0" t="s">
        <v>19</v>
      </c>
      <c r="AD604" s="0" t="s">
        <v>19</v>
      </c>
      <c r="AE604" s="0" t="s">
        <v>61</v>
      </c>
      <c r="AF604" s="0" t="s">
        <v>22</v>
      </c>
      <c r="AG604" s="0" t="s">
        <v>22</v>
      </c>
      <c r="AH604" s="0" t="s">
        <v>22</v>
      </c>
      <c r="AI604" s="0" t="s">
        <v>22</v>
      </c>
      <c r="AJ604" s="0" t="s">
        <v>940</v>
      </c>
      <c r="AK604" s="0" t="s">
        <v>940</v>
      </c>
    </row>
    <row customHeight="1" ht="11.25">
      <c r="A605" s="0" t="s">
        <v>22</v>
      </c>
      <c r="B605" s="0" t="s">
        <v>48</v>
      </c>
      <c r="C605" s="0" t="s">
        <v>50</v>
      </c>
      <c r="D605" s="0" t="s">
        <v>22</v>
      </c>
      <c r="E605" s="0" t="s">
        <v>4901</v>
      </c>
      <c r="F605" s="0" t="s">
        <v>1257</v>
      </c>
      <c r="G605" s="0" t="s">
        <v>145</v>
      </c>
      <c r="H605" s="0" t="s">
        <v>145</v>
      </c>
      <c r="I605" s="0" t="s">
        <v>146</v>
      </c>
      <c r="J605" s="0" t="s">
        <v>4897</v>
      </c>
      <c r="K605" s="0" t="s">
        <v>4898</v>
      </c>
      <c r="L605" s="0" t="s">
        <v>976</v>
      </c>
      <c r="M605" s="0" t="s">
        <v>976</v>
      </c>
      <c r="N605" s="0" t="s">
        <v>101</v>
      </c>
      <c r="O605" s="0" t="s">
        <v>178</v>
      </c>
      <c r="P605" s="0" t="s">
        <v>178</v>
      </c>
      <c r="Q605" s="0" t="s">
        <v>179</v>
      </c>
      <c r="R605" s="0" t="s">
        <v>4885</v>
      </c>
      <c r="S605" s="0" t="s">
        <v>4886</v>
      </c>
      <c r="T605" s="0" t="s">
        <v>3604</v>
      </c>
      <c r="U605" s="0" t="s">
        <v>4202</v>
      </c>
      <c r="V605" s="0" t="s">
        <v>3726</v>
      </c>
      <c r="W605" s="0" t="s">
        <v>3607</v>
      </c>
      <c r="X605" s="0" t="s">
        <v>3754</v>
      </c>
      <c r="Y605" s="0" t="s">
        <v>3733</v>
      </c>
      <c r="Z605" s="0" t="s">
        <v>1261</v>
      </c>
      <c r="AA605" s="0" t="s">
        <v>4899</v>
      </c>
      <c r="AB605" s="0" t="s">
        <v>4900</v>
      </c>
      <c r="AC605" s="0" t="s">
        <v>19</v>
      </c>
      <c r="AD605" s="0" t="s">
        <v>19</v>
      </c>
      <c r="AE605" s="0" t="s">
        <v>61</v>
      </c>
      <c r="AF605" s="0" t="s">
        <v>22</v>
      </c>
      <c r="AG605" s="0" t="s">
        <v>22</v>
      </c>
      <c r="AH605" s="0" t="s">
        <v>22</v>
      </c>
      <c r="AI605" s="0" t="s">
        <v>22</v>
      </c>
      <c r="AJ605" s="0" t="s">
        <v>940</v>
      </c>
      <c r="AK605" s="0" t="s">
        <v>940</v>
      </c>
    </row>
    <row customHeight="1" ht="11.25">
      <c r="A606" s="0" t="s">
        <v>22</v>
      </c>
      <c r="B606" s="0" t="s">
        <v>48</v>
      </c>
      <c r="C606" s="0" t="s">
        <v>50</v>
      </c>
      <c r="D606" s="0" t="s">
        <v>22</v>
      </c>
      <c r="E606" s="0" t="s">
        <v>4902</v>
      </c>
      <c r="F606" s="0" t="s">
        <v>1257</v>
      </c>
      <c r="G606" s="0" t="s">
        <v>103</v>
      </c>
      <c r="H606" s="0" t="s">
        <v>103</v>
      </c>
      <c r="I606" s="0" t="s">
        <v>104</v>
      </c>
      <c r="J606" s="0" t="s">
        <v>4903</v>
      </c>
      <c r="K606" s="0" t="s">
        <v>4904</v>
      </c>
      <c r="L606" s="0" t="s">
        <v>4905</v>
      </c>
      <c r="M606" s="0" t="s">
        <v>1261</v>
      </c>
      <c r="N606" s="0" t="s">
        <v>98</v>
      </c>
      <c r="O606" s="0" t="s">
        <v>103</v>
      </c>
      <c r="P606" s="0" t="s">
        <v>103</v>
      </c>
      <c r="Q606" s="0" t="s">
        <v>104</v>
      </c>
      <c r="R606" s="0" t="s">
        <v>4903</v>
      </c>
      <c r="S606" s="0" t="s">
        <v>4904</v>
      </c>
      <c r="T606" s="0" t="s">
        <v>3604</v>
      </c>
      <c r="U606" s="0" t="s">
        <v>3605</v>
      </c>
      <c r="V606" s="0" t="s">
        <v>4906</v>
      </c>
      <c r="W606" s="0" t="s">
        <v>3607</v>
      </c>
      <c r="X606" s="0" t="s">
        <v>3754</v>
      </c>
      <c r="Y606" s="0" t="s">
        <v>3733</v>
      </c>
      <c r="Z606" s="0" t="s">
        <v>1261</v>
      </c>
      <c r="AA606" s="0" t="s">
        <v>4907</v>
      </c>
      <c r="AB606" s="0" t="s">
        <v>4908</v>
      </c>
      <c r="AC606" s="0" t="s">
        <v>19</v>
      </c>
      <c r="AD606" s="0" t="s">
        <v>19</v>
      </c>
      <c r="AE606" s="0" t="s">
        <v>61</v>
      </c>
      <c r="AF606" s="0" t="s">
        <v>22</v>
      </c>
      <c r="AG606" s="0" t="s">
        <v>22</v>
      </c>
      <c r="AH606" s="0" t="s">
        <v>22</v>
      </c>
      <c r="AI606" s="0" t="s">
        <v>22</v>
      </c>
      <c r="AJ606" s="0" t="s">
        <v>4909</v>
      </c>
      <c r="AK606" s="0" t="s">
        <v>4910</v>
      </c>
    </row>
    <row customHeight="1" ht="11.25">
      <c r="A607" s="0" t="s">
        <v>22</v>
      </c>
      <c r="B607" s="0" t="s">
        <v>48</v>
      </c>
      <c r="C607" s="0" t="s">
        <v>50</v>
      </c>
      <c r="D607" s="0" t="s">
        <v>22</v>
      </c>
      <c r="E607" s="0" t="s">
        <v>4902</v>
      </c>
      <c r="F607" s="0" t="s">
        <v>1257</v>
      </c>
      <c r="G607" s="0" t="s">
        <v>103</v>
      </c>
      <c r="H607" s="0" t="s">
        <v>103</v>
      </c>
      <c r="I607" s="0" t="s">
        <v>104</v>
      </c>
      <c r="J607" s="0" t="s">
        <v>4903</v>
      </c>
      <c r="K607" s="0" t="s">
        <v>4904</v>
      </c>
      <c r="L607" s="0" t="s">
        <v>4905</v>
      </c>
      <c r="M607" s="0" t="s">
        <v>1261</v>
      </c>
      <c r="N607" s="0" t="s">
        <v>98</v>
      </c>
      <c r="O607" s="0" t="s">
        <v>103</v>
      </c>
      <c r="P607" s="0" t="s">
        <v>103</v>
      </c>
      <c r="Q607" s="0" t="s">
        <v>104</v>
      </c>
      <c r="R607" s="0" t="s">
        <v>4903</v>
      </c>
      <c r="S607" s="0" t="s">
        <v>4904</v>
      </c>
      <c r="T607" s="0" t="s">
        <v>3604</v>
      </c>
      <c r="U607" s="0" t="s">
        <v>3605</v>
      </c>
      <c r="V607" s="0" t="s">
        <v>4906</v>
      </c>
      <c r="W607" s="0" t="s">
        <v>3607</v>
      </c>
      <c r="X607" s="0" t="s">
        <v>3754</v>
      </c>
      <c r="Y607" s="0" t="s">
        <v>3733</v>
      </c>
      <c r="Z607" s="0" t="s">
        <v>1261</v>
      </c>
      <c r="AA607" s="0" t="s">
        <v>4907</v>
      </c>
      <c r="AB607" s="0" t="s">
        <v>4908</v>
      </c>
      <c r="AC607" s="0" t="s">
        <v>19</v>
      </c>
      <c r="AD607" s="0" t="s">
        <v>19</v>
      </c>
      <c r="AE607" s="0" t="s">
        <v>61</v>
      </c>
      <c r="AF607" s="0" t="s">
        <v>22</v>
      </c>
      <c r="AG607" s="0" t="s">
        <v>22</v>
      </c>
      <c r="AH607" s="0" t="s">
        <v>22</v>
      </c>
      <c r="AI607" s="0" t="s">
        <v>22</v>
      </c>
      <c r="AJ607" s="0" t="s">
        <v>4909</v>
      </c>
      <c r="AK607" s="0" t="s">
        <v>4910</v>
      </c>
    </row>
    <row customHeight="1" ht="11.25">
      <c r="A608" s="0" t="s">
        <v>22</v>
      </c>
      <c r="B608" s="0" t="s">
        <v>48</v>
      </c>
      <c r="C608" s="0" t="s">
        <v>50</v>
      </c>
      <c r="D608" s="0" t="s">
        <v>22</v>
      </c>
      <c r="E608" s="0" t="s">
        <v>4902</v>
      </c>
      <c r="F608" s="0" t="s">
        <v>1257</v>
      </c>
      <c r="G608" s="0" t="s">
        <v>103</v>
      </c>
      <c r="H608" s="0" t="s">
        <v>103</v>
      </c>
      <c r="I608" s="0" t="s">
        <v>104</v>
      </c>
      <c r="J608" s="0" t="s">
        <v>4911</v>
      </c>
      <c r="K608" s="0" t="s">
        <v>4912</v>
      </c>
      <c r="L608" s="0" t="s">
        <v>4913</v>
      </c>
      <c r="M608" s="0" t="s">
        <v>1261</v>
      </c>
      <c r="N608" s="0" t="s">
        <v>98</v>
      </c>
      <c r="O608" s="0" t="s">
        <v>103</v>
      </c>
      <c r="P608" s="0" t="s">
        <v>103</v>
      </c>
      <c r="Q608" s="0" t="s">
        <v>104</v>
      </c>
      <c r="R608" s="0" t="s">
        <v>4911</v>
      </c>
      <c r="S608" s="0" t="s">
        <v>4912</v>
      </c>
      <c r="T608" s="0" t="s">
        <v>3604</v>
      </c>
      <c r="U608" s="0" t="s">
        <v>3605</v>
      </c>
      <c r="V608" s="0" t="s">
        <v>4914</v>
      </c>
      <c r="W608" s="0" t="s">
        <v>3607</v>
      </c>
      <c r="X608" s="0" t="s">
        <v>3754</v>
      </c>
      <c r="Y608" s="0" t="s">
        <v>3733</v>
      </c>
      <c r="Z608" s="0" t="s">
        <v>1261</v>
      </c>
      <c r="AA608" s="0" t="s">
        <v>4915</v>
      </c>
      <c r="AB608" s="0" t="s">
        <v>4916</v>
      </c>
      <c r="AC608" s="0" t="s">
        <v>19</v>
      </c>
      <c r="AD608" s="0" t="s">
        <v>19</v>
      </c>
      <c r="AE608" s="0" t="s">
        <v>61</v>
      </c>
      <c r="AF608" s="0" t="s">
        <v>22</v>
      </c>
      <c r="AG608" s="0" t="s">
        <v>22</v>
      </c>
      <c r="AH608" s="0" t="s">
        <v>22</v>
      </c>
      <c r="AI608" s="0" t="s">
        <v>22</v>
      </c>
      <c r="AJ608" s="0" t="s">
        <v>4909</v>
      </c>
      <c r="AK608" s="0" t="s">
        <v>4910</v>
      </c>
    </row>
    <row customHeight="1" ht="11.25">
      <c r="A609" s="0" t="s">
        <v>22</v>
      </c>
      <c r="B609" s="0" t="s">
        <v>48</v>
      </c>
      <c r="C609" s="0" t="s">
        <v>50</v>
      </c>
      <c r="D609" s="0" t="s">
        <v>22</v>
      </c>
      <c r="E609" s="0" t="s">
        <v>4902</v>
      </c>
      <c r="F609" s="0" t="s">
        <v>1257</v>
      </c>
      <c r="G609" s="0" t="s">
        <v>103</v>
      </c>
      <c r="H609" s="0" t="s">
        <v>103</v>
      </c>
      <c r="I609" s="0" t="s">
        <v>104</v>
      </c>
      <c r="J609" s="0" t="s">
        <v>4911</v>
      </c>
      <c r="K609" s="0" t="s">
        <v>4912</v>
      </c>
      <c r="L609" s="0" t="s">
        <v>4913</v>
      </c>
      <c r="M609" s="0" t="s">
        <v>1261</v>
      </c>
      <c r="N609" s="0" t="s">
        <v>98</v>
      </c>
      <c r="O609" s="0" t="s">
        <v>103</v>
      </c>
      <c r="P609" s="0" t="s">
        <v>103</v>
      </c>
      <c r="Q609" s="0" t="s">
        <v>104</v>
      </c>
      <c r="R609" s="0" t="s">
        <v>4911</v>
      </c>
      <c r="S609" s="0" t="s">
        <v>4912</v>
      </c>
      <c r="T609" s="0" t="s">
        <v>3604</v>
      </c>
      <c r="U609" s="0" t="s">
        <v>3605</v>
      </c>
      <c r="V609" s="0" t="s">
        <v>4914</v>
      </c>
      <c r="W609" s="0" t="s">
        <v>3607</v>
      </c>
      <c r="X609" s="0" t="s">
        <v>3754</v>
      </c>
      <c r="Y609" s="0" t="s">
        <v>3733</v>
      </c>
      <c r="Z609" s="0" t="s">
        <v>1261</v>
      </c>
      <c r="AA609" s="0" t="s">
        <v>4915</v>
      </c>
      <c r="AB609" s="0" t="s">
        <v>4916</v>
      </c>
      <c r="AC609" s="0" t="s">
        <v>19</v>
      </c>
      <c r="AD609" s="0" t="s">
        <v>19</v>
      </c>
      <c r="AE609" s="0" t="s">
        <v>61</v>
      </c>
      <c r="AF609" s="0" t="s">
        <v>22</v>
      </c>
      <c r="AG609" s="0" t="s">
        <v>22</v>
      </c>
      <c r="AH609" s="0" t="s">
        <v>22</v>
      </c>
      <c r="AI609" s="0" t="s">
        <v>22</v>
      </c>
      <c r="AJ609" s="0" t="s">
        <v>4909</v>
      </c>
      <c r="AK609" s="0" t="s">
        <v>4910</v>
      </c>
    </row>
    <row customHeight="1" ht="11.25">
      <c r="A610" s="0" t="s">
        <v>22</v>
      </c>
      <c r="B610" s="0" t="s">
        <v>48</v>
      </c>
      <c r="C610" s="0" t="s">
        <v>50</v>
      </c>
      <c r="D610" s="0" t="s">
        <v>22</v>
      </c>
      <c r="E610" s="0" t="s">
        <v>4902</v>
      </c>
      <c r="F610" s="0" t="s">
        <v>1257</v>
      </c>
      <c r="G610" s="0" t="s">
        <v>103</v>
      </c>
      <c r="H610" s="0" t="s">
        <v>103</v>
      </c>
      <c r="I610" s="0" t="s">
        <v>104</v>
      </c>
      <c r="J610" s="0" t="s">
        <v>4917</v>
      </c>
      <c r="K610" s="0" t="s">
        <v>4918</v>
      </c>
      <c r="L610" s="0" t="s">
        <v>4919</v>
      </c>
      <c r="M610" s="0" t="s">
        <v>1261</v>
      </c>
      <c r="N610" s="0" t="s">
        <v>98</v>
      </c>
      <c r="O610" s="0" t="s">
        <v>103</v>
      </c>
      <c r="P610" s="0" t="s">
        <v>103</v>
      </c>
      <c r="Q610" s="0" t="s">
        <v>104</v>
      </c>
      <c r="R610" s="0" t="s">
        <v>4917</v>
      </c>
      <c r="S610" s="0" t="s">
        <v>4918</v>
      </c>
      <c r="T610" s="0" t="s">
        <v>3604</v>
      </c>
      <c r="U610" s="0" t="s">
        <v>3605</v>
      </c>
      <c r="V610" s="0" t="s">
        <v>4920</v>
      </c>
      <c r="W610" s="0" t="s">
        <v>3607</v>
      </c>
      <c r="X610" s="0" t="s">
        <v>3754</v>
      </c>
      <c r="Y610" s="0" t="s">
        <v>3733</v>
      </c>
      <c r="Z610" s="0" t="s">
        <v>1261</v>
      </c>
      <c r="AA610" s="0" t="s">
        <v>4921</v>
      </c>
      <c r="AB610" s="0" t="s">
        <v>4922</v>
      </c>
      <c r="AC610" s="0" t="s">
        <v>19</v>
      </c>
      <c r="AD610" s="0" t="s">
        <v>19</v>
      </c>
      <c r="AE610" s="0" t="s">
        <v>61</v>
      </c>
      <c r="AF610" s="0" t="s">
        <v>22</v>
      </c>
      <c r="AG610" s="0" t="s">
        <v>22</v>
      </c>
      <c r="AH610" s="0" t="s">
        <v>22</v>
      </c>
      <c r="AI610" s="0" t="s">
        <v>22</v>
      </c>
      <c r="AJ610" s="0" t="s">
        <v>4909</v>
      </c>
      <c r="AK610" s="0" t="s">
        <v>4910</v>
      </c>
    </row>
    <row customHeight="1" ht="11.25">
      <c r="A611" s="0" t="s">
        <v>22</v>
      </c>
      <c r="B611" s="0" t="s">
        <v>48</v>
      </c>
      <c r="C611" s="0" t="s">
        <v>50</v>
      </c>
      <c r="D611" s="0" t="s">
        <v>22</v>
      </c>
      <c r="E611" s="0" t="s">
        <v>4902</v>
      </c>
      <c r="F611" s="0" t="s">
        <v>1257</v>
      </c>
      <c r="G611" s="0" t="s">
        <v>103</v>
      </c>
      <c r="H611" s="0" t="s">
        <v>103</v>
      </c>
      <c r="I611" s="0" t="s">
        <v>104</v>
      </c>
      <c r="J611" s="0" t="s">
        <v>4917</v>
      </c>
      <c r="K611" s="0" t="s">
        <v>4918</v>
      </c>
      <c r="L611" s="0" t="s">
        <v>4919</v>
      </c>
      <c r="M611" s="0" t="s">
        <v>1261</v>
      </c>
      <c r="N611" s="0" t="s">
        <v>98</v>
      </c>
      <c r="O611" s="0" t="s">
        <v>103</v>
      </c>
      <c r="P611" s="0" t="s">
        <v>103</v>
      </c>
      <c r="Q611" s="0" t="s">
        <v>104</v>
      </c>
      <c r="R611" s="0" t="s">
        <v>4917</v>
      </c>
      <c r="S611" s="0" t="s">
        <v>4918</v>
      </c>
      <c r="T611" s="0" t="s">
        <v>3604</v>
      </c>
      <c r="U611" s="0" t="s">
        <v>3605</v>
      </c>
      <c r="V611" s="0" t="s">
        <v>4920</v>
      </c>
      <c r="W611" s="0" t="s">
        <v>3607</v>
      </c>
      <c r="X611" s="0" t="s">
        <v>3754</v>
      </c>
      <c r="Y611" s="0" t="s">
        <v>3733</v>
      </c>
      <c r="Z611" s="0" t="s">
        <v>1261</v>
      </c>
      <c r="AA611" s="0" t="s">
        <v>4921</v>
      </c>
      <c r="AB611" s="0" t="s">
        <v>4922</v>
      </c>
      <c r="AC611" s="0" t="s">
        <v>19</v>
      </c>
      <c r="AD611" s="0" t="s">
        <v>19</v>
      </c>
      <c r="AE611" s="0" t="s">
        <v>61</v>
      </c>
      <c r="AF611" s="0" t="s">
        <v>22</v>
      </c>
      <c r="AG611" s="0" t="s">
        <v>22</v>
      </c>
      <c r="AH611" s="0" t="s">
        <v>22</v>
      </c>
      <c r="AI611" s="0" t="s">
        <v>22</v>
      </c>
      <c r="AJ611" s="0" t="s">
        <v>4909</v>
      </c>
      <c r="AK611" s="0" t="s">
        <v>4910</v>
      </c>
    </row>
    <row customHeight="1" ht="11.25">
      <c r="A612" s="0" t="s">
        <v>22</v>
      </c>
      <c r="B612" s="0" t="s">
        <v>48</v>
      </c>
      <c r="C612" s="0" t="s">
        <v>50</v>
      </c>
      <c r="D612" s="0" t="s">
        <v>22</v>
      </c>
      <c r="E612" s="0" t="s">
        <v>4923</v>
      </c>
      <c r="F612" s="0" t="s">
        <v>1257</v>
      </c>
      <c r="G612" s="0" t="s">
        <v>181</v>
      </c>
      <c r="H612" s="0" t="s">
        <v>181</v>
      </c>
      <c r="I612" s="0" t="s">
        <v>182</v>
      </c>
      <c r="J612" s="0" t="s">
        <v>3716</v>
      </c>
      <c r="K612" s="0" t="s">
        <v>3717</v>
      </c>
      <c r="L612" s="0" t="s">
        <v>4924</v>
      </c>
      <c r="M612" s="0" t="s">
        <v>976</v>
      </c>
      <c r="N612" s="0" t="s">
        <v>98</v>
      </c>
      <c r="O612" s="0" t="s">
        <v>181</v>
      </c>
      <c r="P612" s="0" t="s">
        <v>181</v>
      </c>
      <c r="Q612" s="0" t="s">
        <v>182</v>
      </c>
      <c r="R612" s="0" t="s">
        <v>3716</v>
      </c>
      <c r="S612" s="0" t="s">
        <v>3717</v>
      </c>
      <c r="T612" s="0" t="s">
        <v>4202</v>
      </c>
      <c r="U612" s="0" t="s">
        <v>4202</v>
      </c>
      <c r="V612" s="0" t="s">
        <v>3726</v>
      </c>
      <c r="W612" s="0" t="s">
        <v>3607</v>
      </c>
      <c r="X612" s="0" t="s">
        <v>3754</v>
      </c>
      <c r="Y612" s="0" t="s">
        <v>3733</v>
      </c>
      <c r="Z612" s="0" t="s">
        <v>1261</v>
      </c>
      <c r="AA612" s="0" t="s">
        <v>4355</v>
      </c>
      <c r="AB612" s="0" t="s">
        <v>4356</v>
      </c>
      <c r="AC612" s="0" t="s">
        <v>19</v>
      </c>
      <c r="AD612" s="0" t="s">
        <v>19</v>
      </c>
      <c r="AE612" s="0" t="s">
        <v>61</v>
      </c>
      <c r="AF612" s="0" t="s">
        <v>22</v>
      </c>
      <c r="AG612" s="0" t="s">
        <v>22</v>
      </c>
      <c r="AH612" s="0" t="s">
        <v>22</v>
      </c>
      <c r="AI612" s="0" t="s">
        <v>22</v>
      </c>
      <c r="AJ612" s="0" t="s">
        <v>4925</v>
      </c>
      <c r="AK612" s="0" t="s">
        <v>4925</v>
      </c>
    </row>
    <row customHeight="1" ht="11.25">
      <c r="A613" s="0" t="s">
        <v>22</v>
      </c>
      <c r="B613" s="0" t="s">
        <v>48</v>
      </c>
      <c r="C613" s="0" t="s">
        <v>50</v>
      </c>
      <c r="D613" s="0" t="s">
        <v>22</v>
      </c>
      <c r="E613" s="0" t="s">
        <v>4926</v>
      </c>
      <c r="F613" s="0" t="s">
        <v>1328</v>
      </c>
      <c r="G613" s="0" t="s">
        <v>1348</v>
      </c>
      <c r="H613" s="0" t="s">
        <v>1348</v>
      </c>
      <c r="I613" s="0" t="s">
        <v>1349</v>
      </c>
      <c r="J613" s="0" t="s">
        <v>3625</v>
      </c>
      <c r="K613" s="0" t="s">
        <v>3626</v>
      </c>
      <c r="L613" s="0" t="s">
        <v>3625</v>
      </c>
      <c r="M613" s="0" t="s">
        <v>1261</v>
      </c>
      <c r="N613" s="0" t="s">
        <v>98</v>
      </c>
      <c r="O613" s="0" t="s">
        <v>1348</v>
      </c>
      <c r="P613" s="0" t="s">
        <v>1348</v>
      </c>
      <c r="Q613" s="0" t="s">
        <v>1349</v>
      </c>
      <c r="R613" s="0" t="s">
        <v>3625</v>
      </c>
      <c r="S613" s="0" t="s">
        <v>3626</v>
      </c>
      <c r="T613" s="0" t="s">
        <v>3604</v>
      </c>
      <c r="U613" s="0" t="s">
        <v>3605</v>
      </c>
      <c r="V613" s="0" t="s">
        <v>3606</v>
      </c>
      <c r="W613" s="0" t="s">
        <v>3607</v>
      </c>
      <c r="X613" s="0" t="s">
        <v>3608</v>
      </c>
      <c r="Y613" s="0" t="s">
        <v>3605</v>
      </c>
      <c r="Z613" s="0" t="s">
        <v>4927</v>
      </c>
      <c r="AA613" s="0" t="s">
        <v>3628</v>
      </c>
      <c r="AB613" s="0" t="s">
        <v>4928</v>
      </c>
      <c r="AC613" s="0" t="s">
        <v>19</v>
      </c>
      <c r="AD613" s="0" t="s">
        <v>61</v>
      </c>
      <c r="AE613" s="0" t="s">
        <v>19</v>
      </c>
      <c r="AF613" s="0" t="s">
        <v>22</v>
      </c>
      <c r="AG613" s="0" t="s">
        <v>22</v>
      </c>
      <c r="AH613" s="0" t="s">
        <v>4929</v>
      </c>
      <c r="AI613" s="0" t="s">
        <v>4929</v>
      </c>
      <c r="AJ613" s="0" t="s">
        <v>22</v>
      </c>
      <c r="AK613" s="0" t="s">
        <v>22</v>
      </c>
    </row>
    <row customHeight="1" ht="11.25">
      <c r="A614" s="0" t="s">
        <v>22</v>
      </c>
      <c r="B614" s="0" t="s">
        <v>48</v>
      </c>
      <c r="C614" s="0" t="s">
        <v>50</v>
      </c>
      <c r="D614" s="0" t="s">
        <v>22</v>
      </c>
      <c r="E614" s="0" t="s">
        <v>4926</v>
      </c>
      <c r="F614" s="0" t="s">
        <v>1328</v>
      </c>
      <c r="G614" s="0" t="s">
        <v>139</v>
      </c>
      <c r="H614" s="0" t="s">
        <v>139</v>
      </c>
      <c r="I614" s="0" t="s">
        <v>140</v>
      </c>
      <c r="J614" s="0" t="s">
        <v>3625</v>
      </c>
      <c r="K614" s="0" t="s">
        <v>3631</v>
      </c>
      <c r="L614" s="0" t="s">
        <v>3625</v>
      </c>
      <c r="M614" s="0" t="s">
        <v>1261</v>
      </c>
      <c r="N614" s="0" t="s">
        <v>98</v>
      </c>
      <c r="O614" s="0" t="s">
        <v>139</v>
      </c>
      <c r="P614" s="0" t="s">
        <v>139</v>
      </c>
      <c r="Q614" s="0" t="s">
        <v>140</v>
      </c>
      <c r="R614" s="0" t="s">
        <v>3625</v>
      </c>
      <c r="S614" s="0" t="s">
        <v>3631</v>
      </c>
      <c r="T614" s="0" t="s">
        <v>3604</v>
      </c>
      <c r="U614" s="0" t="s">
        <v>3605</v>
      </c>
      <c r="V614" s="0" t="s">
        <v>3606</v>
      </c>
      <c r="W614" s="0" t="s">
        <v>3607</v>
      </c>
      <c r="X614" s="0" t="s">
        <v>3608</v>
      </c>
      <c r="Y614" s="0" t="s">
        <v>3605</v>
      </c>
      <c r="Z614" s="0" t="s">
        <v>4927</v>
      </c>
      <c r="AA614" s="0" t="s">
        <v>3628</v>
      </c>
      <c r="AB614" s="0" t="s">
        <v>4928</v>
      </c>
      <c r="AC614" s="0" t="s">
        <v>19</v>
      </c>
      <c r="AD614" s="0" t="s">
        <v>61</v>
      </c>
      <c r="AE614" s="0" t="s">
        <v>19</v>
      </c>
      <c r="AF614" s="0" t="s">
        <v>22</v>
      </c>
      <c r="AG614" s="0" t="s">
        <v>22</v>
      </c>
      <c r="AH614" s="0" t="s">
        <v>4929</v>
      </c>
      <c r="AI614" s="0" t="s">
        <v>4929</v>
      </c>
      <c r="AJ614" s="0" t="s">
        <v>22</v>
      </c>
      <c r="AK614" s="0" t="s">
        <v>22</v>
      </c>
    </row>
    <row customHeight="1" ht="11.25">
      <c r="A615" s="0" t="s">
        <v>22</v>
      </c>
      <c r="B615" s="0" t="s">
        <v>48</v>
      </c>
      <c r="C615" s="0" t="s">
        <v>50</v>
      </c>
      <c r="D615" s="0" t="s">
        <v>22</v>
      </c>
      <c r="E615" s="0" t="s">
        <v>4930</v>
      </c>
      <c r="F615" s="0" t="s">
        <v>1269</v>
      </c>
      <c r="G615" s="0" t="s">
        <v>188</v>
      </c>
      <c r="H615" s="0" t="s">
        <v>188</v>
      </c>
      <c r="I615" s="0" t="s">
        <v>189</v>
      </c>
      <c r="J615" s="0" t="s">
        <v>1258</v>
      </c>
      <c r="K615" s="0" t="s">
        <v>1259</v>
      </c>
      <c r="L615" s="0" t="s">
        <v>4931</v>
      </c>
      <c r="M615" s="0" t="s">
        <v>1261</v>
      </c>
      <c r="N615" s="0" t="s">
        <v>98</v>
      </c>
      <c r="O615" s="0" t="s">
        <v>188</v>
      </c>
      <c r="P615" s="0" t="s">
        <v>188</v>
      </c>
      <c r="Q615" s="0" t="s">
        <v>189</v>
      </c>
      <c r="R615" s="0" t="s">
        <v>1258</v>
      </c>
      <c r="S615" s="0" t="s">
        <v>1259</v>
      </c>
      <c r="T615" s="0" t="s">
        <v>3604</v>
      </c>
      <c r="U615" s="0" t="s">
        <v>3605</v>
      </c>
      <c r="V615" s="0" t="s">
        <v>3606</v>
      </c>
      <c r="W615" s="0" t="s">
        <v>3607</v>
      </c>
      <c r="X615" s="0" t="s">
        <v>3608</v>
      </c>
      <c r="Y615" s="0" t="s">
        <v>3605</v>
      </c>
      <c r="Z615" s="0" t="s">
        <v>2267</v>
      </c>
      <c r="AA615" s="0" t="s">
        <v>3961</v>
      </c>
      <c r="AB615" s="0" t="s">
        <v>4932</v>
      </c>
      <c r="AC615" s="0" t="s">
        <v>61</v>
      </c>
      <c r="AD615" s="0" t="s">
        <v>19</v>
      </c>
      <c r="AE615" s="0" t="s">
        <v>19</v>
      </c>
      <c r="AF615" s="0" t="s">
        <v>4933</v>
      </c>
      <c r="AG615" s="0" t="s">
        <v>4934</v>
      </c>
      <c r="AH615" s="0" t="s">
        <v>22</v>
      </c>
      <c r="AI615" s="0" t="s">
        <v>22</v>
      </c>
      <c r="AJ615" s="0" t="s">
        <v>22</v>
      </c>
      <c r="AK615" s="0" t="s">
        <v>22</v>
      </c>
    </row>
    <row customHeight="1" ht="11.25">
      <c r="A616" s="0" t="s">
        <v>22</v>
      </c>
      <c r="B616" s="0" t="s">
        <v>48</v>
      </c>
      <c r="C616" s="0" t="s">
        <v>50</v>
      </c>
      <c r="D616" s="0" t="s">
        <v>22</v>
      </c>
      <c r="E616" s="0" t="s">
        <v>4930</v>
      </c>
      <c r="F616" s="0" t="s">
        <v>1269</v>
      </c>
      <c r="G616" s="0" t="s">
        <v>188</v>
      </c>
      <c r="H616" s="0" t="s">
        <v>188</v>
      </c>
      <c r="I616" s="0" t="s">
        <v>189</v>
      </c>
      <c r="J616" s="0" t="s">
        <v>1258</v>
      </c>
      <c r="K616" s="0" t="s">
        <v>1259</v>
      </c>
      <c r="L616" s="0" t="s">
        <v>4931</v>
      </c>
      <c r="M616" s="0" t="s">
        <v>1261</v>
      </c>
      <c r="N616" s="0" t="s">
        <v>98</v>
      </c>
      <c r="O616" s="0" t="s">
        <v>188</v>
      </c>
      <c r="P616" s="0" t="s">
        <v>188</v>
      </c>
      <c r="Q616" s="0" t="s">
        <v>189</v>
      </c>
      <c r="R616" s="0" t="s">
        <v>1258</v>
      </c>
      <c r="S616" s="0" t="s">
        <v>1259</v>
      </c>
      <c r="T616" s="0" t="s">
        <v>3604</v>
      </c>
      <c r="U616" s="0" t="s">
        <v>3605</v>
      </c>
      <c r="V616" s="0" t="s">
        <v>3606</v>
      </c>
      <c r="W616" s="0" t="s">
        <v>3607</v>
      </c>
      <c r="X616" s="0" t="s">
        <v>3608</v>
      </c>
      <c r="Y616" s="0" t="s">
        <v>3605</v>
      </c>
      <c r="Z616" s="0" t="s">
        <v>2267</v>
      </c>
      <c r="AA616" s="0" t="s">
        <v>3961</v>
      </c>
      <c r="AB616" s="0" t="s">
        <v>4932</v>
      </c>
      <c r="AC616" s="0" t="s">
        <v>61</v>
      </c>
      <c r="AD616" s="0" t="s">
        <v>19</v>
      </c>
      <c r="AE616" s="0" t="s">
        <v>19</v>
      </c>
      <c r="AF616" s="0" t="s">
        <v>4933</v>
      </c>
      <c r="AG616" s="0" t="s">
        <v>4934</v>
      </c>
      <c r="AH616" s="0" t="s">
        <v>22</v>
      </c>
      <c r="AI616" s="0" t="s">
        <v>22</v>
      </c>
      <c r="AJ616" s="0" t="s">
        <v>22</v>
      </c>
      <c r="AK616" s="0" t="s">
        <v>22</v>
      </c>
    </row>
    <row customHeight="1" ht="11.25">
      <c r="A617" s="0" t="s">
        <v>22</v>
      </c>
      <c r="B617" s="0" t="s">
        <v>48</v>
      </c>
      <c r="C617" s="0" t="s">
        <v>50</v>
      </c>
      <c r="D617" s="0" t="s">
        <v>22</v>
      </c>
      <c r="E617" s="0" t="s">
        <v>4935</v>
      </c>
      <c r="F617" s="0" t="s">
        <v>1328</v>
      </c>
      <c r="G617" s="0" t="s">
        <v>1472</v>
      </c>
      <c r="H617" s="0" t="s">
        <v>1472</v>
      </c>
      <c r="I617" s="0" t="s">
        <v>1473</v>
      </c>
      <c r="J617" s="0" t="s">
        <v>4180</v>
      </c>
      <c r="K617" s="0" t="s">
        <v>4181</v>
      </c>
      <c r="L617" s="0" t="s">
        <v>4936</v>
      </c>
      <c r="M617" s="0" t="s">
        <v>4937</v>
      </c>
      <c r="N617" s="0" t="s">
        <v>98</v>
      </c>
      <c r="O617" s="0" t="s">
        <v>1472</v>
      </c>
      <c r="P617" s="0" t="s">
        <v>1472</v>
      </c>
      <c r="Q617" s="0" t="s">
        <v>1473</v>
      </c>
      <c r="R617" s="0" t="s">
        <v>4180</v>
      </c>
      <c r="S617" s="0" t="s">
        <v>4181</v>
      </c>
      <c r="T617" s="0" t="s">
        <v>4183</v>
      </c>
      <c r="U617" s="0" t="s">
        <v>3605</v>
      </c>
      <c r="V617" s="0" t="s">
        <v>4938</v>
      </c>
      <c r="W617" s="0" t="s">
        <v>3607</v>
      </c>
      <c r="X617" s="0" t="s">
        <v>3700</v>
      </c>
      <c r="Y617" s="0" t="s">
        <v>3605</v>
      </c>
      <c r="Z617" s="0" t="s">
        <v>4939</v>
      </c>
      <c r="AA617" s="0" t="s">
        <v>4940</v>
      </c>
      <c r="AB617" s="0" t="s">
        <v>4938</v>
      </c>
      <c r="AC617" s="0" t="s">
        <v>19</v>
      </c>
      <c r="AD617" s="0" t="s">
        <v>61</v>
      </c>
      <c r="AE617" s="0" t="s">
        <v>19</v>
      </c>
      <c r="AF617" s="0" t="s">
        <v>22</v>
      </c>
      <c r="AG617" s="0" t="s">
        <v>22</v>
      </c>
      <c r="AH617" s="0" t="s">
        <v>4941</v>
      </c>
      <c r="AI617" s="0" t="s">
        <v>4942</v>
      </c>
      <c r="AJ617" s="0" t="s">
        <v>22</v>
      </c>
      <c r="AK617" s="0" t="s">
        <v>22</v>
      </c>
    </row>
    <row customHeight="1" ht="11.25">
      <c r="A618" s="0" t="s">
        <v>22</v>
      </c>
      <c r="B618" s="0" t="s">
        <v>48</v>
      </c>
      <c r="C618" s="0" t="s">
        <v>50</v>
      </c>
      <c r="D618" s="0" t="s">
        <v>22</v>
      </c>
      <c r="E618" s="0" t="s">
        <v>4935</v>
      </c>
      <c r="F618" s="0" t="s">
        <v>1328</v>
      </c>
      <c r="G618" s="0" t="s">
        <v>169</v>
      </c>
      <c r="H618" s="0" t="s">
        <v>169</v>
      </c>
      <c r="I618" s="0" t="s">
        <v>170</v>
      </c>
      <c r="J618" s="0" t="s">
        <v>4180</v>
      </c>
      <c r="K618" s="0" t="s">
        <v>4343</v>
      </c>
      <c r="L618" s="0" t="s">
        <v>4936</v>
      </c>
      <c r="M618" s="0" t="s">
        <v>4937</v>
      </c>
      <c r="N618" s="0" t="s">
        <v>98</v>
      </c>
      <c r="O618" s="0" t="s">
        <v>169</v>
      </c>
      <c r="P618" s="0" t="s">
        <v>169</v>
      </c>
      <c r="Q618" s="0" t="s">
        <v>170</v>
      </c>
      <c r="R618" s="0" t="s">
        <v>4180</v>
      </c>
      <c r="S618" s="0" t="s">
        <v>4343</v>
      </c>
      <c r="T618" s="0" t="s">
        <v>4183</v>
      </c>
      <c r="U618" s="0" t="s">
        <v>3605</v>
      </c>
      <c r="V618" s="0" t="s">
        <v>4938</v>
      </c>
      <c r="W618" s="0" t="s">
        <v>3607</v>
      </c>
      <c r="X618" s="0" t="s">
        <v>3700</v>
      </c>
      <c r="Y618" s="0" t="s">
        <v>3605</v>
      </c>
      <c r="Z618" s="0" t="s">
        <v>4939</v>
      </c>
      <c r="AA618" s="0" t="s">
        <v>4940</v>
      </c>
      <c r="AB618" s="0" t="s">
        <v>4938</v>
      </c>
      <c r="AC618" s="0" t="s">
        <v>19</v>
      </c>
      <c r="AD618" s="0" t="s">
        <v>61</v>
      </c>
      <c r="AE618" s="0" t="s">
        <v>19</v>
      </c>
      <c r="AF618" s="0" t="s">
        <v>22</v>
      </c>
      <c r="AG618" s="0" t="s">
        <v>22</v>
      </c>
      <c r="AH618" s="0" t="s">
        <v>4941</v>
      </c>
      <c r="AI618" s="0" t="s">
        <v>4942</v>
      </c>
      <c r="AJ618" s="0" t="s">
        <v>22</v>
      </c>
      <c r="AK618" s="0" t="s">
        <v>22</v>
      </c>
    </row>
    <row customHeight="1" ht="11.25">
      <c r="A619" s="0" t="s">
        <v>22</v>
      </c>
      <c r="B619" s="0" t="s">
        <v>48</v>
      </c>
      <c r="C619" s="0" t="s">
        <v>50</v>
      </c>
      <c r="D619" s="0" t="s">
        <v>22</v>
      </c>
      <c r="E619" s="0" t="s">
        <v>4943</v>
      </c>
      <c r="F619" s="0" t="s">
        <v>1269</v>
      </c>
      <c r="G619" s="0" t="s">
        <v>1472</v>
      </c>
      <c r="H619" s="0" t="s">
        <v>1472</v>
      </c>
      <c r="I619" s="0" t="s">
        <v>1473</v>
      </c>
      <c r="J619" s="0" t="s">
        <v>4180</v>
      </c>
      <c r="K619" s="0" t="s">
        <v>4181</v>
      </c>
      <c r="L619" s="0" t="s">
        <v>4936</v>
      </c>
      <c r="M619" s="0" t="s">
        <v>4937</v>
      </c>
      <c r="N619" s="0" t="s">
        <v>98</v>
      </c>
      <c r="O619" s="0" t="s">
        <v>1472</v>
      </c>
      <c r="P619" s="0" t="s">
        <v>1472</v>
      </c>
      <c r="Q619" s="0" t="s">
        <v>1473</v>
      </c>
      <c r="R619" s="0" t="s">
        <v>4180</v>
      </c>
      <c r="S619" s="0" t="s">
        <v>4181</v>
      </c>
      <c r="T619" s="0" t="s">
        <v>4183</v>
      </c>
      <c r="U619" s="0" t="s">
        <v>3605</v>
      </c>
      <c r="V619" s="0" t="s">
        <v>4938</v>
      </c>
      <c r="W619" s="0" t="s">
        <v>3607</v>
      </c>
      <c r="X619" s="0" t="s">
        <v>3700</v>
      </c>
      <c r="Y619" s="0" t="s">
        <v>3605</v>
      </c>
      <c r="Z619" s="0" t="s">
        <v>4939</v>
      </c>
      <c r="AA619" s="0" t="s">
        <v>4940</v>
      </c>
      <c r="AB619" s="0" t="s">
        <v>4938</v>
      </c>
      <c r="AC619" s="0" t="s">
        <v>61</v>
      </c>
      <c r="AD619" s="0" t="s">
        <v>19</v>
      </c>
      <c r="AE619" s="0" t="s">
        <v>19</v>
      </c>
      <c r="AF619" s="0" t="s">
        <v>4944</v>
      </c>
      <c r="AG619" s="0" t="s">
        <v>4945</v>
      </c>
      <c r="AH619" s="0" t="s">
        <v>22</v>
      </c>
      <c r="AI619" s="0" t="s">
        <v>22</v>
      </c>
      <c r="AJ619" s="0" t="s">
        <v>22</v>
      </c>
      <c r="AK619" s="0" t="s">
        <v>22</v>
      </c>
    </row>
    <row customHeight="1" ht="11.25">
      <c r="A620" s="0" t="s">
        <v>22</v>
      </c>
      <c r="B620" s="0" t="s">
        <v>48</v>
      </c>
      <c r="C620" s="0" t="s">
        <v>50</v>
      </c>
      <c r="D620" s="0" t="s">
        <v>22</v>
      </c>
      <c r="E620" s="0" t="s">
        <v>4943</v>
      </c>
      <c r="F620" s="0" t="s">
        <v>1269</v>
      </c>
      <c r="G620" s="0" t="s">
        <v>169</v>
      </c>
      <c r="H620" s="0" t="s">
        <v>169</v>
      </c>
      <c r="I620" s="0" t="s">
        <v>170</v>
      </c>
      <c r="J620" s="0" t="s">
        <v>4180</v>
      </c>
      <c r="K620" s="0" t="s">
        <v>4343</v>
      </c>
      <c r="L620" s="0" t="s">
        <v>4936</v>
      </c>
      <c r="M620" s="0" t="s">
        <v>4937</v>
      </c>
      <c r="N620" s="0" t="s">
        <v>98</v>
      </c>
      <c r="O620" s="0" t="s">
        <v>169</v>
      </c>
      <c r="P620" s="0" t="s">
        <v>169</v>
      </c>
      <c r="Q620" s="0" t="s">
        <v>170</v>
      </c>
      <c r="R620" s="0" t="s">
        <v>4180</v>
      </c>
      <c r="S620" s="0" t="s">
        <v>4343</v>
      </c>
      <c r="T620" s="0" t="s">
        <v>4183</v>
      </c>
      <c r="U620" s="0" t="s">
        <v>3605</v>
      </c>
      <c r="V620" s="0" t="s">
        <v>4938</v>
      </c>
      <c r="W620" s="0" t="s">
        <v>3607</v>
      </c>
      <c r="X620" s="0" t="s">
        <v>3700</v>
      </c>
      <c r="Y620" s="0" t="s">
        <v>3605</v>
      </c>
      <c r="Z620" s="0" t="s">
        <v>4939</v>
      </c>
      <c r="AA620" s="0" t="s">
        <v>4940</v>
      </c>
      <c r="AB620" s="0" t="s">
        <v>4938</v>
      </c>
      <c r="AC620" s="0" t="s">
        <v>61</v>
      </c>
      <c r="AD620" s="0" t="s">
        <v>19</v>
      </c>
      <c r="AE620" s="0" t="s">
        <v>19</v>
      </c>
      <c r="AF620" s="0" t="s">
        <v>4944</v>
      </c>
      <c r="AG620" s="0" t="s">
        <v>4945</v>
      </c>
      <c r="AH620" s="0" t="s">
        <v>22</v>
      </c>
      <c r="AI620" s="0" t="s">
        <v>22</v>
      </c>
      <c r="AJ620" s="0" t="s">
        <v>22</v>
      </c>
      <c r="AK620" s="0" t="s">
        <v>22</v>
      </c>
    </row>
    <row customHeight="1" ht="11.25">
      <c r="A621" s="0" t="s">
        <v>22</v>
      </c>
      <c r="B621" s="0" t="s">
        <v>48</v>
      </c>
      <c r="C621" s="0" t="s">
        <v>50</v>
      </c>
      <c r="D621" s="0" t="s">
        <v>22</v>
      </c>
      <c r="E621" s="0" t="s">
        <v>4946</v>
      </c>
      <c r="F621" s="0" t="s">
        <v>1269</v>
      </c>
      <c r="G621" s="0" t="s">
        <v>1307</v>
      </c>
      <c r="H621" s="0" t="s">
        <v>1307</v>
      </c>
      <c r="I621" s="0" t="s">
        <v>1308</v>
      </c>
      <c r="J621" s="0" t="s">
        <v>1309</v>
      </c>
      <c r="K621" s="0" t="s">
        <v>1310</v>
      </c>
      <c r="L621" s="0" t="s">
        <v>1311</v>
      </c>
      <c r="M621" s="0" t="s">
        <v>1261</v>
      </c>
      <c r="N621" s="0" t="s">
        <v>98</v>
      </c>
      <c r="O621" s="0" t="s">
        <v>1307</v>
      </c>
      <c r="P621" s="0" t="s">
        <v>1307</v>
      </c>
      <c r="Q621" s="0" t="s">
        <v>1308</v>
      </c>
      <c r="R621" s="0" t="s">
        <v>1309</v>
      </c>
      <c r="S621" s="0" t="s">
        <v>1310</v>
      </c>
      <c r="T621" s="0" t="s">
        <v>3604</v>
      </c>
      <c r="U621" s="0" t="s">
        <v>3605</v>
      </c>
      <c r="V621" s="0" t="s">
        <v>4947</v>
      </c>
      <c r="W621" s="0" t="s">
        <v>3607</v>
      </c>
      <c r="X621" s="0" t="s">
        <v>3608</v>
      </c>
      <c r="Y621" s="0" t="s">
        <v>3605</v>
      </c>
      <c r="Z621" s="0" t="s">
        <v>4948</v>
      </c>
      <c r="AA621" s="0" t="s">
        <v>4949</v>
      </c>
      <c r="AB621" s="0" t="s">
        <v>4950</v>
      </c>
      <c r="AC621" s="0" t="s">
        <v>61</v>
      </c>
      <c r="AD621" s="0" t="s">
        <v>19</v>
      </c>
      <c r="AE621" s="0" t="s">
        <v>19</v>
      </c>
      <c r="AF621" s="0" t="s">
        <v>3612</v>
      </c>
      <c r="AG621" s="0" t="s">
        <v>4951</v>
      </c>
      <c r="AH621" s="0" t="s">
        <v>22</v>
      </c>
      <c r="AI621" s="0" t="s">
        <v>22</v>
      </c>
      <c r="AJ621" s="0" t="s">
        <v>22</v>
      </c>
      <c r="AK621" s="0" t="s">
        <v>22</v>
      </c>
    </row>
    <row customHeight="1" ht="11.25">
      <c r="A622" s="0" t="s">
        <v>22</v>
      </c>
      <c r="B622" s="0" t="s">
        <v>48</v>
      </c>
      <c r="C622" s="0" t="s">
        <v>50</v>
      </c>
      <c r="D622" s="0" t="s">
        <v>22</v>
      </c>
      <c r="E622" s="0" t="s">
        <v>4946</v>
      </c>
      <c r="F622" s="0" t="s">
        <v>1269</v>
      </c>
      <c r="G622" s="0" t="s">
        <v>166</v>
      </c>
      <c r="H622" s="0" t="s">
        <v>166</v>
      </c>
      <c r="I622" s="0" t="s">
        <v>167</v>
      </c>
      <c r="J622" s="0" t="s">
        <v>1309</v>
      </c>
      <c r="K622" s="0" t="s">
        <v>4952</v>
      </c>
      <c r="L622" s="0" t="s">
        <v>1311</v>
      </c>
      <c r="M622" s="0" t="s">
        <v>1261</v>
      </c>
      <c r="N622" s="0" t="s">
        <v>98</v>
      </c>
      <c r="O622" s="0" t="s">
        <v>166</v>
      </c>
      <c r="P622" s="0" t="s">
        <v>166</v>
      </c>
      <c r="Q622" s="0" t="s">
        <v>167</v>
      </c>
      <c r="R622" s="0" t="s">
        <v>1309</v>
      </c>
      <c r="S622" s="0" t="s">
        <v>4952</v>
      </c>
      <c r="T622" s="0" t="s">
        <v>3604</v>
      </c>
      <c r="U622" s="0" t="s">
        <v>3605</v>
      </c>
      <c r="V622" s="0" t="s">
        <v>4947</v>
      </c>
      <c r="W622" s="0" t="s">
        <v>3607</v>
      </c>
      <c r="X622" s="0" t="s">
        <v>3608</v>
      </c>
      <c r="Y622" s="0" t="s">
        <v>3605</v>
      </c>
      <c r="Z622" s="0" t="s">
        <v>4948</v>
      </c>
      <c r="AA622" s="0" t="s">
        <v>4949</v>
      </c>
      <c r="AB622" s="0" t="s">
        <v>4950</v>
      </c>
      <c r="AC622" s="0" t="s">
        <v>61</v>
      </c>
      <c r="AD622" s="0" t="s">
        <v>19</v>
      </c>
      <c r="AE622" s="0" t="s">
        <v>19</v>
      </c>
      <c r="AF622" s="0" t="s">
        <v>3612</v>
      </c>
      <c r="AG622" s="0" t="s">
        <v>4951</v>
      </c>
      <c r="AH622" s="0" t="s">
        <v>22</v>
      </c>
      <c r="AI622" s="0" t="s">
        <v>22</v>
      </c>
      <c r="AJ622" s="0" t="s">
        <v>22</v>
      </c>
      <c r="AK622" s="0" t="s">
        <v>22</v>
      </c>
    </row>
    <row customHeight="1" ht="11.25">
      <c r="A623" s="0" t="s">
        <v>22</v>
      </c>
      <c r="B623" s="0" t="s">
        <v>48</v>
      </c>
      <c r="C623" s="0" t="s">
        <v>50</v>
      </c>
      <c r="D623" s="0" t="s">
        <v>22</v>
      </c>
      <c r="E623" s="0" t="s">
        <v>4953</v>
      </c>
      <c r="F623" s="0" t="s">
        <v>1257</v>
      </c>
      <c r="G623" s="0" t="s">
        <v>3552</v>
      </c>
      <c r="H623" s="0" t="s">
        <v>3552</v>
      </c>
      <c r="I623" s="0" t="s">
        <v>3553</v>
      </c>
      <c r="J623" s="0" t="s">
        <v>4954</v>
      </c>
      <c r="K623" s="0" t="s">
        <v>4955</v>
      </c>
      <c r="L623" s="0" t="s">
        <v>976</v>
      </c>
      <c r="M623" s="0" t="s">
        <v>976</v>
      </c>
      <c r="N623" s="0" t="s">
        <v>98</v>
      </c>
      <c r="O623" s="0" t="s">
        <v>3552</v>
      </c>
      <c r="P623" s="0" t="s">
        <v>3552</v>
      </c>
      <c r="Q623" s="0" t="s">
        <v>3553</v>
      </c>
      <c r="R623" s="0" t="s">
        <v>4954</v>
      </c>
      <c r="S623" s="0" t="s">
        <v>4955</v>
      </c>
      <c r="T623" s="0" t="s">
        <v>3604</v>
      </c>
      <c r="U623" s="0" t="s">
        <v>3707</v>
      </c>
      <c r="V623" s="0" t="s">
        <v>3726</v>
      </c>
      <c r="W623" s="0" t="s">
        <v>3607</v>
      </c>
      <c r="X623" s="0" t="s">
        <v>3608</v>
      </c>
      <c r="Y623" s="0" t="s">
        <v>3605</v>
      </c>
      <c r="Z623" s="0" t="s">
        <v>4956</v>
      </c>
      <c r="AA623" s="0" t="s">
        <v>4957</v>
      </c>
      <c r="AB623" s="0" t="s">
        <v>4958</v>
      </c>
      <c r="AC623" s="0" t="s">
        <v>19</v>
      </c>
      <c r="AD623" s="0" t="s">
        <v>19</v>
      </c>
      <c r="AE623" s="0" t="s">
        <v>61</v>
      </c>
      <c r="AF623" s="0" t="s">
        <v>22</v>
      </c>
      <c r="AG623" s="0" t="s">
        <v>22</v>
      </c>
      <c r="AH623" s="0" t="s">
        <v>22</v>
      </c>
      <c r="AI623" s="0" t="s">
        <v>22</v>
      </c>
      <c r="AJ623" s="0" t="s">
        <v>98</v>
      </c>
      <c r="AK623" s="0" t="s">
        <v>98</v>
      </c>
    </row>
    <row customHeight="1" ht="11.25">
      <c r="A624" s="0" t="s">
        <v>22</v>
      </c>
      <c r="B624" s="0" t="s">
        <v>48</v>
      </c>
      <c r="C624" s="0" t="s">
        <v>50</v>
      </c>
      <c r="D624" s="0" t="s">
        <v>22</v>
      </c>
      <c r="E624" s="0" t="s">
        <v>4953</v>
      </c>
      <c r="F624" s="0" t="s">
        <v>1257</v>
      </c>
      <c r="G624" s="0" t="s">
        <v>175</v>
      </c>
      <c r="H624" s="0" t="s">
        <v>175</v>
      </c>
      <c r="I624" s="0" t="s">
        <v>176</v>
      </c>
      <c r="J624" s="0" t="s">
        <v>4954</v>
      </c>
      <c r="K624" s="0" t="s">
        <v>4959</v>
      </c>
      <c r="L624" s="0" t="s">
        <v>976</v>
      </c>
      <c r="M624" s="0" t="s">
        <v>976</v>
      </c>
      <c r="N624" s="0" t="s">
        <v>98</v>
      </c>
      <c r="O624" s="0" t="s">
        <v>175</v>
      </c>
      <c r="P624" s="0" t="s">
        <v>175</v>
      </c>
      <c r="Q624" s="0" t="s">
        <v>176</v>
      </c>
      <c r="R624" s="0" t="s">
        <v>4954</v>
      </c>
      <c r="S624" s="0" t="s">
        <v>4959</v>
      </c>
      <c r="T624" s="0" t="s">
        <v>3604</v>
      </c>
      <c r="U624" s="0" t="s">
        <v>3707</v>
      </c>
      <c r="V624" s="0" t="s">
        <v>3726</v>
      </c>
      <c r="W624" s="0" t="s">
        <v>3607</v>
      </c>
      <c r="X624" s="0" t="s">
        <v>3608</v>
      </c>
      <c r="Y624" s="0" t="s">
        <v>3605</v>
      </c>
      <c r="Z624" s="0" t="s">
        <v>4956</v>
      </c>
      <c r="AA624" s="0" t="s">
        <v>4957</v>
      </c>
      <c r="AB624" s="0" t="s">
        <v>4958</v>
      </c>
      <c r="AC624" s="0" t="s">
        <v>19</v>
      </c>
      <c r="AD624" s="0" t="s">
        <v>19</v>
      </c>
      <c r="AE624" s="0" t="s">
        <v>61</v>
      </c>
      <c r="AF624" s="0" t="s">
        <v>22</v>
      </c>
      <c r="AG624" s="0" t="s">
        <v>22</v>
      </c>
      <c r="AH624" s="0" t="s">
        <v>22</v>
      </c>
      <c r="AI624" s="0" t="s">
        <v>22</v>
      </c>
      <c r="AJ624" s="0" t="s">
        <v>98</v>
      </c>
      <c r="AK624" s="0" t="s">
        <v>98</v>
      </c>
    </row>
    <row customHeight="1" ht="11.25">
      <c r="A625" s="0" t="s">
        <v>22</v>
      </c>
      <c r="B625" s="0" t="s">
        <v>48</v>
      </c>
      <c r="C625" s="0" t="s">
        <v>50</v>
      </c>
      <c r="D625" s="0" t="s">
        <v>22</v>
      </c>
      <c r="E625" s="0" t="s">
        <v>4960</v>
      </c>
      <c r="F625" s="0" t="s">
        <v>1257</v>
      </c>
      <c r="G625" s="0" t="s">
        <v>3550</v>
      </c>
      <c r="H625" s="0" t="s">
        <v>3550</v>
      </c>
      <c r="I625" s="0" t="s">
        <v>3551</v>
      </c>
      <c r="J625" s="0" t="s">
        <v>4961</v>
      </c>
      <c r="K625" s="0" t="s">
        <v>4962</v>
      </c>
      <c r="L625" s="0" t="s">
        <v>4963</v>
      </c>
      <c r="M625" s="0" t="s">
        <v>1261</v>
      </c>
      <c r="N625" s="0" t="s">
        <v>89</v>
      </c>
      <c r="O625" s="0" t="s">
        <v>3550</v>
      </c>
      <c r="P625" s="0" t="s">
        <v>3550</v>
      </c>
      <c r="Q625" s="0" t="s">
        <v>3551</v>
      </c>
      <c r="R625" s="0" t="s">
        <v>4964</v>
      </c>
      <c r="S625" s="0" t="s">
        <v>4965</v>
      </c>
      <c r="T625" s="0" t="s">
        <v>3604</v>
      </c>
      <c r="U625" s="0" t="s">
        <v>3605</v>
      </c>
      <c r="V625" s="0" t="s">
        <v>3606</v>
      </c>
      <c r="W625" s="0" t="s">
        <v>3607</v>
      </c>
      <c r="X625" s="0" t="s">
        <v>3608</v>
      </c>
      <c r="Y625" s="0" t="s">
        <v>3605</v>
      </c>
      <c r="Z625" s="0" t="s">
        <v>4966</v>
      </c>
      <c r="AA625" s="0" t="s">
        <v>3845</v>
      </c>
      <c r="AB625" s="0" t="s">
        <v>4967</v>
      </c>
      <c r="AC625" s="0" t="s">
        <v>19</v>
      </c>
      <c r="AD625" s="0" t="s">
        <v>19</v>
      </c>
      <c r="AE625" s="0" t="s">
        <v>61</v>
      </c>
      <c r="AF625" s="0" t="s">
        <v>22</v>
      </c>
      <c r="AG625" s="0" t="s">
        <v>22</v>
      </c>
      <c r="AH625" s="0" t="s">
        <v>22</v>
      </c>
      <c r="AI625" s="0" t="s">
        <v>22</v>
      </c>
      <c r="AJ625" s="0" t="s">
        <v>3622</v>
      </c>
      <c r="AK625" s="0" t="s">
        <v>3622</v>
      </c>
    </row>
    <row customHeight="1" ht="11.25">
      <c r="A626" s="0" t="s">
        <v>22</v>
      </c>
      <c r="B626" s="0" t="s">
        <v>48</v>
      </c>
      <c r="C626" s="0" t="s">
        <v>50</v>
      </c>
      <c r="D626" s="0" t="s">
        <v>22</v>
      </c>
      <c r="E626" s="0" t="s">
        <v>4960</v>
      </c>
      <c r="F626" s="0" t="s">
        <v>1257</v>
      </c>
      <c r="G626" s="0" t="s">
        <v>3550</v>
      </c>
      <c r="H626" s="0" t="s">
        <v>3550</v>
      </c>
      <c r="I626" s="0" t="s">
        <v>3551</v>
      </c>
      <c r="J626" s="0" t="s">
        <v>4961</v>
      </c>
      <c r="K626" s="0" t="s">
        <v>4962</v>
      </c>
      <c r="L626" s="0" t="s">
        <v>4963</v>
      </c>
      <c r="M626" s="0" t="s">
        <v>1261</v>
      </c>
      <c r="N626" s="0" t="s">
        <v>98</v>
      </c>
      <c r="O626" s="0" t="s">
        <v>3550</v>
      </c>
      <c r="P626" s="0" t="s">
        <v>3550</v>
      </c>
      <c r="Q626" s="0" t="s">
        <v>3551</v>
      </c>
      <c r="R626" s="0" t="s">
        <v>4961</v>
      </c>
      <c r="S626" s="0" t="s">
        <v>4962</v>
      </c>
      <c r="T626" s="0" t="s">
        <v>3604</v>
      </c>
      <c r="U626" s="0" t="s">
        <v>3605</v>
      </c>
      <c r="V626" s="0" t="s">
        <v>3606</v>
      </c>
      <c r="W626" s="0" t="s">
        <v>3607</v>
      </c>
      <c r="X626" s="0" t="s">
        <v>3608</v>
      </c>
      <c r="Y626" s="0" t="s">
        <v>3605</v>
      </c>
      <c r="Z626" s="0" t="s">
        <v>4966</v>
      </c>
      <c r="AA626" s="0" t="s">
        <v>3845</v>
      </c>
      <c r="AB626" s="0" t="s">
        <v>4967</v>
      </c>
      <c r="AC626" s="0" t="s">
        <v>19</v>
      </c>
      <c r="AD626" s="0" t="s">
        <v>19</v>
      </c>
      <c r="AE626" s="0" t="s">
        <v>61</v>
      </c>
      <c r="AF626" s="0" t="s">
        <v>22</v>
      </c>
      <c r="AG626" s="0" t="s">
        <v>22</v>
      </c>
      <c r="AH626" s="0" t="s">
        <v>22</v>
      </c>
      <c r="AI626" s="0" t="s">
        <v>22</v>
      </c>
      <c r="AJ626" s="0" t="s">
        <v>3622</v>
      </c>
      <c r="AK626" s="0" t="s">
        <v>3622</v>
      </c>
    </row>
    <row customHeight="1" ht="11.25">
      <c r="A627" s="0" t="s">
        <v>22</v>
      </c>
      <c r="B627" s="0" t="s">
        <v>48</v>
      </c>
      <c r="C627" s="0" t="s">
        <v>50</v>
      </c>
      <c r="D627" s="0" t="s">
        <v>22</v>
      </c>
      <c r="E627" s="0" t="s">
        <v>4960</v>
      </c>
      <c r="F627" s="0" t="s">
        <v>1257</v>
      </c>
      <c r="G627" s="0" t="s">
        <v>3550</v>
      </c>
      <c r="H627" s="0" t="s">
        <v>3550</v>
      </c>
      <c r="I627" s="0" t="s">
        <v>3551</v>
      </c>
      <c r="J627" s="0" t="s">
        <v>4961</v>
      </c>
      <c r="K627" s="0" t="s">
        <v>4962</v>
      </c>
      <c r="L627" s="0" t="s">
        <v>4963</v>
      </c>
      <c r="M627" s="0" t="s">
        <v>1261</v>
      </c>
      <c r="N627" s="0" t="s">
        <v>101</v>
      </c>
      <c r="O627" s="0" t="s">
        <v>3550</v>
      </c>
      <c r="P627" s="0" t="s">
        <v>3550</v>
      </c>
      <c r="Q627" s="0" t="s">
        <v>3551</v>
      </c>
      <c r="R627" s="0" t="s">
        <v>4968</v>
      </c>
      <c r="S627" s="0" t="s">
        <v>4969</v>
      </c>
      <c r="T627" s="0" t="s">
        <v>3604</v>
      </c>
      <c r="U627" s="0" t="s">
        <v>3605</v>
      </c>
      <c r="V627" s="0" t="s">
        <v>3606</v>
      </c>
      <c r="W627" s="0" t="s">
        <v>3607</v>
      </c>
      <c r="X627" s="0" t="s">
        <v>3608</v>
      </c>
      <c r="Y627" s="0" t="s">
        <v>3605</v>
      </c>
      <c r="Z627" s="0" t="s">
        <v>4966</v>
      </c>
      <c r="AA627" s="0" t="s">
        <v>3845</v>
      </c>
      <c r="AB627" s="0" t="s">
        <v>4967</v>
      </c>
      <c r="AC627" s="0" t="s">
        <v>19</v>
      </c>
      <c r="AD627" s="0" t="s">
        <v>19</v>
      </c>
      <c r="AE627" s="0" t="s">
        <v>61</v>
      </c>
      <c r="AF627" s="0" t="s">
        <v>22</v>
      </c>
      <c r="AG627" s="0" t="s">
        <v>22</v>
      </c>
      <c r="AH627" s="0" t="s">
        <v>22</v>
      </c>
      <c r="AI627" s="0" t="s">
        <v>22</v>
      </c>
      <c r="AJ627" s="0" t="s">
        <v>3622</v>
      </c>
      <c r="AK627" s="0" t="s">
        <v>3622</v>
      </c>
    </row>
    <row customHeight="1" ht="11.25">
      <c r="A628" s="0" t="s">
        <v>22</v>
      </c>
      <c r="B628" s="0" t="s">
        <v>48</v>
      </c>
      <c r="C628" s="0" t="s">
        <v>50</v>
      </c>
      <c r="D628" s="0" t="s">
        <v>22</v>
      </c>
      <c r="E628" s="0" t="s">
        <v>4960</v>
      </c>
      <c r="F628" s="0" t="s">
        <v>1257</v>
      </c>
      <c r="G628" s="0" t="s">
        <v>162</v>
      </c>
      <c r="H628" s="0" t="s">
        <v>162</v>
      </c>
      <c r="I628" s="0" t="s">
        <v>163</v>
      </c>
      <c r="J628" s="0" t="s">
        <v>4961</v>
      </c>
      <c r="K628" s="0" t="s">
        <v>4970</v>
      </c>
      <c r="L628" s="0" t="s">
        <v>4963</v>
      </c>
      <c r="M628" s="0" t="s">
        <v>1261</v>
      </c>
      <c r="N628" s="0" t="s">
        <v>89</v>
      </c>
      <c r="O628" s="0" t="s">
        <v>162</v>
      </c>
      <c r="P628" s="0" t="s">
        <v>162</v>
      </c>
      <c r="Q628" s="0" t="s">
        <v>163</v>
      </c>
      <c r="R628" s="0" t="s">
        <v>4964</v>
      </c>
      <c r="S628" s="0" t="s">
        <v>4971</v>
      </c>
      <c r="T628" s="0" t="s">
        <v>3604</v>
      </c>
      <c r="U628" s="0" t="s">
        <v>3605</v>
      </c>
      <c r="V628" s="0" t="s">
        <v>3606</v>
      </c>
      <c r="W628" s="0" t="s">
        <v>3607</v>
      </c>
      <c r="X628" s="0" t="s">
        <v>3608</v>
      </c>
      <c r="Y628" s="0" t="s">
        <v>3605</v>
      </c>
      <c r="Z628" s="0" t="s">
        <v>4966</v>
      </c>
      <c r="AA628" s="0" t="s">
        <v>3845</v>
      </c>
      <c r="AB628" s="0" t="s">
        <v>4967</v>
      </c>
      <c r="AC628" s="0" t="s">
        <v>19</v>
      </c>
      <c r="AD628" s="0" t="s">
        <v>19</v>
      </c>
      <c r="AE628" s="0" t="s">
        <v>61</v>
      </c>
      <c r="AF628" s="0" t="s">
        <v>22</v>
      </c>
      <c r="AG628" s="0" t="s">
        <v>22</v>
      </c>
      <c r="AH628" s="0" t="s">
        <v>22</v>
      </c>
      <c r="AI628" s="0" t="s">
        <v>22</v>
      </c>
      <c r="AJ628" s="0" t="s">
        <v>3622</v>
      </c>
      <c r="AK628" s="0" t="s">
        <v>3622</v>
      </c>
    </row>
    <row customHeight="1" ht="11.25">
      <c r="A629" s="0" t="s">
        <v>22</v>
      </c>
      <c r="B629" s="0" t="s">
        <v>48</v>
      </c>
      <c r="C629" s="0" t="s">
        <v>50</v>
      </c>
      <c r="D629" s="0" t="s">
        <v>22</v>
      </c>
      <c r="E629" s="0" t="s">
        <v>4960</v>
      </c>
      <c r="F629" s="0" t="s">
        <v>1257</v>
      </c>
      <c r="G629" s="0" t="s">
        <v>162</v>
      </c>
      <c r="H629" s="0" t="s">
        <v>162</v>
      </c>
      <c r="I629" s="0" t="s">
        <v>163</v>
      </c>
      <c r="J629" s="0" t="s">
        <v>4961</v>
      </c>
      <c r="K629" s="0" t="s">
        <v>4970</v>
      </c>
      <c r="L629" s="0" t="s">
        <v>4963</v>
      </c>
      <c r="M629" s="0" t="s">
        <v>1261</v>
      </c>
      <c r="N629" s="0" t="s">
        <v>98</v>
      </c>
      <c r="O629" s="0" t="s">
        <v>162</v>
      </c>
      <c r="P629" s="0" t="s">
        <v>162</v>
      </c>
      <c r="Q629" s="0" t="s">
        <v>163</v>
      </c>
      <c r="R629" s="0" t="s">
        <v>4961</v>
      </c>
      <c r="S629" s="0" t="s">
        <v>4970</v>
      </c>
      <c r="T629" s="0" t="s">
        <v>3604</v>
      </c>
      <c r="U629" s="0" t="s">
        <v>3605</v>
      </c>
      <c r="V629" s="0" t="s">
        <v>3606</v>
      </c>
      <c r="W629" s="0" t="s">
        <v>3607</v>
      </c>
      <c r="X629" s="0" t="s">
        <v>3608</v>
      </c>
      <c r="Y629" s="0" t="s">
        <v>3605</v>
      </c>
      <c r="Z629" s="0" t="s">
        <v>4966</v>
      </c>
      <c r="AA629" s="0" t="s">
        <v>3845</v>
      </c>
      <c r="AB629" s="0" t="s">
        <v>4967</v>
      </c>
      <c r="AC629" s="0" t="s">
        <v>19</v>
      </c>
      <c r="AD629" s="0" t="s">
        <v>19</v>
      </c>
      <c r="AE629" s="0" t="s">
        <v>61</v>
      </c>
      <c r="AF629" s="0" t="s">
        <v>22</v>
      </c>
      <c r="AG629" s="0" t="s">
        <v>22</v>
      </c>
      <c r="AH629" s="0" t="s">
        <v>22</v>
      </c>
      <c r="AI629" s="0" t="s">
        <v>22</v>
      </c>
      <c r="AJ629" s="0" t="s">
        <v>3622</v>
      </c>
      <c r="AK629" s="0" t="s">
        <v>3622</v>
      </c>
    </row>
    <row customHeight="1" ht="11.25">
      <c r="A630" s="0" t="s">
        <v>22</v>
      </c>
      <c r="B630" s="0" t="s">
        <v>48</v>
      </c>
      <c r="C630" s="0" t="s">
        <v>50</v>
      </c>
      <c r="D630" s="0" t="s">
        <v>22</v>
      </c>
      <c r="E630" s="0" t="s">
        <v>4960</v>
      </c>
      <c r="F630" s="0" t="s">
        <v>1257</v>
      </c>
      <c r="G630" s="0" t="s">
        <v>162</v>
      </c>
      <c r="H630" s="0" t="s">
        <v>162</v>
      </c>
      <c r="I630" s="0" t="s">
        <v>163</v>
      </c>
      <c r="J630" s="0" t="s">
        <v>4961</v>
      </c>
      <c r="K630" s="0" t="s">
        <v>4970</v>
      </c>
      <c r="L630" s="0" t="s">
        <v>4963</v>
      </c>
      <c r="M630" s="0" t="s">
        <v>1261</v>
      </c>
      <c r="N630" s="0" t="s">
        <v>101</v>
      </c>
      <c r="O630" s="0" t="s">
        <v>162</v>
      </c>
      <c r="P630" s="0" t="s">
        <v>162</v>
      </c>
      <c r="Q630" s="0" t="s">
        <v>163</v>
      </c>
      <c r="R630" s="0" t="s">
        <v>4968</v>
      </c>
      <c r="S630" s="0" t="s">
        <v>4972</v>
      </c>
      <c r="T630" s="0" t="s">
        <v>3604</v>
      </c>
      <c r="U630" s="0" t="s">
        <v>3605</v>
      </c>
      <c r="V630" s="0" t="s">
        <v>3606</v>
      </c>
      <c r="W630" s="0" t="s">
        <v>3607</v>
      </c>
      <c r="X630" s="0" t="s">
        <v>3608</v>
      </c>
      <c r="Y630" s="0" t="s">
        <v>3605</v>
      </c>
      <c r="Z630" s="0" t="s">
        <v>4966</v>
      </c>
      <c r="AA630" s="0" t="s">
        <v>3845</v>
      </c>
      <c r="AB630" s="0" t="s">
        <v>4967</v>
      </c>
      <c r="AC630" s="0" t="s">
        <v>19</v>
      </c>
      <c r="AD630" s="0" t="s">
        <v>19</v>
      </c>
      <c r="AE630" s="0" t="s">
        <v>61</v>
      </c>
      <c r="AF630" s="0" t="s">
        <v>22</v>
      </c>
      <c r="AG630" s="0" t="s">
        <v>22</v>
      </c>
      <c r="AH630" s="0" t="s">
        <v>22</v>
      </c>
      <c r="AI630" s="0" t="s">
        <v>22</v>
      </c>
      <c r="AJ630" s="0" t="s">
        <v>3622</v>
      </c>
      <c r="AK630" s="0" t="s">
        <v>3622</v>
      </c>
    </row>
    <row customHeight="1" ht="11.25">
      <c r="A631" s="0" t="s">
        <v>22</v>
      </c>
      <c r="B631" s="0" t="s">
        <v>48</v>
      </c>
      <c r="C631" s="0" t="s">
        <v>50</v>
      </c>
      <c r="D631" s="0" t="s">
        <v>22</v>
      </c>
      <c r="E631" s="0" t="s">
        <v>4973</v>
      </c>
      <c r="F631" s="0" t="s">
        <v>1257</v>
      </c>
      <c r="G631" s="0" t="s">
        <v>3550</v>
      </c>
      <c r="H631" s="0" t="s">
        <v>3550</v>
      </c>
      <c r="I631" s="0" t="s">
        <v>3551</v>
      </c>
      <c r="J631" s="0" t="s">
        <v>4974</v>
      </c>
      <c r="K631" s="0" t="s">
        <v>4975</v>
      </c>
      <c r="L631" s="0" t="s">
        <v>4976</v>
      </c>
      <c r="M631" s="0" t="s">
        <v>1261</v>
      </c>
      <c r="N631" s="0" t="s">
        <v>98</v>
      </c>
      <c r="O631" s="0" t="s">
        <v>3550</v>
      </c>
      <c r="P631" s="0" t="s">
        <v>3550</v>
      </c>
      <c r="Q631" s="0" t="s">
        <v>3551</v>
      </c>
      <c r="R631" s="0" t="s">
        <v>4974</v>
      </c>
      <c r="S631" s="0" t="s">
        <v>4975</v>
      </c>
      <c r="T631" s="0" t="s">
        <v>3604</v>
      </c>
      <c r="U631" s="0" t="s">
        <v>3605</v>
      </c>
      <c r="V631" s="0" t="s">
        <v>3606</v>
      </c>
      <c r="W631" s="0" t="s">
        <v>3607</v>
      </c>
      <c r="X631" s="0" t="s">
        <v>3608</v>
      </c>
      <c r="Y631" s="0" t="s">
        <v>3605</v>
      </c>
      <c r="Z631" s="0" t="s">
        <v>4977</v>
      </c>
      <c r="AA631" s="0" t="s">
        <v>3628</v>
      </c>
      <c r="AB631" s="0" t="s">
        <v>4978</v>
      </c>
      <c r="AC631" s="0" t="s">
        <v>19</v>
      </c>
      <c r="AD631" s="0" t="s">
        <v>19</v>
      </c>
      <c r="AE631" s="0" t="s">
        <v>61</v>
      </c>
      <c r="AF631" s="0" t="s">
        <v>22</v>
      </c>
      <c r="AG631" s="0" t="s">
        <v>22</v>
      </c>
      <c r="AH631" s="0" t="s">
        <v>22</v>
      </c>
      <c r="AI631" s="0" t="s">
        <v>22</v>
      </c>
      <c r="AJ631" s="0" t="s">
        <v>3622</v>
      </c>
      <c r="AK631" s="0" t="s">
        <v>3622</v>
      </c>
    </row>
    <row customHeight="1" ht="11.25">
      <c r="A632" s="0" t="s">
        <v>22</v>
      </c>
      <c r="B632" s="0" t="s">
        <v>48</v>
      </c>
      <c r="C632" s="0" t="s">
        <v>50</v>
      </c>
      <c r="D632" s="0" t="s">
        <v>22</v>
      </c>
      <c r="E632" s="0" t="s">
        <v>4973</v>
      </c>
      <c r="F632" s="0" t="s">
        <v>1257</v>
      </c>
      <c r="G632" s="0" t="s">
        <v>162</v>
      </c>
      <c r="H632" s="0" t="s">
        <v>162</v>
      </c>
      <c r="I632" s="0" t="s">
        <v>163</v>
      </c>
      <c r="J632" s="0" t="s">
        <v>4974</v>
      </c>
      <c r="K632" s="0" t="s">
        <v>4979</v>
      </c>
      <c r="L632" s="0" t="s">
        <v>4976</v>
      </c>
      <c r="M632" s="0" t="s">
        <v>1261</v>
      </c>
      <c r="N632" s="0" t="s">
        <v>98</v>
      </c>
      <c r="O632" s="0" t="s">
        <v>162</v>
      </c>
      <c r="P632" s="0" t="s">
        <v>162</v>
      </c>
      <c r="Q632" s="0" t="s">
        <v>163</v>
      </c>
      <c r="R632" s="0" t="s">
        <v>4974</v>
      </c>
      <c r="S632" s="0" t="s">
        <v>4979</v>
      </c>
      <c r="T632" s="0" t="s">
        <v>3604</v>
      </c>
      <c r="U632" s="0" t="s">
        <v>3605</v>
      </c>
      <c r="V632" s="0" t="s">
        <v>3606</v>
      </c>
      <c r="W632" s="0" t="s">
        <v>3607</v>
      </c>
      <c r="X632" s="0" t="s">
        <v>3608</v>
      </c>
      <c r="Y632" s="0" t="s">
        <v>3605</v>
      </c>
      <c r="Z632" s="0" t="s">
        <v>4977</v>
      </c>
      <c r="AA632" s="0" t="s">
        <v>3628</v>
      </c>
      <c r="AB632" s="0" t="s">
        <v>4978</v>
      </c>
      <c r="AC632" s="0" t="s">
        <v>19</v>
      </c>
      <c r="AD632" s="0" t="s">
        <v>19</v>
      </c>
      <c r="AE632" s="0" t="s">
        <v>61</v>
      </c>
      <c r="AF632" s="0" t="s">
        <v>22</v>
      </c>
      <c r="AG632" s="0" t="s">
        <v>22</v>
      </c>
      <c r="AH632" s="0" t="s">
        <v>22</v>
      </c>
      <c r="AI632" s="0" t="s">
        <v>22</v>
      </c>
      <c r="AJ632" s="0" t="s">
        <v>3622</v>
      </c>
      <c r="AK632" s="0" t="s">
        <v>3622</v>
      </c>
    </row>
    <row customHeight="1" ht="11.25">
      <c r="A633" s="0" t="s">
        <v>22</v>
      </c>
      <c r="B633" s="0" t="s">
        <v>48</v>
      </c>
      <c r="C633" s="0" t="s">
        <v>50</v>
      </c>
      <c r="D633" s="0" t="s">
        <v>22</v>
      </c>
      <c r="E633" s="0" t="s">
        <v>4980</v>
      </c>
      <c r="F633" s="0" t="s">
        <v>1257</v>
      </c>
      <c r="G633" s="0" t="s">
        <v>3550</v>
      </c>
      <c r="H633" s="0" t="s">
        <v>3550</v>
      </c>
      <c r="I633" s="0" t="s">
        <v>3551</v>
      </c>
      <c r="J633" s="0" t="s">
        <v>4981</v>
      </c>
      <c r="K633" s="0" t="s">
        <v>4982</v>
      </c>
      <c r="L633" s="0" t="s">
        <v>4976</v>
      </c>
      <c r="M633" s="0" t="s">
        <v>1261</v>
      </c>
      <c r="N633" s="0" t="s">
        <v>98</v>
      </c>
      <c r="O633" s="0" t="s">
        <v>3550</v>
      </c>
      <c r="P633" s="0" t="s">
        <v>3550</v>
      </c>
      <c r="Q633" s="0" t="s">
        <v>3551</v>
      </c>
      <c r="R633" s="0" t="s">
        <v>4981</v>
      </c>
      <c r="S633" s="0" t="s">
        <v>4982</v>
      </c>
      <c r="T633" s="0" t="s">
        <v>3604</v>
      </c>
      <c r="U633" s="0" t="s">
        <v>3605</v>
      </c>
      <c r="V633" s="0" t="s">
        <v>3606</v>
      </c>
      <c r="W633" s="0" t="s">
        <v>3607</v>
      </c>
      <c r="X633" s="0" t="s">
        <v>3608</v>
      </c>
      <c r="Y633" s="0" t="s">
        <v>3605</v>
      </c>
      <c r="Z633" s="0" t="s">
        <v>4983</v>
      </c>
      <c r="AA633" s="0" t="s">
        <v>3845</v>
      </c>
      <c r="AB633" s="0" t="s">
        <v>4984</v>
      </c>
      <c r="AC633" s="0" t="s">
        <v>19</v>
      </c>
      <c r="AD633" s="0" t="s">
        <v>19</v>
      </c>
      <c r="AE633" s="0" t="s">
        <v>61</v>
      </c>
      <c r="AF633" s="0" t="s">
        <v>22</v>
      </c>
      <c r="AG633" s="0" t="s">
        <v>22</v>
      </c>
      <c r="AH633" s="0" t="s">
        <v>22</v>
      </c>
      <c r="AI633" s="0" t="s">
        <v>22</v>
      </c>
      <c r="AJ633" s="0" t="s">
        <v>3622</v>
      </c>
      <c r="AK633" s="0" t="s">
        <v>3622</v>
      </c>
    </row>
    <row customHeight="1" ht="11.25">
      <c r="A634" s="0" t="s">
        <v>22</v>
      </c>
      <c r="B634" s="0" t="s">
        <v>48</v>
      </c>
      <c r="C634" s="0" t="s">
        <v>50</v>
      </c>
      <c r="D634" s="0" t="s">
        <v>22</v>
      </c>
      <c r="E634" s="0" t="s">
        <v>4980</v>
      </c>
      <c r="F634" s="0" t="s">
        <v>1257</v>
      </c>
      <c r="G634" s="0" t="s">
        <v>3550</v>
      </c>
      <c r="H634" s="0" t="s">
        <v>3550</v>
      </c>
      <c r="I634" s="0" t="s">
        <v>3551</v>
      </c>
      <c r="J634" s="0" t="s">
        <v>4981</v>
      </c>
      <c r="K634" s="0" t="s">
        <v>4982</v>
      </c>
      <c r="L634" s="0" t="s">
        <v>4976</v>
      </c>
      <c r="M634" s="0" t="s">
        <v>1261</v>
      </c>
      <c r="N634" s="0" t="s">
        <v>101</v>
      </c>
      <c r="O634" s="0" t="s">
        <v>3550</v>
      </c>
      <c r="P634" s="0" t="s">
        <v>3550</v>
      </c>
      <c r="Q634" s="0" t="s">
        <v>3551</v>
      </c>
      <c r="R634" s="0" t="s">
        <v>4985</v>
      </c>
      <c r="S634" s="0" t="s">
        <v>4986</v>
      </c>
      <c r="T634" s="0" t="s">
        <v>3604</v>
      </c>
      <c r="U634" s="0" t="s">
        <v>3605</v>
      </c>
      <c r="V634" s="0" t="s">
        <v>3606</v>
      </c>
      <c r="W634" s="0" t="s">
        <v>3607</v>
      </c>
      <c r="X634" s="0" t="s">
        <v>3608</v>
      </c>
      <c r="Y634" s="0" t="s">
        <v>3605</v>
      </c>
      <c r="Z634" s="0" t="s">
        <v>4983</v>
      </c>
      <c r="AA634" s="0" t="s">
        <v>3845</v>
      </c>
      <c r="AB634" s="0" t="s">
        <v>4984</v>
      </c>
      <c r="AC634" s="0" t="s">
        <v>19</v>
      </c>
      <c r="AD634" s="0" t="s">
        <v>19</v>
      </c>
      <c r="AE634" s="0" t="s">
        <v>61</v>
      </c>
      <c r="AF634" s="0" t="s">
        <v>22</v>
      </c>
      <c r="AG634" s="0" t="s">
        <v>22</v>
      </c>
      <c r="AH634" s="0" t="s">
        <v>22</v>
      </c>
      <c r="AI634" s="0" t="s">
        <v>22</v>
      </c>
      <c r="AJ634" s="0" t="s">
        <v>3622</v>
      </c>
      <c r="AK634" s="0" t="s">
        <v>3622</v>
      </c>
    </row>
    <row customHeight="1" ht="11.25">
      <c r="A635" s="0" t="s">
        <v>22</v>
      </c>
      <c r="B635" s="0" t="s">
        <v>48</v>
      </c>
      <c r="C635" s="0" t="s">
        <v>50</v>
      </c>
      <c r="D635" s="0" t="s">
        <v>22</v>
      </c>
      <c r="E635" s="0" t="s">
        <v>4980</v>
      </c>
      <c r="F635" s="0" t="s">
        <v>1257</v>
      </c>
      <c r="G635" s="0" t="s">
        <v>162</v>
      </c>
      <c r="H635" s="0" t="s">
        <v>162</v>
      </c>
      <c r="I635" s="0" t="s">
        <v>163</v>
      </c>
      <c r="J635" s="0" t="s">
        <v>4981</v>
      </c>
      <c r="K635" s="0" t="s">
        <v>4987</v>
      </c>
      <c r="L635" s="0" t="s">
        <v>4976</v>
      </c>
      <c r="M635" s="0" t="s">
        <v>1261</v>
      </c>
      <c r="N635" s="0" t="s">
        <v>98</v>
      </c>
      <c r="O635" s="0" t="s">
        <v>162</v>
      </c>
      <c r="P635" s="0" t="s">
        <v>162</v>
      </c>
      <c r="Q635" s="0" t="s">
        <v>163</v>
      </c>
      <c r="R635" s="0" t="s">
        <v>4981</v>
      </c>
      <c r="S635" s="0" t="s">
        <v>4987</v>
      </c>
      <c r="T635" s="0" t="s">
        <v>3604</v>
      </c>
      <c r="U635" s="0" t="s">
        <v>3605</v>
      </c>
      <c r="V635" s="0" t="s">
        <v>3606</v>
      </c>
      <c r="W635" s="0" t="s">
        <v>3607</v>
      </c>
      <c r="X635" s="0" t="s">
        <v>3608</v>
      </c>
      <c r="Y635" s="0" t="s">
        <v>3605</v>
      </c>
      <c r="Z635" s="0" t="s">
        <v>4983</v>
      </c>
      <c r="AA635" s="0" t="s">
        <v>3845</v>
      </c>
      <c r="AB635" s="0" t="s">
        <v>4984</v>
      </c>
      <c r="AC635" s="0" t="s">
        <v>19</v>
      </c>
      <c r="AD635" s="0" t="s">
        <v>19</v>
      </c>
      <c r="AE635" s="0" t="s">
        <v>61</v>
      </c>
      <c r="AF635" s="0" t="s">
        <v>22</v>
      </c>
      <c r="AG635" s="0" t="s">
        <v>22</v>
      </c>
      <c r="AH635" s="0" t="s">
        <v>22</v>
      </c>
      <c r="AI635" s="0" t="s">
        <v>22</v>
      </c>
      <c r="AJ635" s="0" t="s">
        <v>3622</v>
      </c>
      <c r="AK635" s="0" t="s">
        <v>3622</v>
      </c>
    </row>
    <row customHeight="1" ht="11.25">
      <c r="A636" s="0" t="s">
        <v>22</v>
      </c>
      <c r="B636" s="0" t="s">
        <v>48</v>
      </c>
      <c r="C636" s="0" t="s">
        <v>50</v>
      </c>
      <c r="D636" s="0" t="s">
        <v>22</v>
      </c>
      <c r="E636" s="0" t="s">
        <v>4980</v>
      </c>
      <c r="F636" s="0" t="s">
        <v>1257</v>
      </c>
      <c r="G636" s="0" t="s">
        <v>162</v>
      </c>
      <c r="H636" s="0" t="s">
        <v>162</v>
      </c>
      <c r="I636" s="0" t="s">
        <v>163</v>
      </c>
      <c r="J636" s="0" t="s">
        <v>4981</v>
      </c>
      <c r="K636" s="0" t="s">
        <v>4987</v>
      </c>
      <c r="L636" s="0" t="s">
        <v>4976</v>
      </c>
      <c r="M636" s="0" t="s">
        <v>1261</v>
      </c>
      <c r="N636" s="0" t="s">
        <v>101</v>
      </c>
      <c r="O636" s="0" t="s">
        <v>162</v>
      </c>
      <c r="P636" s="0" t="s">
        <v>162</v>
      </c>
      <c r="Q636" s="0" t="s">
        <v>163</v>
      </c>
      <c r="R636" s="0" t="s">
        <v>4985</v>
      </c>
      <c r="S636" s="0" t="s">
        <v>4988</v>
      </c>
      <c r="T636" s="0" t="s">
        <v>3604</v>
      </c>
      <c r="U636" s="0" t="s">
        <v>3605</v>
      </c>
      <c r="V636" s="0" t="s">
        <v>3606</v>
      </c>
      <c r="W636" s="0" t="s">
        <v>3607</v>
      </c>
      <c r="X636" s="0" t="s">
        <v>3608</v>
      </c>
      <c r="Y636" s="0" t="s">
        <v>3605</v>
      </c>
      <c r="Z636" s="0" t="s">
        <v>4983</v>
      </c>
      <c r="AA636" s="0" t="s">
        <v>3845</v>
      </c>
      <c r="AB636" s="0" t="s">
        <v>4984</v>
      </c>
      <c r="AC636" s="0" t="s">
        <v>19</v>
      </c>
      <c r="AD636" s="0" t="s">
        <v>19</v>
      </c>
      <c r="AE636" s="0" t="s">
        <v>61</v>
      </c>
      <c r="AF636" s="0" t="s">
        <v>22</v>
      </c>
      <c r="AG636" s="0" t="s">
        <v>22</v>
      </c>
      <c r="AH636" s="0" t="s">
        <v>22</v>
      </c>
      <c r="AI636" s="0" t="s">
        <v>22</v>
      </c>
      <c r="AJ636" s="0" t="s">
        <v>3622</v>
      </c>
      <c r="AK636" s="0" t="s">
        <v>3622</v>
      </c>
    </row>
    <row customHeight="1" ht="11.25">
      <c r="A637" s="0" t="s">
        <v>22</v>
      </c>
      <c r="B637" s="0" t="s">
        <v>48</v>
      </c>
      <c r="C637" s="0" t="s">
        <v>50</v>
      </c>
      <c r="D637" s="0" t="s">
        <v>22</v>
      </c>
      <c r="E637" s="0" t="s">
        <v>4989</v>
      </c>
      <c r="F637" s="0" t="s">
        <v>1257</v>
      </c>
      <c r="G637" s="0" t="s">
        <v>3550</v>
      </c>
      <c r="H637" s="0" t="s">
        <v>3550</v>
      </c>
      <c r="I637" s="0" t="s">
        <v>3551</v>
      </c>
      <c r="J637" s="0" t="s">
        <v>4990</v>
      </c>
      <c r="K637" s="0" t="s">
        <v>4991</v>
      </c>
      <c r="L637" s="0" t="s">
        <v>4992</v>
      </c>
      <c r="M637" s="0" t="s">
        <v>4992</v>
      </c>
      <c r="N637" s="0" t="s">
        <v>91</v>
      </c>
      <c r="O637" s="0" t="s">
        <v>3550</v>
      </c>
      <c r="P637" s="0" t="s">
        <v>3550</v>
      </c>
      <c r="Q637" s="0" t="s">
        <v>3551</v>
      </c>
      <c r="R637" s="0" t="s">
        <v>4509</v>
      </c>
      <c r="S637" s="0" t="s">
        <v>4993</v>
      </c>
      <c r="T637" s="0" t="s">
        <v>3604</v>
      </c>
      <c r="U637" s="0" t="s">
        <v>3605</v>
      </c>
      <c r="V637" s="0" t="s">
        <v>3606</v>
      </c>
      <c r="W637" s="0" t="s">
        <v>3607</v>
      </c>
      <c r="X637" s="0" t="s">
        <v>3608</v>
      </c>
      <c r="Y637" s="0" t="s">
        <v>3605</v>
      </c>
      <c r="Z637" s="0" t="s">
        <v>4994</v>
      </c>
      <c r="AA637" s="0" t="s">
        <v>4995</v>
      </c>
      <c r="AB637" s="0" t="s">
        <v>4996</v>
      </c>
      <c r="AC637" s="0" t="s">
        <v>19</v>
      </c>
      <c r="AD637" s="0" t="s">
        <v>19</v>
      </c>
      <c r="AE637" s="0" t="s">
        <v>61</v>
      </c>
      <c r="AF637" s="0" t="s">
        <v>22</v>
      </c>
      <c r="AG637" s="0" t="s">
        <v>22</v>
      </c>
      <c r="AH637" s="0" t="s">
        <v>22</v>
      </c>
      <c r="AI637" s="0" t="s">
        <v>22</v>
      </c>
      <c r="AJ637" s="0" t="s">
        <v>3622</v>
      </c>
      <c r="AK637" s="0" t="s">
        <v>3622</v>
      </c>
    </row>
    <row customHeight="1" ht="11.25">
      <c r="A638" s="0" t="s">
        <v>22</v>
      </c>
      <c r="B638" s="0" t="s">
        <v>48</v>
      </c>
      <c r="C638" s="0" t="s">
        <v>50</v>
      </c>
      <c r="D638" s="0" t="s">
        <v>22</v>
      </c>
      <c r="E638" s="0" t="s">
        <v>4989</v>
      </c>
      <c r="F638" s="0" t="s">
        <v>1257</v>
      </c>
      <c r="G638" s="0" t="s">
        <v>3550</v>
      </c>
      <c r="H638" s="0" t="s">
        <v>3550</v>
      </c>
      <c r="I638" s="0" t="s">
        <v>3551</v>
      </c>
      <c r="J638" s="0" t="s">
        <v>4990</v>
      </c>
      <c r="K638" s="0" t="s">
        <v>4991</v>
      </c>
      <c r="L638" s="0" t="s">
        <v>4992</v>
      </c>
      <c r="M638" s="0" t="s">
        <v>4992</v>
      </c>
      <c r="N638" s="0" t="s">
        <v>89</v>
      </c>
      <c r="O638" s="0" t="s">
        <v>3550</v>
      </c>
      <c r="P638" s="0" t="s">
        <v>3550</v>
      </c>
      <c r="Q638" s="0" t="s">
        <v>3551</v>
      </c>
      <c r="R638" s="0" t="s">
        <v>4997</v>
      </c>
      <c r="S638" s="0" t="s">
        <v>4998</v>
      </c>
      <c r="T638" s="0" t="s">
        <v>3604</v>
      </c>
      <c r="U638" s="0" t="s">
        <v>3605</v>
      </c>
      <c r="V638" s="0" t="s">
        <v>3606</v>
      </c>
      <c r="W638" s="0" t="s">
        <v>3607</v>
      </c>
      <c r="X638" s="0" t="s">
        <v>3608</v>
      </c>
      <c r="Y638" s="0" t="s">
        <v>3605</v>
      </c>
      <c r="Z638" s="0" t="s">
        <v>4994</v>
      </c>
      <c r="AA638" s="0" t="s">
        <v>4995</v>
      </c>
      <c r="AB638" s="0" t="s">
        <v>4996</v>
      </c>
      <c r="AC638" s="0" t="s">
        <v>19</v>
      </c>
      <c r="AD638" s="0" t="s">
        <v>19</v>
      </c>
      <c r="AE638" s="0" t="s">
        <v>61</v>
      </c>
      <c r="AF638" s="0" t="s">
        <v>22</v>
      </c>
      <c r="AG638" s="0" t="s">
        <v>22</v>
      </c>
      <c r="AH638" s="0" t="s">
        <v>22</v>
      </c>
      <c r="AI638" s="0" t="s">
        <v>22</v>
      </c>
      <c r="AJ638" s="0" t="s">
        <v>3622</v>
      </c>
      <c r="AK638" s="0" t="s">
        <v>3622</v>
      </c>
    </row>
    <row customHeight="1" ht="11.25">
      <c r="A639" s="0" t="s">
        <v>22</v>
      </c>
      <c r="B639" s="0" t="s">
        <v>48</v>
      </c>
      <c r="C639" s="0" t="s">
        <v>50</v>
      </c>
      <c r="D639" s="0" t="s">
        <v>22</v>
      </c>
      <c r="E639" s="0" t="s">
        <v>4989</v>
      </c>
      <c r="F639" s="0" t="s">
        <v>1257</v>
      </c>
      <c r="G639" s="0" t="s">
        <v>3550</v>
      </c>
      <c r="H639" s="0" t="s">
        <v>3550</v>
      </c>
      <c r="I639" s="0" t="s">
        <v>3551</v>
      </c>
      <c r="J639" s="0" t="s">
        <v>4990</v>
      </c>
      <c r="K639" s="0" t="s">
        <v>4991</v>
      </c>
      <c r="L639" s="0" t="s">
        <v>4992</v>
      </c>
      <c r="M639" s="0" t="s">
        <v>4992</v>
      </c>
      <c r="N639" s="0" t="s">
        <v>90</v>
      </c>
      <c r="O639" s="0" t="s">
        <v>3550</v>
      </c>
      <c r="P639" s="0" t="s">
        <v>3550</v>
      </c>
      <c r="Q639" s="0" t="s">
        <v>3551</v>
      </c>
      <c r="R639" s="0" t="s">
        <v>4999</v>
      </c>
      <c r="S639" s="0" t="s">
        <v>5000</v>
      </c>
      <c r="T639" s="0" t="s">
        <v>3604</v>
      </c>
      <c r="U639" s="0" t="s">
        <v>3605</v>
      </c>
      <c r="V639" s="0" t="s">
        <v>3606</v>
      </c>
      <c r="W639" s="0" t="s">
        <v>3607</v>
      </c>
      <c r="X639" s="0" t="s">
        <v>3608</v>
      </c>
      <c r="Y639" s="0" t="s">
        <v>3605</v>
      </c>
      <c r="Z639" s="0" t="s">
        <v>4994</v>
      </c>
      <c r="AA639" s="0" t="s">
        <v>4995</v>
      </c>
      <c r="AB639" s="0" t="s">
        <v>4996</v>
      </c>
      <c r="AC639" s="0" t="s">
        <v>19</v>
      </c>
      <c r="AD639" s="0" t="s">
        <v>19</v>
      </c>
      <c r="AE639" s="0" t="s">
        <v>61</v>
      </c>
      <c r="AF639" s="0" t="s">
        <v>22</v>
      </c>
      <c r="AG639" s="0" t="s">
        <v>22</v>
      </c>
      <c r="AH639" s="0" t="s">
        <v>22</v>
      </c>
      <c r="AI639" s="0" t="s">
        <v>22</v>
      </c>
      <c r="AJ639" s="0" t="s">
        <v>3622</v>
      </c>
      <c r="AK639" s="0" t="s">
        <v>3622</v>
      </c>
    </row>
    <row customHeight="1" ht="11.25">
      <c r="A640" s="0" t="s">
        <v>22</v>
      </c>
      <c r="B640" s="0" t="s">
        <v>48</v>
      </c>
      <c r="C640" s="0" t="s">
        <v>50</v>
      </c>
      <c r="D640" s="0" t="s">
        <v>22</v>
      </c>
      <c r="E640" s="0" t="s">
        <v>4989</v>
      </c>
      <c r="F640" s="0" t="s">
        <v>1257</v>
      </c>
      <c r="G640" s="0" t="s">
        <v>3550</v>
      </c>
      <c r="H640" s="0" t="s">
        <v>3550</v>
      </c>
      <c r="I640" s="0" t="s">
        <v>3551</v>
      </c>
      <c r="J640" s="0" t="s">
        <v>4990</v>
      </c>
      <c r="K640" s="0" t="s">
        <v>4991</v>
      </c>
      <c r="L640" s="0" t="s">
        <v>4992</v>
      </c>
      <c r="M640" s="0" t="s">
        <v>4992</v>
      </c>
      <c r="N640" s="0" t="s">
        <v>109</v>
      </c>
      <c r="O640" s="0" t="s">
        <v>3550</v>
      </c>
      <c r="P640" s="0" t="s">
        <v>3550</v>
      </c>
      <c r="Q640" s="0" t="s">
        <v>3551</v>
      </c>
      <c r="R640" s="0" t="s">
        <v>5001</v>
      </c>
      <c r="S640" s="0" t="s">
        <v>5002</v>
      </c>
      <c r="T640" s="0" t="s">
        <v>3604</v>
      </c>
      <c r="U640" s="0" t="s">
        <v>3605</v>
      </c>
      <c r="V640" s="0" t="s">
        <v>3606</v>
      </c>
      <c r="W640" s="0" t="s">
        <v>3607</v>
      </c>
      <c r="X640" s="0" t="s">
        <v>3608</v>
      </c>
      <c r="Y640" s="0" t="s">
        <v>3605</v>
      </c>
      <c r="Z640" s="0" t="s">
        <v>4994</v>
      </c>
      <c r="AA640" s="0" t="s">
        <v>4995</v>
      </c>
      <c r="AB640" s="0" t="s">
        <v>4996</v>
      </c>
      <c r="AC640" s="0" t="s">
        <v>19</v>
      </c>
      <c r="AD640" s="0" t="s">
        <v>19</v>
      </c>
      <c r="AE640" s="0" t="s">
        <v>61</v>
      </c>
      <c r="AF640" s="0" t="s">
        <v>22</v>
      </c>
      <c r="AG640" s="0" t="s">
        <v>22</v>
      </c>
      <c r="AH640" s="0" t="s">
        <v>22</v>
      </c>
      <c r="AI640" s="0" t="s">
        <v>22</v>
      </c>
      <c r="AJ640" s="0" t="s">
        <v>3622</v>
      </c>
      <c r="AK640" s="0" t="s">
        <v>3622</v>
      </c>
    </row>
    <row customHeight="1" ht="11.25">
      <c r="A641" s="0" t="s">
        <v>22</v>
      </c>
      <c r="B641" s="0" t="s">
        <v>48</v>
      </c>
      <c r="C641" s="0" t="s">
        <v>50</v>
      </c>
      <c r="D641" s="0" t="s">
        <v>22</v>
      </c>
      <c r="E641" s="0" t="s">
        <v>4989</v>
      </c>
      <c r="F641" s="0" t="s">
        <v>1257</v>
      </c>
      <c r="G641" s="0" t="s">
        <v>3550</v>
      </c>
      <c r="H641" s="0" t="s">
        <v>3550</v>
      </c>
      <c r="I641" s="0" t="s">
        <v>3551</v>
      </c>
      <c r="J641" s="0" t="s">
        <v>4990</v>
      </c>
      <c r="K641" s="0" t="s">
        <v>4991</v>
      </c>
      <c r="L641" s="0" t="s">
        <v>4992</v>
      </c>
      <c r="M641" s="0" t="s">
        <v>4992</v>
      </c>
      <c r="N641" s="0" t="s">
        <v>92</v>
      </c>
      <c r="O641" s="0" t="s">
        <v>3550</v>
      </c>
      <c r="P641" s="0" t="s">
        <v>3550</v>
      </c>
      <c r="Q641" s="0" t="s">
        <v>3551</v>
      </c>
      <c r="R641" s="0" t="s">
        <v>5003</v>
      </c>
      <c r="S641" s="0" t="s">
        <v>5004</v>
      </c>
      <c r="T641" s="0" t="s">
        <v>3604</v>
      </c>
      <c r="U641" s="0" t="s">
        <v>3605</v>
      </c>
      <c r="V641" s="0" t="s">
        <v>3606</v>
      </c>
      <c r="W641" s="0" t="s">
        <v>3607</v>
      </c>
      <c r="X641" s="0" t="s">
        <v>3608</v>
      </c>
      <c r="Y641" s="0" t="s">
        <v>3605</v>
      </c>
      <c r="Z641" s="0" t="s">
        <v>4994</v>
      </c>
      <c r="AA641" s="0" t="s">
        <v>4995</v>
      </c>
      <c r="AB641" s="0" t="s">
        <v>4996</v>
      </c>
      <c r="AC641" s="0" t="s">
        <v>19</v>
      </c>
      <c r="AD641" s="0" t="s">
        <v>19</v>
      </c>
      <c r="AE641" s="0" t="s">
        <v>61</v>
      </c>
      <c r="AF641" s="0" t="s">
        <v>22</v>
      </c>
      <c r="AG641" s="0" t="s">
        <v>22</v>
      </c>
      <c r="AH641" s="0" t="s">
        <v>22</v>
      </c>
      <c r="AI641" s="0" t="s">
        <v>22</v>
      </c>
      <c r="AJ641" s="0" t="s">
        <v>3622</v>
      </c>
      <c r="AK641" s="0" t="s">
        <v>3622</v>
      </c>
    </row>
    <row customHeight="1" ht="11.25">
      <c r="A642" s="0" t="s">
        <v>22</v>
      </c>
      <c r="B642" s="0" t="s">
        <v>48</v>
      </c>
      <c r="C642" s="0" t="s">
        <v>50</v>
      </c>
      <c r="D642" s="0" t="s">
        <v>22</v>
      </c>
      <c r="E642" s="0" t="s">
        <v>4989</v>
      </c>
      <c r="F642" s="0" t="s">
        <v>1257</v>
      </c>
      <c r="G642" s="0" t="s">
        <v>3550</v>
      </c>
      <c r="H642" s="0" t="s">
        <v>3550</v>
      </c>
      <c r="I642" s="0" t="s">
        <v>3551</v>
      </c>
      <c r="J642" s="0" t="s">
        <v>4990</v>
      </c>
      <c r="K642" s="0" t="s">
        <v>4991</v>
      </c>
      <c r="L642" s="0" t="s">
        <v>4992</v>
      </c>
      <c r="M642" s="0" t="s">
        <v>4992</v>
      </c>
      <c r="N642" s="0" t="s">
        <v>98</v>
      </c>
      <c r="O642" s="0" t="s">
        <v>3550</v>
      </c>
      <c r="P642" s="0" t="s">
        <v>3550</v>
      </c>
      <c r="Q642" s="0" t="s">
        <v>3551</v>
      </c>
      <c r="R642" s="0" t="s">
        <v>4990</v>
      </c>
      <c r="S642" s="0" t="s">
        <v>4991</v>
      </c>
      <c r="T642" s="0" t="s">
        <v>3604</v>
      </c>
      <c r="U642" s="0" t="s">
        <v>3605</v>
      </c>
      <c r="V642" s="0" t="s">
        <v>3606</v>
      </c>
      <c r="W642" s="0" t="s">
        <v>3607</v>
      </c>
      <c r="X642" s="0" t="s">
        <v>3608</v>
      </c>
      <c r="Y642" s="0" t="s">
        <v>3605</v>
      </c>
      <c r="Z642" s="0" t="s">
        <v>4994</v>
      </c>
      <c r="AA642" s="0" t="s">
        <v>4995</v>
      </c>
      <c r="AB642" s="0" t="s">
        <v>4996</v>
      </c>
      <c r="AC642" s="0" t="s">
        <v>19</v>
      </c>
      <c r="AD642" s="0" t="s">
        <v>19</v>
      </c>
      <c r="AE642" s="0" t="s">
        <v>61</v>
      </c>
      <c r="AF642" s="0" t="s">
        <v>22</v>
      </c>
      <c r="AG642" s="0" t="s">
        <v>22</v>
      </c>
      <c r="AH642" s="0" t="s">
        <v>22</v>
      </c>
      <c r="AI642" s="0" t="s">
        <v>22</v>
      </c>
      <c r="AJ642" s="0" t="s">
        <v>3622</v>
      </c>
      <c r="AK642" s="0" t="s">
        <v>3622</v>
      </c>
    </row>
    <row customHeight="1" ht="11.25">
      <c r="A643" s="0" t="s">
        <v>22</v>
      </c>
      <c r="B643" s="0" t="s">
        <v>48</v>
      </c>
      <c r="C643" s="0" t="s">
        <v>50</v>
      </c>
      <c r="D643" s="0" t="s">
        <v>22</v>
      </c>
      <c r="E643" s="0" t="s">
        <v>4989</v>
      </c>
      <c r="F643" s="0" t="s">
        <v>1257</v>
      </c>
      <c r="G643" s="0" t="s">
        <v>3550</v>
      </c>
      <c r="H643" s="0" t="s">
        <v>3550</v>
      </c>
      <c r="I643" s="0" t="s">
        <v>3551</v>
      </c>
      <c r="J643" s="0" t="s">
        <v>4990</v>
      </c>
      <c r="K643" s="0" t="s">
        <v>4991</v>
      </c>
      <c r="L643" s="0" t="s">
        <v>4992</v>
      </c>
      <c r="M643" s="0" t="s">
        <v>4992</v>
      </c>
      <c r="N643" s="0" t="s">
        <v>101</v>
      </c>
      <c r="O643" s="0" t="s">
        <v>3550</v>
      </c>
      <c r="P643" s="0" t="s">
        <v>3550</v>
      </c>
      <c r="Q643" s="0" t="s">
        <v>3551</v>
      </c>
      <c r="R643" s="0" t="s">
        <v>4990</v>
      </c>
      <c r="S643" s="0" t="s">
        <v>4991</v>
      </c>
      <c r="T643" s="0" t="s">
        <v>3604</v>
      </c>
      <c r="U643" s="0" t="s">
        <v>3605</v>
      </c>
      <c r="V643" s="0" t="s">
        <v>3606</v>
      </c>
      <c r="W643" s="0" t="s">
        <v>3607</v>
      </c>
      <c r="X643" s="0" t="s">
        <v>3608</v>
      </c>
      <c r="Y643" s="0" t="s">
        <v>3605</v>
      </c>
      <c r="Z643" s="0" t="s">
        <v>4994</v>
      </c>
      <c r="AA643" s="0" t="s">
        <v>4995</v>
      </c>
      <c r="AB643" s="0" t="s">
        <v>4996</v>
      </c>
      <c r="AC643" s="0" t="s">
        <v>19</v>
      </c>
      <c r="AD643" s="0" t="s">
        <v>19</v>
      </c>
      <c r="AE643" s="0" t="s">
        <v>61</v>
      </c>
      <c r="AF643" s="0" t="s">
        <v>22</v>
      </c>
      <c r="AG643" s="0" t="s">
        <v>22</v>
      </c>
      <c r="AH643" s="0" t="s">
        <v>22</v>
      </c>
      <c r="AI643" s="0" t="s">
        <v>22</v>
      </c>
      <c r="AJ643" s="0" t="s">
        <v>3622</v>
      </c>
      <c r="AK643" s="0" t="s">
        <v>3622</v>
      </c>
    </row>
    <row customHeight="1" ht="11.25">
      <c r="A644" s="0" t="s">
        <v>22</v>
      </c>
      <c r="B644" s="0" t="s">
        <v>48</v>
      </c>
      <c r="C644" s="0" t="s">
        <v>50</v>
      </c>
      <c r="D644" s="0" t="s">
        <v>22</v>
      </c>
      <c r="E644" s="0" t="s">
        <v>4989</v>
      </c>
      <c r="F644" s="0" t="s">
        <v>1257</v>
      </c>
      <c r="G644" s="0" t="s">
        <v>3550</v>
      </c>
      <c r="H644" s="0" t="s">
        <v>3550</v>
      </c>
      <c r="I644" s="0" t="s">
        <v>3551</v>
      </c>
      <c r="J644" s="0" t="s">
        <v>4990</v>
      </c>
      <c r="K644" s="0" t="s">
        <v>4991</v>
      </c>
      <c r="L644" s="0" t="s">
        <v>4992</v>
      </c>
      <c r="M644" s="0" t="s">
        <v>4992</v>
      </c>
      <c r="N644" s="0" t="s">
        <v>117</v>
      </c>
      <c r="O644" s="0" t="s">
        <v>3550</v>
      </c>
      <c r="P644" s="0" t="s">
        <v>3550</v>
      </c>
      <c r="Q644" s="0" t="s">
        <v>3551</v>
      </c>
      <c r="R644" s="0" t="s">
        <v>5005</v>
      </c>
      <c r="S644" s="0" t="s">
        <v>5006</v>
      </c>
      <c r="T644" s="0" t="s">
        <v>3604</v>
      </c>
      <c r="U644" s="0" t="s">
        <v>3605</v>
      </c>
      <c r="V644" s="0" t="s">
        <v>3606</v>
      </c>
      <c r="W644" s="0" t="s">
        <v>3607</v>
      </c>
      <c r="X644" s="0" t="s">
        <v>3608</v>
      </c>
      <c r="Y644" s="0" t="s">
        <v>3605</v>
      </c>
      <c r="Z644" s="0" t="s">
        <v>4994</v>
      </c>
      <c r="AA644" s="0" t="s">
        <v>4995</v>
      </c>
      <c r="AB644" s="0" t="s">
        <v>4996</v>
      </c>
      <c r="AC644" s="0" t="s">
        <v>19</v>
      </c>
      <c r="AD644" s="0" t="s">
        <v>19</v>
      </c>
      <c r="AE644" s="0" t="s">
        <v>61</v>
      </c>
      <c r="AF644" s="0" t="s">
        <v>22</v>
      </c>
      <c r="AG644" s="0" t="s">
        <v>22</v>
      </c>
      <c r="AH644" s="0" t="s">
        <v>22</v>
      </c>
      <c r="AI644" s="0" t="s">
        <v>22</v>
      </c>
      <c r="AJ644" s="0" t="s">
        <v>3622</v>
      </c>
      <c r="AK644" s="0" t="s">
        <v>3622</v>
      </c>
    </row>
    <row customHeight="1" ht="11.25">
      <c r="A645" s="0" t="s">
        <v>22</v>
      </c>
      <c r="B645" s="0" t="s">
        <v>48</v>
      </c>
      <c r="C645" s="0" t="s">
        <v>50</v>
      </c>
      <c r="D645" s="0" t="s">
        <v>22</v>
      </c>
      <c r="E645" s="0" t="s">
        <v>4989</v>
      </c>
      <c r="F645" s="0" t="s">
        <v>1257</v>
      </c>
      <c r="G645" s="0" t="s">
        <v>162</v>
      </c>
      <c r="H645" s="0" t="s">
        <v>162</v>
      </c>
      <c r="I645" s="0" t="s">
        <v>163</v>
      </c>
      <c r="J645" s="0" t="s">
        <v>4990</v>
      </c>
      <c r="K645" s="0" t="s">
        <v>5007</v>
      </c>
      <c r="L645" s="0" t="s">
        <v>4992</v>
      </c>
      <c r="M645" s="0" t="s">
        <v>4992</v>
      </c>
      <c r="N645" s="0" t="s">
        <v>98</v>
      </c>
      <c r="O645" s="0" t="s">
        <v>162</v>
      </c>
      <c r="P645" s="0" t="s">
        <v>162</v>
      </c>
      <c r="Q645" s="0" t="s">
        <v>163</v>
      </c>
      <c r="R645" s="0" t="s">
        <v>4990</v>
      </c>
      <c r="S645" s="0" t="s">
        <v>5007</v>
      </c>
      <c r="T645" s="0" t="s">
        <v>3604</v>
      </c>
      <c r="U645" s="0" t="s">
        <v>3605</v>
      </c>
      <c r="V645" s="0" t="s">
        <v>3606</v>
      </c>
      <c r="W645" s="0" t="s">
        <v>3607</v>
      </c>
      <c r="X645" s="0" t="s">
        <v>3608</v>
      </c>
      <c r="Y645" s="0" t="s">
        <v>3605</v>
      </c>
      <c r="Z645" s="0" t="s">
        <v>4994</v>
      </c>
      <c r="AA645" s="0" t="s">
        <v>4995</v>
      </c>
      <c r="AB645" s="0" t="s">
        <v>4996</v>
      </c>
      <c r="AC645" s="0" t="s">
        <v>19</v>
      </c>
      <c r="AD645" s="0" t="s">
        <v>19</v>
      </c>
      <c r="AE645" s="0" t="s">
        <v>61</v>
      </c>
      <c r="AF645" s="0" t="s">
        <v>22</v>
      </c>
      <c r="AG645" s="0" t="s">
        <v>22</v>
      </c>
      <c r="AH645" s="0" t="s">
        <v>22</v>
      </c>
      <c r="AI645" s="0" t="s">
        <v>22</v>
      </c>
      <c r="AJ645" s="0" t="s">
        <v>3622</v>
      </c>
      <c r="AK645" s="0" t="s">
        <v>3622</v>
      </c>
    </row>
    <row customHeight="1" ht="11.25">
      <c r="A646" s="0" t="s">
        <v>22</v>
      </c>
      <c r="B646" s="0" t="s">
        <v>48</v>
      </c>
      <c r="C646" s="0" t="s">
        <v>50</v>
      </c>
      <c r="D646" s="0" t="s">
        <v>22</v>
      </c>
      <c r="E646" s="0" t="s">
        <v>4989</v>
      </c>
      <c r="F646" s="0" t="s">
        <v>1257</v>
      </c>
      <c r="G646" s="0" t="s">
        <v>162</v>
      </c>
      <c r="H646" s="0" t="s">
        <v>162</v>
      </c>
      <c r="I646" s="0" t="s">
        <v>163</v>
      </c>
      <c r="J646" s="0" t="s">
        <v>4990</v>
      </c>
      <c r="K646" s="0" t="s">
        <v>5007</v>
      </c>
      <c r="L646" s="0" t="s">
        <v>4992</v>
      </c>
      <c r="M646" s="0" t="s">
        <v>4992</v>
      </c>
      <c r="N646" s="0" t="s">
        <v>101</v>
      </c>
      <c r="O646" s="0" t="s">
        <v>162</v>
      </c>
      <c r="P646" s="0" t="s">
        <v>162</v>
      </c>
      <c r="Q646" s="0" t="s">
        <v>163</v>
      </c>
      <c r="R646" s="0" t="s">
        <v>4990</v>
      </c>
      <c r="S646" s="0" t="s">
        <v>5007</v>
      </c>
      <c r="T646" s="0" t="s">
        <v>3604</v>
      </c>
      <c r="U646" s="0" t="s">
        <v>3605</v>
      </c>
      <c r="V646" s="0" t="s">
        <v>3606</v>
      </c>
      <c r="W646" s="0" t="s">
        <v>3607</v>
      </c>
      <c r="X646" s="0" t="s">
        <v>3608</v>
      </c>
      <c r="Y646" s="0" t="s">
        <v>3605</v>
      </c>
      <c r="Z646" s="0" t="s">
        <v>4994</v>
      </c>
      <c r="AA646" s="0" t="s">
        <v>4995</v>
      </c>
      <c r="AB646" s="0" t="s">
        <v>4996</v>
      </c>
      <c r="AC646" s="0" t="s">
        <v>19</v>
      </c>
      <c r="AD646" s="0" t="s">
        <v>19</v>
      </c>
      <c r="AE646" s="0" t="s">
        <v>61</v>
      </c>
      <c r="AF646" s="0" t="s">
        <v>22</v>
      </c>
      <c r="AG646" s="0" t="s">
        <v>22</v>
      </c>
      <c r="AH646" s="0" t="s">
        <v>22</v>
      </c>
      <c r="AI646" s="0" t="s">
        <v>22</v>
      </c>
      <c r="AJ646" s="0" t="s">
        <v>3622</v>
      </c>
      <c r="AK646" s="0" t="s">
        <v>3622</v>
      </c>
    </row>
    <row customHeight="1" ht="11.25">
      <c r="A647" s="0" t="s">
        <v>22</v>
      </c>
      <c r="B647" s="0" t="s">
        <v>48</v>
      </c>
      <c r="C647" s="0" t="s">
        <v>50</v>
      </c>
      <c r="D647" s="0" t="s">
        <v>22</v>
      </c>
      <c r="E647" s="0" t="s">
        <v>5008</v>
      </c>
      <c r="F647" s="0" t="s">
        <v>1257</v>
      </c>
      <c r="G647" s="0" t="s">
        <v>3550</v>
      </c>
      <c r="H647" s="0" t="s">
        <v>3550</v>
      </c>
      <c r="I647" s="0" t="s">
        <v>3551</v>
      </c>
      <c r="J647" s="0" t="s">
        <v>5009</v>
      </c>
      <c r="K647" s="0" t="s">
        <v>5010</v>
      </c>
      <c r="L647" s="0" t="s">
        <v>5009</v>
      </c>
      <c r="M647" s="0" t="s">
        <v>1261</v>
      </c>
      <c r="N647" s="0" t="s">
        <v>98</v>
      </c>
      <c r="O647" s="0" t="s">
        <v>3550</v>
      </c>
      <c r="P647" s="0" t="s">
        <v>3550</v>
      </c>
      <c r="Q647" s="0" t="s">
        <v>3551</v>
      </c>
      <c r="R647" s="0" t="s">
        <v>5009</v>
      </c>
      <c r="S647" s="0" t="s">
        <v>5010</v>
      </c>
      <c r="T647" s="0" t="s">
        <v>3604</v>
      </c>
      <c r="U647" s="0" t="s">
        <v>3605</v>
      </c>
      <c r="V647" s="0" t="s">
        <v>3606</v>
      </c>
      <c r="W647" s="0" t="s">
        <v>3607</v>
      </c>
      <c r="X647" s="0" t="s">
        <v>3608</v>
      </c>
      <c r="Y647" s="0" t="s">
        <v>3605</v>
      </c>
      <c r="Z647" s="0" t="s">
        <v>5011</v>
      </c>
      <c r="AA647" s="0" t="s">
        <v>5012</v>
      </c>
      <c r="AB647" s="0" t="s">
        <v>5013</v>
      </c>
      <c r="AC647" s="0" t="s">
        <v>19</v>
      </c>
      <c r="AD647" s="0" t="s">
        <v>19</v>
      </c>
      <c r="AE647" s="0" t="s">
        <v>61</v>
      </c>
      <c r="AF647" s="0" t="s">
        <v>22</v>
      </c>
      <c r="AG647" s="0" t="s">
        <v>22</v>
      </c>
      <c r="AH647" s="0" t="s">
        <v>22</v>
      </c>
      <c r="AI647" s="0" t="s">
        <v>22</v>
      </c>
      <c r="AJ647" s="0" t="s">
        <v>3622</v>
      </c>
      <c r="AK647" s="0" t="s">
        <v>3622</v>
      </c>
    </row>
    <row customHeight="1" ht="11.25">
      <c r="A648" s="0" t="s">
        <v>22</v>
      </c>
      <c r="B648" s="0" t="s">
        <v>48</v>
      </c>
      <c r="C648" s="0" t="s">
        <v>50</v>
      </c>
      <c r="D648" s="0" t="s">
        <v>22</v>
      </c>
      <c r="E648" s="0" t="s">
        <v>5008</v>
      </c>
      <c r="F648" s="0" t="s">
        <v>1257</v>
      </c>
      <c r="G648" s="0" t="s">
        <v>162</v>
      </c>
      <c r="H648" s="0" t="s">
        <v>162</v>
      </c>
      <c r="I648" s="0" t="s">
        <v>163</v>
      </c>
      <c r="J648" s="0" t="s">
        <v>5009</v>
      </c>
      <c r="K648" s="0" t="s">
        <v>5014</v>
      </c>
      <c r="L648" s="0" t="s">
        <v>5009</v>
      </c>
      <c r="M648" s="0" t="s">
        <v>1261</v>
      </c>
      <c r="N648" s="0" t="s">
        <v>98</v>
      </c>
      <c r="O648" s="0" t="s">
        <v>162</v>
      </c>
      <c r="P648" s="0" t="s">
        <v>162</v>
      </c>
      <c r="Q648" s="0" t="s">
        <v>163</v>
      </c>
      <c r="R648" s="0" t="s">
        <v>5009</v>
      </c>
      <c r="S648" s="0" t="s">
        <v>5014</v>
      </c>
      <c r="T648" s="0" t="s">
        <v>3604</v>
      </c>
      <c r="U648" s="0" t="s">
        <v>3605</v>
      </c>
      <c r="V648" s="0" t="s">
        <v>3606</v>
      </c>
      <c r="W648" s="0" t="s">
        <v>3607</v>
      </c>
      <c r="X648" s="0" t="s">
        <v>3608</v>
      </c>
      <c r="Y648" s="0" t="s">
        <v>3605</v>
      </c>
      <c r="Z648" s="0" t="s">
        <v>5011</v>
      </c>
      <c r="AA648" s="0" t="s">
        <v>5012</v>
      </c>
      <c r="AB648" s="0" t="s">
        <v>5013</v>
      </c>
      <c r="AC648" s="0" t="s">
        <v>19</v>
      </c>
      <c r="AD648" s="0" t="s">
        <v>19</v>
      </c>
      <c r="AE648" s="0" t="s">
        <v>61</v>
      </c>
      <c r="AF648" s="0" t="s">
        <v>22</v>
      </c>
      <c r="AG648" s="0" t="s">
        <v>22</v>
      </c>
      <c r="AH648" s="0" t="s">
        <v>22</v>
      </c>
      <c r="AI648" s="0" t="s">
        <v>22</v>
      </c>
      <c r="AJ648" s="0" t="s">
        <v>3622</v>
      </c>
      <c r="AK648" s="0" t="s">
        <v>3622</v>
      </c>
    </row>
    <row customHeight="1" ht="11.25">
      <c r="A649" s="0" t="s">
        <v>22</v>
      </c>
      <c r="B649" s="0" t="s">
        <v>48</v>
      </c>
      <c r="C649" s="0" t="s">
        <v>50</v>
      </c>
      <c r="D649" s="0" t="s">
        <v>22</v>
      </c>
      <c r="E649" s="0" t="s">
        <v>5015</v>
      </c>
      <c r="F649" s="0" t="s">
        <v>1257</v>
      </c>
      <c r="G649" s="0" t="s">
        <v>3550</v>
      </c>
      <c r="H649" s="0" t="s">
        <v>3550</v>
      </c>
      <c r="I649" s="0" t="s">
        <v>3551</v>
      </c>
      <c r="J649" s="0" t="s">
        <v>5016</v>
      </c>
      <c r="K649" s="0" t="s">
        <v>5017</v>
      </c>
      <c r="L649" s="0" t="s">
        <v>5016</v>
      </c>
      <c r="M649" s="0" t="s">
        <v>1261</v>
      </c>
      <c r="N649" s="0" t="s">
        <v>98</v>
      </c>
      <c r="O649" s="0" t="s">
        <v>3550</v>
      </c>
      <c r="P649" s="0" t="s">
        <v>3550</v>
      </c>
      <c r="Q649" s="0" t="s">
        <v>3551</v>
      </c>
      <c r="R649" s="0" t="s">
        <v>5016</v>
      </c>
      <c r="S649" s="0" t="s">
        <v>5017</v>
      </c>
      <c r="T649" s="0" t="s">
        <v>3604</v>
      </c>
      <c r="U649" s="0" t="s">
        <v>3605</v>
      </c>
      <c r="V649" s="0" t="s">
        <v>3606</v>
      </c>
      <c r="W649" s="0" t="s">
        <v>3607</v>
      </c>
      <c r="X649" s="0" t="s">
        <v>3608</v>
      </c>
      <c r="Y649" s="0" t="s">
        <v>3605</v>
      </c>
      <c r="Z649" s="0" t="s">
        <v>5018</v>
      </c>
      <c r="AA649" s="0" t="s">
        <v>5019</v>
      </c>
      <c r="AB649" s="0" t="s">
        <v>5020</v>
      </c>
      <c r="AC649" s="0" t="s">
        <v>19</v>
      </c>
      <c r="AD649" s="0" t="s">
        <v>19</v>
      </c>
      <c r="AE649" s="0" t="s">
        <v>61</v>
      </c>
      <c r="AF649" s="0" t="s">
        <v>22</v>
      </c>
      <c r="AG649" s="0" t="s">
        <v>22</v>
      </c>
      <c r="AH649" s="0" t="s">
        <v>22</v>
      </c>
      <c r="AI649" s="0" t="s">
        <v>22</v>
      </c>
      <c r="AJ649" s="0" t="s">
        <v>3622</v>
      </c>
      <c r="AK649" s="0" t="s">
        <v>3622</v>
      </c>
    </row>
    <row customHeight="1" ht="11.25">
      <c r="A650" s="0" t="s">
        <v>22</v>
      </c>
      <c r="B650" s="0" t="s">
        <v>48</v>
      </c>
      <c r="C650" s="0" t="s">
        <v>50</v>
      </c>
      <c r="D650" s="0" t="s">
        <v>22</v>
      </c>
      <c r="E650" s="0" t="s">
        <v>5015</v>
      </c>
      <c r="F650" s="0" t="s">
        <v>1257</v>
      </c>
      <c r="G650" s="0" t="s">
        <v>162</v>
      </c>
      <c r="H650" s="0" t="s">
        <v>162</v>
      </c>
      <c r="I650" s="0" t="s">
        <v>163</v>
      </c>
      <c r="J650" s="0" t="s">
        <v>5016</v>
      </c>
      <c r="K650" s="0" t="s">
        <v>5021</v>
      </c>
      <c r="L650" s="0" t="s">
        <v>5016</v>
      </c>
      <c r="M650" s="0" t="s">
        <v>1261</v>
      </c>
      <c r="N650" s="0" t="s">
        <v>98</v>
      </c>
      <c r="O650" s="0" t="s">
        <v>162</v>
      </c>
      <c r="P650" s="0" t="s">
        <v>162</v>
      </c>
      <c r="Q650" s="0" t="s">
        <v>163</v>
      </c>
      <c r="R650" s="0" t="s">
        <v>5016</v>
      </c>
      <c r="S650" s="0" t="s">
        <v>5021</v>
      </c>
      <c r="T650" s="0" t="s">
        <v>3604</v>
      </c>
      <c r="U650" s="0" t="s">
        <v>3605</v>
      </c>
      <c r="V650" s="0" t="s">
        <v>3606</v>
      </c>
      <c r="W650" s="0" t="s">
        <v>3607</v>
      </c>
      <c r="X650" s="0" t="s">
        <v>3608</v>
      </c>
      <c r="Y650" s="0" t="s">
        <v>3605</v>
      </c>
      <c r="Z650" s="0" t="s">
        <v>5018</v>
      </c>
      <c r="AA650" s="0" t="s">
        <v>5019</v>
      </c>
      <c r="AB650" s="0" t="s">
        <v>5020</v>
      </c>
      <c r="AC650" s="0" t="s">
        <v>19</v>
      </c>
      <c r="AD650" s="0" t="s">
        <v>19</v>
      </c>
      <c r="AE650" s="0" t="s">
        <v>61</v>
      </c>
      <c r="AF650" s="0" t="s">
        <v>22</v>
      </c>
      <c r="AG650" s="0" t="s">
        <v>22</v>
      </c>
      <c r="AH650" s="0" t="s">
        <v>22</v>
      </c>
      <c r="AI650" s="0" t="s">
        <v>22</v>
      </c>
      <c r="AJ650" s="0" t="s">
        <v>3622</v>
      </c>
      <c r="AK650" s="0" t="s">
        <v>3622</v>
      </c>
    </row>
    <row customHeight="1" ht="11.25">
      <c r="A651" s="0" t="s">
        <v>22</v>
      </c>
      <c r="B651" s="0" t="s">
        <v>48</v>
      </c>
      <c r="C651" s="0" t="s">
        <v>50</v>
      </c>
      <c r="D651" s="0" t="s">
        <v>22</v>
      </c>
      <c r="E651" s="0" t="s">
        <v>5022</v>
      </c>
      <c r="F651" s="0" t="s">
        <v>1257</v>
      </c>
      <c r="G651" s="0" t="s">
        <v>3550</v>
      </c>
      <c r="H651" s="0" t="s">
        <v>3550</v>
      </c>
      <c r="I651" s="0" t="s">
        <v>3551</v>
      </c>
      <c r="J651" s="0" t="s">
        <v>5023</v>
      </c>
      <c r="K651" s="0" t="s">
        <v>5024</v>
      </c>
      <c r="L651" s="0" t="s">
        <v>5023</v>
      </c>
      <c r="M651" s="0" t="s">
        <v>1261</v>
      </c>
      <c r="N651" s="0" t="s">
        <v>98</v>
      </c>
      <c r="O651" s="0" t="s">
        <v>3550</v>
      </c>
      <c r="P651" s="0" t="s">
        <v>3550</v>
      </c>
      <c r="Q651" s="0" t="s">
        <v>3551</v>
      </c>
      <c r="R651" s="0" t="s">
        <v>5023</v>
      </c>
      <c r="S651" s="0" t="s">
        <v>5024</v>
      </c>
      <c r="T651" s="0" t="s">
        <v>3604</v>
      </c>
      <c r="U651" s="0" t="s">
        <v>3605</v>
      </c>
      <c r="V651" s="0" t="s">
        <v>3606</v>
      </c>
      <c r="W651" s="0" t="s">
        <v>3607</v>
      </c>
      <c r="X651" s="0" t="s">
        <v>3608</v>
      </c>
      <c r="Y651" s="0" t="s">
        <v>3605</v>
      </c>
      <c r="Z651" s="0" t="s">
        <v>5025</v>
      </c>
      <c r="AA651" s="0" t="s">
        <v>4995</v>
      </c>
      <c r="AB651" s="0" t="s">
        <v>5026</v>
      </c>
      <c r="AC651" s="0" t="s">
        <v>19</v>
      </c>
      <c r="AD651" s="0" t="s">
        <v>19</v>
      </c>
      <c r="AE651" s="0" t="s">
        <v>61</v>
      </c>
      <c r="AF651" s="0" t="s">
        <v>22</v>
      </c>
      <c r="AG651" s="0" t="s">
        <v>22</v>
      </c>
      <c r="AH651" s="0" t="s">
        <v>22</v>
      </c>
      <c r="AI651" s="0" t="s">
        <v>22</v>
      </c>
      <c r="AJ651" s="0" t="s">
        <v>3622</v>
      </c>
      <c r="AK651" s="0" t="s">
        <v>3622</v>
      </c>
    </row>
    <row customHeight="1" ht="11.25">
      <c r="A652" s="0" t="s">
        <v>22</v>
      </c>
      <c r="B652" s="0" t="s">
        <v>48</v>
      </c>
      <c r="C652" s="0" t="s">
        <v>50</v>
      </c>
      <c r="D652" s="0" t="s">
        <v>22</v>
      </c>
      <c r="E652" s="0" t="s">
        <v>5022</v>
      </c>
      <c r="F652" s="0" t="s">
        <v>1257</v>
      </c>
      <c r="G652" s="0" t="s">
        <v>162</v>
      </c>
      <c r="H652" s="0" t="s">
        <v>162</v>
      </c>
      <c r="I652" s="0" t="s">
        <v>163</v>
      </c>
      <c r="J652" s="0" t="s">
        <v>5023</v>
      </c>
      <c r="K652" s="0" t="s">
        <v>5027</v>
      </c>
      <c r="L652" s="0" t="s">
        <v>5023</v>
      </c>
      <c r="M652" s="0" t="s">
        <v>1261</v>
      </c>
      <c r="N652" s="0" t="s">
        <v>98</v>
      </c>
      <c r="O652" s="0" t="s">
        <v>162</v>
      </c>
      <c r="P652" s="0" t="s">
        <v>162</v>
      </c>
      <c r="Q652" s="0" t="s">
        <v>163</v>
      </c>
      <c r="R652" s="0" t="s">
        <v>5023</v>
      </c>
      <c r="S652" s="0" t="s">
        <v>5027</v>
      </c>
      <c r="T652" s="0" t="s">
        <v>3604</v>
      </c>
      <c r="U652" s="0" t="s">
        <v>3605</v>
      </c>
      <c r="V652" s="0" t="s">
        <v>3606</v>
      </c>
      <c r="W652" s="0" t="s">
        <v>3607</v>
      </c>
      <c r="X652" s="0" t="s">
        <v>3608</v>
      </c>
      <c r="Y652" s="0" t="s">
        <v>3605</v>
      </c>
      <c r="Z652" s="0" t="s">
        <v>5025</v>
      </c>
      <c r="AA652" s="0" t="s">
        <v>4995</v>
      </c>
      <c r="AB652" s="0" t="s">
        <v>5026</v>
      </c>
      <c r="AC652" s="0" t="s">
        <v>19</v>
      </c>
      <c r="AD652" s="0" t="s">
        <v>19</v>
      </c>
      <c r="AE652" s="0" t="s">
        <v>61</v>
      </c>
      <c r="AF652" s="0" t="s">
        <v>22</v>
      </c>
      <c r="AG652" s="0" t="s">
        <v>22</v>
      </c>
      <c r="AH652" s="0" t="s">
        <v>22</v>
      </c>
      <c r="AI652" s="0" t="s">
        <v>22</v>
      </c>
      <c r="AJ652" s="0" t="s">
        <v>3622</v>
      </c>
      <c r="AK652" s="0" t="s">
        <v>3622</v>
      </c>
    </row>
    <row customHeight="1" ht="11.25">
      <c r="A653" s="0" t="s">
        <v>22</v>
      </c>
      <c r="B653" s="0" t="s">
        <v>48</v>
      </c>
      <c r="C653" s="0" t="s">
        <v>50</v>
      </c>
      <c r="D653" s="0" t="s">
        <v>22</v>
      </c>
      <c r="E653" s="0" t="s">
        <v>5028</v>
      </c>
      <c r="F653" s="0" t="s">
        <v>1257</v>
      </c>
      <c r="G653" s="0" t="s">
        <v>3550</v>
      </c>
      <c r="H653" s="0" t="s">
        <v>3550</v>
      </c>
      <c r="I653" s="0" t="s">
        <v>3551</v>
      </c>
      <c r="J653" s="0" t="s">
        <v>5023</v>
      </c>
      <c r="K653" s="0" t="s">
        <v>5024</v>
      </c>
      <c r="L653" s="0" t="s">
        <v>5023</v>
      </c>
      <c r="M653" s="0" t="s">
        <v>1261</v>
      </c>
      <c r="N653" s="0" t="s">
        <v>98</v>
      </c>
      <c r="O653" s="0" t="s">
        <v>3550</v>
      </c>
      <c r="P653" s="0" t="s">
        <v>3550</v>
      </c>
      <c r="Q653" s="0" t="s">
        <v>3551</v>
      </c>
      <c r="R653" s="0" t="s">
        <v>5023</v>
      </c>
      <c r="S653" s="0" t="s">
        <v>5024</v>
      </c>
      <c r="T653" s="0" t="s">
        <v>3604</v>
      </c>
      <c r="U653" s="0" t="s">
        <v>3605</v>
      </c>
      <c r="V653" s="0" t="s">
        <v>3606</v>
      </c>
      <c r="W653" s="0" t="s">
        <v>3607</v>
      </c>
      <c r="X653" s="0" t="s">
        <v>3608</v>
      </c>
      <c r="Y653" s="0" t="s">
        <v>3605</v>
      </c>
      <c r="Z653" s="0" t="s">
        <v>5029</v>
      </c>
      <c r="AA653" s="0" t="s">
        <v>4995</v>
      </c>
      <c r="AB653" s="0" t="s">
        <v>5030</v>
      </c>
      <c r="AC653" s="0" t="s">
        <v>19</v>
      </c>
      <c r="AD653" s="0" t="s">
        <v>19</v>
      </c>
      <c r="AE653" s="0" t="s">
        <v>61</v>
      </c>
      <c r="AF653" s="0" t="s">
        <v>22</v>
      </c>
      <c r="AG653" s="0" t="s">
        <v>22</v>
      </c>
      <c r="AH653" s="0" t="s">
        <v>22</v>
      </c>
      <c r="AI653" s="0" t="s">
        <v>22</v>
      </c>
      <c r="AJ653" s="0" t="s">
        <v>3622</v>
      </c>
      <c r="AK653" s="0" t="s">
        <v>3622</v>
      </c>
    </row>
    <row customHeight="1" ht="11.25">
      <c r="A654" s="0" t="s">
        <v>22</v>
      </c>
      <c r="B654" s="0" t="s">
        <v>48</v>
      </c>
      <c r="C654" s="0" t="s">
        <v>50</v>
      </c>
      <c r="D654" s="0" t="s">
        <v>22</v>
      </c>
      <c r="E654" s="0" t="s">
        <v>5028</v>
      </c>
      <c r="F654" s="0" t="s">
        <v>1257</v>
      </c>
      <c r="G654" s="0" t="s">
        <v>162</v>
      </c>
      <c r="H654" s="0" t="s">
        <v>162</v>
      </c>
      <c r="I654" s="0" t="s">
        <v>163</v>
      </c>
      <c r="J654" s="0" t="s">
        <v>5023</v>
      </c>
      <c r="K654" s="0" t="s">
        <v>5027</v>
      </c>
      <c r="L654" s="0" t="s">
        <v>5023</v>
      </c>
      <c r="M654" s="0" t="s">
        <v>1261</v>
      </c>
      <c r="N654" s="0" t="s">
        <v>98</v>
      </c>
      <c r="O654" s="0" t="s">
        <v>162</v>
      </c>
      <c r="P654" s="0" t="s">
        <v>162</v>
      </c>
      <c r="Q654" s="0" t="s">
        <v>163</v>
      </c>
      <c r="R654" s="0" t="s">
        <v>5023</v>
      </c>
      <c r="S654" s="0" t="s">
        <v>5027</v>
      </c>
      <c r="T654" s="0" t="s">
        <v>3604</v>
      </c>
      <c r="U654" s="0" t="s">
        <v>3605</v>
      </c>
      <c r="V654" s="0" t="s">
        <v>3606</v>
      </c>
      <c r="W654" s="0" t="s">
        <v>3607</v>
      </c>
      <c r="X654" s="0" t="s">
        <v>3608</v>
      </c>
      <c r="Y654" s="0" t="s">
        <v>3605</v>
      </c>
      <c r="Z654" s="0" t="s">
        <v>5029</v>
      </c>
      <c r="AA654" s="0" t="s">
        <v>4995</v>
      </c>
      <c r="AB654" s="0" t="s">
        <v>5030</v>
      </c>
      <c r="AC654" s="0" t="s">
        <v>19</v>
      </c>
      <c r="AD654" s="0" t="s">
        <v>19</v>
      </c>
      <c r="AE654" s="0" t="s">
        <v>61</v>
      </c>
      <c r="AF654" s="0" t="s">
        <v>22</v>
      </c>
      <c r="AG654" s="0" t="s">
        <v>22</v>
      </c>
      <c r="AH654" s="0" t="s">
        <v>22</v>
      </c>
      <c r="AI654" s="0" t="s">
        <v>22</v>
      </c>
      <c r="AJ654" s="0" t="s">
        <v>3622</v>
      </c>
      <c r="AK654" s="0" t="s">
        <v>3622</v>
      </c>
    </row>
    <row customHeight="1" ht="11.25">
      <c r="A655" s="0" t="s">
        <v>22</v>
      </c>
      <c r="B655" s="0" t="s">
        <v>48</v>
      </c>
      <c r="C655" s="0" t="s">
        <v>50</v>
      </c>
      <c r="D655" s="0" t="s">
        <v>22</v>
      </c>
      <c r="E655" s="0" t="s">
        <v>5031</v>
      </c>
      <c r="F655" s="0" t="s">
        <v>1257</v>
      </c>
      <c r="G655" s="0" t="s">
        <v>3550</v>
      </c>
      <c r="H655" s="0" t="s">
        <v>3550</v>
      </c>
      <c r="I655" s="0" t="s">
        <v>3551</v>
      </c>
      <c r="J655" s="0" t="s">
        <v>5032</v>
      </c>
      <c r="K655" s="0" t="s">
        <v>5033</v>
      </c>
      <c r="L655" s="0" t="s">
        <v>5032</v>
      </c>
      <c r="M655" s="0" t="s">
        <v>1261</v>
      </c>
      <c r="N655" s="0" t="s">
        <v>98</v>
      </c>
      <c r="O655" s="0" t="s">
        <v>3550</v>
      </c>
      <c r="P655" s="0" t="s">
        <v>3550</v>
      </c>
      <c r="Q655" s="0" t="s">
        <v>3551</v>
      </c>
      <c r="R655" s="0" t="s">
        <v>5032</v>
      </c>
      <c r="S655" s="0" t="s">
        <v>5033</v>
      </c>
      <c r="T655" s="0" t="s">
        <v>3604</v>
      </c>
      <c r="U655" s="0" t="s">
        <v>3605</v>
      </c>
      <c r="V655" s="0" t="s">
        <v>3606</v>
      </c>
      <c r="W655" s="0" t="s">
        <v>3607</v>
      </c>
      <c r="X655" s="0" t="s">
        <v>3608</v>
      </c>
      <c r="Y655" s="0" t="s">
        <v>3605</v>
      </c>
      <c r="Z655" s="0" t="s">
        <v>5034</v>
      </c>
      <c r="AA655" s="0" t="s">
        <v>4995</v>
      </c>
      <c r="AB655" s="0" t="s">
        <v>5035</v>
      </c>
      <c r="AC655" s="0" t="s">
        <v>19</v>
      </c>
      <c r="AD655" s="0" t="s">
        <v>19</v>
      </c>
      <c r="AE655" s="0" t="s">
        <v>61</v>
      </c>
      <c r="AF655" s="0" t="s">
        <v>22</v>
      </c>
      <c r="AG655" s="0" t="s">
        <v>22</v>
      </c>
      <c r="AH655" s="0" t="s">
        <v>22</v>
      </c>
      <c r="AI655" s="0" t="s">
        <v>22</v>
      </c>
      <c r="AJ655" s="0" t="s">
        <v>3622</v>
      </c>
      <c r="AK655" s="0" t="s">
        <v>3622</v>
      </c>
    </row>
    <row customHeight="1" ht="11.25">
      <c r="A656" s="0" t="s">
        <v>22</v>
      </c>
      <c r="B656" s="0" t="s">
        <v>48</v>
      </c>
      <c r="C656" s="0" t="s">
        <v>50</v>
      </c>
      <c r="D656" s="0" t="s">
        <v>22</v>
      </c>
      <c r="E656" s="0" t="s">
        <v>5031</v>
      </c>
      <c r="F656" s="0" t="s">
        <v>1257</v>
      </c>
      <c r="G656" s="0" t="s">
        <v>162</v>
      </c>
      <c r="H656" s="0" t="s">
        <v>162</v>
      </c>
      <c r="I656" s="0" t="s">
        <v>163</v>
      </c>
      <c r="J656" s="0" t="s">
        <v>5032</v>
      </c>
      <c r="K656" s="0" t="s">
        <v>5036</v>
      </c>
      <c r="L656" s="0" t="s">
        <v>5032</v>
      </c>
      <c r="M656" s="0" t="s">
        <v>1261</v>
      </c>
      <c r="N656" s="0" t="s">
        <v>98</v>
      </c>
      <c r="O656" s="0" t="s">
        <v>162</v>
      </c>
      <c r="P656" s="0" t="s">
        <v>162</v>
      </c>
      <c r="Q656" s="0" t="s">
        <v>163</v>
      </c>
      <c r="R656" s="0" t="s">
        <v>5032</v>
      </c>
      <c r="S656" s="0" t="s">
        <v>5036</v>
      </c>
      <c r="T656" s="0" t="s">
        <v>3604</v>
      </c>
      <c r="U656" s="0" t="s">
        <v>3605</v>
      </c>
      <c r="V656" s="0" t="s">
        <v>3606</v>
      </c>
      <c r="W656" s="0" t="s">
        <v>3607</v>
      </c>
      <c r="X656" s="0" t="s">
        <v>3608</v>
      </c>
      <c r="Y656" s="0" t="s">
        <v>3605</v>
      </c>
      <c r="Z656" s="0" t="s">
        <v>5034</v>
      </c>
      <c r="AA656" s="0" t="s">
        <v>4995</v>
      </c>
      <c r="AB656" s="0" t="s">
        <v>5035</v>
      </c>
      <c r="AC656" s="0" t="s">
        <v>19</v>
      </c>
      <c r="AD656" s="0" t="s">
        <v>19</v>
      </c>
      <c r="AE656" s="0" t="s">
        <v>61</v>
      </c>
      <c r="AF656" s="0" t="s">
        <v>22</v>
      </c>
      <c r="AG656" s="0" t="s">
        <v>22</v>
      </c>
      <c r="AH656" s="0" t="s">
        <v>22</v>
      </c>
      <c r="AI656" s="0" t="s">
        <v>22</v>
      </c>
      <c r="AJ656" s="0" t="s">
        <v>3622</v>
      </c>
      <c r="AK656" s="0" t="s">
        <v>3622</v>
      </c>
    </row>
    <row customHeight="1" ht="11.25">
      <c r="A657" s="0" t="s">
        <v>22</v>
      </c>
      <c r="B657" s="0" t="s">
        <v>48</v>
      </c>
      <c r="C657" s="0" t="s">
        <v>50</v>
      </c>
      <c r="D657" s="0" t="s">
        <v>22</v>
      </c>
      <c r="E657" s="0" t="s">
        <v>5037</v>
      </c>
      <c r="F657" s="0" t="s">
        <v>1257</v>
      </c>
      <c r="G657" s="0" t="s">
        <v>3550</v>
      </c>
      <c r="H657" s="0" t="s">
        <v>3550</v>
      </c>
      <c r="I657" s="0" t="s">
        <v>3551</v>
      </c>
      <c r="J657" s="0" t="s">
        <v>5023</v>
      </c>
      <c r="K657" s="0" t="s">
        <v>5024</v>
      </c>
      <c r="L657" s="0" t="s">
        <v>5023</v>
      </c>
      <c r="M657" s="0" t="s">
        <v>1261</v>
      </c>
      <c r="N657" s="0" t="s">
        <v>98</v>
      </c>
      <c r="O657" s="0" t="s">
        <v>3550</v>
      </c>
      <c r="P657" s="0" t="s">
        <v>3550</v>
      </c>
      <c r="Q657" s="0" t="s">
        <v>3551</v>
      </c>
      <c r="R657" s="0" t="s">
        <v>5023</v>
      </c>
      <c r="S657" s="0" t="s">
        <v>5024</v>
      </c>
      <c r="T657" s="0" t="s">
        <v>3604</v>
      </c>
      <c r="U657" s="0" t="s">
        <v>3605</v>
      </c>
      <c r="V657" s="0" t="s">
        <v>3606</v>
      </c>
      <c r="W657" s="0" t="s">
        <v>3607</v>
      </c>
      <c r="X657" s="0" t="s">
        <v>3608</v>
      </c>
      <c r="Y657" s="0" t="s">
        <v>3605</v>
      </c>
      <c r="Z657" s="0" t="s">
        <v>5038</v>
      </c>
      <c r="AA657" s="0" t="s">
        <v>4995</v>
      </c>
      <c r="AB657" s="0" t="s">
        <v>5039</v>
      </c>
      <c r="AC657" s="0" t="s">
        <v>19</v>
      </c>
      <c r="AD657" s="0" t="s">
        <v>19</v>
      </c>
      <c r="AE657" s="0" t="s">
        <v>61</v>
      </c>
      <c r="AF657" s="0" t="s">
        <v>22</v>
      </c>
      <c r="AG657" s="0" t="s">
        <v>22</v>
      </c>
      <c r="AH657" s="0" t="s">
        <v>22</v>
      </c>
      <c r="AI657" s="0" t="s">
        <v>22</v>
      </c>
      <c r="AJ657" s="0" t="s">
        <v>3622</v>
      </c>
      <c r="AK657" s="0" t="s">
        <v>3622</v>
      </c>
    </row>
    <row customHeight="1" ht="11.25">
      <c r="A658" s="0" t="s">
        <v>22</v>
      </c>
      <c r="B658" s="0" t="s">
        <v>48</v>
      </c>
      <c r="C658" s="0" t="s">
        <v>50</v>
      </c>
      <c r="D658" s="0" t="s">
        <v>22</v>
      </c>
      <c r="E658" s="0" t="s">
        <v>5037</v>
      </c>
      <c r="F658" s="0" t="s">
        <v>1257</v>
      </c>
      <c r="G658" s="0" t="s">
        <v>162</v>
      </c>
      <c r="H658" s="0" t="s">
        <v>162</v>
      </c>
      <c r="I658" s="0" t="s">
        <v>163</v>
      </c>
      <c r="J658" s="0" t="s">
        <v>5023</v>
      </c>
      <c r="K658" s="0" t="s">
        <v>5027</v>
      </c>
      <c r="L658" s="0" t="s">
        <v>5023</v>
      </c>
      <c r="M658" s="0" t="s">
        <v>1261</v>
      </c>
      <c r="N658" s="0" t="s">
        <v>98</v>
      </c>
      <c r="O658" s="0" t="s">
        <v>162</v>
      </c>
      <c r="P658" s="0" t="s">
        <v>162</v>
      </c>
      <c r="Q658" s="0" t="s">
        <v>163</v>
      </c>
      <c r="R658" s="0" t="s">
        <v>5023</v>
      </c>
      <c r="S658" s="0" t="s">
        <v>5027</v>
      </c>
      <c r="T658" s="0" t="s">
        <v>3604</v>
      </c>
      <c r="U658" s="0" t="s">
        <v>3605</v>
      </c>
      <c r="V658" s="0" t="s">
        <v>3606</v>
      </c>
      <c r="W658" s="0" t="s">
        <v>3607</v>
      </c>
      <c r="X658" s="0" t="s">
        <v>3608</v>
      </c>
      <c r="Y658" s="0" t="s">
        <v>3605</v>
      </c>
      <c r="Z658" s="0" t="s">
        <v>5038</v>
      </c>
      <c r="AA658" s="0" t="s">
        <v>4995</v>
      </c>
      <c r="AB658" s="0" t="s">
        <v>5039</v>
      </c>
      <c r="AC658" s="0" t="s">
        <v>19</v>
      </c>
      <c r="AD658" s="0" t="s">
        <v>19</v>
      </c>
      <c r="AE658" s="0" t="s">
        <v>61</v>
      </c>
      <c r="AF658" s="0" t="s">
        <v>22</v>
      </c>
      <c r="AG658" s="0" t="s">
        <v>22</v>
      </c>
      <c r="AH658" s="0" t="s">
        <v>22</v>
      </c>
      <c r="AI658" s="0" t="s">
        <v>22</v>
      </c>
      <c r="AJ658" s="0" t="s">
        <v>3622</v>
      </c>
      <c r="AK658" s="0" t="s">
        <v>3622</v>
      </c>
    </row>
    <row customHeight="1" ht="11.25">
      <c r="A659" s="0" t="s">
        <v>22</v>
      </c>
      <c r="B659" s="0" t="s">
        <v>48</v>
      </c>
      <c r="C659" s="0" t="s">
        <v>50</v>
      </c>
      <c r="D659" s="0" t="s">
        <v>22</v>
      </c>
      <c r="E659" s="0" t="s">
        <v>5040</v>
      </c>
      <c r="F659" s="0" t="s">
        <v>1257</v>
      </c>
      <c r="G659" s="0" t="s">
        <v>3550</v>
      </c>
      <c r="H659" s="0" t="s">
        <v>3550</v>
      </c>
      <c r="I659" s="0" t="s">
        <v>3551</v>
      </c>
      <c r="J659" s="0" t="s">
        <v>5041</v>
      </c>
      <c r="K659" s="0" t="s">
        <v>5042</v>
      </c>
      <c r="L659" s="0" t="s">
        <v>5043</v>
      </c>
      <c r="M659" s="0" t="s">
        <v>1261</v>
      </c>
      <c r="N659" s="0" t="s">
        <v>98</v>
      </c>
      <c r="O659" s="0" t="s">
        <v>3550</v>
      </c>
      <c r="P659" s="0" t="s">
        <v>3550</v>
      </c>
      <c r="Q659" s="0" t="s">
        <v>3551</v>
      </c>
      <c r="R659" s="0" t="s">
        <v>5041</v>
      </c>
      <c r="S659" s="0" t="s">
        <v>5042</v>
      </c>
      <c r="T659" s="0" t="s">
        <v>3604</v>
      </c>
      <c r="U659" s="0" t="s">
        <v>3605</v>
      </c>
      <c r="V659" s="0" t="s">
        <v>3606</v>
      </c>
      <c r="W659" s="0" t="s">
        <v>3607</v>
      </c>
      <c r="X659" s="0" t="s">
        <v>3608</v>
      </c>
      <c r="Y659" s="0" t="s">
        <v>3605</v>
      </c>
      <c r="Z659" s="0" t="s">
        <v>5044</v>
      </c>
      <c r="AA659" s="0" t="s">
        <v>5045</v>
      </c>
      <c r="AB659" s="0" t="s">
        <v>5046</v>
      </c>
      <c r="AC659" s="0" t="s">
        <v>19</v>
      </c>
      <c r="AD659" s="0" t="s">
        <v>19</v>
      </c>
      <c r="AE659" s="0" t="s">
        <v>61</v>
      </c>
      <c r="AF659" s="0" t="s">
        <v>22</v>
      </c>
      <c r="AG659" s="0" t="s">
        <v>22</v>
      </c>
      <c r="AH659" s="0" t="s">
        <v>22</v>
      </c>
      <c r="AI659" s="0" t="s">
        <v>22</v>
      </c>
      <c r="AJ659" s="0" t="s">
        <v>3622</v>
      </c>
      <c r="AK659" s="0" t="s">
        <v>3622</v>
      </c>
    </row>
    <row customHeight="1" ht="11.25">
      <c r="A660" s="0" t="s">
        <v>22</v>
      </c>
      <c r="B660" s="0" t="s">
        <v>48</v>
      </c>
      <c r="C660" s="0" t="s">
        <v>50</v>
      </c>
      <c r="D660" s="0" t="s">
        <v>22</v>
      </c>
      <c r="E660" s="0" t="s">
        <v>5040</v>
      </c>
      <c r="F660" s="0" t="s">
        <v>1257</v>
      </c>
      <c r="G660" s="0" t="s">
        <v>162</v>
      </c>
      <c r="H660" s="0" t="s">
        <v>162</v>
      </c>
      <c r="I660" s="0" t="s">
        <v>163</v>
      </c>
      <c r="J660" s="0" t="s">
        <v>5041</v>
      </c>
      <c r="K660" s="0" t="s">
        <v>5047</v>
      </c>
      <c r="L660" s="0" t="s">
        <v>5043</v>
      </c>
      <c r="M660" s="0" t="s">
        <v>1261</v>
      </c>
      <c r="N660" s="0" t="s">
        <v>98</v>
      </c>
      <c r="O660" s="0" t="s">
        <v>162</v>
      </c>
      <c r="P660" s="0" t="s">
        <v>162</v>
      </c>
      <c r="Q660" s="0" t="s">
        <v>163</v>
      </c>
      <c r="R660" s="0" t="s">
        <v>5041</v>
      </c>
      <c r="S660" s="0" t="s">
        <v>5047</v>
      </c>
      <c r="T660" s="0" t="s">
        <v>3604</v>
      </c>
      <c r="U660" s="0" t="s">
        <v>3605</v>
      </c>
      <c r="V660" s="0" t="s">
        <v>3606</v>
      </c>
      <c r="W660" s="0" t="s">
        <v>3607</v>
      </c>
      <c r="X660" s="0" t="s">
        <v>3608</v>
      </c>
      <c r="Y660" s="0" t="s">
        <v>3605</v>
      </c>
      <c r="Z660" s="0" t="s">
        <v>5044</v>
      </c>
      <c r="AA660" s="0" t="s">
        <v>5045</v>
      </c>
      <c r="AB660" s="0" t="s">
        <v>5046</v>
      </c>
      <c r="AC660" s="0" t="s">
        <v>19</v>
      </c>
      <c r="AD660" s="0" t="s">
        <v>19</v>
      </c>
      <c r="AE660" s="0" t="s">
        <v>61</v>
      </c>
      <c r="AF660" s="0" t="s">
        <v>22</v>
      </c>
      <c r="AG660" s="0" t="s">
        <v>22</v>
      </c>
      <c r="AH660" s="0" t="s">
        <v>22</v>
      </c>
      <c r="AI660" s="0" t="s">
        <v>22</v>
      </c>
      <c r="AJ660" s="0" t="s">
        <v>3622</v>
      </c>
      <c r="AK660" s="0" t="s">
        <v>3622</v>
      </c>
    </row>
    <row customHeight="1" ht="11.25">
      <c r="A661" s="0" t="s">
        <v>22</v>
      </c>
      <c r="B661" s="0" t="s">
        <v>48</v>
      </c>
      <c r="C661" s="0" t="s">
        <v>50</v>
      </c>
      <c r="D661" s="0" t="s">
        <v>22</v>
      </c>
      <c r="E661" s="0" t="s">
        <v>5048</v>
      </c>
      <c r="F661" s="0" t="s">
        <v>1257</v>
      </c>
      <c r="G661" s="0" t="s">
        <v>3550</v>
      </c>
      <c r="H661" s="0" t="s">
        <v>3550</v>
      </c>
      <c r="I661" s="0" t="s">
        <v>3551</v>
      </c>
      <c r="J661" s="0" t="s">
        <v>4997</v>
      </c>
      <c r="K661" s="0" t="s">
        <v>4998</v>
      </c>
      <c r="L661" s="0" t="s">
        <v>4997</v>
      </c>
      <c r="M661" s="0" t="s">
        <v>1261</v>
      </c>
      <c r="N661" s="0" t="s">
        <v>98</v>
      </c>
      <c r="O661" s="0" t="s">
        <v>3550</v>
      </c>
      <c r="P661" s="0" t="s">
        <v>3550</v>
      </c>
      <c r="Q661" s="0" t="s">
        <v>3551</v>
      </c>
      <c r="R661" s="0" t="s">
        <v>4997</v>
      </c>
      <c r="S661" s="0" t="s">
        <v>4998</v>
      </c>
      <c r="T661" s="0" t="s">
        <v>3604</v>
      </c>
      <c r="U661" s="0" t="s">
        <v>3605</v>
      </c>
      <c r="V661" s="0" t="s">
        <v>3606</v>
      </c>
      <c r="W661" s="0" t="s">
        <v>3607</v>
      </c>
      <c r="X661" s="0" t="s">
        <v>3608</v>
      </c>
      <c r="Y661" s="0" t="s">
        <v>3605</v>
      </c>
      <c r="Z661" s="0" t="s">
        <v>5049</v>
      </c>
      <c r="AA661" s="0" t="s">
        <v>5012</v>
      </c>
      <c r="AB661" s="0" t="s">
        <v>5050</v>
      </c>
      <c r="AC661" s="0" t="s">
        <v>19</v>
      </c>
      <c r="AD661" s="0" t="s">
        <v>19</v>
      </c>
      <c r="AE661" s="0" t="s">
        <v>61</v>
      </c>
      <c r="AF661" s="0" t="s">
        <v>22</v>
      </c>
      <c r="AG661" s="0" t="s">
        <v>22</v>
      </c>
      <c r="AH661" s="0" t="s">
        <v>22</v>
      </c>
      <c r="AI661" s="0" t="s">
        <v>22</v>
      </c>
      <c r="AJ661" s="0" t="s">
        <v>3622</v>
      </c>
      <c r="AK661" s="0" t="s">
        <v>3622</v>
      </c>
    </row>
    <row customHeight="1" ht="11.25">
      <c r="A662" s="0" t="s">
        <v>22</v>
      </c>
      <c r="B662" s="0" t="s">
        <v>48</v>
      </c>
      <c r="C662" s="0" t="s">
        <v>50</v>
      </c>
      <c r="D662" s="0" t="s">
        <v>22</v>
      </c>
      <c r="E662" s="0" t="s">
        <v>5048</v>
      </c>
      <c r="F662" s="0" t="s">
        <v>1257</v>
      </c>
      <c r="G662" s="0" t="s">
        <v>162</v>
      </c>
      <c r="H662" s="0" t="s">
        <v>162</v>
      </c>
      <c r="I662" s="0" t="s">
        <v>163</v>
      </c>
      <c r="J662" s="0" t="s">
        <v>4997</v>
      </c>
      <c r="K662" s="0" t="s">
        <v>5051</v>
      </c>
      <c r="L662" s="0" t="s">
        <v>4997</v>
      </c>
      <c r="M662" s="0" t="s">
        <v>1261</v>
      </c>
      <c r="N662" s="0" t="s">
        <v>98</v>
      </c>
      <c r="O662" s="0" t="s">
        <v>162</v>
      </c>
      <c r="P662" s="0" t="s">
        <v>162</v>
      </c>
      <c r="Q662" s="0" t="s">
        <v>163</v>
      </c>
      <c r="R662" s="0" t="s">
        <v>4997</v>
      </c>
      <c r="S662" s="0" t="s">
        <v>5051</v>
      </c>
      <c r="T662" s="0" t="s">
        <v>3604</v>
      </c>
      <c r="U662" s="0" t="s">
        <v>3605</v>
      </c>
      <c r="V662" s="0" t="s">
        <v>3606</v>
      </c>
      <c r="W662" s="0" t="s">
        <v>3607</v>
      </c>
      <c r="X662" s="0" t="s">
        <v>3608</v>
      </c>
      <c r="Y662" s="0" t="s">
        <v>3605</v>
      </c>
      <c r="Z662" s="0" t="s">
        <v>5049</v>
      </c>
      <c r="AA662" s="0" t="s">
        <v>5012</v>
      </c>
      <c r="AB662" s="0" t="s">
        <v>5050</v>
      </c>
      <c r="AC662" s="0" t="s">
        <v>19</v>
      </c>
      <c r="AD662" s="0" t="s">
        <v>19</v>
      </c>
      <c r="AE662" s="0" t="s">
        <v>61</v>
      </c>
      <c r="AF662" s="0" t="s">
        <v>22</v>
      </c>
      <c r="AG662" s="0" t="s">
        <v>22</v>
      </c>
      <c r="AH662" s="0" t="s">
        <v>22</v>
      </c>
      <c r="AI662" s="0" t="s">
        <v>22</v>
      </c>
      <c r="AJ662" s="0" t="s">
        <v>3622</v>
      </c>
      <c r="AK662" s="0" t="s">
        <v>3622</v>
      </c>
    </row>
    <row customHeight="1" ht="11.25">
      <c r="A663" s="0" t="s">
        <v>22</v>
      </c>
      <c r="B663" s="0" t="s">
        <v>48</v>
      </c>
      <c r="C663" s="0" t="s">
        <v>50</v>
      </c>
      <c r="D663" s="0" t="s">
        <v>22</v>
      </c>
      <c r="E663" s="0" t="s">
        <v>5052</v>
      </c>
      <c r="F663" s="0" t="s">
        <v>1257</v>
      </c>
      <c r="G663" s="0" t="s">
        <v>3550</v>
      </c>
      <c r="H663" s="0" t="s">
        <v>3550</v>
      </c>
      <c r="I663" s="0" t="s">
        <v>3551</v>
      </c>
      <c r="J663" s="0" t="s">
        <v>5053</v>
      </c>
      <c r="K663" s="0" t="s">
        <v>5054</v>
      </c>
      <c r="L663" s="0" t="s">
        <v>4976</v>
      </c>
      <c r="M663" s="0" t="s">
        <v>1261</v>
      </c>
      <c r="N663" s="0" t="s">
        <v>98</v>
      </c>
      <c r="O663" s="0" t="s">
        <v>3550</v>
      </c>
      <c r="P663" s="0" t="s">
        <v>3550</v>
      </c>
      <c r="Q663" s="0" t="s">
        <v>3551</v>
      </c>
      <c r="R663" s="0" t="s">
        <v>5053</v>
      </c>
      <c r="S663" s="0" t="s">
        <v>5054</v>
      </c>
      <c r="T663" s="0" t="s">
        <v>3604</v>
      </c>
      <c r="U663" s="0" t="s">
        <v>3605</v>
      </c>
      <c r="V663" s="0" t="s">
        <v>3606</v>
      </c>
      <c r="W663" s="0" t="s">
        <v>3607</v>
      </c>
      <c r="X663" s="0" t="s">
        <v>3608</v>
      </c>
      <c r="Y663" s="0" t="s">
        <v>3605</v>
      </c>
      <c r="Z663" s="0" t="s">
        <v>5055</v>
      </c>
      <c r="AA663" s="0" t="s">
        <v>5056</v>
      </c>
      <c r="AB663" s="0" t="s">
        <v>5057</v>
      </c>
      <c r="AC663" s="0" t="s">
        <v>19</v>
      </c>
      <c r="AD663" s="0" t="s">
        <v>19</v>
      </c>
      <c r="AE663" s="0" t="s">
        <v>61</v>
      </c>
      <c r="AF663" s="0" t="s">
        <v>22</v>
      </c>
      <c r="AG663" s="0" t="s">
        <v>22</v>
      </c>
      <c r="AH663" s="0" t="s">
        <v>22</v>
      </c>
      <c r="AI663" s="0" t="s">
        <v>22</v>
      </c>
      <c r="AJ663" s="0" t="s">
        <v>3622</v>
      </c>
      <c r="AK663" s="0" t="s">
        <v>3622</v>
      </c>
    </row>
    <row customHeight="1" ht="11.25">
      <c r="A664" s="0" t="s">
        <v>22</v>
      </c>
      <c r="B664" s="0" t="s">
        <v>48</v>
      </c>
      <c r="C664" s="0" t="s">
        <v>50</v>
      </c>
      <c r="D664" s="0" t="s">
        <v>22</v>
      </c>
      <c r="E664" s="0" t="s">
        <v>5052</v>
      </c>
      <c r="F664" s="0" t="s">
        <v>1257</v>
      </c>
      <c r="G664" s="0" t="s">
        <v>162</v>
      </c>
      <c r="H664" s="0" t="s">
        <v>162</v>
      </c>
      <c r="I664" s="0" t="s">
        <v>163</v>
      </c>
      <c r="J664" s="0" t="s">
        <v>5053</v>
      </c>
      <c r="K664" s="0" t="s">
        <v>5058</v>
      </c>
      <c r="L664" s="0" t="s">
        <v>4976</v>
      </c>
      <c r="M664" s="0" t="s">
        <v>1261</v>
      </c>
      <c r="N664" s="0" t="s">
        <v>98</v>
      </c>
      <c r="O664" s="0" t="s">
        <v>162</v>
      </c>
      <c r="P664" s="0" t="s">
        <v>162</v>
      </c>
      <c r="Q664" s="0" t="s">
        <v>163</v>
      </c>
      <c r="R664" s="0" t="s">
        <v>5053</v>
      </c>
      <c r="S664" s="0" t="s">
        <v>5058</v>
      </c>
      <c r="T664" s="0" t="s">
        <v>3604</v>
      </c>
      <c r="U664" s="0" t="s">
        <v>3605</v>
      </c>
      <c r="V664" s="0" t="s">
        <v>3606</v>
      </c>
      <c r="W664" s="0" t="s">
        <v>3607</v>
      </c>
      <c r="X664" s="0" t="s">
        <v>3608</v>
      </c>
      <c r="Y664" s="0" t="s">
        <v>3605</v>
      </c>
      <c r="Z664" s="0" t="s">
        <v>5055</v>
      </c>
      <c r="AA664" s="0" t="s">
        <v>5056</v>
      </c>
      <c r="AB664" s="0" t="s">
        <v>5057</v>
      </c>
      <c r="AC664" s="0" t="s">
        <v>19</v>
      </c>
      <c r="AD664" s="0" t="s">
        <v>19</v>
      </c>
      <c r="AE664" s="0" t="s">
        <v>61</v>
      </c>
      <c r="AF664" s="0" t="s">
        <v>22</v>
      </c>
      <c r="AG664" s="0" t="s">
        <v>22</v>
      </c>
      <c r="AH664" s="0" t="s">
        <v>22</v>
      </c>
      <c r="AI664" s="0" t="s">
        <v>22</v>
      </c>
      <c r="AJ664" s="0" t="s">
        <v>3622</v>
      </c>
      <c r="AK664" s="0" t="s">
        <v>3622</v>
      </c>
    </row>
    <row customHeight="1" ht="11.25">
      <c r="A665" s="0" t="s">
        <v>22</v>
      </c>
      <c r="B665" s="0" t="s">
        <v>48</v>
      </c>
      <c r="C665" s="0" t="s">
        <v>50</v>
      </c>
      <c r="D665" s="0" t="s">
        <v>22</v>
      </c>
      <c r="E665" s="0" t="s">
        <v>5059</v>
      </c>
      <c r="F665" s="0" t="s">
        <v>1257</v>
      </c>
      <c r="G665" s="0" t="s">
        <v>3550</v>
      </c>
      <c r="H665" s="0" t="s">
        <v>3550</v>
      </c>
      <c r="I665" s="0" t="s">
        <v>3551</v>
      </c>
      <c r="J665" s="0" t="s">
        <v>5060</v>
      </c>
      <c r="K665" s="0" t="s">
        <v>5061</v>
      </c>
      <c r="L665" s="0" t="s">
        <v>4976</v>
      </c>
      <c r="M665" s="0" t="s">
        <v>1261</v>
      </c>
      <c r="N665" s="0" t="s">
        <v>98</v>
      </c>
      <c r="O665" s="0" t="s">
        <v>3550</v>
      </c>
      <c r="P665" s="0" t="s">
        <v>3550</v>
      </c>
      <c r="Q665" s="0" t="s">
        <v>3551</v>
      </c>
      <c r="R665" s="0" t="s">
        <v>5060</v>
      </c>
      <c r="S665" s="0" t="s">
        <v>5061</v>
      </c>
      <c r="T665" s="0" t="s">
        <v>3604</v>
      </c>
      <c r="U665" s="0" t="s">
        <v>3605</v>
      </c>
      <c r="V665" s="0" t="s">
        <v>3606</v>
      </c>
      <c r="W665" s="0" t="s">
        <v>3607</v>
      </c>
      <c r="X665" s="0" t="s">
        <v>3608</v>
      </c>
      <c r="Y665" s="0" t="s">
        <v>3605</v>
      </c>
      <c r="Z665" s="0" t="s">
        <v>5062</v>
      </c>
      <c r="AA665" s="0" t="s">
        <v>5063</v>
      </c>
      <c r="AB665" s="0" t="s">
        <v>5064</v>
      </c>
      <c r="AC665" s="0" t="s">
        <v>19</v>
      </c>
      <c r="AD665" s="0" t="s">
        <v>19</v>
      </c>
      <c r="AE665" s="0" t="s">
        <v>61</v>
      </c>
      <c r="AF665" s="0" t="s">
        <v>22</v>
      </c>
      <c r="AG665" s="0" t="s">
        <v>22</v>
      </c>
      <c r="AH665" s="0" t="s">
        <v>22</v>
      </c>
      <c r="AI665" s="0" t="s">
        <v>22</v>
      </c>
      <c r="AJ665" s="0" t="s">
        <v>3622</v>
      </c>
      <c r="AK665" s="0" t="s">
        <v>3622</v>
      </c>
    </row>
    <row customHeight="1" ht="11.25">
      <c r="A666" s="0" t="s">
        <v>22</v>
      </c>
      <c r="B666" s="0" t="s">
        <v>48</v>
      </c>
      <c r="C666" s="0" t="s">
        <v>50</v>
      </c>
      <c r="D666" s="0" t="s">
        <v>22</v>
      </c>
      <c r="E666" s="0" t="s">
        <v>5059</v>
      </c>
      <c r="F666" s="0" t="s">
        <v>1257</v>
      </c>
      <c r="G666" s="0" t="s">
        <v>3550</v>
      </c>
      <c r="H666" s="0" t="s">
        <v>3550</v>
      </c>
      <c r="I666" s="0" t="s">
        <v>3551</v>
      </c>
      <c r="J666" s="0" t="s">
        <v>5060</v>
      </c>
      <c r="K666" s="0" t="s">
        <v>5061</v>
      </c>
      <c r="L666" s="0" t="s">
        <v>4976</v>
      </c>
      <c r="M666" s="0" t="s">
        <v>1261</v>
      </c>
      <c r="N666" s="0" t="s">
        <v>89</v>
      </c>
      <c r="O666" s="0" t="s">
        <v>3550</v>
      </c>
      <c r="P666" s="0" t="s">
        <v>3550</v>
      </c>
      <c r="Q666" s="0" t="s">
        <v>3551</v>
      </c>
      <c r="R666" s="0" t="s">
        <v>5065</v>
      </c>
      <c r="S666" s="0" t="s">
        <v>5066</v>
      </c>
      <c r="T666" s="0" t="s">
        <v>3604</v>
      </c>
      <c r="U666" s="0" t="s">
        <v>3605</v>
      </c>
      <c r="V666" s="0" t="s">
        <v>3606</v>
      </c>
      <c r="W666" s="0" t="s">
        <v>3607</v>
      </c>
      <c r="X666" s="0" t="s">
        <v>3608</v>
      </c>
      <c r="Y666" s="0" t="s">
        <v>3605</v>
      </c>
      <c r="Z666" s="0" t="s">
        <v>5062</v>
      </c>
      <c r="AA666" s="0" t="s">
        <v>5063</v>
      </c>
      <c r="AB666" s="0" t="s">
        <v>5064</v>
      </c>
      <c r="AC666" s="0" t="s">
        <v>19</v>
      </c>
      <c r="AD666" s="0" t="s">
        <v>19</v>
      </c>
      <c r="AE666" s="0" t="s">
        <v>61</v>
      </c>
      <c r="AF666" s="0" t="s">
        <v>22</v>
      </c>
      <c r="AG666" s="0" t="s">
        <v>22</v>
      </c>
      <c r="AH666" s="0" t="s">
        <v>22</v>
      </c>
      <c r="AI666" s="0" t="s">
        <v>22</v>
      </c>
      <c r="AJ666" s="0" t="s">
        <v>3622</v>
      </c>
      <c r="AK666" s="0" t="s">
        <v>3622</v>
      </c>
    </row>
    <row customHeight="1" ht="11.25">
      <c r="A667" s="0" t="s">
        <v>22</v>
      </c>
      <c r="B667" s="0" t="s">
        <v>48</v>
      </c>
      <c r="C667" s="0" t="s">
        <v>50</v>
      </c>
      <c r="D667" s="0" t="s">
        <v>22</v>
      </c>
      <c r="E667" s="0" t="s">
        <v>5059</v>
      </c>
      <c r="F667" s="0" t="s">
        <v>1257</v>
      </c>
      <c r="G667" s="0" t="s">
        <v>3550</v>
      </c>
      <c r="H667" s="0" t="s">
        <v>3550</v>
      </c>
      <c r="I667" s="0" t="s">
        <v>3551</v>
      </c>
      <c r="J667" s="0" t="s">
        <v>5060</v>
      </c>
      <c r="K667" s="0" t="s">
        <v>5061</v>
      </c>
      <c r="L667" s="0" t="s">
        <v>4976</v>
      </c>
      <c r="M667" s="0" t="s">
        <v>1261</v>
      </c>
      <c r="N667" s="0" t="s">
        <v>101</v>
      </c>
      <c r="O667" s="0" t="s">
        <v>3550</v>
      </c>
      <c r="P667" s="0" t="s">
        <v>3550</v>
      </c>
      <c r="Q667" s="0" t="s">
        <v>3551</v>
      </c>
      <c r="R667" s="0" t="s">
        <v>5067</v>
      </c>
      <c r="S667" s="0" t="s">
        <v>5068</v>
      </c>
      <c r="T667" s="0" t="s">
        <v>3604</v>
      </c>
      <c r="U667" s="0" t="s">
        <v>3605</v>
      </c>
      <c r="V667" s="0" t="s">
        <v>3606</v>
      </c>
      <c r="W667" s="0" t="s">
        <v>3607</v>
      </c>
      <c r="X667" s="0" t="s">
        <v>3608</v>
      </c>
      <c r="Y667" s="0" t="s">
        <v>3605</v>
      </c>
      <c r="Z667" s="0" t="s">
        <v>5062</v>
      </c>
      <c r="AA667" s="0" t="s">
        <v>5063</v>
      </c>
      <c r="AB667" s="0" t="s">
        <v>5064</v>
      </c>
      <c r="AC667" s="0" t="s">
        <v>19</v>
      </c>
      <c r="AD667" s="0" t="s">
        <v>19</v>
      </c>
      <c r="AE667" s="0" t="s">
        <v>61</v>
      </c>
      <c r="AF667" s="0" t="s">
        <v>22</v>
      </c>
      <c r="AG667" s="0" t="s">
        <v>22</v>
      </c>
      <c r="AH667" s="0" t="s">
        <v>22</v>
      </c>
      <c r="AI667" s="0" t="s">
        <v>22</v>
      </c>
      <c r="AJ667" s="0" t="s">
        <v>3622</v>
      </c>
      <c r="AK667" s="0" t="s">
        <v>3622</v>
      </c>
    </row>
    <row customHeight="1" ht="11.25">
      <c r="A668" s="0" t="s">
        <v>22</v>
      </c>
      <c r="B668" s="0" t="s">
        <v>48</v>
      </c>
      <c r="C668" s="0" t="s">
        <v>50</v>
      </c>
      <c r="D668" s="0" t="s">
        <v>22</v>
      </c>
      <c r="E668" s="0" t="s">
        <v>5059</v>
      </c>
      <c r="F668" s="0" t="s">
        <v>1257</v>
      </c>
      <c r="G668" s="0" t="s">
        <v>162</v>
      </c>
      <c r="H668" s="0" t="s">
        <v>162</v>
      </c>
      <c r="I668" s="0" t="s">
        <v>163</v>
      </c>
      <c r="J668" s="0" t="s">
        <v>5060</v>
      </c>
      <c r="K668" s="0" t="s">
        <v>5069</v>
      </c>
      <c r="L668" s="0" t="s">
        <v>4976</v>
      </c>
      <c r="M668" s="0" t="s">
        <v>1261</v>
      </c>
      <c r="N668" s="0" t="s">
        <v>98</v>
      </c>
      <c r="O668" s="0" t="s">
        <v>162</v>
      </c>
      <c r="P668" s="0" t="s">
        <v>162</v>
      </c>
      <c r="Q668" s="0" t="s">
        <v>163</v>
      </c>
      <c r="R668" s="0" t="s">
        <v>5060</v>
      </c>
      <c r="S668" s="0" t="s">
        <v>5069</v>
      </c>
      <c r="T668" s="0" t="s">
        <v>3604</v>
      </c>
      <c r="U668" s="0" t="s">
        <v>3605</v>
      </c>
      <c r="V668" s="0" t="s">
        <v>3606</v>
      </c>
      <c r="W668" s="0" t="s">
        <v>3607</v>
      </c>
      <c r="X668" s="0" t="s">
        <v>3608</v>
      </c>
      <c r="Y668" s="0" t="s">
        <v>3605</v>
      </c>
      <c r="Z668" s="0" t="s">
        <v>5062</v>
      </c>
      <c r="AA668" s="0" t="s">
        <v>5063</v>
      </c>
      <c r="AB668" s="0" t="s">
        <v>5064</v>
      </c>
      <c r="AC668" s="0" t="s">
        <v>19</v>
      </c>
      <c r="AD668" s="0" t="s">
        <v>19</v>
      </c>
      <c r="AE668" s="0" t="s">
        <v>61</v>
      </c>
      <c r="AF668" s="0" t="s">
        <v>22</v>
      </c>
      <c r="AG668" s="0" t="s">
        <v>22</v>
      </c>
      <c r="AH668" s="0" t="s">
        <v>22</v>
      </c>
      <c r="AI668" s="0" t="s">
        <v>22</v>
      </c>
      <c r="AJ668" s="0" t="s">
        <v>3622</v>
      </c>
      <c r="AK668" s="0" t="s">
        <v>3622</v>
      </c>
    </row>
    <row customHeight="1" ht="11.25">
      <c r="A669" s="0" t="s">
        <v>22</v>
      </c>
      <c r="B669" s="0" t="s">
        <v>48</v>
      </c>
      <c r="C669" s="0" t="s">
        <v>50</v>
      </c>
      <c r="D669" s="0" t="s">
        <v>22</v>
      </c>
      <c r="E669" s="0" t="s">
        <v>5059</v>
      </c>
      <c r="F669" s="0" t="s">
        <v>1257</v>
      </c>
      <c r="G669" s="0" t="s">
        <v>162</v>
      </c>
      <c r="H669" s="0" t="s">
        <v>162</v>
      </c>
      <c r="I669" s="0" t="s">
        <v>163</v>
      </c>
      <c r="J669" s="0" t="s">
        <v>5060</v>
      </c>
      <c r="K669" s="0" t="s">
        <v>5069</v>
      </c>
      <c r="L669" s="0" t="s">
        <v>4976</v>
      </c>
      <c r="M669" s="0" t="s">
        <v>1261</v>
      </c>
      <c r="N669" s="0" t="s">
        <v>89</v>
      </c>
      <c r="O669" s="0" t="s">
        <v>162</v>
      </c>
      <c r="P669" s="0" t="s">
        <v>162</v>
      </c>
      <c r="Q669" s="0" t="s">
        <v>163</v>
      </c>
      <c r="R669" s="0" t="s">
        <v>5065</v>
      </c>
      <c r="S669" s="0" t="s">
        <v>5070</v>
      </c>
      <c r="T669" s="0" t="s">
        <v>3604</v>
      </c>
      <c r="U669" s="0" t="s">
        <v>3605</v>
      </c>
      <c r="V669" s="0" t="s">
        <v>3606</v>
      </c>
      <c r="W669" s="0" t="s">
        <v>3607</v>
      </c>
      <c r="X669" s="0" t="s">
        <v>3608</v>
      </c>
      <c r="Y669" s="0" t="s">
        <v>3605</v>
      </c>
      <c r="Z669" s="0" t="s">
        <v>5062</v>
      </c>
      <c r="AA669" s="0" t="s">
        <v>5063</v>
      </c>
      <c r="AB669" s="0" t="s">
        <v>5064</v>
      </c>
      <c r="AC669" s="0" t="s">
        <v>19</v>
      </c>
      <c r="AD669" s="0" t="s">
        <v>19</v>
      </c>
      <c r="AE669" s="0" t="s">
        <v>61</v>
      </c>
      <c r="AF669" s="0" t="s">
        <v>22</v>
      </c>
      <c r="AG669" s="0" t="s">
        <v>22</v>
      </c>
      <c r="AH669" s="0" t="s">
        <v>22</v>
      </c>
      <c r="AI669" s="0" t="s">
        <v>22</v>
      </c>
      <c r="AJ669" s="0" t="s">
        <v>3622</v>
      </c>
      <c r="AK669" s="0" t="s">
        <v>3622</v>
      </c>
    </row>
    <row customHeight="1" ht="11.25">
      <c r="A670" s="0" t="s">
        <v>22</v>
      </c>
      <c r="B670" s="0" t="s">
        <v>48</v>
      </c>
      <c r="C670" s="0" t="s">
        <v>50</v>
      </c>
      <c r="D670" s="0" t="s">
        <v>22</v>
      </c>
      <c r="E670" s="0" t="s">
        <v>5059</v>
      </c>
      <c r="F670" s="0" t="s">
        <v>1257</v>
      </c>
      <c r="G670" s="0" t="s">
        <v>162</v>
      </c>
      <c r="H670" s="0" t="s">
        <v>162</v>
      </c>
      <c r="I670" s="0" t="s">
        <v>163</v>
      </c>
      <c r="J670" s="0" t="s">
        <v>5060</v>
      </c>
      <c r="K670" s="0" t="s">
        <v>5069</v>
      </c>
      <c r="L670" s="0" t="s">
        <v>4976</v>
      </c>
      <c r="M670" s="0" t="s">
        <v>1261</v>
      </c>
      <c r="N670" s="0" t="s">
        <v>101</v>
      </c>
      <c r="O670" s="0" t="s">
        <v>162</v>
      </c>
      <c r="P670" s="0" t="s">
        <v>162</v>
      </c>
      <c r="Q670" s="0" t="s">
        <v>163</v>
      </c>
      <c r="R670" s="0" t="s">
        <v>5067</v>
      </c>
      <c r="S670" s="0" t="s">
        <v>5071</v>
      </c>
      <c r="T670" s="0" t="s">
        <v>3604</v>
      </c>
      <c r="U670" s="0" t="s">
        <v>3605</v>
      </c>
      <c r="V670" s="0" t="s">
        <v>3606</v>
      </c>
      <c r="W670" s="0" t="s">
        <v>3607</v>
      </c>
      <c r="X670" s="0" t="s">
        <v>3608</v>
      </c>
      <c r="Y670" s="0" t="s">
        <v>3605</v>
      </c>
      <c r="Z670" s="0" t="s">
        <v>5062</v>
      </c>
      <c r="AA670" s="0" t="s">
        <v>5063</v>
      </c>
      <c r="AB670" s="0" t="s">
        <v>5064</v>
      </c>
      <c r="AC670" s="0" t="s">
        <v>19</v>
      </c>
      <c r="AD670" s="0" t="s">
        <v>19</v>
      </c>
      <c r="AE670" s="0" t="s">
        <v>61</v>
      </c>
      <c r="AF670" s="0" t="s">
        <v>22</v>
      </c>
      <c r="AG670" s="0" t="s">
        <v>22</v>
      </c>
      <c r="AH670" s="0" t="s">
        <v>22</v>
      </c>
      <c r="AI670" s="0" t="s">
        <v>22</v>
      </c>
      <c r="AJ670" s="0" t="s">
        <v>3622</v>
      </c>
      <c r="AK670" s="0" t="s">
        <v>3622</v>
      </c>
    </row>
    <row customHeight="1" ht="11.25">
      <c r="A671" s="0" t="s">
        <v>22</v>
      </c>
      <c r="B671" s="0" t="s">
        <v>48</v>
      </c>
      <c r="C671" s="0" t="s">
        <v>50</v>
      </c>
      <c r="D671" s="0" t="s">
        <v>22</v>
      </c>
      <c r="E671" s="0" t="s">
        <v>5072</v>
      </c>
      <c r="F671" s="0" t="s">
        <v>1257</v>
      </c>
      <c r="G671" s="0" t="s">
        <v>3550</v>
      </c>
      <c r="H671" s="0" t="s">
        <v>3550</v>
      </c>
      <c r="I671" s="0" t="s">
        <v>3551</v>
      </c>
      <c r="J671" s="0" t="s">
        <v>5073</v>
      </c>
      <c r="K671" s="0" t="s">
        <v>5074</v>
      </c>
      <c r="L671" s="0" t="s">
        <v>5073</v>
      </c>
      <c r="M671" s="0" t="s">
        <v>1261</v>
      </c>
      <c r="N671" s="0" t="s">
        <v>98</v>
      </c>
      <c r="O671" s="0" t="s">
        <v>3550</v>
      </c>
      <c r="P671" s="0" t="s">
        <v>3550</v>
      </c>
      <c r="Q671" s="0" t="s">
        <v>3551</v>
      </c>
      <c r="R671" s="0" t="s">
        <v>5073</v>
      </c>
      <c r="S671" s="0" t="s">
        <v>5074</v>
      </c>
      <c r="T671" s="0" t="s">
        <v>3604</v>
      </c>
      <c r="U671" s="0" t="s">
        <v>3605</v>
      </c>
      <c r="V671" s="0" t="s">
        <v>3606</v>
      </c>
      <c r="W671" s="0" t="s">
        <v>3607</v>
      </c>
      <c r="X671" s="0" t="s">
        <v>3608</v>
      </c>
      <c r="Y671" s="0" t="s">
        <v>3605</v>
      </c>
      <c r="Z671" s="0" t="s">
        <v>5075</v>
      </c>
      <c r="AA671" s="0" t="s">
        <v>3880</v>
      </c>
      <c r="AB671" s="0" t="s">
        <v>5076</v>
      </c>
      <c r="AC671" s="0" t="s">
        <v>19</v>
      </c>
      <c r="AD671" s="0" t="s">
        <v>19</v>
      </c>
      <c r="AE671" s="0" t="s">
        <v>61</v>
      </c>
      <c r="AF671" s="0" t="s">
        <v>22</v>
      </c>
      <c r="AG671" s="0" t="s">
        <v>22</v>
      </c>
      <c r="AH671" s="0" t="s">
        <v>22</v>
      </c>
      <c r="AI671" s="0" t="s">
        <v>22</v>
      </c>
      <c r="AJ671" s="0" t="s">
        <v>3622</v>
      </c>
      <c r="AK671" s="0" t="s">
        <v>3622</v>
      </c>
    </row>
    <row customHeight="1" ht="11.25">
      <c r="A672" s="0" t="s">
        <v>22</v>
      </c>
      <c r="B672" s="0" t="s">
        <v>48</v>
      </c>
      <c r="C672" s="0" t="s">
        <v>50</v>
      </c>
      <c r="D672" s="0" t="s">
        <v>22</v>
      </c>
      <c r="E672" s="0" t="s">
        <v>5072</v>
      </c>
      <c r="F672" s="0" t="s">
        <v>1257</v>
      </c>
      <c r="G672" s="0" t="s">
        <v>162</v>
      </c>
      <c r="H672" s="0" t="s">
        <v>162</v>
      </c>
      <c r="I672" s="0" t="s">
        <v>163</v>
      </c>
      <c r="J672" s="0" t="s">
        <v>5073</v>
      </c>
      <c r="K672" s="0" t="s">
        <v>5077</v>
      </c>
      <c r="L672" s="0" t="s">
        <v>5073</v>
      </c>
      <c r="M672" s="0" t="s">
        <v>1261</v>
      </c>
      <c r="N672" s="0" t="s">
        <v>98</v>
      </c>
      <c r="O672" s="0" t="s">
        <v>162</v>
      </c>
      <c r="P672" s="0" t="s">
        <v>162</v>
      </c>
      <c r="Q672" s="0" t="s">
        <v>163</v>
      </c>
      <c r="R672" s="0" t="s">
        <v>5073</v>
      </c>
      <c r="S672" s="0" t="s">
        <v>5077</v>
      </c>
      <c r="T672" s="0" t="s">
        <v>3604</v>
      </c>
      <c r="U672" s="0" t="s">
        <v>3605</v>
      </c>
      <c r="V672" s="0" t="s">
        <v>3606</v>
      </c>
      <c r="W672" s="0" t="s">
        <v>3607</v>
      </c>
      <c r="X672" s="0" t="s">
        <v>3608</v>
      </c>
      <c r="Y672" s="0" t="s">
        <v>3605</v>
      </c>
      <c r="Z672" s="0" t="s">
        <v>5075</v>
      </c>
      <c r="AA672" s="0" t="s">
        <v>3880</v>
      </c>
      <c r="AB672" s="0" t="s">
        <v>5076</v>
      </c>
      <c r="AC672" s="0" t="s">
        <v>19</v>
      </c>
      <c r="AD672" s="0" t="s">
        <v>19</v>
      </c>
      <c r="AE672" s="0" t="s">
        <v>61</v>
      </c>
      <c r="AF672" s="0" t="s">
        <v>22</v>
      </c>
      <c r="AG672" s="0" t="s">
        <v>22</v>
      </c>
      <c r="AH672" s="0" t="s">
        <v>22</v>
      </c>
      <c r="AI672" s="0" t="s">
        <v>22</v>
      </c>
      <c r="AJ672" s="0" t="s">
        <v>3622</v>
      </c>
      <c r="AK672" s="0" t="s">
        <v>3622</v>
      </c>
    </row>
    <row customHeight="1" ht="11.25">
      <c r="A673" s="0" t="s">
        <v>22</v>
      </c>
      <c r="B673" s="0" t="s">
        <v>48</v>
      </c>
      <c r="C673" s="0" t="s">
        <v>50</v>
      </c>
      <c r="D673" s="0" t="s">
        <v>22</v>
      </c>
      <c r="E673" s="0" t="s">
        <v>5078</v>
      </c>
      <c r="F673" s="0" t="s">
        <v>1257</v>
      </c>
      <c r="G673" s="0" t="s">
        <v>3550</v>
      </c>
      <c r="H673" s="0" t="s">
        <v>3550</v>
      </c>
      <c r="I673" s="0" t="s">
        <v>3551</v>
      </c>
      <c r="J673" s="0" t="s">
        <v>4891</v>
      </c>
      <c r="K673" s="0" t="s">
        <v>4892</v>
      </c>
      <c r="L673" s="0" t="s">
        <v>5043</v>
      </c>
      <c r="M673" s="0" t="s">
        <v>1261</v>
      </c>
      <c r="N673" s="0" t="s">
        <v>98</v>
      </c>
      <c r="O673" s="0" t="s">
        <v>3550</v>
      </c>
      <c r="P673" s="0" t="s">
        <v>3550</v>
      </c>
      <c r="Q673" s="0" t="s">
        <v>3551</v>
      </c>
      <c r="R673" s="0" t="s">
        <v>4891</v>
      </c>
      <c r="S673" s="0" t="s">
        <v>4892</v>
      </c>
      <c r="T673" s="0" t="s">
        <v>3604</v>
      </c>
      <c r="U673" s="0" t="s">
        <v>3605</v>
      </c>
      <c r="V673" s="0" t="s">
        <v>3606</v>
      </c>
      <c r="W673" s="0" t="s">
        <v>3607</v>
      </c>
      <c r="X673" s="0" t="s">
        <v>3608</v>
      </c>
      <c r="Y673" s="0" t="s">
        <v>3605</v>
      </c>
      <c r="Z673" s="0" t="s">
        <v>5079</v>
      </c>
      <c r="AA673" s="0" t="s">
        <v>3908</v>
      </c>
      <c r="AB673" s="0" t="s">
        <v>5080</v>
      </c>
      <c r="AC673" s="0" t="s">
        <v>19</v>
      </c>
      <c r="AD673" s="0" t="s">
        <v>19</v>
      </c>
      <c r="AE673" s="0" t="s">
        <v>61</v>
      </c>
      <c r="AF673" s="0" t="s">
        <v>22</v>
      </c>
      <c r="AG673" s="0" t="s">
        <v>22</v>
      </c>
      <c r="AH673" s="0" t="s">
        <v>22</v>
      </c>
      <c r="AI673" s="0" t="s">
        <v>22</v>
      </c>
      <c r="AJ673" s="0" t="s">
        <v>3622</v>
      </c>
      <c r="AK673" s="0" t="s">
        <v>3622</v>
      </c>
    </row>
    <row customHeight="1" ht="11.25">
      <c r="A674" s="0" t="s">
        <v>22</v>
      </c>
      <c r="B674" s="0" t="s">
        <v>48</v>
      </c>
      <c r="C674" s="0" t="s">
        <v>50</v>
      </c>
      <c r="D674" s="0" t="s">
        <v>22</v>
      </c>
      <c r="E674" s="0" t="s">
        <v>5078</v>
      </c>
      <c r="F674" s="0" t="s">
        <v>1257</v>
      </c>
      <c r="G674" s="0" t="s">
        <v>3550</v>
      </c>
      <c r="H674" s="0" t="s">
        <v>3550</v>
      </c>
      <c r="I674" s="0" t="s">
        <v>3551</v>
      </c>
      <c r="J674" s="0" t="s">
        <v>4891</v>
      </c>
      <c r="K674" s="0" t="s">
        <v>4892</v>
      </c>
      <c r="L674" s="0" t="s">
        <v>5043</v>
      </c>
      <c r="M674" s="0" t="s">
        <v>1261</v>
      </c>
      <c r="N674" s="0" t="s">
        <v>101</v>
      </c>
      <c r="O674" s="0" t="s">
        <v>3550</v>
      </c>
      <c r="P674" s="0" t="s">
        <v>3550</v>
      </c>
      <c r="Q674" s="0" t="s">
        <v>3551</v>
      </c>
      <c r="R674" s="0" t="s">
        <v>5081</v>
      </c>
      <c r="S674" s="0" t="s">
        <v>5082</v>
      </c>
      <c r="T674" s="0" t="s">
        <v>3604</v>
      </c>
      <c r="U674" s="0" t="s">
        <v>3605</v>
      </c>
      <c r="V674" s="0" t="s">
        <v>3606</v>
      </c>
      <c r="W674" s="0" t="s">
        <v>3607</v>
      </c>
      <c r="X674" s="0" t="s">
        <v>3608</v>
      </c>
      <c r="Y674" s="0" t="s">
        <v>3605</v>
      </c>
      <c r="Z674" s="0" t="s">
        <v>5079</v>
      </c>
      <c r="AA674" s="0" t="s">
        <v>3908</v>
      </c>
      <c r="AB674" s="0" t="s">
        <v>5080</v>
      </c>
      <c r="AC674" s="0" t="s">
        <v>19</v>
      </c>
      <c r="AD674" s="0" t="s">
        <v>19</v>
      </c>
      <c r="AE674" s="0" t="s">
        <v>61</v>
      </c>
      <c r="AF674" s="0" t="s">
        <v>22</v>
      </c>
      <c r="AG674" s="0" t="s">
        <v>22</v>
      </c>
      <c r="AH674" s="0" t="s">
        <v>22</v>
      </c>
      <c r="AI674" s="0" t="s">
        <v>22</v>
      </c>
      <c r="AJ674" s="0" t="s">
        <v>3622</v>
      </c>
      <c r="AK674" s="0" t="s">
        <v>3622</v>
      </c>
    </row>
    <row customHeight="1" ht="11.25">
      <c r="A675" s="0" t="s">
        <v>22</v>
      </c>
      <c r="B675" s="0" t="s">
        <v>48</v>
      </c>
      <c r="C675" s="0" t="s">
        <v>50</v>
      </c>
      <c r="D675" s="0" t="s">
        <v>22</v>
      </c>
      <c r="E675" s="0" t="s">
        <v>5078</v>
      </c>
      <c r="F675" s="0" t="s">
        <v>1257</v>
      </c>
      <c r="G675" s="0" t="s">
        <v>162</v>
      </c>
      <c r="H675" s="0" t="s">
        <v>162</v>
      </c>
      <c r="I675" s="0" t="s">
        <v>163</v>
      </c>
      <c r="J675" s="0" t="s">
        <v>4891</v>
      </c>
      <c r="K675" s="0" t="s">
        <v>4895</v>
      </c>
      <c r="L675" s="0" t="s">
        <v>5043</v>
      </c>
      <c r="M675" s="0" t="s">
        <v>1261</v>
      </c>
      <c r="N675" s="0" t="s">
        <v>98</v>
      </c>
      <c r="O675" s="0" t="s">
        <v>162</v>
      </c>
      <c r="P675" s="0" t="s">
        <v>162</v>
      </c>
      <c r="Q675" s="0" t="s">
        <v>163</v>
      </c>
      <c r="R675" s="0" t="s">
        <v>4891</v>
      </c>
      <c r="S675" s="0" t="s">
        <v>4895</v>
      </c>
      <c r="T675" s="0" t="s">
        <v>3604</v>
      </c>
      <c r="U675" s="0" t="s">
        <v>3605</v>
      </c>
      <c r="V675" s="0" t="s">
        <v>3606</v>
      </c>
      <c r="W675" s="0" t="s">
        <v>3607</v>
      </c>
      <c r="X675" s="0" t="s">
        <v>3608</v>
      </c>
      <c r="Y675" s="0" t="s">
        <v>3605</v>
      </c>
      <c r="Z675" s="0" t="s">
        <v>5079</v>
      </c>
      <c r="AA675" s="0" t="s">
        <v>3908</v>
      </c>
      <c r="AB675" s="0" t="s">
        <v>5080</v>
      </c>
      <c r="AC675" s="0" t="s">
        <v>19</v>
      </c>
      <c r="AD675" s="0" t="s">
        <v>19</v>
      </c>
      <c r="AE675" s="0" t="s">
        <v>61</v>
      </c>
      <c r="AF675" s="0" t="s">
        <v>22</v>
      </c>
      <c r="AG675" s="0" t="s">
        <v>22</v>
      </c>
      <c r="AH675" s="0" t="s">
        <v>22</v>
      </c>
      <c r="AI675" s="0" t="s">
        <v>22</v>
      </c>
      <c r="AJ675" s="0" t="s">
        <v>3622</v>
      </c>
      <c r="AK675" s="0" t="s">
        <v>3622</v>
      </c>
    </row>
    <row customHeight="1" ht="11.25">
      <c r="A676" s="0" t="s">
        <v>22</v>
      </c>
      <c r="B676" s="0" t="s">
        <v>48</v>
      </c>
      <c r="C676" s="0" t="s">
        <v>50</v>
      </c>
      <c r="D676" s="0" t="s">
        <v>22</v>
      </c>
      <c r="E676" s="0" t="s">
        <v>5078</v>
      </c>
      <c r="F676" s="0" t="s">
        <v>1257</v>
      </c>
      <c r="G676" s="0" t="s">
        <v>162</v>
      </c>
      <c r="H676" s="0" t="s">
        <v>162</v>
      </c>
      <c r="I676" s="0" t="s">
        <v>163</v>
      </c>
      <c r="J676" s="0" t="s">
        <v>4891</v>
      </c>
      <c r="K676" s="0" t="s">
        <v>4895</v>
      </c>
      <c r="L676" s="0" t="s">
        <v>5043</v>
      </c>
      <c r="M676" s="0" t="s">
        <v>1261</v>
      </c>
      <c r="N676" s="0" t="s">
        <v>101</v>
      </c>
      <c r="O676" s="0" t="s">
        <v>162</v>
      </c>
      <c r="P676" s="0" t="s">
        <v>162</v>
      </c>
      <c r="Q676" s="0" t="s">
        <v>163</v>
      </c>
      <c r="R676" s="0" t="s">
        <v>5081</v>
      </c>
      <c r="S676" s="0" t="s">
        <v>5083</v>
      </c>
      <c r="T676" s="0" t="s">
        <v>3604</v>
      </c>
      <c r="U676" s="0" t="s">
        <v>3605</v>
      </c>
      <c r="V676" s="0" t="s">
        <v>3606</v>
      </c>
      <c r="W676" s="0" t="s">
        <v>3607</v>
      </c>
      <c r="X676" s="0" t="s">
        <v>3608</v>
      </c>
      <c r="Y676" s="0" t="s">
        <v>3605</v>
      </c>
      <c r="Z676" s="0" t="s">
        <v>5079</v>
      </c>
      <c r="AA676" s="0" t="s">
        <v>3908</v>
      </c>
      <c r="AB676" s="0" t="s">
        <v>5080</v>
      </c>
      <c r="AC676" s="0" t="s">
        <v>19</v>
      </c>
      <c r="AD676" s="0" t="s">
        <v>19</v>
      </c>
      <c r="AE676" s="0" t="s">
        <v>61</v>
      </c>
      <c r="AF676" s="0" t="s">
        <v>22</v>
      </c>
      <c r="AG676" s="0" t="s">
        <v>22</v>
      </c>
      <c r="AH676" s="0" t="s">
        <v>22</v>
      </c>
      <c r="AI676" s="0" t="s">
        <v>22</v>
      </c>
      <c r="AJ676" s="0" t="s">
        <v>3622</v>
      </c>
      <c r="AK676" s="0" t="s">
        <v>3622</v>
      </c>
    </row>
    <row customHeight="1" ht="11.25">
      <c r="A677" s="0" t="s">
        <v>22</v>
      </c>
      <c r="B677" s="0" t="s">
        <v>48</v>
      </c>
      <c r="C677" s="0" t="s">
        <v>50</v>
      </c>
      <c r="D677" s="0" t="s">
        <v>22</v>
      </c>
      <c r="E677" s="0" t="s">
        <v>5084</v>
      </c>
      <c r="F677" s="0" t="s">
        <v>1257</v>
      </c>
      <c r="G677" s="0" t="s">
        <v>3550</v>
      </c>
      <c r="H677" s="0" t="s">
        <v>3550</v>
      </c>
      <c r="I677" s="0" t="s">
        <v>3551</v>
      </c>
      <c r="J677" s="0" t="s">
        <v>5085</v>
      </c>
      <c r="K677" s="0" t="s">
        <v>5086</v>
      </c>
      <c r="L677" s="0" t="s">
        <v>5087</v>
      </c>
      <c r="M677" s="0" t="s">
        <v>1261</v>
      </c>
      <c r="N677" s="0" t="s">
        <v>98</v>
      </c>
      <c r="O677" s="0" t="s">
        <v>3550</v>
      </c>
      <c r="P677" s="0" t="s">
        <v>3550</v>
      </c>
      <c r="Q677" s="0" t="s">
        <v>3551</v>
      </c>
      <c r="R677" s="0" t="s">
        <v>5085</v>
      </c>
      <c r="S677" s="0" t="s">
        <v>5086</v>
      </c>
      <c r="T677" s="0" t="s">
        <v>3604</v>
      </c>
      <c r="U677" s="0" t="s">
        <v>3605</v>
      </c>
      <c r="V677" s="0" t="s">
        <v>3606</v>
      </c>
      <c r="W677" s="0" t="s">
        <v>3607</v>
      </c>
      <c r="X677" s="0" t="s">
        <v>3608</v>
      </c>
      <c r="Y677" s="0" t="s">
        <v>3605</v>
      </c>
      <c r="Z677" s="0" t="s">
        <v>5088</v>
      </c>
      <c r="AA677" s="0" t="s">
        <v>5089</v>
      </c>
      <c r="AB677" s="0" t="s">
        <v>5090</v>
      </c>
      <c r="AC677" s="0" t="s">
        <v>19</v>
      </c>
      <c r="AD677" s="0" t="s">
        <v>19</v>
      </c>
      <c r="AE677" s="0" t="s">
        <v>61</v>
      </c>
      <c r="AF677" s="0" t="s">
        <v>22</v>
      </c>
      <c r="AG677" s="0" t="s">
        <v>22</v>
      </c>
      <c r="AH677" s="0" t="s">
        <v>22</v>
      </c>
      <c r="AI677" s="0" t="s">
        <v>22</v>
      </c>
      <c r="AJ677" s="0" t="s">
        <v>3622</v>
      </c>
      <c r="AK677" s="0" t="s">
        <v>3622</v>
      </c>
    </row>
    <row customHeight="1" ht="11.25">
      <c r="A678" s="0" t="s">
        <v>22</v>
      </c>
      <c r="B678" s="0" t="s">
        <v>48</v>
      </c>
      <c r="C678" s="0" t="s">
        <v>50</v>
      </c>
      <c r="D678" s="0" t="s">
        <v>22</v>
      </c>
      <c r="E678" s="0" t="s">
        <v>5084</v>
      </c>
      <c r="F678" s="0" t="s">
        <v>1257</v>
      </c>
      <c r="G678" s="0" t="s">
        <v>162</v>
      </c>
      <c r="H678" s="0" t="s">
        <v>162</v>
      </c>
      <c r="I678" s="0" t="s">
        <v>163</v>
      </c>
      <c r="J678" s="0" t="s">
        <v>5085</v>
      </c>
      <c r="K678" s="0" t="s">
        <v>5091</v>
      </c>
      <c r="L678" s="0" t="s">
        <v>5087</v>
      </c>
      <c r="M678" s="0" t="s">
        <v>1261</v>
      </c>
      <c r="N678" s="0" t="s">
        <v>98</v>
      </c>
      <c r="O678" s="0" t="s">
        <v>162</v>
      </c>
      <c r="P678" s="0" t="s">
        <v>162</v>
      </c>
      <c r="Q678" s="0" t="s">
        <v>163</v>
      </c>
      <c r="R678" s="0" t="s">
        <v>5085</v>
      </c>
      <c r="S678" s="0" t="s">
        <v>5091</v>
      </c>
      <c r="T678" s="0" t="s">
        <v>3604</v>
      </c>
      <c r="U678" s="0" t="s">
        <v>3605</v>
      </c>
      <c r="V678" s="0" t="s">
        <v>3606</v>
      </c>
      <c r="W678" s="0" t="s">
        <v>3607</v>
      </c>
      <c r="X678" s="0" t="s">
        <v>3608</v>
      </c>
      <c r="Y678" s="0" t="s">
        <v>3605</v>
      </c>
      <c r="Z678" s="0" t="s">
        <v>5088</v>
      </c>
      <c r="AA678" s="0" t="s">
        <v>5089</v>
      </c>
      <c r="AB678" s="0" t="s">
        <v>5090</v>
      </c>
      <c r="AC678" s="0" t="s">
        <v>19</v>
      </c>
      <c r="AD678" s="0" t="s">
        <v>19</v>
      </c>
      <c r="AE678" s="0" t="s">
        <v>61</v>
      </c>
      <c r="AF678" s="0" t="s">
        <v>22</v>
      </c>
      <c r="AG678" s="0" t="s">
        <v>22</v>
      </c>
      <c r="AH678" s="0" t="s">
        <v>22</v>
      </c>
      <c r="AI678" s="0" t="s">
        <v>22</v>
      </c>
      <c r="AJ678" s="0" t="s">
        <v>3622</v>
      </c>
      <c r="AK678" s="0" t="s">
        <v>3622</v>
      </c>
    </row>
    <row customHeight="1" ht="11.25">
      <c r="A679" s="0" t="s">
        <v>22</v>
      </c>
      <c r="B679" s="0" t="s">
        <v>48</v>
      </c>
      <c r="C679" s="0" t="s">
        <v>50</v>
      </c>
      <c r="D679" s="0" t="s">
        <v>22</v>
      </c>
      <c r="E679" s="0" t="s">
        <v>5092</v>
      </c>
      <c r="F679" s="0" t="s">
        <v>1257</v>
      </c>
      <c r="G679" s="0" t="s">
        <v>3550</v>
      </c>
      <c r="H679" s="0" t="s">
        <v>3550</v>
      </c>
      <c r="I679" s="0" t="s">
        <v>3551</v>
      </c>
      <c r="J679" s="0" t="s">
        <v>5093</v>
      </c>
      <c r="K679" s="0" t="s">
        <v>5094</v>
      </c>
      <c r="L679" s="0" t="s">
        <v>5043</v>
      </c>
      <c r="M679" s="0" t="s">
        <v>1261</v>
      </c>
      <c r="N679" s="0" t="s">
        <v>98</v>
      </c>
      <c r="O679" s="0" t="s">
        <v>3550</v>
      </c>
      <c r="P679" s="0" t="s">
        <v>3550</v>
      </c>
      <c r="Q679" s="0" t="s">
        <v>3551</v>
      </c>
      <c r="R679" s="0" t="s">
        <v>5093</v>
      </c>
      <c r="S679" s="0" t="s">
        <v>5094</v>
      </c>
      <c r="T679" s="0" t="s">
        <v>3604</v>
      </c>
      <c r="U679" s="0" t="s">
        <v>3605</v>
      </c>
      <c r="V679" s="0" t="s">
        <v>3606</v>
      </c>
      <c r="W679" s="0" t="s">
        <v>3607</v>
      </c>
      <c r="X679" s="0" t="s">
        <v>3608</v>
      </c>
      <c r="Y679" s="0" t="s">
        <v>3605</v>
      </c>
      <c r="Z679" s="0" t="s">
        <v>5095</v>
      </c>
      <c r="AA679" s="0" t="s">
        <v>3908</v>
      </c>
      <c r="AB679" s="0" t="s">
        <v>5096</v>
      </c>
      <c r="AC679" s="0" t="s">
        <v>19</v>
      </c>
      <c r="AD679" s="0" t="s">
        <v>19</v>
      </c>
      <c r="AE679" s="0" t="s">
        <v>61</v>
      </c>
      <c r="AF679" s="0" t="s">
        <v>22</v>
      </c>
      <c r="AG679" s="0" t="s">
        <v>22</v>
      </c>
      <c r="AH679" s="0" t="s">
        <v>22</v>
      </c>
      <c r="AI679" s="0" t="s">
        <v>22</v>
      </c>
      <c r="AJ679" s="0" t="s">
        <v>3622</v>
      </c>
      <c r="AK679" s="0" t="s">
        <v>3622</v>
      </c>
    </row>
    <row customHeight="1" ht="11.25">
      <c r="A680" s="0" t="s">
        <v>22</v>
      </c>
      <c r="B680" s="0" t="s">
        <v>48</v>
      </c>
      <c r="C680" s="0" t="s">
        <v>50</v>
      </c>
      <c r="D680" s="0" t="s">
        <v>22</v>
      </c>
      <c r="E680" s="0" t="s">
        <v>5092</v>
      </c>
      <c r="F680" s="0" t="s">
        <v>1257</v>
      </c>
      <c r="G680" s="0" t="s">
        <v>3550</v>
      </c>
      <c r="H680" s="0" t="s">
        <v>3550</v>
      </c>
      <c r="I680" s="0" t="s">
        <v>3551</v>
      </c>
      <c r="J680" s="0" t="s">
        <v>5093</v>
      </c>
      <c r="K680" s="0" t="s">
        <v>5094</v>
      </c>
      <c r="L680" s="0" t="s">
        <v>5043</v>
      </c>
      <c r="M680" s="0" t="s">
        <v>1261</v>
      </c>
      <c r="N680" s="0" t="s">
        <v>101</v>
      </c>
      <c r="O680" s="0" t="s">
        <v>3550</v>
      </c>
      <c r="P680" s="0" t="s">
        <v>3550</v>
      </c>
      <c r="Q680" s="0" t="s">
        <v>3551</v>
      </c>
      <c r="R680" s="0" t="s">
        <v>5097</v>
      </c>
      <c r="S680" s="0" t="s">
        <v>5098</v>
      </c>
      <c r="T680" s="0" t="s">
        <v>3604</v>
      </c>
      <c r="U680" s="0" t="s">
        <v>3605</v>
      </c>
      <c r="V680" s="0" t="s">
        <v>3606</v>
      </c>
      <c r="W680" s="0" t="s">
        <v>3607</v>
      </c>
      <c r="X680" s="0" t="s">
        <v>3608</v>
      </c>
      <c r="Y680" s="0" t="s">
        <v>3605</v>
      </c>
      <c r="Z680" s="0" t="s">
        <v>5095</v>
      </c>
      <c r="AA680" s="0" t="s">
        <v>3908</v>
      </c>
      <c r="AB680" s="0" t="s">
        <v>5096</v>
      </c>
      <c r="AC680" s="0" t="s">
        <v>19</v>
      </c>
      <c r="AD680" s="0" t="s">
        <v>19</v>
      </c>
      <c r="AE680" s="0" t="s">
        <v>61</v>
      </c>
      <c r="AF680" s="0" t="s">
        <v>22</v>
      </c>
      <c r="AG680" s="0" t="s">
        <v>22</v>
      </c>
      <c r="AH680" s="0" t="s">
        <v>22</v>
      </c>
      <c r="AI680" s="0" t="s">
        <v>22</v>
      </c>
      <c r="AJ680" s="0" t="s">
        <v>3622</v>
      </c>
      <c r="AK680" s="0" t="s">
        <v>3622</v>
      </c>
    </row>
    <row customHeight="1" ht="11.25">
      <c r="A681" s="0" t="s">
        <v>22</v>
      </c>
      <c r="B681" s="0" t="s">
        <v>48</v>
      </c>
      <c r="C681" s="0" t="s">
        <v>50</v>
      </c>
      <c r="D681" s="0" t="s">
        <v>22</v>
      </c>
      <c r="E681" s="0" t="s">
        <v>5092</v>
      </c>
      <c r="F681" s="0" t="s">
        <v>1257</v>
      </c>
      <c r="G681" s="0" t="s">
        <v>3550</v>
      </c>
      <c r="H681" s="0" t="s">
        <v>3550</v>
      </c>
      <c r="I681" s="0" t="s">
        <v>3551</v>
      </c>
      <c r="J681" s="0" t="s">
        <v>5093</v>
      </c>
      <c r="K681" s="0" t="s">
        <v>5094</v>
      </c>
      <c r="L681" s="0" t="s">
        <v>5043</v>
      </c>
      <c r="M681" s="0" t="s">
        <v>1261</v>
      </c>
      <c r="N681" s="0" t="s">
        <v>89</v>
      </c>
      <c r="O681" s="0" t="s">
        <v>3550</v>
      </c>
      <c r="P681" s="0" t="s">
        <v>3550</v>
      </c>
      <c r="Q681" s="0" t="s">
        <v>3551</v>
      </c>
      <c r="R681" s="0" t="s">
        <v>5099</v>
      </c>
      <c r="S681" s="0" t="s">
        <v>5100</v>
      </c>
      <c r="T681" s="0" t="s">
        <v>3604</v>
      </c>
      <c r="U681" s="0" t="s">
        <v>3605</v>
      </c>
      <c r="V681" s="0" t="s">
        <v>3606</v>
      </c>
      <c r="W681" s="0" t="s">
        <v>3607</v>
      </c>
      <c r="X681" s="0" t="s">
        <v>3608</v>
      </c>
      <c r="Y681" s="0" t="s">
        <v>3605</v>
      </c>
      <c r="Z681" s="0" t="s">
        <v>5095</v>
      </c>
      <c r="AA681" s="0" t="s">
        <v>3908</v>
      </c>
      <c r="AB681" s="0" t="s">
        <v>5096</v>
      </c>
      <c r="AC681" s="0" t="s">
        <v>19</v>
      </c>
      <c r="AD681" s="0" t="s">
        <v>19</v>
      </c>
      <c r="AE681" s="0" t="s">
        <v>61</v>
      </c>
      <c r="AF681" s="0" t="s">
        <v>22</v>
      </c>
      <c r="AG681" s="0" t="s">
        <v>22</v>
      </c>
      <c r="AH681" s="0" t="s">
        <v>22</v>
      </c>
      <c r="AI681" s="0" t="s">
        <v>22</v>
      </c>
      <c r="AJ681" s="0" t="s">
        <v>3622</v>
      </c>
      <c r="AK681" s="0" t="s">
        <v>3622</v>
      </c>
    </row>
    <row customHeight="1" ht="11.25">
      <c r="A682" s="0" t="s">
        <v>22</v>
      </c>
      <c r="B682" s="0" t="s">
        <v>48</v>
      </c>
      <c r="C682" s="0" t="s">
        <v>50</v>
      </c>
      <c r="D682" s="0" t="s">
        <v>22</v>
      </c>
      <c r="E682" s="0" t="s">
        <v>5092</v>
      </c>
      <c r="F682" s="0" t="s">
        <v>1257</v>
      </c>
      <c r="G682" s="0" t="s">
        <v>162</v>
      </c>
      <c r="H682" s="0" t="s">
        <v>162</v>
      </c>
      <c r="I682" s="0" t="s">
        <v>163</v>
      </c>
      <c r="J682" s="0" t="s">
        <v>5093</v>
      </c>
      <c r="K682" s="0" t="s">
        <v>5101</v>
      </c>
      <c r="L682" s="0" t="s">
        <v>5043</v>
      </c>
      <c r="M682" s="0" t="s">
        <v>1261</v>
      </c>
      <c r="N682" s="0" t="s">
        <v>98</v>
      </c>
      <c r="O682" s="0" t="s">
        <v>162</v>
      </c>
      <c r="P682" s="0" t="s">
        <v>162</v>
      </c>
      <c r="Q682" s="0" t="s">
        <v>163</v>
      </c>
      <c r="R682" s="0" t="s">
        <v>5093</v>
      </c>
      <c r="S682" s="0" t="s">
        <v>5101</v>
      </c>
      <c r="T682" s="0" t="s">
        <v>3604</v>
      </c>
      <c r="U682" s="0" t="s">
        <v>3605</v>
      </c>
      <c r="V682" s="0" t="s">
        <v>3606</v>
      </c>
      <c r="W682" s="0" t="s">
        <v>3607</v>
      </c>
      <c r="X682" s="0" t="s">
        <v>3608</v>
      </c>
      <c r="Y682" s="0" t="s">
        <v>3605</v>
      </c>
      <c r="Z682" s="0" t="s">
        <v>5095</v>
      </c>
      <c r="AA682" s="0" t="s">
        <v>3908</v>
      </c>
      <c r="AB682" s="0" t="s">
        <v>5096</v>
      </c>
      <c r="AC682" s="0" t="s">
        <v>19</v>
      </c>
      <c r="AD682" s="0" t="s">
        <v>19</v>
      </c>
      <c r="AE682" s="0" t="s">
        <v>61</v>
      </c>
      <c r="AF682" s="0" t="s">
        <v>22</v>
      </c>
      <c r="AG682" s="0" t="s">
        <v>22</v>
      </c>
      <c r="AH682" s="0" t="s">
        <v>22</v>
      </c>
      <c r="AI682" s="0" t="s">
        <v>22</v>
      </c>
      <c r="AJ682" s="0" t="s">
        <v>3622</v>
      </c>
      <c r="AK682" s="0" t="s">
        <v>3622</v>
      </c>
    </row>
    <row customHeight="1" ht="11.25">
      <c r="A683" s="0" t="s">
        <v>22</v>
      </c>
      <c r="B683" s="0" t="s">
        <v>48</v>
      </c>
      <c r="C683" s="0" t="s">
        <v>50</v>
      </c>
      <c r="D683" s="0" t="s">
        <v>22</v>
      </c>
      <c r="E683" s="0" t="s">
        <v>5092</v>
      </c>
      <c r="F683" s="0" t="s">
        <v>1257</v>
      </c>
      <c r="G683" s="0" t="s">
        <v>162</v>
      </c>
      <c r="H683" s="0" t="s">
        <v>162</v>
      </c>
      <c r="I683" s="0" t="s">
        <v>163</v>
      </c>
      <c r="J683" s="0" t="s">
        <v>5093</v>
      </c>
      <c r="K683" s="0" t="s">
        <v>5101</v>
      </c>
      <c r="L683" s="0" t="s">
        <v>5043</v>
      </c>
      <c r="M683" s="0" t="s">
        <v>1261</v>
      </c>
      <c r="N683" s="0" t="s">
        <v>101</v>
      </c>
      <c r="O683" s="0" t="s">
        <v>162</v>
      </c>
      <c r="P683" s="0" t="s">
        <v>162</v>
      </c>
      <c r="Q683" s="0" t="s">
        <v>163</v>
      </c>
      <c r="R683" s="0" t="s">
        <v>5097</v>
      </c>
      <c r="S683" s="0" t="s">
        <v>5102</v>
      </c>
      <c r="T683" s="0" t="s">
        <v>3604</v>
      </c>
      <c r="U683" s="0" t="s">
        <v>3605</v>
      </c>
      <c r="V683" s="0" t="s">
        <v>3606</v>
      </c>
      <c r="W683" s="0" t="s">
        <v>3607</v>
      </c>
      <c r="X683" s="0" t="s">
        <v>3608</v>
      </c>
      <c r="Y683" s="0" t="s">
        <v>3605</v>
      </c>
      <c r="Z683" s="0" t="s">
        <v>5095</v>
      </c>
      <c r="AA683" s="0" t="s">
        <v>3908</v>
      </c>
      <c r="AB683" s="0" t="s">
        <v>5096</v>
      </c>
      <c r="AC683" s="0" t="s">
        <v>19</v>
      </c>
      <c r="AD683" s="0" t="s">
        <v>19</v>
      </c>
      <c r="AE683" s="0" t="s">
        <v>61</v>
      </c>
      <c r="AF683" s="0" t="s">
        <v>22</v>
      </c>
      <c r="AG683" s="0" t="s">
        <v>22</v>
      </c>
      <c r="AH683" s="0" t="s">
        <v>22</v>
      </c>
      <c r="AI683" s="0" t="s">
        <v>22</v>
      </c>
      <c r="AJ683" s="0" t="s">
        <v>3622</v>
      </c>
      <c r="AK683" s="0" t="s">
        <v>3622</v>
      </c>
    </row>
    <row customHeight="1" ht="11.25">
      <c r="A684" s="0" t="s">
        <v>22</v>
      </c>
      <c r="B684" s="0" t="s">
        <v>48</v>
      </c>
      <c r="C684" s="0" t="s">
        <v>50</v>
      </c>
      <c r="D684" s="0" t="s">
        <v>22</v>
      </c>
      <c r="E684" s="0" t="s">
        <v>5092</v>
      </c>
      <c r="F684" s="0" t="s">
        <v>1257</v>
      </c>
      <c r="G684" s="0" t="s">
        <v>162</v>
      </c>
      <c r="H684" s="0" t="s">
        <v>162</v>
      </c>
      <c r="I684" s="0" t="s">
        <v>163</v>
      </c>
      <c r="J684" s="0" t="s">
        <v>5093</v>
      </c>
      <c r="K684" s="0" t="s">
        <v>5101</v>
      </c>
      <c r="L684" s="0" t="s">
        <v>5043</v>
      </c>
      <c r="M684" s="0" t="s">
        <v>1261</v>
      </c>
      <c r="N684" s="0" t="s">
        <v>89</v>
      </c>
      <c r="O684" s="0" t="s">
        <v>162</v>
      </c>
      <c r="P684" s="0" t="s">
        <v>162</v>
      </c>
      <c r="Q684" s="0" t="s">
        <v>163</v>
      </c>
      <c r="R684" s="0" t="s">
        <v>5099</v>
      </c>
      <c r="S684" s="0" t="s">
        <v>5103</v>
      </c>
      <c r="T684" s="0" t="s">
        <v>3604</v>
      </c>
      <c r="U684" s="0" t="s">
        <v>3605</v>
      </c>
      <c r="V684" s="0" t="s">
        <v>3606</v>
      </c>
      <c r="W684" s="0" t="s">
        <v>3607</v>
      </c>
      <c r="X684" s="0" t="s">
        <v>3608</v>
      </c>
      <c r="Y684" s="0" t="s">
        <v>3605</v>
      </c>
      <c r="Z684" s="0" t="s">
        <v>5095</v>
      </c>
      <c r="AA684" s="0" t="s">
        <v>3908</v>
      </c>
      <c r="AB684" s="0" t="s">
        <v>5096</v>
      </c>
      <c r="AC684" s="0" t="s">
        <v>19</v>
      </c>
      <c r="AD684" s="0" t="s">
        <v>19</v>
      </c>
      <c r="AE684" s="0" t="s">
        <v>61</v>
      </c>
      <c r="AF684" s="0" t="s">
        <v>22</v>
      </c>
      <c r="AG684" s="0" t="s">
        <v>22</v>
      </c>
      <c r="AH684" s="0" t="s">
        <v>22</v>
      </c>
      <c r="AI684" s="0" t="s">
        <v>22</v>
      </c>
      <c r="AJ684" s="0" t="s">
        <v>3622</v>
      </c>
      <c r="AK684" s="0" t="s">
        <v>3622</v>
      </c>
    </row>
    <row customHeight="1" ht="11.25">
      <c r="A685" s="0" t="s">
        <v>22</v>
      </c>
      <c r="B685" s="0" t="s">
        <v>48</v>
      </c>
      <c r="C685" s="0" t="s">
        <v>50</v>
      </c>
      <c r="D685" s="0" t="s">
        <v>22</v>
      </c>
      <c r="E685" s="0" t="s">
        <v>5104</v>
      </c>
      <c r="F685" s="0" t="s">
        <v>1257</v>
      </c>
      <c r="G685" s="0" t="s">
        <v>3550</v>
      </c>
      <c r="H685" s="0" t="s">
        <v>3550</v>
      </c>
      <c r="I685" s="0" t="s">
        <v>3551</v>
      </c>
      <c r="J685" s="0" t="s">
        <v>5105</v>
      </c>
      <c r="K685" s="0" t="s">
        <v>5106</v>
      </c>
      <c r="L685" s="0" t="s">
        <v>5043</v>
      </c>
      <c r="M685" s="0" t="s">
        <v>1261</v>
      </c>
      <c r="N685" s="0" t="s">
        <v>98</v>
      </c>
      <c r="O685" s="0" t="s">
        <v>3550</v>
      </c>
      <c r="P685" s="0" t="s">
        <v>3550</v>
      </c>
      <c r="Q685" s="0" t="s">
        <v>3551</v>
      </c>
      <c r="R685" s="0" t="s">
        <v>5105</v>
      </c>
      <c r="S685" s="0" t="s">
        <v>5106</v>
      </c>
      <c r="T685" s="0" t="s">
        <v>3604</v>
      </c>
      <c r="U685" s="0" t="s">
        <v>3605</v>
      </c>
      <c r="V685" s="0" t="s">
        <v>3606</v>
      </c>
      <c r="W685" s="0" t="s">
        <v>3607</v>
      </c>
      <c r="X685" s="0" t="s">
        <v>3608</v>
      </c>
      <c r="Y685" s="0" t="s">
        <v>3605</v>
      </c>
      <c r="Z685" s="0" t="s">
        <v>5107</v>
      </c>
      <c r="AA685" s="0" t="s">
        <v>4062</v>
      </c>
      <c r="AB685" s="0" t="s">
        <v>5108</v>
      </c>
      <c r="AC685" s="0" t="s">
        <v>19</v>
      </c>
      <c r="AD685" s="0" t="s">
        <v>19</v>
      </c>
      <c r="AE685" s="0" t="s">
        <v>61</v>
      </c>
      <c r="AF685" s="0" t="s">
        <v>22</v>
      </c>
      <c r="AG685" s="0" t="s">
        <v>22</v>
      </c>
      <c r="AH685" s="0" t="s">
        <v>22</v>
      </c>
      <c r="AI685" s="0" t="s">
        <v>22</v>
      </c>
      <c r="AJ685" s="0" t="s">
        <v>3622</v>
      </c>
      <c r="AK685" s="0" t="s">
        <v>3622</v>
      </c>
    </row>
    <row customHeight="1" ht="11.25">
      <c r="A686" s="0" t="s">
        <v>22</v>
      </c>
      <c r="B686" s="0" t="s">
        <v>48</v>
      </c>
      <c r="C686" s="0" t="s">
        <v>50</v>
      </c>
      <c r="D686" s="0" t="s">
        <v>22</v>
      </c>
      <c r="E686" s="0" t="s">
        <v>5104</v>
      </c>
      <c r="F686" s="0" t="s">
        <v>1257</v>
      </c>
      <c r="G686" s="0" t="s">
        <v>3550</v>
      </c>
      <c r="H686" s="0" t="s">
        <v>3550</v>
      </c>
      <c r="I686" s="0" t="s">
        <v>3551</v>
      </c>
      <c r="J686" s="0" t="s">
        <v>5105</v>
      </c>
      <c r="K686" s="0" t="s">
        <v>5106</v>
      </c>
      <c r="L686" s="0" t="s">
        <v>5043</v>
      </c>
      <c r="M686" s="0" t="s">
        <v>1261</v>
      </c>
      <c r="N686" s="0" t="s">
        <v>101</v>
      </c>
      <c r="O686" s="0" t="s">
        <v>3550</v>
      </c>
      <c r="P686" s="0" t="s">
        <v>3550</v>
      </c>
      <c r="Q686" s="0" t="s">
        <v>3551</v>
      </c>
      <c r="R686" s="0" t="s">
        <v>5109</v>
      </c>
      <c r="S686" s="0" t="s">
        <v>5110</v>
      </c>
      <c r="T686" s="0" t="s">
        <v>3604</v>
      </c>
      <c r="U686" s="0" t="s">
        <v>3605</v>
      </c>
      <c r="V686" s="0" t="s">
        <v>3606</v>
      </c>
      <c r="W686" s="0" t="s">
        <v>3607</v>
      </c>
      <c r="X686" s="0" t="s">
        <v>3608</v>
      </c>
      <c r="Y686" s="0" t="s">
        <v>3605</v>
      </c>
      <c r="Z686" s="0" t="s">
        <v>5107</v>
      </c>
      <c r="AA686" s="0" t="s">
        <v>4062</v>
      </c>
      <c r="AB686" s="0" t="s">
        <v>5108</v>
      </c>
      <c r="AC686" s="0" t="s">
        <v>19</v>
      </c>
      <c r="AD686" s="0" t="s">
        <v>19</v>
      </c>
      <c r="AE686" s="0" t="s">
        <v>61</v>
      </c>
      <c r="AF686" s="0" t="s">
        <v>22</v>
      </c>
      <c r="AG686" s="0" t="s">
        <v>22</v>
      </c>
      <c r="AH686" s="0" t="s">
        <v>22</v>
      </c>
      <c r="AI686" s="0" t="s">
        <v>22</v>
      </c>
      <c r="AJ686" s="0" t="s">
        <v>3622</v>
      </c>
      <c r="AK686" s="0" t="s">
        <v>3622</v>
      </c>
    </row>
    <row customHeight="1" ht="11.25">
      <c r="A687" s="0" t="s">
        <v>22</v>
      </c>
      <c r="B687" s="0" t="s">
        <v>48</v>
      </c>
      <c r="C687" s="0" t="s">
        <v>50</v>
      </c>
      <c r="D687" s="0" t="s">
        <v>22</v>
      </c>
      <c r="E687" s="0" t="s">
        <v>5104</v>
      </c>
      <c r="F687" s="0" t="s">
        <v>1257</v>
      </c>
      <c r="G687" s="0" t="s">
        <v>162</v>
      </c>
      <c r="H687" s="0" t="s">
        <v>162</v>
      </c>
      <c r="I687" s="0" t="s">
        <v>163</v>
      </c>
      <c r="J687" s="0" t="s">
        <v>5105</v>
      </c>
      <c r="K687" s="0" t="s">
        <v>5111</v>
      </c>
      <c r="L687" s="0" t="s">
        <v>5043</v>
      </c>
      <c r="M687" s="0" t="s">
        <v>1261</v>
      </c>
      <c r="N687" s="0" t="s">
        <v>98</v>
      </c>
      <c r="O687" s="0" t="s">
        <v>162</v>
      </c>
      <c r="P687" s="0" t="s">
        <v>162</v>
      </c>
      <c r="Q687" s="0" t="s">
        <v>163</v>
      </c>
      <c r="R687" s="0" t="s">
        <v>5105</v>
      </c>
      <c r="S687" s="0" t="s">
        <v>5111</v>
      </c>
      <c r="T687" s="0" t="s">
        <v>3604</v>
      </c>
      <c r="U687" s="0" t="s">
        <v>3605</v>
      </c>
      <c r="V687" s="0" t="s">
        <v>3606</v>
      </c>
      <c r="W687" s="0" t="s">
        <v>3607</v>
      </c>
      <c r="X687" s="0" t="s">
        <v>3608</v>
      </c>
      <c r="Y687" s="0" t="s">
        <v>3605</v>
      </c>
      <c r="Z687" s="0" t="s">
        <v>5107</v>
      </c>
      <c r="AA687" s="0" t="s">
        <v>4062</v>
      </c>
      <c r="AB687" s="0" t="s">
        <v>5108</v>
      </c>
      <c r="AC687" s="0" t="s">
        <v>19</v>
      </c>
      <c r="AD687" s="0" t="s">
        <v>19</v>
      </c>
      <c r="AE687" s="0" t="s">
        <v>61</v>
      </c>
      <c r="AF687" s="0" t="s">
        <v>22</v>
      </c>
      <c r="AG687" s="0" t="s">
        <v>22</v>
      </c>
      <c r="AH687" s="0" t="s">
        <v>22</v>
      </c>
      <c r="AI687" s="0" t="s">
        <v>22</v>
      </c>
      <c r="AJ687" s="0" t="s">
        <v>3622</v>
      </c>
      <c r="AK687" s="0" t="s">
        <v>3622</v>
      </c>
    </row>
    <row customHeight="1" ht="11.25">
      <c r="A688" s="0" t="s">
        <v>22</v>
      </c>
      <c r="B688" s="0" t="s">
        <v>48</v>
      </c>
      <c r="C688" s="0" t="s">
        <v>50</v>
      </c>
      <c r="D688" s="0" t="s">
        <v>22</v>
      </c>
      <c r="E688" s="0" t="s">
        <v>5104</v>
      </c>
      <c r="F688" s="0" t="s">
        <v>1257</v>
      </c>
      <c r="G688" s="0" t="s">
        <v>162</v>
      </c>
      <c r="H688" s="0" t="s">
        <v>162</v>
      </c>
      <c r="I688" s="0" t="s">
        <v>163</v>
      </c>
      <c r="J688" s="0" t="s">
        <v>5105</v>
      </c>
      <c r="K688" s="0" t="s">
        <v>5111</v>
      </c>
      <c r="L688" s="0" t="s">
        <v>5043</v>
      </c>
      <c r="M688" s="0" t="s">
        <v>1261</v>
      </c>
      <c r="N688" s="0" t="s">
        <v>101</v>
      </c>
      <c r="O688" s="0" t="s">
        <v>162</v>
      </c>
      <c r="P688" s="0" t="s">
        <v>162</v>
      </c>
      <c r="Q688" s="0" t="s">
        <v>163</v>
      </c>
      <c r="R688" s="0" t="s">
        <v>5109</v>
      </c>
      <c r="S688" s="0" t="s">
        <v>5112</v>
      </c>
      <c r="T688" s="0" t="s">
        <v>3604</v>
      </c>
      <c r="U688" s="0" t="s">
        <v>3605</v>
      </c>
      <c r="V688" s="0" t="s">
        <v>3606</v>
      </c>
      <c r="W688" s="0" t="s">
        <v>3607</v>
      </c>
      <c r="X688" s="0" t="s">
        <v>3608</v>
      </c>
      <c r="Y688" s="0" t="s">
        <v>3605</v>
      </c>
      <c r="Z688" s="0" t="s">
        <v>5107</v>
      </c>
      <c r="AA688" s="0" t="s">
        <v>4062</v>
      </c>
      <c r="AB688" s="0" t="s">
        <v>5108</v>
      </c>
      <c r="AC688" s="0" t="s">
        <v>19</v>
      </c>
      <c r="AD688" s="0" t="s">
        <v>19</v>
      </c>
      <c r="AE688" s="0" t="s">
        <v>61</v>
      </c>
      <c r="AF688" s="0" t="s">
        <v>22</v>
      </c>
      <c r="AG688" s="0" t="s">
        <v>22</v>
      </c>
      <c r="AH688" s="0" t="s">
        <v>22</v>
      </c>
      <c r="AI688" s="0" t="s">
        <v>22</v>
      </c>
      <c r="AJ688" s="0" t="s">
        <v>3622</v>
      </c>
      <c r="AK688" s="0" t="s">
        <v>3622</v>
      </c>
    </row>
    <row customHeight="1" ht="11.25">
      <c r="A689" s="0" t="s">
        <v>22</v>
      </c>
      <c r="B689" s="0" t="s">
        <v>48</v>
      </c>
      <c r="C689" s="0" t="s">
        <v>50</v>
      </c>
      <c r="D689" s="0" t="s">
        <v>22</v>
      </c>
      <c r="E689" s="0" t="s">
        <v>5113</v>
      </c>
      <c r="F689" s="0" t="s">
        <v>1257</v>
      </c>
      <c r="G689" s="0" t="s">
        <v>3550</v>
      </c>
      <c r="H689" s="0" t="s">
        <v>3550</v>
      </c>
      <c r="I689" s="0" t="s">
        <v>3551</v>
      </c>
      <c r="J689" s="0" t="s">
        <v>5060</v>
      </c>
      <c r="K689" s="0" t="s">
        <v>5061</v>
      </c>
      <c r="L689" s="0" t="s">
        <v>5114</v>
      </c>
      <c r="M689" s="0" t="s">
        <v>5114</v>
      </c>
      <c r="N689" s="0" t="s">
        <v>101</v>
      </c>
      <c r="O689" s="0" t="s">
        <v>3550</v>
      </c>
      <c r="P689" s="0" t="s">
        <v>3550</v>
      </c>
      <c r="Q689" s="0" t="s">
        <v>3551</v>
      </c>
      <c r="R689" s="0" t="s">
        <v>5060</v>
      </c>
      <c r="S689" s="0" t="s">
        <v>5061</v>
      </c>
      <c r="T689" s="0" t="s">
        <v>3604</v>
      </c>
      <c r="U689" s="0" t="s">
        <v>3605</v>
      </c>
      <c r="V689" s="0" t="s">
        <v>3606</v>
      </c>
      <c r="W689" s="0" t="s">
        <v>3607</v>
      </c>
      <c r="X689" s="0" t="s">
        <v>3608</v>
      </c>
      <c r="Y689" s="0" t="s">
        <v>3605</v>
      </c>
      <c r="Z689" s="0" t="s">
        <v>5115</v>
      </c>
      <c r="AA689" s="0" t="s">
        <v>5056</v>
      </c>
      <c r="AB689" s="0" t="s">
        <v>5116</v>
      </c>
      <c r="AC689" s="0" t="s">
        <v>19</v>
      </c>
      <c r="AD689" s="0" t="s">
        <v>19</v>
      </c>
      <c r="AE689" s="0" t="s">
        <v>61</v>
      </c>
      <c r="AF689" s="0" t="s">
        <v>22</v>
      </c>
      <c r="AG689" s="0" t="s">
        <v>22</v>
      </c>
      <c r="AH689" s="0" t="s">
        <v>22</v>
      </c>
      <c r="AI689" s="0" t="s">
        <v>22</v>
      </c>
      <c r="AJ689" s="0" t="s">
        <v>3622</v>
      </c>
      <c r="AK689" s="0" t="s">
        <v>3622</v>
      </c>
    </row>
    <row customHeight="1" ht="11.25">
      <c r="A690" s="0" t="s">
        <v>22</v>
      </c>
      <c r="B690" s="0" t="s">
        <v>48</v>
      </c>
      <c r="C690" s="0" t="s">
        <v>50</v>
      </c>
      <c r="D690" s="0" t="s">
        <v>22</v>
      </c>
      <c r="E690" s="0" t="s">
        <v>5113</v>
      </c>
      <c r="F690" s="0" t="s">
        <v>1257</v>
      </c>
      <c r="G690" s="0" t="s">
        <v>3550</v>
      </c>
      <c r="H690" s="0" t="s">
        <v>3550</v>
      </c>
      <c r="I690" s="0" t="s">
        <v>3551</v>
      </c>
      <c r="J690" s="0" t="s">
        <v>5060</v>
      </c>
      <c r="K690" s="0" t="s">
        <v>5061</v>
      </c>
      <c r="L690" s="0" t="s">
        <v>5114</v>
      </c>
      <c r="M690" s="0" t="s">
        <v>5114</v>
      </c>
      <c r="N690" s="0" t="s">
        <v>98</v>
      </c>
      <c r="O690" s="0" t="s">
        <v>3550</v>
      </c>
      <c r="P690" s="0" t="s">
        <v>3550</v>
      </c>
      <c r="Q690" s="0" t="s">
        <v>3551</v>
      </c>
      <c r="R690" s="0" t="s">
        <v>5060</v>
      </c>
      <c r="S690" s="0" t="s">
        <v>5061</v>
      </c>
      <c r="T690" s="0" t="s">
        <v>3604</v>
      </c>
      <c r="U690" s="0" t="s">
        <v>3605</v>
      </c>
      <c r="V690" s="0" t="s">
        <v>3606</v>
      </c>
      <c r="W690" s="0" t="s">
        <v>3607</v>
      </c>
      <c r="X690" s="0" t="s">
        <v>3608</v>
      </c>
      <c r="Y690" s="0" t="s">
        <v>3605</v>
      </c>
      <c r="Z690" s="0" t="s">
        <v>5115</v>
      </c>
      <c r="AA690" s="0" t="s">
        <v>5056</v>
      </c>
      <c r="AB690" s="0" t="s">
        <v>5116</v>
      </c>
      <c r="AC690" s="0" t="s">
        <v>19</v>
      </c>
      <c r="AD690" s="0" t="s">
        <v>19</v>
      </c>
      <c r="AE690" s="0" t="s">
        <v>61</v>
      </c>
      <c r="AF690" s="0" t="s">
        <v>22</v>
      </c>
      <c r="AG690" s="0" t="s">
        <v>22</v>
      </c>
      <c r="AH690" s="0" t="s">
        <v>22</v>
      </c>
      <c r="AI690" s="0" t="s">
        <v>22</v>
      </c>
      <c r="AJ690" s="0" t="s">
        <v>3622</v>
      </c>
      <c r="AK690" s="0" t="s">
        <v>3622</v>
      </c>
    </row>
    <row customHeight="1" ht="11.25">
      <c r="A691" s="0" t="s">
        <v>22</v>
      </c>
      <c r="B691" s="0" t="s">
        <v>48</v>
      </c>
      <c r="C691" s="0" t="s">
        <v>50</v>
      </c>
      <c r="D691" s="0" t="s">
        <v>22</v>
      </c>
      <c r="E691" s="0" t="s">
        <v>5113</v>
      </c>
      <c r="F691" s="0" t="s">
        <v>1257</v>
      </c>
      <c r="G691" s="0" t="s">
        <v>3550</v>
      </c>
      <c r="H691" s="0" t="s">
        <v>3550</v>
      </c>
      <c r="I691" s="0" t="s">
        <v>3551</v>
      </c>
      <c r="J691" s="0" t="s">
        <v>5060</v>
      </c>
      <c r="K691" s="0" t="s">
        <v>5061</v>
      </c>
      <c r="L691" s="0" t="s">
        <v>5114</v>
      </c>
      <c r="M691" s="0" t="s">
        <v>5114</v>
      </c>
      <c r="N691" s="0" t="s">
        <v>89</v>
      </c>
      <c r="O691" s="0" t="s">
        <v>3550</v>
      </c>
      <c r="P691" s="0" t="s">
        <v>3550</v>
      </c>
      <c r="Q691" s="0" t="s">
        <v>3551</v>
      </c>
      <c r="R691" s="0" t="s">
        <v>5065</v>
      </c>
      <c r="S691" s="0" t="s">
        <v>5066</v>
      </c>
      <c r="T691" s="0" t="s">
        <v>3604</v>
      </c>
      <c r="U691" s="0" t="s">
        <v>3605</v>
      </c>
      <c r="V691" s="0" t="s">
        <v>3606</v>
      </c>
      <c r="W691" s="0" t="s">
        <v>3607</v>
      </c>
      <c r="X691" s="0" t="s">
        <v>3608</v>
      </c>
      <c r="Y691" s="0" t="s">
        <v>3605</v>
      </c>
      <c r="Z691" s="0" t="s">
        <v>5115</v>
      </c>
      <c r="AA691" s="0" t="s">
        <v>5056</v>
      </c>
      <c r="AB691" s="0" t="s">
        <v>5116</v>
      </c>
      <c r="AC691" s="0" t="s">
        <v>19</v>
      </c>
      <c r="AD691" s="0" t="s">
        <v>19</v>
      </c>
      <c r="AE691" s="0" t="s">
        <v>61</v>
      </c>
      <c r="AF691" s="0" t="s">
        <v>22</v>
      </c>
      <c r="AG691" s="0" t="s">
        <v>22</v>
      </c>
      <c r="AH691" s="0" t="s">
        <v>22</v>
      </c>
      <c r="AI691" s="0" t="s">
        <v>22</v>
      </c>
      <c r="AJ691" s="0" t="s">
        <v>3622</v>
      </c>
      <c r="AK691" s="0" t="s">
        <v>3622</v>
      </c>
    </row>
    <row customHeight="1" ht="11.25">
      <c r="A692" s="0" t="s">
        <v>22</v>
      </c>
      <c r="B692" s="0" t="s">
        <v>48</v>
      </c>
      <c r="C692" s="0" t="s">
        <v>50</v>
      </c>
      <c r="D692" s="0" t="s">
        <v>22</v>
      </c>
      <c r="E692" s="0" t="s">
        <v>5113</v>
      </c>
      <c r="F692" s="0" t="s">
        <v>1257</v>
      </c>
      <c r="G692" s="0" t="s">
        <v>3550</v>
      </c>
      <c r="H692" s="0" t="s">
        <v>3550</v>
      </c>
      <c r="I692" s="0" t="s">
        <v>3551</v>
      </c>
      <c r="J692" s="0" t="s">
        <v>5060</v>
      </c>
      <c r="K692" s="0" t="s">
        <v>5061</v>
      </c>
      <c r="L692" s="0" t="s">
        <v>5114</v>
      </c>
      <c r="M692" s="0" t="s">
        <v>5114</v>
      </c>
      <c r="N692" s="0" t="s">
        <v>90</v>
      </c>
      <c r="O692" s="0" t="s">
        <v>3550</v>
      </c>
      <c r="P692" s="0" t="s">
        <v>3550</v>
      </c>
      <c r="Q692" s="0" t="s">
        <v>3551</v>
      </c>
      <c r="R692" s="0" t="s">
        <v>5067</v>
      </c>
      <c r="S692" s="0" t="s">
        <v>5068</v>
      </c>
      <c r="T692" s="0" t="s">
        <v>3604</v>
      </c>
      <c r="U692" s="0" t="s">
        <v>3605</v>
      </c>
      <c r="V692" s="0" t="s">
        <v>3606</v>
      </c>
      <c r="W692" s="0" t="s">
        <v>3607</v>
      </c>
      <c r="X692" s="0" t="s">
        <v>3608</v>
      </c>
      <c r="Y692" s="0" t="s">
        <v>3605</v>
      </c>
      <c r="Z692" s="0" t="s">
        <v>5115</v>
      </c>
      <c r="AA692" s="0" t="s">
        <v>5056</v>
      </c>
      <c r="AB692" s="0" t="s">
        <v>5116</v>
      </c>
      <c r="AC692" s="0" t="s">
        <v>19</v>
      </c>
      <c r="AD692" s="0" t="s">
        <v>19</v>
      </c>
      <c r="AE692" s="0" t="s">
        <v>61</v>
      </c>
      <c r="AF692" s="0" t="s">
        <v>22</v>
      </c>
      <c r="AG692" s="0" t="s">
        <v>22</v>
      </c>
      <c r="AH692" s="0" t="s">
        <v>22</v>
      </c>
      <c r="AI692" s="0" t="s">
        <v>22</v>
      </c>
      <c r="AJ692" s="0" t="s">
        <v>3622</v>
      </c>
      <c r="AK692" s="0" t="s">
        <v>3622</v>
      </c>
    </row>
    <row customHeight="1" ht="11.25">
      <c r="A693" s="0" t="s">
        <v>22</v>
      </c>
      <c r="B693" s="0" t="s">
        <v>48</v>
      </c>
      <c r="C693" s="0" t="s">
        <v>50</v>
      </c>
      <c r="D693" s="0" t="s">
        <v>22</v>
      </c>
      <c r="E693" s="0" t="s">
        <v>5113</v>
      </c>
      <c r="F693" s="0" t="s">
        <v>1257</v>
      </c>
      <c r="G693" s="0" t="s">
        <v>162</v>
      </c>
      <c r="H693" s="0" t="s">
        <v>162</v>
      </c>
      <c r="I693" s="0" t="s">
        <v>163</v>
      </c>
      <c r="J693" s="0" t="s">
        <v>5060</v>
      </c>
      <c r="K693" s="0" t="s">
        <v>5069</v>
      </c>
      <c r="L693" s="0" t="s">
        <v>5114</v>
      </c>
      <c r="M693" s="0" t="s">
        <v>5114</v>
      </c>
      <c r="N693" s="0" t="s">
        <v>101</v>
      </c>
      <c r="O693" s="0" t="s">
        <v>162</v>
      </c>
      <c r="P693" s="0" t="s">
        <v>162</v>
      </c>
      <c r="Q693" s="0" t="s">
        <v>163</v>
      </c>
      <c r="R693" s="0" t="s">
        <v>5060</v>
      </c>
      <c r="S693" s="0" t="s">
        <v>5069</v>
      </c>
      <c r="T693" s="0" t="s">
        <v>3604</v>
      </c>
      <c r="U693" s="0" t="s">
        <v>3605</v>
      </c>
      <c r="V693" s="0" t="s">
        <v>3606</v>
      </c>
      <c r="W693" s="0" t="s">
        <v>3607</v>
      </c>
      <c r="X693" s="0" t="s">
        <v>3608</v>
      </c>
      <c r="Y693" s="0" t="s">
        <v>3605</v>
      </c>
      <c r="Z693" s="0" t="s">
        <v>5115</v>
      </c>
      <c r="AA693" s="0" t="s">
        <v>5056</v>
      </c>
      <c r="AB693" s="0" t="s">
        <v>5116</v>
      </c>
      <c r="AC693" s="0" t="s">
        <v>19</v>
      </c>
      <c r="AD693" s="0" t="s">
        <v>19</v>
      </c>
      <c r="AE693" s="0" t="s">
        <v>61</v>
      </c>
      <c r="AF693" s="0" t="s">
        <v>22</v>
      </c>
      <c r="AG693" s="0" t="s">
        <v>22</v>
      </c>
      <c r="AH693" s="0" t="s">
        <v>22</v>
      </c>
      <c r="AI693" s="0" t="s">
        <v>22</v>
      </c>
      <c r="AJ693" s="0" t="s">
        <v>3622</v>
      </c>
      <c r="AK693" s="0" t="s">
        <v>3622</v>
      </c>
    </row>
    <row customHeight="1" ht="11.25">
      <c r="A694" s="0" t="s">
        <v>22</v>
      </c>
      <c r="B694" s="0" t="s">
        <v>48</v>
      </c>
      <c r="C694" s="0" t="s">
        <v>50</v>
      </c>
      <c r="D694" s="0" t="s">
        <v>22</v>
      </c>
      <c r="E694" s="0" t="s">
        <v>5113</v>
      </c>
      <c r="F694" s="0" t="s">
        <v>1257</v>
      </c>
      <c r="G694" s="0" t="s">
        <v>162</v>
      </c>
      <c r="H694" s="0" t="s">
        <v>162</v>
      </c>
      <c r="I694" s="0" t="s">
        <v>163</v>
      </c>
      <c r="J694" s="0" t="s">
        <v>5060</v>
      </c>
      <c r="K694" s="0" t="s">
        <v>5069</v>
      </c>
      <c r="L694" s="0" t="s">
        <v>5114</v>
      </c>
      <c r="M694" s="0" t="s">
        <v>5114</v>
      </c>
      <c r="N694" s="0" t="s">
        <v>98</v>
      </c>
      <c r="O694" s="0" t="s">
        <v>162</v>
      </c>
      <c r="P694" s="0" t="s">
        <v>162</v>
      </c>
      <c r="Q694" s="0" t="s">
        <v>163</v>
      </c>
      <c r="R694" s="0" t="s">
        <v>5060</v>
      </c>
      <c r="S694" s="0" t="s">
        <v>5069</v>
      </c>
      <c r="T694" s="0" t="s">
        <v>3604</v>
      </c>
      <c r="U694" s="0" t="s">
        <v>3605</v>
      </c>
      <c r="V694" s="0" t="s">
        <v>3606</v>
      </c>
      <c r="W694" s="0" t="s">
        <v>3607</v>
      </c>
      <c r="X694" s="0" t="s">
        <v>3608</v>
      </c>
      <c r="Y694" s="0" t="s">
        <v>3605</v>
      </c>
      <c r="Z694" s="0" t="s">
        <v>5115</v>
      </c>
      <c r="AA694" s="0" t="s">
        <v>5056</v>
      </c>
      <c r="AB694" s="0" t="s">
        <v>5116</v>
      </c>
      <c r="AC694" s="0" t="s">
        <v>19</v>
      </c>
      <c r="AD694" s="0" t="s">
        <v>19</v>
      </c>
      <c r="AE694" s="0" t="s">
        <v>61</v>
      </c>
      <c r="AF694" s="0" t="s">
        <v>22</v>
      </c>
      <c r="AG694" s="0" t="s">
        <v>22</v>
      </c>
      <c r="AH694" s="0" t="s">
        <v>22</v>
      </c>
      <c r="AI694" s="0" t="s">
        <v>22</v>
      </c>
      <c r="AJ694" s="0" t="s">
        <v>3622</v>
      </c>
      <c r="AK694" s="0" t="s">
        <v>3622</v>
      </c>
    </row>
    <row customHeight="1" ht="11.25">
      <c r="A695" s="0" t="s">
        <v>22</v>
      </c>
      <c r="B695" s="0" t="s">
        <v>48</v>
      </c>
      <c r="C695" s="0" t="s">
        <v>50</v>
      </c>
      <c r="D695" s="0" t="s">
        <v>22</v>
      </c>
      <c r="E695" s="0" t="s">
        <v>5113</v>
      </c>
      <c r="F695" s="0" t="s">
        <v>1257</v>
      </c>
      <c r="G695" s="0" t="s">
        <v>162</v>
      </c>
      <c r="H695" s="0" t="s">
        <v>162</v>
      </c>
      <c r="I695" s="0" t="s">
        <v>163</v>
      </c>
      <c r="J695" s="0" t="s">
        <v>5060</v>
      </c>
      <c r="K695" s="0" t="s">
        <v>5069</v>
      </c>
      <c r="L695" s="0" t="s">
        <v>5114</v>
      </c>
      <c r="M695" s="0" t="s">
        <v>5114</v>
      </c>
      <c r="N695" s="0" t="s">
        <v>89</v>
      </c>
      <c r="O695" s="0" t="s">
        <v>162</v>
      </c>
      <c r="P695" s="0" t="s">
        <v>162</v>
      </c>
      <c r="Q695" s="0" t="s">
        <v>163</v>
      </c>
      <c r="R695" s="0" t="s">
        <v>5067</v>
      </c>
      <c r="S695" s="0" t="s">
        <v>5071</v>
      </c>
      <c r="T695" s="0" t="s">
        <v>3604</v>
      </c>
      <c r="U695" s="0" t="s">
        <v>3605</v>
      </c>
      <c r="V695" s="0" t="s">
        <v>3606</v>
      </c>
      <c r="W695" s="0" t="s">
        <v>3607</v>
      </c>
      <c r="X695" s="0" t="s">
        <v>3608</v>
      </c>
      <c r="Y695" s="0" t="s">
        <v>3605</v>
      </c>
      <c r="Z695" s="0" t="s">
        <v>5115</v>
      </c>
      <c r="AA695" s="0" t="s">
        <v>5056</v>
      </c>
      <c r="AB695" s="0" t="s">
        <v>5116</v>
      </c>
      <c r="AC695" s="0" t="s">
        <v>19</v>
      </c>
      <c r="AD695" s="0" t="s">
        <v>19</v>
      </c>
      <c r="AE695" s="0" t="s">
        <v>61</v>
      </c>
      <c r="AF695" s="0" t="s">
        <v>22</v>
      </c>
      <c r="AG695" s="0" t="s">
        <v>22</v>
      </c>
      <c r="AH695" s="0" t="s">
        <v>22</v>
      </c>
      <c r="AI695" s="0" t="s">
        <v>22</v>
      </c>
      <c r="AJ695" s="0" t="s">
        <v>3622</v>
      </c>
      <c r="AK695" s="0" t="s">
        <v>3622</v>
      </c>
    </row>
    <row customHeight="1" ht="11.25">
      <c r="A696" s="0" t="s">
        <v>22</v>
      </c>
      <c r="B696" s="0" t="s">
        <v>48</v>
      </c>
      <c r="C696" s="0" t="s">
        <v>50</v>
      </c>
      <c r="D696" s="0" t="s">
        <v>22</v>
      </c>
      <c r="E696" s="0" t="s">
        <v>5117</v>
      </c>
      <c r="F696" s="0" t="s">
        <v>1257</v>
      </c>
      <c r="G696" s="0" t="s">
        <v>3550</v>
      </c>
      <c r="H696" s="0" t="s">
        <v>3550</v>
      </c>
      <c r="I696" s="0" t="s">
        <v>3551</v>
      </c>
      <c r="J696" s="0" t="s">
        <v>5118</v>
      </c>
      <c r="K696" s="0" t="s">
        <v>5119</v>
      </c>
      <c r="L696" s="0" t="s">
        <v>5120</v>
      </c>
      <c r="M696" s="0" t="s">
        <v>5120</v>
      </c>
      <c r="N696" s="0" t="s">
        <v>98</v>
      </c>
      <c r="O696" s="0" t="s">
        <v>3550</v>
      </c>
      <c r="P696" s="0" t="s">
        <v>3550</v>
      </c>
      <c r="Q696" s="0" t="s">
        <v>3551</v>
      </c>
      <c r="R696" s="0" t="s">
        <v>5118</v>
      </c>
      <c r="S696" s="0" t="s">
        <v>5119</v>
      </c>
      <c r="T696" s="0" t="s">
        <v>3604</v>
      </c>
      <c r="U696" s="0" t="s">
        <v>3605</v>
      </c>
      <c r="V696" s="0" t="s">
        <v>3606</v>
      </c>
      <c r="W696" s="0" t="s">
        <v>3607</v>
      </c>
      <c r="X696" s="0" t="s">
        <v>3608</v>
      </c>
      <c r="Y696" s="0" t="s">
        <v>3605</v>
      </c>
      <c r="Z696" s="0" t="s">
        <v>5121</v>
      </c>
      <c r="AA696" s="0" t="s">
        <v>3819</v>
      </c>
      <c r="AB696" s="0" t="s">
        <v>5122</v>
      </c>
      <c r="AC696" s="0" t="s">
        <v>19</v>
      </c>
      <c r="AD696" s="0" t="s">
        <v>19</v>
      </c>
      <c r="AE696" s="0" t="s">
        <v>61</v>
      </c>
      <c r="AF696" s="0" t="s">
        <v>22</v>
      </c>
      <c r="AG696" s="0" t="s">
        <v>22</v>
      </c>
      <c r="AH696" s="0" t="s">
        <v>22</v>
      </c>
      <c r="AI696" s="0" t="s">
        <v>22</v>
      </c>
      <c r="AJ696" s="0" t="s">
        <v>3622</v>
      </c>
      <c r="AK696" s="0" t="s">
        <v>3622</v>
      </c>
    </row>
    <row customHeight="1" ht="11.25">
      <c r="A697" s="0" t="s">
        <v>22</v>
      </c>
      <c r="B697" s="0" t="s">
        <v>48</v>
      </c>
      <c r="C697" s="0" t="s">
        <v>50</v>
      </c>
      <c r="D697" s="0" t="s">
        <v>22</v>
      </c>
      <c r="E697" s="0" t="s">
        <v>5117</v>
      </c>
      <c r="F697" s="0" t="s">
        <v>1257</v>
      </c>
      <c r="G697" s="0" t="s">
        <v>3550</v>
      </c>
      <c r="H697" s="0" t="s">
        <v>3550</v>
      </c>
      <c r="I697" s="0" t="s">
        <v>3551</v>
      </c>
      <c r="J697" s="0" t="s">
        <v>5118</v>
      </c>
      <c r="K697" s="0" t="s">
        <v>5119</v>
      </c>
      <c r="L697" s="0" t="s">
        <v>5120</v>
      </c>
      <c r="M697" s="0" t="s">
        <v>5120</v>
      </c>
      <c r="N697" s="0" t="s">
        <v>91</v>
      </c>
      <c r="O697" s="0" t="s">
        <v>3550</v>
      </c>
      <c r="P697" s="0" t="s">
        <v>3550</v>
      </c>
      <c r="Q697" s="0" t="s">
        <v>3551</v>
      </c>
      <c r="R697" s="0" t="s">
        <v>5123</v>
      </c>
      <c r="S697" s="0" t="s">
        <v>5124</v>
      </c>
      <c r="T697" s="0" t="s">
        <v>3604</v>
      </c>
      <c r="U697" s="0" t="s">
        <v>3605</v>
      </c>
      <c r="V697" s="0" t="s">
        <v>3606</v>
      </c>
      <c r="W697" s="0" t="s">
        <v>3607</v>
      </c>
      <c r="X697" s="0" t="s">
        <v>3608</v>
      </c>
      <c r="Y697" s="0" t="s">
        <v>3605</v>
      </c>
      <c r="Z697" s="0" t="s">
        <v>5121</v>
      </c>
      <c r="AA697" s="0" t="s">
        <v>3819</v>
      </c>
      <c r="AB697" s="0" t="s">
        <v>5122</v>
      </c>
      <c r="AC697" s="0" t="s">
        <v>19</v>
      </c>
      <c r="AD697" s="0" t="s">
        <v>19</v>
      </c>
      <c r="AE697" s="0" t="s">
        <v>61</v>
      </c>
      <c r="AF697" s="0" t="s">
        <v>22</v>
      </c>
      <c r="AG697" s="0" t="s">
        <v>22</v>
      </c>
      <c r="AH697" s="0" t="s">
        <v>22</v>
      </c>
      <c r="AI697" s="0" t="s">
        <v>22</v>
      </c>
      <c r="AJ697" s="0" t="s">
        <v>3622</v>
      </c>
      <c r="AK697" s="0" t="s">
        <v>3622</v>
      </c>
    </row>
    <row customHeight="1" ht="11.25">
      <c r="A698" s="0" t="s">
        <v>22</v>
      </c>
      <c r="B698" s="0" t="s">
        <v>48</v>
      </c>
      <c r="C698" s="0" t="s">
        <v>50</v>
      </c>
      <c r="D698" s="0" t="s">
        <v>22</v>
      </c>
      <c r="E698" s="0" t="s">
        <v>5117</v>
      </c>
      <c r="F698" s="0" t="s">
        <v>1257</v>
      </c>
      <c r="G698" s="0" t="s">
        <v>3550</v>
      </c>
      <c r="H698" s="0" t="s">
        <v>3550</v>
      </c>
      <c r="I698" s="0" t="s">
        <v>3551</v>
      </c>
      <c r="J698" s="0" t="s">
        <v>5118</v>
      </c>
      <c r="K698" s="0" t="s">
        <v>5119</v>
      </c>
      <c r="L698" s="0" t="s">
        <v>5120</v>
      </c>
      <c r="M698" s="0" t="s">
        <v>5120</v>
      </c>
      <c r="N698" s="0" t="s">
        <v>109</v>
      </c>
      <c r="O698" s="0" t="s">
        <v>3550</v>
      </c>
      <c r="P698" s="0" t="s">
        <v>3550</v>
      </c>
      <c r="Q698" s="0" t="s">
        <v>3551</v>
      </c>
      <c r="R698" s="0" t="s">
        <v>3723</v>
      </c>
      <c r="S698" s="0" t="s">
        <v>3724</v>
      </c>
      <c r="T698" s="0" t="s">
        <v>3604</v>
      </c>
      <c r="U698" s="0" t="s">
        <v>3605</v>
      </c>
      <c r="V698" s="0" t="s">
        <v>3606</v>
      </c>
      <c r="W698" s="0" t="s">
        <v>3607</v>
      </c>
      <c r="X698" s="0" t="s">
        <v>3608</v>
      </c>
      <c r="Y698" s="0" t="s">
        <v>3605</v>
      </c>
      <c r="Z698" s="0" t="s">
        <v>5121</v>
      </c>
      <c r="AA698" s="0" t="s">
        <v>3819</v>
      </c>
      <c r="AB698" s="0" t="s">
        <v>5122</v>
      </c>
      <c r="AC698" s="0" t="s">
        <v>19</v>
      </c>
      <c r="AD698" s="0" t="s">
        <v>19</v>
      </c>
      <c r="AE698" s="0" t="s">
        <v>61</v>
      </c>
      <c r="AF698" s="0" t="s">
        <v>22</v>
      </c>
      <c r="AG698" s="0" t="s">
        <v>22</v>
      </c>
      <c r="AH698" s="0" t="s">
        <v>22</v>
      </c>
      <c r="AI698" s="0" t="s">
        <v>22</v>
      </c>
      <c r="AJ698" s="0" t="s">
        <v>3622</v>
      </c>
      <c r="AK698" s="0" t="s">
        <v>3622</v>
      </c>
    </row>
    <row customHeight="1" ht="11.25">
      <c r="A699" s="0" t="s">
        <v>22</v>
      </c>
      <c r="B699" s="0" t="s">
        <v>48</v>
      </c>
      <c r="C699" s="0" t="s">
        <v>50</v>
      </c>
      <c r="D699" s="0" t="s">
        <v>22</v>
      </c>
      <c r="E699" s="0" t="s">
        <v>5117</v>
      </c>
      <c r="F699" s="0" t="s">
        <v>1257</v>
      </c>
      <c r="G699" s="0" t="s">
        <v>3550</v>
      </c>
      <c r="H699" s="0" t="s">
        <v>3550</v>
      </c>
      <c r="I699" s="0" t="s">
        <v>3551</v>
      </c>
      <c r="J699" s="0" t="s">
        <v>5118</v>
      </c>
      <c r="K699" s="0" t="s">
        <v>5119</v>
      </c>
      <c r="L699" s="0" t="s">
        <v>5120</v>
      </c>
      <c r="M699" s="0" t="s">
        <v>5120</v>
      </c>
      <c r="N699" s="0" t="s">
        <v>89</v>
      </c>
      <c r="O699" s="0" t="s">
        <v>3550</v>
      </c>
      <c r="P699" s="0" t="s">
        <v>3550</v>
      </c>
      <c r="Q699" s="0" t="s">
        <v>3551</v>
      </c>
      <c r="R699" s="0" t="s">
        <v>4891</v>
      </c>
      <c r="S699" s="0" t="s">
        <v>4892</v>
      </c>
      <c r="T699" s="0" t="s">
        <v>3604</v>
      </c>
      <c r="U699" s="0" t="s">
        <v>3605</v>
      </c>
      <c r="V699" s="0" t="s">
        <v>3606</v>
      </c>
      <c r="W699" s="0" t="s">
        <v>3607</v>
      </c>
      <c r="X699" s="0" t="s">
        <v>3608</v>
      </c>
      <c r="Y699" s="0" t="s">
        <v>3605</v>
      </c>
      <c r="Z699" s="0" t="s">
        <v>5121</v>
      </c>
      <c r="AA699" s="0" t="s">
        <v>3819</v>
      </c>
      <c r="AB699" s="0" t="s">
        <v>5122</v>
      </c>
      <c r="AC699" s="0" t="s">
        <v>19</v>
      </c>
      <c r="AD699" s="0" t="s">
        <v>19</v>
      </c>
      <c r="AE699" s="0" t="s">
        <v>61</v>
      </c>
      <c r="AF699" s="0" t="s">
        <v>22</v>
      </c>
      <c r="AG699" s="0" t="s">
        <v>22</v>
      </c>
      <c r="AH699" s="0" t="s">
        <v>22</v>
      </c>
      <c r="AI699" s="0" t="s">
        <v>22</v>
      </c>
      <c r="AJ699" s="0" t="s">
        <v>3622</v>
      </c>
      <c r="AK699" s="0" t="s">
        <v>3622</v>
      </c>
    </row>
    <row customHeight="1" ht="11.25">
      <c r="A700" s="0" t="s">
        <v>22</v>
      </c>
      <c r="B700" s="0" t="s">
        <v>48</v>
      </c>
      <c r="C700" s="0" t="s">
        <v>50</v>
      </c>
      <c r="D700" s="0" t="s">
        <v>22</v>
      </c>
      <c r="E700" s="0" t="s">
        <v>5117</v>
      </c>
      <c r="F700" s="0" t="s">
        <v>1257</v>
      </c>
      <c r="G700" s="0" t="s">
        <v>3550</v>
      </c>
      <c r="H700" s="0" t="s">
        <v>3550</v>
      </c>
      <c r="I700" s="0" t="s">
        <v>3551</v>
      </c>
      <c r="J700" s="0" t="s">
        <v>5118</v>
      </c>
      <c r="K700" s="0" t="s">
        <v>5119</v>
      </c>
      <c r="L700" s="0" t="s">
        <v>5120</v>
      </c>
      <c r="M700" s="0" t="s">
        <v>5120</v>
      </c>
      <c r="N700" s="0" t="s">
        <v>101</v>
      </c>
      <c r="O700" s="0" t="s">
        <v>3550</v>
      </c>
      <c r="P700" s="0" t="s">
        <v>3550</v>
      </c>
      <c r="Q700" s="0" t="s">
        <v>3551</v>
      </c>
      <c r="R700" s="0" t="s">
        <v>5105</v>
      </c>
      <c r="S700" s="0" t="s">
        <v>5106</v>
      </c>
      <c r="T700" s="0" t="s">
        <v>3604</v>
      </c>
      <c r="U700" s="0" t="s">
        <v>3605</v>
      </c>
      <c r="V700" s="0" t="s">
        <v>3606</v>
      </c>
      <c r="W700" s="0" t="s">
        <v>3607</v>
      </c>
      <c r="X700" s="0" t="s">
        <v>3608</v>
      </c>
      <c r="Y700" s="0" t="s">
        <v>3605</v>
      </c>
      <c r="Z700" s="0" t="s">
        <v>5121</v>
      </c>
      <c r="AA700" s="0" t="s">
        <v>3819</v>
      </c>
      <c r="AB700" s="0" t="s">
        <v>5122</v>
      </c>
      <c r="AC700" s="0" t="s">
        <v>19</v>
      </c>
      <c r="AD700" s="0" t="s">
        <v>19</v>
      </c>
      <c r="AE700" s="0" t="s">
        <v>61</v>
      </c>
      <c r="AF700" s="0" t="s">
        <v>22</v>
      </c>
      <c r="AG700" s="0" t="s">
        <v>22</v>
      </c>
      <c r="AH700" s="0" t="s">
        <v>22</v>
      </c>
      <c r="AI700" s="0" t="s">
        <v>22</v>
      </c>
      <c r="AJ700" s="0" t="s">
        <v>3622</v>
      </c>
      <c r="AK700" s="0" t="s">
        <v>3622</v>
      </c>
    </row>
    <row customHeight="1" ht="11.25">
      <c r="A701" s="0" t="s">
        <v>22</v>
      </c>
      <c r="B701" s="0" t="s">
        <v>48</v>
      </c>
      <c r="C701" s="0" t="s">
        <v>50</v>
      </c>
      <c r="D701" s="0" t="s">
        <v>22</v>
      </c>
      <c r="E701" s="0" t="s">
        <v>5117</v>
      </c>
      <c r="F701" s="0" t="s">
        <v>1257</v>
      </c>
      <c r="G701" s="0" t="s">
        <v>3550</v>
      </c>
      <c r="H701" s="0" t="s">
        <v>3550</v>
      </c>
      <c r="I701" s="0" t="s">
        <v>3551</v>
      </c>
      <c r="J701" s="0" t="s">
        <v>5118</v>
      </c>
      <c r="K701" s="0" t="s">
        <v>5119</v>
      </c>
      <c r="L701" s="0" t="s">
        <v>5120</v>
      </c>
      <c r="M701" s="0" t="s">
        <v>5120</v>
      </c>
      <c r="N701" s="0" t="s">
        <v>90</v>
      </c>
      <c r="O701" s="0" t="s">
        <v>3550</v>
      </c>
      <c r="P701" s="0" t="s">
        <v>3550</v>
      </c>
      <c r="Q701" s="0" t="s">
        <v>3551</v>
      </c>
      <c r="R701" s="0" t="s">
        <v>5081</v>
      </c>
      <c r="S701" s="0" t="s">
        <v>5082</v>
      </c>
      <c r="T701" s="0" t="s">
        <v>3604</v>
      </c>
      <c r="U701" s="0" t="s">
        <v>3605</v>
      </c>
      <c r="V701" s="0" t="s">
        <v>3606</v>
      </c>
      <c r="W701" s="0" t="s">
        <v>3607</v>
      </c>
      <c r="X701" s="0" t="s">
        <v>3608</v>
      </c>
      <c r="Y701" s="0" t="s">
        <v>3605</v>
      </c>
      <c r="Z701" s="0" t="s">
        <v>5121</v>
      </c>
      <c r="AA701" s="0" t="s">
        <v>3819</v>
      </c>
      <c r="AB701" s="0" t="s">
        <v>5122</v>
      </c>
      <c r="AC701" s="0" t="s">
        <v>19</v>
      </c>
      <c r="AD701" s="0" t="s">
        <v>19</v>
      </c>
      <c r="AE701" s="0" t="s">
        <v>61</v>
      </c>
      <c r="AF701" s="0" t="s">
        <v>22</v>
      </c>
      <c r="AG701" s="0" t="s">
        <v>22</v>
      </c>
      <c r="AH701" s="0" t="s">
        <v>22</v>
      </c>
      <c r="AI701" s="0" t="s">
        <v>22</v>
      </c>
      <c r="AJ701" s="0" t="s">
        <v>3622</v>
      </c>
      <c r="AK701" s="0" t="s">
        <v>3622</v>
      </c>
    </row>
    <row customHeight="1" ht="11.25">
      <c r="A702" s="0" t="s">
        <v>22</v>
      </c>
      <c r="B702" s="0" t="s">
        <v>48</v>
      </c>
      <c r="C702" s="0" t="s">
        <v>50</v>
      </c>
      <c r="D702" s="0" t="s">
        <v>22</v>
      </c>
      <c r="E702" s="0" t="s">
        <v>5117</v>
      </c>
      <c r="F702" s="0" t="s">
        <v>1257</v>
      </c>
      <c r="G702" s="0" t="s">
        <v>3550</v>
      </c>
      <c r="H702" s="0" t="s">
        <v>3550</v>
      </c>
      <c r="I702" s="0" t="s">
        <v>3551</v>
      </c>
      <c r="J702" s="0" t="s">
        <v>5118</v>
      </c>
      <c r="K702" s="0" t="s">
        <v>5119</v>
      </c>
      <c r="L702" s="0" t="s">
        <v>5120</v>
      </c>
      <c r="M702" s="0" t="s">
        <v>5120</v>
      </c>
      <c r="N702" s="0" t="s">
        <v>92</v>
      </c>
      <c r="O702" s="0" t="s">
        <v>3550</v>
      </c>
      <c r="P702" s="0" t="s">
        <v>3550</v>
      </c>
      <c r="Q702" s="0" t="s">
        <v>3551</v>
      </c>
      <c r="R702" s="0" t="s">
        <v>5125</v>
      </c>
      <c r="S702" s="0" t="s">
        <v>5126</v>
      </c>
      <c r="T702" s="0" t="s">
        <v>3604</v>
      </c>
      <c r="U702" s="0" t="s">
        <v>3605</v>
      </c>
      <c r="V702" s="0" t="s">
        <v>3606</v>
      </c>
      <c r="W702" s="0" t="s">
        <v>3607</v>
      </c>
      <c r="X702" s="0" t="s">
        <v>3608</v>
      </c>
      <c r="Y702" s="0" t="s">
        <v>3605</v>
      </c>
      <c r="Z702" s="0" t="s">
        <v>5121</v>
      </c>
      <c r="AA702" s="0" t="s">
        <v>3819</v>
      </c>
      <c r="AB702" s="0" t="s">
        <v>5122</v>
      </c>
      <c r="AC702" s="0" t="s">
        <v>19</v>
      </c>
      <c r="AD702" s="0" t="s">
        <v>19</v>
      </c>
      <c r="AE702" s="0" t="s">
        <v>61</v>
      </c>
      <c r="AF702" s="0" t="s">
        <v>22</v>
      </c>
      <c r="AG702" s="0" t="s">
        <v>22</v>
      </c>
      <c r="AH702" s="0" t="s">
        <v>22</v>
      </c>
      <c r="AI702" s="0" t="s">
        <v>22</v>
      </c>
      <c r="AJ702" s="0" t="s">
        <v>3622</v>
      </c>
      <c r="AK702" s="0" t="s">
        <v>3622</v>
      </c>
    </row>
    <row customHeight="1" ht="11.25">
      <c r="A703" s="0" t="s">
        <v>22</v>
      </c>
      <c r="B703" s="0" t="s">
        <v>48</v>
      </c>
      <c r="C703" s="0" t="s">
        <v>50</v>
      </c>
      <c r="D703" s="0" t="s">
        <v>22</v>
      </c>
      <c r="E703" s="0" t="s">
        <v>5117</v>
      </c>
      <c r="F703" s="0" t="s">
        <v>1257</v>
      </c>
      <c r="G703" s="0" t="s">
        <v>162</v>
      </c>
      <c r="H703" s="0" t="s">
        <v>162</v>
      </c>
      <c r="I703" s="0" t="s">
        <v>163</v>
      </c>
      <c r="J703" s="0" t="s">
        <v>5118</v>
      </c>
      <c r="K703" s="0" t="s">
        <v>5127</v>
      </c>
      <c r="L703" s="0" t="s">
        <v>5120</v>
      </c>
      <c r="M703" s="0" t="s">
        <v>5120</v>
      </c>
      <c r="N703" s="0" t="s">
        <v>98</v>
      </c>
      <c r="O703" s="0" t="s">
        <v>162</v>
      </c>
      <c r="P703" s="0" t="s">
        <v>162</v>
      </c>
      <c r="Q703" s="0" t="s">
        <v>163</v>
      </c>
      <c r="R703" s="0" t="s">
        <v>5118</v>
      </c>
      <c r="S703" s="0" t="s">
        <v>5127</v>
      </c>
      <c r="T703" s="0" t="s">
        <v>3604</v>
      </c>
      <c r="U703" s="0" t="s">
        <v>3605</v>
      </c>
      <c r="V703" s="0" t="s">
        <v>3606</v>
      </c>
      <c r="W703" s="0" t="s">
        <v>3607</v>
      </c>
      <c r="X703" s="0" t="s">
        <v>3608</v>
      </c>
      <c r="Y703" s="0" t="s">
        <v>3605</v>
      </c>
      <c r="Z703" s="0" t="s">
        <v>5121</v>
      </c>
      <c r="AA703" s="0" t="s">
        <v>3819</v>
      </c>
      <c r="AB703" s="0" t="s">
        <v>5122</v>
      </c>
      <c r="AC703" s="0" t="s">
        <v>19</v>
      </c>
      <c r="AD703" s="0" t="s">
        <v>19</v>
      </c>
      <c r="AE703" s="0" t="s">
        <v>61</v>
      </c>
      <c r="AF703" s="0" t="s">
        <v>22</v>
      </c>
      <c r="AG703" s="0" t="s">
        <v>22</v>
      </c>
      <c r="AH703" s="0" t="s">
        <v>22</v>
      </c>
      <c r="AI703" s="0" t="s">
        <v>22</v>
      </c>
      <c r="AJ703" s="0" t="s">
        <v>3622</v>
      </c>
      <c r="AK703" s="0" t="s">
        <v>3622</v>
      </c>
    </row>
    <row customHeight="1" ht="11.25">
      <c r="A704" s="0" t="s">
        <v>22</v>
      </c>
      <c r="B704" s="0" t="s">
        <v>48</v>
      </c>
      <c r="C704" s="0" t="s">
        <v>50</v>
      </c>
      <c r="D704" s="0" t="s">
        <v>22</v>
      </c>
      <c r="E704" s="0" t="s">
        <v>5117</v>
      </c>
      <c r="F704" s="0" t="s">
        <v>1257</v>
      </c>
      <c r="G704" s="0" t="s">
        <v>162</v>
      </c>
      <c r="H704" s="0" t="s">
        <v>162</v>
      </c>
      <c r="I704" s="0" t="s">
        <v>163</v>
      </c>
      <c r="J704" s="0" t="s">
        <v>5118</v>
      </c>
      <c r="K704" s="0" t="s">
        <v>5127</v>
      </c>
      <c r="L704" s="0" t="s">
        <v>5120</v>
      </c>
      <c r="M704" s="0" t="s">
        <v>5120</v>
      </c>
      <c r="N704" s="0" t="s">
        <v>101</v>
      </c>
      <c r="O704" s="0" t="s">
        <v>162</v>
      </c>
      <c r="P704" s="0" t="s">
        <v>162</v>
      </c>
      <c r="Q704" s="0" t="s">
        <v>163</v>
      </c>
      <c r="R704" s="0" t="s">
        <v>4981</v>
      </c>
      <c r="S704" s="0" t="s">
        <v>4987</v>
      </c>
      <c r="T704" s="0" t="s">
        <v>3604</v>
      </c>
      <c r="U704" s="0" t="s">
        <v>3605</v>
      </c>
      <c r="V704" s="0" t="s">
        <v>3606</v>
      </c>
      <c r="W704" s="0" t="s">
        <v>3607</v>
      </c>
      <c r="X704" s="0" t="s">
        <v>3608</v>
      </c>
      <c r="Y704" s="0" t="s">
        <v>3605</v>
      </c>
      <c r="Z704" s="0" t="s">
        <v>5121</v>
      </c>
      <c r="AA704" s="0" t="s">
        <v>3819</v>
      </c>
      <c r="AB704" s="0" t="s">
        <v>5122</v>
      </c>
      <c r="AC704" s="0" t="s">
        <v>19</v>
      </c>
      <c r="AD704" s="0" t="s">
        <v>19</v>
      </c>
      <c r="AE704" s="0" t="s">
        <v>61</v>
      </c>
      <c r="AF704" s="0" t="s">
        <v>22</v>
      </c>
      <c r="AG704" s="0" t="s">
        <v>22</v>
      </c>
      <c r="AH704" s="0" t="s">
        <v>22</v>
      </c>
      <c r="AI704" s="0" t="s">
        <v>22</v>
      </c>
      <c r="AJ704" s="0" t="s">
        <v>3622</v>
      </c>
      <c r="AK704" s="0" t="s">
        <v>3622</v>
      </c>
    </row>
    <row customHeight="1" ht="11.25">
      <c r="A705" s="0" t="s">
        <v>22</v>
      </c>
      <c r="B705" s="0" t="s">
        <v>48</v>
      </c>
      <c r="C705" s="0" t="s">
        <v>50</v>
      </c>
      <c r="D705" s="0" t="s">
        <v>22</v>
      </c>
      <c r="E705" s="0" t="s">
        <v>5128</v>
      </c>
      <c r="F705" s="0" t="s">
        <v>1257</v>
      </c>
      <c r="G705" s="0" t="s">
        <v>3550</v>
      </c>
      <c r="H705" s="0" t="s">
        <v>3550</v>
      </c>
      <c r="I705" s="0" t="s">
        <v>3551</v>
      </c>
      <c r="J705" s="0" t="s">
        <v>5118</v>
      </c>
      <c r="K705" s="0" t="s">
        <v>5119</v>
      </c>
      <c r="L705" s="0" t="s">
        <v>5120</v>
      </c>
      <c r="M705" s="0" t="s">
        <v>5120</v>
      </c>
      <c r="N705" s="0" t="s">
        <v>98</v>
      </c>
      <c r="O705" s="0" t="s">
        <v>3550</v>
      </c>
      <c r="P705" s="0" t="s">
        <v>3550</v>
      </c>
      <c r="Q705" s="0" t="s">
        <v>3551</v>
      </c>
      <c r="R705" s="0" t="s">
        <v>5118</v>
      </c>
      <c r="S705" s="0" t="s">
        <v>5119</v>
      </c>
      <c r="T705" s="0" t="s">
        <v>3604</v>
      </c>
      <c r="U705" s="0" t="s">
        <v>3605</v>
      </c>
      <c r="V705" s="0" t="s">
        <v>3606</v>
      </c>
      <c r="W705" s="0" t="s">
        <v>3607</v>
      </c>
      <c r="X705" s="0" t="s">
        <v>3608</v>
      </c>
      <c r="Y705" s="0" t="s">
        <v>3605</v>
      </c>
      <c r="Z705" s="0" t="s">
        <v>5129</v>
      </c>
      <c r="AA705" s="0" t="s">
        <v>3819</v>
      </c>
      <c r="AB705" s="0" t="s">
        <v>5130</v>
      </c>
      <c r="AC705" s="0" t="s">
        <v>19</v>
      </c>
      <c r="AD705" s="0" t="s">
        <v>19</v>
      </c>
      <c r="AE705" s="0" t="s">
        <v>61</v>
      </c>
      <c r="AF705" s="0" t="s">
        <v>22</v>
      </c>
      <c r="AG705" s="0" t="s">
        <v>22</v>
      </c>
      <c r="AH705" s="0" t="s">
        <v>22</v>
      </c>
      <c r="AI705" s="0" t="s">
        <v>22</v>
      </c>
      <c r="AJ705" s="0" t="s">
        <v>3622</v>
      </c>
      <c r="AK705" s="0" t="s">
        <v>3622</v>
      </c>
    </row>
    <row customHeight="1" ht="11.25">
      <c r="A706" s="0" t="s">
        <v>22</v>
      </c>
      <c r="B706" s="0" t="s">
        <v>48</v>
      </c>
      <c r="C706" s="0" t="s">
        <v>50</v>
      </c>
      <c r="D706" s="0" t="s">
        <v>22</v>
      </c>
      <c r="E706" s="0" t="s">
        <v>5128</v>
      </c>
      <c r="F706" s="0" t="s">
        <v>1257</v>
      </c>
      <c r="G706" s="0" t="s">
        <v>3550</v>
      </c>
      <c r="H706" s="0" t="s">
        <v>3550</v>
      </c>
      <c r="I706" s="0" t="s">
        <v>3551</v>
      </c>
      <c r="J706" s="0" t="s">
        <v>5118</v>
      </c>
      <c r="K706" s="0" t="s">
        <v>5119</v>
      </c>
      <c r="L706" s="0" t="s">
        <v>5120</v>
      </c>
      <c r="M706" s="0" t="s">
        <v>5120</v>
      </c>
      <c r="N706" s="0" t="s">
        <v>89</v>
      </c>
      <c r="O706" s="0" t="s">
        <v>3550</v>
      </c>
      <c r="P706" s="0" t="s">
        <v>3550</v>
      </c>
      <c r="Q706" s="0" t="s">
        <v>3551</v>
      </c>
      <c r="R706" s="0" t="s">
        <v>5123</v>
      </c>
      <c r="S706" s="0" t="s">
        <v>5124</v>
      </c>
      <c r="T706" s="0" t="s">
        <v>3604</v>
      </c>
      <c r="U706" s="0" t="s">
        <v>3605</v>
      </c>
      <c r="V706" s="0" t="s">
        <v>3606</v>
      </c>
      <c r="W706" s="0" t="s">
        <v>3607</v>
      </c>
      <c r="X706" s="0" t="s">
        <v>3608</v>
      </c>
      <c r="Y706" s="0" t="s">
        <v>3605</v>
      </c>
      <c r="Z706" s="0" t="s">
        <v>5129</v>
      </c>
      <c r="AA706" s="0" t="s">
        <v>3819</v>
      </c>
      <c r="AB706" s="0" t="s">
        <v>5130</v>
      </c>
      <c r="AC706" s="0" t="s">
        <v>19</v>
      </c>
      <c r="AD706" s="0" t="s">
        <v>19</v>
      </c>
      <c r="AE706" s="0" t="s">
        <v>61</v>
      </c>
      <c r="AF706" s="0" t="s">
        <v>22</v>
      </c>
      <c r="AG706" s="0" t="s">
        <v>22</v>
      </c>
      <c r="AH706" s="0" t="s">
        <v>22</v>
      </c>
      <c r="AI706" s="0" t="s">
        <v>22</v>
      </c>
      <c r="AJ706" s="0" t="s">
        <v>3622</v>
      </c>
      <c r="AK706" s="0" t="s">
        <v>3622</v>
      </c>
    </row>
    <row customHeight="1" ht="11.25">
      <c r="A707" s="0" t="s">
        <v>22</v>
      </c>
      <c r="B707" s="0" t="s">
        <v>48</v>
      </c>
      <c r="C707" s="0" t="s">
        <v>50</v>
      </c>
      <c r="D707" s="0" t="s">
        <v>22</v>
      </c>
      <c r="E707" s="0" t="s">
        <v>5128</v>
      </c>
      <c r="F707" s="0" t="s">
        <v>1257</v>
      </c>
      <c r="G707" s="0" t="s">
        <v>3550</v>
      </c>
      <c r="H707" s="0" t="s">
        <v>3550</v>
      </c>
      <c r="I707" s="0" t="s">
        <v>3551</v>
      </c>
      <c r="J707" s="0" t="s">
        <v>5118</v>
      </c>
      <c r="K707" s="0" t="s">
        <v>5119</v>
      </c>
      <c r="L707" s="0" t="s">
        <v>5120</v>
      </c>
      <c r="M707" s="0" t="s">
        <v>5120</v>
      </c>
      <c r="N707" s="0" t="s">
        <v>101</v>
      </c>
      <c r="O707" s="0" t="s">
        <v>3550</v>
      </c>
      <c r="P707" s="0" t="s">
        <v>3550</v>
      </c>
      <c r="Q707" s="0" t="s">
        <v>3551</v>
      </c>
      <c r="R707" s="0" t="s">
        <v>3723</v>
      </c>
      <c r="S707" s="0" t="s">
        <v>3724</v>
      </c>
      <c r="T707" s="0" t="s">
        <v>3604</v>
      </c>
      <c r="U707" s="0" t="s">
        <v>3605</v>
      </c>
      <c r="V707" s="0" t="s">
        <v>3606</v>
      </c>
      <c r="W707" s="0" t="s">
        <v>3607</v>
      </c>
      <c r="X707" s="0" t="s">
        <v>3608</v>
      </c>
      <c r="Y707" s="0" t="s">
        <v>3605</v>
      </c>
      <c r="Z707" s="0" t="s">
        <v>5129</v>
      </c>
      <c r="AA707" s="0" t="s">
        <v>3819</v>
      </c>
      <c r="AB707" s="0" t="s">
        <v>5130</v>
      </c>
      <c r="AC707" s="0" t="s">
        <v>19</v>
      </c>
      <c r="AD707" s="0" t="s">
        <v>19</v>
      </c>
      <c r="AE707" s="0" t="s">
        <v>61</v>
      </c>
      <c r="AF707" s="0" t="s">
        <v>22</v>
      </c>
      <c r="AG707" s="0" t="s">
        <v>22</v>
      </c>
      <c r="AH707" s="0" t="s">
        <v>22</v>
      </c>
      <c r="AI707" s="0" t="s">
        <v>22</v>
      </c>
      <c r="AJ707" s="0" t="s">
        <v>3622</v>
      </c>
      <c r="AK707" s="0" t="s">
        <v>3622</v>
      </c>
    </row>
    <row customHeight="1" ht="11.25">
      <c r="A708" s="0" t="s">
        <v>22</v>
      </c>
      <c r="B708" s="0" t="s">
        <v>48</v>
      </c>
      <c r="C708" s="0" t="s">
        <v>50</v>
      </c>
      <c r="D708" s="0" t="s">
        <v>22</v>
      </c>
      <c r="E708" s="0" t="s">
        <v>5128</v>
      </c>
      <c r="F708" s="0" t="s">
        <v>1257</v>
      </c>
      <c r="G708" s="0" t="s">
        <v>3550</v>
      </c>
      <c r="H708" s="0" t="s">
        <v>3550</v>
      </c>
      <c r="I708" s="0" t="s">
        <v>3551</v>
      </c>
      <c r="J708" s="0" t="s">
        <v>5118</v>
      </c>
      <c r="K708" s="0" t="s">
        <v>5119</v>
      </c>
      <c r="L708" s="0" t="s">
        <v>5120</v>
      </c>
      <c r="M708" s="0" t="s">
        <v>5120</v>
      </c>
      <c r="N708" s="0" t="s">
        <v>90</v>
      </c>
      <c r="O708" s="0" t="s">
        <v>3550</v>
      </c>
      <c r="P708" s="0" t="s">
        <v>3550</v>
      </c>
      <c r="Q708" s="0" t="s">
        <v>3551</v>
      </c>
      <c r="R708" s="0" t="s">
        <v>5125</v>
      </c>
      <c r="S708" s="0" t="s">
        <v>5126</v>
      </c>
      <c r="T708" s="0" t="s">
        <v>3604</v>
      </c>
      <c r="U708" s="0" t="s">
        <v>3605</v>
      </c>
      <c r="V708" s="0" t="s">
        <v>3606</v>
      </c>
      <c r="W708" s="0" t="s">
        <v>3607</v>
      </c>
      <c r="X708" s="0" t="s">
        <v>3608</v>
      </c>
      <c r="Y708" s="0" t="s">
        <v>3605</v>
      </c>
      <c r="Z708" s="0" t="s">
        <v>5129</v>
      </c>
      <c r="AA708" s="0" t="s">
        <v>3819</v>
      </c>
      <c r="AB708" s="0" t="s">
        <v>5130</v>
      </c>
      <c r="AC708" s="0" t="s">
        <v>19</v>
      </c>
      <c r="AD708" s="0" t="s">
        <v>19</v>
      </c>
      <c r="AE708" s="0" t="s">
        <v>61</v>
      </c>
      <c r="AF708" s="0" t="s">
        <v>22</v>
      </c>
      <c r="AG708" s="0" t="s">
        <v>22</v>
      </c>
      <c r="AH708" s="0" t="s">
        <v>22</v>
      </c>
      <c r="AI708" s="0" t="s">
        <v>22</v>
      </c>
      <c r="AJ708" s="0" t="s">
        <v>3622</v>
      </c>
      <c r="AK708" s="0" t="s">
        <v>3622</v>
      </c>
    </row>
    <row customHeight="1" ht="11.25">
      <c r="A709" s="0" t="s">
        <v>22</v>
      </c>
      <c r="B709" s="0" t="s">
        <v>48</v>
      </c>
      <c r="C709" s="0" t="s">
        <v>50</v>
      </c>
      <c r="D709" s="0" t="s">
        <v>22</v>
      </c>
      <c r="E709" s="0" t="s">
        <v>5128</v>
      </c>
      <c r="F709" s="0" t="s">
        <v>1257</v>
      </c>
      <c r="G709" s="0" t="s">
        <v>162</v>
      </c>
      <c r="H709" s="0" t="s">
        <v>162</v>
      </c>
      <c r="I709" s="0" t="s">
        <v>163</v>
      </c>
      <c r="J709" s="0" t="s">
        <v>5118</v>
      </c>
      <c r="K709" s="0" t="s">
        <v>5127</v>
      </c>
      <c r="L709" s="0" t="s">
        <v>5120</v>
      </c>
      <c r="M709" s="0" t="s">
        <v>5120</v>
      </c>
      <c r="N709" s="0" t="s">
        <v>98</v>
      </c>
      <c r="O709" s="0" t="s">
        <v>162</v>
      </c>
      <c r="P709" s="0" t="s">
        <v>162</v>
      </c>
      <c r="Q709" s="0" t="s">
        <v>163</v>
      </c>
      <c r="R709" s="0" t="s">
        <v>5118</v>
      </c>
      <c r="S709" s="0" t="s">
        <v>5127</v>
      </c>
      <c r="T709" s="0" t="s">
        <v>3604</v>
      </c>
      <c r="U709" s="0" t="s">
        <v>3605</v>
      </c>
      <c r="V709" s="0" t="s">
        <v>3606</v>
      </c>
      <c r="W709" s="0" t="s">
        <v>3607</v>
      </c>
      <c r="X709" s="0" t="s">
        <v>3608</v>
      </c>
      <c r="Y709" s="0" t="s">
        <v>3605</v>
      </c>
      <c r="Z709" s="0" t="s">
        <v>5129</v>
      </c>
      <c r="AA709" s="0" t="s">
        <v>3819</v>
      </c>
      <c r="AB709" s="0" t="s">
        <v>5130</v>
      </c>
      <c r="AC709" s="0" t="s">
        <v>19</v>
      </c>
      <c r="AD709" s="0" t="s">
        <v>19</v>
      </c>
      <c r="AE709" s="0" t="s">
        <v>61</v>
      </c>
      <c r="AF709" s="0" t="s">
        <v>22</v>
      </c>
      <c r="AG709" s="0" t="s">
        <v>22</v>
      </c>
      <c r="AH709" s="0" t="s">
        <v>22</v>
      </c>
      <c r="AI709" s="0" t="s">
        <v>22</v>
      </c>
      <c r="AJ709" s="0" t="s">
        <v>3622</v>
      </c>
      <c r="AK709" s="0" t="s">
        <v>3622</v>
      </c>
    </row>
    <row customHeight="1" ht="11.25">
      <c r="A710" s="0" t="s">
        <v>22</v>
      </c>
      <c r="B710" s="0" t="s">
        <v>48</v>
      </c>
      <c r="C710" s="0" t="s">
        <v>50</v>
      </c>
      <c r="D710" s="0" t="s">
        <v>22</v>
      </c>
      <c r="E710" s="0" t="s">
        <v>5128</v>
      </c>
      <c r="F710" s="0" t="s">
        <v>1257</v>
      </c>
      <c r="G710" s="0" t="s">
        <v>162</v>
      </c>
      <c r="H710" s="0" t="s">
        <v>162</v>
      </c>
      <c r="I710" s="0" t="s">
        <v>163</v>
      </c>
      <c r="J710" s="0" t="s">
        <v>5118</v>
      </c>
      <c r="K710" s="0" t="s">
        <v>5127</v>
      </c>
      <c r="L710" s="0" t="s">
        <v>5120</v>
      </c>
      <c r="M710" s="0" t="s">
        <v>5120</v>
      </c>
      <c r="N710" s="0" t="s">
        <v>89</v>
      </c>
      <c r="O710" s="0" t="s">
        <v>162</v>
      </c>
      <c r="P710" s="0" t="s">
        <v>162</v>
      </c>
      <c r="Q710" s="0" t="s">
        <v>163</v>
      </c>
      <c r="R710" s="0" t="s">
        <v>5123</v>
      </c>
      <c r="S710" s="0" t="s">
        <v>5131</v>
      </c>
      <c r="T710" s="0" t="s">
        <v>3604</v>
      </c>
      <c r="U710" s="0" t="s">
        <v>3605</v>
      </c>
      <c r="V710" s="0" t="s">
        <v>3606</v>
      </c>
      <c r="W710" s="0" t="s">
        <v>3607</v>
      </c>
      <c r="X710" s="0" t="s">
        <v>3608</v>
      </c>
      <c r="Y710" s="0" t="s">
        <v>3605</v>
      </c>
      <c r="Z710" s="0" t="s">
        <v>5129</v>
      </c>
      <c r="AA710" s="0" t="s">
        <v>3819</v>
      </c>
      <c r="AB710" s="0" t="s">
        <v>5130</v>
      </c>
      <c r="AC710" s="0" t="s">
        <v>19</v>
      </c>
      <c r="AD710" s="0" t="s">
        <v>19</v>
      </c>
      <c r="AE710" s="0" t="s">
        <v>61</v>
      </c>
      <c r="AF710" s="0" t="s">
        <v>22</v>
      </c>
      <c r="AG710" s="0" t="s">
        <v>22</v>
      </c>
      <c r="AH710" s="0" t="s">
        <v>22</v>
      </c>
      <c r="AI710" s="0" t="s">
        <v>22</v>
      </c>
      <c r="AJ710" s="0" t="s">
        <v>3622</v>
      </c>
      <c r="AK710" s="0" t="s">
        <v>3622</v>
      </c>
    </row>
    <row customHeight="1" ht="11.25">
      <c r="A711" s="0" t="s">
        <v>22</v>
      </c>
      <c r="B711" s="0" t="s">
        <v>48</v>
      </c>
      <c r="C711" s="0" t="s">
        <v>50</v>
      </c>
      <c r="D711" s="0" t="s">
        <v>22</v>
      </c>
      <c r="E711" s="0" t="s">
        <v>5128</v>
      </c>
      <c r="F711" s="0" t="s">
        <v>1257</v>
      </c>
      <c r="G711" s="0" t="s">
        <v>162</v>
      </c>
      <c r="H711" s="0" t="s">
        <v>162</v>
      </c>
      <c r="I711" s="0" t="s">
        <v>163</v>
      </c>
      <c r="J711" s="0" t="s">
        <v>5118</v>
      </c>
      <c r="K711" s="0" t="s">
        <v>5127</v>
      </c>
      <c r="L711" s="0" t="s">
        <v>5120</v>
      </c>
      <c r="M711" s="0" t="s">
        <v>5120</v>
      </c>
      <c r="N711" s="0" t="s">
        <v>101</v>
      </c>
      <c r="O711" s="0" t="s">
        <v>162</v>
      </c>
      <c r="P711" s="0" t="s">
        <v>162</v>
      </c>
      <c r="Q711" s="0" t="s">
        <v>163</v>
      </c>
      <c r="R711" s="0" t="s">
        <v>3723</v>
      </c>
      <c r="S711" s="0" t="s">
        <v>3730</v>
      </c>
      <c r="T711" s="0" t="s">
        <v>3604</v>
      </c>
      <c r="U711" s="0" t="s">
        <v>3605</v>
      </c>
      <c r="V711" s="0" t="s">
        <v>3606</v>
      </c>
      <c r="W711" s="0" t="s">
        <v>3607</v>
      </c>
      <c r="X711" s="0" t="s">
        <v>3608</v>
      </c>
      <c r="Y711" s="0" t="s">
        <v>3605</v>
      </c>
      <c r="Z711" s="0" t="s">
        <v>5129</v>
      </c>
      <c r="AA711" s="0" t="s">
        <v>3819</v>
      </c>
      <c r="AB711" s="0" t="s">
        <v>5130</v>
      </c>
      <c r="AC711" s="0" t="s">
        <v>19</v>
      </c>
      <c r="AD711" s="0" t="s">
        <v>19</v>
      </c>
      <c r="AE711" s="0" t="s">
        <v>61</v>
      </c>
      <c r="AF711" s="0" t="s">
        <v>22</v>
      </c>
      <c r="AG711" s="0" t="s">
        <v>22</v>
      </c>
      <c r="AH711" s="0" t="s">
        <v>22</v>
      </c>
      <c r="AI711" s="0" t="s">
        <v>22</v>
      </c>
      <c r="AJ711" s="0" t="s">
        <v>3622</v>
      </c>
      <c r="AK711" s="0" t="s">
        <v>3622</v>
      </c>
    </row>
    <row customHeight="1" ht="11.25">
      <c r="A712" s="0" t="s">
        <v>22</v>
      </c>
      <c r="B712" s="0" t="s">
        <v>48</v>
      </c>
      <c r="C712" s="0" t="s">
        <v>50</v>
      </c>
      <c r="D712" s="0" t="s">
        <v>22</v>
      </c>
      <c r="E712" s="0" t="s">
        <v>5128</v>
      </c>
      <c r="F712" s="0" t="s">
        <v>1257</v>
      </c>
      <c r="G712" s="0" t="s">
        <v>162</v>
      </c>
      <c r="H712" s="0" t="s">
        <v>162</v>
      </c>
      <c r="I712" s="0" t="s">
        <v>163</v>
      </c>
      <c r="J712" s="0" t="s">
        <v>5118</v>
      </c>
      <c r="K712" s="0" t="s">
        <v>5127</v>
      </c>
      <c r="L712" s="0" t="s">
        <v>5120</v>
      </c>
      <c r="M712" s="0" t="s">
        <v>5120</v>
      </c>
      <c r="N712" s="0" t="s">
        <v>90</v>
      </c>
      <c r="O712" s="0" t="s">
        <v>162</v>
      </c>
      <c r="P712" s="0" t="s">
        <v>162</v>
      </c>
      <c r="Q712" s="0" t="s">
        <v>163</v>
      </c>
      <c r="R712" s="0" t="s">
        <v>5125</v>
      </c>
      <c r="S712" s="0" t="s">
        <v>5132</v>
      </c>
      <c r="T712" s="0" t="s">
        <v>3604</v>
      </c>
      <c r="U712" s="0" t="s">
        <v>3605</v>
      </c>
      <c r="V712" s="0" t="s">
        <v>3606</v>
      </c>
      <c r="W712" s="0" t="s">
        <v>3607</v>
      </c>
      <c r="X712" s="0" t="s">
        <v>3608</v>
      </c>
      <c r="Y712" s="0" t="s">
        <v>3605</v>
      </c>
      <c r="Z712" s="0" t="s">
        <v>5129</v>
      </c>
      <c r="AA712" s="0" t="s">
        <v>3819</v>
      </c>
      <c r="AB712" s="0" t="s">
        <v>5130</v>
      </c>
      <c r="AC712" s="0" t="s">
        <v>19</v>
      </c>
      <c r="AD712" s="0" t="s">
        <v>19</v>
      </c>
      <c r="AE712" s="0" t="s">
        <v>61</v>
      </c>
      <c r="AF712" s="0" t="s">
        <v>22</v>
      </c>
      <c r="AG712" s="0" t="s">
        <v>22</v>
      </c>
      <c r="AH712" s="0" t="s">
        <v>22</v>
      </c>
      <c r="AI712" s="0" t="s">
        <v>22</v>
      </c>
      <c r="AJ712" s="0" t="s">
        <v>3622</v>
      </c>
      <c r="AK712" s="0" t="s">
        <v>3622</v>
      </c>
    </row>
    <row customHeight="1" ht="11.25">
      <c r="A713" s="0" t="s">
        <v>22</v>
      </c>
      <c r="B713" s="0" t="s">
        <v>48</v>
      </c>
      <c r="C713" s="0" t="s">
        <v>50</v>
      </c>
      <c r="D713" s="0" t="s">
        <v>22</v>
      </c>
      <c r="E713" s="0" t="s">
        <v>5133</v>
      </c>
      <c r="F713" s="0" t="s">
        <v>1257</v>
      </c>
      <c r="G713" s="0" t="s">
        <v>3550</v>
      </c>
      <c r="H713" s="0" t="s">
        <v>3550</v>
      </c>
      <c r="I713" s="0" t="s">
        <v>3551</v>
      </c>
      <c r="J713" s="0" t="s">
        <v>5118</v>
      </c>
      <c r="K713" s="0" t="s">
        <v>5119</v>
      </c>
      <c r="L713" s="0" t="s">
        <v>5120</v>
      </c>
      <c r="M713" s="0" t="s">
        <v>5120</v>
      </c>
      <c r="N713" s="0" t="s">
        <v>98</v>
      </c>
      <c r="O713" s="0" t="s">
        <v>3550</v>
      </c>
      <c r="P713" s="0" t="s">
        <v>3550</v>
      </c>
      <c r="Q713" s="0" t="s">
        <v>3551</v>
      </c>
      <c r="R713" s="0" t="s">
        <v>5118</v>
      </c>
      <c r="S713" s="0" t="s">
        <v>5119</v>
      </c>
      <c r="T713" s="0" t="s">
        <v>3604</v>
      </c>
      <c r="U713" s="0" t="s">
        <v>3605</v>
      </c>
      <c r="V713" s="0" t="s">
        <v>3606</v>
      </c>
      <c r="W713" s="0" t="s">
        <v>3607</v>
      </c>
      <c r="X713" s="0" t="s">
        <v>3608</v>
      </c>
      <c r="Y713" s="0" t="s">
        <v>3605</v>
      </c>
      <c r="Z713" s="0" t="s">
        <v>5134</v>
      </c>
      <c r="AA713" s="0" t="s">
        <v>3972</v>
      </c>
      <c r="AB713" s="0" t="s">
        <v>5135</v>
      </c>
      <c r="AC713" s="0" t="s">
        <v>19</v>
      </c>
      <c r="AD713" s="0" t="s">
        <v>19</v>
      </c>
      <c r="AE713" s="0" t="s">
        <v>61</v>
      </c>
      <c r="AF713" s="0" t="s">
        <v>22</v>
      </c>
      <c r="AG713" s="0" t="s">
        <v>22</v>
      </c>
      <c r="AH713" s="0" t="s">
        <v>22</v>
      </c>
      <c r="AI713" s="0" t="s">
        <v>22</v>
      </c>
      <c r="AJ713" s="0" t="s">
        <v>3622</v>
      </c>
      <c r="AK713" s="0" t="s">
        <v>3622</v>
      </c>
    </row>
    <row customHeight="1" ht="11.25">
      <c r="A714" s="0" t="s">
        <v>22</v>
      </c>
      <c r="B714" s="0" t="s">
        <v>48</v>
      </c>
      <c r="C714" s="0" t="s">
        <v>50</v>
      </c>
      <c r="D714" s="0" t="s">
        <v>22</v>
      </c>
      <c r="E714" s="0" t="s">
        <v>5133</v>
      </c>
      <c r="F714" s="0" t="s">
        <v>1257</v>
      </c>
      <c r="G714" s="0" t="s">
        <v>3550</v>
      </c>
      <c r="H714" s="0" t="s">
        <v>3550</v>
      </c>
      <c r="I714" s="0" t="s">
        <v>3551</v>
      </c>
      <c r="J714" s="0" t="s">
        <v>5118</v>
      </c>
      <c r="K714" s="0" t="s">
        <v>5119</v>
      </c>
      <c r="L714" s="0" t="s">
        <v>5120</v>
      </c>
      <c r="M714" s="0" t="s">
        <v>5120</v>
      </c>
      <c r="N714" s="0" t="s">
        <v>91</v>
      </c>
      <c r="O714" s="0" t="s">
        <v>3550</v>
      </c>
      <c r="P714" s="0" t="s">
        <v>3550</v>
      </c>
      <c r="Q714" s="0" t="s">
        <v>3551</v>
      </c>
      <c r="R714" s="0" t="s">
        <v>4981</v>
      </c>
      <c r="S714" s="0" t="s">
        <v>4982</v>
      </c>
      <c r="T714" s="0" t="s">
        <v>3604</v>
      </c>
      <c r="U714" s="0" t="s">
        <v>3605</v>
      </c>
      <c r="V714" s="0" t="s">
        <v>3606</v>
      </c>
      <c r="W714" s="0" t="s">
        <v>3607</v>
      </c>
      <c r="X714" s="0" t="s">
        <v>3608</v>
      </c>
      <c r="Y714" s="0" t="s">
        <v>3605</v>
      </c>
      <c r="Z714" s="0" t="s">
        <v>5134</v>
      </c>
      <c r="AA714" s="0" t="s">
        <v>3972</v>
      </c>
      <c r="AB714" s="0" t="s">
        <v>5135</v>
      </c>
      <c r="AC714" s="0" t="s">
        <v>19</v>
      </c>
      <c r="AD714" s="0" t="s">
        <v>19</v>
      </c>
      <c r="AE714" s="0" t="s">
        <v>61</v>
      </c>
      <c r="AF714" s="0" t="s">
        <v>22</v>
      </c>
      <c r="AG714" s="0" t="s">
        <v>22</v>
      </c>
      <c r="AH714" s="0" t="s">
        <v>22</v>
      </c>
      <c r="AI714" s="0" t="s">
        <v>22</v>
      </c>
      <c r="AJ714" s="0" t="s">
        <v>3622</v>
      </c>
      <c r="AK714" s="0" t="s">
        <v>3622</v>
      </c>
    </row>
    <row customHeight="1" ht="11.25">
      <c r="A715" s="0" t="s">
        <v>22</v>
      </c>
      <c r="B715" s="0" t="s">
        <v>48</v>
      </c>
      <c r="C715" s="0" t="s">
        <v>50</v>
      </c>
      <c r="D715" s="0" t="s">
        <v>22</v>
      </c>
      <c r="E715" s="0" t="s">
        <v>5133</v>
      </c>
      <c r="F715" s="0" t="s">
        <v>1257</v>
      </c>
      <c r="G715" s="0" t="s">
        <v>3550</v>
      </c>
      <c r="H715" s="0" t="s">
        <v>3550</v>
      </c>
      <c r="I715" s="0" t="s">
        <v>3551</v>
      </c>
      <c r="J715" s="0" t="s">
        <v>5118</v>
      </c>
      <c r="K715" s="0" t="s">
        <v>5119</v>
      </c>
      <c r="L715" s="0" t="s">
        <v>5120</v>
      </c>
      <c r="M715" s="0" t="s">
        <v>5120</v>
      </c>
      <c r="N715" s="0" t="s">
        <v>101</v>
      </c>
      <c r="O715" s="0" t="s">
        <v>3550</v>
      </c>
      <c r="P715" s="0" t="s">
        <v>3550</v>
      </c>
      <c r="Q715" s="0" t="s">
        <v>3551</v>
      </c>
      <c r="R715" s="0" t="s">
        <v>5053</v>
      </c>
      <c r="S715" s="0" t="s">
        <v>5054</v>
      </c>
      <c r="T715" s="0" t="s">
        <v>3604</v>
      </c>
      <c r="U715" s="0" t="s">
        <v>3605</v>
      </c>
      <c r="V715" s="0" t="s">
        <v>3606</v>
      </c>
      <c r="W715" s="0" t="s">
        <v>3607</v>
      </c>
      <c r="X715" s="0" t="s">
        <v>3608</v>
      </c>
      <c r="Y715" s="0" t="s">
        <v>3605</v>
      </c>
      <c r="Z715" s="0" t="s">
        <v>5134</v>
      </c>
      <c r="AA715" s="0" t="s">
        <v>3972</v>
      </c>
      <c r="AB715" s="0" t="s">
        <v>5135</v>
      </c>
      <c r="AC715" s="0" t="s">
        <v>19</v>
      </c>
      <c r="AD715" s="0" t="s">
        <v>19</v>
      </c>
      <c r="AE715" s="0" t="s">
        <v>61</v>
      </c>
      <c r="AF715" s="0" t="s">
        <v>22</v>
      </c>
      <c r="AG715" s="0" t="s">
        <v>22</v>
      </c>
      <c r="AH715" s="0" t="s">
        <v>22</v>
      </c>
      <c r="AI715" s="0" t="s">
        <v>22</v>
      </c>
      <c r="AJ715" s="0" t="s">
        <v>3622</v>
      </c>
      <c r="AK715" s="0" t="s">
        <v>3622</v>
      </c>
    </row>
    <row customHeight="1" ht="11.25">
      <c r="A716" s="0" t="s">
        <v>22</v>
      </c>
      <c r="B716" s="0" t="s">
        <v>48</v>
      </c>
      <c r="C716" s="0" t="s">
        <v>50</v>
      </c>
      <c r="D716" s="0" t="s">
        <v>22</v>
      </c>
      <c r="E716" s="0" t="s">
        <v>5133</v>
      </c>
      <c r="F716" s="0" t="s">
        <v>1257</v>
      </c>
      <c r="G716" s="0" t="s">
        <v>3550</v>
      </c>
      <c r="H716" s="0" t="s">
        <v>3550</v>
      </c>
      <c r="I716" s="0" t="s">
        <v>3551</v>
      </c>
      <c r="J716" s="0" t="s">
        <v>5118</v>
      </c>
      <c r="K716" s="0" t="s">
        <v>5119</v>
      </c>
      <c r="L716" s="0" t="s">
        <v>5120</v>
      </c>
      <c r="M716" s="0" t="s">
        <v>5120</v>
      </c>
      <c r="N716" s="0" t="s">
        <v>89</v>
      </c>
      <c r="O716" s="0" t="s">
        <v>3550</v>
      </c>
      <c r="P716" s="0" t="s">
        <v>3550</v>
      </c>
      <c r="Q716" s="0" t="s">
        <v>3551</v>
      </c>
      <c r="R716" s="0" t="s">
        <v>5093</v>
      </c>
      <c r="S716" s="0" t="s">
        <v>5094</v>
      </c>
      <c r="T716" s="0" t="s">
        <v>3604</v>
      </c>
      <c r="U716" s="0" t="s">
        <v>3605</v>
      </c>
      <c r="V716" s="0" t="s">
        <v>3606</v>
      </c>
      <c r="W716" s="0" t="s">
        <v>3607</v>
      </c>
      <c r="X716" s="0" t="s">
        <v>3608</v>
      </c>
      <c r="Y716" s="0" t="s">
        <v>3605</v>
      </c>
      <c r="Z716" s="0" t="s">
        <v>5134</v>
      </c>
      <c r="AA716" s="0" t="s">
        <v>3972</v>
      </c>
      <c r="AB716" s="0" t="s">
        <v>5135</v>
      </c>
      <c r="AC716" s="0" t="s">
        <v>19</v>
      </c>
      <c r="AD716" s="0" t="s">
        <v>19</v>
      </c>
      <c r="AE716" s="0" t="s">
        <v>61</v>
      </c>
      <c r="AF716" s="0" t="s">
        <v>22</v>
      </c>
      <c r="AG716" s="0" t="s">
        <v>22</v>
      </c>
      <c r="AH716" s="0" t="s">
        <v>22</v>
      </c>
      <c r="AI716" s="0" t="s">
        <v>22</v>
      </c>
      <c r="AJ716" s="0" t="s">
        <v>3622</v>
      </c>
      <c r="AK716" s="0" t="s">
        <v>3622</v>
      </c>
    </row>
    <row customHeight="1" ht="11.25">
      <c r="A717" s="0" t="s">
        <v>22</v>
      </c>
      <c r="B717" s="0" t="s">
        <v>48</v>
      </c>
      <c r="C717" s="0" t="s">
        <v>50</v>
      </c>
      <c r="D717" s="0" t="s">
        <v>22</v>
      </c>
      <c r="E717" s="0" t="s">
        <v>5133</v>
      </c>
      <c r="F717" s="0" t="s">
        <v>1257</v>
      </c>
      <c r="G717" s="0" t="s">
        <v>3550</v>
      </c>
      <c r="H717" s="0" t="s">
        <v>3550</v>
      </c>
      <c r="I717" s="0" t="s">
        <v>3551</v>
      </c>
      <c r="J717" s="0" t="s">
        <v>5118</v>
      </c>
      <c r="K717" s="0" t="s">
        <v>5119</v>
      </c>
      <c r="L717" s="0" t="s">
        <v>5120</v>
      </c>
      <c r="M717" s="0" t="s">
        <v>5120</v>
      </c>
      <c r="N717" s="0" t="s">
        <v>90</v>
      </c>
      <c r="O717" s="0" t="s">
        <v>3550</v>
      </c>
      <c r="P717" s="0" t="s">
        <v>3550</v>
      </c>
      <c r="Q717" s="0" t="s">
        <v>3551</v>
      </c>
      <c r="R717" s="0" t="s">
        <v>5097</v>
      </c>
      <c r="S717" s="0" t="s">
        <v>5098</v>
      </c>
      <c r="T717" s="0" t="s">
        <v>3604</v>
      </c>
      <c r="U717" s="0" t="s">
        <v>3605</v>
      </c>
      <c r="V717" s="0" t="s">
        <v>3606</v>
      </c>
      <c r="W717" s="0" t="s">
        <v>3607</v>
      </c>
      <c r="X717" s="0" t="s">
        <v>3608</v>
      </c>
      <c r="Y717" s="0" t="s">
        <v>3605</v>
      </c>
      <c r="Z717" s="0" t="s">
        <v>5134</v>
      </c>
      <c r="AA717" s="0" t="s">
        <v>3972</v>
      </c>
      <c r="AB717" s="0" t="s">
        <v>5135</v>
      </c>
      <c r="AC717" s="0" t="s">
        <v>19</v>
      </c>
      <c r="AD717" s="0" t="s">
        <v>19</v>
      </c>
      <c r="AE717" s="0" t="s">
        <v>61</v>
      </c>
      <c r="AF717" s="0" t="s">
        <v>22</v>
      </c>
      <c r="AG717" s="0" t="s">
        <v>22</v>
      </c>
      <c r="AH717" s="0" t="s">
        <v>22</v>
      </c>
      <c r="AI717" s="0" t="s">
        <v>22</v>
      </c>
      <c r="AJ717" s="0" t="s">
        <v>3622</v>
      </c>
      <c r="AK717" s="0" t="s">
        <v>3622</v>
      </c>
    </row>
    <row customHeight="1" ht="11.25">
      <c r="A718" s="0" t="s">
        <v>22</v>
      </c>
      <c r="B718" s="0" t="s">
        <v>48</v>
      </c>
      <c r="C718" s="0" t="s">
        <v>50</v>
      </c>
      <c r="D718" s="0" t="s">
        <v>22</v>
      </c>
      <c r="E718" s="0" t="s">
        <v>5133</v>
      </c>
      <c r="F718" s="0" t="s">
        <v>1257</v>
      </c>
      <c r="G718" s="0" t="s">
        <v>3550</v>
      </c>
      <c r="H718" s="0" t="s">
        <v>3550</v>
      </c>
      <c r="I718" s="0" t="s">
        <v>3551</v>
      </c>
      <c r="J718" s="0" t="s">
        <v>5118</v>
      </c>
      <c r="K718" s="0" t="s">
        <v>5119</v>
      </c>
      <c r="L718" s="0" t="s">
        <v>5120</v>
      </c>
      <c r="M718" s="0" t="s">
        <v>5120</v>
      </c>
      <c r="N718" s="0" t="s">
        <v>92</v>
      </c>
      <c r="O718" s="0" t="s">
        <v>3550</v>
      </c>
      <c r="P718" s="0" t="s">
        <v>3550</v>
      </c>
      <c r="Q718" s="0" t="s">
        <v>3551</v>
      </c>
      <c r="R718" s="0" t="s">
        <v>4964</v>
      </c>
      <c r="S718" s="0" t="s">
        <v>4965</v>
      </c>
      <c r="T718" s="0" t="s">
        <v>3604</v>
      </c>
      <c r="U718" s="0" t="s">
        <v>3605</v>
      </c>
      <c r="V718" s="0" t="s">
        <v>3606</v>
      </c>
      <c r="W718" s="0" t="s">
        <v>3607</v>
      </c>
      <c r="X718" s="0" t="s">
        <v>3608</v>
      </c>
      <c r="Y718" s="0" t="s">
        <v>3605</v>
      </c>
      <c r="Z718" s="0" t="s">
        <v>5134</v>
      </c>
      <c r="AA718" s="0" t="s">
        <v>3972</v>
      </c>
      <c r="AB718" s="0" t="s">
        <v>5135</v>
      </c>
      <c r="AC718" s="0" t="s">
        <v>19</v>
      </c>
      <c r="AD718" s="0" t="s">
        <v>19</v>
      </c>
      <c r="AE718" s="0" t="s">
        <v>61</v>
      </c>
      <c r="AF718" s="0" t="s">
        <v>22</v>
      </c>
      <c r="AG718" s="0" t="s">
        <v>22</v>
      </c>
      <c r="AH718" s="0" t="s">
        <v>22</v>
      </c>
      <c r="AI718" s="0" t="s">
        <v>22</v>
      </c>
      <c r="AJ718" s="0" t="s">
        <v>3622</v>
      </c>
      <c r="AK718" s="0" t="s">
        <v>3622</v>
      </c>
    </row>
    <row customHeight="1" ht="11.25">
      <c r="A719" s="0" t="s">
        <v>22</v>
      </c>
      <c r="B719" s="0" t="s">
        <v>48</v>
      </c>
      <c r="C719" s="0" t="s">
        <v>50</v>
      </c>
      <c r="D719" s="0" t="s">
        <v>22</v>
      </c>
      <c r="E719" s="0" t="s">
        <v>5133</v>
      </c>
      <c r="F719" s="0" t="s">
        <v>1257</v>
      </c>
      <c r="G719" s="0" t="s">
        <v>3550</v>
      </c>
      <c r="H719" s="0" t="s">
        <v>3550</v>
      </c>
      <c r="I719" s="0" t="s">
        <v>3551</v>
      </c>
      <c r="J719" s="0" t="s">
        <v>5118</v>
      </c>
      <c r="K719" s="0" t="s">
        <v>5119</v>
      </c>
      <c r="L719" s="0" t="s">
        <v>5120</v>
      </c>
      <c r="M719" s="0" t="s">
        <v>5120</v>
      </c>
      <c r="N719" s="0" t="s">
        <v>117</v>
      </c>
      <c r="O719" s="0" t="s">
        <v>3550</v>
      </c>
      <c r="P719" s="0" t="s">
        <v>3550</v>
      </c>
      <c r="Q719" s="0" t="s">
        <v>3551</v>
      </c>
      <c r="R719" s="0" t="s">
        <v>4961</v>
      </c>
      <c r="S719" s="0" t="s">
        <v>4962</v>
      </c>
      <c r="T719" s="0" t="s">
        <v>3604</v>
      </c>
      <c r="U719" s="0" t="s">
        <v>3605</v>
      </c>
      <c r="V719" s="0" t="s">
        <v>3606</v>
      </c>
      <c r="W719" s="0" t="s">
        <v>3607</v>
      </c>
      <c r="X719" s="0" t="s">
        <v>3608</v>
      </c>
      <c r="Y719" s="0" t="s">
        <v>3605</v>
      </c>
      <c r="Z719" s="0" t="s">
        <v>5134</v>
      </c>
      <c r="AA719" s="0" t="s">
        <v>3972</v>
      </c>
      <c r="AB719" s="0" t="s">
        <v>5135</v>
      </c>
      <c r="AC719" s="0" t="s">
        <v>19</v>
      </c>
      <c r="AD719" s="0" t="s">
        <v>19</v>
      </c>
      <c r="AE719" s="0" t="s">
        <v>61</v>
      </c>
      <c r="AF719" s="0" t="s">
        <v>22</v>
      </c>
      <c r="AG719" s="0" t="s">
        <v>22</v>
      </c>
      <c r="AH719" s="0" t="s">
        <v>22</v>
      </c>
      <c r="AI719" s="0" t="s">
        <v>22</v>
      </c>
      <c r="AJ719" s="0" t="s">
        <v>3622</v>
      </c>
      <c r="AK719" s="0" t="s">
        <v>3622</v>
      </c>
    </row>
    <row customHeight="1" ht="11.25">
      <c r="A720" s="0" t="s">
        <v>22</v>
      </c>
      <c r="B720" s="0" t="s">
        <v>48</v>
      </c>
      <c r="C720" s="0" t="s">
        <v>50</v>
      </c>
      <c r="D720" s="0" t="s">
        <v>22</v>
      </c>
      <c r="E720" s="0" t="s">
        <v>5133</v>
      </c>
      <c r="F720" s="0" t="s">
        <v>1257</v>
      </c>
      <c r="G720" s="0" t="s">
        <v>3550</v>
      </c>
      <c r="H720" s="0" t="s">
        <v>3550</v>
      </c>
      <c r="I720" s="0" t="s">
        <v>3551</v>
      </c>
      <c r="J720" s="0" t="s">
        <v>5118</v>
      </c>
      <c r="K720" s="0" t="s">
        <v>5119</v>
      </c>
      <c r="L720" s="0" t="s">
        <v>5120</v>
      </c>
      <c r="M720" s="0" t="s">
        <v>5120</v>
      </c>
      <c r="N720" s="0" t="s">
        <v>109</v>
      </c>
      <c r="O720" s="0" t="s">
        <v>3550</v>
      </c>
      <c r="P720" s="0" t="s">
        <v>3550</v>
      </c>
      <c r="Q720" s="0" t="s">
        <v>3551</v>
      </c>
      <c r="R720" s="0" t="s">
        <v>5099</v>
      </c>
      <c r="S720" s="0" t="s">
        <v>5100</v>
      </c>
      <c r="T720" s="0" t="s">
        <v>3604</v>
      </c>
      <c r="U720" s="0" t="s">
        <v>3605</v>
      </c>
      <c r="V720" s="0" t="s">
        <v>3606</v>
      </c>
      <c r="W720" s="0" t="s">
        <v>3607</v>
      </c>
      <c r="X720" s="0" t="s">
        <v>3608</v>
      </c>
      <c r="Y720" s="0" t="s">
        <v>3605</v>
      </c>
      <c r="Z720" s="0" t="s">
        <v>5134</v>
      </c>
      <c r="AA720" s="0" t="s">
        <v>3972</v>
      </c>
      <c r="AB720" s="0" t="s">
        <v>5135</v>
      </c>
      <c r="AC720" s="0" t="s">
        <v>19</v>
      </c>
      <c r="AD720" s="0" t="s">
        <v>19</v>
      </c>
      <c r="AE720" s="0" t="s">
        <v>61</v>
      </c>
      <c r="AF720" s="0" t="s">
        <v>22</v>
      </c>
      <c r="AG720" s="0" t="s">
        <v>22</v>
      </c>
      <c r="AH720" s="0" t="s">
        <v>22</v>
      </c>
      <c r="AI720" s="0" t="s">
        <v>22</v>
      </c>
      <c r="AJ720" s="0" t="s">
        <v>3622</v>
      </c>
      <c r="AK720" s="0" t="s">
        <v>3622</v>
      </c>
    </row>
    <row customHeight="1" ht="11.25">
      <c r="A721" s="0" t="s">
        <v>22</v>
      </c>
      <c r="B721" s="0" t="s">
        <v>48</v>
      </c>
      <c r="C721" s="0" t="s">
        <v>50</v>
      </c>
      <c r="D721" s="0" t="s">
        <v>22</v>
      </c>
      <c r="E721" s="0" t="s">
        <v>5133</v>
      </c>
      <c r="F721" s="0" t="s">
        <v>1257</v>
      </c>
      <c r="G721" s="0" t="s">
        <v>3550</v>
      </c>
      <c r="H721" s="0" t="s">
        <v>3550</v>
      </c>
      <c r="I721" s="0" t="s">
        <v>3551</v>
      </c>
      <c r="J721" s="0" t="s">
        <v>5118</v>
      </c>
      <c r="K721" s="0" t="s">
        <v>5119</v>
      </c>
      <c r="L721" s="0" t="s">
        <v>5120</v>
      </c>
      <c r="M721" s="0" t="s">
        <v>5120</v>
      </c>
      <c r="N721" s="0" t="s">
        <v>114</v>
      </c>
      <c r="O721" s="0" t="s">
        <v>3550</v>
      </c>
      <c r="P721" s="0" t="s">
        <v>3550</v>
      </c>
      <c r="Q721" s="0" t="s">
        <v>3551</v>
      </c>
      <c r="R721" s="0" t="s">
        <v>4968</v>
      </c>
      <c r="S721" s="0" t="s">
        <v>4969</v>
      </c>
      <c r="T721" s="0" t="s">
        <v>3604</v>
      </c>
      <c r="U721" s="0" t="s">
        <v>3605</v>
      </c>
      <c r="V721" s="0" t="s">
        <v>3606</v>
      </c>
      <c r="W721" s="0" t="s">
        <v>3607</v>
      </c>
      <c r="X721" s="0" t="s">
        <v>3608</v>
      </c>
      <c r="Y721" s="0" t="s">
        <v>3605</v>
      </c>
      <c r="Z721" s="0" t="s">
        <v>5134</v>
      </c>
      <c r="AA721" s="0" t="s">
        <v>3972</v>
      </c>
      <c r="AB721" s="0" t="s">
        <v>5135</v>
      </c>
      <c r="AC721" s="0" t="s">
        <v>19</v>
      </c>
      <c r="AD721" s="0" t="s">
        <v>19</v>
      </c>
      <c r="AE721" s="0" t="s">
        <v>61</v>
      </c>
      <c r="AF721" s="0" t="s">
        <v>22</v>
      </c>
      <c r="AG721" s="0" t="s">
        <v>22</v>
      </c>
      <c r="AH721" s="0" t="s">
        <v>22</v>
      </c>
      <c r="AI721" s="0" t="s">
        <v>22</v>
      </c>
      <c r="AJ721" s="0" t="s">
        <v>3622</v>
      </c>
      <c r="AK721" s="0" t="s">
        <v>3622</v>
      </c>
    </row>
    <row customHeight="1" ht="11.25">
      <c r="A722" s="0" t="s">
        <v>22</v>
      </c>
      <c r="B722" s="0" t="s">
        <v>48</v>
      </c>
      <c r="C722" s="0" t="s">
        <v>50</v>
      </c>
      <c r="D722" s="0" t="s">
        <v>22</v>
      </c>
      <c r="E722" s="0" t="s">
        <v>5133</v>
      </c>
      <c r="F722" s="0" t="s">
        <v>1257</v>
      </c>
      <c r="G722" s="0" t="s">
        <v>3550</v>
      </c>
      <c r="H722" s="0" t="s">
        <v>3550</v>
      </c>
      <c r="I722" s="0" t="s">
        <v>3551</v>
      </c>
      <c r="J722" s="0" t="s">
        <v>5118</v>
      </c>
      <c r="K722" s="0" t="s">
        <v>5119</v>
      </c>
      <c r="L722" s="0" t="s">
        <v>5120</v>
      </c>
      <c r="M722" s="0" t="s">
        <v>5120</v>
      </c>
      <c r="N722" s="0" t="s">
        <v>118</v>
      </c>
      <c r="O722" s="0" t="s">
        <v>3550</v>
      </c>
      <c r="P722" s="0" t="s">
        <v>3550</v>
      </c>
      <c r="Q722" s="0" t="s">
        <v>3551</v>
      </c>
      <c r="R722" s="0" t="s">
        <v>4974</v>
      </c>
      <c r="S722" s="0" t="s">
        <v>4975</v>
      </c>
      <c r="T722" s="0" t="s">
        <v>3604</v>
      </c>
      <c r="U722" s="0" t="s">
        <v>3605</v>
      </c>
      <c r="V722" s="0" t="s">
        <v>3606</v>
      </c>
      <c r="W722" s="0" t="s">
        <v>3607</v>
      </c>
      <c r="X722" s="0" t="s">
        <v>3608</v>
      </c>
      <c r="Y722" s="0" t="s">
        <v>3605</v>
      </c>
      <c r="Z722" s="0" t="s">
        <v>5134</v>
      </c>
      <c r="AA722" s="0" t="s">
        <v>3972</v>
      </c>
      <c r="AB722" s="0" t="s">
        <v>5135</v>
      </c>
      <c r="AC722" s="0" t="s">
        <v>19</v>
      </c>
      <c r="AD722" s="0" t="s">
        <v>19</v>
      </c>
      <c r="AE722" s="0" t="s">
        <v>61</v>
      </c>
      <c r="AF722" s="0" t="s">
        <v>22</v>
      </c>
      <c r="AG722" s="0" t="s">
        <v>22</v>
      </c>
      <c r="AH722" s="0" t="s">
        <v>22</v>
      </c>
      <c r="AI722" s="0" t="s">
        <v>22</v>
      </c>
      <c r="AJ722" s="0" t="s">
        <v>3622</v>
      </c>
      <c r="AK722" s="0" t="s">
        <v>3622</v>
      </c>
    </row>
    <row customHeight="1" ht="11.25">
      <c r="A723" s="0" t="s">
        <v>22</v>
      </c>
      <c r="B723" s="0" t="s">
        <v>48</v>
      </c>
      <c r="C723" s="0" t="s">
        <v>50</v>
      </c>
      <c r="D723" s="0" t="s">
        <v>22</v>
      </c>
      <c r="E723" s="0" t="s">
        <v>5133</v>
      </c>
      <c r="F723" s="0" t="s">
        <v>1257</v>
      </c>
      <c r="G723" s="0" t="s">
        <v>3550</v>
      </c>
      <c r="H723" s="0" t="s">
        <v>3550</v>
      </c>
      <c r="I723" s="0" t="s">
        <v>3551</v>
      </c>
      <c r="J723" s="0" t="s">
        <v>5118</v>
      </c>
      <c r="K723" s="0" t="s">
        <v>5119</v>
      </c>
      <c r="L723" s="0" t="s">
        <v>5120</v>
      </c>
      <c r="M723" s="0" t="s">
        <v>5120</v>
      </c>
      <c r="N723" s="0" t="s">
        <v>127</v>
      </c>
      <c r="O723" s="0" t="s">
        <v>3550</v>
      </c>
      <c r="P723" s="0" t="s">
        <v>3550</v>
      </c>
      <c r="Q723" s="0" t="s">
        <v>3551</v>
      </c>
      <c r="R723" s="0" t="s">
        <v>4985</v>
      </c>
      <c r="S723" s="0" t="s">
        <v>4986</v>
      </c>
      <c r="T723" s="0" t="s">
        <v>3604</v>
      </c>
      <c r="U723" s="0" t="s">
        <v>3605</v>
      </c>
      <c r="V723" s="0" t="s">
        <v>3606</v>
      </c>
      <c r="W723" s="0" t="s">
        <v>3607</v>
      </c>
      <c r="X723" s="0" t="s">
        <v>3608</v>
      </c>
      <c r="Y723" s="0" t="s">
        <v>3605</v>
      </c>
      <c r="Z723" s="0" t="s">
        <v>5134</v>
      </c>
      <c r="AA723" s="0" t="s">
        <v>3972</v>
      </c>
      <c r="AB723" s="0" t="s">
        <v>5135</v>
      </c>
      <c r="AC723" s="0" t="s">
        <v>19</v>
      </c>
      <c r="AD723" s="0" t="s">
        <v>19</v>
      </c>
      <c r="AE723" s="0" t="s">
        <v>61</v>
      </c>
      <c r="AF723" s="0" t="s">
        <v>22</v>
      </c>
      <c r="AG723" s="0" t="s">
        <v>22</v>
      </c>
      <c r="AH723" s="0" t="s">
        <v>22</v>
      </c>
      <c r="AI723" s="0" t="s">
        <v>22</v>
      </c>
      <c r="AJ723" s="0" t="s">
        <v>3622</v>
      </c>
      <c r="AK723" s="0" t="s">
        <v>3622</v>
      </c>
    </row>
    <row customHeight="1" ht="11.25">
      <c r="A724" s="0" t="s">
        <v>22</v>
      </c>
      <c r="B724" s="0" t="s">
        <v>48</v>
      </c>
      <c r="C724" s="0" t="s">
        <v>50</v>
      </c>
      <c r="D724" s="0" t="s">
        <v>22</v>
      </c>
      <c r="E724" s="0" t="s">
        <v>5133</v>
      </c>
      <c r="F724" s="0" t="s">
        <v>1257</v>
      </c>
      <c r="G724" s="0" t="s">
        <v>162</v>
      </c>
      <c r="H724" s="0" t="s">
        <v>162</v>
      </c>
      <c r="I724" s="0" t="s">
        <v>163</v>
      </c>
      <c r="J724" s="0" t="s">
        <v>5118</v>
      </c>
      <c r="K724" s="0" t="s">
        <v>5127</v>
      </c>
      <c r="L724" s="0" t="s">
        <v>5120</v>
      </c>
      <c r="M724" s="0" t="s">
        <v>5120</v>
      </c>
      <c r="N724" s="0" t="s">
        <v>98</v>
      </c>
      <c r="O724" s="0" t="s">
        <v>162</v>
      </c>
      <c r="P724" s="0" t="s">
        <v>162</v>
      </c>
      <c r="Q724" s="0" t="s">
        <v>163</v>
      </c>
      <c r="R724" s="0" t="s">
        <v>5118</v>
      </c>
      <c r="S724" s="0" t="s">
        <v>5127</v>
      </c>
      <c r="T724" s="0" t="s">
        <v>3604</v>
      </c>
      <c r="U724" s="0" t="s">
        <v>3605</v>
      </c>
      <c r="V724" s="0" t="s">
        <v>3606</v>
      </c>
      <c r="W724" s="0" t="s">
        <v>3607</v>
      </c>
      <c r="X724" s="0" t="s">
        <v>3608</v>
      </c>
      <c r="Y724" s="0" t="s">
        <v>3605</v>
      </c>
      <c r="Z724" s="0" t="s">
        <v>5134</v>
      </c>
      <c r="AA724" s="0" t="s">
        <v>3972</v>
      </c>
      <c r="AB724" s="0" t="s">
        <v>5135</v>
      </c>
      <c r="AC724" s="0" t="s">
        <v>19</v>
      </c>
      <c r="AD724" s="0" t="s">
        <v>19</v>
      </c>
      <c r="AE724" s="0" t="s">
        <v>61</v>
      </c>
      <c r="AF724" s="0" t="s">
        <v>22</v>
      </c>
      <c r="AG724" s="0" t="s">
        <v>22</v>
      </c>
      <c r="AH724" s="0" t="s">
        <v>22</v>
      </c>
      <c r="AI724" s="0" t="s">
        <v>22</v>
      </c>
      <c r="AJ724" s="0" t="s">
        <v>3622</v>
      </c>
      <c r="AK724" s="0" t="s">
        <v>3622</v>
      </c>
    </row>
    <row customHeight="1" ht="11.25">
      <c r="A725" s="0" t="s">
        <v>22</v>
      </c>
      <c r="B725" s="0" t="s">
        <v>48</v>
      </c>
      <c r="C725" s="0" t="s">
        <v>50</v>
      </c>
      <c r="D725" s="0" t="s">
        <v>22</v>
      </c>
      <c r="E725" s="0" t="s">
        <v>5133</v>
      </c>
      <c r="F725" s="0" t="s">
        <v>1257</v>
      </c>
      <c r="G725" s="0" t="s">
        <v>162</v>
      </c>
      <c r="H725" s="0" t="s">
        <v>162</v>
      </c>
      <c r="I725" s="0" t="s">
        <v>163</v>
      </c>
      <c r="J725" s="0" t="s">
        <v>5118</v>
      </c>
      <c r="K725" s="0" t="s">
        <v>5127</v>
      </c>
      <c r="L725" s="0" t="s">
        <v>5120</v>
      </c>
      <c r="M725" s="0" t="s">
        <v>5120</v>
      </c>
      <c r="N725" s="0" t="s">
        <v>101</v>
      </c>
      <c r="O725" s="0" t="s">
        <v>162</v>
      </c>
      <c r="P725" s="0" t="s">
        <v>162</v>
      </c>
      <c r="Q725" s="0" t="s">
        <v>163</v>
      </c>
      <c r="R725" s="0" t="s">
        <v>4985</v>
      </c>
      <c r="S725" s="0" t="s">
        <v>4988</v>
      </c>
      <c r="T725" s="0" t="s">
        <v>3604</v>
      </c>
      <c r="U725" s="0" t="s">
        <v>3605</v>
      </c>
      <c r="V725" s="0" t="s">
        <v>3606</v>
      </c>
      <c r="W725" s="0" t="s">
        <v>3607</v>
      </c>
      <c r="X725" s="0" t="s">
        <v>3608</v>
      </c>
      <c r="Y725" s="0" t="s">
        <v>3605</v>
      </c>
      <c r="Z725" s="0" t="s">
        <v>5134</v>
      </c>
      <c r="AA725" s="0" t="s">
        <v>3972</v>
      </c>
      <c r="AB725" s="0" t="s">
        <v>5135</v>
      </c>
      <c r="AC725" s="0" t="s">
        <v>19</v>
      </c>
      <c r="AD725" s="0" t="s">
        <v>19</v>
      </c>
      <c r="AE725" s="0" t="s">
        <v>61</v>
      </c>
      <c r="AF725" s="0" t="s">
        <v>22</v>
      </c>
      <c r="AG725" s="0" t="s">
        <v>22</v>
      </c>
      <c r="AH725" s="0" t="s">
        <v>22</v>
      </c>
      <c r="AI725" s="0" t="s">
        <v>22</v>
      </c>
      <c r="AJ725" s="0" t="s">
        <v>3622</v>
      </c>
      <c r="AK725" s="0" t="s">
        <v>3622</v>
      </c>
    </row>
    <row customHeight="1" ht="11.25">
      <c r="A726" s="0" t="s">
        <v>22</v>
      </c>
      <c r="B726" s="0" t="s">
        <v>48</v>
      </c>
      <c r="C726" s="0" t="s">
        <v>50</v>
      </c>
      <c r="D726" s="0" t="s">
        <v>22</v>
      </c>
      <c r="E726" s="0" t="s">
        <v>5136</v>
      </c>
      <c r="F726" s="0" t="s">
        <v>1257</v>
      </c>
      <c r="G726" s="0" t="s">
        <v>3550</v>
      </c>
      <c r="H726" s="0" t="s">
        <v>3550</v>
      </c>
      <c r="I726" s="0" t="s">
        <v>3551</v>
      </c>
      <c r="J726" s="0" t="s">
        <v>5118</v>
      </c>
      <c r="K726" s="0" t="s">
        <v>5119</v>
      </c>
      <c r="L726" s="0" t="s">
        <v>5137</v>
      </c>
      <c r="M726" s="0" t="s">
        <v>5137</v>
      </c>
      <c r="N726" s="0" t="s">
        <v>98</v>
      </c>
      <c r="O726" s="0" t="s">
        <v>3550</v>
      </c>
      <c r="P726" s="0" t="s">
        <v>3550</v>
      </c>
      <c r="Q726" s="0" t="s">
        <v>3551</v>
      </c>
      <c r="R726" s="0" t="s">
        <v>5118</v>
      </c>
      <c r="S726" s="0" t="s">
        <v>5119</v>
      </c>
      <c r="T726" s="0" t="s">
        <v>3604</v>
      </c>
      <c r="U726" s="0" t="s">
        <v>3605</v>
      </c>
      <c r="V726" s="0" t="s">
        <v>3606</v>
      </c>
      <c r="W726" s="0" t="s">
        <v>3607</v>
      </c>
      <c r="X726" s="0" t="s">
        <v>3608</v>
      </c>
      <c r="Y726" s="0" t="s">
        <v>3605</v>
      </c>
      <c r="Z726" s="0" t="s">
        <v>5138</v>
      </c>
      <c r="AA726" s="0" t="s">
        <v>5089</v>
      </c>
      <c r="AB726" s="0" t="s">
        <v>5139</v>
      </c>
      <c r="AC726" s="0" t="s">
        <v>19</v>
      </c>
      <c r="AD726" s="0" t="s">
        <v>19</v>
      </c>
      <c r="AE726" s="0" t="s">
        <v>61</v>
      </c>
      <c r="AF726" s="0" t="s">
        <v>22</v>
      </c>
      <c r="AG726" s="0" t="s">
        <v>22</v>
      </c>
      <c r="AH726" s="0" t="s">
        <v>22</v>
      </c>
      <c r="AI726" s="0" t="s">
        <v>22</v>
      </c>
      <c r="AJ726" s="0" t="s">
        <v>3622</v>
      </c>
      <c r="AK726" s="0" t="s">
        <v>3622</v>
      </c>
    </row>
    <row customHeight="1" ht="11.25">
      <c r="A727" s="0" t="s">
        <v>22</v>
      </c>
      <c r="B727" s="0" t="s">
        <v>48</v>
      </c>
      <c r="C727" s="0" t="s">
        <v>50</v>
      </c>
      <c r="D727" s="0" t="s">
        <v>22</v>
      </c>
      <c r="E727" s="0" t="s">
        <v>5136</v>
      </c>
      <c r="F727" s="0" t="s">
        <v>1257</v>
      </c>
      <c r="G727" s="0" t="s">
        <v>3550</v>
      </c>
      <c r="H727" s="0" t="s">
        <v>3550</v>
      </c>
      <c r="I727" s="0" t="s">
        <v>3551</v>
      </c>
      <c r="J727" s="0" t="s">
        <v>5118</v>
      </c>
      <c r="K727" s="0" t="s">
        <v>5119</v>
      </c>
      <c r="L727" s="0" t="s">
        <v>5137</v>
      </c>
      <c r="M727" s="0" t="s">
        <v>5137</v>
      </c>
      <c r="N727" s="0" t="s">
        <v>92</v>
      </c>
      <c r="O727" s="0" t="s">
        <v>3550</v>
      </c>
      <c r="P727" s="0" t="s">
        <v>3550</v>
      </c>
      <c r="Q727" s="0" t="s">
        <v>3551</v>
      </c>
      <c r="R727" s="0" t="s">
        <v>5041</v>
      </c>
      <c r="S727" s="0" t="s">
        <v>5042</v>
      </c>
      <c r="T727" s="0" t="s">
        <v>3604</v>
      </c>
      <c r="U727" s="0" t="s">
        <v>3605</v>
      </c>
      <c r="V727" s="0" t="s">
        <v>3606</v>
      </c>
      <c r="W727" s="0" t="s">
        <v>3607</v>
      </c>
      <c r="X727" s="0" t="s">
        <v>3608</v>
      </c>
      <c r="Y727" s="0" t="s">
        <v>3605</v>
      </c>
      <c r="Z727" s="0" t="s">
        <v>5138</v>
      </c>
      <c r="AA727" s="0" t="s">
        <v>5089</v>
      </c>
      <c r="AB727" s="0" t="s">
        <v>5139</v>
      </c>
      <c r="AC727" s="0" t="s">
        <v>19</v>
      </c>
      <c r="AD727" s="0" t="s">
        <v>19</v>
      </c>
      <c r="AE727" s="0" t="s">
        <v>61</v>
      </c>
      <c r="AF727" s="0" t="s">
        <v>22</v>
      </c>
      <c r="AG727" s="0" t="s">
        <v>22</v>
      </c>
      <c r="AH727" s="0" t="s">
        <v>22</v>
      </c>
      <c r="AI727" s="0" t="s">
        <v>22</v>
      </c>
      <c r="AJ727" s="0" t="s">
        <v>3622</v>
      </c>
      <c r="AK727" s="0" t="s">
        <v>3622</v>
      </c>
    </row>
    <row customHeight="1" ht="11.25">
      <c r="A728" s="0" t="s">
        <v>22</v>
      </c>
      <c r="B728" s="0" t="s">
        <v>48</v>
      </c>
      <c r="C728" s="0" t="s">
        <v>50</v>
      </c>
      <c r="D728" s="0" t="s">
        <v>22</v>
      </c>
      <c r="E728" s="0" t="s">
        <v>5136</v>
      </c>
      <c r="F728" s="0" t="s">
        <v>1257</v>
      </c>
      <c r="G728" s="0" t="s">
        <v>3550</v>
      </c>
      <c r="H728" s="0" t="s">
        <v>3550</v>
      </c>
      <c r="I728" s="0" t="s">
        <v>3551</v>
      </c>
      <c r="J728" s="0" t="s">
        <v>5118</v>
      </c>
      <c r="K728" s="0" t="s">
        <v>5119</v>
      </c>
      <c r="L728" s="0" t="s">
        <v>5137</v>
      </c>
      <c r="M728" s="0" t="s">
        <v>5137</v>
      </c>
      <c r="N728" s="0" t="s">
        <v>127</v>
      </c>
      <c r="O728" s="0" t="s">
        <v>3550</v>
      </c>
      <c r="P728" s="0" t="s">
        <v>3550</v>
      </c>
      <c r="Q728" s="0" t="s">
        <v>3551</v>
      </c>
      <c r="R728" s="0" t="s">
        <v>4981</v>
      </c>
      <c r="S728" s="0" t="s">
        <v>4982</v>
      </c>
      <c r="T728" s="0" t="s">
        <v>3604</v>
      </c>
      <c r="U728" s="0" t="s">
        <v>3605</v>
      </c>
      <c r="V728" s="0" t="s">
        <v>3606</v>
      </c>
      <c r="W728" s="0" t="s">
        <v>3607</v>
      </c>
      <c r="X728" s="0" t="s">
        <v>3608</v>
      </c>
      <c r="Y728" s="0" t="s">
        <v>3605</v>
      </c>
      <c r="Z728" s="0" t="s">
        <v>5138</v>
      </c>
      <c r="AA728" s="0" t="s">
        <v>5089</v>
      </c>
      <c r="AB728" s="0" t="s">
        <v>5139</v>
      </c>
      <c r="AC728" s="0" t="s">
        <v>19</v>
      </c>
      <c r="AD728" s="0" t="s">
        <v>19</v>
      </c>
      <c r="AE728" s="0" t="s">
        <v>61</v>
      </c>
      <c r="AF728" s="0" t="s">
        <v>22</v>
      </c>
      <c r="AG728" s="0" t="s">
        <v>22</v>
      </c>
      <c r="AH728" s="0" t="s">
        <v>22</v>
      </c>
      <c r="AI728" s="0" t="s">
        <v>22</v>
      </c>
      <c r="AJ728" s="0" t="s">
        <v>3622</v>
      </c>
      <c r="AK728" s="0" t="s">
        <v>3622</v>
      </c>
    </row>
    <row customHeight="1" ht="11.25">
      <c r="A729" s="0" t="s">
        <v>22</v>
      </c>
      <c r="B729" s="0" t="s">
        <v>48</v>
      </c>
      <c r="C729" s="0" t="s">
        <v>50</v>
      </c>
      <c r="D729" s="0" t="s">
        <v>22</v>
      </c>
      <c r="E729" s="0" t="s">
        <v>5136</v>
      </c>
      <c r="F729" s="0" t="s">
        <v>1257</v>
      </c>
      <c r="G729" s="0" t="s">
        <v>3550</v>
      </c>
      <c r="H729" s="0" t="s">
        <v>3550</v>
      </c>
      <c r="I729" s="0" t="s">
        <v>3551</v>
      </c>
      <c r="J729" s="0" t="s">
        <v>5118</v>
      </c>
      <c r="K729" s="0" t="s">
        <v>5119</v>
      </c>
      <c r="L729" s="0" t="s">
        <v>5137</v>
      </c>
      <c r="M729" s="0" t="s">
        <v>5137</v>
      </c>
      <c r="N729" s="0" t="s">
        <v>89</v>
      </c>
      <c r="O729" s="0" t="s">
        <v>3550</v>
      </c>
      <c r="P729" s="0" t="s">
        <v>3550</v>
      </c>
      <c r="Q729" s="0" t="s">
        <v>3551</v>
      </c>
      <c r="R729" s="0" t="s">
        <v>5053</v>
      </c>
      <c r="S729" s="0" t="s">
        <v>5054</v>
      </c>
      <c r="T729" s="0" t="s">
        <v>3604</v>
      </c>
      <c r="U729" s="0" t="s">
        <v>3605</v>
      </c>
      <c r="V729" s="0" t="s">
        <v>3606</v>
      </c>
      <c r="W729" s="0" t="s">
        <v>3607</v>
      </c>
      <c r="X729" s="0" t="s">
        <v>3608</v>
      </c>
      <c r="Y729" s="0" t="s">
        <v>3605</v>
      </c>
      <c r="Z729" s="0" t="s">
        <v>5138</v>
      </c>
      <c r="AA729" s="0" t="s">
        <v>5089</v>
      </c>
      <c r="AB729" s="0" t="s">
        <v>5139</v>
      </c>
      <c r="AC729" s="0" t="s">
        <v>19</v>
      </c>
      <c r="AD729" s="0" t="s">
        <v>19</v>
      </c>
      <c r="AE729" s="0" t="s">
        <v>61</v>
      </c>
      <c r="AF729" s="0" t="s">
        <v>22</v>
      </c>
      <c r="AG729" s="0" t="s">
        <v>22</v>
      </c>
      <c r="AH729" s="0" t="s">
        <v>22</v>
      </c>
      <c r="AI729" s="0" t="s">
        <v>22</v>
      </c>
      <c r="AJ729" s="0" t="s">
        <v>3622</v>
      </c>
      <c r="AK729" s="0" t="s">
        <v>3622</v>
      </c>
    </row>
    <row customHeight="1" ht="11.25">
      <c r="A730" s="0" t="s">
        <v>22</v>
      </c>
      <c r="B730" s="0" t="s">
        <v>48</v>
      </c>
      <c r="C730" s="0" t="s">
        <v>50</v>
      </c>
      <c r="D730" s="0" t="s">
        <v>22</v>
      </c>
      <c r="E730" s="0" t="s">
        <v>5136</v>
      </c>
      <c r="F730" s="0" t="s">
        <v>1257</v>
      </c>
      <c r="G730" s="0" t="s">
        <v>3550</v>
      </c>
      <c r="H730" s="0" t="s">
        <v>3550</v>
      </c>
      <c r="I730" s="0" t="s">
        <v>3551</v>
      </c>
      <c r="J730" s="0" t="s">
        <v>5118</v>
      </c>
      <c r="K730" s="0" t="s">
        <v>5119</v>
      </c>
      <c r="L730" s="0" t="s">
        <v>5137</v>
      </c>
      <c r="M730" s="0" t="s">
        <v>5137</v>
      </c>
      <c r="N730" s="0" t="s">
        <v>90</v>
      </c>
      <c r="O730" s="0" t="s">
        <v>3550</v>
      </c>
      <c r="P730" s="0" t="s">
        <v>3550</v>
      </c>
      <c r="Q730" s="0" t="s">
        <v>3551</v>
      </c>
      <c r="R730" s="0" t="s">
        <v>5060</v>
      </c>
      <c r="S730" s="0" t="s">
        <v>5061</v>
      </c>
      <c r="T730" s="0" t="s">
        <v>3604</v>
      </c>
      <c r="U730" s="0" t="s">
        <v>3605</v>
      </c>
      <c r="V730" s="0" t="s">
        <v>3606</v>
      </c>
      <c r="W730" s="0" t="s">
        <v>3607</v>
      </c>
      <c r="X730" s="0" t="s">
        <v>3608</v>
      </c>
      <c r="Y730" s="0" t="s">
        <v>3605</v>
      </c>
      <c r="Z730" s="0" t="s">
        <v>5138</v>
      </c>
      <c r="AA730" s="0" t="s">
        <v>5089</v>
      </c>
      <c r="AB730" s="0" t="s">
        <v>5139</v>
      </c>
      <c r="AC730" s="0" t="s">
        <v>19</v>
      </c>
      <c r="AD730" s="0" t="s">
        <v>19</v>
      </c>
      <c r="AE730" s="0" t="s">
        <v>61</v>
      </c>
      <c r="AF730" s="0" t="s">
        <v>22</v>
      </c>
      <c r="AG730" s="0" t="s">
        <v>22</v>
      </c>
      <c r="AH730" s="0" t="s">
        <v>22</v>
      </c>
      <c r="AI730" s="0" t="s">
        <v>22</v>
      </c>
      <c r="AJ730" s="0" t="s">
        <v>3622</v>
      </c>
      <c r="AK730" s="0" t="s">
        <v>3622</v>
      </c>
    </row>
    <row customHeight="1" ht="11.25">
      <c r="A731" s="0" t="s">
        <v>22</v>
      </c>
      <c r="B731" s="0" t="s">
        <v>48</v>
      </c>
      <c r="C731" s="0" t="s">
        <v>50</v>
      </c>
      <c r="D731" s="0" t="s">
        <v>22</v>
      </c>
      <c r="E731" s="0" t="s">
        <v>5136</v>
      </c>
      <c r="F731" s="0" t="s">
        <v>1257</v>
      </c>
      <c r="G731" s="0" t="s">
        <v>3550</v>
      </c>
      <c r="H731" s="0" t="s">
        <v>3550</v>
      </c>
      <c r="I731" s="0" t="s">
        <v>3551</v>
      </c>
      <c r="J731" s="0" t="s">
        <v>5118</v>
      </c>
      <c r="K731" s="0" t="s">
        <v>5119</v>
      </c>
      <c r="L731" s="0" t="s">
        <v>5137</v>
      </c>
      <c r="M731" s="0" t="s">
        <v>5137</v>
      </c>
      <c r="N731" s="0" t="s">
        <v>117</v>
      </c>
      <c r="O731" s="0" t="s">
        <v>3550</v>
      </c>
      <c r="P731" s="0" t="s">
        <v>3550</v>
      </c>
      <c r="Q731" s="0" t="s">
        <v>3551</v>
      </c>
      <c r="R731" s="0" t="s">
        <v>5093</v>
      </c>
      <c r="S731" s="0" t="s">
        <v>5094</v>
      </c>
      <c r="T731" s="0" t="s">
        <v>3604</v>
      </c>
      <c r="U731" s="0" t="s">
        <v>3605</v>
      </c>
      <c r="V731" s="0" t="s">
        <v>3606</v>
      </c>
      <c r="W731" s="0" t="s">
        <v>3607</v>
      </c>
      <c r="X731" s="0" t="s">
        <v>3608</v>
      </c>
      <c r="Y731" s="0" t="s">
        <v>3605</v>
      </c>
      <c r="Z731" s="0" t="s">
        <v>5138</v>
      </c>
      <c r="AA731" s="0" t="s">
        <v>5089</v>
      </c>
      <c r="AB731" s="0" t="s">
        <v>5139</v>
      </c>
      <c r="AC731" s="0" t="s">
        <v>19</v>
      </c>
      <c r="AD731" s="0" t="s">
        <v>19</v>
      </c>
      <c r="AE731" s="0" t="s">
        <v>61</v>
      </c>
      <c r="AF731" s="0" t="s">
        <v>22</v>
      </c>
      <c r="AG731" s="0" t="s">
        <v>22</v>
      </c>
      <c r="AH731" s="0" t="s">
        <v>22</v>
      </c>
      <c r="AI731" s="0" t="s">
        <v>22</v>
      </c>
      <c r="AJ731" s="0" t="s">
        <v>3622</v>
      </c>
      <c r="AK731" s="0" t="s">
        <v>3622</v>
      </c>
    </row>
    <row customHeight="1" ht="11.25">
      <c r="A732" s="0" t="s">
        <v>22</v>
      </c>
      <c r="B732" s="0" t="s">
        <v>48</v>
      </c>
      <c r="C732" s="0" t="s">
        <v>50</v>
      </c>
      <c r="D732" s="0" t="s">
        <v>22</v>
      </c>
      <c r="E732" s="0" t="s">
        <v>5136</v>
      </c>
      <c r="F732" s="0" t="s">
        <v>1257</v>
      </c>
      <c r="G732" s="0" t="s">
        <v>3550</v>
      </c>
      <c r="H732" s="0" t="s">
        <v>3550</v>
      </c>
      <c r="I732" s="0" t="s">
        <v>3551</v>
      </c>
      <c r="J732" s="0" t="s">
        <v>5118</v>
      </c>
      <c r="K732" s="0" t="s">
        <v>5119</v>
      </c>
      <c r="L732" s="0" t="s">
        <v>5137</v>
      </c>
      <c r="M732" s="0" t="s">
        <v>5137</v>
      </c>
      <c r="N732" s="0" t="s">
        <v>114</v>
      </c>
      <c r="O732" s="0" t="s">
        <v>3550</v>
      </c>
      <c r="P732" s="0" t="s">
        <v>3550</v>
      </c>
      <c r="Q732" s="0" t="s">
        <v>3551</v>
      </c>
      <c r="R732" s="0" t="s">
        <v>5097</v>
      </c>
      <c r="S732" s="0" t="s">
        <v>5098</v>
      </c>
      <c r="T732" s="0" t="s">
        <v>3604</v>
      </c>
      <c r="U732" s="0" t="s">
        <v>3605</v>
      </c>
      <c r="V732" s="0" t="s">
        <v>3606</v>
      </c>
      <c r="W732" s="0" t="s">
        <v>3607</v>
      </c>
      <c r="X732" s="0" t="s">
        <v>3608</v>
      </c>
      <c r="Y732" s="0" t="s">
        <v>3605</v>
      </c>
      <c r="Z732" s="0" t="s">
        <v>5138</v>
      </c>
      <c r="AA732" s="0" t="s">
        <v>5089</v>
      </c>
      <c r="AB732" s="0" t="s">
        <v>5139</v>
      </c>
      <c r="AC732" s="0" t="s">
        <v>19</v>
      </c>
      <c r="AD732" s="0" t="s">
        <v>19</v>
      </c>
      <c r="AE732" s="0" t="s">
        <v>61</v>
      </c>
      <c r="AF732" s="0" t="s">
        <v>22</v>
      </c>
      <c r="AG732" s="0" t="s">
        <v>22</v>
      </c>
      <c r="AH732" s="0" t="s">
        <v>22</v>
      </c>
      <c r="AI732" s="0" t="s">
        <v>22</v>
      </c>
      <c r="AJ732" s="0" t="s">
        <v>3622</v>
      </c>
      <c r="AK732" s="0" t="s">
        <v>3622</v>
      </c>
    </row>
    <row customHeight="1" ht="11.25">
      <c r="A733" s="0" t="s">
        <v>22</v>
      </c>
      <c r="B733" s="0" t="s">
        <v>48</v>
      </c>
      <c r="C733" s="0" t="s">
        <v>50</v>
      </c>
      <c r="D733" s="0" t="s">
        <v>22</v>
      </c>
      <c r="E733" s="0" t="s">
        <v>5136</v>
      </c>
      <c r="F733" s="0" t="s">
        <v>1257</v>
      </c>
      <c r="G733" s="0" t="s">
        <v>3550</v>
      </c>
      <c r="H733" s="0" t="s">
        <v>3550</v>
      </c>
      <c r="I733" s="0" t="s">
        <v>3551</v>
      </c>
      <c r="J733" s="0" t="s">
        <v>5118</v>
      </c>
      <c r="K733" s="0" t="s">
        <v>5119</v>
      </c>
      <c r="L733" s="0" t="s">
        <v>5137</v>
      </c>
      <c r="M733" s="0" t="s">
        <v>5137</v>
      </c>
      <c r="N733" s="0" t="s">
        <v>131</v>
      </c>
      <c r="O733" s="0" t="s">
        <v>3550</v>
      </c>
      <c r="P733" s="0" t="s">
        <v>3550</v>
      </c>
      <c r="Q733" s="0" t="s">
        <v>3551</v>
      </c>
      <c r="R733" s="0" t="s">
        <v>4964</v>
      </c>
      <c r="S733" s="0" t="s">
        <v>4965</v>
      </c>
      <c r="T733" s="0" t="s">
        <v>3604</v>
      </c>
      <c r="U733" s="0" t="s">
        <v>3605</v>
      </c>
      <c r="V733" s="0" t="s">
        <v>3606</v>
      </c>
      <c r="W733" s="0" t="s">
        <v>3607</v>
      </c>
      <c r="X733" s="0" t="s">
        <v>3608</v>
      </c>
      <c r="Y733" s="0" t="s">
        <v>3605</v>
      </c>
      <c r="Z733" s="0" t="s">
        <v>5138</v>
      </c>
      <c r="AA733" s="0" t="s">
        <v>5089</v>
      </c>
      <c r="AB733" s="0" t="s">
        <v>5139</v>
      </c>
      <c r="AC733" s="0" t="s">
        <v>19</v>
      </c>
      <c r="AD733" s="0" t="s">
        <v>19</v>
      </c>
      <c r="AE733" s="0" t="s">
        <v>61</v>
      </c>
      <c r="AF733" s="0" t="s">
        <v>22</v>
      </c>
      <c r="AG733" s="0" t="s">
        <v>22</v>
      </c>
      <c r="AH733" s="0" t="s">
        <v>22</v>
      </c>
      <c r="AI733" s="0" t="s">
        <v>22</v>
      </c>
      <c r="AJ733" s="0" t="s">
        <v>3622</v>
      </c>
      <c r="AK733" s="0" t="s">
        <v>3622</v>
      </c>
    </row>
    <row customHeight="1" ht="11.25">
      <c r="A734" s="0" t="s">
        <v>22</v>
      </c>
      <c r="B734" s="0" t="s">
        <v>48</v>
      </c>
      <c r="C734" s="0" t="s">
        <v>50</v>
      </c>
      <c r="D734" s="0" t="s">
        <v>22</v>
      </c>
      <c r="E734" s="0" t="s">
        <v>5136</v>
      </c>
      <c r="F734" s="0" t="s">
        <v>1257</v>
      </c>
      <c r="G734" s="0" t="s">
        <v>3550</v>
      </c>
      <c r="H734" s="0" t="s">
        <v>3550</v>
      </c>
      <c r="I734" s="0" t="s">
        <v>3551</v>
      </c>
      <c r="J734" s="0" t="s">
        <v>5118</v>
      </c>
      <c r="K734" s="0" t="s">
        <v>5119</v>
      </c>
      <c r="L734" s="0" t="s">
        <v>5137</v>
      </c>
      <c r="M734" s="0" t="s">
        <v>5137</v>
      </c>
      <c r="N734" s="0" t="s">
        <v>121</v>
      </c>
      <c r="O734" s="0" t="s">
        <v>3550</v>
      </c>
      <c r="P734" s="0" t="s">
        <v>3550</v>
      </c>
      <c r="Q734" s="0" t="s">
        <v>3551</v>
      </c>
      <c r="R734" s="0" t="s">
        <v>4961</v>
      </c>
      <c r="S734" s="0" t="s">
        <v>4962</v>
      </c>
      <c r="T734" s="0" t="s">
        <v>3604</v>
      </c>
      <c r="U734" s="0" t="s">
        <v>3605</v>
      </c>
      <c r="V734" s="0" t="s">
        <v>3606</v>
      </c>
      <c r="W734" s="0" t="s">
        <v>3607</v>
      </c>
      <c r="X734" s="0" t="s">
        <v>3608</v>
      </c>
      <c r="Y734" s="0" t="s">
        <v>3605</v>
      </c>
      <c r="Z734" s="0" t="s">
        <v>5138</v>
      </c>
      <c r="AA734" s="0" t="s">
        <v>5089</v>
      </c>
      <c r="AB734" s="0" t="s">
        <v>5139</v>
      </c>
      <c r="AC734" s="0" t="s">
        <v>19</v>
      </c>
      <c r="AD734" s="0" t="s">
        <v>19</v>
      </c>
      <c r="AE734" s="0" t="s">
        <v>61</v>
      </c>
      <c r="AF734" s="0" t="s">
        <v>22</v>
      </c>
      <c r="AG734" s="0" t="s">
        <v>22</v>
      </c>
      <c r="AH734" s="0" t="s">
        <v>22</v>
      </c>
      <c r="AI734" s="0" t="s">
        <v>22</v>
      </c>
      <c r="AJ734" s="0" t="s">
        <v>3622</v>
      </c>
      <c r="AK734" s="0" t="s">
        <v>3622</v>
      </c>
    </row>
    <row customHeight="1" ht="11.25">
      <c r="A735" s="0" t="s">
        <v>22</v>
      </c>
      <c r="B735" s="0" t="s">
        <v>48</v>
      </c>
      <c r="C735" s="0" t="s">
        <v>50</v>
      </c>
      <c r="D735" s="0" t="s">
        <v>22</v>
      </c>
      <c r="E735" s="0" t="s">
        <v>5136</v>
      </c>
      <c r="F735" s="0" t="s">
        <v>1257</v>
      </c>
      <c r="G735" s="0" t="s">
        <v>3550</v>
      </c>
      <c r="H735" s="0" t="s">
        <v>3550</v>
      </c>
      <c r="I735" s="0" t="s">
        <v>3551</v>
      </c>
      <c r="J735" s="0" t="s">
        <v>5118</v>
      </c>
      <c r="K735" s="0" t="s">
        <v>5119</v>
      </c>
      <c r="L735" s="0" t="s">
        <v>5137</v>
      </c>
      <c r="M735" s="0" t="s">
        <v>5137</v>
      </c>
      <c r="N735" s="0" t="s">
        <v>109</v>
      </c>
      <c r="O735" s="0" t="s">
        <v>3550</v>
      </c>
      <c r="P735" s="0" t="s">
        <v>3550</v>
      </c>
      <c r="Q735" s="0" t="s">
        <v>3551</v>
      </c>
      <c r="R735" s="0" t="s">
        <v>5065</v>
      </c>
      <c r="S735" s="0" t="s">
        <v>5066</v>
      </c>
      <c r="T735" s="0" t="s">
        <v>3604</v>
      </c>
      <c r="U735" s="0" t="s">
        <v>3605</v>
      </c>
      <c r="V735" s="0" t="s">
        <v>3606</v>
      </c>
      <c r="W735" s="0" t="s">
        <v>3607</v>
      </c>
      <c r="X735" s="0" t="s">
        <v>3608</v>
      </c>
      <c r="Y735" s="0" t="s">
        <v>3605</v>
      </c>
      <c r="Z735" s="0" t="s">
        <v>5138</v>
      </c>
      <c r="AA735" s="0" t="s">
        <v>5089</v>
      </c>
      <c r="AB735" s="0" t="s">
        <v>5139</v>
      </c>
      <c r="AC735" s="0" t="s">
        <v>19</v>
      </c>
      <c r="AD735" s="0" t="s">
        <v>19</v>
      </c>
      <c r="AE735" s="0" t="s">
        <v>61</v>
      </c>
      <c r="AF735" s="0" t="s">
        <v>22</v>
      </c>
      <c r="AG735" s="0" t="s">
        <v>22</v>
      </c>
      <c r="AH735" s="0" t="s">
        <v>22</v>
      </c>
      <c r="AI735" s="0" t="s">
        <v>22</v>
      </c>
      <c r="AJ735" s="0" t="s">
        <v>3622</v>
      </c>
      <c r="AK735" s="0" t="s">
        <v>3622</v>
      </c>
    </row>
    <row customHeight="1" ht="11.25">
      <c r="A736" s="0" t="s">
        <v>22</v>
      </c>
      <c r="B736" s="0" t="s">
        <v>48</v>
      </c>
      <c r="C736" s="0" t="s">
        <v>50</v>
      </c>
      <c r="D736" s="0" t="s">
        <v>22</v>
      </c>
      <c r="E736" s="0" t="s">
        <v>5136</v>
      </c>
      <c r="F736" s="0" t="s">
        <v>1257</v>
      </c>
      <c r="G736" s="0" t="s">
        <v>3550</v>
      </c>
      <c r="H736" s="0" t="s">
        <v>3550</v>
      </c>
      <c r="I736" s="0" t="s">
        <v>3551</v>
      </c>
      <c r="J736" s="0" t="s">
        <v>5118</v>
      </c>
      <c r="K736" s="0" t="s">
        <v>5119</v>
      </c>
      <c r="L736" s="0" t="s">
        <v>5137</v>
      </c>
      <c r="M736" s="0" t="s">
        <v>5137</v>
      </c>
      <c r="N736" s="0" t="s">
        <v>91</v>
      </c>
      <c r="O736" s="0" t="s">
        <v>3550</v>
      </c>
      <c r="P736" s="0" t="s">
        <v>3550</v>
      </c>
      <c r="Q736" s="0" t="s">
        <v>3551</v>
      </c>
      <c r="R736" s="0" t="s">
        <v>5067</v>
      </c>
      <c r="S736" s="0" t="s">
        <v>5068</v>
      </c>
      <c r="T736" s="0" t="s">
        <v>3604</v>
      </c>
      <c r="U736" s="0" t="s">
        <v>3605</v>
      </c>
      <c r="V736" s="0" t="s">
        <v>3606</v>
      </c>
      <c r="W736" s="0" t="s">
        <v>3607</v>
      </c>
      <c r="X736" s="0" t="s">
        <v>3608</v>
      </c>
      <c r="Y736" s="0" t="s">
        <v>3605</v>
      </c>
      <c r="Z736" s="0" t="s">
        <v>5138</v>
      </c>
      <c r="AA736" s="0" t="s">
        <v>5089</v>
      </c>
      <c r="AB736" s="0" t="s">
        <v>5139</v>
      </c>
      <c r="AC736" s="0" t="s">
        <v>19</v>
      </c>
      <c r="AD736" s="0" t="s">
        <v>19</v>
      </c>
      <c r="AE736" s="0" t="s">
        <v>61</v>
      </c>
      <c r="AF736" s="0" t="s">
        <v>22</v>
      </c>
      <c r="AG736" s="0" t="s">
        <v>22</v>
      </c>
      <c r="AH736" s="0" t="s">
        <v>22</v>
      </c>
      <c r="AI736" s="0" t="s">
        <v>22</v>
      </c>
      <c r="AJ736" s="0" t="s">
        <v>3622</v>
      </c>
      <c r="AK736" s="0" t="s">
        <v>3622</v>
      </c>
    </row>
    <row customHeight="1" ht="11.25">
      <c r="A737" s="0" t="s">
        <v>22</v>
      </c>
      <c r="B737" s="0" t="s">
        <v>48</v>
      </c>
      <c r="C737" s="0" t="s">
        <v>50</v>
      </c>
      <c r="D737" s="0" t="s">
        <v>22</v>
      </c>
      <c r="E737" s="0" t="s">
        <v>5136</v>
      </c>
      <c r="F737" s="0" t="s">
        <v>1257</v>
      </c>
      <c r="G737" s="0" t="s">
        <v>3550</v>
      </c>
      <c r="H737" s="0" t="s">
        <v>3550</v>
      </c>
      <c r="I737" s="0" t="s">
        <v>3551</v>
      </c>
      <c r="J737" s="0" t="s">
        <v>5118</v>
      </c>
      <c r="K737" s="0" t="s">
        <v>5119</v>
      </c>
      <c r="L737" s="0" t="s">
        <v>5137</v>
      </c>
      <c r="M737" s="0" t="s">
        <v>5137</v>
      </c>
      <c r="N737" s="0" t="s">
        <v>101</v>
      </c>
      <c r="O737" s="0" t="s">
        <v>3550</v>
      </c>
      <c r="P737" s="0" t="s">
        <v>3550</v>
      </c>
      <c r="Q737" s="0" t="s">
        <v>3551</v>
      </c>
      <c r="R737" s="0" t="s">
        <v>5085</v>
      </c>
      <c r="S737" s="0" t="s">
        <v>5086</v>
      </c>
      <c r="T737" s="0" t="s">
        <v>3604</v>
      </c>
      <c r="U737" s="0" t="s">
        <v>3605</v>
      </c>
      <c r="V737" s="0" t="s">
        <v>3606</v>
      </c>
      <c r="W737" s="0" t="s">
        <v>3607</v>
      </c>
      <c r="X737" s="0" t="s">
        <v>3608</v>
      </c>
      <c r="Y737" s="0" t="s">
        <v>3605</v>
      </c>
      <c r="Z737" s="0" t="s">
        <v>5138</v>
      </c>
      <c r="AA737" s="0" t="s">
        <v>5089</v>
      </c>
      <c r="AB737" s="0" t="s">
        <v>5139</v>
      </c>
      <c r="AC737" s="0" t="s">
        <v>19</v>
      </c>
      <c r="AD737" s="0" t="s">
        <v>19</v>
      </c>
      <c r="AE737" s="0" t="s">
        <v>61</v>
      </c>
      <c r="AF737" s="0" t="s">
        <v>22</v>
      </c>
      <c r="AG737" s="0" t="s">
        <v>22</v>
      </c>
      <c r="AH737" s="0" t="s">
        <v>22</v>
      </c>
      <c r="AI737" s="0" t="s">
        <v>22</v>
      </c>
      <c r="AJ737" s="0" t="s">
        <v>3622</v>
      </c>
      <c r="AK737" s="0" t="s">
        <v>3622</v>
      </c>
    </row>
    <row customHeight="1" ht="11.25">
      <c r="A738" s="0" t="s">
        <v>22</v>
      </c>
      <c r="B738" s="0" t="s">
        <v>48</v>
      </c>
      <c r="C738" s="0" t="s">
        <v>50</v>
      </c>
      <c r="D738" s="0" t="s">
        <v>22</v>
      </c>
      <c r="E738" s="0" t="s">
        <v>5136</v>
      </c>
      <c r="F738" s="0" t="s">
        <v>1257</v>
      </c>
      <c r="G738" s="0" t="s">
        <v>3550</v>
      </c>
      <c r="H738" s="0" t="s">
        <v>3550</v>
      </c>
      <c r="I738" s="0" t="s">
        <v>3551</v>
      </c>
      <c r="J738" s="0" t="s">
        <v>5118</v>
      </c>
      <c r="K738" s="0" t="s">
        <v>5119</v>
      </c>
      <c r="L738" s="0" t="s">
        <v>5137</v>
      </c>
      <c r="M738" s="0" t="s">
        <v>5137</v>
      </c>
      <c r="N738" s="0" t="s">
        <v>118</v>
      </c>
      <c r="O738" s="0" t="s">
        <v>3550</v>
      </c>
      <c r="P738" s="0" t="s">
        <v>3550</v>
      </c>
      <c r="Q738" s="0" t="s">
        <v>3551</v>
      </c>
      <c r="R738" s="0" t="s">
        <v>5099</v>
      </c>
      <c r="S738" s="0" t="s">
        <v>5100</v>
      </c>
      <c r="T738" s="0" t="s">
        <v>3604</v>
      </c>
      <c r="U738" s="0" t="s">
        <v>3605</v>
      </c>
      <c r="V738" s="0" t="s">
        <v>3606</v>
      </c>
      <c r="W738" s="0" t="s">
        <v>3607</v>
      </c>
      <c r="X738" s="0" t="s">
        <v>3608</v>
      </c>
      <c r="Y738" s="0" t="s">
        <v>3605</v>
      </c>
      <c r="Z738" s="0" t="s">
        <v>5138</v>
      </c>
      <c r="AA738" s="0" t="s">
        <v>5089</v>
      </c>
      <c r="AB738" s="0" t="s">
        <v>5139</v>
      </c>
      <c r="AC738" s="0" t="s">
        <v>19</v>
      </c>
      <c r="AD738" s="0" t="s">
        <v>19</v>
      </c>
      <c r="AE738" s="0" t="s">
        <v>61</v>
      </c>
      <c r="AF738" s="0" t="s">
        <v>22</v>
      </c>
      <c r="AG738" s="0" t="s">
        <v>22</v>
      </c>
      <c r="AH738" s="0" t="s">
        <v>22</v>
      </c>
      <c r="AI738" s="0" t="s">
        <v>22</v>
      </c>
      <c r="AJ738" s="0" t="s">
        <v>3622</v>
      </c>
      <c r="AK738" s="0" t="s">
        <v>3622</v>
      </c>
    </row>
    <row customHeight="1" ht="11.25">
      <c r="A739" s="0" t="s">
        <v>22</v>
      </c>
      <c r="B739" s="0" t="s">
        <v>48</v>
      </c>
      <c r="C739" s="0" t="s">
        <v>50</v>
      </c>
      <c r="D739" s="0" t="s">
        <v>22</v>
      </c>
      <c r="E739" s="0" t="s">
        <v>5136</v>
      </c>
      <c r="F739" s="0" t="s">
        <v>1257</v>
      </c>
      <c r="G739" s="0" t="s">
        <v>3550</v>
      </c>
      <c r="H739" s="0" t="s">
        <v>3550</v>
      </c>
      <c r="I739" s="0" t="s">
        <v>3551</v>
      </c>
      <c r="J739" s="0" t="s">
        <v>5118</v>
      </c>
      <c r="K739" s="0" t="s">
        <v>5119</v>
      </c>
      <c r="L739" s="0" t="s">
        <v>5137</v>
      </c>
      <c r="M739" s="0" t="s">
        <v>5137</v>
      </c>
      <c r="N739" s="0" t="s">
        <v>124</v>
      </c>
      <c r="O739" s="0" t="s">
        <v>3550</v>
      </c>
      <c r="P739" s="0" t="s">
        <v>3550</v>
      </c>
      <c r="Q739" s="0" t="s">
        <v>3551</v>
      </c>
      <c r="R739" s="0" t="s">
        <v>4968</v>
      </c>
      <c r="S739" s="0" t="s">
        <v>4969</v>
      </c>
      <c r="T739" s="0" t="s">
        <v>3604</v>
      </c>
      <c r="U739" s="0" t="s">
        <v>3605</v>
      </c>
      <c r="V739" s="0" t="s">
        <v>3606</v>
      </c>
      <c r="W739" s="0" t="s">
        <v>3607</v>
      </c>
      <c r="X739" s="0" t="s">
        <v>3608</v>
      </c>
      <c r="Y739" s="0" t="s">
        <v>3605</v>
      </c>
      <c r="Z739" s="0" t="s">
        <v>5138</v>
      </c>
      <c r="AA739" s="0" t="s">
        <v>5089</v>
      </c>
      <c r="AB739" s="0" t="s">
        <v>5139</v>
      </c>
      <c r="AC739" s="0" t="s">
        <v>19</v>
      </c>
      <c r="AD739" s="0" t="s">
        <v>19</v>
      </c>
      <c r="AE739" s="0" t="s">
        <v>61</v>
      </c>
      <c r="AF739" s="0" t="s">
        <v>22</v>
      </c>
      <c r="AG739" s="0" t="s">
        <v>22</v>
      </c>
      <c r="AH739" s="0" t="s">
        <v>22</v>
      </c>
      <c r="AI739" s="0" t="s">
        <v>22</v>
      </c>
      <c r="AJ739" s="0" t="s">
        <v>3622</v>
      </c>
      <c r="AK739" s="0" t="s">
        <v>3622</v>
      </c>
    </row>
    <row customHeight="1" ht="11.25">
      <c r="A740" s="0" t="s">
        <v>22</v>
      </c>
      <c r="B740" s="0" t="s">
        <v>48</v>
      </c>
      <c r="C740" s="0" t="s">
        <v>50</v>
      </c>
      <c r="D740" s="0" t="s">
        <v>22</v>
      </c>
      <c r="E740" s="0" t="s">
        <v>5136</v>
      </c>
      <c r="F740" s="0" t="s">
        <v>1257</v>
      </c>
      <c r="G740" s="0" t="s">
        <v>3550</v>
      </c>
      <c r="H740" s="0" t="s">
        <v>3550</v>
      </c>
      <c r="I740" s="0" t="s">
        <v>3551</v>
      </c>
      <c r="J740" s="0" t="s">
        <v>5118</v>
      </c>
      <c r="K740" s="0" t="s">
        <v>5119</v>
      </c>
      <c r="L740" s="0" t="s">
        <v>5137</v>
      </c>
      <c r="M740" s="0" t="s">
        <v>5137</v>
      </c>
      <c r="N740" s="0" t="s">
        <v>128</v>
      </c>
      <c r="O740" s="0" t="s">
        <v>3550</v>
      </c>
      <c r="P740" s="0" t="s">
        <v>3550</v>
      </c>
      <c r="Q740" s="0" t="s">
        <v>3551</v>
      </c>
      <c r="R740" s="0" t="s">
        <v>4974</v>
      </c>
      <c r="S740" s="0" t="s">
        <v>4975</v>
      </c>
      <c r="T740" s="0" t="s">
        <v>3604</v>
      </c>
      <c r="U740" s="0" t="s">
        <v>3605</v>
      </c>
      <c r="V740" s="0" t="s">
        <v>3606</v>
      </c>
      <c r="W740" s="0" t="s">
        <v>3607</v>
      </c>
      <c r="X740" s="0" t="s">
        <v>3608</v>
      </c>
      <c r="Y740" s="0" t="s">
        <v>3605</v>
      </c>
      <c r="Z740" s="0" t="s">
        <v>5138</v>
      </c>
      <c r="AA740" s="0" t="s">
        <v>5089</v>
      </c>
      <c r="AB740" s="0" t="s">
        <v>5139</v>
      </c>
      <c r="AC740" s="0" t="s">
        <v>19</v>
      </c>
      <c r="AD740" s="0" t="s">
        <v>19</v>
      </c>
      <c r="AE740" s="0" t="s">
        <v>61</v>
      </c>
      <c r="AF740" s="0" t="s">
        <v>22</v>
      </c>
      <c r="AG740" s="0" t="s">
        <v>22</v>
      </c>
      <c r="AH740" s="0" t="s">
        <v>22</v>
      </c>
      <c r="AI740" s="0" t="s">
        <v>22</v>
      </c>
      <c r="AJ740" s="0" t="s">
        <v>3622</v>
      </c>
      <c r="AK740" s="0" t="s">
        <v>3622</v>
      </c>
    </row>
    <row customHeight="1" ht="11.25">
      <c r="A741" s="0" t="s">
        <v>22</v>
      </c>
      <c r="B741" s="0" t="s">
        <v>48</v>
      </c>
      <c r="C741" s="0" t="s">
        <v>50</v>
      </c>
      <c r="D741" s="0" t="s">
        <v>22</v>
      </c>
      <c r="E741" s="0" t="s">
        <v>5136</v>
      </c>
      <c r="F741" s="0" t="s">
        <v>1257</v>
      </c>
      <c r="G741" s="0" t="s">
        <v>3550</v>
      </c>
      <c r="H741" s="0" t="s">
        <v>3550</v>
      </c>
      <c r="I741" s="0" t="s">
        <v>3551</v>
      </c>
      <c r="J741" s="0" t="s">
        <v>5118</v>
      </c>
      <c r="K741" s="0" t="s">
        <v>5119</v>
      </c>
      <c r="L741" s="0" t="s">
        <v>5137</v>
      </c>
      <c r="M741" s="0" t="s">
        <v>5137</v>
      </c>
      <c r="N741" s="0" t="s">
        <v>132</v>
      </c>
      <c r="O741" s="0" t="s">
        <v>3550</v>
      </c>
      <c r="P741" s="0" t="s">
        <v>3550</v>
      </c>
      <c r="Q741" s="0" t="s">
        <v>3551</v>
      </c>
      <c r="R741" s="0" t="s">
        <v>4985</v>
      </c>
      <c r="S741" s="0" t="s">
        <v>4986</v>
      </c>
      <c r="T741" s="0" t="s">
        <v>3604</v>
      </c>
      <c r="U741" s="0" t="s">
        <v>3605</v>
      </c>
      <c r="V741" s="0" t="s">
        <v>3606</v>
      </c>
      <c r="W741" s="0" t="s">
        <v>3607</v>
      </c>
      <c r="X741" s="0" t="s">
        <v>3608</v>
      </c>
      <c r="Y741" s="0" t="s">
        <v>3605</v>
      </c>
      <c r="Z741" s="0" t="s">
        <v>5138</v>
      </c>
      <c r="AA741" s="0" t="s">
        <v>5089</v>
      </c>
      <c r="AB741" s="0" t="s">
        <v>5139</v>
      </c>
      <c r="AC741" s="0" t="s">
        <v>19</v>
      </c>
      <c r="AD741" s="0" t="s">
        <v>19</v>
      </c>
      <c r="AE741" s="0" t="s">
        <v>61</v>
      </c>
      <c r="AF741" s="0" t="s">
        <v>22</v>
      </c>
      <c r="AG741" s="0" t="s">
        <v>22</v>
      </c>
      <c r="AH741" s="0" t="s">
        <v>22</v>
      </c>
      <c r="AI741" s="0" t="s">
        <v>22</v>
      </c>
      <c r="AJ741" s="0" t="s">
        <v>3622</v>
      </c>
      <c r="AK741" s="0" t="s">
        <v>3622</v>
      </c>
    </row>
    <row customHeight="1" ht="11.25">
      <c r="A742" s="0" t="s">
        <v>22</v>
      </c>
      <c r="B742" s="0" t="s">
        <v>48</v>
      </c>
      <c r="C742" s="0" t="s">
        <v>50</v>
      </c>
      <c r="D742" s="0" t="s">
        <v>22</v>
      </c>
      <c r="E742" s="0" t="s">
        <v>5136</v>
      </c>
      <c r="F742" s="0" t="s">
        <v>1257</v>
      </c>
      <c r="G742" s="0" t="s">
        <v>162</v>
      </c>
      <c r="H742" s="0" t="s">
        <v>162</v>
      </c>
      <c r="I742" s="0" t="s">
        <v>163</v>
      </c>
      <c r="J742" s="0" t="s">
        <v>5118</v>
      </c>
      <c r="K742" s="0" t="s">
        <v>5127</v>
      </c>
      <c r="L742" s="0" t="s">
        <v>5137</v>
      </c>
      <c r="M742" s="0" t="s">
        <v>5137</v>
      </c>
      <c r="N742" s="0" t="s">
        <v>98</v>
      </c>
      <c r="O742" s="0" t="s">
        <v>162</v>
      </c>
      <c r="P742" s="0" t="s">
        <v>162</v>
      </c>
      <c r="Q742" s="0" t="s">
        <v>163</v>
      </c>
      <c r="R742" s="0" t="s">
        <v>5118</v>
      </c>
      <c r="S742" s="0" t="s">
        <v>5127</v>
      </c>
      <c r="T742" s="0" t="s">
        <v>3604</v>
      </c>
      <c r="U742" s="0" t="s">
        <v>3605</v>
      </c>
      <c r="V742" s="0" t="s">
        <v>3606</v>
      </c>
      <c r="W742" s="0" t="s">
        <v>3607</v>
      </c>
      <c r="X742" s="0" t="s">
        <v>3608</v>
      </c>
      <c r="Y742" s="0" t="s">
        <v>3605</v>
      </c>
      <c r="Z742" s="0" t="s">
        <v>5138</v>
      </c>
      <c r="AA742" s="0" t="s">
        <v>5089</v>
      </c>
      <c r="AB742" s="0" t="s">
        <v>5139</v>
      </c>
      <c r="AC742" s="0" t="s">
        <v>19</v>
      </c>
      <c r="AD742" s="0" t="s">
        <v>19</v>
      </c>
      <c r="AE742" s="0" t="s">
        <v>61</v>
      </c>
      <c r="AF742" s="0" t="s">
        <v>22</v>
      </c>
      <c r="AG742" s="0" t="s">
        <v>22</v>
      </c>
      <c r="AH742" s="0" t="s">
        <v>22</v>
      </c>
      <c r="AI742" s="0" t="s">
        <v>22</v>
      </c>
      <c r="AJ742" s="0" t="s">
        <v>3622</v>
      </c>
      <c r="AK742" s="0" t="s">
        <v>3622</v>
      </c>
    </row>
    <row customHeight="1" ht="11.25">
      <c r="A743" s="0" t="s">
        <v>22</v>
      </c>
      <c r="B743" s="0" t="s">
        <v>48</v>
      </c>
      <c r="C743" s="0" t="s">
        <v>50</v>
      </c>
      <c r="D743" s="0" t="s">
        <v>22</v>
      </c>
      <c r="E743" s="0" t="s">
        <v>5136</v>
      </c>
      <c r="F743" s="0" t="s">
        <v>1257</v>
      </c>
      <c r="G743" s="0" t="s">
        <v>162</v>
      </c>
      <c r="H743" s="0" t="s">
        <v>162</v>
      </c>
      <c r="I743" s="0" t="s">
        <v>163</v>
      </c>
      <c r="J743" s="0" t="s">
        <v>5118</v>
      </c>
      <c r="K743" s="0" t="s">
        <v>5127</v>
      </c>
      <c r="L743" s="0" t="s">
        <v>5137</v>
      </c>
      <c r="M743" s="0" t="s">
        <v>5137</v>
      </c>
      <c r="N743" s="0" t="s">
        <v>101</v>
      </c>
      <c r="O743" s="0" t="s">
        <v>162</v>
      </c>
      <c r="P743" s="0" t="s">
        <v>162</v>
      </c>
      <c r="Q743" s="0" t="s">
        <v>163</v>
      </c>
      <c r="R743" s="0" t="s">
        <v>5085</v>
      </c>
      <c r="S743" s="0" t="s">
        <v>5091</v>
      </c>
      <c r="T743" s="0" t="s">
        <v>3604</v>
      </c>
      <c r="U743" s="0" t="s">
        <v>3605</v>
      </c>
      <c r="V743" s="0" t="s">
        <v>3606</v>
      </c>
      <c r="W743" s="0" t="s">
        <v>3607</v>
      </c>
      <c r="X743" s="0" t="s">
        <v>3608</v>
      </c>
      <c r="Y743" s="0" t="s">
        <v>3605</v>
      </c>
      <c r="Z743" s="0" t="s">
        <v>5138</v>
      </c>
      <c r="AA743" s="0" t="s">
        <v>5089</v>
      </c>
      <c r="AB743" s="0" t="s">
        <v>5139</v>
      </c>
      <c r="AC743" s="0" t="s">
        <v>19</v>
      </c>
      <c r="AD743" s="0" t="s">
        <v>19</v>
      </c>
      <c r="AE743" s="0" t="s">
        <v>61</v>
      </c>
      <c r="AF743" s="0" t="s">
        <v>22</v>
      </c>
      <c r="AG743" s="0" t="s">
        <v>22</v>
      </c>
      <c r="AH743" s="0" t="s">
        <v>22</v>
      </c>
      <c r="AI743" s="0" t="s">
        <v>22</v>
      </c>
      <c r="AJ743" s="0" t="s">
        <v>3622</v>
      </c>
      <c r="AK743" s="0" t="s">
        <v>3622</v>
      </c>
    </row>
    <row customHeight="1" ht="11.25">
      <c r="A744" s="0" t="s">
        <v>22</v>
      </c>
      <c r="B744" s="0" t="s">
        <v>48</v>
      </c>
      <c r="C744" s="0" t="s">
        <v>50</v>
      </c>
      <c r="D744" s="0" t="s">
        <v>22</v>
      </c>
      <c r="E744" s="0" t="s">
        <v>5140</v>
      </c>
      <c r="F744" s="0" t="s">
        <v>1257</v>
      </c>
      <c r="G744" s="0" t="s">
        <v>3550</v>
      </c>
      <c r="H744" s="0" t="s">
        <v>3550</v>
      </c>
      <c r="I744" s="0" t="s">
        <v>3551</v>
      </c>
      <c r="J744" s="0" t="s">
        <v>5085</v>
      </c>
      <c r="K744" s="0" t="s">
        <v>5086</v>
      </c>
      <c r="L744" s="0" t="s">
        <v>5120</v>
      </c>
      <c r="M744" s="0" t="s">
        <v>5120</v>
      </c>
      <c r="N744" s="0" t="s">
        <v>138</v>
      </c>
      <c r="O744" s="0" t="s">
        <v>3550</v>
      </c>
      <c r="P744" s="0" t="s">
        <v>3550</v>
      </c>
      <c r="Q744" s="0" t="s">
        <v>3551</v>
      </c>
      <c r="R744" s="0" t="s">
        <v>5123</v>
      </c>
      <c r="S744" s="0" t="s">
        <v>5124</v>
      </c>
      <c r="T744" s="0" t="s">
        <v>3604</v>
      </c>
      <c r="U744" s="0" t="s">
        <v>3605</v>
      </c>
      <c r="V744" s="0" t="s">
        <v>3606</v>
      </c>
      <c r="W744" s="0" t="s">
        <v>3607</v>
      </c>
      <c r="X744" s="0" t="s">
        <v>3608</v>
      </c>
      <c r="Y744" s="0" t="s">
        <v>3605</v>
      </c>
      <c r="Z744" s="0" t="s">
        <v>5141</v>
      </c>
      <c r="AA744" s="0" t="s">
        <v>3903</v>
      </c>
      <c r="AB744" s="0" t="s">
        <v>5142</v>
      </c>
      <c r="AC744" s="0" t="s">
        <v>19</v>
      </c>
      <c r="AD744" s="0" t="s">
        <v>19</v>
      </c>
      <c r="AE744" s="0" t="s">
        <v>61</v>
      </c>
      <c r="AF744" s="0" t="s">
        <v>22</v>
      </c>
      <c r="AG744" s="0" t="s">
        <v>22</v>
      </c>
      <c r="AH744" s="0" t="s">
        <v>22</v>
      </c>
      <c r="AI744" s="0" t="s">
        <v>22</v>
      </c>
      <c r="AJ744" s="0" t="s">
        <v>3622</v>
      </c>
      <c r="AK744" s="0" t="s">
        <v>3622</v>
      </c>
    </row>
    <row customHeight="1" ht="11.25">
      <c r="A745" s="0" t="s">
        <v>22</v>
      </c>
      <c r="B745" s="0" t="s">
        <v>48</v>
      </c>
      <c r="C745" s="0" t="s">
        <v>50</v>
      </c>
      <c r="D745" s="0" t="s">
        <v>22</v>
      </c>
      <c r="E745" s="0" t="s">
        <v>5140</v>
      </c>
      <c r="F745" s="0" t="s">
        <v>1257</v>
      </c>
      <c r="G745" s="0" t="s">
        <v>3550</v>
      </c>
      <c r="H745" s="0" t="s">
        <v>3550</v>
      </c>
      <c r="I745" s="0" t="s">
        <v>3551</v>
      </c>
      <c r="J745" s="0" t="s">
        <v>5085</v>
      </c>
      <c r="K745" s="0" t="s">
        <v>5086</v>
      </c>
      <c r="L745" s="0" t="s">
        <v>5120</v>
      </c>
      <c r="M745" s="0" t="s">
        <v>5120</v>
      </c>
      <c r="N745" s="0" t="s">
        <v>91</v>
      </c>
      <c r="O745" s="0" t="s">
        <v>3550</v>
      </c>
      <c r="P745" s="0" t="s">
        <v>3550</v>
      </c>
      <c r="Q745" s="0" t="s">
        <v>3551</v>
      </c>
      <c r="R745" s="0" t="s">
        <v>5041</v>
      </c>
      <c r="S745" s="0" t="s">
        <v>5042</v>
      </c>
      <c r="T745" s="0" t="s">
        <v>3604</v>
      </c>
      <c r="U745" s="0" t="s">
        <v>3605</v>
      </c>
      <c r="V745" s="0" t="s">
        <v>3606</v>
      </c>
      <c r="W745" s="0" t="s">
        <v>3607</v>
      </c>
      <c r="X745" s="0" t="s">
        <v>3608</v>
      </c>
      <c r="Y745" s="0" t="s">
        <v>3605</v>
      </c>
      <c r="Z745" s="0" t="s">
        <v>5141</v>
      </c>
      <c r="AA745" s="0" t="s">
        <v>3903</v>
      </c>
      <c r="AB745" s="0" t="s">
        <v>5142</v>
      </c>
      <c r="AC745" s="0" t="s">
        <v>19</v>
      </c>
      <c r="AD745" s="0" t="s">
        <v>19</v>
      </c>
      <c r="AE745" s="0" t="s">
        <v>61</v>
      </c>
      <c r="AF745" s="0" t="s">
        <v>22</v>
      </c>
      <c r="AG745" s="0" t="s">
        <v>22</v>
      </c>
      <c r="AH745" s="0" t="s">
        <v>22</v>
      </c>
      <c r="AI745" s="0" t="s">
        <v>22</v>
      </c>
      <c r="AJ745" s="0" t="s">
        <v>3622</v>
      </c>
      <c r="AK745" s="0" t="s">
        <v>3622</v>
      </c>
    </row>
    <row customHeight="1" ht="11.25">
      <c r="A746" s="0" t="s">
        <v>22</v>
      </c>
      <c r="B746" s="0" t="s">
        <v>48</v>
      </c>
      <c r="C746" s="0" t="s">
        <v>50</v>
      </c>
      <c r="D746" s="0" t="s">
        <v>22</v>
      </c>
      <c r="E746" s="0" t="s">
        <v>5140</v>
      </c>
      <c r="F746" s="0" t="s">
        <v>1257</v>
      </c>
      <c r="G746" s="0" t="s">
        <v>3550</v>
      </c>
      <c r="H746" s="0" t="s">
        <v>3550</v>
      </c>
      <c r="I746" s="0" t="s">
        <v>3551</v>
      </c>
      <c r="J746" s="0" t="s">
        <v>5085</v>
      </c>
      <c r="K746" s="0" t="s">
        <v>5086</v>
      </c>
      <c r="L746" s="0" t="s">
        <v>5120</v>
      </c>
      <c r="M746" s="0" t="s">
        <v>5120</v>
      </c>
      <c r="N746" s="0" t="s">
        <v>150</v>
      </c>
      <c r="O746" s="0" t="s">
        <v>3550</v>
      </c>
      <c r="P746" s="0" t="s">
        <v>3550</v>
      </c>
      <c r="Q746" s="0" t="s">
        <v>3551</v>
      </c>
      <c r="R746" s="0" t="s">
        <v>3723</v>
      </c>
      <c r="S746" s="0" t="s">
        <v>3724</v>
      </c>
      <c r="T746" s="0" t="s">
        <v>3604</v>
      </c>
      <c r="U746" s="0" t="s">
        <v>3605</v>
      </c>
      <c r="V746" s="0" t="s">
        <v>3606</v>
      </c>
      <c r="W746" s="0" t="s">
        <v>3607</v>
      </c>
      <c r="X746" s="0" t="s">
        <v>3608</v>
      </c>
      <c r="Y746" s="0" t="s">
        <v>3605</v>
      </c>
      <c r="Z746" s="0" t="s">
        <v>5141</v>
      </c>
      <c r="AA746" s="0" t="s">
        <v>3903</v>
      </c>
      <c r="AB746" s="0" t="s">
        <v>5142</v>
      </c>
      <c r="AC746" s="0" t="s">
        <v>19</v>
      </c>
      <c r="AD746" s="0" t="s">
        <v>19</v>
      </c>
      <c r="AE746" s="0" t="s">
        <v>61</v>
      </c>
      <c r="AF746" s="0" t="s">
        <v>22</v>
      </c>
      <c r="AG746" s="0" t="s">
        <v>22</v>
      </c>
      <c r="AH746" s="0" t="s">
        <v>22</v>
      </c>
      <c r="AI746" s="0" t="s">
        <v>22</v>
      </c>
      <c r="AJ746" s="0" t="s">
        <v>3622</v>
      </c>
      <c r="AK746" s="0" t="s">
        <v>3622</v>
      </c>
    </row>
    <row customHeight="1" ht="11.25">
      <c r="A747" s="0" t="s">
        <v>22</v>
      </c>
      <c r="B747" s="0" t="s">
        <v>48</v>
      </c>
      <c r="C747" s="0" t="s">
        <v>50</v>
      </c>
      <c r="D747" s="0" t="s">
        <v>22</v>
      </c>
      <c r="E747" s="0" t="s">
        <v>5140</v>
      </c>
      <c r="F747" s="0" t="s">
        <v>1257</v>
      </c>
      <c r="G747" s="0" t="s">
        <v>3550</v>
      </c>
      <c r="H747" s="0" t="s">
        <v>3550</v>
      </c>
      <c r="I747" s="0" t="s">
        <v>3551</v>
      </c>
      <c r="J747" s="0" t="s">
        <v>5085</v>
      </c>
      <c r="K747" s="0" t="s">
        <v>5086</v>
      </c>
      <c r="L747" s="0" t="s">
        <v>5120</v>
      </c>
      <c r="M747" s="0" t="s">
        <v>5120</v>
      </c>
      <c r="N747" s="0" t="s">
        <v>118</v>
      </c>
      <c r="O747" s="0" t="s">
        <v>3550</v>
      </c>
      <c r="P747" s="0" t="s">
        <v>3550</v>
      </c>
      <c r="Q747" s="0" t="s">
        <v>3551</v>
      </c>
      <c r="R747" s="0" t="s">
        <v>4981</v>
      </c>
      <c r="S747" s="0" t="s">
        <v>4982</v>
      </c>
      <c r="T747" s="0" t="s">
        <v>3604</v>
      </c>
      <c r="U747" s="0" t="s">
        <v>3605</v>
      </c>
      <c r="V747" s="0" t="s">
        <v>3606</v>
      </c>
      <c r="W747" s="0" t="s">
        <v>3607</v>
      </c>
      <c r="X747" s="0" t="s">
        <v>3608</v>
      </c>
      <c r="Y747" s="0" t="s">
        <v>3605</v>
      </c>
      <c r="Z747" s="0" t="s">
        <v>5141</v>
      </c>
      <c r="AA747" s="0" t="s">
        <v>3903</v>
      </c>
      <c r="AB747" s="0" t="s">
        <v>5142</v>
      </c>
      <c r="AC747" s="0" t="s">
        <v>19</v>
      </c>
      <c r="AD747" s="0" t="s">
        <v>19</v>
      </c>
      <c r="AE747" s="0" t="s">
        <v>61</v>
      </c>
      <c r="AF747" s="0" t="s">
        <v>22</v>
      </c>
      <c r="AG747" s="0" t="s">
        <v>22</v>
      </c>
      <c r="AH747" s="0" t="s">
        <v>22</v>
      </c>
      <c r="AI747" s="0" t="s">
        <v>22</v>
      </c>
      <c r="AJ747" s="0" t="s">
        <v>3622</v>
      </c>
      <c r="AK747" s="0" t="s">
        <v>3622</v>
      </c>
    </row>
    <row customHeight="1" ht="11.25">
      <c r="A748" s="0" t="s">
        <v>22</v>
      </c>
      <c r="B748" s="0" t="s">
        <v>48</v>
      </c>
      <c r="C748" s="0" t="s">
        <v>50</v>
      </c>
      <c r="D748" s="0" t="s">
        <v>22</v>
      </c>
      <c r="E748" s="0" t="s">
        <v>5140</v>
      </c>
      <c r="F748" s="0" t="s">
        <v>1257</v>
      </c>
      <c r="G748" s="0" t="s">
        <v>3550</v>
      </c>
      <c r="H748" s="0" t="s">
        <v>3550</v>
      </c>
      <c r="I748" s="0" t="s">
        <v>3551</v>
      </c>
      <c r="J748" s="0" t="s">
        <v>5085</v>
      </c>
      <c r="K748" s="0" t="s">
        <v>5086</v>
      </c>
      <c r="L748" s="0" t="s">
        <v>5120</v>
      </c>
      <c r="M748" s="0" t="s">
        <v>5120</v>
      </c>
      <c r="N748" s="0" t="s">
        <v>101</v>
      </c>
      <c r="O748" s="0" t="s">
        <v>3550</v>
      </c>
      <c r="P748" s="0" t="s">
        <v>3550</v>
      </c>
      <c r="Q748" s="0" t="s">
        <v>3551</v>
      </c>
      <c r="R748" s="0" t="s">
        <v>5053</v>
      </c>
      <c r="S748" s="0" t="s">
        <v>5054</v>
      </c>
      <c r="T748" s="0" t="s">
        <v>3604</v>
      </c>
      <c r="U748" s="0" t="s">
        <v>3605</v>
      </c>
      <c r="V748" s="0" t="s">
        <v>3606</v>
      </c>
      <c r="W748" s="0" t="s">
        <v>3607</v>
      </c>
      <c r="X748" s="0" t="s">
        <v>3608</v>
      </c>
      <c r="Y748" s="0" t="s">
        <v>3605</v>
      </c>
      <c r="Z748" s="0" t="s">
        <v>5141</v>
      </c>
      <c r="AA748" s="0" t="s">
        <v>3903</v>
      </c>
      <c r="AB748" s="0" t="s">
        <v>5142</v>
      </c>
      <c r="AC748" s="0" t="s">
        <v>19</v>
      </c>
      <c r="AD748" s="0" t="s">
        <v>19</v>
      </c>
      <c r="AE748" s="0" t="s">
        <v>61</v>
      </c>
      <c r="AF748" s="0" t="s">
        <v>22</v>
      </c>
      <c r="AG748" s="0" t="s">
        <v>22</v>
      </c>
      <c r="AH748" s="0" t="s">
        <v>22</v>
      </c>
      <c r="AI748" s="0" t="s">
        <v>22</v>
      </c>
      <c r="AJ748" s="0" t="s">
        <v>3622</v>
      </c>
      <c r="AK748" s="0" t="s">
        <v>3622</v>
      </c>
    </row>
    <row customHeight="1" ht="11.25">
      <c r="A749" s="0" t="s">
        <v>22</v>
      </c>
      <c r="B749" s="0" t="s">
        <v>48</v>
      </c>
      <c r="C749" s="0" t="s">
        <v>50</v>
      </c>
      <c r="D749" s="0" t="s">
        <v>22</v>
      </c>
      <c r="E749" s="0" t="s">
        <v>5140</v>
      </c>
      <c r="F749" s="0" t="s">
        <v>1257</v>
      </c>
      <c r="G749" s="0" t="s">
        <v>3550</v>
      </c>
      <c r="H749" s="0" t="s">
        <v>3550</v>
      </c>
      <c r="I749" s="0" t="s">
        <v>3551</v>
      </c>
      <c r="J749" s="0" t="s">
        <v>5085</v>
      </c>
      <c r="K749" s="0" t="s">
        <v>5086</v>
      </c>
      <c r="L749" s="0" t="s">
        <v>5120</v>
      </c>
      <c r="M749" s="0" t="s">
        <v>5120</v>
      </c>
      <c r="N749" s="0" t="s">
        <v>89</v>
      </c>
      <c r="O749" s="0" t="s">
        <v>3550</v>
      </c>
      <c r="P749" s="0" t="s">
        <v>3550</v>
      </c>
      <c r="Q749" s="0" t="s">
        <v>3551</v>
      </c>
      <c r="R749" s="0" t="s">
        <v>5060</v>
      </c>
      <c r="S749" s="0" t="s">
        <v>5061</v>
      </c>
      <c r="T749" s="0" t="s">
        <v>3604</v>
      </c>
      <c r="U749" s="0" t="s">
        <v>3605</v>
      </c>
      <c r="V749" s="0" t="s">
        <v>3606</v>
      </c>
      <c r="W749" s="0" t="s">
        <v>3607</v>
      </c>
      <c r="X749" s="0" t="s">
        <v>3608</v>
      </c>
      <c r="Y749" s="0" t="s">
        <v>3605</v>
      </c>
      <c r="Z749" s="0" t="s">
        <v>5141</v>
      </c>
      <c r="AA749" s="0" t="s">
        <v>3903</v>
      </c>
      <c r="AB749" s="0" t="s">
        <v>5142</v>
      </c>
      <c r="AC749" s="0" t="s">
        <v>19</v>
      </c>
      <c r="AD749" s="0" t="s">
        <v>19</v>
      </c>
      <c r="AE749" s="0" t="s">
        <v>61</v>
      </c>
      <c r="AF749" s="0" t="s">
        <v>22</v>
      </c>
      <c r="AG749" s="0" t="s">
        <v>22</v>
      </c>
      <c r="AH749" s="0" t="s">
        <v>22</v>
      </c>
      <c r="AI749" s="0" t="s">
        <v>22</v>
      </c>
      <c r="AJ749" s="0" t="s">
        <v>3622</v>
      </c>
      <c r="AK749" s="0" t="s">
        <v>3622</v>
      </c>
    </row>
    <row customHeight="1" ht="11.25">
      <c r="A750" s="0" t="s">
        <v>22</v>
      </c>
      <c r="B750" s="0" t="s">
        <v>48</v>
      </c>
      <c r="C750" s="0" t="s">
        <v>50</v>
      </c>
      <c r="D750" s="0" t="s">
        <v>22</v>
      </c>
      <c r="E750" s="0" t="s">
        <v>5140</v>
      </c>
      <c r="F750" s="0" t="s">
        <v>1257</v>
      </c>
      <c r="G750" s="0" t="s">
        <v>3550</v>
      </c>
      <c r="H750" s="0" t="s">
        <v>3550</v>
      </c>
      <c r="I750" s="0" t="s">
        <v>3551</v>
      </c>
      <c r="J750" s="0" t="s">
        <v>5085</v>
      </c>
      <c r="K750" s="0" t="s">
        <v>5086</v>
      </c>
      <c r="L750" s="0" t="s">
        <v>5120</v>
      </c>
      <c r="M750" s="0" t="s">
        <v>5120</v>
      </c>
      <c r="N750" s="0" t="s">
        <v>92</v>
      </c>
      <c r="O750" s="0" t="s">
        <v>3550</v>
      </c>
      <c r="P750" s="0" t="s">
        <v>3550</v>
      </c>
      <c r="Q750" s="0" t="s">
        <v>3551</v>
      </c>
      <c r="R750" s="0" t="s">
        <v>5093</v>
      </c>
      <c r="S750" s="0" t="s">
        <v>5094</v>
      </c>
      <c r="T750" s="0" t="s">
        <v>3604</v>
      </c>
      <c r="U750" s="0" t="s">
        <v>3605</v>
      </c>
      <c r="V750" s="0" t="s">
        <v>3606</v>
      </c>
      <c r="W750" s="0" t="s">
        <v>3607</v>
      </c>
      <c r="X750" s="0" t="s">
        <v>3608</v>
      </c>
      <c r="Y750" s="0" t="s">
        <v>3605</v>
      </c>
      <c r="Z750" s="0" t="s">
        <v>5141</v>
      </c>
      <c r="AA750" s="0" t="s">
        <v>3903</v>
      </c>
      <c r="AB750" s="0" t="s">
        <v>5142</v>
      </c>
      <c r="AC750" s="0" t="s">
        <v>19</v>
      </c>
      <c r="AD750" s="0" t="s">
        <v>19</v>
      </c>
      <c r="AE750" s="0" t="s">
        <v>61</v>
      </c>
      <c r="AF750" s="0" t="s">
        <v>22</v>
      </c>
      <c r="AG750" s="0" t="s">
        <v>22</v>
      </c>
      <c r="AH750" s="0" t="s">
        <v>22</v>
      </c>
      <c r="AI750" s="0" t="s">
        <v>22</v>
      </c>
      <c r="AJ750" s="0" t="s">
        <v>3622</v>
      </c>
      <c r="AK750" s="0" t="s">
        <v>3622</v>
      </c>
    </row>
    <row customHeight="1" ht="11.25">
      <c r="A751" s="0" t="s">
        <v>22</v>
      </c>
      <c r="B751" s="0" t="s">
        <v>48</v>
      </c>
      <c r="C751" s="0" t="s">
        <v>50</v>
      </c>
      <c r="D751" s="0" t="s">
        <v>22</v>
      </c>
      <c r="E751" s="0" t="s">
        <v>5140</v>
      </c>
      <c r="F751" s="0" t="s">
        <v>1257</v>
      </c>
      <c r="G751" s="0" t="s">
        <v>3550</v>
      </c>
      <c r="H751" s="0" t="s">
        <v>3550</v>
      </c>
      <c r="I751" s="0" t="s">
        <v>3551</v>
      </c>
      <c r="J751" s="0" t="s">
        <v>5085</v>
      </c>
      <c r="K751" s="0" t="s">
        <v>5086</v>
      </c>
      <c r="L751" s="0" t="s">
        <v>5120</v>
      </c>
      <c r="M751" s="0" t="s">
        <v>5120</v>
      </c>
      <c r="N751" s="0" t="s">
        <v>132</v>
      </c>
      <c r="O751" s="0" t="s">
        <v>3550</v>
      </c>
      <c r="P751" s="0" t="s">
        <v>3550</v>
      </c>
      <c r="Q751" s="0" t="s">
        <v>3551</v>
      </c>
      <c r="R751" s="0" t="s">
        <v>4891</v>
      </c>
      <c r="S751" s="0" t="s">
        <v>4892</v>
      </c>
      <c r="T751" s="0" t="s">
        <v>3604</v>
      </c>
      <c r="U751" s="0" t="s">
        <v>3605</v>
      </c>
      <c r="V751" s="0" t="s">
        <v>3606</v>
      </c>
      <c r="W751" s="0" t="s">
        <v>3607</v>
      </c>
      <c r="X751" s="0" t="s">
        <v>3608</v>
      </c>
      <c r="Y751" s="0" t="s">
        <v>3605</v>
      </c>
      <c r="Z751" s="0" t="s">
        <v>5141</v>
      </c>
      <c r="AA751" s="0" t="s">
        <v>3903</v>
      </c>
      <c r="AB751" s="0" t="s">
        <v>5142</v>
      </c>
      <c r="AC751" s="0" t="s">
        <v>19</v>
      </c>
      <c r="AD751" s="0" t="s">
        <v>19</v>
      </c>
      <c r="AE751" s="0" t="s">
        <v>61</v>
      </c>
      <c r="AF751" s="0" t="s">
        <v>22</v>
      </c>
      <c r="AG751" s="0" t="s">
        <v>22</v>
      </c>
      <c r="AH751" s="0" t="s">
        <v>22</v>
      </c>
      <c r="AI751" s="0" t="s">
        <v>22</v>
      </c>
      <c r="AJ751" s="0" t="s">
        <v>3622</v>
      </c>
      <c r="AK751" s="0" t="s">
        <v>3622</v>
      </c>
    </row>
    <row customHeight="1" ht="11.25">
      <c r="A752" s="0" t="s">
        <v>22</v>
      </c>
      <c r="B752" s="0" t="s">
        <v>48</v>
      </c>
      <c r="C752" s="0" t="s">
        <v>50</v>
      </c>
      <c r="D752" s="0" t="s">
        <v>22</v>
      </c>
      <c r="E752" s="0" t="s">
        <v>5140</v>
      </c>
      <c r="F752" s="0" t="s">
        <v>1257</v>
      </c>
      <c r="G752" s="0" t="s">
        <v>3550</v>
      </c>
      <c r="H752" s="0" t="s">
        <v>3550</v>
      </c>
      <c r="I752" s="0" t="s">
        <v>3551</v>
      </c>
      <c r="J752" s="0" t="s">
        <v>5085</v>
      </c>
      <c r="K752" s="0" t="s">
        <v>5086</v>
      </c>
      <c r="L752" s="0" t="s">
        <v>5120</v>
      </c>
      <c r="M752" s="0" t="s">
        <v>5120</v>
      </c>
      <c r="N752" s="0" t="s">
        <v>117</v>
      </c>
      <c r="O752" s="0" t="s">
        <v>3550</v>
      </c>
      <c r="P752" s="0" t="s">
        <v>3550</v>
      </c>
      <c r="Q752" s="0" t="s">
        <v>3551</v>
      </c>
      <c r="R752" s="0" t="s">
        <v>5097</v>
      </c>
      <c r="S752" s="0" t="s">
        <v>5098</v>
      </c>
      <c r="T752" s="0" t="s">
        <v>3604</v>
      </c>
      <c r="U752" s="0" t="s">
        <v>3605</v>
      </c>
      <c r="V752" s="0" t="s">
        <v>3606</v>
      </c>
      <c r="W752" s="0" t="s">
        <v>3607</v>
      </c>
      <c r="X752" s="0" t="s">
        <v>3608</v>
      </c>
      <c r="Y752" s="0" t="s">
        <v>3605</v>
      </c>
      <c r="Z752" s="0" t="s">
        <v>5141</v>
      </c>
      <c r="AA752" s="0" t="s">
        <v>3903</v>
      </c>
      <c r="AB752" s="0" t="s">
        <v>5142</v>
      </c>
      <c r="AC752" s="0" t="s">
        <v>19</v>
      </c>
      <c r="AD752" s="0" t="s">
        <v>19</v>
      </c>
      <c r="AE752" s="0" t="s">
        <v>61</v>
      </c>
      <c r="AF752" s="0" t="s">
        <v>22</v>
      </c>
      <c r="AG752" s="0" t="s">
        <v>22</v>
      </c>
      <c r="AH752" s="0" t="s">
        <v>22</v>
      </c>
      <c r="AI752" s="0" t="s">
        <v>22</v>
      </c>
      <c r="AJ752" s="0" t="s">
        <v>3622</v>
      </c>
      <c r="AK752" s="0" t="s">
        <v>3622</v>
      </c>
    </row>
    <row customHeight="1" ht="11.25">
      <c r="A753" s="0" t="s">
        <v>22</v>
      </c>
      <c r="B753" s="0" t="s">
        <v>48</v>
      </c>
      <c r="C753" s="0" t="s">
        <v>50</v>
      </c>
      <c r="D753" s="0" t="s">
        <v>22</v>
      </c>
      <c r="E753" s="0" t="s">
        <v>5140</v>
      </c>
      <c r="F753" s="0" t="s">
        <v>1257</v>
      </c>
      <c r="G753" s="0" t="s">
        <v>3550</v>
      </c>
      <c r="H753" s="0" t="s">
        <v>3550</v>
      </c>
      <c r="I753" s="0" t="s">
        <v>3551</v>
      </c>
      <c r="J753" s="0" t="s">
        <v>5085</v>
      </c>
      <c r="K753" s="0" t="s">
        <v>5086</v>
      </c>
      <c r="L753" s="0" t="s">
        <v>5120</v>
      </c>
      <c r="M753" s="0" t="s">
        <v>5120</v>
      </c>
      <c r="N753" s="0" t="s">
        <v>127</v>
      </c>
      <c r="O753" s="0" t="s">
        <v>3550</v>
      </c>
      <c r="P753" s="0" t="s">
        <v>3550</v>
      </c>
      <c r="Q753" s="0" t="s">
        <v>3551</v>
      </c>
      <c r="R753" s="0" t="s">
        <v>4964</v>
      </c>
      <c r="S753" s="0" t="s">
        <v>4965</v>
      </c>
      <c r="T753" s="0" t="s">
        <v>3604</v>
      </c>
      <c r="U753" s="0" t="s">
        <v>3605</v>
      </c>
      <c r="V753" s="0" t="s">
        <v>3606</v>
      </c>
      <c r="W753" s="0" t="s">
        <v>3607</v>
      </c>
      <c r="X753" s="0" t="s">
        <v>3608</v>
      </c>
      <c r="Y753" s="0" t="s">
        <v>3605</v>
      </c>
      <c r="Z753" s="0" t="s">
        <v>5141</v>
      </c>
      <c r="AA753" s="0" t="s">
        <v>3903</v>
      </c>
      <c r="AB753" s="0" t="s">
        <v>5142</v>
      </c>
      <c r="AC753" s="0" t="s">
        <v>19</v>
      </c>
      <c r="AD753" s="0" t="s">
        <v>19</v>
      </c>
      <c r="AE753" s="0" t="s">
        <v>61</v>
      </c>
      <c r="AF753" s="0" t="s">
        <v>22</v>
      </c>
      <c r="AG753" s="0" t="s">
        <v>22</v>
      </c>
      <c r="AH753" s="0" t="s">
        <v>22</v>
      </c>
      <c r="AI753" s="0" t="s">
        <v>22</v>
      </c>
      <c r="AJ753" s="0" t="s">
        <v>3622</v>
      </c>
      <c r="AK753" s="0" t="s">
        <v>3622</v>
      </c>
    </row>
    <row customHeight="1" ht="11.25">
      <c r="A754" s="0" t="s">
        <v>22</v>
      </c>
      <c r="B754" s="0" t="s">
        <v>48</v>
      </c>
      <c r="C754" s="0" t="s">
        <v>50</v>
      </c>
      <c r="D754" s="0" t="s">
        <v>22</v>
      </c>
      <c r="E754" s="0" t="s">
        <v>5140</v>
      </c>
      <c r="F754" s="0" t="s">
        <v>1257</v>
      </c>
      <c r="G754" s="0" t="s">
        <v>3550</v>
      </c>
      <c r="H754" s="0" t="s">
        <v>3550</v>
      </c>
      <c r="I754" s="0" t="s">
        <v>3551</v>
      </c>
      <c r="J754" s="0" t="s">
        <v>5085</v>
      </c>
      <c r="K754" s="0" t="s">
        <v>5086</v>
      </c>
      <c r="L754" s="0" t="s">
        <v>5120</v>
      </c>
      <c r="M754" s="0" t="s">
        <v>5120</v>
      </c>
      <c r="N754" s="0" t="s">
        <v>131</v>
      </c>
      <c r="O754" s="0" t="s">
        <v>3550</v>
      </c>
      <c r="P754" s="0" t="s">
        <v>3550</v>
      </c>
      <c r="Q754" s="0" t="s">
        <v>3551</v>
      </c>
      <c r="R754" s="0" t="s">
        <v>4961</v>
      </c>
      <c r="S754" s="0" t="s">
        <v>4962</v>
      </c>
      <c r="T754" s="0" t="s">
        <v>3604</v>
      </c>
      <c r="U754" s="0" t="s">
        <v>3605</v>
      </c>
      <c r="V754" s="0" t="s">
        <v>3606</v>
      </c>
      <c r="W754" s="0" t="s">
        <v>3607</v>
      </c>
      <c r="X754" s="0" t="s">
        <v>3608</v>
      </c>
      <c r="Y754" s="0" t="s">
        <v>3605</v>
      </c>
      <c r="Z754" s="0" t="s">
        <v>5141</v>
      </c>
      <c r="AA754" s="0" t="s">
        <v>3903</v>
      </c>
      <c r="AB754" s="0" t="s">
        <v>5142</v>
      </c>
      <c r="AC754" s="0" t="s">
        <v>19</v>
      </c>
      <c r="AD754" s="0" t="s">
        <v>19</v>
      </c>
      <c r="AE754" s="0" t="s">
        <v>61</v>
      </c>
      <c r="AF754" s="0" t="s">
        <v>22</v>
      </c>
      <c r="AG754" s="0" t="s">
        <v>22</v>
      </c>
      <c r="AH754" s="0" t="s">
        <v>22</v>
      </c>
      <c r="AI754" s="0" t="s">
        <v>22</v>
      </c>
      <c r="AJ754" s="0" t="s">
        <v>3622</v>
      </c>
      <c r="AK754" s="0" t="s">
        <v>3622</v>
      </c>
    </row>
    <row customHeight="1" ht="11.25">
      <c r="A755" s="0" t="s">
        <v>22</v>
      </c>
      <c r="B755" s="0" t="s">
        <v>48</v>
      </c>
      <c r="C755" s="0" t="s">
        <v>50</v>
      </c>
      <c r="D755" s="0" t="s">
        <v>22</v>
      </c>
      <c r="E755" s="0" t="s">
        <v>5140</v>
      </c>
      <c r="F755" s="0" t="s">
        <v>1257</v>
      </c>
      <c r="G755" s="0" t="s">
        <v>3550</v>
      </c>
      <c r="H755" s="0" t="s">
        <v>3550</v>
      </c>
      <c r="I755" s="0" t="s">
        <v>3551</v>
      </c>
      <c r="J755" s="0" t="s">
        <v>5085</v>
      </c>
      <c r="K755" s="0" t="s">
        <v>5086</v>
      </c>
      <c r="L755" s="0" t="s">
        <v>5120</v>
      </c>
      <c r="M755" s="0" t="s">
        <v>5120</v>
      </c>
      <c r="N755" s="0" t="s">
        <v>90</v>
      </c>
      <c r="O755" s="0" t="s">
        <v>3550</v>
      </c>
      <c r="P755" s="0" t="s">
        <v>3550</v>
      </c>
      <c r="Q755" s="0" t="s">
        <v>3551</v>
      </c>
      <c r="R755" s="0" t="s">
        <v>5065</v>
      </c>
      <c r="S755" s="0" t="s">
        <v>5066</v>
      </c>
      <c r="T755" s="0" t="s">
        <v>3604</v>
      </c>
      <c r="U755" s="0" t="s">
        <v>3605</v>
      </c>
      <c r="V755" s="0" t="s">
        <v>3606</v>
      </c>
      <c r="W755" s="0" t="s">
        <v>3607</v>
      </c>
      <c r="X755" s="0" t="s">
        <v>3608</v>
      </c>
      <c r="Y755" s="0" t="s">
        <v>3605</v>
      </c>
      <c r="Z755" s="0" t="s">
        <v>5141</v>
      </c>
      <c r="AA755" s="0" t="s">
        <v>3903</v>
      </c>
      <c r="AB755" s="0" t="s">
        <v>5142</v>
      </c>
      <c r="AC755" s="0" t="s">
        <v>19</v>
      </c>
      <c r="AD755" s="0" t="s">
        <v>19</v>
      </c>
      <c r="AE755" s="0" t="s">
        <v>61</v>
      </c>
      <c r="AF755" s="0" t="s">
        <v>22</v>
      </c>
      <c r="AG755" s="0" t="s">
        <v>22</v>
      </c>
      <c r="AH755" s="0" t="s">
        <v>22</v>
      </c>
      <c r="AI755" s="0" t="s">
        <v>22</v>
      </c>
      <c r="AJ755" s="0" t="s">
        <v>3622</v>
      </c>
      <c r="AK755" s="0" t="s">
        <v>3622</v>
      </c>
    </row>
    <row customHeight="1" ht="11.25">
      <c r="A756" s="0" t="s">
        <v>22</v>
      </c>
      <c r="B756" s="0" t="s">
        <v>48</v>
      </c>
      <c r="C756" s="0" t="s">
        <v>50</v>
      </c>
      <c r="D756" s="0" t="s">
        <v>22</v>
      </c>
      <c r="E756" s="0" t="s">
        <v>5140</v>
      </c>
      <c r="F756" s="0" t="s">
        <v>1257</v>
      </c>
      <c r="G756" s="0" t="s">
        <v>3550</v>
      </c>
      <c r="H756" s="0" t="s">
        <v>3550</v>
      </c>
      <c r="I756" s="0" t="s">
        <v>3551</v>
      </c>
      <c r="J756" s="0" t="s">
        <v>5085</v>
      </c>
      <c r="K756" s="0" t="s">
        <v>5086</v>
      </c>
      <c r="L756" s="0" t="s">
        <v>5120</v>
      </c>
      <c r="M756" s="0" t="s">
        <v>5120</v>
      </c>
      <c r="N756" s="0" t="s">
        <v>135</v>
      </c>
      <c r="O756" s="0" t="s">
        <v>3550</v>
      </c>
      <c r="P756" s="0" t="s">
        <v>3550</v>
      </c>
      <c r="Q756" s="0" t="s">
        <v>3551</v>
      </c>
      <c r="R756" s="0" t="s">
        <v>5081</v>
      </c>
      <c r="S756" s="0" t="s">
        <v>5082</v>
      </c>
      <c r="T756" s="0" t="s">
        <v>3604</v>
      </c>
      <c r="U756" s="0" t="s">
        <v>3605</v>
      </c>
      <c r="V756" s="0" t="s">
        <v>3606</v>
      </c>
      <c r="W756" s="0" t="s">
        <v>3607</v>
      </c>
      <c r="X756" s="0" t="s">
        <v>3608</v>
      </c>
      <c r="Y756" s="0" t="s">
        <v>3605</v>
      </c>
      <c r="Z756" s="0" t="s">
        <v>5141</v>
      </c>
      <c r="AA756" s="0" t="s">
        <v>3903</v>
      </c>
      <c r="AB756" s="0" t="s">
        <v>5142</v>
      </c>
      <c r="AC756" s="0" t="s">
        <v>19</v>
      </c>
      <c r="AD756" s="0" t="s">
        <v>19</v>
      </c>
      <c r="AE756" s="0" t="s">
        <v>61</v>
      </c>
      <c r="AF756" s="0" t="s">
        <v>22</v>
      </c>
      <c r="AG756" s="0" t="s">
        <v>22</v>
      </c>
      <c r="AH756" s="0" t="s">
        <v>22</v>
      </c>
      <c r="AI756" s="0" t="s">
        <v>22</v>
      </c>
      <c r="AJ756" s="0" t="s">
        <v>3622</v>
      </c>
      <c r="AK756" s="0" t="s">
        <v>3622</v>
      </c>
    </row>
    <row customHeight="1" ht="11.25">
      <c r="A757" s="0" t="s">
        <v>22</v>
      </c>
      <c r="B757" s="0" t="s">
        <v>48</v>
      </c>
      <c r="C757" s="0" t="s">
        <v>50</v>
      </c>
      <c r="D757" s="0" t="s">
        <v>22</v>
      </c>
      <c r="E757" s="0" t="s">
        <v>5140</v>
      </c>
      <c r="F757" s="0" t="s">
        <v>1257</v>
      </c>
      <c r="G757" s="0" t="s">
        <v>3550</v>
      </c>
      <c r="H757" s="0" t="s">
        <v>3550</v>
      </c>
      <c r="I757" s="0" t="s">
        <v>3551</v>
      </c>
      <c r="J757" s="0" t="s">
        <v>5085</v>
      </c>
      <c r="K757" s="0" t="s">
        <v>5086</v>
      </c>
      <c r="L757" s="0" t="s">
        <v>5120</v>
      </c>
      <c r="M757" s="0" t="s">
        <v>5120</v>
      </c>
      <c r="N757" s="0" t="s">
        <v>109</v>
      </c>
      <c r="O757" s="0" t="s">
        <v>3550</v>
      </c>
      <c r="P757" s="0" t="s">
        <v>3550</v>
      </c>
      <c r="Q757" s="0" t="s">
        <v>3551</v>
      </c>
      <c r="R757" s="0" t="s">
        <v>5067</v>
      </c>
      <c r="S757" s="0" t="s">
        <v>5068</v>
      </c>
      <c r="T757" s="0" t="s">
        <v>3604</v>
      </c>
      <c r="U757" s="0" t="s">
        <v>3605</v>
      </c>
      <c r="V757" s="0" t="s">
        <v>3606</v>
      </c>
      <c r="W757" s="0" t="s">
        <v>3607</v>
      </c>
      <c r="X757" s="0" t="s">
        <v>3608</v>
      </c>
      <c r="Y757" s="0" t="s">
        <v>3605</v>
      </c>
      <c r="Z757" s="0" t="s">
        <v>5141</v>
      </c>
      <c r="AA757" s="0" t="s">
        <v>3903</v>
      </c>
      <c r="AB757" s="0" t="s">
        <v>5142</v>
      </c>
      <c r="AC757" s="0" t="s">
        <v>19</v>
      </c>
      <c r="AD757" s="0" t="s">
        <v>19</v>
      </c>
      <c r="AE757" s="0" t="s">
        <v>61</v>
      </c>
      <c r="AF757" s="0" t="s">
        <v>22</v>
      </c>
      <c r="AG757" s="0" t="s">
        <v>22</v>
      </c>
      <c r="AH757" s="0" t="s">
        <v>22</v>
      </c>
      <c r="AI757" s="0" t="s">
        <v>22</v>
      </c>
      <c r="AJ757" s="0" t="s">
        <v>3622</v>
      </c>
      <c r="AK757" s="0" t="s">
        <v>3622</v>
      </c>
    </row>
    <row customHeight="1" ht="11.25">
      <c r="A758" s="0" t="s">
        <v>22</v>
      </c>
      <c r="B758" s="0" t="s">
        <v>48</v>
      </c>
      <c r="C758" s="0" t="s">
        <v>50</v>
      </c>
      <c r="D758" s="0" t="s">
        <v>22</v>
      </c>
      <c r="E758" s="0" t="s">
        <v>5140</v>
      </c>
      <c r="F758" s="0" t="s">
        <v>1257</v>
      </c>
      <c r="G758" s="0" t="s">
        <v>3550</v>
      </c>
      <c r="H758" s="0" t="s">
        <v>3550</v>
      </c>
      <c r="I758" s="0" t="s">
        <v>3551</v>
      </c>
      <c r="J758" s="0" t="s">
        <v>5085</v>
      </c>
      <c r="K758" s="0" t="s">
        <v>5086</v>
      </c>
      <c r="L758" s="0" t="s">
        <v>5120</v>
      </c>
      <c r="M758" s="0" t="s">
        <v>5120</v>
      </c>
      <c r="N758" s="0" t="s">
        <v>98</v>
      </c>
      <c r="O758" s="0" t="s">
        <v>3550</v>
      </c>
      <c r="P758" s="0" t="s">
        <v>3550</v>
      </c>
      <c r="Q758" s="0" t="s">
        <v>3551</v>
      </c>
      <c r="R758" s="0" t="s">
        <v>5085</v>
      </c>
      <c r="S758" s="0" t="s">
        <v>5086</v>
      </c>
      <c r="T758" s="0" t="s">
        <v>3604</v>
      </c>
      <c r="U758" s="0" t="s">
        <v>3605</v>
      </c>
      <c r="V758" s="0" t="s">
        <v>3606</v>
      </c>
      <c r="W758" s="0" t="s">
        <v>3607</v>
      </c>
      <c r="X758" s="0" t="s">
        <v>3608</v>
      </c>
      <c r="Y758" s="0" t="s">
        <v>3605</v>
      </c>
      <c r="Z758" s="0" t="s">
        <v>5141</v>
      </c>
      <c r="AA758" s="0" t="s">
        <v>3903</v>
      </c>
      <c r="AB758" s="0" t="s">
        <v>5142</v>
      </c>
      <c r="AC758" s="0" t="s">
        <v>19</v>
      </c>
      <c r="AD758" s="0" t="s">
        <v>19</v>
      </c>
      <c r="AE758" s="0" t="s">
        <v>61</v>
      </c>
      <c r="AF758" s="0" t="s">
        <v>22</v>
      </c>
      <c r="AG758" s="0" t="s">
        <v>22</v>
      </c>
      <c r="AH758" s="0" t="s">
        <v>22</v>
      </c>
      <c r="AI758" s="0" t="s">
        <v>22</v>
      </c>
      <c r="AJ758" s="0" t="s">
        <v>3622</v>
      </c>
      <c r="AK758" s="0" t="s">
        <v>3622</v>
      </c>
    </row>
    <row customHeight="1" ht="11.25">
      <c r="A759" s="0" t="s">
        <v>22</v>
      </c>
      <c r="B759" s="0" t="s">
        <v>48</v>
      </c>
      <c r="C759" s="0" t="s">
        <v>50</v>
      </c>
      <c r="D759" s="0" t="s">
        <v>22</v>
      </c>
      <c r="E759" s="0" t="s">
        <v>5140</v>
      </c>
      <c r="F759" s="0" t="s">
        <v>1257</v>
      </c>
      <c r="G759" s="0" t="s">
        <v>3550</v>
      </c>
      <c r="H759" s="0" t="s">
        <v>3550</v>
      </c>
      <c r="I759" s="0" t="s">
        <v>3551</v>
      </c>
      <c r="J759" s="0" t="s">
        <v>5085</v>
      </c>
      <c r="K759" s="0" t="s">
        <v>5086</v>
      </c>
      <c r="L759" s="0" t="s">
        <v>5120</v>
      </c>
      <c r="M759" s="0" t="s">
        <v>5120</v>
      </c>
      <c r="N759" s="0" t="s">
        <v>114</v>
      </c>
      <c r="O759" s="0" t="s">
        <v>3550</v>
      </c>
      <c r="P759" s="0" t="s">
        <v>3550</v>
      </c>
      <c r="Q759" s="0" t="s">
        <v>3551</v>
      </c>
      <c r="R759" s="0" t="s">
        <v>5099</v>
      </c>
      <c r="S759" s="0" t="s">
        <v>5100</v>
      </c>
      <c r="T759" s="0" t="s">
        <v>3604</v>
      </c>
      <c r="U759" s="0" t="s">
        <v>3605</v>
      </c>
      <c r="V759" s="0" t="s">
        <v>3606</v>
      </c>
      <c r="W759" s="0" t="s">
        <v>3607</v>
      </c>
      <c r="X759" s="0" t="s">
        <v>3608</v>
      </c>
      <c r="Y759" s="0" t="s">
        <v>3605</v>
      </c>
      <c r="Z759" s="0" t="s">
        <v>5141</v>
      </c>
      <c r="AA759" s="0" t="s">
        <v>3903</v>
      </c>
      <c r="AB759" s="0" t="s">
        <v>5142</v>
      </c>
      <c r="AC759" s="0" t="s">
        <v>19</v>
      </c>
      <c r="AD759" s="0" t="s">
        <v>19</v>
      </c>
      <c r="AE759" s="0" t="s">
        <v>61</v>
      </c>
      <c r="AF759" s="0" t="s">
        <v>22</v>
      </c>
      <c r="AG759" s="0" t="s">
        <v>22</v>
      </c>
      <c r="AH759" s="0" t="s">
        <v>22</v>
      </c>
      <c r="AI759" s="0" t="s">
        <v>22</v>
      </c>
      <c r="AJ759" s="0" t="s">
        <v>3622</v>
      </c>
      <c r="AK759" s="0" t="s">
        <v>3622</v>
      </c>
    </row>
    <row customHeight="1" ht="11.25">
      <c r="A760" s="0" t="s">
        <v>22</v>
      </c>
      <c r="B760" s="0" t="s">
        <v>48</v>
      </c>
      <c r="C760" s="0" t="s">
        <v>50</v>
      </c>
      <c r="D760" s="0" t="s">
        <v>22</v>
      </c>
      <c r="E760" s="0" t="s">
        <v>5140</v>
      </c>
      <c r="F760" s="0" t="s">
        <v>1257</v>
      </c>
      <c r="G760" s="0" t="s">
        <v>3550</v>
      </c>
      <c r="H760" s="0" t="s">
        <v>3550</v>
      </c>
      <c r="I760" s="0" t="s">
        <v>3551</v>
      </c>
      <c r="J760" s="0" t="s">
        <v>5085</v>
      </c>
      <c r="K760" s="0" t="s">
        <v>5086</v>
      </c>
      <c r="L760" s="0" t="s">
        <v>5120</v>
      </c>
      <c r="M760" s="0" t="s">
        <v>5120</v>
      </c>
      <c r="N760" s="0" t="s">
        <v>157</v>
      </c>
      <c r="O760" s="0" t="s">
        <v>3550</v>
      </c>
      <c r="P760" s="0" t="s">
        <v>3550</v>
      </c>
      <c r="Q760" s="0" t="s">
        <v>3551</v>
      </c>
      <c r="R760" s="0" t="s">
        <v>5125</v>
      </c>
      <c r="S760" s="0" t="s">
        <v>5126</v>
      </c>
      <c r="T760" s="0" t="s">
        <v>3604</v>
      </c>
      <c r="U760" s="0" t="s">
        <v>3605</v>
      </c>
      <c r="V760" s="0" t="s">
        <v>3606</v>
      </c>
      <c r="W760" s="0" t="s">
        <v>3607</v>
      </c>
      <c r="X760" s="0" t="s">
        <v>3608</v>
      </c>
      <c r="Y760" s="0" t="s">
        <v>3605</v>
      </c>
      <c r="Z760" s="0" t="s">
        <v>5141</v>
      </c>
      <c r="AA760" s="0" t="s">
        <v>3903</v>
      </c>
      <c r="AB760" s="0" t="s">
        <v>5142</v>
      </c>
      <c r="AC760" s="0" t="s">
        <v>19</v>
      </c>
      <c r="AD760" s="0" t="s">
        <v>19</v>
      </c>
      <c r="AE760" s="0" t="s">
        <v>61</v>
      </c>
      <c r="AF760" s="0" t="s">
        <v>22</v>
      </c>
      <c r="AG760" s="0" t="s">
        <v>22</v>
      </c>
      <c r="AH760" s="0" t="s">
        <v>22</v>
      </c>
      <c r="AI760" s="0" t="s">
        <v>22</v>
      </c>
      <c r="AJ760" s="0" t="s">
        <v>3622</v>
      </c>
      <c r="AK760" s="0" t="s">
        <v>3622</v>
      </c>
    </row>
    <row customHeight="1" ht="11.25">
      <c r="A761" s="0" t="s">
        <v>22</v>
      </c>
      <c r="B761" s="0" t="s">
        <v>48</v>
      </c>
      <c r="C761" s="0" t="s">
        <v>50</v>
      </c>
      <c r="D761" s="0" t="s">
        <v>22</v>
      </c>
      <c r="E761" s="0" t="s">
        <v>5140</v>
      </c>
      <c r="F761" s="0" t="s">
        <v>1257</v>
      </c>
      <c r="G761" s="0" t="s">
        <v>3550</v>
      </c>
      <c r="H761" s="0" t="s">
        <v>3550</v>
      </c>
      <c r="I761" s="0" t="s">
        <v>3551</v>
      </c>
      <c r="J761" s="0" t="s">
        <v>5085</v>
      </c>
      <c r="K761" s="0" t="s">
        <v>5086</v>
      </c>
      <c r="L761" s="0" t="s">
        <v>5120</v>
      </c>
      <c r="M761" s="0" t="s">
        <v>5120</v>
      </c>
      <c r="N761" s="0" t="s">
        <v>121</v>
      </c>
      <c r="O761" s="0" t="s">
        <v>3550</v>
      </c>
      <c r="P761" s="0" t="s">
        <v>3550</v>
      </c>
      <c r="Q761" s="0" t="s">
        <v>3551</v>
      </c>
      <c r="R761" s="0" t="s">
        <v>4968</v>
      </c>
      <c r="S761" s="0" t="s">
        <v>4969</v>
      </c>
      <c r="T761" s="0" t="s">
        <v>3604</v>
      </c>
      <c r="U761" s="0" t="s">
        <v>3605</v>
      </c>
      <c r="V761" s="0" t="s">
        <v>3606</v>
      </c>
      <c r="W761" s="0" t="s">
        <v>3607</v>
      </c>
      <c r="X761" s="0" t="s">
        <v>3608</v>
      </c>
      <c r="Y761" s="0" t="s">
        <v>3605</v>
      </c>
      <c r="Z761" s="0" t="s">
        <v>5141</v>
      </c>
      <c r="AA761" s="0" t="s">
        <v>3903</v>
      </c>
      <c r="AB761" s="0" t="s">
        <v>5142</v>
      </c>
      <c r="AC761" s="0" t="s">
        <v>19</v>
      </c>
      <c r="AD761" s="0" t="s">
        <v>19</v>
      </c>
      <c r="AE761" s="0" t="s">
        <v>61</v>
      </c>
      <c r="AF761" s="0" t="s">
        <v>22</v>
      </c>
      <c r="AG761" s="0" t="s">
        <v>22</v>
      </c>
      <c r="AH761" s="0" t="s">
        <v>22</v>
      </c>
      <c r="AI761" s="0" t="s">
        <v>22</v>
      </c>
      <c r="AJ761" s="0" t="s">
        <v>3622</v>
      </c>
      <c r="AK761" s="0" t="s">
        <v>3622</v>
      </c>
    </row>
    <row customHeight="1" ht="11.25">
      <c r="A762" s="0" t="s">
        <v>22</v>
      </c>
      <c r="B762" s="0" t="s">
        <v>48</v>
      </c>
      <c r="C762" s="0" t="s">
        <v>50</v>
      </c>
      <c r="D762" s="0" t="s">
        <v>22</v>
      </c>
      <c r="E762" s="0" t="s">
        <v>5140</v>
      </c>
      <c r="F762" s="0" t="s">
        <v>1257</v>
      </c>
      <c r="G762" s="0" t="s">
        <v>3550</v>
      </c>
      <c r="H762" s="0" t="s">
        <v>3550</v>
      </c>
      <c r="I762" s="0" t="s">
        <v>3551</v>
      </c>
      <c r="J762" s="0" t="s">
        <v>5085</v>
      </c>
      <c r="K762" s="0" t="s">
        <v>5086</v>
      </c>
      <c r="L762" s="0" t="s">
        <v>5120</v>
      </c>
      <c r="M762" s="0" t="s">
        <v>5120</v>
      </c>
      <c r="N762" s="0" t="s">
        <v>124</v>
      </c>
      <c r="O762" s="0" t="s">
        <v>3550</v>
      </c>
      <c r="P762" s="0" t="s">
        <v>3550</v>
      </c>
      <c r="Q762" s="0" t="s">
        <v>3551</v>
      </c>
      <c r="R762" s="0" t="s">
        <v>4974</v>
      </c>
      <c r="S762" s="0" t="s">
        <v>4975</v>
      </c>
      <c r="T762" s="0" t="s">
        <v>3604</v>
      </c>
      <c r="U762" s="0" t="s">
        <v>3605</v>
      </c>
      <c r="V762" s="0" t="s">
        <v>3606</v>
      </c>
      <c r="W762" s="0" t="s">
        <v>3607</v>
      </c>
      <c r="X762" s="0" t="s">
        <v>3608</v>
      </c>
      <c r="Y762" s="0" t="s">
        <v>3605</v>
      </c>
      <c r="Z762" s="0" t="s">
        <v>5141</v>
      </c>
      <c r="AA762" s="0" t="s">
        <v>3903</v>
      </c>
      <c r="AB762" s="0" t="s">
        <v>5142</v>
      </c>
      <c r="AC762" s="0" t="s">
        <v>19</v>
      </c>
      <c r="AD762" s="0" t="s">
        <v>19</v>
      </c>
      <c r="AE762" s="0" t="s">
        <v>61</v>
      </c>
      <c r="AF762" s="0" t="s">
        <v>22</v>
      </c>
      <c r="AG762" s="0" t="s">
        <v>22</v>
      </c>
      <c r="AH762" s="0" t="s">
        <v>22</v>
      </c>
      <c r="AI762" s="0" t="s">
        <v>22</v>
      </c>
      <c r="AJ762" s="0" t="s">
        <v>3622</v>
      </c>
      <c r="AK762" s="0" t="s">
        <v>3622</v>
      </c>
    </row>
    <row customHeight="1" ht="11.25">
      <c r="A763" s="0" t="s">
        <v>22</v>
      </c>
      <c r="B763" s="0" t="s">
        <v>48</v>
      </c>
      <c r="C763" s="0" t="s">
        <v>50</v>
      </c>
      <c r="D763" s="0" t="s">
        <v>22</v>
      </c>
      <c r="E763" s="0" t="s">
        <v>5140</v>
      </c>
      <c r="F763" s="0" t="s">
        <v>1257</v>
      </c>
      <c r="G763" s="0" t="s">
        <v>3550</v>
      </c>
      <c r="H763" s="0" t="s">
        <v>3550</v>
      </c>
      <c r="I763" s="0" t="s">
        <v>3551</v>
      </c>
      <c r="J763" s="0" t="s">
        <v>5085</v>
      </c>
      <c r="K763" s="0" t="s">
        <v>5086</v>
      </c>
      <c r="L763" s="0" t="s">
        <v>5120</v>
      </c>
      <c r="M763" s="0" t="s">
        <v>5120</v>
      </c>
      <c r="N763" s="0" t="s">
        <v>128</v>
      </c>
      <c r="O763" s="0" t="s">
        <v>3550</v>
      </c>
      <c r="P763" s="0" t="s">
        <v>3550</v>
      </c>
      <c r="Q763" s="0" t="s">
        <v>3551</v>
      </c>
      <c r="R763" s="0" t="s">
        <v>4985</v>
      </c>
      <c r="S763" s="0" t="s">
        <v>4986</v>
      </c>
      <c r="T763" s="0" t="s">
        <v>3604</v>
      </c>
      <c r="U763" s="0" t="s">
        <v>3605</v>
      </c>
      <c r="V763" s="0" t="s">
        <v>3606</v>
      </c>
      <c r="W763" s="0" t="s">
        <v>3607</v>
      </c>
      <c r="X763" s="0" t="s">
        <v>3608</v>
      </c>
      <c r="Y763" s="0" t="s">
        <v>3605</v>
      </c>
      <c r="Z763" s="0" t="s">
        <v>5141</v>
      </c>
      <c r="AA763" s="0" t="s">
        <v>3903</v>
      </c>
      <c r="AB763" s="0" t="s">
        <v>5142</v>
      </c>
      <c r="AC763" s="0" t="s">
        <v>19</v>
      </c>
      <c r="AD763" s="0" t="s">
        <v>19</v>
      </c>
      <c r="AE763" s="0" t="s">
        <v>61</v>
      </c>
      <c r="AF763" s="0" t="s">
        <v>22</v>
      </c>
      <c r="AG763" s="0" t="s">
        <v>22</v>
      </c>
      <c r="AH763" s="0" t="s">
        <v>22</v>
      </c>
      <c r="AI763" s="0" t="s">
        <v>22</v>
      </c>
      <c r="AJ763" s="0" t="s">
        <v>3622</v>
      </c>
      <c r="AK763" s="0" t="s">
        <v>3622</v>
      </c>
    </row>
    <row customHeight="1" ht="11.25">
      <c r="A764" s="0" t="s">
        <v>22</v>
      </c>
      <c r="B764" s="0" t="s">
        <v>48</v>
      </c>
      <c r="C764" s="0" t="s">
        <v>50</v>
      </c>
      <c r="D764" s="0" t="s">
        <v>22</v>
      </c>
      <c r="E764" s="0" t="s">
        <v>5140</v>
      </c>
      <c r="F764" s="0" t="s">
        <v>1257</v>
      </c>
      <c r="G764" s="0" t="s">
        <v>162</v>
      </c>
      <c r="H764" s="0" t="s">
        <v>162</v>
      </c>
      <c r="I764" s="0" t="s">
        <v>163</v>
      </c>
      <c r="J764" s="0" t="s">
        <v>5085</v>
      </c>
      <c r="K764" s="0" t="s">
        <v>5091</v>
      </c>
      <c r="L764" s="0" t="s">
        <v>5120</v>
      </c>
      <c r="M764" s="0" t="s">
        <v>5120</v>
      </c>
      <c r="N764" s="0" t="s">
        <v>98</v>
      </c>
      <c r="O764" s="0" t="s">
        <v>162</v>
      </c>
      <c r="P764" s="0" t="s">
        <v>162</v>
      </c>
      <c r="Q764" s="0" t="s">
        <v>163</v>
      </c>
      <c r="R764" s="0" t="s">
        <v>5085</v>
      </c>
      <c r="S764" s="0" t="s">
        <v>5091</v>
      </c>
      <c r="T764" s="0" t="s">
        <v>3604</v>
      </c>
      <c r="U764" s="0" t="s">
        <v>3605</v>
      </c>
      <c r="V764" s="0" t="s">
        <v>3606</v>
      </c>
      <c r="W764" s="0" t="s">
        <v>3607</v>
      </c>
      <c r="X764" s="0" t="s">
        <v>3608</v>
      </c>
      <c r="Y764" s="0" t="s">
        <v>3605</v>
      </c>
      <c r="Z764" s="0" t="s">
        <v>5141</v>
      </c>
      <c r="AA764" s="0" t="s">
        <v>3903</v>
      </c>
      <c r="AB764" s="0" t="s">
        <v>5142</v>
      </c>
      <c r="AC764" s="0" t="s">
        <v>19</v>
      </c>
      <c r="AD764" s="0" t="s">
        <v>19</v>
      </c>
      <c r="AE764" s="0" t="s">
        <v>61</v>
      </c>
      <c r="AF764" s="0" t="s">
        <v>22</v>
      </c>
      <c r="AG764" s="0" t="s">
        <v>22</v>
      </c>
      <c r="AH764" s="0" t="s">
        <v>22</v>
      </c>
      <c r="AI764" s="0" t="s">
        <v>22</v>
      </c>
      <c r="AJ764" s="0" t="s">
        <v>3622</v>
      </c>
      <c r="AK764" s="0" t="s">
        <v>3622</v>
      </c>
    </row>
    <row customHeight="1" ht="11.25">
      <c r="A765" s="0" t="s">
        <v>22</v>
      </c>
      <c r="B765" s="0" t="s">
        <v>48</v>
      </c>
      <c r="C765" s="0" t="s">
        <v>50</v>
      </c>
      <c r="D765" s="0" t="s">
        <v>22</v>
      </c>
      <c r="E765" s="0" t="s">
        <v>5140</v>
      </c>
      <c r="F765" s="0" t="s">
        <v>1257</v>
      </c>
      <c r="G765" s="0" t="s">
        <v>162</v>
      </c>
      <c r="H765" s="0" t="s">
        <v>162</v>
      </c>
      <c r="I765" s="0" t="s">
        <v>163</v>
      </c>
      <c r="J765" s="0" t="s">
        <v>5085</v>
      </c>
      <c r="K765" s="0" t="s">
        <v>5091</v>
      </c>
      <c r="L765" s="0" t="s">
        <v>5120</v>
      </c>
      <c r="M765" s="0" t="s">
        <v>5120</v>
      </c>
      <c r="N765" s="0" t="s">
        <v>101</v>
      </c>
      <c r="O765" s="0" t="s">
        <v>162</v>
      </c>
      <c r="P765" s="0" t="s">
        <v>162</v>
      </c>
      <c r="Q765" s="0" t="s">
        <v>163</v>
      </c>
      <c r="R765" s="0" t="s">
        <v>5085</v>
      </c>
      <c r="S765" s="0" t="s">
        <v>5091</v>
      </c>
      <c r="T765" s="0" t="s">
        <v>3604</v>
      </c>
      <c r="U765" s="0" t="s">
        <v>3605</v>
      </c>
      <c r="V765" s="0" t="s">
        <v>3606</v>
      </c>
      <c r="W765" s="0" t="s">
        <v>3607</v>
      </c>
      <c r="X765" s="0" t="s">
        <v>3608</v>
      </c>
      <c r="Y765" s="0" t="s">
        <v>3605</v>
      </c>
      <c r="Z765" s="0" t="s">
        <v>5141</v>
      </c>
      <c r="AA765" s="0" t="s">
        <v>3903</v>
      </c>
      <c r="AB765" s="0" t="s">
        <v>5142</v>
      </c>
      <c r="AC765" s="0" t="s">
        <v>19</v>
      </c>
      <c r="AD765" s="0" t="s">
        <v>19</v>
      </c>
      <c r="AE765" s="0" t="s">
        <v>61</v>
      </c>
      <c r="AF765" s="0" t="s">
        <v>22</v>
      </c>
      <c r="AG765" s="0" t="s">
        <v>22</v>
      </c>
      <c r="AH765" s="0" t="s">
        <v>22</v>
      </c>
      <c r="AI765" s="0" t="s">
        <v>22</v>
      </c>
      <c r="AJ765" s="0" t="s">
        <v>3622</v>
      </c>
      <c r="AK765" s="0" t="s">
        <v>3622</v>
      </c>
    </row>
    <row customHeight="1" ht="11.25">
      <c r="A766" s="0" t="s">
        <v>22</v>
      </c>
      <c r="B766" s="0" t="s">
        <v>48</v>
      </c>
      <c r="C766" s="0" t="s">
        <v>50</v>
      </c>
      <c r="D766" s="0" t="s">
        <v>22</v>
      </c>
      <c r="E766" s="0" t="s">
        <v>5143</v>
      </c>
      <c r="F766" s="0" t="s">
        <v>1257</v>
      </c>
      <c r="G766" s="0" t="s">
        <v>3550</v>
      </c>
      <c r="H766" s="0" t="s">
        <v>3550</v>
      </c>
      <c r="I766" s="0" t="s">
        <v>3551</v>
      </c>
      <c r="J766" s="0" t="s">
        <v>5053</v>
      </c>
      <c r="K766" s="0" t="s">
        <v>5054</v>
      </c>
      <c r="L766" s="0" t="s">
        <v>5043</v>
      </c>
      <c r="M766" s="0" t="s">
        <v>1261</v>
      </c>
      <c r="N766" s="0" t="s">
        <v>98</v>
      </c>
      <c r="O766" s="0" t="s">
        <v>3550</v>
      </c>
      <c r="P766" s="0" t="s">
        <v>3550</v>
      </c>
      <c r="Q766" s="0" t="s">
        <v>3551</v>
      </c>
      <c r="R766" s="0" t="s">
        <v>5053</v>
      </c>
      <c r="S766" s="0" t="s">
        <v>5054</v>
      </c>
      <c r="T766" s="0" t="s">
        <v>3604</v>
      </c>
      <c r="U766" s="0" t="s">
        <v>3605</v>
      </c>
      <c r="V766" s="0" t="s">
        <v>3606</v>
      </c>
      <c r="W766" s="0" t="s">
        <v>3607</v>
      </c>
      <c r="X766" s="0" t="s">
        <v>3608</v>
      </c>
      <c r="Y766" s="0" t="s">
        <v>3605</v>
      </c>
      <c r="Z766" s="0" t="s">
        <v>5144</v>
      </c>
      <c r="AA766" s="0" t="s">
        <v>5089</v>
      </c>
      <c r="AB766" s="0" t="s">
        <v>5145</v>
      </c>
      <c r="AC766" s="0" t="s">
        <v>19</v>
      </c>
      <c r="AD766" s="0" t="s">
        <v>19</v>
      </c>
      <c r="AE766" s="0" t="s">
        <v>61</v>
      </c>
      <c r="AF766" s="0" t="s">
        <v>22</v>
      </c>
      <c r="AG766" s="0" t="s">
        <v>22</v>
      </c>
      <c r="AH766" s="0" t="s">
        <v>22</v>
      </c>
      <c r="AI766" s="0" t="s">
        <v>22</v>
      </c>
      <c r="AJ766" s="0" t="s">
        <v>3622</v>
      </c>
      <c r="AK766" s="0" t="s">
        <v>3622</v>
      </c>
    </row>
    <row customHeight="1" ht="11.25">
      <c r="A767" s="0" t="s">
        <v>22</v>
      </c>
      <c r="B767" s="0" t="s">
        <v>48</v>
      </c>
      <c r="C767" s="0" t="s">
        <v>50</v>
      </c>
      <c r="D767" s="0" t="s">
        <v>22</v>
      </c>
      <c r="E767" s="0" t="s">
        <v>5143</v>
      </c>
      <c r="F767" s="0" t="s">
        <v>1257</v>
      </c>
      <c r="G767" s="0" t="s">
        <v>162</v>
      </c>
      <c r="H767" s="0" t="s">
        <v>162</v>
      </c>
      <c r="I767" s="0" t="s">
        <v>163</v>
      </c>
      <c r="J767" s="0" t="s">
        <v>5053</v>
      </c>
      <c r="K767" s="0" t="s">
        <v>5058</v>
      </c>
      <c r="L767" s="0" t="s">
        <v>5043</v>
      </c>
      <c r="M767" s="0" t="s">
        <v>1261</v>
      </c>
      <c r="N767" s="0" t="s">
        <v>98</v>
      </c>
      <c r="O767" s="0" t="s">
        <v>162</v>
      </c>
      <c r="P767" s="0" t="s">
        <v>162</v>
      </c>
      <c r="Q767" s="0" t="s">
        <v>163</v>
      </c>
      <c r="R767" s="0" t="s">
        <v>5053</v>
      </c>
      <c r="S767" s="0" t="s">
        <v>5058</v>
      </c>
      <c r="T767" s="0" t="s">
        <v>3604</v>
      </c>
      <c r="U767" s="0" t="s">
        <v>3605</v>
      </c>
      <c r="V767" s="0" t="s">
        <v>3606</v>
      </c>
      <c r="W767" s="0" t="s">
        <v>3607</v>
      </c>
      <c r="X767" s="0" t="s">
        <v>3608</v>
      </c>
      <c r="Y767" s="0" t="s">
        <v>3605</v>
      </c>
      <c r="Z767" s="0" t="s">
        <v>5144</v>
      </c>
      <c r="AA767" s="0" t="s">
        <v>5089</v>
      </c>
      <c r="AB767" s="0" t="s">
        <v>5145</v>
      </c>
      <c r="AC767" s="0" t="s">
        <v>19</v>
      </c>
      <c r="AD767" s="0" t="s">
        <v>19</v>
      </c>
      <c r="AE767" s="0" t="s">
        <v>61</v>
      </c>
      <c r="AF767" s="0" t="s">
        <v>22</v>
      </c>
      <c r="AG767" s="0" t="s">
        <v>22</v>
      </c>
      <c r="AH767" s="0" t="s">
        <v>22</v>
      </c>
      <c r="AI767" s="0" t="s">
        <v>22</v>
      </c>
      <c r="AJ767" s="0" t="s">
        <v>3622</v>
      </c>
      <c r="AK767" s="0" t="s">
        <v>3622</v>
      </c>
    </row>
    <row customHeight="1" ht="11.25">
      <c r="A768" s="0" t="s">
        <v>22</v>
      </c>
      <c r="B768" s="0" t="s">
        <v>48</v>
      </c>
      <c r="C768" s="0" t="s">
        <v>50</v>
      </c>
      <c r="D768" s="0" t="s">
        <v>22</v>
      </c>
      <c r="E768" s="0" t="s">
        <v>5146</v>
      </c>
      <c r="F768" s="0" t="s">
        <v>1257</v>
      </c>
      <c r="G768" s="0" t="s">
        <v>3550</v>
      </c>
      <c r="H768" s="0" t="s">
        <v>3550</v>
      </c>
      <c r="I768" s="0" t="s">
        <v>3551</v>
      </c>
      <c r="J768" s="0" t="s">
        <v>4981</v>
      </c>
      <c r="K768" s="0" t="s">
        <v>4982</v>
      </c>
      <c r="L768" s="0" t="s">
        <v>5147</v>
      </c>
      <c r="M768" s="0" t="s">
        <v>5147</v>
      </c>
      <c r="N768" s="0" t="s">
        <v>98</v>
      </c>
      <c r="O768" s="0" t="s">
        <v>3550</v>
      </c>
      <c r="P768" s="0" t="s">
        <v>3550</v>
      </c>
      <c r="Q768" s="0" t="s">
        <v>3551</v>
      </c>
      <c r="R768" s="0" t="s">
        <v>4981</v>
      </c>
      <c r="S768" s="0" t="s">
        <v>4982</v>
      </c>
      <c r="T768" s="0" t="s">
        <v>3604</v>
      </c>
      <c r="U768" s="0" t="s">
        <v>3605</v>
      </c>
      <c r="V768" s="0" t="s">
        <v>3606</v>
      </c>
      <c r="W768" s="0" t="s">
        <v>3607</v>
      </c>
      <c r="X768" s="0" t="s">
        <v>3608</v>
      </c>
      <c r="Y768" s="0" t="s">
        <v>3605</v>
      </c>
      <c r="Z768" s="0" t="s">
        <v>5148</v>
      </c>
      <c r="AA768" s="0" t="s">
        <v>3819</v>
      </c>
      <c r="AB768" s="0" t="s">
        <v>5149</v>
      </c>
      <c r="AC768" s="0" t="s">
        <v>19</v>
      </c>
      <c r="AD768" s="0" t="s">
        <v>19</v>
      </c>
      <c r="AE768" s="0" t="s">
        <v>61</v>
      </c>
      <c r="AF768" s="0" t="s">
        <v>22</v>
      </c>
      <c r="AG768" s="0" t="s">
        <v>22</v>
      </c>
      <c r="AH768" s="0" t="s">
        <v>22</v>
      </c>
      <c r="AI768" s="0" t="s">
        <v>22</v>
      </c>
      <c r="AJ768" s="0" t="s">
        <v>3622</v>
      </c>
      <c r="AK768" s="0" t="s">
        <v>3622</v>
      </c>
    </row>
    <row customHeight="1" ht="11.25">
      <c r="A769" s="0" t="s">
        <v>22</v>
      </c>
      <c r="B769" s="0" t="s">
        <v>48</v>
      </c>
      <c r="C769" s="0" t="s">
        <v>50</v>
      </c>
      <c r="D769" s="0" t="s">
        <v>22</v>
      </c>
      <c r="E769" s="0" t="s">
        <v>5146</v>
      </c>
      <c r="F769" s="0" t="s">
        <v>1257</v>
      </c>
      <c r="G769" s="0" t="s">
        <v>3550</v>
      </c>
      <c r="H769" s="0" t="s">
        <v>3550</v>
      </c>
      <c r="I769" s="0" t="s">
        <v>3551</v>
      </c>
      <c r="J769" s="0" t="s">
        <v>4981</v>
      </c>
      <c r="K769" s="0" t="s">
        <v>4982</v>
      </c>
      <c r="L769" s="0" t="s">
        <v>5147</v>
      </c>
      <c r="M769" s="0" t="s">
        <v>5147</v>
      </c>
      <c r="N769" s="0" t="s">
        <v>101</v>
      </c>
      <c r="O769" s="0" t="s">
        <v>3550</v>
      </c>
      <c r="P769" s="0" t="s">
        <v>3550</v>
      </c>
      <c r="Q769" s="0" t="s">
        <v>3551</v>
      </c>
      <c r="R769" s="0" t="s">
        <v>4981</v>
      </c>
      <c r="S769" s="0" t="s">
        <v>4982</v>
      </c>
      <c r="T769" s="0" t="s">
        <v>3604</v>
      </c>
      <c r="U769" s="0" t="s">
        <v>3605</v>
      </c>
      <c r="V769" s="0" t="s">
        <v>3606</v>
      </c>
      <c r="W769" s="0" t="s">
        <v>3607</v>
      </c>
      <c r="X769" s="0" t="s">
        <v>3608</v>
      </c>
      <c r="Y769" s="0" t="s">
        <v>3605</v>
      </c>
      <c r="Z769" s="0" t="s">
        <v>5148</v>
      </c>
      <c r="AA769" s="0" t="s">
        <v>3819</v>
      </c>
      <c r="AB769" s="0" t="s">
        <v>5149</v>
      </c>
      <c r="AC769" s="0" t="s">
        <v>19</v>
      </c>
      <c r="AD769" s="0" t="s">
        <v>19</v>
      </c>
      <c r="AE769" s="0" t="s">
        <v>61</v>
      </c>
      <c r="AF769" s="0" t="s">
        <v>22</v>
      </c>
      <c r="AG769" s="0" t="s">
        <v>22</v>
      </c>
      <c r="AH769" s="0" t="s">
        <v>22</v>
      </c>
      <c r="AI769" s="0" t="s">
        <v>22</v>
      </c>
      <c r="AJ769" s="0" t="s">
        <v>3622</v>
      </c>
      <c r="AK769" s="0" t="s">
        <v>3622</v>
      </c>
    </row>
    <row customHeight="1" ht="11.25">
      <c r="A770" s="0" t="s">
        <v>22</v>
      </c>
      <c r="B770" s="0" t="s">
        <v>48</v>
      </c>
      <c r="C770" s="0" t="s">
        <v>50</v>
      </c>
      <c r="D770" s="0" t="s">
        <v>22</v>
      </c>
      <c r="E770" s="0" t="s">
        <v>5146</v>
      </c>
      <c r="F770" s="0" t="s">
        <v>1257</v>
      </c>
      <c r="G770" s="0" t="s">
        <v>3550</v>
      </c>
      <c r="H770" s="0" t="s">
        <v>3550</v>
      </c>
      <c r="I770" s="0" t="s">
        <v>3551</v>
      </c>
      <c r="J770" s="0" t="s">
        <v>4981</v>
      </c>
      <c r="K770" s="0" t="s">
        <v>4982</v>
      </c>
      <c r="L770" s="0" t="s">
        <v>5147</v>
      </c>
      <c r="M770" s="0" t="s">
        <v>5147</v>
      </c>
      <c r="N770" s="0" t="s">
        <v>89</v>
      </c>
      <c r="O770" s="0" t="s">
        <v>3550</v>
      </c>
      <c r="P770" s="0" t="s">
        <v>3550</v>
      </c>
      <c r="Q770" s="0" t="s">
        <v>3551</v>
      </c>
      <c r="R770" s="0" t="s">
        <v>4964</v>
      </c>
      <c r="S770" s="0" t="s">
        <v>4965</v>
      </c>
      <c r="T770" s="0" t="s">
        <v>3604</v>
      </c>
      <c r="U770" s="0" t="s">
        <v>3605</v>
      </c>
      <c r="V770" s="0" t="s">
        <v>3606</v>
      </c>
      <c r="W770" s="0" t="s">
        <v>3607</v>
      </c>
      <c r="X770" s="0" t="s">
        <v>3608</v>
      </c>
      <c r="Y770" s="0" t="s">
        <v>3605</v>
      </c>
      <c r="Z770" s="0" t="s">
        <v>5148</v>
      </c>
      <c r="AA770" s="0" t="s">
        <v>3819</v>
      </c>
      <c r="AB770" s="0" t="s">
        <v>5149</v>
      </c>
      <c r="AC770" s="0" t="s">
        <v>19</v>
      </c>
      <c r="AD770" s="0" t="s">
        <v>19</v>
      </c>
      <c r="AE770" s="0" t="s">
        <v>61</v>
      </c>
      <c r="AF770" s="0" t="s">
        <v>22</v>
      </c>
      <c r="AG770" s="0" t="s">
        <v>22</v>
      </c>
      <c r="AH770" s="0" t="s">
        <v>22</v>
      </c>
      <c r="AI770" s="0" t="s">
        <v>22</v>
      </c>
      <c r="AJ770" s="0" t="s">
        <v>3622</v>
      </c>
      <c r="AK770" s="0" t="s">
        <v>3622</v>
      </c>
    </row>
    <row customHeight="1" ht="11.25">
      <c r="A771" s="0" t="s">
        <v>22</v>
      </c>
      <c r="B771" s="0" t="s">
        <v>48</v>
      </c>
      <c r="C771" s="0" t="s">
        <v>50</v>
      </c>
      <c r="D771" s="0" t="s">
        <v>22</v>
      </c>
      <c r="E771" s="0" t="s">
        <v>5146</v>
      </c>
      <c r="F771" s="0" t="s">
        <v>1257</v>
      </c>
      <c r="G771" s="0" t="s">
        <v>3550</v>
      </c>
      <c r="H771" s="0" t="s">
        <v>3550</v>
      </c>
      <c r="I771" s="0" t="s">
        <v>3551</v>
      </c>
      <c r="J771" s="0" t="s">
        <v>4981</v>
      </c>
      <c r="K771" s="0" t="s">
        <v>4982</v>
      </c>
      <c r="L771" s="0" t="s">
        <v>5147</v>
      </c>
      <c r="M771" s="0" t="s">
        <v>5147</v>
      </c>
      <c r="N771" s="0" t="s">
        <v>90</v>
      </c>
      <c r="O771" s="0" t="s">
        <v>3550</v>
      </c>
      <c r="P771" s="0" t="s">
        <v>3550</v>
      </c>
      <c r="Q771" s="0" t="s">
        <v>3551</v>
      </c>
      <c r="R771" s="0" t="s">
        <v>4961</v>
      </c>
      <c r="S771" s="0" t="s">
        <v>4962</v>
      </c>
      <c r="T771" s="0" t="s">
        <v>3604</v>
      </c>
      <c r="U771" s="0" t="s">
        <v>3605</v>
      </c>
      <c r="V771" s="0" t="s">
        <v>3606</v>
      </c>
      <c r="W771" s="0" t="s">
        <v>3607</v>
      </c>
      <c r="X771" s="0" t="s">
        <v>3608</v>
      </c>
      <c r="Y771" s="0" t="s">
        <v>3605</v>
      </c>
      <c r="Z771" s="0" t="s">
        <v>5148</v>
      </c>
      <c r="AA771" s="0" t="s">
        <v>3819</v>
      </c>
      <c r="AB771" s="0" t="s">
        <v>5149</v>
      </c>
      <c r="AC771" s="0" t="s">
        <v>19</v>
      </c>
      <c r="AD771" s="0" t="s">
        <v>19</v>
      </c>
      <c r="AE771" s="0" t="s">
        <v>61</v>
      </c>
      <c r="AF771" s="0" t="s">
        <v>22</v>
      </c>
      <c r="AG771" s="0" t="s">
        <v>22</v>
      </c>
      <c r="AH771" s="0" t="s">
        <v>22</v>
      </c>
      <c r="AI771" s="0" t="s">
        <v>22</v>
      </c>
      <c r="AJ771" s="0" t="s">
        <v>3622</v>
      </c>
      <c r="AK771" s="0" t="s">
        <v>3622</v>
      </c>
    </row>
    <row customHeight="1" ht="11.25">
      <c r="A772" s="0" t="s">
        <v>22</v>
      </c>
      <c r="B772" s="0" t="s">
        <v>48</v>
      </c>
      <c r="C772" s="0" t="s">
        <v>50</v>
      </c>
      <c r="D772" s="0" t="s">
        <v>22</v>
      </c>
      <c r="E772" s="0" t="s">
        <v>5146</v>
      </c>
      <c r="F772" s="0" t="s">
        <v>1257</v>
      </c>
      <c r="G772" s="0" t="s">
        <v>3550</v>
      </c>
      <c r="H772" s="0" t="s">
        <v>3550</v>
      </c>
      <c r="I772" s="0" t="s">
        <v>3551</v>
      </c>
      <c r="J772" s="0" t="s">
        <v>4981</v>
      </c>
      <c r="K772" s="0" t="s">
        <v>4982</v>
      </c>
      <c r="L772" s="0" t="s">
        <v>5147</v>
      </c>
      <c r="M772" s="0" t="s">
        <v>5147</v>
      </c>
      <c r="N772" s="0" t="s">
        <v>109</v>
      </c>
      <c r="O772" s="0" t="s">
        <v>3550</v>
      </c>
      <c r="P772" s="0" t="s">
        <v>3550</v>
      </c>
      <c r="Q772" s="0" t="s">
        <v>3551</v>
      </c>
      <c r="R772" s="0" t="s">
        <v>4968</v>
      </c>
      <c r="S772" s="0" t="s">
        <v>4969</v>
      </c>
      <c r="T772" s="0" t="s">
        <v>3604</v>
      </c>
      <c r="U772" s="0" t="s">
        <v>3605</v>
      </c>
      <c r="V772" s="0" t="s">
        <v>3606</v>
      </c>
      <c r="W772" s="0" t="s">
        <v>3607</v>
      </c>
      <c r="X772" s="0" t="s">
        <v>3608</v>
      </c>
      <c r="Y772" s="0" t="s">
        <v>3605</v>
      </c>
      <c r="Z772" s="0" t="s">
        <v>5148</v>
      </c>
      <c r="AA772" s="0" t="s">
        <v>3819</v>
      </c>
      <c r="AB772" s="0" t="s">
        <v>5149</v>
      </c>
      <c r="AC772" s="0" t="s">
        <v>19</v>
      </c>
      <c r="AD772" s="0" t="s">
        <v>19</v>
      </c>
      <c r="AE772" s="0" t="s">
        <v>61</v>
      </c>
      <c r="AF772" s="0" t="s">
        <v>22</v>
      </c>
      <c r="AG772" s="0" t="s">
        <v>22</v>
      </c>
      <c r="AH772" s="0" t="s">
        <v>22</v>
      </c>
      <c r="AI772" s="0" t="s">
        <v>22</v>
      </c>
      <c r="AJ772" s="0" t="s">
        <v>3622</v>
      </c>
      <c r="AK772" s="0" t="s">
        <v>3622</v>
      </c>
    </row>
    <row customHeight="1" ht="11.25">
      <c r="A773" s="0" t="s">
        <v>22</v>
      </c>
      <c r="B773" s="0" t="s">
        <v>48</v>
      </c>
      <c r="C773" s="0" t="s">
        <v>50</v>
      </c>
      <c r="D773" s="0" t="s">
        <v>22</v>
      </c>
      <c r="E773" s="0" t="s">
        <v>5146</v>
      </c>
      <c r="F773" s="0" t="s">
        <v>1257</v>
      </c>
      <c r="G773" s="0" t="s">
        <v>3550</v>
      </c>
      <c r="H773" s="0" t="s">
        <v>3550</v>
      </c>
      <c r="I773" s="0" t="s">
        <v>3551</v>
      </c>
      <c r="J773" s="0" t="s">
        <v>4981</v>
      </c>
      <c r="K773" s="0" t="s">
        <v>4982</v>
      </c>
      <c r="L773" s="0" t="s">
        <v>5147</v>
      </c>
      <c r="M773" s="0" t="s">
        <v>5147</v>
      </c>
      <c r="N773" s="0" t="s">
        <v>91</v>
      </c>
      <c r="O773" s="0" t="s">
        <v>3550</v>
      </c>
      <c r="P773" s="0" t="s">
        <v>3550</v>
      </c>
      <c r="Q773" s="0" t="s">
        <v>3551</v>
      </c>
      <c r="R773" s="0" t="s">
        <v>4974</v>
      </c>
      <c r="S773" s="0" t="s">
        <v>4975</v>
      </c>
      <c r="T773" s="0" t="s">
        <v>3604</v>
      </c>
      <c r="U773" s="0" t="s">
        <v>3605</v>
      </c>
      <c r="V773" s="0" t="s">
        <v>3606</v>
      </c>
      <c r="W773" s="0" t="s">
        <v>3607</v>
      </c>
      <c r="X773" s="0" t="s">
        <v>3608</v>
      </c>
      <c r="Y773" s="0" t="s">
        <v>3605</v>
      </c>
      <c r="Z773" s="0" t="s">
        <v>5148</v>
      </c>
      <c r="AA773" s="0" t="s">
        <v>3819</v>
      </c>
      <c r="AB773" s="0" t="s">
        <v>5149</v>
      </c>
      <c r="AC773" s="0" t="s">
        <v>19</v>
      </c>
      <c r="AD773" s="0" t="s">
        <v>19</v>
      </c>
      <c r="AE773" s="0" t="s">
        <v>61</v>
      </c>
      <c r="AF773" s="0" t="s">
        <v>22</v>
      </c>
      <c r="AG773" s="0" t="s">
        <v>22</v>
      </c>
      <c r="AH773" s="0" t="s">
        <v>22</v>
      </c>
      <c r="AI773" s="0" t="s">
        <v>22</v>
      </c>
      <c r="AJ773" s="0" t="s">
        <v>3622</v>
      </c>
      <c r="AK773" s="0" t="s">
        <v>3622</v>
      </c>
    </row>
    <row customHeight="1" ht="11.25">
      <c r="A774" s="0" t="s">
        <v>22</v>
      </c>
      <c r="B774" s="0" t="s">
        <v>48</v>
      </c>
      <c r="C774" s="0" t="s">
        <v>50</v>
      </c>
      <c r="D774" s="0" t="s">
        <v>22</v>
      </c>
      <c r="E774" s="0" t="s">
        <v>5146</v>
      </c>
      <c r="F774" s="0" t="s">
        <v>1257</v>
      </c>
      <c r="G774" s="0" t="s">
        <v>3550</v>
      </c>
      <c r="H774" s="0" t="s">
        <v>3550</v>
      </c>
      <c r="I774" s="0" t="s">
        <v>3551</v>
      </c>
      <c r="J774" s="0" t="s">
        <v>4981</v>
      </c>
      <c r="K774" s="0" t="s">
        <v>4982</v>
      </c>
      <c r="L774" s="0" t="s">
        <v>5147</v>
      </c>
      <c r="M774" s="0" t="s">
        <v>5147</v>
      </c>
      <c r="N774" s="0" t="s">
        <v>92</v>
      </c>
      <c r="O774" s="0" t="s">
        <v>3550</v>
      </c>
      <c r="P774" s="0" t="s">
        <v>3550</v>
      </c>
      <c r="Q774" s="0" t="s">
        <v>3551</v>
      </c>
      <c r="R774" s="0" t="s">
        <v>4985</v>
      </c>
      <c r="S774" s="0" t="s">
        <v>4986</v>
      </c>
      <c r="T774" s="0" t="s">
        <v>3604</v>
      </c>
      <c r="U774" s="0" t="s">
        <v>3605</v>
      </c>
      <c r="V774" s="0" t="s">
        <v>3606</v>
      </c>
      <c r="W774" s="0" t="s">
        <v>3607</v>
      </c>
      <c r="X774" s="0" t="s">
        <v>3608</v>
      </c>
      <c r="Y774" s="0" t="s">
        <v>3605</v>
      </c>
      <c r="Z774" s="0" t="s">
        <v>5148</v>
      </c>
      <c r="AA774" s="0" t="s">
        <v>3819</v>
      </c>
      <c r="AB774" s="0" t="s">
        <v>5149</v>
      </c>
      <c r="AC774" s="0" t="s">
        <v>19</v>
      </c>
      <c r="AD774" s="0" t="s">
        <v>19</v>
      </c>
      <c r="AE774" s="0" t="s">
        <v>61</v>
      </c>
      <c r="AF774" s="0" t="s">
        <v>22</v>
      </c>
      <c r="AG774" s="0" t="s">
        <v>22</v>
      </c>
      <c r="AH774" s="0" t="s">
        <v>22</v>
      </c>
      <c r="AI774" s="0" t="s">
        <v>22</v>
      </c>
      <c r="AJ774" s="0" t="s">
        <v>3622</v>
      </c>
      <c r="AK774" s="0" t="s">
        <v>3622</v>
      </c>
    </row>
    <row customHeight="1" ht="11.25">
      <c r="A775" s="0" t="s">
        <v>22</v>
      </c>
      <c r="B775" s="0" t="s">
        <v>48</v>
      </c>
      <c r="C775" s="0" t="s">
        <v>50</v>
      </c>
      <c r="D775" s="0" t="s">
        <v>22</v>
      </c>
      <c r="E775" s="0" t="s">
        <v>5146</v>
      </c>
      <c r="F775" s="0" t="s">
        <v>1257</v>
      </c>
      <c r="G775" s="0" t="s">
        <v>162</v>
      </c>
      <c r="H775" s="0" t="s">
        <v>162</v>
      </c>
      <c r="I775" s="0" t="s">
        <v>163</v>
      </c>
      <c r="J775" s="0" t="s">
        <v>4981</v>
      </c>
      <c r="K775" s="0" t="s">
        <v>4987</v>
      </c>
      <c r="L775" s="0" t="s">
        <v>5147</v>
      </c>
      <c r="M775" s="0" t="s">
        <v>5147</v>
      </c>
      <c r="N775" s="0" t="s">
        <v>98</v>
      </c>
      <c r="O775" s="0" t="s">
        <v>162</v>
      </c>
      <c r="P775" s="0" t="s">
        <v>162</v>
      </c>
      <c r="Q775" s="0" t="s">
        <v>163</v>
      </c>
      <c r="R775" s="0" t="s">
        <v>4981</v>
      </c>
      <c r="S775" s="0" t="s">
        <v>4987</v>
      </c>
      <c r="T775" s="0" t="s">
        <v>3604</v>
      </c>
      <c r="U775" s="0" t="s">
        <v>3605</v>
      </c>
      <c r="V775" s="0" t="s">
        <v>3606</v>
      </c>
      <c r="W775" s="0" t="s">
        <v>3607</v>
      </c>
      <c r="X775" s="0" t="s">
        <v>3608</v>
      </c>
      <c r="Y775" s="0" t="s">
        <v>3605</v>
      </c>
      <c r="Z775" s="0" t="s">
        <v>5148</v>
      </c>
      <c r="AA775" s="0" t="s">
        <v>3819</v>
      </c>
      <c r="AB775" s="0" t="s">
        <v>5149</v>
      </c>
      <c r="AC775" s="0" t="s">
        <v>19</v>
      </c>
      <c r="AD775" s="0" t="s">
        <v>19</v>
      </c>
      <c r="AE775" s="0" t="s">
        <v>61</v>
      </c>
      <c r="AF775" s="0" t="s">
        <v>22</v>
      </c>
      <c r="AG775" s="0" t="s">
        <v>22</v>
      </c>
      <c r="AH775" s="0" t="s">
        <v>22</v>
      </c>
      <c r="AI775" s="0" t="s">
        <v>22</v>
      </c>
      <c r="AJ775" s="0" t="s">
        <v>3622</v>
      </c>
      <c r="AK775" s="0" t="s">
        <v>3622</v>
      </c>
    </row>
    <row customHeight="1" ht="11.25">
      <c r="A776" s="0" t="s">
        <v>22</v>
      </c>
      <c r="B776" s="0" t="s">
        <v>48</v>
      </c>
      <c r="C776" s="0" t="s">
        <v>50</v>
      </c>
      <c r="D776" s="0" t="s">
        <v>22</v>
      </c>
      <c r="E776" s="0" t="s">
        <v>5146</v>
      </c>
      <c r="F776" s="0" t="s">
        <v>1257</v>
      </c>
      <c r="G776" s="0" t="s">
        <v>162</v>
      </c>
      <c r="H776" s="0" t="s">
        <v>162</v>
      </c>
      <c r="I776" s="0" t="s">
        <v>163</v>
      </c>
      <c r="J776" s="0" t="s">
        <v>4981</v>
      </c>
      <c r="K776" s="0" t="s">
        <v>4987</v>
      </c>
      <c r="L776" s="0" t="s">
        <v>5147</v>
      </c>
      <c r="M776" s="0" t="s">
        <v>5147</v>
      </c>
      <c r="N776" s="0" t="s">
        <v>101</v>
      </c>
      <c r="O776" s="0" t="s">
        <v>162</v>
      </c>
      <c r="P776" s="0" t="s">
        <v>162</v>
      </c>
      <c r="Q776" s="0" t="s">
        <v>163</v>
      </c>
      <c r="R776" s="0" t="s">
        <v>4981</v>
      </c>
      <c r="S776" s="0" t="s">
        <v>4987</v>
      </c>
      <c r="T776" s="0" t="s">
        <v>3604</v>
      </c>
      <c r="U776" s="0" t="s">
        <v>3605</v>
      </c>
      <c r="V776" s="0" t="s">
        <v>3606</v>
      </c>
      <c r="W776" s="0" t="s">
        <v>3607</v>
      </c>
      <c r="X776" s="0" t="s">
        <v>3608</v>
      </c>
      <c r="Y776" s="0" t="s">
        <v>3605</v>
      </c>
      <c r="Z776" s="0" t="s">
        <v>5148</v>
      </c>
      <c r="AA776" s="0" t="s">
        <v>3819</v>
      </c>
      <c r="AB776" s="0" t="s">
        <v>5149</v>
      </c>
      <c r="AC776" s="0" t="s">
        <v>19</v>
      </c>
      <c r="AD776" s="0" t="s">
        <v>19</v>
      </c>
      <c r="AE776" s="0" t="s">
        <v>61</v>
      </c>
      <c r="AF776" s="0" t="s">
        <v>22</v>
      </c>
      <c r="AG776" s="0" t="s">
        <v>22</v>
      </c>
      <c r="AH776" s="0" t="s">
        <v>22</v>
      </c>
      <c r="AI776" s="0" t="s">
        <v>22</v>
      </c>
      <c r="AJ776" s="0" t="s">
        <v>3622</v>
      </c>
      <c r="AK776" s="0" t="s">
        <v>3622</v>
      </c>
    </row>
    <row customHeight="1" ht="11.25">
      <c r="A777" s="0" t="s">
        <v>22</v>
      </c>
      <c r="B777" s="0" t="s">
        <v>48</v>
      </c>
      <c r="C777" s="0" t="s">
        <v>50</v>
      </c>
      <c r="D777" s="0" t="s">
        <v>22</v>
      </c>
      <c r="E777" s="0" t="s">
        <v>5146</v>
      </c>
      <c r="F777" s="0" t="s">
        <v>1257</v>
      </c>
      <c r="G777" s="0" t="s">
        <v>162</v>
      </c>
      <c r="H777" s="0" t="s">
        <v>162</v>
      </c>
      <c r="I777" s="0" t="s">
        <v>163</v>
      </c>
      <c r="J777" s="0" t="s">
        <v>4981</v>
      </c>
      <c r="K777" s="0" t="s">
        <v>4987</v>
      </c>
      <c r="L777" s="0" t="s">
        <v>5147</v>
      </c>
      <c r="M777" s="0" t="s">
        <v>5147</v>
      </c>
      <c r="N777" s="0" t="s">
        <v>89</v>
      </c>
      <c r="O777" s="0" t="s">
        <v>162</v>
      </c>
      <c r="P777" s="0" t="s">
        <v>162</v>
      </c>
      <c r="Q777" s="0" t="s">
        <v>163</v>
      </c>
      <c r="R777" s="0" t="s">
        <v>4964</v>
      </c>
      <c r="S777" s="0" t="s">
        <v>4971</v>
      </c>
      <c r="T777" s="0" t="s">
        <v>3604</v>
      </c>
      <c r="U777" s="0" t="s">
        <v>3605</v>
      </c>
      <c r="V777" s="0" t="s">
        <v>3606</v>
      </c>
      <c r="W777" s="0" t="s">
        <v>3607</v>
      </c>
      <c r="X777" s="0" t="s">
        <v>3608</v>
      </c>
      <c r="Y777" s="0" t="s">
        <v>3605</v>
      </c>
      <c r="Z777" s="0" t="s">
        <v>5148</v>
      </c>
      <c r="AA777" s="0" t="s">
        <v>3819</v>
      </c>
      <c r="AB777" s="0" t="s">
        <v>5149</v>
      </c>
      <c r="AC777" s="0" t="s">
        <v>19</v>
      </c>
      <c r="AD777" s="0" t="s">
        <v>19</v>
      </c>
      <c r="AE777" s="0" t="s">
        <v>61</v>
      </c>
      <c r="AF777" s="0" t="s">
        <v>22</v>
      </c>
      <c r="AG777" s="0" t="s">
        <v>22</v>
      </c>
      <c r="AH777" s="0" t="s">
        <v>22</v>
      </c>
      <c r="AI777" s="0" t="s">
        <v>22</v>
      </c>
      <c r="AJ777" s="0" t="s">
        <v>3622</v>
      </c>
      <c r="AK777" s="0" t="s">
        <v>3622</v>
      </c>
    </row>
    <row customHeight="1" ht="11.25">
      <c r="A778" s="0" t="s">
        <v>22</v>
      </c>
      <c r="B778" s="0" t="s">
        <v>48</v>
      </c>
      <c r="C778" s="0" t="s">
        <v>50</v>
      </c>
      <c r="D778" s="0" t="s">
        <v>22</v>
      </c>
      <c r="E778" s="0" t="s">
        <v>5146</v>
      </c>
      <c r="F778" s="0" t="s">
        <v>1257</v>
      </c>
      <c r="G778" s="0" t="s">
        <v>162</v>
      </c>
      <c r="H778" s="0" t="s">
        <v>162</v>
      </c>
      <c r="I778" s="0" t="s">
        <v>163</v>
      </c>
      <c r="J778" s="0" t="s">
        <v>4981</v>
      </c>
      <c r="K778" s="0" t="s">
        <v>4987</v>
      </c>
      <c r="L778" s="0" t="s">
        <v>5147</v>
      </c>
      <c r="M778" s="0" t="s">
        <v>5147</v>
      </c>
      <c r="N778" s="0" t="s">
        <v>90</v>
      </c>
      <c r="O778" s="0" t="s">
        <v>162</v>
      </c>
      <c r="P778" s="0" t="s">
        <v>162</v>
      </c>
      <c r="Q778" s="0" t="s">
        <v>163</v>
      </c>
      <c r="R778" s="0" t="s">
        <v>4961</v>
      </c>
      <c r="S778" s="0" t="s">
        <v>4970</v>
      </c>
      <c r="T778" s="0" t="s">
        <v>3604</v>
      </c>
      <c r="U778" s="0" t="s">
        <v>3605</v>
      </c>
      <c r="V778" s="0" t="s">
        <v>3606</v>
      </c>
      <c r="W778" s="0" t="s">
        <v>3607</v>
      </c>
      <c r="X778" s="0" t="s">
        <v>3608</v>
      </c>
      <c r="Y778" s="0" t="s">
        <v>3605</v>
      </c>
      <c r="Z778" s="0" t="s">
        <v>5148</v>
      </c>
      <c r="AA778" s="0" t="s">
        <v>3819</v>
      </c>
      <c r="AB778" s="0" t="s">
        <v>5149</v>
      </c>
      <c r="AC778" s="0" t="s">
        <v>19</v>
      </c>
      <c r="AD778" s="0" t="s">
        <v>19</v>
      </c>
      <c r="AE778" s="0" t="s">
        <v>61</v>
      </c>
      <c r="AF778" s="0" t="s">
        <v>22</v>
      </c>
      <c r="AG778" s="0" t="s">
        <v>22</v>
      </c>
      <c r="AH778" s="0" t="s">
        <v>22</v>
      </c>
      <c r="AI778" s="0" t="s">
        <v>22</v>
      </c>
      <c r="AJ778" s="0" t="s">
        <v>3622</v>
      </c>
      <c r="AK778" s="0" t="s">
        <v>3622</v>
      </c>
    </row>
    <row customHeight="1" ht="11.25">
      <c r="A779" s="0" t="s">
        <v>22</v>
      </c>
      <c r="B779" s="0" t="s">
        <v>48</v>
      </c>
      <c r="C779" s="0" t="s">
        <v>50</v>
      </c>
      <c r="D779" s="0" t="s">
        <v>22</v>
      </c>
      <c r="E779" s="0" t="s">
        <v>5146</v>
      </c>
      <c r="F779" s="0" t="s">
        <v>1257</v>
      </c>
      <c r="G779" s="0" t="s">
        <v>162</v>
      </c>
      <c r="H779" s="0" t="s">
        <v>162</v>
      </c>
      <c r="I779" s="0" t="s">
        <v>163</v>
      </c>
      <c r="J779" s="0" t="s">
        <v>4981</v>
      </c>
      <c r="K779" s="0" t="s">
        <v>4987</v>
      </c>
      <c r="L779" s="0" t="s">
        <v>5147</v>
      </c>
      <c r="M779" s="0" t="s">
        <v>5147</v>
      </c>
      <c r="N779" s="0" t="s">
        <v>109</v>
      </c>
      <c r="O779" s="0" t="s">
        <v>162</v>
      </c>
      <c r="P779" s="0" t="s">
        <v>162</v>
      </c>
      <c r="Q779" s="0" t="s">
        <v>163</v>
      </c>
      <c r="R779" s="0" t="s">
        <v>4968</v>
      </c>
      <c r="S779" s="0" t="s">
        <v>4972</v>
      </c>
      <c r="T779" s="0" t="s">
        <v>3604</v>
      </c>
      <c r="U779" s="0" t="s">
        <v>3605</v>
      </c>
      <c r="V779" s="0" t="s">
        <v>3606</v>
      </c>
      <c r="W779" s="0" t="s">
        <v>3607</v>
      </c>
      <c r="X779" s="0" t="s">
        <v>3608</v>
      </c>
      <c r="Y779" s="0" t="s">
        <v>3605</v>
      </c>
      <c r="Z779" s="0" t="s">
        <v>5148</v>
      </c>
      <c r="AA779" s="0" t="s">
        <v>3819</v>
      </c>
      <c r="AB779" s="0" t="s">
        <v>5149</v>
      </c>
      <c r="AC779" s="0" t="s">
        <v>19</v>
      </c>
      <c r="AD779" s="0" t="s">
        <v>19</v>
      </c>
      <c r="AE779" s="0" t="s">
        <v>61</v>
      </c>
      <c r="AF779" s="0" t="s">
        <v>22</v>
      </c>
      <c r="AG779" s="0" t="s">
        <v>22</v>
      </c>
      <c r="AH779" s="0" t="s">
        <v>22</v>
      </c>
      <c r="AI779" s="0" t="s">
        <v>22</v>
      </c>
      <c r="AJ779" s="0" t="s">
        <v>3622</v>
      </c>
      <c r="AK779" s="0" t="s">
        <v>3622</v>
      </c>
    </row>
    <row customHeight="1" ht="11.25">
      <c r="A780" s="0" t="s">
        <v>22</v>
      </c>
      <c r="B780" s="0" t="s">
        <v>48</v>
      </c>
      <c r="C780" s="0" t="s">
        <v>50</v>
      </c>
      <c r="D780" s="0" t="s">
        <v>22</v>
      </c>
      <c r="E780" s="0" t="s">
        <v>5146</v>
      </c>
      <c r="F780" s="0" t="s">
        <v>1257</v>
      </c>
      <c r="G780" s="0" t="s">
        <v>162</v>
      </c>
      <c r="H780" s="0" t="s">
        <v>162</v>
      </c>
      <c r="I780" s="0" t="s">
        <v>163</v>
      </c>
      <c r="J780" s="0" t="s">
        <v>4981</v>
      </c>
      <c r="K780" s="0" t="s">
        <v>4987</v>
      </c>
      <c r="L780" s="0" t="s">
        <v>5147</v>
      </c>
      <c r="M780" s="0" t="s">
        <v>5147</v>
      </c>
      <c r="N780" s="0" t="s">
        <v>91</v>
      </c>
      <c r="O780" s="0" t="s">
        <v>162</v>
      </c>
      <c r="P780" s="0" t="s">
        <v>162</v>
      </c>
      <c r="Q780" s="0" t="s">
        <v>163</v>
      </c>
      <c r="R780" s="0" t="s">
        <v>4974</v>
      </c>
      <c r="S780" s="0" t="s">
        <v>4979</v>
      </c>
      <c r="T780" s="0" t="s">
        <v>3604</v>
      </c>
      <c r="U780" s="0" t="s">
        <v>3605</v>
      </c>
      <c r="V780" s="0" t="s">
        <v>3606</v>
      </c>
      <c r="W780" s="0" t="s">
        <v>3607</v>
      </c>
      <c r="X780" s="0" t="s">
        <v>3608</v>
      </c>
      <c r="Y780" s="0" t="s">
        <v>3605</v>
      </c>
      <c r="Z780" s="0" t="s">
        <v>5148</v>
      </c>
      <c r="AA780" s="0" t="s">
        <v>3819</v>
      </c>
      <c r="AB780" s="0" t="s">
        <v>5149</v>
      </c>
      <c r="AC780" s="0" t="s">
        <v>19</v>
      </c>
      <c r="AD780" s="0" t="s">
        <v>19</v>
      </c>
      <c r="AE780" s="0" t="s">
        <v>61</v>
      </c>
      <c r="AF780" s="0" t="s">
        <v>22</v>
      </c>
      <c r="AG780" s="0" t="s">
        <v>22</v>
      </c>
      <c r="AH780" s="0" t="s">
        <v>22</v>
      </c>
      <c r="AI780" s="0" t="s">
        <v>22</v>
      </c>
      <c r="AJ780" s="0" t="s">
        <v>3622</v>
      </c>
      <c r="AK780" s="0" t="s">
        <v>3622</v>
      </c>
    </row>
    <row customHeight="1" ht="11.25">
      <c r="A781" s="0" t="s">
        <v>22</v>
      </c>
      <c r="B781" s="0" t="s">
        <v>48</v>
      </c>
      <c r="C781" s="0" t="s">
        <v>50</v>
      </c>
      <c r="D781" s="0" t="s">
        <v>22</v>
      </c>
      <c r="E781" s="0" t="s">
        <v>5146</v>
      </c>
      <c r="F781" s="0" t="s">
        <v>1257</v>
      </c>
      <c r="G781" s="0" t="s">
        <v>162</v>
      </c>
      <c r="H781" s="0" t="s">
        <v>162</v>
      </c>
      <c r="I781" s="0" t="s">
        <v>163</v>
      </c>
      <c r="J781" s="0" t="s">
        <v>4981</v>
      </c>
      <c r="K781" s="0" t="s">
        <v>4987</v>
      </c>
      <c r="L781" s="0" t="s">
        <v>5147</v>
      </c>
      <c r="M781" s="0" t="s">
        <v>5147</v>
      </c>
      <c r="N781" s="0" t="s">
        <v>92</v>
      </c>
      <c r="O781" s="0" t="s">
        <v>162</v>
      </c>
      <c r="P781" s="0" t="s">
        <v>162</v>
      </c>
      <c r="Q781" s="0" t="s">
        <v>163</v>
      </c>
      <c r="R781" s="0" t="s">
        <v>4985</v>
      </c>
      <c r="S781" s="0" t="s">
        <v>4988</v>
      </c>
      <c r="T781" s="0" t="s">
        <v>3604</v>
      </c>
      <c r="U781" s="0" t="s">
        <v>3605</v>
      </c>
      <c r="V781" s="0" t="s">
        <v>3606</v>
      </c>
      <c r="W781" s="0" t="s">
        <v>3607</v>
      </c>
      <c r="X781" s="0" t="s">
        <v>3608</v>
      </c>
      <c r="Y781" s="0" t="s">
        <v>3605</v>
      </c>
      <c r="Z781" s="0" t="s">
        <v>5148</v>
      </c>
      <c r="AA781" s="0" t="s">
        <v>3819</v>
      </c>
      <c r="AB781" s="0" t="s">
        <v>5149</v>
      </c>
      <c r="AC781" s="0" t="s">
        <v>19</v>
      </c>
      <c r="AD781" s="0" t="s">
        <v>19</v>
      </c>
      <c r="AE781" s="0" t="s">
        <v>61</v>
      </c>
      <c r="AF781" s="0" t="s">
        <v>22</v>
      </c>
      <c r="AG781" s="0" t="s">
        <v>22</v>
      </c>
      <c r="AH781" s="0" t="s">
        <v>22</v>
      </c>
      <c r="AI781" s="0" t="s">
        <v>22</v>
      </c>
      <c r="AJ781" s="0" t="s">
        <v>3622</v>
      </c>
      <c r="AK781" s="0" t="s">
        <v>3622</v>
      </c>
    </row>
    <row customHeight="1" ht="11.25">
      <c r="A782" s="0" t="s">
        <v>22</v>
      </c>
      <c r="B782" s="0" t="s">
        <v>48</v>
      </c>
      <c r="C782" s="0" t="s">
        <v>50</v>
      </c>
      <c r="D782" s="0" t="s">
        <v>22</v>
      </c>
      <c r="E782" s="0" t="s">
        <v>5150</v>
      </c>
      <c r="F782" s="0" t="s">
        <v>1257</v>
      </c>
      <c r="G782" s="0" t="s">
        <v>3550</v>
      </c>
      <c r="H782" s="0" t="s">
        <v>3550</v>
      </c>
      <c r="I782" s="0" t="s">
        <v>3551</v>
      </c>
      <c r="J782" s="0" t="s">
        <v>5085</v>
      </c>
      <c r="K782" s="0" t="s">
        <v>5086</v>
      </c>
      <c r="L782" s="0" t="s">
        <v>5137</v>
      </c>
      <c r="M782" s="0" t="s">
        <v>5137</v>
      </c>
      <c r="N782" s="0" t="s">
        <v>92</v>
      </c>
      <c r="O782" s="0" t="s">
        <v>3550</v>
      </c>
      <c r="P782" s="0" t="s">
        <v>3550</v>
      </c>
      <c r="Q782" s="0" t="s">
        <v>3551</v>
      </c>
      <c r="R782" s="0" t="s">
        <v>5041</v>
      </c>
      <c r="S782" s="0" t="s">
        <v>5042</v>
      </c>
      <c r="T782" s="0" t="s">
        <v>3604</v>
      </c>
      <c r="U782" s="0" t="s">
        <v>3605</v>
      </c>
      <c r="V782" s="0" t="s">
        <v>3606</v>
      </c>
      <c r="W782" s="0" t="s">
        <v>3607</v>
      </c>
      <c r="X782" s="0" t="s">
        <v>3608</v>
      </c>
      <c r="Y782" s="0" t="s">
        <v>3605</v>
      </c>
      <c r="Z782" s="0" t="s">
        <v>5151</v>
      </c>
      <c r="AA782" s="0" t="s">
        <v>5152</v>
      </c>
      <c r="AB782" s="0" t="s">
        <v>5153</v>
      </c>
      <c r="AC782" s="0" t="s">
        <v>19</v>
      </c>
      <c r="AD782" s="0" t="s">
        <v>19</v>
      </c>
      <c r="AE782" s="0" t="s">
        <v>61</v>
      </c>
      <c r="AF782" s="0" t="s">
        <v>22</v>
      </c>
      <c r="AG782" s="0" t="s">
        <v>22</v>
      </c>
      <c r="AH782" s="0" t="s">
        <v>22</v>
      </c>
      <c r="AI782" s="0" t="s">
        <v>22</v>
      </c>
      <c r="AJ782" s="0" t="s">
        <v>3622</v>
      </c>
      <c r="AK782" s="0" t="s">
        <v>3622</v>
      </c>
    </row>
    <row customHeight="1" ht="11.25">
      <c r="A783" s="0" t="s">
        <v>22</v>
      </c>
      <c r="B783" s="0" t="s">
        <v>48</v>
      </c>
      <c r="C783" s="0" t="s">
        <v>50</v>
      </c>
      <c r="D783" s="0" t="s">
        <v>22</v>
      </c>
      <c r="E783" s="0" t="s">
        <v>5150</v>
      </c>
      <c r="F783" s="0" t="s">
        <v>1257</v>
      </c>
      <c r="G783" s="0" t="s">
        <v>3550</v>
      </c>
      <c r="H783" s="0" t="s">
        <v>3550</v>
      </c>
      <c r="I783" s="0" t="s">
        <v>3551</v>
      </c>
      <c r="J783" s="0" t="s">
        <v>5085</v>
      </c>
      <c r="K783" s="0" t="s">
        <v>5086</v>
      </c>
      <c r="L783" s="0" t="s">
        <v>5137</v>
      </c>
      <c r="M783" s="0" t="s">
        <v>5137</v>
      </c>
      <c r="N783" s="0" t="s">
        <v>127</v>
      </c>
      <c r="O783" s="0" t="s">
        <v>3550</v>
      </c>
      <c r="P783" s="0" t="s">
        <v>3550</v>
      </c>
      <c r="Q783" s="0" t="s">
        <v>3551</v>
      </c>
      <c r="R783" s="0" t="s">
        <v>4981</v>
      </c>
      <c r="S783" s="0" t="s">
        <v>4982</v>
      </c>
      <c r="T783" s="0" t="s">
        <v>3604</v>
      </c>
      <c r="U783" s="0" t="s">
        <v>3605</v>
      </c>
      <c r="V783" s="0" t="s">
        <v>3606</v>
      </c>
      <c r="W783" s="0" t="s">
        <v>3607</v>
      </c>
      <c r="X783" s="0" t="s">
        <v>3608</v>
      </c>
      <c r="Y783" s="0" t="s">
        <v>3605</v>
      </c>
      <c r="Z783" s="0" t="s">
        <v>5151</v>
      </c>
      <c r="AA783" s="0" t="s">
        <v>5152</v>
      </c>
      <c r="AB783" s="0" t="s">
        <v>5153</v>
      </c>
      <c r="AC783" s="0" t="s">
        <v>19</v>
      </c>
      <c r="AD783" s="0" t="s">
        <v>19</v>
      </c>
      <c r="AE783" s="0" t="s">
        <v>61</v>
      </c>
      <c r="AF783" s="0" t="s">
        <v>22</v>
      </c>
      <c r="AG783" s="0" t="s">
        <v>22</v>
      </c>
      <c r="AH783" s="0" t="s">
        <v>22</v>
      </c>
      <c r="AI783" s="0" t="s">
        <v>22</v>
      </c>
      <c r="AJ783" s="0" t="s">
        <v>3622</v>
      </c>
      <c r="AK783" s="0" t="s">
        <v>3622</v>
      </c>
    </row>
    <row customHeight="1" ht="11.25">
      <c r="A784" s="0" t="s">
        <v>22</v>
      </c>
      <c r="B784" s="0" t="s">
        <v>48</v>
      </c>
      <c r="C784" s="0" t="s">
        <v>50</v>
      </c>
      <c r="D784" s="0" t="s">
        <v>22</v>
      </c>
      <c r="E784" s="0" t="s">
        <v>5150</v>
      </c>
      <c r="F784" s="0" t="s">
        <v>1257</v>
      </c>
      <c r="G784" s="0" t="s">
        <v>3550</v>
      </c>
      <c r="H784" s="0" t="s">
        <v>3550</v>
      </c>
      <c r="I784" s="0" t="s">
        <v>3551</v>
      </c>
      <c r="J784" s="0" t="s">
        <v>5085</v>
      </c>
      <c r="K784" s="0" t="s">
        <v>5086</v>
      </c>
      <c r="L784" s="0" t="s">
        <v>5137</v>
      </c>
      <c r="M784" s="0" t="s">
        <v>5137</v>
      </c>
      <c r="N784" s="0" t="s">
        <v>89</v>
      </c>
      <c r="O784" s="0" t="s">
        <v>3550</v>
      </c>
      <c r="P784" s="0" t="s">
        <v>3550</v>
      </c>
      <c r="Q784" s="0" t="s">
        <v>3551</v>
      </c>
      <c r="R784" s="0" t="s">
        <v>5053</v>
      </c>
      <c r="S784" s="0" t="s">
        <v>5054</v>
      </c>
      <c r="T784" s="0" t="s">
        <v>3604</v>
      </c>
      <c r="U784" s="0" t="s">
        <v>3605</v>
      </c>
      <c r="V784" s="0" t="s">
        <v>3606</v>
      </c>
      <c r="W784" s="0" t="s">
        <v>3607</v>
      </c>
      <c r="X784" s="0" t="s">
        <v>3608</v>
      </c>
      <c r="Y784" s="0" t="s">
        <v>3605</v>
      </c>
      <c r="Z784" s="0" t="s">
        <v>5151</v>
      </c>
      <c r="AA784" s="0" t="s">
        <v>5152</v>
      </c>
      <c r="AB784" s="0" t="s">
        <v>5153</v>
      </c>
      <c r="AC784" s="0" t="s">
        <v>19</v>
      </c>
      <c r="AD784" s="0" t="s">
        <v>19</v>
      </c>
      <c r="AE784" s="0" t="s">
        <v>61</v>
      </c>
      <c r="AF784" s="0" t="s">
        <v>22</v>
      </c>
      <c r="AG784" s="0" t="s">
        <v>22</v>
      </c>
      <c r="AH784" s="0" t="s">
        <v>22</v>
      </c>
      <c r="AI784" s="0" t="s">
        <v>22</v>
      </c>
      <c r="AJ784" s="0" t="s">
        <v>3622</v>
      </c>
      <c r="AK784" s="0" t="s">
        <v>3622</v>
      </c>
    </row>
    <row customHeight="1" ht="11.25">
      <c r="A785" s="0" t="s">
        <v>22</v>
      </c>
      <c r="B785" s="0" t="s">
        <v>48</v>
      </c>
      <c r="C785" s="0" t="s">
        <v>50</v>
      </c>
      <c r="D785" s="0" t="s">
        <v>22</v>
      </c>
      <c r="E785" s="0" t="s">
        <v>5150</v>
      </c>
      <c r="F785" s="0" t="s">
        <v>1257</v>
      </c>
      <c r="G785" s="0" t="s">
        <v>3550</v>
      </c>
      <c r="H785" s="0" t="s">
        <v>3550</v>
      </c>
      <c r="I785" s="0" t="s">
        <v>3551</v>
      </c>
      <c r="J785" s="0" t="s">
        <v>5085</v>
      </c>
      <c r="K785" s="0" t="s">
        <v>5086</v>
      </c>
      <c r="L785" s="0" t="s">
        <v>5137</v>
      </c>
      <c r="M785" s="0" t="s">
        <v>5137</v>
      </c>
      <c r="N785" s="0" t="s">
        <v>90</v>
      </c>
      <c r="O785" s="0" t="s">
        <v>3550</v>
      </c>
      <c r="P785" s="0" t="s">
        <v>3550</v>
      </c>
      <c r="Q785" s="0" t="s">
        <v>3551</v>
      </c>
      <c r="R785" s="0" t="s">
        <v>5060</v>
      </c>
      <c r="S785" s="0" t="s">
        <v>5061</v>
      </c>
      <c r="T785" s="0" t="s">
        <v>3604</v>
      </c>
      <c r="U785" s="0" t="s">
        <v>3605</v>
      </c>
      <c r="V785" s="0" t="s">
        <v>3606</v>
      </c>
      <c r="W785" s="0" t="s">
        <v>3607</v>
      </c>
      <c r="X785" s="0" t="s">
        <v>3608</v>
      </c>
      <c r="Y785" s="0" t="s">
        <v>3605</v>
      </c>
      <c r="Z785" s="0" t="s">
        <v>5151</v>
      </c>
      <c r="AA785" s="0" t="s">
        <v>5152</v>
      </c>
      <c r="AB785" s="0" t="s">
        <v>5153</v>
      </c>
      <c r="AC785" s="0" t="s">
        <v>19</v>
      </c>
      <c r="AD785" s="0" t="s">
        <v>19</v>
      </c>
      <c r="AE785" s="0" t="s">
        <v>61</v>
      </c>
      <c r="AF785" s="0" t="s">
        <v>22</v>
      </c>
      <c r="AG785" s="0" t="s">
        <v>22</v>
      </c>
      <c r="AH785" s="0" t="s">
        <v>22</v>
      </c>
      <c r="AI785" s="0" t="s">
        <v>22</v>
      </c>
      <c r="AJ785" s="0" t="s">
        <v>3622</v>
      </c>
      <c r="AK785" s="0" t="s">
        <v>3622</v>
      </c>
    </row>
    <row customHeight="1" ht="11.25">
      <c r="A786" s="0" t="s">
        <v>22</v>
      </c>
      <c r="B786" s="0" t="s">
        <v>48</v>
      </c>
      <c r="C786" s="0" t="s">
        <v>50</v>
      </c>
      <c r="D786" s="0" t="s">
        <v>22</v>
      </c>
      <c r="E786" s="0" t="s">
        <v>5150</v>
      </c>
      <c r="F786" s="0" t="s">
        <v>1257</v>
      </c>
      <c r="G786" s="0" t="s">
        <v>3550</v>
      </c>
      <c r="H786" s="0" t="s">
        <v>3550</v>
      </c>
      <c r="I786" s="0" t="s">
        <v>3551</v>
      </c>
      <c r="J786" s="0" t="s">
        <v>5085</v>
      </c>
      <c r="K786" s="0" t="s">
        <v>5086</v>
      </c>
      <c r="L786" s="0" t="s">
        <v>5137</v>
      </c>
      <c r="M786" s="0" t="s">
        <v>5137</v>
      </c>
      <c r="N786" s="0" t="s">
        <v>117</v>
      </c>
      <c r="O786" s="0" t="s">
        <v>3550</v>
      </c>
      <c r="P786" s="0" t="s">
        <v>3550</v>
      </c>
      <c r="Q786" s="0" t="s">
        <v>3551</v>
      </c>
      <c r="R786" s="0" t="s">
        <v>5093</v>
      </c>
      <c r="S786" s="0" t="s">
        <v>5094</v>
      </c>
      <c r="T786" s="0" t="s">
        <v>3604</v>
      </c>
      <c r="U786" s="0" t="s">
        <v>3605</v>
      </c>
      <c r="V786" s="0" t="s">
        <v>3606</v>
      </c>
      <c r="W786" s="0" t="s">
        <v>3607</v>
      </c>
      <c r="X786" s="0" t="s">
        <v>3608</v>
      </c>
      <c r="Y786" s="0" t="s">
        <v>3605</v>
      </c>
      <c r="Z786" s="0" t="s">
        <v>5151</v>
      </c>
      <c r="AA786" s="0" t="s">
        <v>5152</v>
      </c>
      <c r="AB786" s="0" t="s">
        <v>5153</v>
      </c>
      <c r="AC786" s="0" t="s">
        <v>19</v>
      </c>
      <c r="AD786" s="0" t="s">
        <v>19</v>
      </c>
      <c r="AE786" s="0" t="s">
        <v>61</v>
      </c>
      <c r="AF786" s="0" t="s">
        <v>22</v>
      </c>
      <c r="AG786" s="0" t="s">
        <v>22</v>
      </c>
      <c r="AH786" s="0" t="s">
        <v>22</v>
      </c>
      <c r="AI786" s="0" t="s">
        <v>22</v>
      </c>
      <c r="AJ786" s="0" t="s">
        <v>3622</v>
      </c>
      <c r="AK786" s="0" t="s">
        <v>3622</v>
      </c>
    </row>
    <row customHeight="1" ht="11.25">
      <c r="A787" s="0" t="s">
        <v>22</v>
      </c>
      <c r="B787" s="0" t="s">
        <v>48</v>
      </c>
      <c r="C787" s="0" t="s">
        <v>50</v>
      </c>
      <c r="D787" s="0" t="s">
        <v>22</v>
      </c>
      <c r="E787" s="0" t="s">
        <v>5150</v>
      </c>
      <c r="F787" s="0" t="s">
        <v>1257</v>
      </c>
      <c r="G787" s="0" t="s">
        <v>3550</v>
      </c>
      <c r="H787" s="0" t="s">
        <v>3550</v>
      </c>
      <c r="I787" s="0" t="s">
        <v>3551</v>
      </c>
      <c r="J787" s="0" t="s">
        <v>5085</v>
      </c>
      <c r="K787" s="0" t="s">
        <v>5086</v>
      </c>
      <c r="L787" s="0" t="s">
        <v>5137</v>
      </c>
      <c r="M787" s="0" t="s">
        <v>5137</v>
      </c>
      <c r="N787" s="0" t="s">
        <v>114</v>
      </c>
      <c r="O787" s="0" t="s">
        <v>3550</v>
      </c>
      <c r="P787" s="0" t="s">
        <v>3550</v>
      </c>
      <c r="Q787" s="0" t="s">
        <v>3551</v>
      </c>
      <c r="R787" s="0" t="s">
        <v>5097</v>
      </c>
      <c r="S787" s="0" t="s">
        <v>5098</v>
      </c>
      <c r="T787" s="0" t="s">
        <v>3604</v>
      </c>
      <c r="U787" s="0" t="s">
        <v>3605</v>
      </c>
      <c r="V787" s="0" t="s">
        <v>3606</v>
      </c>
      <c r="W787" s="0" t="s">
        <v>3607</v>
      </c>
      <c r="X787" s="0" t="s">
        <v>3608</v>
      </c>
      <c r="Y787" s="0" t="s">
        <v>3605</v>
      </c>
      <c r="Z787" s="0" t="s">
        <v>5151</v>
      </c>
      <c r="AA787" s="0" t="s">
        <v>5152</v>
      </c>
      <c r="AB787" s="0" t="s">
        <v>5153</v>
      </c>
      <c r="AC787" s="0" t="s">
        <v>19</v>
      </c>
      <c r="AD787" s="0" t="s">
        <v>19</v>
      </c>
      <c r="AE787" s="0" t="s">
        <v>61</v>
      </c>
      <c r="AF787" s="0" t="s">
        <v>22</v>
      </c>
      <c r="AG787" s="0" t="s">
        <v>22</v>
      </c>
      <c r="AH787" s="0" t="s">
        <v>22</v>
      </c>
      <c r="AI787" s="0" t="s">
        <v>22</v>
      </c>
      <c r="AJ787" s="0" t="s">
        <v>3622</v>
      </c>
      <c r="AK787" s="0" t="s">
        <v>3622</v>
      </c>
    </row>
    <row customHeight="1" ht="11.25">
      <c r="A788" s="0" t="s">
        <v>22</v>
      </c>
      <c r="B788" s="0" t="s">
        <v>48</v>
      </c>
      <c r="C788" s="0" t="s">
        <v>50</v>
      </c>
      <c r="D788" s="0" t="s">
        <v>22</v>
      </c>
      <c r="E788" s="0" t="s">
        <v>5150</v>
      </c>
      <c r="F788" s="0" t="s">
        <v>1257</v>
      </c>
      <c r="G788" s="0" t="s">
        <v>3550</v>
      </c>
      <c r="H788" s="0" t="s">
        <v>3550</v>
      </c>
      <c r="I788" s="0" t="s">
        <v>3551</v>
      </c>
      <c r="J788" s="0" t="s">
        <v>5085</v>
      </c>
      <c r="K788" s="0" t="s">
        <v>5086</v>
      </c>
      <c r="L788" s="0" t="s">
        <v>5137</v>
      </c>
      <c r="M788" s="0" t="s">
        <v>5137</v>
      </c>
      <c r="N788" s="0" t="s">
        <v>131</v>
      </c>
      <c r="O788" s="0" t="s">
        <v>3550</v>
      </c>
      <c r="P788" s="0" t="s">
        <v>3550</v>
      </c>
      <c r="Q788" s="0" t="s">
        <v>3551</v>
      </c>
      <c r="R788" s="0" t="s">
        <v>4964</v>
      </c>
      <c r="S788" s="0" t="s">
        <v>4965</v>
      </c>
      <c r="T788" s="0" t="s">
        <v>3604</v>
      </c>
      <c r="U788" s="0" t="s">
        <v>3605</v>
      </c>
      <c r="V788" s="0" t="s">
        <v>3606</v>
      </c>
      <c r="W788" s="0" t="s">
        <v>3607</v>
      </c>
      <c r="X788" s="0" t="s">
        <v>3608</v>
      </c>
      <c r="Y788" s="0" t="s">
        <v>3605</v>
      </c>
      <c r="Z788" s="0" t="s">
        <v>5151</v>
      </c>
      <c r="AA788" s="0" t="s">
        <v>5152</v>
      </c>
      <c r="AB788" s="0" t="s">
        <v>5153</v>
      </c>
      <c r="AC788" s="0" t="s">
        <v>19</v>
      </c>
      <c r="AD788" s="0" t="s">
        <v>19</v>
      </c>
      <c r="AE788" s="0" t="s">
        <v>61</v>
      </c>
      <c r="AF788" s="0" t="s">
        <v>22</v>
      </c>
      <c r="AG788" s="0" t="s">
        <v>22</v>
      </c>
      <c r="AH788" s="0" t="s">
        <v>22</v>
      </c>
      <c r="AI788" s="0" t="s">
        <v>22</v>
      </c>
      <c r="AJ788" s="0" t="s">
        <v>3622</v>
      </c>
      <c r="AK788" s="0" t="s">
        <v>3622</v>
      </c>
    </row>
    <row customHeight="1" ht="11.25">
      <c r="A789" s="0" t="s">
        <v>22</v>
      </c>
      <c r="B789" s="0" t="s">
        <v>48</v>
      </c>
      <c r="C789" s="0" t="s">
        <v>50</v>
      </c>
      <c r="D789" s="0" t="s">
        <v>22</v>
      </c>
      <c r="E789" s="0" t="s">
        <v>5150</v>
      </c>
      <c r="F789" s="0" t="s">
        <v>1257</v>
      </c>
      <c r="G789" s="0" t="s">
        <v>3550</v>
      </c>
      <c r="H789" s="0" t="s">
        <v>3550</v>
      </c>
      <c r="I789" s="0" t="s">
        <v>3551</v>
      </c>
      <c r="J789" s="0" t="s">
        <v>5085</v>
      </c>
      <c r="K789" s="0" t="s">
        <v>5086</v>
      </c>
      <c r="L789" s="0" t="s">
        <v>5137</v>
      </c>
      <c r="M789" s="0" t="s">
        <v>5137</v>
      </c>
      <c r="N789" s="0" t="s">
        <v>121</v>
      </c>
      <c r="O789" s="0" t="s">
        <v>3550</v>
      </c>
      <c r="P789" s="0" t="s">
        <v>3550</v>
      </c>
      <c r="Q789" s="0" t="s">
        <v>3551</v>
      </c>
      <c r="R789" s="0" t="s">
        <v>4961</v>
      </c>
      <c r="S789" s="0" t="s">
        <v>4962</v>
      </c>
      <c r="T789" s="0" t="s">
        <v>3604</v>
      </c>
      <c r="U789" s="0" t="s">
        <v>3605</v>
      </c>
      <c r="V789" s="0" t="s">
        <v>3606</v>
      </c>
      <c r="W789" s="0" t="s">
        <v>3607</v>
      </c>
      <c r="X789" s="0" t="s">
        <v>3608</v>
      </c>
      <c r="Y789" s="0" t="s">
        <v>3605</v>
      </c>
      <c r="Z789" s="0" t="s">
        <v>5151</v>
      </c>
      <c r="AA789" s="0" t="s">
        <v>5152</v>
      </c>
      <c r="AB789" s="0" t="s">
        <v>5153</v>
      </c>
      <c r="AC789" s="0" t="s">
        <v>19</v>
      </c>
      <c r="AD789" s="0" t="s">
        <v>19</v>
      </c>
      <c r="AE789" s="0" t="s">
        <v>61</v>
      </c>
      <c r="AF789" s="0" t="s">
        <v>22</v>
      </c>
      <c r="AG789" s="0" t="s">
        <v>22</v>
      </c>
      <c r="AH789" s="0" t="s">
        <v>22</v>
      </c>
      <c r="AI789" s="0" t="s">
        <v>22</v>
      </c>
      <c r="AJ789" s="0" t="s">
        <v>3622</v>
      </c>
      <c r="AK789" s="0" t="s">
        <v>3622</v>
      </c>
    </row>
    <row customHeight="1" ht="11.25">
      <c r="A790" s="0" t="s">
        <v>22</v>
      </c>
      <c r="B790" s="0" t="s">
        <v>48</v>
      </c>
      <c r="C790" s="0" t="s">
        <v>50</v>
      </c>
      <c r="D790" s="0" t="s">
        <v>22</v>
      </c>
      <c r="E790" s="0" t="s">
        <v>5150</v>
      </c>
      <c r="F790" s="0" t="s">
        <v>1257</v>
      </c>
      <c r="G790" s="0" t="s">
        <v>3550</v>
      </c>
      <c r="H790" s="0" t="s">
        <v>3550</v>
      </c>
      <c r="I790" s="0" t="s">
        <v>3551</v>
      </c>
      <c r="J790" s="0" t="s">
        <v>5085</v>
      </c>
      <c r="K790" s="0" t="s">
        <v>5086</v>
      </c>
      <c r="L790" s="0" t="s">
        <v>5137</v>
      </c>
      <c r="M790" s="0" t="s">
        <v>5137</v>
      </c>
      <c r="N790" s="0" t="s">
        <v>109</v>
      </c>
      <c r="O790" s="0" t="s">
        <v>3550</v>
      </c>
      <c r="P790" s="0" t="s">
        <v>3550</v>
      </c>
      <c r="Q790" s="0" t="s">
        <v>3551</v>
      </c>
      <c r="R790" s="0" t="s">
        <v>5065</v>
      </c>
      <c r="S790" s="0" t="s">
        <v>5066</v>
      </c>
      <c r="T790" s="0" t="s">
        <v>3604</v>
      </c>
      <c r="U790" s="0" t="s">
        <v>3605</v>
      </c>
      <c r="V790" s="0" t="s">
        <v>3606</v>
      </c>
      <c r="W790" s="0" t="s">
        <v>3607</v>
      </c>
      <c r="X790" s="0" t="s">
        <v>3608</v>
      </c>
      <c r="Y790" s="0" t="s">
        <v>3605</v>
      </c>
      <c r="Z790" s="0" t="s">
        <v>5151</v>
      </c>
      <c r="AA790" s="0" t="s">
        <v>5152</v>
      </c>
      <c r="AB790" s="0" t="s">
        <v>5153</v>
      </c>
      <c r="AC790" s="0" t="s">
        <v>19</v>
      </c>
      <c r="AD790" s="0" t="s">
        <v>19</v>
      </c>
      <c r="AE790" s="0" t="s">
        <v>61</v>
      </c>
      <c r="AF790" s="0" t="s">
        <v>22</v>
      </c>
      <c r="AG790" s="0" t="s">
        <v>22</v>
      </c>
      <c r="AH790" s="0" t="s">
        <v>22</v>
      </c>
      <c r="AI790" s="0" t="s">
        <v>22</v>
      </c>
      <c r="AJ790" s="0" t="s">
        <v>3622</v>
      </c>
      <c r="AK790" s="0" t="s">
        <v>3622</v>
      </c>
    </row>
    <row customHeight="1" ht="11.25">
      <c r="A791" s="0" t="s">
        <v>22</v>
      </c>
      <c r="B791" s="0" t="s">
        <v>48</v>
      </c>
      <c r="C791" s="0" t="s">
        <v>50</v>
      </c>
      <c r="D791" s="0" t="s">
        <v>22</v>
      </c>
      <c r="E791" s="0" t="s">
        <v>5150</v>
      </c>
      <c r="F791" s="0" t="s">
        <v>1257</v>
      </c>
      <c r="G791" s="0" t="s">
        <v>3550</v>
      </c>
      <c r="H791" s="0" t="s">
        <v>3550</v>
      </c>
      <c r="I791" s="0" t="s">
        <v>3551</v>
      </c>
      <c r="J791" s="0" t="s">
        <v>5085</v>
      </c>
      <c r="K791" s="0" t="s">
        <v>5086</v>
      </c>
      <c r="L791" s="0" t="s">
        <v>5137</v>
      </c>
      <c r="M791" s="0" t="s">
        <v>5137</v>
      </c>
      <c r="N791" s="0" t="s">
        <v>91</v>
      </c>
      <c r="O791" s="0" t="s">
        <v>3550</v>
      </c>
      <c r="P791" s="0" t="s">
        <v>3550</v>
      </c>
      <c r="Q791" s="0" t="s">
        <v>3551</v>
      </c>
      <c r="R791" s="0" t="s">
        <v>5067</v>
      </c>
      <c r="S791" s="0" t="s">
        <v>5068</v>
      </c>
      <c r="T791" s="0" t="s">
        <v>3604</v>
      </c>
      <c r="U791" s="0" t="s">
        <v>3605</v>
      </c>
      <c r="V791" s="0" t="s">
        <v>3606</v>
      </c>
      <c r="W791" s="0" t="s">
        <v>3607</v>
      </c>
      <c r="X791" s="0" t="s">
        <v>3608</v>
      </c>
      <c r="Y791" s="0" t="s">
        <v>3605</v>
      </c>
      <c r="Z791" s="0" t="s">
        <v>5151</v>
      </c>
      <c r="AA791" s="0" t="s">
        <v>5152</v>
      </c>
      <c r="AB791" s="0" t="s">
        <v>5153</v>
      </c>
      <c r="AC791" s="0" t="s">
        <v>19</v>
      </c>
      <c r="AD791" s="0" t="s">
        <v>19</v>
      </c>
      <c r="AE791" s="0" t="s">
        <v>61</v>
      </c>
      <c r="AF791" s="0" t="s">
        <v>22</v>
      </c>
      <c r="AG791" s="0" t="s">
        <v>22</v>
      </c>
      <c r="AH791" s="0" t="s">
        <v>22</v>
      </c>
      <c r="AI791" s="0" t="s">
        <v>22</v>
      </c>
      <c r="AJ791" s="0" t="s">
        <v>3622</v>
      </c>
      <c r="AK791" s="0" t="s">
        <v>3622</v>
      </c>
    </row>
    <row customHeight="1" ht="11.25">
      <c r="A792" s="0" t="s">
        <v>22</v>
      </c>
      <c r="B792" s="0" t="s">
        <v>48</v>
      </c>
      <c r="C792" s="0" t="s">
        <v>50</v>
      </c>
      <c r="D792" s="0" t="s">
        <v>22</v>
      </c>
      <c r="E792" s="0" t="s">
        <v>5150</v>
      </c>
      <c r="F792" s="0" t="s">
        <v>1257</v>
      </c>
      <c r="G792" s="0" t="s">
        <v>3550</v>
      </c>
      <c r="H792" s="0" t="s">
        <v>3550</v>
      </c>
      <c r="I792" s="0" t="s">
        <v>3551</v>
      </c>
      <c r="J792" s="0" t="s">
        <v>5085</v>
      </c>
      <c r="K792" s="0" t="s">
        <v>5086</v>
      </c>
      <c r="L792" s="0" t="s">
        <v>5137</v>
      </c>
      <c r="M792" s="0" t="s">
        <v>5137</v>
      </c>
      <c r="N792" s="0" t="s">
        <v>101</v>
      </c>
      <c r="O792" s="0" t="s">
        <v>3550</v>
      </c>
      <c r="P792" s="0" t="s">
        <v>3550</v>
      </c>
      <c r="Q792" s="0" t="s">
        <v>3551</v>
      </c>
      <c r="R792" s="0" t="s">
        <v>5085</v>
      </c>
      <c r="S792" s="0" t="s">
        <v>5086</v>
      </c>
      <c r="T792" s="0" t="s">
        <v>3604</v>
      </c>
      <c r="U792" s="0" t="s">
        <v>3605</v>
      </c>
      <c r="V792" s="0" t="s">
        <v>3606</v>
      </c>
      <c r="W792" s="0" t="s">
        <v>3607</v>
      </c>
      <c r="X792" s="0" t="s">
        <v>3608</v>
      </c>
      <c r="Y792" s="0" t="s">
        <v>3605</v>
      </c>
      <c r="Z792" s="0" t="s">
        <v>5151</v>
      </c>
      <c r="AA792" s="0" t="s">
        <v>5152</v>
      </c>
      <c r="AB792" s="0" t="s">
        <v>5153</v>
      </c>
      <c r="AC792" s="0" t="s">
        <v>19</v>
      </c>
      <c r="AD792" s="0" t="s">
        <v>19</v>
      </c>
      <c r="AE792" s="0" t="s">
        <v>61</v>
      </c>
      <c r="AF792" s="0" t="s">
        <v>22</v>
      </c>
      <c r="AG792" s="0" t="s">
        <v>22</v>
      </c>
      <c r="AH792" s="0" t="s">
        <v>22</v>
      </c>
      <c r="AI792" s="0" t="s">
        <v>22</v>
      </c>
      <c r="AJ792" s="0" t="s">
        <v>3622</v>
      </c>
      <c r="AK792" s="0" t="s">
        <v>3622</v>
      </c>
    </row>
    <row customHeight="1" ht="11.25">
      <c r="A793" s="0" t="s">
        <v>22</v>
      </c>
      <c r="B793" s="0" t="s">
        <v>48</v>
      </c>
      <c r="C793" s="0" t="s">
        <v>50</v>
      </c>
      <c r="D793" s="0" t="s">
        <v>22</v>
      </c>
      <c r="E793" s="0" t="s">
        <v>5150</v>
      </c>
      <c r="F793" s="0" t="s">
        <v>1257</v>
      </c>
      <c r="G793" s="0" t="s">
        <v>3550</v>
      </c>
      <c r="H793" s="0" t="s">
        <v>3550</v>
      </c>
      <c r="I793" s="0" t="s">
        <v>3551</v>
      </c>
      <c r="J793" s="0" t="s">
        <v>5085</v>
      </c>
      <c r="K793" s="0" t="s">
        <v>5086</v>
      </c>
      <c r="L793" s="0" t="s">
        <v>5137</v>
      </c>
      <c r="M793" s="0" t="s">
        <v>5137</v>
      </c>
      <c r="N793" s="0" t="s">
        <v>98</v>
      </c>
      <c r="O793" s="0" t="s">
        <v>3550</v>
      </c>
      <c r="P793" s="0" t="s">
        <v>3550</v>
      </c>
      <c r="Q793" s="0" t="s">
        <v>3551</v>
      </c>
      <c r="R793" s="0" t="s">
        <v>5085</v>
      </c>
      <c r="S793" s="0" t="s">
        <v>5086</v>
      </c>
      <c r="T793" s="0" t="s">
        <v>3604</v>
      </c>
      <c r="U793" s="0" t="s">
        <v>3605</v>
      </c>
      <c r="V793" s="0" t="s">
        <v>3606</v>
      </c>
      <c r="W793" s="0" t="s">
        <v>3607</v>
      </c>
      <c r="X793" s="0" t="s">
        <v>3608</v>
      </c>
      <c r="Y793" s="0" t="s">
        <v>3605</v>
      </c>
      <c r="Z793" s="0" t="s">
        <v>5151</v>
      </c>
      <c r="AA793" s="0" t="s">
        <v>5152</v>
      </c>
      <c r="AB793" s="0" t="s">
        <v>5153</v>
      </c>
      <c r="AC793" s="0" t="s">
        <v>19</v>
      </c>
      <c r="AD793" s="0" t="s">
        <v>19</v>
      </c>
      <c r="AE793" s="0" t="s">
        <v>61</v>
      </c>
      <c r="AF793" s="0" t="s">
        <v>22</v>
      </c>
      <c r="AG793" s="0" t="s">
        <v>22</v>
      </c>
      <c r="AH793" s="0" t="s">
        <v>22</v>
      </c>
      <c r="AI793" s="0" t="s">
        <v>22</v>
      </c>
      <c r="AJ793" s="0" t="s">
        <v>3622</v>
      </c>
      <c r="AK793" s="0" t="s">
        <v>3622</v>
      </c>
    </row>
    <row customHeight="1" ht="11.25">
      <c r="A794" s="0" t="s">
        <v>22</v>
      </c>
      <c r="B794" s="0" t="s">
        <v>48</v>
      </c>
      <c r="C794" s="0" t="s">
        <v>50</v>
      </c>
      <c r="D794" s="0" t="s">
        <v>22</v>
      </c>
      <c r="E794" s="0" t="s">
        <v>5150</v>
      </c>
      <c r="F794" s="0" t="s">
        <v>1257</v>
      </c>
      <c r="G794" s="0" t="s">
        <v>3550</v>
      </c>
      <c r="H794" s="0" t="s">
        <v>3550</v>
      </c>
      <c r="I794" s="0" t="s">
        <v>3551</v>
      </c>
      <c r="J794" s="0" t="s">
        <v>5085</v>
      </c>
      <c r="K794" s="0" t="s">
        <v>5086</v>
      </c>
      <c r="L794" s="0" t="s">
        <v>5137</v>
      </c>
      <c r="M794" s="0" t="s">
        <v>5137</v>
      </c>
      <c r="N794" s="0" t="s">
        <v>118</v>
      </c>
      <c r="O794" s="0" t="s">
        <v>3550</v>
      </c>
      <c r="P794" s="0" t="s">
        <v>3550</v>
      </c>
      <c r="Q794" s="0" t="s">
        <v>3551</v>
      </c>
      <c r="R794" s="0" t="s">
        <v>5099</v>
      </c>
      <c r="S794" s="0" t="s">
        <v>5100</v>
      </c>
      <c r="T794" s="0" t="s">
        <v>3604</v>
      </c>
      <c r="U794" s="0" t="s">
        <v>3605</v>
      </c>
      <c r="V794" s="0" t="s">
        <v>3606</v>
      </c>
      <c r="W794" s="0" t="s">
        <v>3607</v>
      </c>
      <c r="X794" s="0" t="s">
        <v>3608</v>
      </c>
      <c r="Y794" s="0" t="s">
        <v>3605</v>
      </c>
      <c r="Z794" s="0" t="s">
        <v>5151</v>
      </c>
      <c r="AA794" s="0" t="s">
        <v>5152</v>
      </c>
      <c r="AB794" s="0" t="s">
        <v>5153</v>
      </c>
      <c r="AC794" s="0" t="s">
        <v>19</v>
      </c>
      <c r="AD794" s="0" t="s">
        <v>19</v>
      </c>
      <c r="AE794" s="0" t="s">
        <v>61</v>
      </c>
      <c r="AF794" s="0" t="s">
        <v>22</v>
      </c>
      <c r="AG794" s="0" t="s">
        <v>22</v>
      </c>
      <c r="AH794" s="0" t="s">
        <v>22</v>
      </c>
      <c r="AI794" s="0" t="s">
        <v>22</v>
      </c>
      <c r="AJ794" s="0" t="s">
        <v>3622</v>
      </c>
      <c r="AK794" s="0" t="s">
        <v>3622</v>
      </c>
    </row>
    <row customHeight="1" ht="11.25">
      <c r="A795" s="0" t="s">
        <v>22</v>
      </c>
      <c r="B795" s="0" t="s">
        <v>48</v>
      </c>
      <c r="C795" s="0" t="s">
        <v>50</v>
      </c>
      <c r="D795" s="0" t="s">
        <v>22</v>
      </c>
      <c r="E795" s="0" t="s">
        <v>5150</v>
      </c>
      <c r="F795" s="0" t="s">
        <v>1257</v>
      </c>
      <c r="G795" s="0" t="s">
        <v>3550</v>
      </c>
      <c r="H795" s="0" t="s">
        <v>3550</v>
      </c>
      <c r="I795" s="0" t="s">
        <v>3551</v>
      </c>
      <c r="J795" s="0" t="s">
        <v>5085</v>
      </c>
      <c r="K795" s="0" t="s">
        <v>5086</v>
      </c>
      <c r="L795" s="0" t="s">
        <v>5137</v>
      </c>
      <c r="M795" s="0" t="s">
        <v>5137</v>
      </c>
      <c r="N795" s="0" t="s">
        <v>124</v>
      </c>
      <c r="O795" s="0" t="s">
        <v>3550</v>
      </c>
      <c r="P795" s="0" t="s">
        <v>3550</v>
      </c>
      <c r="Q795" s="0" t="s">
        <v>3551</v>
      </c>
      <c r="R795" s="0" t="s">
        <v>4968</v>
      </c>
      <c r="S795" s="0" t="s">
        <v>4969</v>
      </c>
      <c r="T795" s="0" t="s">
        <v>3604</v>
      </c>
      <c r="U795" s="0" t="s">
        <v>3605</v>
      </c>
      <c r="V795" s="0" t="s">
        <v>3606</v>
      </c>
      <c r="W795" s="0" t="s">
        <v>3607</v>
      </c>
      <c r="X795" s="0" t="s">
        <v>3608</v>
      </c>
      <c r="Y795" s="0" t="s">
        <v>3605</v>
      </c>
      <c r="Z795" s="0" t="s">
        <v>5151</v>
      </c>
      <c r="AA795" s="0" t="s">
        <v>5152</v>
      </c>
      <c r="AB795" s="0" t="s">
        <v>5153</v>
      </c>
      <c r="AC795" s="0" t="s">
        <v>19</v>
      </c>
      <c r="AD795" s="0" t="s">
        <v>19</v>
      </c>
      <c r="AE795" s="0" t="s">
        <v>61</v>
      </c>
      <c r="AF795" s="0" t="s">
        <v>22</v>
      </c>
      <c r="AG795" s="0" t="s">
        <v>22</v>
      </c>
      <c r="AH795" s="0" t="s">
        <v>22</v>
      </c>
      <c r="AI795" s="0" t="s">
        <v>22</v>
      </c>
      <c r="AJ795" s="0" t="s">
        <v>3622</v>
      </c>
      <c r="AK795" s="0" t="s">
        <v>3622</v>
      </c>
    </row>
    <row customHeight="1" ht="11.25">
      <c r="A796" s="0" t="s">
        <v>22</v>
      </c>
      <c r="B796" s="0" t="s">
        <v>48</v>
      </c>
      <c r="C796" s="0" t="s">
        <v>50</v>
      </c>
      <c r="D796" s="0" t="s">
        <v>22</v>
      </c>
      <c r="E796" s="0" t="s">
        <v>5150</v>
      </c>
      <c r="F796" s="0" t="s">
        <v>1257</v>
      </c>
      <c r="G796" s="0" t="s">
        <v>3550</v>
      </c>
      <c r="H796" s="0" t="s">
        <v>3550</v>
      </c>
      <c r="I796" s="0" t="s">
        <v>3551</v>
      </c>
      <c r="J796" s="0" t="s">
        <v>5085</v>
      </c>
      <c r="K796" s="0" t="s">
        <v>5086</v>
      </c>
      <c r="L796" s="0" t="s">
        <v>5137</v>
      </c>
      <c r="M796" s="0" t="s">
        <v>5137</v>
      </c>
      <c r="N796" s="0" t="s">
        <v>128</v>
      </c>
      <c r="O796" s="0" t="s">
        <v>3550</v>
      </c>
      <c r="P796" s="0" t="s">
        <v>3550</v>
      </c>
      <c r="Q796" s="0" t="s">
        <v>3551</v>
      </c>
      <c r="R796" s="0" t="s">
        <v>4974</v>
      </c>
      <c r="S796" s="0" t="s">
        <v>4975</v>
      </c>
      <c r="T796" s="0" t="s">
        <v>3604</v>
      </c>
      <c r="U796" s="0" t="s">
        <v>3605</v>
      </c>
      <c r="V796" s="0" t="s">
        <v>3606</v>
      </c>
      <c r="W796" s="0" t="s">
        <v>3607</v>
      </c>
      <c r="X796" s="0" t="s">
        <v>3608</v>
      </c>
      <c r="Y796" s="0" t="s">
        <v>3605</v>
      </c>
      <c r="Z796" s="0" t="s">
        <v>5151</v>
      </c>
      <c r="AA796" s="0" t="s">
        <v>5152</v>
      </c>
      <c r="AB796" s="0" t="s">
        <v>5153</v>
      </c>
      <c r="AC796" s="0" t="s">
        <v>19</v>
      </c>
      <c r="AD796" s="0" t="s">
        <v>19</v>
      </c>
      <c r="AE796" s="0" t="s">
        <v>61</v>
      </c>
      <c r="AF796" s="0" t="s">
        <v>22</v>
      </c>
      <c r="AG796" s="0" t="s">
        <v>22</v>
      </c>
      <c r="AH796" s="0" t="s">
        <v>22</v>
      </c>
      <c r="AI796" s="0" t="s">
        <v>22</v>
      </c>
      <c r="AJ796" s="0" t="s">
        <v>3622</v>
      </c>
      <c r="AK796" s="0" t="s">
        <v>3622</v>
      </c>
    </row>
    <row customHeight="1" ht="11.25">
      <c r="A797" s="0" t="s">
        <v>22</v>
      </c>
      <c r="B797" s="0" t="s">
        <v>48</v>
      </c>
      <c r="C797" s="0" t="s">
        <v>50</v>
      </c>
      <c r="D797" s="0" t="s">
        <v>22</v>
      </c>
      <c r="E797" s="0" t="s">
        <v>5150</v>
      </c>
      <c r="F797" s="0" t="s">
        <v>1257</v>
      </c>
      <c r="G797" s="0" t="s">
        <v>3550</v>
      </c>
      <c r="H797" s="0" t="s">
        <v>3550</v>
      </c>
      <c r="I797" s="0" t="s">
        <v>3551</v>
      </c>
      <c r="J797" s="0" t="s">
        <v>5085</v>
      </c>
      <c r="K797" s="0" t="s">
        <v>5086</v>
      </c>
      <c r="L797" s="0" t="s">
        <v>5137</v>
      </c>
      <c r="M797" s="0" t="s">
        <v>5137</v>
      </c>
      <c r="N797" s="0" t="s">
        <v>132</v>
      </c>
      <c r="O797" s="0" t="s">
        <v>3550</v>
      </c>
      <c r="P797" s="0" t="s">
        <v>3550</v>
      </c>
      <c r="Q797" s="0" t="s">
        <v>3551</v>
      </c>
      <c r="R797" s="0" t="s">
        <v>4985</v>
      </c>
      <c r="S797" s="0" t="s">
        <v>4986</v>
      </c>
      <c r="T797" s="0" t="s">
        <v>3604</v>
      </c>
      <c r="U797" s="0" t="s">
        <v>3605</v>
      </c>
      <c r="V797" s="0" t="s">
        <v>3606</v>
      </c>
      <c r="W797" s="0" t="s">
        <v>3607</v>
      </c>
      <c r="X797" s="0" t="s">
        <v>3608</v>
      </c>
      <c r="Y797" s="0" t="s">
        <v>3605</v>
      </c>
      <c r="Z797" s="0" t="s">
        <v>5151</v>
      </c>
      <c r="AA797" s="0" t="s">
        <v>5152</v>
      </c>
      <c r="AB797" s="0" t="s">
        <v>5153</v>
      </c>
      <c r="AC797" s="0" t="s">
        <v>19</v>
      </c>
      <c r="AD797" s="0" t="s">
        <v>19</v>
      </c>
      <c r="AE797" s="0" t="s">
        <v>61</v>
      </c>
      <c r="AF797" s="0" t="s">
        <v>22</v>
      </c>
      <c r="AG797" s="0" t="s">
        <v>22</v>
      </c>
      <c r="AH797" s="0" t="s">
        <v>22</v>
      </c>
      <c r="AI797" s="0" t="s">
        <v>22</v>
      </c>
      <c r="AJ797" s="0" t="s">
        <v>3622</v>
      </c>
      <c r="AK797" s="0" t="s">
        <v>3622</v>
      </c>
    </row>
    <row customHeight="1" ht="11.25">
      <c r="A798" s="0" t="s">
        <v>22</v>
      </c>
      <c r="B798" s="0" t="s">
        <v>48</v>
      </c>
      <c r="C798" s="0" t="s">
        <v>50</v>
      </c>
      <c r="D798" s="0" t="s">
        <v>22</v>
      </c>
      <c r="E798" s="0" t="s">
        <v>5150</v>
      </c>
      <c r="F798" s="0" t="s">
        <v>1257</v>
      </c>
      <c r="G798" s="0" t="s">
        <v>162</v>
      </c>
      <c r="H798" s="0" t="s">
        <v>162</v>
      </c>
      <c r="I798" s="0" t="s">
        <v>163</v>
      </c>
      <c r="J798" s="0" t="s">
        <v>5085</v>
      </c>
      <c r="K798" s="0" t="s">
        <v>5091</v>
      </c>
      <c r="L798" s="0" t="s">
        <v>5137</v>
      </c>
      <c r="M798" s="0" t="s">
        <v>5137</v>
      </c>
      <c r="N798" s="0" t="s">
        <v>101</v>
      </c>
      <c r="O798" s="0" t="s">
        <v>162</v>
      </c>
      <c r="P798" s="0" t="s">
        <v>162</v>
      </c>
      <c r="Q798" s="0" t="s">
        <v>163</v>
      </c>
      <c r="R798" s="0" t="s">
        <v>5085</v>
      </c>
      <c r="S798" s="0" t="s">
        <v>5091</v>
      </c>
      <c r="T798" s="0" t="s">
        <v>3604</v>
      </c>
      <c r="U798" s="0" t="s">
        <v>3605</v>
      </c>
      <c r="V798" s="0" t="s">
        <v>3606</v>
      </c>
      <c r="W798" s="0" t="s">
        <v>3607</v>
      </c>
      <c r="X798" s="0" t="s">
        <v>3608</v>
      </c>
      <c r="Y798" s="0" t="s">
        <v>3605</v>
      </c>
      <c r="Z798" s="0" t="s">
        <v>5151</v>
      </c>
      <c r="AA798" s="0" t="s">
        <v>5152</v>
      </c>
      <c r="AB798" s="0" t="s">
        <v>5153</v>
      </c>
      <c r="AC798" s="0" t="s">
        <v>19</v>
      </c>
      <c r="AD798" s="0" t="s">
        <v>19</v>
      </c>
      <c r="AE798" s="0" t="s">
        <v>61</v>
      </c>
      <c r="AF798" s="0" t="s">
        <v>22</v>
      </c>
      <c r="AG798" s="0" t="s">
        <v>22</v>
      </c>
      <c r="AH798" s="0" t="s">
        <v>22</v>
      </c>
      <c r="AI798" s="0" t="s">
        <v>22</v>
      </c>
      <c r="AJ798" s="0" t="s">
        <v>3622</v>
      </c>
      <c r="AK798" s="0" t="s">
        <v>3622</v>
      </c>
    </row>
    <row customHeight="1" ht="11.25">
      <c r="A799" s="0" t="s">
        <v>22</v>
      </c>
      <c r="B799" s="0" t="s">
        <v>48</v>
      </c>
      <c r="C799" s="0" t="s">
        <v>50</v>
      </c>
      <c r="D799" s="0" t="s">
        <v>22</v>
      </c>
      <c r="E799" s="0" t="s">
        <v>5150</v>
      </c>
      <c r="F799" s="0" t="s">
        <v>1257</v>
      </c>
      <c r="G799" s="0" t="s">
        <v>162</v>
      </c>
      <c r="H799" s="0" t="s">
        <v>162</v>
      </c>
      <c r="I799" s="0" t="s">
        <v>163</v>
      </c>
      <c r="J799" s="0" t="s">
        <v>5085</v>
      </c>
      <c r="K799" s="0" t="s">
        <v>5091</v>
      </c>
      <c r="L799" s="0" t="s">
        <v>5137</v>
      </c>
      <c r="M799" s="0" t="s">
        <v>5137</v>
      </c>
      <c r="N799" s="0" t="s">
        <v>98</v>
      </c>
      <c r="O799" s="0" t="s">
        <v>162</v>
      </c>
      <c r="P799" s="0" t="s">
        <v>162</v>
      </c>
      <c r="Q799" s="0" t="s">
        <v>163</v>
      </c>
      <c r="R799" s="0" t="s">
        <v>5085</v>
      </c>
      <c r="S799" s="0" t="s">
        <v>5091</v>
      </c>
      <c r="T799" s="0" t="s">
        <v>3604</v>
      </c>
      <c r="U799" s="0" t="s">
        <v>3605</v>
      </c>
      <c r="V799" s="0" t="s">
        <v>3606</v>
      </c>
      <c r="W799" s="0" t="s">
        <v>3607</v>
      </c>
      <c r="X799" s="0" t="s">
        <v>3608</v>
      </c>
      <c r="Y799" s="0" t="s">
        <v>3605</v>
      </c>
      <c r="Z799" s="0" t="s">
        <v>5151</v>
      </c>
      <c r="AA799" s="0" t="s">
        <v>5152</v>
      </c>
      <c r="AB799" s="0" t="s">
        <v>5153</v>
      </c>
      <c r="AC799" s="0" t="s">
        <v>19</v>
      </c>
      <c r="AD799" s="0" t="s">
        <v>19</v>
      </c>
      <c r="AE799" s="0" t="s">
        <v>61</v>
      </c>
      <c r="AF799" s="0" t="s">
        <v>22</v>
      </c>
      <c r="AG799" s="0" t="s">
        <v>22</v>
      </c>
      <c r="AH799" s="0" t="s">
        <v>22</v>
      </c>
      <c r="AI799" s="0" t="s">
        <v>22</v>
      </c>
      <c r="AJ799" s="0" t="s">
        <v>3622</v>
      </c>
      <c r="AK799" s="0" t="s">
        <v>3622</v>
      </c>
    </row>
    <row customHeight="1" ht="11.25">
      <c r="A800" s="0" t="s">
        <v>22</v>
      </c>
      <c r="B800" s="0" t="s">
        <v>48</v>
      </c>
      <c r="C800" s="0" t="s">
        <v>50</v>
      </c>
      <c r="D800" s="0" t="s">
        <v>22</v>
      </c>
      <c r="E800" s="0" t="s">
        <v>5154</v>
      </c>
      <c r="F800" s="0" t="s">
        <v>1257</v>
      </c>
      <c r="G800" s="0" t="s">
        <v>3550</v>
      </c>
      <c r="H800" s="0" t="s">
        <v>3550</v>
      </c>
      <c r="I800" s="0" t="s">
        <v>3551</v>
      </c>
      <c r="J800" s="0" t="s">
        <v>5118</v>
      </c>
      <c r="K800" s="0" t="s">
        <v>5119</v>
      </c>
      <c r="L800" s="0" t="s">
        <v>5120</v>
      </c>
      <c r="M800" s="0" t="s">
        <v>5120</v>
      </c>
      <c r="N800" s="0" t="s">
        <v>98</v>
      </c>
      <c r="O800" s="0" t="s">
        <v>3550</v>
      </c>
      <c r="P800" s="0" t="s">
        <v>3550</v>
      </c>
      <c r="Q800" s="0" t="s">
        <v>3551</v>
      </c>
      <c r="R800" s="0" t="s">
        <v>5118</v>
      </c>
      <c r="S800" s="0" t="s">
        <v>5119</v>
      </c>
      <c r="T800" s="0" t="s">
        <v>3604</v>
      </c>
      <c r="U800" s="0" t="s">
        <v>3605</v>
      </c>
      <c r="V800" s="0" t="s">
        <v>3606</v>
      </c>
      <c r="W800" s="0" t="s">
        <v>3607</v>
      </c>
      <c r="X800" s="0" t="s">
        <v>3608</v>
      </c>
      <c r="Y800" s="0" t="s">
        <v>3605</v>
      </c>
      <c r="Z800" s="0" t="s">
        <v>5155</v>
      </c>
      <c r="AA800" s="0" t="s">
        <v>3819</v>
      </c>
      <c r="AB800" s="0" t="s">
        <v>5156</v>
      </c>
      <c r="AC800" s="0" t="s">
        <v>19</v>
      </c>
      <c r="AD800" s="0" t="s">
        <v>19</v>
      </c>
      <c r="AE800" s="0" t="s">
        <v>61</v>
      </c>
      <c r="AF800" s="0" t="s">
        <v>22</v>
      </c>
      <c r="AG800" s="0" t="s">
        <v>22</v>
      </c>
      <c r="AH800" s="0" t="s">
        <v>22</v>
      </c>
      <c r="AI800" s="0" t="s">
        <v>22</v>
      </c>
      <c r="AJ800" s="0" t="s">
        <v>3622</v>
      </c>
      <c r="AK800" s="0" t="s">
        <v>3622</v>
      </c>
    </row>
    <row customHeight="1" ht="11.25">
      <c r="A801" s="0" t="s">
        <v>22</v>
      </c>
      <c r="B801" s="0" t="s">
        <v>48</v>
      </c>
      <c r="C801" s="0" t="s">
        <v>50</v>
      </c>
      <c r="D801" s="0" t="s">
        <v>22</v>
      </c>
      <c r="E801" s="0" t="s">
        <v>5154</v>
      </c>
      <c r="F801" s="0" t="s">
        <v>1257</v>
      </c>
      <c r="G801" s="0" t="s">
        <v>3550</v>
      </c>
      <c r="H801" s="0" t="s">
        <v>3550</v>
      </c>
      <c r="I801" s="0" t="s">
        <v>3551</v>
      </c>
      <c r="J801" s="0" t="s">
        <v>5118</v>
      </c>
      <c r="K801" s="0" t="s">
        <v>5119</v>
      </c>
      <c r="L801" s="0" t="s">
        <v>5120</v>
      </c>
      <c r="M801" s="0" t="s">
        <v>5120</v>
      </c>
      <c r="N801" s="0" t="s">
        <v>89</v>
      </c>
      <c r="O801" s="0" t="s">
        <v>3550</v>
      </c>
      <c r="P801" s="0" t="s">
        <v>3550</v>
      </c>
      <c r="Q801" s="0" t="s">
        <v>3551</v>
      </c>
      <c r="R801" s="0" t="s">
        <v>5123</v>
      </c>
      <c r="S801" s="0" t="s">
        <v>5124</v>
      </c>
      <c r="T801" s="0" t="s">
        <v>3604</v>
      </c>
      <c r="U801" s="0" t="s">
        <v>3605</v>
      </c>
      <c r="V801" s="0" t="s">
        <v>3606</v>
      </c>
      <c r="W801" s="0" t="s">
        <v>3607</v>
      </c>
      <c r="X801" s="0" t="s">
        <v>3608</v>
      </c>
      <c r="Y801" s="0" t="s">
        <v>3605</v>
      </c>
      <c r="Z801" s="0" t="s">
        <v>5155</v>
      </c>
      <c r="AA801" s="0" t="s">
        <v>3819</v>
      </c>
      <c r="AB801" s="0" t="s">
        <v>5156</v>
      </c>
      <c r="AC801" s="0" t="s">
        <v>19</v>
      </c>
      <c r="AD801" s="0" t="s">
        <v>19</v>
      </c>
      <c r="AE801" s="0" t="s">
        <v>61</v>
      </c>
      <c r="AF801" s="0" t="s">
        <v>22</v>
      </c>
      <c r="AG801" s="0" t="s">
        <v>22</v>
      </c>
      <c r="AH801" s="0" t="s">
        <v>22</v>
      </c>
      <c r="AI801" s="0" t="s">
        <v>22</v>
      </c>
      <c r="AJ801" s="0" t="s">
        <v>3622</v>
      </c>
      <c r="AK801" s="0" t="s">
        <v>3622</v>
      </c>
    </row>
    <row customHeight="1" ht="11.25">
      <c r="A802" s="0" t="s">
        <v>22</v>
      </c>
      <c r="B802" s="0" t="s">
        <v>48</v>
      </c>
      <c r="C802" s="0" t="s">
        <v>50</v>
      </c>
      <c r="D802" s="0" t="s">
        <v>22</v>
      </c>
      <c r="E802" s="0" t="s">
        <v>5154</v>
      </c>
      <c r="F802" s="0" t="s">
        <v>1257</v>
      </c>
      <c r="G802" s="0" t="s">
        <v>3550</v>
      </c>
      <c r="H802" s="0" t="s">
        <v>3550</v>
      </c>
      <c r="I802" s="0" t="s">
        <v>3551</v>
      </c>
      <c r="J802" s="0" t="s">
        <v>5118</v>
      </c>
      <c r="K802" s="0" t="s">
        <v>5119</v>
      </c>
      <c r="L802" s="0" t="s">
        <v>5120</v>
      </c>
      <c r="M802" s="0" t="s">
        <v>5120</v>
      </c>
      <c r="N802" s="0" t="s">
        <v>101</v>
      </c>
      <c r="O802" s="0" t="s">
        <v>3550</v>
      </c>
      <c r="P802" s="0" t="s">
        <v>3550</v>
      </c>
      <c r="Q802" s="0" t="s">
        <v>3551</v>
      </c>
      <c r="R802" s="0" t="s">
        <v>3723</v>
      </c>
      <c r="S802" s="0" t="s">
        <v>3724</v>
      </c>
      <c r="T802" s="0" t="s">
        <v>3604</v>
      </c>
      <c r="U802" s="0" t="s">
        <v>3605</v>
      </c>
      <c r="V802" s="0" t="s">
        <v>3606</v>
      </c>
      <c r="W802" s="0" t="s">
        <v>3607</v>
      </c>
      <c r="X802" s="0" t="s">
        <v>3608</v>
      </c>
      <c r="Y802" s="0" t="s">
        <v>3605</v>
      </c>
      <c r="Z802" s="0" t="s">
        <v>5155</v>
      </c>
      <c r="AA802" s="0" t="s">
        <v>3819</v>
      </c>
      <c r="AB802" s="0" t="s">
        <v>5156</v>
      </c>
      <c r="AC802" s="0" t="s">
        <v>19</v>
      </c>
      <c r="AD802" s="0" t="s">
        <v>19</v>
      </c>
      <c r="AE802" s="0" t="s">
        <v>61</v>
      </c>
      <c r="AF802" s="0" t="s">
        <v>22</v>
      </c>
      <c r="AG802" s="0" t="s">
        <v>22</v>
      </c>
      <c r="AH802" s="0" t="s">
        <v>22</v>
      </c>
      <c r="AI802" s="0" t="s">
        <v>22</v>
      </c>
      <c r="AJ802" s="0" t="s">
        <v>3622</v>
      </c>
      <c r="AK802" s="0" t="s">
        <v>3622</v>
      </c>
    </row>
    <row customHeight="1" ht="11.25">
      <c r="A803" s="0" t="s">
        <v>22</v>
      </c>
      <c r="B803" s="0" t="s">
        <v>48</v>
      </c>
      <c r="C803" s="0" t="s">
        <v>50</v>
      </c>
      <c r="D803" s="0" t="s">
        <v>22</v>
      </c>
      <c r="E803" s="0" t="s">
        <v>5154</v>
      </c>
      <c r="F803" s="0" t="s">
        <v>1257</v>
      </c>
      <c r="G803" s="0" t="s">
        <v>3550</v>
      </c>
      <c r="H803" s="0" t="s">
        <v>3550</v>
      </c>
      <c r="I803" s="0" t="s">
        <v>3551</v>
      </c>
      <c r="J803" s="0" t="s">
        <v>5118</v>
      </c>
      <c r="K803" s="0" t="s">
        <v>5119</v>
      </c>
      <c r="L803" s="0" t="s">
        <v>5120</v>
      </c>
      <c r="M803" s="0" t="s">
        <v>5120</v>
      </c>
      <c r="N803" s="0" t="s">
        <v>90</v>
      </c>
      <c r="O803" s="0" t="s">
        <v>3550</v>
      </c>
      <c r="P803" s="0" t="s">
        <v>3550</v>
      </c>
      <c r="Q803" s="0" t="s">
        <v>3551</v>
      </c>
      <c r="R803" s="0" t="s">
        <v>5125</v>
      </c>
      <c r="S803" s="0" t="s">
        <v>5126</v>
      </c>
      <c r="T803" s="0" t="s">
        <v>3604</v>
      </c>
      <c r="U803" s="0" t="s">
        <v>3605</v>
      </c>
      <c r="V803" s="0" t="s">
        <v>3606</v>
      </c>
      <c r="W803" s="0" t="s">
        <v>3607</v>
      </c>
      <c r="X803" s="0" t="s">
        <v>3608</v>
      </c>
      <c r="Y803" s="0" t="s">
        <v>3605</v>
      </c>
      <c r="Z803" s="0" t="s">
        <v>5155</v>
      </c>
      <c r="AA803" s="0" t="s">
        <v>3819</v>
      </c>
      <c r="AB803" s="0" t="s">
        <v>5156</v>
      </c>
      <c r="AC803" s="0" t="s">
        <v>19</v>
      </c>
      <c r="AD803" s="0" t="s">
        <v>19</v>
      </c>
      <c r="AE803" s="0" t="s">
        <v>61</v>
      </c>
      <c r="AF803" s="0" t="s">
        <v>22</v>
      </c>
      <c r="AG803" s="0" t="s">
        <v>22</v>
      </c>
      <c r="AH803" s="0" t="s">
        <v>22</v>
      </c>
      <c r="AI803" s="0" t="s">
        <v>22</v>
      </c>
      <c r="AJ803" s="0" t="s">
        <v>3622</v>
      </c>
      <c r="AK803" s="0" t="s">
        <v>3622</v>
      </c>
    </row>
    <row customHeight="1" ht="11.25">
      <c r="A804" s="0" t="s">
        <v>22</v>
      </c>
      <c r="B804" s="0" t="s">
        <v>48</v>
      </c>
      <c r="C804" s="0" t="s">
        <v>50</v>
      </c>
      <c r="D804" s="0" t="s">
        <v>22</v>
      </c>
      <c r="E804" s="0" t="s">
        <v>5154</v>
      </c>
      <c r="F804" s="0" t="s">
        <v>1257</v>
      </c>
      <c r="G804" s="0" t="s">
        <v>162</v>
      </c>
      <c r="H804" s="0" t="s">
        <v>162</v>
      </c>
      <c r="I804" s="0" t="s">
        <v>163</v>
      </c>
      <c r="J804" s="0" t="s">
        <v>5118</v>
      </c>
      <c r="K804" s="0" t="s">
        <v>5127</v>
      </c>
      <c r="L804" s="0" t="s">
        <v>5120</v>
      </c>
      <c r="M804" s="0" t="s">
        <v>5120</v>
      </c>
      <c r="N804" s="0" t="s">
        <v>98</v>
      </c>
      <c r="O804" s="0" t="s">
        <v>162</v>
      </c>
      <c r="P804" s="0" t="s">
        <v>162</v>
      </c>
      <c r="Q804" s="0" t="s">
        <v>163</v>
      </c>
      <c r="R804" s="0" t="s">
        <v>5118</v>
      </c>
      <c r="S804" s="0" t="s">
        <v>5127</v>
      </c>
      <c r="T804" s="0" t="s">
        <v>3604</v>
      </c>
      <c r="U804" s="0" t="s">
        <v>3605</v>
      </c>
      <c r="V804" s="0" t="s">
        <v>3606</v>
      </c>
      <c r="W804" s="0" t="s">
        <v>3607</v>
      </c>
      <c r="X804" s="0" t="s">
        <v>3608</v>
      </c>
      <c r="Y804" s="0" t="s">
        <v>3605</v>
      </c>
      <c r="Z804" s="0" t="s">
        <v>5155</v>
      </c>
      <c r="AA804" s="0" t="s">
        <v>3819</v>
      </c>
      <c r="AB804" s="0" t="s">
        <v>5156</v>
      </c>
      <c r="AC804" s="0" t="s">
        <v>19</v>
      </c>
      <c r="AD804" s="0" t="s">
        <v>19</v>
      </c>
      <c r="AE804" s="0" t="s">
        <v>61</v>
      </c>
      <c r="AF804" s="0" t="s">
        <v>22</v>
      </c>
      <c r="AG804" s="0" t="s">
        <v>22</v>
      </c>
      <c r="AH804" s="0" t="s">
        <v>22</v>
      </c>
      <c r="AI804" s="0" t="s">
        <v>22</v>
      </c>
      <c r="AJ804" s="0" t="s">
        <v>3622</v>
      </c>
      <c r="AK804" s="0" t="s">
        <v>3622</v>
      </c>
    </row>
    <row customHeight="1" ht="11.25">
      <c r="A805" s="0" t="s">
        <v>22</v>
      </c>
      <c r="B805" s="0" t="s">
        <v>48</v>
      </c>
      <c r="C805" s="0" t="s">
        <v>50</v>
      </c>
      <c r="D805" s="0" t="s">
        <v>22</v>
      </c>
      <c r="E805" s="0" t="s">
        <v>5154</v>
      </c>
      <c r="F805" s="0" t="s">
        <v>1257</v>
      </c>
      <c r="G805" s="0" t="s">
        <v>162</v>
      </c>
      <c r="H805" s="0" t="s">
        <v>162</v>
      </c>
      <c r="I805" s="0" t="s">
        <v>163</v>
      </c>
      <c r="J805" s="0" t="s">
        <v>5118</v>
      </c>
      <c r="K805" s="0" t="s">
        <v>5127</v>
      </c>
      <c r="L805" s="0" t="s">
        <v>5120</v>
      </c>
      <c r="M805" s="0" t="s">
        <v>5120</v>
      </c>
      <c r="N805" s="0" t="s">
        <v>89</v>
      </c>
      <c r="O805" s="0" t="s">
        <v>162</v>
      </c>
      <c r="P805" s="0" t="s">
        <v>162</v>
      </c>
      <c r="Q805" s="0" t="s">
        <v>163</v>
      </c>
      <c r="R805" s="0" t="s">
        <v>5123</v>
      </c>
      <c r="S805" s="0" t="s">
        <v>5131</v>
      </c>
      <c r="T805" s="0" t="s">
        <v>3604</v>
      </c>
      <c r="U805" s="0" t="s">
        <v>3605</v>
      </c>
      <c r="V805" s="0" t="s">
        <v>3606</v>
      </c>
      <c r="W805" s="0" t="s">
        <v>3607</v>
      </c>
      <c r="X805" s="0" t="s">
        <v>3608</v>
      </c>
      <c r="Y805" s="0" t="s">
        <v>3605</v>
      </c>
      <c r="Z805" s="0" t="s">
        <v>5155</v>
      </c>
      <c r="AA805" s="0" t="s">
        <v>3819</v>
      </c>
      <c r="AB805" s="0" t="s">
        <v>5156</v>
      </c>
      <c r="AC805" s="0" t="s">
        <v>19</v>
      </c>
      <c r="AD805" s="0" t="s">
        <v>19</v>
      </c>
      <c r="AE805" s="0" t="s">
        <v>61</v>
      </c>
      <c r="AF805" s="0" t="s">
        <v>22</v>
      </c>
      <c r="AG805" s="0" t="s">
        <v>22</v>
      </c>
      <c r="AH805" s="0" t="s">
        <v>22</v>
      </c>
      <c r="AI805" s="0" t="s">
        <v>22</v>
      </c>
      <c r="AJ805" s="0" t="s">
        <v>3622</v>
      </c>
      <c r="AK805" s="0" t="s">
        <v>3622</v>
      </c>
    </row>
    <row customHeight="1" ht="11.25">
      <c r="A806" s="0" t="s">
        <v>22</v>
      </c>
      <c r="B806" s="0" t="s">
        <v>48</v>
      </c>
      <c r="C806" s="0" t="s">
        <v>50</v>
      </c>
      <c r="D806" s="0" t="s">
        <v>22</v>
      </c>
      <c r="E806" s="0" t="s">
        <v>5154</v>
      </c>
      <c r="F806" s="0" t="s">
        <v>1257</v>
      </c>
      <c r="G806" s="0" t="s">
        <v>162</v>
      </c>
      <c r="H806" s="0" t="s">
        <v>162</v>
      </c>
      <c r="I806" s="0" t="s">
        <v>163</v>
      </c>
      <c r="J806" s="0" t="s">
        <v>5118</v>
      </c>
      <c r="K806" s="0" t="s">
        <v>5127</v>
      </c>
      <c r="L806" s="0" t="s">
        <v>5120</v>
      </c>
      <c r="M806" s="0" t="s">
        <v>5120</v>
      </c>
      <c r="N806" s="0" t="s">
        <v>101</v>
      </c>
      <c r="O806" s="0" t="s">
        <v>162</v>
      </c>
      <c r="P806" s="0" t="s">
        <v>162</v>
      </c>
      <c r="Q806" s="0" t="s">
        <v>163</v>
      </c>
      <c r="R806" s="0" t="s">
        <v>3723</v>
      </c>
      <c r="S806" s="0" t="s">
        <v>3730</v>
      </c>
      <c r="T806" s="0" t="s">
        <v>3604</v>
      </c>
      <c r="U806" s="0" t="s">
        <v>3605</v>
      </c>
      <c r="V806" s="0" t="s">
        <v>3606</v>
      </c>
      <c r="W806" s="0" t="s">
        <v>3607</v>
      </c>
      <c r="X806" s="0" t="s">
        <v>3608</v>
      </c>
      <c r="Y806" s="0" t="s">
        <v>3605</v>
      </c>
      <c r="Z806" s="0" t="s">
        <v>5155</v>
      </c>
      <c r="AA806" s="0" t="s">
        <v>3819</v>
      </c>
      <c r="AB806" s="0" t="s">
        <v>5156</v>
      </c>
      <c r="AC806" s="0" t="s">
        <v>19</v>
      </c>
      <c r="AD806" s="0" t="s">
        <v>19</v>
      </c>
      <c r="AE806" s="0" t="s">
        <v>61</v>
      </c>
      <c r="AF806" s="0" t="s">
        <v>22</v>
      </c>
      <c r="AG806" s="0" t="s">
        <v>22</v>
      </c>
      <c r="AH806" s="0" t="s">
        <v>22</v>
      </c>
      <c r="AI806" s="0" t="s">
        <v>22</v>
      </c>
      <c r="AJ806" s="0" t="s">
        <v>3622</v>
      </c>
      <c r="AK806" s="0" t="s">
        <v>3622</v>
      </c>
    </row>
    <row customHeight="1" ht="11.25">
      <c r="A807" s="0" t="s">
        <v>22</v>
      </c>
      <c r="B807" s="0" t="s">
        <v>48</v>
      </c>
      <c r="C807" s="0" t="s">
        <v>50</v>
      </c>
      <c r="D807" s="0" t="s">
        <v>22</v>
      </c>
      <c r="E807" s="0" t="s">
        <v>5154</v>
      </c>
      <c r="F807" s="0" t="s">
        <v>1257</v>
      </c>
      <c r="G807" s="0" t="s">
        <v>162</v>
      </c>
      <c r="H807" s="0" t="s">
        <v>162</v>
      </c>
      <c r="I807" s="0" t="s">
        <v>163</v>
      </c>
      <c r="J807" s="0" t="s">
        <v>5118</v>
      </c>
      <c r="K807" s="0" t="s">
        <v>5127</v>
      </c>
      <c r="L807" s="0" t="s">
        <v>5120</v>
      </c>
      <c r="M807" s="0" t="s">
        <v>5120</v>
      </c>
      <c r="N807" s="0" t="s">
        <v>90</v>
      </c>
      <c r="O807" s="0" t="s">
        <v>162</v>
      </c>
      <c r="P807" s="0" t="s">
        <v>162</v>
      </c>
      <c r="Q807" s="0" t="s">
        <v>163</v>
      </c>
      <c r="R807" s="0" t="s">
        <v>5125</v>
      </c>
      <c r="S807" s="0" t="s">
        <v>5132</v>
      </c>
      <c r="T807" s="0" t="s">
        <v>3604</v>
      </c>
      <c r="U807" s="0" t="s">
        <v>3605</v>
      </c>
      <c r="V807" s="0" t="s">
        <v>3606</v>
      </c>
      <c r="W807" s="0" t="s">
        <v>3607</v>
      </c>
      <c r="X807" s="0" t="s">
        <v>3608</v>
      </c>
      <c r="Y807" s="0" t="s">
        <v>3605</v>
      </c>
      <c r="Z807" s="0" t="s">
        <v>5155</v>
      </c>
      <c r="AA807" s="0" t="s">
        <v>3819</v>
      </c>
      <c r="AB807" s="0" t="s">
        <v>5156</v>
      </c>
      <c r="AC807" s="0" t="s">
        <v>19</v>
      </c>
      <c r="AD807" s="0" t="s">
        <v>19</v>
      </c>
      <c r="AE807" s="0" t="s">
        <v>61</v>
      </c>
      <c r="AF807" s="0" t="s">
        <v>22</v>
      </c>
      <c r="AG807" s="0" t="s">
        <v>22</v>
      </c>
      <c r="AH807" s="0" t="s">
        <v>22</v>
      </c>
      <c r="AI807" s="0" t="s">
        <v>22</v>
      </c>
      <c r="AJ807" s="0" t="s">
        <v>3622</v>
      </c>
      <c r="AK807" s="0" t="s">
        <v>3622</v>
      </c>
    </row>
    <row customHeight="1" ht="11.25">
      <c r="A808" s="0" t="s">
        <v>22</v>
      </c>
      <c r="B808" s="0" t="s">
        <v>48</v>
      </c>
      <c r="C808" s="0" t="s">
        <v>50</v>
      </c>
      <c r="D808" s="0" t="s">
        <v>22</v>
      </c>
      <c r="E808" s="0" t="s">
        <v>5157</v>
      </c>
      <c r="F808" s="0" t="s">
        <v>1257</v>
      </c>
      <c r="G808" s="0" t="s">
        <v>3550</v>
      </c>
      <c r="H808" s="0" t="s">
        <v>3550</v>
      </c>
      <c r="I808" s="0" t="s">
        <v>3551</v>
      </c>
      <c r="J808" s="0" t="s">
        <v>5097</v>
      </c>
      <c r="K808" s="0" t="s">
        <v>5098</v>
      </c>
      <c r="L808" s="0" t="s">
        <v>5043</v>
      </c>
      <c r="M808" s="0" t="s">
        <v>1261</v>
      </c>
      <c r="N808" s="0" t="s">
        <v>98</v>
      </c>
      <c r="O808" s="0" t="s">
        <v>3550</v>
      </c>
      <c r="P808" s="0" t="s">
        <v>3550</v>
      </c>
      <c r="Q808" s="0" t="s">
        <v>3551</v>
      </c>
      <c r="R808" s="0" t="s">
        <v>5097</v>
      </c>
      <c r="S808" s="0" t="s">
        <v>5098</v>
      </c>
      <c r="T808" s="0" t="s">
        <v>3604</v>
      </c>
      <c r="U808" s="0" t="s">
        <v>3605</v>
      </c>
      <c r="V808" s="0" t="s">
        <v>3606</v>
      </c>
      <c r="W808" s="0" t="s">
        <v>3607</v>
      </c>
      <c r="X808" s="0" t="s">
        <v>3608</v>
      </c>
      <c r="Y808" s="0" t="s">
        <v>3605</v>
      </c>
      <c r="Z808" s="0" t="s">
        <v>5158</v>
      </c>
      <c r="AA808" s="0" t="s">
        <v>5159</v>
      </c>
      <c r="AB808" s="0" t="s">
        <v>5160</v>
      </c>
      <c r="AC808" s="0" t="s">
        <v>19</v>
      </c>
      <c r="AD808" s="0" t="s">
        <v>19</v>
      </c>
      <c r="AE808" s="0" t="s">
        <v>61</v>
      </c>
      <c r="AF808" s="0" t="s">
        <v>22</v>
      </c>
      <c r="AG808" s="0" t="s">
        <v>22</v>
      </c>
      <c r="AH808" s="0" t="s">
        <v>22</v>
      </c>
      <c r="AI808" s="0" t="s">
        <v>22</v>
      </c>
      <c r="AJ808" s="0" t="s">
        <v>3622</v>
      </c>
      <c r="AK808" s="0" t="s">
        <v>3622</v>
      </c>
    </row>
    <row customHeight="1" ht="11.25">
      <c r="A809" s="0" t="s">
        <v>22</v>
      </c>
      <c r="B809" s="0" t="s">
        <v>48</v>
      </c>
      <c r="C809" s="0" t="s">
        <v>50</v>
      </c>
      <c r="D809" s="0" t="s">
        <v>22</v>
      </c>
      <c r="E809" s="0" t="s">
        <v>5157</v>
      </c>
      <c r="F809" s="0" t="s">
        <v>1257</v>
      </c>
      <c r="G809" s="0" t="s">
        <v>162</v>
      </c>
      <c r="H809" s="0" t="s">
        <v>162</v>
      </c>
      <c r="I809" s="0" t="s">
        <v>163</v>
      </c>
      <c r="J809" s="0" t="s">
        <v>5097</v>
      </c>
      <c r="K809" s="0" t="s">
        <v>5102</v>
      </c>
      <c r="L809" s="0" t="s">
        <v>5043</v>
      </c>
      <c r="M809" s="0" t="s">
        <v>1261</v>
      </c>
      <c r="N809" s="0" t="s">
        <v>98</v>
      </c>
      <c r="O809" s="0" t="s">
        <v>162</v>
      </c>
      <c r="P809" s="0" t="s">
        <v>162</v>
      </c>
      <c r="Q809" s="0" t="s">
        <v>163</v>
      </c>
      <c r="R809" s="0" t="s">
        <v>5097</v>
      </c>
      <c r="S809" s="0" t="s">
        <v>5102</v>
      </c>
      <c r="T809" s="0" t="s">
        <v>3604</v>
      </c>
      <c r="U809" s="0" t="s">
        <v>3605</v>
      </c>
      <c r="V809" s="0" t="s">
        <v>3606</v>
      </c>
      <c r="W809" s="0" t="s">
        <v>3607</v>
      </c>
      <c r="X809" s="0" t="s">
        <v>3608</v>
      </c>
      <c r="Y809" s="0" t="s">
        <v>3605</v>
      </c>
      <c r="Z809" s="0" t="s">
        <v>5158</v>
      </c>
      <c r="AA809" s="0" t="s">
        <v>5159</v>
      </c>
      <c r="AB809" s="0" t="s">
        <v>5160</v>
      </c>
      <c r="AC809" s="0" t="s">
        <v>19</v>
      </c>
      <c r="AD809" s="0" t="s">
        <v>19</v>
      </c>
      <c r="AE809" s="0" t="s">
        <v>61</v>
      </c>
      <c r="AF809" s="0" t="s">
        <v>22</v>
      </c>
      <c r="AG809" s="0" t="s">
        <v>22</v>
      </c>
      <c r="AH809" s="0" t="s">
        <v>22</v>
      </c>
      <c r="AI809" s="0" t="s">
        <v>22</v>
      </c>
      <c r="AJ809" s="0" t="s">
        <v>3622</v>
      </c>
      <c r="AK809" s="0" t="s">
        <v>3622</v>
      </c>
    </row>
    <row customHeight="1" ht="11.25">
      <c r="A810" s="0" t="s">
        <v>22</v>
      </c>
      <c r="B810" s="0" t="s">
        <v>48</v>
      </c>
      <c r="C810" s="0" t="s">
        <v>50</v>
      </c>
      <c r="D810" s="0" t="s">
        <v>22</v>
      </c>
      <c r="E810" s="0" t="s">
        <v>5161</v>
      </c>
      <c r="F810" s="0" t="s">
        <v>1257</v>
      </c>
      <c r="G810" s="0" t="s">
        <v>3550</v>
      </c>
      <c r="H810" s="0" t="s">
        <v>3550</v>
      </c>
      <c r="I810" s="0" t="s">
        <v>3551</v>
      </c>
      <c r="J810" s="0" t="s">
        <v>4990</v>
      </c>
      <c r="K810" s="0" t="s">
        <v>4991</v>
      </c>
      <c r="L810" s="0" t="s">
        <v>4992</v>
      </c>
      <c r="M810" s="0" t="s">
        <v>4992</v>
      </c>
      <c r="N810" s="0" t="s">
        <v>91</v>
      </c>
      <c r="O810" s="0" t="s">
        <v>3550</v>
      </c>
      <c r="P810" s="0" t="s">
        <v>3550</v>
      </c>
      <c r="Q810" s="0" t="s">
        <v>3551</v>
      </c>
      <c r="R810" s="0" t="s">
        <v>4509</v>
      </c>
      <c r="S810" s="0" t="s">
        <v>4993</v>
      </c>
      <c r="T810" s="0" t="s">
        <v>3604</v>
      </c>
      <c r="U810" s="0" t="s">
        <v>3605</v>
      </c>
      <c r="V810" s="0" t="s">
        <v>3606</v>
      </c>
      <c r="W810" s="0" t="s">
        <v>3607</v>
      </c>
      <c r="X810" s="0" t="s">
        <v>3608</v>
      </c>
      <c r="Y810" s="0" t="s">
        <v>3605</v>
      </c>
      <c r="Z810" s="0" t="s">
        <v>5162</v>
      </c>
      <c r="AA810" s="0" t="s">
        <v>5012</v>
      </c>
      <c r="AB810" s="0" t="s">
        <v>5163</v>
      </c>
      <c r="AC810" s="0" t="s">
        <v>19</v>
      </c>
      <c r="AD810" s="0" t="s">
        <v>19</v>
      </c>
      <c r="AE810" s="0" t="s">
        <v>61</v>
      </c>
      <c r="AF810" s="0" t="s">
        <v>22</v>
      </c>
      <c r="AG810" s="0" t="s">
        <v>22</v>
      </c>
      <c r="AH810" s="0" t="s">
        <v>22</v>
      </c>
      <c r="AI810" s="0" t="s">
        <v>22</v>
      </c>
      <c r="AJ810" s="0" t="s">
        <v>3622</v>
      </c>
      <c r="AK810" s="0" t="s">
        <v>3622</v>
      </c>
    </row>
    <row customHeight="1" ht="11.25">
      <c r="A811" s="0" t="s">
        <v>22</v>
      </c>
      <c r="B811" s="0" t="s">
        <v>48</v>
      </c>
      <c r="C811" s="0" t="s">
        <v>50</v>
      </c>
      <c r="D811" s="0" t="s">
        <v>22</v>
      </c>
      <c r="E811" s="0" t="s">
        <v>5161</v>
      </c>
      <c r="F811" s="0" t="s">
        <v>1257</v>
      </c>
      <c r="G811" s="0" t="s">
        <v>3550</v>
      </c>
      <c r="H811" s="0" t="s">
        <v>3550</v>
      </c>
      <c r="I811" s="0" t="s">
        <v>3551</v>
      </c>
      <c r="J811" s="0" t="s">
        <v>4990</v>
      </c>
      <c r="K811" s="0" t="s">
        <v>4991</v>
      </c>
      <c r="L811" s="0" t="s">
        <v>4992</v>
      </c>
      <c r="M811" s="0" t="s">
        <v>4992</v>
      </c>
      <c r="N811" s="0" t="s">
        <v>89</v>
      </c>
      <c r="O811" s="0" t="s">
        <v>3550</v>
      </c>
      <c r="P811" s="0" t="s">
        <v>3550</v>
      </c>
      <c r="Q811" s="0" t="s">
        <v>3551</v>
      </c>
      <c r="R811" s="0" t="s">
        <v>4997</v>
      </c>
      <c r="S811" s="0" t="s">
        <v>4998</v>
      </c>
      <c r="T811" s="0" t="s">
        <v>3604</v>
      </c>
      <c r="U811" s="0" t="s">
        <v>3605</v>
      </c>
      <c r="V811" s="0" t="s">
        <v>3606</v>
      </c>
      <c r="W811" s="0" t="s">
        <v>3607</v>
      </c>
      <c r="X811" s="0" t="s">
        <v>3608</v>
      </c>
      <c r="Y811" s="0" t="s">
        <v>3605</v>
      </c>
      <c r="Z811" s="0" t="s">
        <v>5162</v>
      </c>
      <c r="AA811" s="0" t="s">
        <v>5012</v>
      </c>
      <c r="AB811" s="0" t="s">
        <v>5163</v>
      </c>
      <c r="AC811" s="0" t="s">
        <v>19</v>
      </c>
      <c r="AD811" s="0" t="s">
        <v>19</v>
      </c>
      <c r="AE811" s="0" t="s">
        <v>61</v>
      </c>
      <c r="AF811" s="0" t="s">
        <v>22</v>
      </c>
      <c r="AG811" s="0" t="s">
        <v>22</v>
      </c>
      <c r="AH811" s="0" t="s">
        <v>22</v>
      </c>
      <c r="AI811" s="0" t="s">
        <v>22</v>
      </c>
      <c r="AJ811" s="0" t="s">
        <v>3622</v>
      </c>
      <c r="AK811" s="0" t="s">
        <v>3622</v>
      </c>
    </row>
    <row customHeight="1" ht="11.25">
      <c r="A812" s="0" t="s">
        <v>22</v>
      </c>
      <c r="B812" s="0" t="s">
        <v>48</v>
      </c>
      <c r="C812" s="0" t="s">
        <v>50</v>
      </c>
      <c r="D812" s="0" t="s">
        <v>22</v>
      </c>
      <c r="E812" s="0" t="s">
        <v>5161</v>
      </c>
      <c r="F812" s="0" t="s">
        <v>1257</v>
      </c>
      <c r="G812" s="0" t="s">
        <v>3550</v>
      </c>
      <c r="H812" s="0" t="s">
        <v>3550</v>
      </c>
      <c r="I812" s="0" t="s">
        <v>3551</v>
      </c>
      <c r="J812" s="0" t="s">
        <v>4990</v>
      </c>
      <c r="K812" s="0" t="s">
        <v>4991</v>
      </c>
      <c r="L812" s="0" t="s">
        <v>4992</v>
      </c>
      <c r="M812" s="0" t="s">
        <v>4992</v>
      </c>
      <c r="N812" s="0" t="s">
        <v>90</v>
      </c>
      <c r="O812" s="0" t="s">
        <v>3550</v>
      </c>
      <c r="P812" s="0" t="s">
        <v>3550</v>
      </c>
      <c r="Q812" s="0" t="s">
        <v>3551</v>
      </c>
      <c r="R812" s="0" t="s">
        <v>4999</v>
      </c>
      <c r="S812" s="0" t="s">
        <v>5000</v>
      </c>
      <c r="T812" s="0" t="s">
        <v>3604</v>
      </c>
      <c r="U812" s="0" t="s">
        <v>3605</v>
      </c>
      <c r="V812" s="0" t="s">
        <v>3606</v>
      </c>
      <c r="W812" s="0" t="s">
        <v>3607</v>
      </c>
      <c r="X812" s="0" t="s">
        <v>3608</v>
      </c>
      <c r="Y812" s="0" t="s">
        <v>3605</v>
      </c>
      <c r="Z812" s="0" t="s">
        <v>5162</v>
      </c>
      <c r="AA812" s="0" t="s">
        <v>5012</v>
      </c>
      <c r="AB812" s="0" t="s">
        <v>5163</v>
      </c>
      <c r="AC812" s="0" t="s">
        <v>19</v>
      </c>
      <c r="AD812" s="0" t="s">
        <v>19</v>
      </c>
      <c r="AE812" s="0" t="s">
        <v>61</v>
      </c>
      <c r="AF812" s="0" t="s">
        <v>22</v>
      </c>
      <c r="AG812" s="0" t="s">
        <v>22</v>
      </c>
      <c r="AH812" s="0" t="s">
        <v>22</v>
      </c>
      <c r="AI812" s="0" t="s">
        <v>22</v>
      </c>
      <c r="AJ812" s="0" t="s">
        <v>3622</v>
      </c>
      <c r="AK812" s="0" t="s">
        <v>3622</v>
      </c>
    </row>
    <row customHeight="1" ht="11.25">
      <c r="A813" s="0" t="s">
        <v>22</v>
      </c>
      <c r="B813" s="0" t="s">
        <v>48</v>
      </c>
      <c r="C813" s="0" t="s">
        <v>50</v>
      </c>
      <c r="D813" s="0" t="s">
        <v>22</v>
      </c>
      <c r="E813" s="0" t="s">
        <v>5161</v>
      </c>
      <c r="F813" s="0" t="s">
        <v>1257</v>
      </c>
      <c r="G813" s="0" t="s">
        <v>3550</v>
      </c>
      <c r="H813" s="0" t="s">
        <v>3550</v>
      </c>
      <c r="I813" s="0" t="s">
        <v>3551</v>
      </c>
      <c r="J813" s="0" t="s">
        <v>4990</v>
      </c>
      <c r="K813" s="0" t="s">
        <v>4991</v>
      </c>
      <c r="L813" s="0" t="s">
        <v>4992</v>
      </c>
      <c r="M813" s="0" t="s">
        <v>4992</v>
      </c>
      <c r="N813" s="0" t="s">
        <v>109</v>
      </c>
      <c r="O813" s="0" t="s">
        <v>3550</v>
      </c>
      <c r="P813" s="0" t="s">
        <v>3550</v>
      </c>
      <c r="Q813" s="0" t="s">
        <v>3551</v>
      </c>
      <c r="R813" s="0" t="s">
        <v>5001</v>
      </c>
      <c r="S813" s="0" t="s">
        <v>5002</v>
      </c>
      <c r="T813" s="0" t="s">
        <v>3604</v>
      </c>
      <c r="U813" s="0" t="s">
        <v>3605</v>
      </c>
      <c r="V813" s="0" t="s">
        <v>3606</v>
      </c>
      <c r="W813" s="0" t="s">
        <v>3607</v>
      </c>
      <c r="X813" s="0" t="s">
        <v>3608</v>
      </c>
      <c r="Y813" s="0" t="s">
        <v>3605</v>
      </c>
      <c r="Z813" s="0" t="s">
        <v>5162</v>
      </c>
      <c r="AA813" s="0" t="s">
        <v>5012</v>
      </c>
      <c r="AB813" s="0" t="s">
        <v>5163</v>
      </c>
      <c r="AC813" s="0" t="s">
        <v>19</v>
      </c>
      <c r="AD813" s="0" t="s">
        <v>19</v>
      </c>
      <c r="AE813" s="0" t="s">
        <v>61</v>
      </c>
      <c r="AF813" s="0" t="s">
        <v>22</v>
      </c>
      <c r="AG813" s="0" t="s">
        <v>22</v>
      </c>
      <c r="AH813" s="0" t="s">
        <v>22</v>
      </c>
      <c r="AI813" s="0" t="s">
        <v>22</v>
      </c>
      <c r="AJ813" s="0" t="s">
        <v>3622</v>
      </c>
      <c r="AK813" s="0" t="s">
        <v>3622</v>
      </c>
    </row>
    <row customHeight="1" ht="11.25">
      <c r="A814" s="0" t="s">
        <v>22</v>
      </c>
      <c r="B814" s="0" t="s">
        <v>48</v>
      </c>
      <c r="C814" s="0" t="s">
        <v>50</v>
      </c>
      <c r="D814" s="0" t="s">
        <v>22</v>
      </c>
      <c r="E814" s="0" t="s">
        <v>5161</v>
      </c>
      <c r="F814" s="0" t="s">
        <v>1257</v>
      </c>
      <c r="G814" s="0" t="s">
        <v>3550</v>
      </c>
      <c r="H814" s="0" t="s">
        <v>3550</v>
      </c>
      <c r="I814" s="0" t="s">
        <v>3551</v>
      </c>
      <c r="J814" s="0" t="s">
        <v>4990</v>
      </c>
      <c r="K814" s="0" t="s">
        <v>4991</v>
      </c>
      <c r="L814" s="0" t="s">
        <v>4992</v>
      </c>
      <c r="M814" s="0" t="s">
        <v>4992</v>
      </c>
      <c r="N814" s="0" t="s">
        <v>92</v>
      </c>
      <c r="O814" s="0" t="s">
        <v>3550</v>
      </c>
      <c r="P814" s="0" t="s">
        <v>3550</v>
      </c>
      <c r="Q814" s="0" t="s">
        <v>3551</v>
      </c>
      <c r="R814" s="0" t="s">
        <v>5003</v>
      </c>
      <c r="S814" s="0" t="s">
        <v>5004</v>
      </c>
      <c r="T814" s="0" t="s">
        <v>3604</v>
      </c>
      <c r="U814" s="0" t="s">
        <v>3605</v>
      </c>
      <c r="V814" s="0" t="s">
        <v>3606</v>
      </c>
      <c r="W814" s="0" t="s">
        <v>3607</v>
      </c>
      <c r="X814" s="0" t="s">
        <v>3608</v>
      </c>
      <c r="Y814" s="0" t="s">
        <v>3605</v>
      </c>
      <c r="Z814" s="0" t="s">
        <v>5162</v>
      </c>
      <c r="AA814" s="0" t="s">
        <v>5012</v>
      </c>
      <c r="AB814" s="0" t="s">
        <v>5163</v>
      </c>
      <c r="AC814" s="0" t="s">
        <v>19</v>
      </c>
      <c r="AD814" s="0" t="s">
        <v>19</v>
      </c>
      <c r="AE814" s="0" t="s">
        <v>61</v>
      </c>
      <c r="AF814" s="0" t="s">
        <v>22</v>
      </c>
      <c r="AG814" s="0" t="s">
        <v>22</v>
      </c>
      <c r="AH814" s="0" t="s">
        <v>22</v>
      </c>
      <c r="AI814" s="0" t="s">
        <v>22</v>
      </c>
      <c r="AJ814" s="0" t="s">
        <v>3622</v>
      </c>
      <c r="AK814" s="0" t="s">
        <v>3622</v>
      </c>
    </row>
    <row customHeight="1" ht="11.25">
      <c r="A815" s="0" t="s">
        <v>22</v>
      </c>
      <c r="B815" s="0" t="s">
        <v>48</v>
      </c>
      <c r="C815" s="0" t="s">
        <v>50</v>
      </c>
      <c r="D815" s="0" t="s">
        <v>22</v>
      </c>
      <c r="E815" s="0" t="s">
        <v>5161</v>
      </c>
      <c r="F815" s="0" t="s">
        <v>1257</v>
      </c>
      <c r="G815" s="0" t="s">
        <v>3550</v>
      </c>
      <c r="H815" s="0" t="s">
        <v>3550</v>
      </c>
      <c r="I815" s="0" t="s">
        <v>3551</v>
      </c>
      <c r="J815" s="0" t="s">
        <v>4990</v>
      </c>
      <c r="K815" s="0" t="s">
        <v>4991</v>
      </c>
      <c r="L815" s="0" t="s">
        <v>4992</v>
      </c>
      <c r="M815" s="0" t="s">
        <v>4992</v>
      </c>
      <c r="N815" s="0" t="s">
        <v>101</v>
      </c>
      <c r="O815" s="0" t="s">
        <v>3550</v>
      </c>
      <c r="P815" s="0" t="s">
        <v>3550</v>
      </c>
      <c r="Q815" s="0" t="s">
        <v>3551</v>
      </c>
      <c r="R815" s="0" t="s">
        <v>4990</v>
      </c>
      <c r="S815" s="0" t="s">
        <v>4991</v>
      </c>
      <c r="T815" s="0" t="s">
        <v>3604</v>
      </c>
      <c r="U815" s="0" t="s">
        <v>3605</v>
      </c>
      <c r="V815" s="0" t="s">
        <v>3606</v>
      </c>
      <c r="W815" s="0" t="s">
        <v>3607</v>
      </c>
      <c r="X815" s="0" t="s">
        <v>3608</v>
      </c>
      <c r="Y815" s="0" t="s">
        <v>3605</v>
      </c>
      <c r="Z815" s="0" t="s">
        <v>5162</v>
      </c>
      <c r="AA815" s="0" t="s">
        <v>5012</v>
      </c>
      <c r="AB815" s="0" t="s">
        <v>5163</v>
      </c>
      <c r="AC815" s="0" t="s">
        <v>19</v>
      </c>
      <c r="AD815" s="0" t="s">
        <v>19</v>
      </c>
      <c r="AE815" s="0" t="s">
        <v>61</v>
      </c>
      <c r="AF815" s="0" t="s">
        <v>22</v>
      </c>
      <c r="AG815" s="0" t="s">
        <v>22</v>
      </c>
      <c r="AH815" s="0" t="s">
        <v>22</v>
      </c>
      <c r="AI815" s="0" t="s">
        <v>22</v>
      </c>
      <c r="AJ815" s="0" t="s">
        <v>3622</v>
      </c>
      <c r="AK815" s="0" t="s">
        <v>3622</v>
      </c>
    </row>
    <row customHeight="1" ht="11.25">
      <c r="A816" s="0" t="s">
        <v>22</v>
      </c>
      <c r="B816" s="0" t="s">
        <v>48</v>
      </c>
      <c r="C816" s="0" t="s">
        <v>50</v>
      </c>
      <c r="D816" s="0" t="s">
        <v>22</v>
      </c>
      <c r="E816" s="0" t="s">
        <v>5161</v>
      </c>
      <c r="F816" s="0" t="s">
        <v>1257</v>
      </c>
      <c r="G816" s="0" t="s">
        <v>3550</v>
      </c>
      <c r="H816" s="0" t="s">
        <v>3550</v>
      </c>
      <c r="I816" s="0" t="s">
        <v>3551</v>
      </c>
      <c r="J816" s="0" t="s">
        <v>4990</v>
      </c>
      <c r="K816" s="0" t="s">
        <v>4991</v>
      </c>
      <c r="L816" s="0" t="s">
        <v>4992</v>
      </c>
      <c r="M816" s="0" t="s">
        <v>4992</v>
      </c>
      <c r="N816" s="0" t="s">
        <v>98</v>
      </c>
      <c r="O816" s="0" t="s">
        <v>3550</v>
      </c>
      <c r="P816" s="0" t="s">
        <v>3550</v>
      </c>
      <c r="Q816" s="0" t="s">
        <v>3551</v>
      </c>
      <c r="R816" s="0" t="s">
        <v>4990</v>
      </c>
      <c r="S816" s="0" t="s">
        <v>4991</v>
      </c>
      <c r="T816" s="0" t="s">
        <v>3604</v>
      </c>
      <c r="U816" s="0" t="s">
        <v>3605</v>
      </c>
      <c r="V816" s="0" t="s">
        <v>3606</v>
      </c>
      <c r="W816" s="0" t="s">
        <v>3607</v>
      </c>
      <c r="X816" s="0" t="s">
        <v>3608</v>
      </c>
      <c r="Y816" s="0" t="s">
        <v>3605</v>
      </c>
      <c r="Z816" s="0" t="s">
        <v>5162</v>
      </c>
      <c r="AA816" s="0" t="s">
        <v>5012</v>
      </c>
      <c r="AB816" s="0" t="s">
        <v>5163</v>
      </c>
      <c r="AC816" s="0" t="s">
        <v>19</v>
      </c>
      <c r="AD816" s="0" t="s">
        <v>19</v>
      </c>
      <c r="AE816" s="0" t="s">
        <v>61</v>
      </c>
      <c r="AF816" s="0" t="s">
        <v>22</v>
      </c>
      <c r="AG816" s="0" t="s">
        <v>22</v>
      </c>
      <c r="AH816" s="0" t="s">
        <v>22</v>
      </c>
      <c r="AI816" s="0" t="s">
        <v>22</v>
      </c>
      <c r="AJ816" s="0" t="s">
        <v>3622</v>
      </c>
      <c r="AK816" s="0" t="s">
        <v>3622</v>
      </c>
    </row>
    <row customHeight="1" ht="11.25">
      <c r="A817" s="0" t="s">
        <v>22</v>
      </c>
      <c r="B817" s="0" t="s">
        <v>48</v>
      </c>
      <c r="C817" s="0" t="s">
        <v>50</v>
      </c>
      <c r="D817" s="0" t="s">
        <v>22</v>
      </c>
      <c r="E817" s="0" t="s">
        <v>5161</v>
      </c>
      <c r="F817" s="0" t="s">
        <v>1257</v>
      </c>
      <c r="G817" s="0" t="s">
        <v>3550</v>
      </c>
      <c r="H817" s="0" t="s">
        <v>3550</v>
      </c>
      <c r="I817" s="0" t="s">
        <v>3551</v>
      </c>
      <c r="J817" s="0" t="s">
        <v>4990</v>
      </c>
      <c r="K817" s="0" t="s">
        <v>4991</v>
      </c>
      <c r="L817" s="0" t="s">
        <v>4992</v>
      </c>
      <c r="M817" s="0" t="s">
        <v>4992</v>
      </c>
      <c r="N817" s="0" t="s">
        <v>117</v>
      </c>
      <c r="O817" s="0" t="s">
        <v>3550</v>
      </c>
      <c r="P817" s="0" t="s">
        <v>3550</v>
      </c>
      <c r="Q817" s="0" t="s">
        <v>3551</v>
      </c>
      <c r="R817" s="0" t="s">
        <v>5005</v>
      </c>
      <c r="S817" s="0" t="s">
        <v>5006</v>
      </c>
      <c r="T817" s="0" t="s">
        <v>3604</v>
      </c>
      <c r="U817" s="0" t="s">
        <v>3605</v>
      </c>
      <c r="V817" s="0" t="s">
        <v>3606</v>
      </c>
      <c r="W817" s="0" t="s">
        <v>3607</v>
      </c>
      <c r="X817" s="0" t="s">
        <v>3608</v>
      </c>
      <c r="Y817" s="0" t="s">
        <v>3605</v>
      </c>
      <c r="Z817" s="0" t="s">
        <v>5162</v>
      </c>
      <c r="AA817" s="0" t="s">
        <v>5012</v>
      </c>
      <c r="AB817" s="0" t="s">
        <v>5163</v>
      </c>
      <c r="AC817" s="0" t="s">
        <v>19</v>
      </c>
      <c r="AD817" s="0" t="s">
        <v>19</v>
      </c>
      <c r="AE817" s="0" t="s">
        <v>61</v>
      </c>
      <c r="AF817" s="0" t="s">
        <v>22</v>
      </c>
      <c r="AG817" s="0" t="s">
        <v>22</v>
      </c>
      <c r="AH817" s="0" t="s">
        <v>22</v>
      </c>
      <c r="AI817" s="0" t="s">
        <v>22</v>
      </c>
      <c r="AJ817" s="0" t="s">
        <v>3622</v>
      </c>
      <c r="AK817" s="0" t="s">
        <v>3622</v>
      </c>
    </row>
    <row customHeight="1" ht="11.25">
      <c r="A818" s="0" t="s">
        <v>22</v>
      </c>
      <c r="B818" s="0" t="s">
        <v>48</v>
      </c>
      <c r="C818" s="0" t="s">
        <v>50</v>
      </c>
      <c r="D818" s="0" t="s">
        <v>22</v>
      </c>
      <c r="E818" s="0" t="s">
        <v>5161</v>
      </c>
      <c r="F818" s="0" t="s">
        <v>1257</v>
      </c>
      <c r="G818" s="0" t="s">
        <v>162</v>
      </c>
      <c r="H818" s="0" t="s">
        <v>162</v>
      </c>
      <c r="I818" s="0" t="s">
        <v>163</v>
      </c>
      <c r="J818" s="0" t="s">
        <v>4990</v>
      </c>
      <c r="K818" s="0" t="s">
        <v>5007</v>
      </c>
      <c r="L818" s="0" t="s">
        <v>4992</v>
      </c>
      <c r="M818" s="0" t="s">
        <v>4992</v>
      </c>
      <c r="N818" s="0" t="s">
        <v>101</v>
      </c>
      <c r="O818" s="0" t="s">
        <v>162</v>
      </c>
      <c r="P818" s="0" t="s">
        <v>162</v>
      </c>
      <c r="Q818" s="0" t="s">
        <v>163</v>
      </c>
      <c r="R818" s="0" t="s">
        <v>4990</v>
      </c>
      <c r="S818" s="0" t="s">
        <v>5007</v>
      </c>
      <c r="T818" s="0" t="s">
        <v>3604</v>
      </c>
      <c r="U818" s="0" t="s">
        <v>3605</v>
      </c>
      <c r="V818" s="0" t="s">
        <v>3606</v>
      </c>
      <c r="W818" s="0" t="s">
        <v>3607</v>
      </c>
      <c r="X818" s="0" t="s">
        <v>3608</v>
      </c>
      <c r="Y818" s="0" t="s">
        <v>3605</v>
      </c>
      <c r="Z818" s="0" t="s">
        <v>5162</v>
      </c>
      <c r="AA818" s="0" t="s">
        <v>5012</v>
      </c>
      <c r="AB818" s="0" t="s">
        <v>5163</v>
      </c>
      <c r="AC818" s="0" t="s">
        <v>19</v>
      </c>
      <c r="AD818" s="0" t="s">
        <v>19</v>
      </c>
      <c r="AE818" s="0" t="s">
        <v>61</v>
      </c>
      <c r="AF818" s="0" t="s">
        <v>22</v>
      </c>
      <c r="AG818" s="0" t="s">
        <v>22</v>
      </c>
      <c r="AH818" s="0" t="s">
        <v>22</v>
      </c>
      <c r="AI818" s="0" t="s">
        <v>22</v>
      </c>
      <c r="AJ818" s="0" t="s">
        <v>3622</v>
      </c>
      <c r="AK818" s="0" t="s">
        <v>3622</v>
      </c>
    </row>
    <row customHeight="1" ht="11.25">
      <c r="A819" s="0" t="s">
        <v>22</v>
      </c>
      <c r="B819" s="0" t="s">
        <v>48</v>
      </c>
      <c r="C819" s="0" t="s">
        <v>50</v>
      </c>
      <c r="D819" s="0" t="s">
        <v>22</v>
      </c>
      <c r="E819" s="0" t="s">
        <v>5161</v>
      </c>
      <c r="F819" s="0" t="s">
        <v>1257</v>
      </c>
      <c r="G819" s="0" t="s">
        <v>162</v>
      </c>
      <c r="H819" s="0" t="s">
        <v>162</v>
      </c>
      <c r="I819" s="0" t="s">
        <v>163</v>
      </c>
      <c r="J819" s="0" t="s">
        <v>4990</v>
      </c>
      <c r="K819" s="0" t="s">
        <v>5007</v>
      </c>
      <c r="L819" s="0" t="s">
        <v>4992</v>
      </c>
      <c r="M819" s="0" t="s">
        <v>4992</v>
      </c>
      <c r="N819" s="0" t="s">
        <v>98</v>
      </c>
      <c r="O819" s="0" t="s">
        <v>162</v>
      </c>
      <c r="P819" s="0" t="s">
        <v>162</v>
      </c>
      <c r="Q819" s="0" t="s">
        <v>163</v>
      </c>
      <c r="R819" s="0" t="s">
        <v>4990</v>
      </c>
      <c r="S819" s="0" t="s">
        <v>5007</v>
      </c>
      <c r="T819" s="0" t="s">
        <v>3604</v>
      </c>
      <c r="U819" s="0" t="s">
        <v>3605</v>
      </c>
      <c r="V819" s="0" t="s">
        <v>3606</v>
      </c>
      <c r="W819" s="0" t="s">
        <v>3607</v>
      </c>
      <c r="X819" s="0" t="s">
        <v>3608</v>
      </c>
      <c r="Y819" s="0" t="s">
        <v>3605</v>
      </c>
      <c r="Z819" s="0" t="s">
        <v>5162</v>
      </c>
      <c r="AA819" s="0" t="s">
        <v>5012</v>
      </c>
      <c r="AB819" s="0" t="s">
        <v>5163</v>
      </c>
      <c r="AC819" s="0" t="s">
        <v>19</v>
      </c>
      <c r="AD819" s="0" t="s">
        <v>19</v>
      </c>
      <c r="AE819" s="0" t="s">
        <v>61</v>
      </c>
      <c r="AF819" s="0" t="s">
        <v>22</v>
      </c>
      <c r="AG819" s="0" t="s">
        <v>22</v>
      </c>
      <c r="AH819" s="0" t="s">
        <v>22</v>
      </c>
      <c r="AI819" s="0" t="s">
        <v>22</v>
      </c>
      <c r="AJ819" s="0" t="s">
        <v>3622</v>
      </c>
      <c r="AK819" s="0" t="s">
        <v>3622</v>
      </c>
    </row>
    <row customHeight="1" ht="11.25">
      <c r="A820" s="0" t="s">
        <v>22</v>
      </c>
      <c r="B820" s="0" t="s">
        <v>48</v>
      </c>
      <c r="C820" s="0" t="s">
        <v>50</v>
      </c>
      <c r="D820" s="0" t="s">
        <v>22</v>
      </c>
      <c r="E820" s="0" t="s">
        <v>5164</v>
      </c>
      <c r="F820" s="0" t="s">
        <v>1257</v>
      </c>
      <c r="G820" s="0" t="s">
        <v>3550</v>
      </c>
      <c r="H820" s="0" t="s">
        <v>3550</v>
      </c>
      <c r="I820" s="0" t="s">
        <v>3551</v>
      </c>
      <c r="J820" s="0" t="s">
        <v>5032</v>
      </c>
      <c r="K820" s="0" t="s">
        <v>5033</v>
      </c>
      <c r="L820" s="0" t="s">
        <v>5165</v>
      </c>
      <c r="M820" s="0" t="s">
        <v>5165</v>
      </c>
      <c r="N820" s="0" t="s">
        <v>89</v>
      </c>
      <c r="O820" s="0" t="s">
        <v>3550</v>
      </c>
      <c r="P820" s="0" t="s">
        <v>3550</v>
      </c>
      <c r="Q820" s="0" t="s">
        <v>3551</v>
      </c>
      <c r="R820" s="0" t="s">
        <v>5009</v>
      </c>
      <c r="S820" s="0" t="s">
        <v>5010</v>
      </c>
      <c r="T820" s="0" t="s">
        <v>3604</v>
      </c>
      <c r="U820" s="0" t="s">
        <v>3605</v>
      </c>
      <c r="V820" s="0" t="s">
        <v>3606</v>
      </c>
      <c r="W820" s="0" t="s">
        <v>3607</v>
      </c>
      <c r="X820" s="0" t="s">
        <v>3608</v>
      </c>
      <c r="Y820" s="0" t="s">
        <v>3605</v>
      </c>
      <c r="Z820" s="0" t="s">
        <v>1261</v>
      </c>
      <c r="AA820" s="0" t="s">
        <v>5019</v>
      </c>
      <c r="AB820" s="0" t="s">
        <v>5166</v>
      </c>
      <c r="AC820" s="0" t="s">
        <v>19</v>
      </c>
      <c r="AD820" s="0" t="s">
        <v>19</v>
      </c>
      <c r="AE820" s="0" t="s">
        <v>61</v>
      </c>
      <c r="AF820" s="0" t="s">
        <v>22</v>
      </c>
      <c r="AG820" s="0" t="s">
        <v>22</v>
      </c>
      <c r="AH820" s="0" t="s">
        <v>22</v>
      </c>
      <c r="AI820" s="0" t="s">
        <v>22</v>
      </c>
      <c r="AJ820" s="0" t="s">
        <v>3622</v>
      </c>
      <c r="AK820" s="0" t="s">
        <v>3622</v>
      </c>
    </row>
    <row customHeight="1" ht="11.25">
      <c r="A821" s="0" t="s">
        <v>22</v>
      </c>
      <c r="B821" s="0" t="s">
        <v>48</v>
      </c>
      <c r="C821" s="0" t="s">
        <v>50</v>
      </c>
      <c r="D821" s="0" t="s">
        <v>22</v>
      </c>
      <c r="E821" s="0" t="s">
        <v>5164</v>
      </c>
      <c r="F821" s="0" t="s">
        <v>1257</v>
      </c>
      <c r="G821" s="0" t="s">
        <v>3550</v>
      </c>
      <c r="H821" s="0" t="s">
        <v>3550</v>
      </c>
      <c r="I821" s="0" t="s">
        <v>3551</v>
      </c>
      <c r="J821" s="0" t="s">
        <v>5032</v>
      </c>
      <c r="K821" s="0" t="s">
        <v>5033</v>
      </c>
      <c r="L821" s="0" t="s">
        <v>5165</v>
      </c>
      <c r="M821" s="0" t="s">
        <v>5165</v>
      </c>
      <c r="N821" s="0" t="s">
        <v>109</v>
      </c>
      <c r="O821" s="0" t="s">
        <v>3550</v>
      </c>
      <c r="P821" s="0" t="s">
        <v>3550</v>
      </c>
      <c r="Q821" s="0" t="s">
        <v>3551</v>
      </c>
      <c r="R821" s="0" t="s">
        <v>5016</v>
      </c>
      <c r="S821" s="0" t="s">
        <v>5017</v>
      </c>
      <c r="T821" s="0" t="s">
        <v>3604</v>
      </c>
      <c r="U821" s="0" t="s">
        <v>3605</v>
      </c>
      <c r="V821" s="0" t="s">
        <v>3606</v>
      </c>
      <c r="W821" s="0" t="s">
        <v>3607</v>
      </c>
      <c r="X821" s="0" t="s">
        <v>3608</v>
      </c>
      <c r="Y821" s="0" t="s">
        <v>3605</v>
      </c>
      <c r="Z821" s="0" t="s">
        <v>1261</v>
      </c>
      <c r="AA821" s="0" t="s">
        <v>5019</v>
      </c>
      <c r="AB821" s="0" t="s">
        <v>5166</v>
      </c>
      <c r="AC821" s="0" t="s">
        <v>19</v>
      </c>
      <c r="AD821" s="0" t="s">
        <v>19</v>
      </c>
      <c r="AE821" s="0" t="s">
        <v>61</v>
      </c>
      <c r="AF821" s="0" t="s">
        <v>22</v>
      </c>
      <c r="AG821" s="0" t="s">
        <v>22</v>
      </c>
      <c r="AH821" s="0" t="s">
        <v>22</v>
      </c>
      <c r="AI821" s="0" t="s">
        <v>22</v>
      </c>
      <c r="AJ821" s="0" t="s">
        <v>3622</v>
      </c>
      <c r="AK821" s="0" t="s">
        <v>3622</v>
      </c>
    </row>
    <row customHeight="1" ht="11.25">
      <c r="A822" s="0" t="s">
        <v>22</v>
      </c>
      <c r="B822" s="0" t="s">
        <v>48</v>
      </c>
      <c r="C822" s="0" t="s">
        <v>50</v>
      </c>
      <c r="D822" s="0" t="s">
        <v>22</v>
      </c>
      <c r="E822" s="0" t="s">
        <v>5164</v>
      </c>
      <c r="F822" s="0" t="s">
        <v>1257</v>
      </c>
      <c r="G822" s="0" t="s">
        <v>3550</v>
      </c>
      <c r="H822" s="0" t="s">
        <v>3550</v>
      </c>
      <c r="I822" s="0" t="s">
        <v>3551</v>
      </c>
      <c r="J822" s="0" t="s">
        <v>5032</v>
      </c>
      <c r="K822" s="0" t="s">
        <v>5033</v>
      </c>
      <c r="L822" s="0" t="s">
        <v>5165</v>
      </c>
      <c r="M822" s="0" t="s">
        <v>5165</v>
      </c>
      <c r="N822" s="0" t="s">
        <v>101</v>
      </c>
      <c r="O822" s="0" t="s">
        <v>3550</v>
      </c>
      <c r="P822" s="0" t="s">
        <v>3550</v>
      </c>
      <c r="Q822" s="0" t="s">
        <v>3551</v>
      </c>
      <c r="R822" s="0" t="s">
        <v>5032</v>
      </c>
      <c r="S822" s="0" t="s">
        <v>5033</v>
      </c>
      <c r="T822" s="0" t="s">
        <v>3604</v>
      </c>
      <c r="U822" s="0" t="s">
        <v>3605</v>
      </c>
      <c r="V822" s="0" t="s">
        <v>3606</v>
      </c>
      <c r="W822" s="0" t="s">
        <v>3607</v>
      </c>
      <c r="X822" s="0" t="s">
        <v>3608</v>
      </c>
      <c r="Y822" s="0" t="s">
        <v>3605</v>
      </c>
      <c r="Z822" s="0" t="s">
        <v>1261</v>
      </c>
      <c r="AA822" s="0" t="s">
        <v>5019</v>
      </c>
      <c r="AB822" s="0" t="s">
        <v>5166</v>
      </c>
      <c r="AC822" s="0" t="s">
        <v>19</v>
      </c>
      <c r="AD822" s="0" t="s">
        <v>19</v>
      </c>
      <c r="AE822" s="0" t="s">
        <v>61</v>
      </c>
      <c r="AF822" s="0" t="s">
        <v>22</v>
      </c>
      <c r="AG822" s="0" t="s">
        <v>22</v>
      </c>
      <c r="AH822" s="0" t="s">
        <v>22</v>
      </c>
      <c r="AI822" s="0" t="s">
        <v>22</v>
      </c>
      <c r="AJ822" s="0" t="s">
        <v>3622</v>
      </c>
      <c r="AK822" s="0" t="s">
        <v>3622</v>
      </c>
    </row>
    <row customHeight="1" ht="11.25">
      <c r="A823" s="0" t="s">
        <v>22</v>
      </c>
      <c r="B823" s="0" t="s">
        <v>48</v>
      </c>
      <c r="C823" s="0" t="s">
        <v>50</v>
      </c>
      <c r="D823" s="0" t="s">
        <v>22</v>
      </c>
      <c r="E823" s="0" t="s">
        <v>5164</v>
      </c>
      <c r="F823" s="0" t="s">
        <v>1257</v>
      </c>
      <c r="G823" s="0" t="s">
        <v>3550</v>
      </c>
      <c r="H823" s="0" t="s">
        <v>3550</v>
      </c>
      <c r="I823" s="0" t="s">
        <v>3551</v>
      </c>
      <c r="J823" s="0" t="s">
        <v>5032</v>
      </c>
      <c r="K823" s="0" t="s">
        <v>5033</v>
      </c>
      <c r="L823" s="0" t="s">
        <v>5165</v>
      </c>
      <c r="M823" s="0" t="s">
        <v>5165</v>
      </c>
      <c r="N823" s="0" t="s">
        <v>98</v>
      </c>
      <c r="O823" s="0" t="s">
        <v>3550</v>
      </c>
      <c r="P823" s="0" t="s">
        <v>3550</v>
      </c>
      <c r="Q823" s="0" t="s">
        <v>3551</v>
      </c>
      <c r="R823" s="0" t="s">
        <v>5032</v>
      </c>
      <c r="S823" s="0" t="s">
        <v>5033</v>
      </c>
      <c r="T823" s="0" t="s">
        <v>3604</v>
      </c>
      <c r="U823" s="0" t="s">
        <v>3605</v>
      </c>
      <c r="V823" s="0" t="s">
        <v>3606</v>
      </c>
      <c r="W823" s="0" t="s">
        <v>3607</v>
      </c>
      <c r="X823" s="0" t="s">
        <v>3608</v>
      </c>
      <c r="Y823" s="0" t="s">
        <v>3605</v>
      </c>
      <c r="Z823" s="0" t="s">
        <v>1261</v>
      </c>
      <c r="AA823" s="0" t="s">
        <v>5019</v>
      </c>
      <c r="AB823" s="0" t="s">
        <v>5166</v>
      </c>
      <c r="AC823" s="0" t="s">
        <v>19</v>
      </c>
      <c r="AD823" s="0" t="s">
        <v>19</v>
      </c>
      <c r="AE823" s="0" t="s">
        <v>61</v>
      </c>
      <c r="AF823" s="0" t="s">
        <v>22</v>
      </c>
      <c r="AG823" s="0" t="s">
        <v>22</v>
      </c>
      <c r="AH823" s="0" t="s">
        <v>22</v>
      </c>
      <c r="AI823" s="0" t="s">
        <v>22</v>
      </c>
      <c r="AJ823" s="0" t="s">
        <v>3622</v>
      </c>
      <c r="AK823" s="0" t="s">
        <v>3622</v>
      </c>
    </row>
    <row customHeight="1" ht="11.25">
      <c r="A824" s="0" t="s">
        <v>22</v>
      </c>
      <c r="B824" s="0" t="s">
        <v>48</v>
      </c>
      <c r="C824" s="0" t="s">
        <v>50</v>
      </c>
      <c r="D824" s="0" t="s">
        <v>22</v>
      </c>
      <c r="E824" s="0" t="s">
        <v>5164</v>
      </c>
      <c r="F824" s="0" t="s">
        <v>1257</v>
      </c>
      <c r="G824" s="0" t="s">
        <v>3550</v>
      </c>
      <c r="H824" s="0" t="s">
        <v>3550</v>
      </c>
      <c r="I824" s="0" t="s">
        <v>3551</v>
      </c>
      <c r="J824" s="0" t="s">
        <v>5032</v>
      </c>
      <c r="K824" s="0" t="s">
        <v>5033</v>
      </c>
      <c r="L824" s="0" t="s">
        <v>5165</v>
      </c>
      <c r="M824" s="0" t="s">
        <v>5165</v>
      </c>
      <c r="N824" s="0" t="s">
        <v>90</v>
      </c>
      <c r="O824" s="0" t="s">
        <v>3550</v>
      </c>
      <c r="P824" s="0" t="s">
        <v>3550</v>
      </c>
      <c r="Q824" s="0" t="s">
        <v>3551</v>
      </c>
      <c r="R824" s="0" t="s">
        <v>5023</v>
      </c>
      <c r="S824" s="0" t="s">
        <v>5024</v>
      </c>
      <c r="T824" s="0" t="s">
        <v>3604</v>
      </c>
      <c r="U824" s="0" t="s">
        <v>3605</v>
      </c>
      <c r="V824" s="0" t="s">
        <v>3606</v>
      </c>
      <c r="W824" s="0" t="s">
        <v>3607</v>
      </c>
      <c r="X824" s="0" t="s">
        <v>3608</v>
      </c>
      <c r="Y824" s="0" t="s">
        <v>3605</v>
      </c>
      <c r="Z824" s="0" t="s">
        <v>1261</v>
      </c>
      <c r="AA824" s="0" t="s">
        <v>5019</v>
      </c>
      <c r="AB824" s="0" t="s">
        <v>5166</v>
      </c>
      <c r="AC824" s="0" t="s">
        <v>19</v>
      </c>
      <c r="AD824" s="0" t="s">
        <v>19</v>
      </c>
      <c r="AE824" s="0" t="s">
        <v>61</v>
      </c>
      <c r="AF824" s="0" t="s">
        <v>22</v>
      </c>
      <c r="AG824" s="0" t="s">
        <v>22</v>
      </c>
      <c r="AH824" s="0" t="s">
        <v>22</v>
      </c>
      <c r="AI824" s="0" t="s">
        <v>22</v>
      </c>
      <c r="AJ824" s="0" t="s">
        <v>3622</v>
      </c>
      <c r="AK824" s="0" t="s">
        <v>3622</v>
      </c>
    </row>
    <row customHeight="1" ht="11.25">
      <c r="A825" s="0" t="s">
        <v>22</v>
      </c>
      <c r="B825" s="0" t="s">
        <v>48</v>
      </c>
      <c r="C825" s="0" t="s">
        <v>50</v>
      </c>
      <c r="D825" s="0" t="s">
        <v>22</v>
      </c>
      <c r="E825" s="0" t="s">
        <v>5164</v>
      </c>
      <c r="F825" s="0" t="s">
        <v>1257</v>
      </c>
      <c r="G825" s="0" t="s">
        <v>162</v>
      </c>
      <c r="H825" s="0" t="s">
        <v>162</v>
      </c>
      <c r="I825" s="0" t="s">
        <v>163</v>
      </c>
      <c r="J825" s="0" t="s">
        <v>5032</v>
      </c>
      <c r="K825" s="0" t="s">
        <v>5036</v>
      </c>
      <c r="L825" s="0" t="s">
        <v>5165</v>
      </c>
      <c r="M825" s="0" t="s">
        <v>5165</v>
      </c>
      <c r="N825" s="0" t="s">
        <v>98</v>
      </c>
      <c r="O825" s="0" t="s">
        <v>162</v>
      </c>
      <c r="P825" s="0" t="s">
        <v>162</v>
      </c>
      <c r="Q825" s="0" t="s">
        <v>163</v>
      </c>
      <c r="R825" s="0" t="s">
        <v>5032</v>
      </c>
      <c r="S825" s="0" t="s">
        <v>5036</v>
      </c>
      <c r="T825" s="0" t="s">
        <v>3604</v>
      </c>
      <c r="U825" s="0" t="s">
        <v>3605</v>
      </c>
      <c r="V825" s="0" t="s">
        <v>3606</v>
      </c>
      <c r="W825" s="0" t="s">
        <v>3607</v>
      </c>
      <c r="X825" s="0" t="s">
        <v>3608</v>
      </c>
      <c r="Y825" s="0" t="s">
        <v>3605</v>
      </c>
      <c r="Z825" s="0" t="s">
        <v>1261</v>
      </c>
      <c r="AA825" s="0" t="s">
        <v>5019</v>
      </c>
      <c r="AB825" s="0" t="s">
        <v>5166</v>
      </c>
      <c r="AC825" s="0" t="s">
        <v>19</v>
      </c>
      <c r="AD825" s="0" t="s">
        <v>19</v>
      </c>
      <c r="AE825" s="0" t="s">
        <v>61</v>
      </c>
      <c r="AF825" s="0" t="s">
        <v>22</v>
      </c>
      <c r="AG825" s="0" t="s">
        <v>22</v>
      </c>
      <c r="AH825" s="0" t="s">
        <v>22</v>
      </c>
      <c r="AI825" s="0" t="s">
        <v>22</v>
      </c>
      <c r="AJ825" s="0" t="s">
        <v>3622</v>
      </c>
      <c r="AK825" s="0" t="s">
        <v>3622</v>
      </c>
    </row>
    <row customHeight="1" ht="11.25">
      <c r="A826" s="0" t="s">
        <v>22</v>
      </c>
      <c r="B826" s="0" t="s">
        <v>48</v>
      </c>
      <c r="C826" s="0" t="s">
        <v>50</v>
      </c>
      <c r="D826" s="0" t="s">
        <v>22</v>
      </c>
      <c r="E826" s="0" t="s">
        <v>5164</v>
      </c>
      <c r="F826" s="0" t="s">
        <v>1257</v>
      </c>
      <c r="G826" s="0" t="s">
        <v>162</v>
      </c>
      <c r="H826" s="0" t="s">
        <v>162</v>
      </c>
      <c r="I826" s="0" t="s">
        <v>163</v>
      </c>
      <c r="J826" s="0" t="s">
        <v>5032</v>
      </c>
      <c r="K826" s="0" t="s">
        <v>5036</v>
      </c>
      <c r="L826" s="0" t="s">
        <v>5165</v>
      </c>
      <c r="M826" s="0" t="s">
        <v>5165</v>
      </c>
      <c r="N826" s="0" t="s">
        <v>101</v>
      </c>
      <c r="O826" s="0" t="s">
        <v>162</v>
      </c>
      <c r="P826" s="0" t="s">
        <v>162</v>
      </c>
      <c r="Q826" s="0" t="s">
        <v>163</v>
      </c>
      <c r="R826" s="0" t="s">
        <v>5032</v>
      </c>
      <c r="S826" s="0" t="s">
        <v>5036</v>
      </c>
      <c r="T826" s="0" t="s">
        <v>3604</v>
      </c>
      <c r="U826" s="0" t="s">
        <v>3605</v>
      </c>
      <c r="V826" s="0" t="s">
        <v>3606</v>
      </c>
      <c r="W826" s="0" t="s">
        <v>3607</v>
      </c>
      <c r="X826" s="0" t="s">
        <v>3608</v>
      </c>
      <c r="Y826" s="0" t="s">
        <v>3605</v>
      </c>
      <c r="Z826" s="0" t="s">
        <v>1261</v>
      </c>
      <c r="AA826" s="0" t="s">
        <v>5019</v>
      </c>
      <c r="AB826" s="0" t="s">
        <v>5166</v>
      </c>
      <c r="AC826" s="0" t="s">
        <v>19</v>
      </c>
      <c r="AD826" s="0" t="s">
        <v>19</v>
      </c>
      <c r="AE826" s="0" t="s">
        <v>61</v>
      </c>
      <c r="AF826" s="0" t="s">
        <v>22</v>
      </c>
      <c r="AG826" s="0" t="s">
        <v>22</v>
      </c>
      <c r="AH826" s="0" t="s">
        <v>22</v>
      </c>
      <c r="AI826" s="0" t="s">
        <v>22</v>
      </c>
      <c r="AJ826" s="0" t="s">
        <v>3622</v>
      </c>
      <c r="AK826" s="0" t="s">
        <v>3622</v>
      </c>
    </row>
    <row customHeight="1" ht="11.25">
      <c r="A827" s="0" t="s">
        <v>22</v>
      </c>
      <c r="B827" s="0" t="s">
        <v>48</v>
      </c>
      <c r="C827" s="0" t="s">
        <v>50</v>
      </c>
      <c r="D827" s="0" t="s">
        <v>22</v>
      </c>
      <c r="E827" s="0" t="s">
        <v>5167</v>
      </c>
      <c r="F827" s="0" t="s">
        <v>1257</v>
      </c>
      <c r="G827" s="0" t="s">
        <v>3550</v>
      </c>
      <c r="H827" s="0" t="s">
        <v>3550</v>
      </c>
      <c r="I827" s="0" t="s">
        <v>3551</v>
      </c>
      <c r="J827" s="0" t="s">
        <v>5073</v>
      </c>
      <c r="K827" s="0" t="s">
        <v>5074</v>
      </c>
      <c r="L827" s="0" t="s">
        <v>5073</v>
      </c>
      <c r="M827" s="0" t="s">
        <v>1261</v>
      </c>
      <c r="N827" s="0" t="s">
        <v>98</v>
      </c>
      <c r="O827" s="0" t="s">
        <v>3550</v>
      </c>
      <c r="P827" s="0" t="s">
        <v>3550</v>
      </c>
      <c r="Q827" s="0" t="s">
        <v>3551</v>
      </c>
      <c r="R827" s="0" t="s">
        <v>5073</v>
      </c>
      <c r="S827" s="0" t="s">
        <v>5074</v>
      </c>
      <c r="T827" s="0" t="s">
        <v>3604</v>
      </c>
      <c r="U827" s="0" t="s">
        <v>3605</v>
      </c>
      <c r="V827" s="0" t="s">
        <v>3606</v>
      </c>
      <c r="W827" s="0" t="s">
        <v>3607</v>
      </c>
      <c r="X827" s="0" t="s">
        <v>3608</v>
      </c>
      <c r="Y827" s="0" t="s">
        <v>3605</v>
      </c>
      <c r="Z827" s="0" t="s">
        <v>5168</v>
      </c>
      <c r="AA827" s="0" t="s">
        <v>3880</v>
      </c>
      <c r="AB827" s="0" t="s">
        <v>5169</v>
      </c>
      <c r="AC827" s="0" t="s">
        <v>19</v>
      </c>
      <c r="AD827" s="0" t="s">
        <v>19</v>
      </c>
      <c r="AE827" s="0" t="s">
        <v>61</v>
      </c>
      <c r="AF827" s="0" t="s">
        <v>22</v>
      </c>
      <c r="AG827" s="0" t="s">
        <v>22</v>
      </c>
      <c r="AH827" s="0" t="s">
        <v>22</v>
      </c>
      <c r="AI827" s="0" t="s">
        <v>22</v>
      </c>
      <c r="AJ827" s="0" t="s">
        <v>3622</v>
      </c>
      <c r="AK827" s="0" t="s">
        <v>3622</v>
      </c>
    </row>
    <row customHeight="1" ht="11.25">
      <c r="A828" s="0" t="s">
        <v>22</v>
      </c>
      <c r="B828" s="0" t="s">
        <v>48</v>
      </c>
      <c r="C828" s="0" t="s">
        <v>50</v>
      </c>
      <c r="D828" s="0" t="s">
        <v>22</v>
      </c>
      <c r="E828" s="0" t="s">
        <v>5167</v>
      </c>
      <c r="F828" s="0" t="s">
        <v>1257</v>
      </c>
      <c r="G828" s="0" t="s">
        <v>162</v>
      </c>
      <c r="H828" s="0" t="s">
        <v>162</v>
      </c>
      <c r="I828" s="0" t="s">
        <v>163</v>
      </c>
      <c r="J828" s="0" t="s">
        <v>5073</v>
      </c>
      <c r="K828" s="0" t="s">
        <v>5077</v>
      </c>
      <c r="L828" s="0" t="s">
        <v>5073</v>
      </c>
      <c r="M828" s="0" t="s">
        <v>1261</v>
      </c>
      <c r="N828" s="0" t="s">
        <v>98</v>
      </c>
      <c r="O828" s="0" t="s">
        <v>162</v>
      </c>
      <c r="P828" s="0" t="s">
        <v>162</v>
      </c>
      <c r="Q828" s="0" t="s">
        <v>163</v>
      </c>
      <c r="R828" s="0" t="s">
        <v>5073</v>
      </c>
      <c r="S828" s="0" t="s">
        <v>5077</v>
      </c>
      <c r="T828" s="0" t="s">
        <v>3604</v>
      </c>
      <c r="U828" s="0" t="s">
        <v>3605</v>
      </c>
      <c r="V828" s="0" t="s">
        <v>3606</v>
      </c>
      <c r="W828" s="0" t="s">
        <v>3607</v>
      </c>
      <c r="X828" s="0" t="s">
        <v>3608</v>
      </c>
      <c r="Y828" s="0" t="s">
        <v>3605</v>
      </c>
      <c r="Z828" s="0" t="s">
        <v>5168</v>
      </c>
      <c r="AA828" s="0" t="s">
        <v>3880</v>
      </c>
      <c r="AB828" s="0" t="s">
        <v>5169</v>
      </c>
      <c r="AC828" s="0" t="s">
        <v>19</v>
      </c>
      <c r="AD828" s="0" t="s">
        <v>19</v>
      </c>
      <c r="AE828" s="0" t="s">
        <v>61</v>
      </c>
      <c r="AF828" s="0" t="s">
        <v>22</v>
      </c>
      <c r="AG828" s="0" t="s">
        <v>22</v>
      </c>
      <c r="AH828" s="0" t="s">
        <v>22</v>
      </c>
      <c r="AI828" s="0" t="s">
        <v>22</v>
      </c>
      <c r="AJ828" s="0" t="s">
        <v>3622</v>
      </c>
      <c r="AK828" s="0" t="s">
        <v>3622</v>
      </c>
    </row>
    <row customHeight="1" ht="11.25">
      <c r="A829" s="0" t="s">
        <v>22</v>
      </c>
      <c r="B829" s="0" t="s">
        <v>48</v>
      </c>
      <c r="C829" s="0" t="s">
        <v>50</v>
      </c>
      <c r="D829" s="0" t="s">
        <v>22</v>
      </c>
      <c r="E829" s="0" t="s">
        <v>5170</v>
      </c>
      <c r="F829" s="0" t="s">
        <v>1269</v>
      </c>
      <c r="G829" s="0" t="s">
        <v>3550</v>
      </c>
      <c r="H829" s="0" t="s">
        <v>3550</v>
      </c>
      <c r="I829" s="0" t="s">
        <v>3551</v>
      </c>
      <c r="J829" s="0" t="s">
        <v>4891</v>
      </c>
      <c r="K829" s="0" t="s">
        <v>4892</v>
      </c>
      <c r="L829" s="0" t="s">
        <v>4096</v>
      </c>
      <c r="M829" s="0" t="s">
        <v>5171</v>
      </c>
      <c r="N829" s="0" t="s">
        <v>98</v>
      </c>
      <c r="O829" s="0" t="s">
        <v>3550</v>
      </c>
      <c r="P829" s="0" t="s">
        <v>3550</v>
      </c>
      <c r="Q829" s="0" t="s">
        <v>3551</v>
      </c>
      <c r="R829" s="0" t="s">
        <v>4891</v>
      </c>
      <c r="S829" s="0" t="s">
        <v>4892</v>
      </c>
      <c r="T829" s="0" t="s">
        <v>3604</v>
      </c>
      <c r="U829" s="0" t="s">
        <v>3605</v>
      </c>
      <c r="V829" s="0" t="s">
        <v>3606</v>
      </c>
      <c r="W829" s="0" t="s">
        <v>3607</v>
      </c>
      <c r="X829" s="0" t="s">
        <v>3608</v>
      </c>
      <c r="Y829" s="0" t="s">
        <v>3605</v>
      </c>
      <c r="Z829" s="0" t="s">
        <v>5172</v>
      </c>
      <c r="AA829" s="0" t="s">
        <v>3981</v>
      </c>
      <c r="AB829" s="0" t="s">
        <v>5173</v>
      </c>
      <c r="AC829" s="0" t="s">
        <v>61</v>
      </c>
      <c r="AD829" s="0" t="s">
        <v>19</v>
      </c>
      <c r="AE829" s="0" t="s">
        <v>19</v>
      </c>
      <c r="AF829" s="0" t="s">
        <v>3712</v>
      </c>
      <c r="AG829" s="0" t="s">
        <v>2243</v>
      </c>
      <c r="AH829" s="0" t="s">
        <v>22</v>
      </c>
      <c r="AI829" s="0" t="s">
        <v>22</v>
      </c>
      <c r="AJ829" s="0" t="s">
        <v>22</v>
      </c>
      <c r="AK829" s="0" t="s">
        <v>22</v>
      </c>
    </row>
    <row customHeight="1" ht="11.25">
      <c r="A830" s="0" t="s">
        <v>22</v>
      </c>
      <c r="B830" s="0" t="s">
        <v>48</v>
      </c>
      <c r="C830" s="0" t="s">
        <v>50</v>
      </c>
      <c r="D830" s="0" t="s">
        <v>22</v>
      </c>
      <c r="E830" s="0" t="s">
        <v>5170</v>
      </c>
      <c r="F830" s="0" t="s">
        <v>1269</v>
      </c>
      <c r="G830" s="0" t="s">
        <v>3550</v>
      </c>
      <c r="H830" s="0" t="s">
        <v>3550</v>
      </c>
      <c r="I830" s="0" t="s">
        <v>3551</v>
      </c>
      <c r="J830" s="0" t="s">
        <v>4891</v>
      </c>
      <c r="K830" s="0" t="s">
        <v>4892</v>
      </c>
      <c r="L830" s="0" t="s">
        <v>4096</v>
      </c>
      <c r="M830" s="0" t="s">
        <v>5171</v>
      </c>
      <c r="N830" s="0" t="s">
        <v>101</v>
      </c>
      <c r="O830" s="0" t="s">
        <v>3550</v>
      </c>
      <c r="P830" s="0" t="s">
        <v>3550</v>
      </c>
      <c r="Q830" s="0" t="s">
        <v>3551</v>
      </c>
      <c r="R830" s="0" t="s">
        <v>5081</v>
      </c>
      <c r="S830" s="0" t="s">
        <v>5082</v>
      </c>
      <c r="T830" s="0" t="s">
        <v>3604</v>
      </c>
      <c r="U830" s="0" t="s">
        <v>3605</v>
      </c>
      <c r="V830" s="0" t="s">
        <v>3606</v>
      </c>
      <c r="W830" s="0" t="s">
        <v>3607</v>
      </c>
      <c r="X830" s="0" t="s">
        <v>3608</v>
      </c>
      <c r="Y830" s="0" t="s">
        <v>3605</v>
      </c>
      <c r="Z830" s="0" t="s">
        <v>5172</v>
      </c>
      <c r="AA830" s="0" t="s">
        <v>3981</v>
      </c>
      <c r="AB830" s="0" t="s">
        <v>5173</v>
      </c>
      <c r="AC830" s="0" t="s">
        <v>61</v>
      </c>
      <c r="AD830" s="0" t="s">
        <v>19</v>
      </c>
      <c r="AE830" s="0" t="s">
        <v>19</v>
      </c>
      <c r="AF830" s="0" t="s">
        <v>3712</v>
      </c>
      <c r="AG830" s="0" t="s">
        <v>2243</v>
      </c>
      <c r="AH830" s="0" t="s">
        <v>22</v>
      </c>
      <c r="AI830" s="0" t="s">
        <v>22</v>
      </c>
      <c r="AJ830" s="0" t="s">
        <v>22</v>
      </c>
      <c r="AK830" s="0" t="s">
        <v>22</v>
      </c>
    </row>
    <row customHeight="1" ht="11.25">
      <c r="A831" s="0" t="s">
        <v>22</v>
      </c>
      <c r="B831" s="0" t="s">
        <v>48</v>
      </c>
      <c r="C831" s="0" t="s">
        <v>50</v>
      </c>
      <c r="D831" s="0" t="s">
        <v>22</v>
      </c>
      <c r="E831" s="0" t="s">
        <v>5170</v>
      </c>
      <c r="F831" s="0" t="s">
        <v>1269</v>
      </c>
      <c r="G831" s="0" t="s">
        <v>162</v>
      </c>
      <c r="H831" s="0" t="s">
        <v>162</v>
      </c>
      <c r="I831" s="0" t="s">
        <v>163</v>
      </c>
      <c r="J831" s="0" t="s">
        <v>4891</v>
      </c>
      <c r="K831" s="0" t="s">
        <v>4895</v>
      </c>
      <c r="L831" s="0" t="s">
        <v>4096</v>
      </c>
      <c r="M831" s="0" t="s">
        <v>5171</v>
      </c>
      <c r="N831" s="0" t="s">
        <v>98</v>
      </c>
      <c r="O831" s="0" t="s">
        <v>162</v>
      </c>
      <c r="P831" s="0" t="s">
        <v>162</v>
      </c>
      <c r="Q831" s="0" t="s">
        <v>163</v>
      </c>
      <c r="R831" s="0" t="s">
        <v>4891</v>
      </c>
      <c r="S831" s="0" t="s">
        <v>4895</v>
      </c>
      <c r="T831" s="0" t="s">
        <v>3604</v>
      </c>
      <c r="U831" s="0" t="s">
        <v>3605</v>
      </c>
      <c r="V831" s="0" t="s">
        <v>3606</v>
      </c>
      <c r="W831" s="0" t="s">
        <v>3607</v>
      </c>
      <c r="X831" s="0" t="s">
        <v>3608</v>
      </c>
      <c r="Y831" s="0" t="s">
        <v>3605</v>
      </c>
      <c r="Z831" s="0" t="s">
        <v>5172</v>
      </c>
      <c r="AA831" s="0" t="s">
        <v>3981</v>
      </c>
      <c r="AB831" s="0" t="s">
        <v>5173</v>
      </c>
      <c r="AC831" s="0" t="s">
        <v>61</v>
      </c>
      <c r="AD831" s="0" t="s">
        <v>19</v>
      </c>
      <c r="AE831" s="0" t="s">
        <v>19</v>
      </c>
      <c r="AF831" s="0" t="s">
        <v>3712</v>
      </c>
      <c r="AG831" s="0" t="s">
        <v>2243</v>
      </c>
      <c r="AH831" s="0" t="s">
        <v>22</v>
      </c>
      <c r="AI831" s="0" t="s">
        <v>22</v>
      </c>
      <c r="AJ831" s="0" t="s">
        <v>22</v>
      </c>
      <c r="AK831" s="0" t="s">
        <v>22</v>
      </c>
    </row>
    <row customHeight="1" ht="11.25">
      <c r="A832" s="0" t="s">
        <v>22</v>
      </c>
      <c r="B832" s="0" t="s">
        <v>48</v>
      </c>
      <c r="C832" s="0" t="s">
        <v>50</v>
      </c>
      <c r="D832" s="0" t="s">
        <v>22</v>
      </c>
      <c r="E832" s="0" t="s">
        <v>5170</v>
      </c>
      <c r="F832" s="0" t="s">
        <v>1269</v>
      </c>
      <c r="G832" s="0" t="s">
        <v>162</v>
      </c>
      <c r="H832" s="0" t="s">
        <v>162</v>
      </c>
      <c r="I832" s="0" t="s">
        <v>163</v>
      </c>
      <c r="J832" s="0" t="s">
        <v>4891</v>
      </c>
      <c r="K832" s="0" t="s">
        <v>4895</v>
      </c>
      <c r="L832" s="0" t="s">
        <v>4096</v>
      </c>
      <c r="M832" s="0" t="s">
        <v>5171</v>
      </c>
      <c r="N832" s="0" t="s">
        <v>101</v>
      </c>
      <c r="O832" s="0" t="s">
        <v>162</v>
      </c>
      <c r="P832" s="0" t="s">
        <v>162</v>
      </c>
      <c r="Q832" s="0" t="s">
        <v>163</v>
      </c>
      <c r="R832" s="0" t="s">
        <v>5081</v>
      </c>
      <c r="S832" s="0" t="s">
        <v>5083</v>
      </c>
      <c r="T832" s="0" t="s">
        <v>3604</v>
      </c>
      <c r="U832" s="0" t="s">
        <v>3605</v>
      </c>
      <c r="V832" s="0" t="s">
        <v>3606</v>
      </c>
      <c r="W832" s="0" t="s">
        <v>3607</v>
      </c>
      <c r="X832" s="0" t="s">
        <v>3608</v>
      </c>
      <c r="Y832" s="0" t="s">
        <v>3605</v>
      </c>
      <c r="Z832" s="0" t="s">
        <v>5172</v>
      </c>
      <c r="AA832" s="0" t="s">
        <v>3981</v>
      </c>
      <c r="AB832" s="0" t="s">
        <v>5173</v>
      </c>
      <c r="AC832" s="0" t="s">
        <v>61</v>
      </c>
      <c r="AD832" s="0" t="s">
        <v>19</v>
      </c>
      <c r="AE832" s="0" t="s">
        <v>19</v>
      </c>
      <c r="AF832" s="0" t="s">
        <v>3712</v>
      </c>
      <c r="AG832" s="0" t="s">
        <v>2243</v>
      </c>
      <c r="AH832" s="0" t="s">
        <v>22</v>
      </c>
      <c r="AI832" s="0" t="s">
        <v>22</v>
      </c>
      <c r="AJ832" s="0" t="s">
        <v>22</v>
      </c>
      <c r="AK832" s="0" t="s">
        <v>22</v>
      </c>
    </row>
    <row customHeight="1" ht="11.25">
      <c r="A833" s="0" t="s">
        <v>22</v>
      </c>
      <c r="B833" s="0" t="s">
        <v>48</v>
      </c>
      <c r="C833" s="0" t="s">
        <v>50</v>
      </c>
      <c r="D833" s="0" t="s">
        <v>22</v>
      </c>
      <c r="E833" s="0" t="s">
        <v>5174</v>
      </c>
      <c r="F833" s="0" t="s">
        <v>1269</v>
      </c>
      <c r="G833" s="0" t="s">
        <v>3550</v>
      </c>
      <c r="H833" s="0" t="s">
        <v>3550</v>
      </c>
      <c r="I833" s="0" t="s">
        <v>3551</v>
      </c>
      <c r="J833" s="0" t="s">
        <v>5118</v>
      </c>
      <c r="K833" s="0" t="s">
        <v>5119</v>
      </c>
      <c r="L833" s="0" t="s">
        <v>5175</v>
      </c>
      <c r="M833" s="0" t="s">
        <v>5176</v>
      </c>
      <c r="N833" s="0" t="s">
        <v>98</v>
      </c>
      <c r="O833" s="0" t="s">
        <v>3550</v>
      </c>
      <c r="P833" s="0" t="s">
        <v>3550</v>
      </c>
      <c r="Q833" s="0" t="s">
        <v>3551</v>
      </c>
      <c r="R833" s="0" t="s">
        <v>5118</v>
      </c>
      <c r="S833" s="0" t="s">
        <v>5119</v>
      </c>
      <c r="T833" s="0" t="s">
        <v>3604</v>
      </c>
      <c r="U833" s="0" t="s">
        <v>3605</v>
      </c>
      <c r="V833" s="0" t="s">
        <v>3606</v>
      </c>
      <c r="W833" s="0" t="s">
        <v>3607</v>
      </c>
      <c r="X833" s="0" t="s">
        <v>3608</v>
      </c>
      <c r="Y833" s="0" t="s">
        <v>3605</v>
      </c>
      <c r="Z833" s="0" t="s">
        <v>5177</v>
      </c>
      <c r="AA833" s="0" t="s">
        <v>3819</v>
      </c>
      <c r="AB833" s="0" t="s">
        <v>5178</v>
      </c>
      <c r="AC833" s="0" t="s">
        <v>61</v>
      </c>
      <c r="AD833" s="0" t="s">
        <v>19</v>
      </c>
      <c r="AE833" s="0" t="s">
        <v>19</v>
      </c>
      <c r="AF833" s="0" t="s">
        <v>3622</v>
      </c>
      <c r="AG833" s="0" t="s">
        <v>3622</v>
      </c>
      <c r="AH833" s="0" t="s">
        <v>22</v>
      </c>
      <c r="AI833" s="0" t="s">
        <v>22</v>
      </c>
      <c r="AJ833" s="0" t="s">
        <v>22</v>
      </c>
      <c r="AK833" s="0" t="s">
        <v>22</v>
      </c>
    </row>
    <row customHeight="1" ht="11.25">
      <c r="A834" s="0" t="s">
        <v>22</v>
      </c>
      <c r="B834" s="0" t="s">
        <v>48</v>
      </c>
      <c r="C834" s="0" t="s">
        <v>50</v>
      </c>
      <c r="D834" s="0" t="s">
        <v>22</v>
      </c>
      <c r="E834" s="0" t="s">
        <v>5174</v>
      </c>
      <c r="F834" s="0" t="s">
        <v>1269</v>
      </c>
      <c r="G834" s="0" t="s">
        <v>162</v>
      </c>
      <c r="H834" s="0" t="s">
        <v>162</v>
      </c>
      <c r="I834" s="0" t="s">
        <v>163</v>
      </c>
      <c r="J834" s="0" t="s">
        <v>5118</v>
      </c>
      <c r="K834" s="0" t="s">
        <v>5127</v>
      </c>
      <c r="L834" s="0" t="s">
        <v>5175</v>
      </c>
      <c r="M834" s="0" t="s">
        <v>5176</v>
      </c>
      <c r="N834" s="0" t="s">
        <v>98</v>
      </c>
      <c r="O834" s="0" t="s">
        <v>162</v>
      </c>
      <c r="P834" s="0" t="s">
        <v>162</v>
      </c>
      <c r="Q834" s="0" t="s">
        <v>163</v>
      </c>
      <c r="R834" s="0" t="s">
        <v>5118</v>
      </c>
      <c r="S834" s="0" t="s">
        <v>5127</v>
      </c>
      <c r="T834" s="0" t="s">
        <v>3604</v>
      </c>
      <c r="U834" s="0" t="s">
        <v>3605</v>
      </c>
      <c r="V834" s="0" t="s">
        <v>3606</v>
      </c>
      <c r="W834" s="0" t="s">
        <v>3607</v>
      </c>
      <c r="X834" s="0" t="s">
        <v>3608</v>
      </c>
      <c r="Y834" s="0" t="s">
        <v>3605</v>
      </c>
      <c r="Z834" s="0" t="s">
        <v>5177</v>
      </c>
      <c r="AA834" s="0" t="s">
        <v>3819</v>
      </c>
      <c r="AB834" s="0" t="s">
        <v>5178</v>
      </c>
      <c r="AC834" s="0" t="s">
        <v>61</v>
      </c>
      <c r="AD834" s="0" t="s">
        <v>19</v>
      </c>
      <c r="AE834" s="0" t="s">
        <v>19</v>
      </c>
      <c r="AF834" s="0" t="s">
        <v>3622</v>
      </c>
      <c r="AG834" s="0" t="s">
        <v>3622</v>
      </c>
      <c r="AH834" s="0" t="s">
        <v>22</v>
      </c>
      <c r="AI834" s="0" t="s">
        <v>22</v>
      </c>
      <c r="AJ834" s="0" t="s">
        <v>22</v>
      </c>
      <c r="AK834" s="0" t="s">
        <v>22</v>
      </c>
    </row>
    <row customHeight="1" ht="11.25">
      <c r="A835" s="0" t="s">
        <v>22</v>
      </c>
      <c r="B835" s="0" t="s">
        <v>48</v>
      </c>
      <c r="C835" s="0" t="s">
        <v>50</v>
      </c>
      <c r="D835" s="0" t="s">
        <v>22</v>
      </c>
      <c r="E835" s="0" t="s">
        <v>5179</v>
      </c>
      <c r="F835" s="0" t="s">
        <v>1257</v>
      </c>
      <c r="G835" s="0" t="s">
        <v>181</v>
      </c>
      <c r="H835" s="0" t="s">
        <v>181</v>
      </c>
      <c r="I835" s="0" t="s">
        <v>182</v>
      </c>
      <c r="J835" s="0" t="s">
        <v>3716</v>
      </c>
      <c r="K835" s="0" t="s">
        <v>3717</v>
      </c>
      <c r="L835" s="0" t="s">
        <v>5180</v>
      </c>
      <c r="M835" s="0" t="s">
        <v>976</v>
      </c>
      <c r="N835" s="0" t="s">
        <v>98</v>
      </c>
      <c r="O835" s="0" t="s">
        <v>181</v>
      </c>
      <c r="P835" s="0" t="s">
        <v>181</v>
      </c>
      <c r="Q835" s="0" t="s">
        <v>182</v>
      </c>
      <c r="R835" s="0" t="s">
        <v>3716</v>
      </c>
      <c r="S835" s="0" t="s">
        <v>3717</v>
      </c>
      <c r="T835" s="0" t="s">
        <v>3604</v>
      </c>
      <c r="U835" s="0" t="s">
        <v>3707</v>
      </c>
      <c r="V835" s="0" t="s">
        <v>3718</v>
      </c>
      <c r="W835" s="0" t="s">
        <v>3607</v>
      </c>
      <c r="X835" s="0" t="s">
        <v>3700</v>
      </c>
      <c r="Y835" s="0" t="s">
        <v>3605</v>
      </c>
      <c r="Z835" s="0" t="s">
        <v>3719</v>
      </c>
      <c r="AA835" s="0" t="s">
        <v>3710</v>
      </c>
      <c r="AB835" s="0" t="s">
        <v>3720</v>
      </c>
      <c r="AC835" s="0" t="s">
        <v>19</v>
      </c>
      <c r="AD835" s="0" t="s">
        <v>19</v>
      </c>
      <c r="AE835" s="0" t="s">
        <v>61</v>
      </c>
      <c r="AF835" s="0" t="s">
        <v>22</v>
      </c>
      <c r="AG835" s="0" t="s">
        <v>22</v>
      </c>
      <c r="AH835" s="0" t="s">
        <v>22</v>
      </c>
      <c r="AI835" s="0" t="s">
        <v>22</v>
      </c>
      <c r="AJ835" s="0" t="s">
        <v>5181</v>
      </c>
      <c r="AK835" s="0" t="s">
        <v>5181</v>
      </c>
    </row>
    <row customHeight="1" ht="11.25">
      <c r="A836" s="0" t="s">
        <v>22</v>
      </c>
      <c r="B836" s="0" t="s">
        <v>48</v>
      </c>
      <c r="C836" s="0" t="s">
        <v>50</v>
      </c>
      <c r="D836" s="0" t="s">
        <v>22</v>
      </c>
      <c r="E836" s="0" t="s">
        <v>5182</v>
      </c>
      <c r="F836" s="0" t="s">
        <v>1257</v>
      </c>
      <c r="G836" s="0" t="s">
        <v>148</v>
      </c>
      <c r="H836" s="0" t="s">
        <v>148</v>
      </c>
      <c r="I836" s="0" t="s">
        <v>149</v>
      </c>
      <c r="J836" s="0" t="s">
        <v>5183</v>
      </c>
      <c r="K836" s="0" t="s">
        <v>5184</v>
      </c>
      <c r="L836" s="0" t="s">
        <v>5185</v>
      </c>
      <c r="M836" s="0" t="s">
        <v>1261</v>
      </c>
      <c r="N836" s="0" t="s">
        <v>98</v>
      </c>
      <c r="O836" s="0" t="s">
        <v>148</v>
      </c>
      <c r="P836" s="0" t="s">
        <v>148</v>
      </c>
      <c r="Q836" s="0" t="s">
        <v>149</v>
      </c>
      <c r="R836" s="0" t="s">
        <v>5183</v>
      </c>
      <c r="S836" s="0" t="s">
        <v>5184</v>
      </c>
      <c r="T836" s="0" t="s">
        <v>3604</v>
      </c>
      <c r="U836" s="0" t="s">
        <v>3605</v>
      </c>
      <c r="V836" s="0" t="s">
        <v>3606</v>
      </c>
      <c r="W836" s="0" t="s">
        <v>3607</v>
      </c>
      <c r="X836" s="0" t="s">
        <v>3608</v>
      </c>
      <c r="Y836" s="0" t="s">
        <v>3605</v>
      </c>
      <c r="Z836" s="0" t="s">
        <v>5186</v>
      </c>
      <c r="AA836" s="0" t="s">
        <v>5187</v>
      </c>
      <c r="AB836" s="0" t="s">
        <v>5188</v>
      </c>
      <c r="AC836" s="0" t="s">
        <v>19</v>
      </c>
      <c r="AD836" s="0" t="s">
        <v>19</v>
      </c>
      <c r="AE836" s="0" t="s">
        <v>61</v>
      </c>
      <c r="AF836" s="0" t="s">
        <v>22</v>
      </c>
      <c r="AG836" s="0" t="s">
        <v>22</v>
      </c>
      <c r="AH836" s="0" t="s">
        <v>22</v>
      </c>
      <c r="AI836" s="0" t="s">
        <v>22</v>
      </c>
      <c r="AJ836" s="0" t="s">
        <v>109</v>
      </c>
      <c r="AK836" s="0" t="s">
        <v>109</v>
      </c>
    </row>
    <row customHeight="1" ht="11.25">
      <c r="A837" s="0" t="s">
        <v>22</v>
      </c>
      <c r="B837" s="0" t="s">
        <v>48</v>
      </c>
      <c r="C837" s="0" t="s">
        <v>50</v>
      </c>
      <c r="D837" s="0" t="s">
        <v>22</v>
      </c>
      <c r="E837" s="0" t="s">
        <v>5182</v>
      </c>
      <c r="F837" s="0" t="s">
        <v>1257</v>
      </c>
      <c r="G837" s="0" t="s">
        <v>148</v>
      </c>
      <c r="H837" s="0" t="s">
        <v>148</v>
      </c>
      <c r="I837" s="0" t="s">
        <v>149</v>
      </c>
      <c r="J837" s="0" t="s">
        <v>5183</v>
      </c>
      <c r="K837" s="0" t="s">
        <v>5184</v>
      </c>
      <c r="L837" s="0" t="s">
        <v>5185</v>
      </c>
      <c r="M837" s="0" t="s">
        <v>1261</v>
      </c>
      <c r="N837" s="0" t="s">
        <v>98</v>
      </c>
      <c r="O837" s="0" t="s">
        <v>148</v>
      </c>
      <c r="P837" s="0" t="s">
        <v>148</v>
      </c>
      <c r="Q837" s="0" t="s">
        <v>149</v>
      </c>
      <c r="R837" s="0" t="s">
        <v>5183</v>
      </c>
      <c r="S837" s="0" t="s">
        <v>5184</v>
      </c>
      <c r="T837" s="0" t="s">
        <v>3604</v>
      </c>
      <c r="U837" s="0" t="s">
        <v>3605</v>
      </c>
      <c r="V837" s="0" t="s">
        <v>3606</v>
      </c>
      <c r="W837" s="0" t="s">
        <v>3607</v>
      </c>
      <c r="X837" s="0" t="s">
        <v>3608</v>
      </c>
      <c r="Y837" s="0" t="s">
        <v>3605</v>
      </c>
      <c r="Z837" s="0" t="s">
        <v>5186</v>
      </c>
      <c r="AA837" s="0" t="s">
        <v>5187</v>
      </c>
      <c r="AB837" s="0" t="s">
        <v>5188</v>
      </c>
      <c r="AC837" s="0" t="s">
        <v>19</v>
      </c>
      <c r="AD837" s="0" t="s">
        <v>19</v>
      </c>
      <c r="AE837" s="0" t="s">
        <v>61</v>
      </c>
      <c r="AF837" s="0" t="s">
        <v>22</v>
      </c>
      <c r="AG837" s="0" t="s">
        <v>22</v>
      </c>
      <c r="AH837" s="0" t="s">
        <v>22</v>
      </c>
      <c r="AI837" s="0" t="s">
        <v>22</v>
      </c>
      <c r="AJ837" s="0" t="s">
        <v>109</v>
      </c>
      <c r="AK837" s="0" t="s">
        <v>109</v>
      </c>
    </row>
    <row customHeight="1" ht="11.25">
      <c r="A838" s="0" t="s">
        <v>22</v>
      </c>
      <c r="B838" s="0" t="s">
        <v>48</v>
      </c>
      <c r="C838" s="0" t="s">
        <v>50</v>
      </c>
      <c r="D838" s="0" t="s">
        <v>22</v>
      </c>
      <c r="E838" s="0" t="s">
        <v>5189</v>
      </c>
      <c r="F838" s="0" t="s">
        <v>1257</v>
      </c>
      <c r="G838" s="0" t="s">
        <v>181</v>
      </c>
      <c r="H838" s="0" t="s">
        <v>181</v>
      </c>
      <c r="I838" s="0" t="s">
        <v>182</v>
      </c>
      <c r="J838" s="0" t="s">
        <v>3716</v>
      </c>
      <c r="K838" s="0" t="s">
        <v>3717</v>
      </c>
      <c r="L838" s="0" t="s">
        <v>976</v>
      </c>
      <c r="M838" s="0" t="s">
        <v>976</v>
      </c>
      <c r="N838" s="0" t="s">
        <v>98</v>
      </c>
      <c r="O838" s="0" t="s">
        <v>181</v>
      </c>
      <c r="P838" s="0" t="s">
        <v>181</v>
      </c>
      <c r="Q838" s="0" t="s">
        <v>182</v>
      </c>
      <c r="R838" s="0" t="s">
        <v>3716</v>
      </c>
      <c r="S838" s="0" t="s">
        <v>3717</v>
      </c>
      <c r="T838" s="0" t="s">
        <v>3604</v>
      </c>
      <c r="U838" s="0" t="s">
        <v>3707</v>
      </c>
      <c r="V838" s="0" t="s">
        <v>3718</v>
      </c>
      <c r="W838" s="0" t="s">
        <v>3607</v>
      </c>
      <c r="X838" s="0" t="s">
        <v>3700</v>
      </c>
      <c r="Y838" s="0" t="s">
        <v>3605</v>
      </c>
      <c r="Z838" s="0" t="s">
        <v>3719</v>
      </c>
      <c r="AA838" s="0" t="s">
        <v>3710</v>
      </c>
      <c r="AB838" s="0" t="s">
        <v>3720</v>
      </c>
      <c r="AC838" s="0" t="s">
        <v>19</v>
      </c>
      <c r="AD838" s="0" t="s">
        <v>19</v>
      </c>
      <c r="AE838" s="0" t="s">
        <v>61</v>
      </c>
      <c r="AF838" s="0" t="s">
        <v>22</v>
      </c>
      <c r="AG838" s="0" t="s">
        <v>22</v>
      </c>
      <c r="AH838" s="0" t="s">
        <v>22</v>
      </c>
      <c r="AI838" s="0" t="s">
        <v>22</v>
      </c>
      <c r="AJ838" s="0" t="s">
        <v>3721</v>
      </c>
      <c r="AK838" s="0" t="s">
        <v>3721</v>
      </c>
    </row>
    <row customHeight="1" ht="11.25">
      <c r="A839" s="0" t="s">
        <v>22</v>
      </c>
      <c r="B839" s="0" t="s">
        <v>48</v>
      </c>
      <c r="C839" s="0" t="s">
        <v>50</v>
      </c>
      <c r="D839" s="0" t="s">
        <v>22</v>
      </c>
      <c r="E839" s="0" t="s">
        <v>5190</v>
      </c>
      <c r="F839" s="0" t="s">
        <v>1257</v>
      </c>
      <c r="G839" s="0" t="s">
        <v>181</v>
      </c>
      <c r="H839" s="0" t="s">
        <v>181</v>
      </c>
      <c r="I839" s="0" t="s">
        <v>182</v>
      </c>
      <c r="J839" s="0" t="s">
        <v>3716</v>
      </c>
      <c r="K839" s="0" t="s">
        <v>3717</v>
      </c>
      <c r="L839" s="0" t="s">
        <v>976</v>
      </c>
      <c r="M839" s="0" t="s">
        <v>976</v>
      </c>
      <c r="N839" s="0" t="s">
        <v>98</v>
      </c>
      <c r="O839" s="0" t="s">
        <v>181</v>
      </c>
      <c r="P839" s="0" t="s">
        <v>181</v>
      </c>
      <c r="Q839" s="0" t="s">
        <v>182</v>
      </c>
      <c r="R839" s="0" t="s">
        <v>3716</v>
      </c>
      <c r="S839" s="0" t="s">
        <v>3717</v>
      </c>
      <c r="T839" s="0" t="s">
        <v>3604</v>
      </c>
      <c r="U839" s="0" t="s">
        <v>3707</v>
      </c>
      <c r="V839" s="0" t="s">
        <v>3718</v>
      </c>
      <c r="W839" s="0" t="s">
        <v>3607</v>
      </c>
      <c r="X839" s="0" t="s">
        <v>3700</v>
      </c>
      <c r="Y839" s="0" t="s">
        <v>3605</v>
      </c>
      <c r="Z839" s="0" t="s">
        <v>3719</v>
      </c>
      <c r="AA839" s="0" t="s">
        <v>3710</v>
      </c>
      <c r="AB839" s="0" t="s">
        <v>3720</v>
      </c>
      <c r="AC839" s="0" t="s">
        <v>19</v>
      </c>
      <c r="AD839" s="0" t="s">
        <v>19</v>
      </c>
      <c r="AE839" s="0" t="s">
        <v>61</v>
      </c>
      <c r="AF839" s="0" t="s">
        <v>22</v>
      </c>
      <c r="AG839" s="0" t="s">
        <v>22</v>
      </c>
      <c r="AH839" s="0" t="s">
        <v>22</v>
      </c>
      <c r="AI839" s="0" t="s">
        <v>22</v>
      </c>
      <c r="AJ839" s="0" t="s">
        <v>4224</v>
      </c>
      <c r="AK839" s="0" t="s">
        <v>4224</v>
      </c>
    </row>
    <row customHeight="1" ht="11.25">
      <c r="A840" s="0" t="s">
        <v>22</v>
      </c>
      <c r="B840" s="0" t="s">
        <v>48</v>
      </c>
      <c r="C840" s="0" t="s">
        <v>50</v>
      </c>
      <c r="D840" s="0" t="s">
        <v>22</v>
      </c>
      <c r="E840" s="0" t="s">
        <v>5191</v>
      </c>
      <c r="F840" s="0" t="s">
        <v>1257</v>
      </c>
      <c r="G840" s="0" t="s">
        <v>195</v>
      </c>
      <c r="H840" s="0" t="s">
        <v>195</v>
      </c>
      <c r="I840" s="0" t="s">
        <v>196</v>
      </c>
      <c r="J840" s="0" t="s">
        <v>1541</v>
      </c>
      <c r="K840" s="0" t="s">
        <v>1542</v>
      </c>
      <c r="L840" s="0" t="s">
        <v>1543</v>
      </c>
      <c r="M840" s="0" t="s">
        <v>5192</v>
      </c>
      <c r="N840" s="0" t="s">
        <v>98</v>
      </c>
      <c r="O840" s="0" t="s">
        <v>195</v>
      </c>
      <c r="P840" s="0" t="s">
        <v>195</v>
      </c>
      <c r="Q840" s="0" t="s">
        <v>196</v>
      </c>
      <c r="R840" s="0" t="s">
        <v>1541</v>
      </c>
      <c r="S840" s="0" t="s">
        <v>1542</v>
      </c>
      <c r="T840" s="0" t="s">
        <v>3604</v>
      </c>
      <c r="U840" s="0" t="s">
        <v>3605</v>
      </c>
      <c r="V840" s="0" t="s">
        <v>5193</v>
      </c>
      <c r="W840" s="0" t="s">
        <v>3607</v>
      </c>
      <c r="X840" s="0" t="s">
        <v>5194</v>
      </c>
      <c r="Y840" s="0" t="s">
        <v>3605</v>
      </c>
      <c r="Z840" s="0" t="s">
        <v>1261</v>
      </c>
      <c r="AA840" s="0" t="s">
        <v>5195</v>
      </c>
      <c r="AB840" s="0" t="s">
        <v>5196</v>
      </c>
      <c r="AC840" s="0" t="s">
        <v>19</v>
      </c>
      <c r="AD840" s="0" t="s">
        <v>19</v>
      </c>
      <c r="AE840" s="0" t="s">
        <v>61</v>
      </c>
      <c r="AF840" s="0" t="s">
        <v>22</v>
      </c>
      <c r="AG840" s="0" t="s">
        <v>22</v>
      </c>
      <c r="AH840" s="0" t="s">
        <v>22</v>
      </c>
      <c r="AI840" s="0" t="s">
        <v>22</v>
      </c>
      <c r="AJ840" s="0" t="s">
        <v>3622</v>
      </c>
      <c r="AK840" s="0" t="s">
        <v>3622</v>
      </c>
    </row>
    <row customHeight="1" ht="11.25">
      <c r="A841" s="0" t="s">
        <v>22</v>
      </c>
      <c r="B841" s="0" t="s">
        <v>48</v>
      </c>
      <c r="C841" s="0" t="s">
        <v>50</v>
      </c>
      <c r="D841" s="0" t="s">
        <v>22</v>
      </c>
      <c r="E841" s="0" t="s">
        <v>5191</v>
      </c>
      <c r="F841" s="0" t="s">
        <v>1257</v>
      </c>
      <c r="G841" s="0" t="s">
        <v>195</v>
      </c>
      <c r="H841" s="0" t="s">
        <v>195</v>
      </c>
      <c r="I841" s="0" t="s">
        <v>196</v>
      </c>
      <c r="J841" s="0" t="s">
        <v>1541</v>
      </c>
      <c r="K841" s="0" t="s">
        <v>1542</v>
      </c>
      <c r="L841" s="0" t="s">
        <v>1543</v>
      </c>
      <c r="M841" s="0" t="s">
        <v>5192</v>
      </c>
      <c r="N841" s="0" t="s">
        <v>98</v>
      </c>
      <c r="O841" s="0" t="s">
        <v>195</v>
      </c>
      <c r="P841" s="0" t="s">
        <v>195</v>
      </c>
      <c r="Q841" s="0" t="s">
        <v>196</v>
      </c>
      <c r="R841" s="0" t="s">
        <v>1541</v>
      </c>
      <c r="S841" s="0" t="s">
        <v>1542</v>
      </c>
      <c r="T841" s="0" t="s">
        <v>3604</v>
      </c>
      <c r="U841" s="0" t="s">
        <v>3605</v>
      </c>
      <c r="V841" s="0" t="s">
        <v>5193</v>
      </c>
      <c r="W841" s="0" t="s">
        <v>3607</v>
      </c>
      <c r="X841" s="0" t="s">
        <v>5194</v>
      </c>
      <c r="Y841" s="0" t="s">
        <v>3605</v>
      </c>
      <c r="Z841" s="0" t="s">
        <v>1261</v>
      </c>
      <c r="AA841" s="0" t="s">
        <v>5195</v>
      </c>
      <c r="AB841" s="0" t="s">
        <v>5196</v>
      </c>
      <c r="AC841" s="0" t="s">
        <v>19</v>
      </c>
      <c r="AD841" s="0" t="s">
        <v>19</v>
      </c>
      <c r="AE841" s="0" t="s">
        <v>61</v>
      </c>
      <c r="AF841" s="0" t="s">
        <v>22</v>
      </c>
      <c r="AG841" s="0" t="s">
        <v>22</v>
      </c>
      <c r="AH841" s="0" t="s">
        <v>22</v>
      </c>
      <c r="AI841" s="0" t="s">
        <v>22</v>
      </c>
      <c r="AJ841" s="0" t="s">
        <v>3622</v>
      </c>
      <c r="AK841" s="0" t="s">
        <v>3622</v>
      </c>
    </row>
    <row customHeight="1" ht="11.25">
      <c r="A842" s="0" t="s">
        <v>22</v>
      </c>
      <c r="B842" s="0" t="s">
        <v>48</v>
      </c>
      <c r="C842" s="0" t="s">
        <v>50</v>
      </c>
      <c r="D842" s="0" t="s">
        <v>22</v>
      </c>
      <c r="E842" s="0" t="s">
        <v>5197</v>
      </c>
      <c r="F842" s="0" t="s">
        <v>1257</v>
      </c>
      <c r="G842" s="0" t="s">
        <v>195</v>
      </c>
      <c r="H842" s="0" t="s">
        <v>195</v>
      </c>
      <c r="I842" s="0" t="s">
        <v>196</v>
      </c>
      <c r="J842" s="0" t="s">
        <v>1541</v>
      </c>
      <c r="K842" s="0" t="s">
        <v>1542</v>
      </c>
      <c r="L842" s="0" t="s">
        <v>1543</v>
      </c>
      <c r="M842" s="0" t="s">
        <v>5198</v>
      </c>
      <c r="N842" s="0" t="s">
        <v>98</v>
      </c>
      <c r="O842" s="0" t="s">
        <v>195</v>
      </c>
      <c r="P842" s="0" t="s">
        <v>195</v>
      </c>
      <c r="Q842" s="0" t="s">
        <v>196</v>
      </c>
      <c r="R842" s="0" t="s">
        <v>1541</v>
      </c>
      <c r="S842" s="0" t="s">
        <v>1542</v>
      </c>
      <c r="T842" s="0" t="s">
        <v>3604</v>
      </c>
      <c r="U842" s="0" t="s">
        <v>3605</v>
      </c>
      <c r="V842" s="0" t="s">
        <v>5193</v>
      </c>
      <c r="W842" s="0" t="s">
        <v>3607</v>
      </c>
      <c r="X842" s="0" t="s">
        <v>3808</v>
      </c>
      <c r="Y842" s="0" t="s">
        <v>4339</v>
      </c>
      <c r="Z842" s="0" t="s">
        <v>5199</v>
      </c>
      <c r="AA842" s="0" t="s">
        <v>5200</v>
      </c>
      <c r="AB842" s="0" t="s">
        <v>5201</v>
      </c>
      <c r="AC842" s="0" t="s">
        <v>19</v>
      </c>
      <c r="AD842" s="0" t="s">
        <v>19</v>
      </c>
      <c r="AE842" s="0" t="s">
        <v>61</v>
      </c>
      <c r="AF842" s="0" t="s">
        <v>22</v>
      </c>
      <c r="AG842" s="0" t="s">
        <v>22</v>
      </c>
      <c r="AH842" s="0" t="s">
        <v>22</v>
      </c>
      <c r="AI842" s="0" t="s">
        <v>22</v>
      </c>
      <c r="AJ842" s="0" t="s">
        <v>3622</v>
      </c>
      <c r="AK842" s="0" t="s">
        <v>3622</v>
      </c>
    </row>
    <row customHeight="1" ht="11.25">
      <c r="A843" s="0" t="s">
        <v>22</v>
      </c>
      <c r="B843" s="0" t="s">
        <v>48</v>
      </c>
      <c r="C843" s="0" t="s">
        <v>50</v>
      </c>
      <c r="D843" s="0" t="s">
        <v>22</v>
      </c>
      <c r="E843" s="0" t="s">
        <v>5197</v>
      </c>
      <c r="F843" s="0" t="s">
        <v>1257</v>
      </c>
      <c r="G843" s="0" t="s">
        <v>195</v>
      </c>
      <c r="H843" s="0" t="s">
        <v>195</v>
      </c>
      <c r="I843" s="0" t="s">
        <v>196</v>
      </c>
      <c r="J843" s="0" t="s">
        <v>1541</v>
      </c>
      <c r="K843" s="0" t="s">
        <v>1542</v>
      </c>
      <c r="L843" s="0" t="s">
        <v>1543</v>
      </c>
      <c r="M843" s="0" t="s">
        <v>5198</v>
      </c>
      <c r="N843" s="0" t="s">
        <v>98</v>
      </c>
      <c r="O843" s="0" t="s">
        <v>195</v>
      </c>
      <c r="P843" s="0" t="s">
        <v>195</v>
      </c>
      <c r="Q843" s="0" t="s">
        <v>196</v>
      </c>
      <c r="R843" s="0" t="s">
        <v>1541</v>
      </c>
      <c r="S843" s="0" t="s">
        <v>1542</v>
      </c>
      <c r="T843" s="0" t="s">
        <v>3604</v>
      </c>
      <c r="U843" s="0" t="s">
        <v>3605</v>
      </c>
      <c r="V843" s="0" t="s">
        <v>5193</v>
      </c>
      <c r="W843" s="0" t="s">
        <v>3607</v>
      </c>
      <c r="X843" s="0" t="s">
        <v>3808</v>
      </c>
      <c r="Y843" s="0" t="s">
        <v>4339</v>
      </c>
      <c r="Z843" s="0" t="s">
        <v>5199</v>
      </c>
      <c r="AA843" s="0" t="s">
        <v>5200</v>
      </c>
      <c r="AB843" s="0" t="s">
        <v>5201</v>
      </c>
      <c r="AC843" s="0" t="s">
        <v>19</v>
      </c>
      <c r="AD843" s="0" t="s">
        <v>19</v>
      </c>
      <c r="AE843" s="0" t="s">
        <v>61</v>
      </c>
      <c r="AF843" s="0" t="s">
        <v>22</v>
      </c>
      <c r="AG843" s="0" t="s">
        <v>22</v>
      </c>
      <c r="AH843" s="0" t="s">
        <v>22</v>
      </c>
      <c r="AI843" s="0" t="s">
        <v>22</v>
      </c>
      <c r="AJ843" s="0" t="s">
        <v>3622</v>
      </c>
      <c r="AK843" s="0" t="s">
        <v>3622</v>
      </c>
    </row>
    <row customHeight="1" ht="11.25">
      <c r="A844" s="0" t="s">
        <v>22</v>
      </c>
      <c r="B844" s="0" t="s">
        <v>48</v>
      </c>
      <c r="C844" s="0" t="s">
        <v>50</v>
      </c>
      <c r="D844" s="0" t="s">
        <v>22</v>
      </c>
      <c r="E844" s="0" t="s">
        <v>5202</v>
      </c>
      <c r="F844" s="0" t="s">
        <v>1257</v>
      </c>
      <c r="G844" s="0" t="s">
        <v>1307</v>
      </c>
      <c r="H844" s="0" t="s">
        <v>1307</v>
      </c>
      <c r="I844" s="0" t="s">
        <v>1308</v>
      </c>
      <c r="J844" s="0" t="s">
        <v>4282</v>
      </c>
      <c r="K844" s="0" t="s">
        <v>4283</v>
      </c>
      <c r="L844" s="0" t="s">
        <v>4284</v>
      </c>
      <c r="M844" s="0" t="s">
        <v>1261</v>
      </c>
      <c r="N844" s="0" t="s">
        <v>98</v>
      </c>
      <c r="O844" s="0" t="s">
        <v>1307</v>
      </c>
      <c r="P844" s="0" t="s">
        <v>1307</v>
      </c>
      <c r="Q844" s="0" t="s">
        <v>1308</v>
      </c>
      <c r="R844" s="0" t="s">
        <v>4282</v>
      </c>
      <c r="S844" s="0" t="s">
        <v>4283</v>
      </c>
      <c r="T844" s="0" t="s">
        <v>3604</v>
      </c>
      <c r="U844" s="0" t="s">
        <v>3605</v>
      </c>
      <c r="V844" s="0" t="s">
        <v>3606</v>
      </c>
      <c r="W844" s="0" t="s">
        <v>3607</v>
      </c>
      <c r="X844" s="0" t="s">
        <v>3608</v>
      </c>
      <c r="Y844" s="0" t="s">
        <v>3605</v>
      </c>
      <c r="Z844" s="0" t="s">
        <v>1261</v>
      </c>
      <c r="AA844" s="0" t="s">
        <v>4014</v>
      </c>
      <c r="AB844" s="0" t="s">
        <v>5203</v>
      </c>
      <c r="AC844" s="0" t="s">
        <v>19</v>
      </c>
      <c r="AD844" s="0" t="s">
        <v>19</v>
      </c>
      <c r="AE844" s="0" t="s">
        <v>61</v>
      </c>
      <c r="AF844" s="0" t="s">
        <v>22</v>
      </c>
      <c r="AG844" s="0" t="s">
        <v>22</v>
      </c>
      <c r="AH844" s="0" t="s">
        <v>22</v>
      </c>
      <c r="AI844" s="0" t="s">
        <v>22</v>
      </c>
      <c r="AJ844" s="0" t="s">
        <v>3712</v>
      </c>
      <c r="AK844" s="0" t="s">
        <v>3712</v>
      </c>
    </row>
    <row customHeight="1" ht="11.25">
      <c r="A845" s="0" t="s">
        <v>22</v>
      </c>
      <c r="B845" s="0" t="s">
        <v>48</v>
      </c>
      <c r="C845" s="0" t="s">
        <v>50</v>
      </c>
      <c r="D845" s="0" t="s">
        <v>22</v>
      </c>
      <c r="E845" s="0" t="s">
        <v>5202</v>
      </c>
      <c r="F845" s="0" t="s">
        <v>1257</v>
      </c>
      <c r="G845" s="0" t="s">
        <v>166</v>
      </c>
      <c r="H845" s="0" t="s">
        <v>166</v>
      </c>
      <c r="I845" s="0" t="s">
        <v>167</v>
      </c>
      <c r="J845" s="0" t="s">
        <v>4282</v>
      </c>
      <c r="K845" s="0" t="s">
        <v>4287</v>
      </c>
      <c r="L845" s="0" t="s">
        <v>4284</v>
      </c>
      <c r="M845" s="0" t="s">
        <v>1261</v>
      </c>
      <c r="N845" s="0" t="s">
        <v>98</v>
      </c>
      <c r="O845" s="0" t="s">
        <v>166</v>
      </c>
      <c r="P845" s="0" t="s">
        <v>166</v>
      </c>
      <c r="Q845" s="0" t="s">
        <v>167</v>
      </c>
      <c r="R845" s="0" t="s">
        <v>4282</v>
      </c>
      <c r="S845" s="0" t="s">
        <v>4287</v>
      </c>
      <c r="T845" s="0" t="s">
        <v>3604</v>
      </c>
      <c r="U845" s="0" t="s">
        <v>3605</v>
      </c>
      <c r="V845" s="0" t="s">
        <v>3606</v>
      </c>
      <c r="W845" s="0" t="s">
        <v>3607</v>
      </c>
      <c r="X845" s="0" t="s">
        <v>3608</v>
      </c>
      <c r="Y845" s="0" t="s">
        <v>3605</v>
      </c>
      <c r="Z845" s="0" t="s">
        <v>1261</v>
      </c>
      <c r="AA845" s="0" t="s">
        <v>4014</v>
      </c>
      <c r="AB845" s="0" t="s">
        <v>5203</v>
      </c>
      <c r="AC845" s="0" t="s">
        <v>19</v>
      </c>
      <c r="AD845" s="0" t="s">
        <v>19</v>
      </c>
      <c r="AE845" s="0" t="s">
        <v>61</v>
      </c>
      <c r="AF845" s="0" t="s">
        <v>22</v>
      </c>
      <c r="AG845" s="0" t="s">
        <v>22</v>
      </c>
      <c r="AH845" s="0" t="s">
        <v>22</v>
      </c>
      <c r="AI845" s="0" t="s">
        <v>22</v>
      </c>
      <c r="AJ845" s="0" t="s">
        <v>3712</v>
      </c>
      <c r="AK845" s="0" t="s">
        <v>3712</v>
      </c>
    </row>
    <row customHeight="1" ht="11.25">
      <c r="A846" s="0" t="s">
        <v>22</v>
      </c>
      <c r="B846" s="0" t="s">
        <v>48</v>
      </c>
      <c r="C846" s="0" t="s">
        <v>50</v>
      </c>
      <c r="D846" s="0" t="s">
        <v>22</v>
      </c>
      <c r="E846" s="0" t="s">
        <v>5204</v>
      </c>
      <c r="F846" s="0" t="s">
        <v>1257</v>
      </c>
      <c r="G846" s="0" t="s">
        <v>195</v>
      </c>
      <c r="H846" s="0" t="s">
        <v>195</v>
      </c>
      <c r="I846" s="0" t="s">
        <v>196</v>
      </c>
      <c r="J846" s="0" t="s">
        <v>5205</v>
      </c>
      <c r="K846" s="0" t="s">
        <v>5206</v>
      </c>
      <c r="L846" s="0" t="s">
        <v>5207</v>
      </c>
      <c r="M846" s="0" t="s">
        <v>976</v>
      </c>
      <c r="N846" s="0" t="s">
        <v>98</v>
      </c>
      <c r="O846" s="0" t="s">
        <v>195</v>
      </c>
      <c r="P846" s="0" t="s">
        <v>195</v>
      </c>
      <c r="Q846" s="0" t="s">
        <v>196</v>
      </c>
      <c r="R846" s="0" t="s">
        <v>5205</v>
      </c>
      <c r="S846" s="0" t="s">
        <v>5206</v>
      </c>
      <c r="T846" s="0" t="s">
        <v>3604</v>
      </c>
      <c r="U846" s="0" t="s">
        <v>3707</v>
      </c>
      <c r="V846" s="0" t="s">
        <v>5208</v>
      </c>
      <c r="W846" s="0" t="s">
        <v>3607</v>
      </c>
      <c r="X846" s="0" t="s">
        <v>3700</v>
      </c>
      <c r="Y846" s="0" t="s">
        <v>3605</v>
      </c>
      <c r="Z846" s="0" t="s">
        <v>5209</v>
      </c>
      <c r="AA846" s="0" t="s">
        <v>3710</v>
      </c>
      <c r="AB846" s="0" t="s">
        <v>5210</v>
      </c>
      <c r="AC846" s="0" t="s">
        <v>19</v>
      </c>
      <c r="AD846" s="0" t="s">
        <v>19</v>
      </c>
      <c r="AE846" s="0" t="s">
        <v>61</v>
      </c>
      <c r="AF846" s="0" t="s">
        <v>22</v>
      </c>
      <c r="AG846" s="0" t="s">
        <v>22</v>
      </c>
      <c r="AH846" s="0" t="s">
        <v>22</v>
      </c>
      <c r="AI846" s="0" t="s">
        <v>22</v>
      </c>
      <c r="AJ846" s="0" t="s">
        <v>5211</v>
      </c>
      <c r="AK846" s="0" t="s">
        <v>5212</v>
      </c>
    </row>
    <row customHeight="1" ht="11.25">
      <c r="A847" s="0" t="s">
        <v>22</v>
      </c>
      <c r="B847" s="0" t="s">
        <v>48</v>
      </c>
      <c r="C847" s="0" t="s">
        <v>50</v>
      </c>
      <c r="D847" s="0" t="s">
        <v>22</v>
      </c>
      <c r="E847" s="0" t="s">
        <v>5213</v>
      </c>
      <c r="F847" s="0" t="s">
        <v>1257</v>
      </c>
      <c r="G847" s="0" t="s">
        <v>181</v>
      </c>
      <c r="H847" s="0" t="s">
        <v>181</v>
      </c>
      <c r="I847" s="0" t="s">
        <v>182</v>
      </c>
      <c r="J847" s="0" t="s">
        <v>3716</v>
      </c>
      <c r="K847" s="0" t="s">
        <v>3717</v>
      </c>
      <c r="L847" s="0" t="s">
        <v>5214</v>
      </c>
      <c r="M847" s="0" t="s">
        <v>976</v>
      </c>
      <c r="N847" s="0" t="s">
        <v>98</v>
      </c>
      <c r="O847" s="0" t="s">
        <v>181</v>
      </c>
      <c r="P847" s="0" t="s">
        <v>181</v>
      </c>
      <c r="Q847" s="0" t="s">
        <v>182</v>
      </c>
      <c r="R847" s="0" t="s">
        <v>3716</v>
      </c>
      <c r="S847" s="0" t="s">
        <v>3717</v>
      </c>
      <c r="T847" s="0" t="s">
        <v>3604</v>
      </c>
      <c r="U847" s="0" t="s">
        <v>3707</v>
      </c>
      <c r="V847" s="0" t="s">
        <v>3718</v>
      </c>
      <c r="W847" s="0" t="s">
        <v>3607</v>
      </c>
      <c r="X847" s="0" t="s">
        <v>3700</v>
      </c>
      <c r="Y847" s="0" t="s">
        <v>3605</v>
      </c>
      <c r="Z847" s="0" t="s">
        <v>3719</v>
      </c>
      <c r="AA847" s="0" t="s">
        <v>3710</v>
      </c>
      <c r="AB847" s="0" t="s">
        <v>3720</v>
      </c>
      <c r="AC847" s="0" t="s">
        <v>19</v>
      </c>
      <c r="AD847" s="0" t="s">
        <v>19</v>
      </c>
      <c r="AE847" s="0" t="s">
        <v>61</v>
      </c>
      <c r="AF847" s="0" t="s">
        <v>22</v>
      </c>
      <c r="AG847" s="0" t="s">
        <v>22</v>
      </c>
      <c r="AH847" s="0" t="s">
        <v>22</v>
      </c>
      <c r="AI847" s="0" t="s">
        <v>22</v>
      </c>
      <c r="AJ847" s="0" t="s">
        <v>933</v>
      </c>
      <c r="AK847" s="0" t="s">
        <v>933</v>
      </c>
    </row>
    <row customHeight="1" ht="11.25">
      <c r="A848" s="0" t="s">
        <v>22</v>
      </c>
      <c r="B848" s="0" t="s">
        <v>48</v>
      </c>
      <c r="C848" s="0" t="s">
        <v>50</v>
      </c>
      <c r="D848" s="0" t="s">
        <v>22</v>
      </c>
      <c r="E848" s="0" t="s">
        <v>5215</v>
      </c>
      <c r="F848" s="0" t="s">
        <v>1257</v>
      </c>
      <c r="G848" s="0" t="s">
        <v>181</v>
      </c>
      <c r="H848" s="0" t="s">
        <v>181</v>
      </c>
      <c r="I848" s="0" t="s">
        <v>182</v>
      </c>
      <c r="J848" s="0" t="s">
        <v>3716</v>
      </c>
      <c r="K848" s="0" t="s">
        <v>3717</v>
      </c>
      <c r="L848" s="0" t="s">
        <v>976</v>
      </c>
      <c r="M848" s="0" t="s">
        <v>976</v>
      </c>
      <c r="N848" s="0" t="s">
        <v>98</v>
      </c>
      <c r="O848" s="0" t="s">
        <v>181</v>
      </c>
      <c r="P848" s="0" t="s">
        <v>181</v>
      </c>
      <c r="Q848" s="0" t="s">
        <v>182</v>
      </c>
      <c r="R848" s="0" t="s">
        <v>3716</v>
      </c>
      <c r="S848" s="0" t="s">
        <v>3717</v>
      </c>
      <c r="T848" s="0" t="s">
        <v>3604</v>
      </c>
      <c r="U848" s="0" t="s">
        <v>3707</v>
      </c>
      <c r="V848" s="0" t="s">
        <v>3718</v>
      </c>
      <c r="W848" s="0" t="s">
        <v>3607</v>
      </c>
      <c r="X848" s="0" t="s">
        <v>3700</v>
      </c>
      <c r="Y848" s="0" t="s">
        <v>3605</v>
      </c>
      <c r="Z848" s="0" t="s">
        <v>3719</v>
      </c>
      <c r="AA848" s="0" t="s">
        <v>3710</v>
      </c>
      <c r="AB848" s="0" t="s">
        <v>3720</v>
      </c>
      <c r="AC848" s="0" t="s">
        <v>19</v>
      </c>
      <c r="AD848" s="0" t="s">
        <v>19</v>
      </c>
      <c r="AE848" s="0" t="s">
        <v>61</v>
      </c>
      <c r="AF848" s="0" t="s">
        <v>22</v>
      </c>
      <c r="AG848" s="0" t="s">
        <v>22</v>
      </c>
      <c r="AH848" s="0" t="s">
        <v>22</v>
      </c>
      <c r="AI848" s="0" t="s">
        <v>22</v>
      </c>
      <c r="AJ848" s="0" t="s">
        <v>4889</v>
      </c>
      <c r="AK848" s="0" t="s">
        <v>4889</v>
      </c>
    </row>
    <row customHeight="1" ht="11.25">
      <c r="A849" s="0" t="s">
        <v>22</v>
      </c>
      <c r="B849" s="0" t="s">
        <v>48</v>
      </c>
      <c r="C849" s="0" t="s">
        <v>50</v>
      </c>
      <c r="D849" s="0" t="s">
        <v>22</v>
      </c>
      <c r="E849" s="0" t="s">
        <v>5216</v>
      </c>
      <c r="F849" s="0" t="s">
        <v>1257</v>
      </c>
      <c r="G849" s="0" t="s">
        <v>181</v>
      </c>
      <c r="H849" s="0" t="s">
        <v>181</v>
      </c>
      <c r="I849" s="0" t="s">
        <v>182</v>
      </c>
      <c r="J849" s="0" t="s">
        <v>3716</v>
      </c>
      <c r="K849" s="0" t="s">
        <v>3717</v>
      </c>
      <c r="L849" s="0" t="s">
        <v>5217</v>
      </c>
      <c r="M849" s="0" t="s">
        <v>976</v>
      </c>
      <c r="N849" s="0" t="s">
        <v>98</v>
      </c>
      <c r="O849" s="0" t="s">
        <v>181</v>
      </c>
      <c r="P849" s="0" t="s">
        <v>181</v>
      </c>
      <c r="Q849" s="0" t="s">
        <v>182</v>
      </c>
      <c r="R849" s="0" t="s">
        <v>3716</v>
      </c>
      <c r="S849" s="0" t="s">
        <v>3717</v>
      </c>
      <c r="T849" s="0" t="s">
        <v>3604</v>
      </c>
      <c r="U849" s="0" t="s">
        <v>3707</v>
      </c>
      <c r="V849" s="0" t="s">
        <v>3718</v>
      </c>
      <c r="W849" s="0" t="s">
        <v>3607</v>
      </c>
      <c r="X849" s="0" t="s">
        <v>3700</v>
      </c>
      <c r="Y849" s="0" t="s">
        <v>3605</v>
      </c>
      <c r="Z849" s="0" t="s">
        <v>3719</v>
      </c>
      <c r="AA849" s="0" t="s">
        <v>3710</v>
      </c>
      <c r="AB849" s="0" t="s">
        <v>3720</v>
      </c>
      <c r="AC849" s="0" t="s">
        <v>19</v>
      </c>
      <c r="AD849" s="0" t="s">
        <v>19</v>
      </c>
      <c r="AE849" s="0" t="s">
        <v>61</v>
      </c>
      <c r="AF849" s="0" t="s">
        <v>22</v>
      </c>
      <c r="AG849" s="0" t="s">
        <v>22</v>
      </c>
      <c r="AH849" s="0" t="s">
        <v>22</v>
      </c>
      <c r="AI849" s="0" t="s">
        <v>22</v>
      </c>
      <c r="AJ849" s="0" t="s">
        <v>946</v>
      </c>
      <c r="AK849" s="0" t="s">
        <v>946</v>
      </c>
    </row>
    <row customHeight="1" ht="11.25">
      <c r="A850" s="0" t="s">
        <v>22</v>
      </c>
      <c r="B850" s="0" t="s">
        <v>48</v>
      </c>
      <c r="C850" s="0" t="s">
        <v>50</v>
      </c>
      <c r="D850" s="0" t="s">
        <v>22</v>
      </c>
      <c r="E850" s="0" t="s">
        <v>5218</v>
      </c>
      <c r="F850" s="0" t="s">
        <v>1257</v>
      </c>
      <c r="G850" s="0" t="s">
        <v>195</v>
      </c>
      <c r="H850" s="0" t="s">
        <v>195</v>
      </c>
      <c r="I850" s="0" t="s">
        <v>196</v>
      </c>
      <c r="J850" s="0" t="s">
        <v>5205</v>
      </c>
      <c r="K850" s="0" t="s">
        <v>5206</v>
      </c>
      <c r="L850" s="0" t="s">
        <v>5207</v>
      </c>
      <c r="M850" s="0" t="s">
        <v>976</v>
      </c>
      <c r="N850" s="0" t="s">
        <v>98</v>
      </c>
      <c r="O850" s="0" t="s">
        <v>195</v>
      </c>
      <c r="P850" s="0" t="s">
        <v>195</v>
      </c>
      <c r="Q850" s="0" t="s">
        <v>196</v>
      </c>
      <c r="R850" s="0" t="s">
        <v>5205</v>
      </c>
      <c r="S850" s="0" t="s">
        <v>5206</v>
      </c>
      <c r="T850" s="0" t="s">
        <v>3604</v>
      </c>
      <c r="U850" s="0" t="s">
        <v>3707</v>
      </c>
      <c r="V850" s="0" t="s">
        <v>5208</v>
      </c>
      <c r="W850" s="0" t="s">
        <v>3607</v>
      </c>
      <c r="X850" s="0" t="s">
        <v>3700</v>
      </c>
      <c r="Y850" s="0" t="s">
        <v>3605</v>
      </c>
      <c r="Z850" s="0" t="s">
        <v>5209</v>
      </c>
      <c r="AA850" s="0" t="s">
        <v>3710</v>
      </c>
      <c r="AB850" s="0" t="s">
        <v>5208</v>
      </c>
      <c r="AC850" s="0" t="s">
        <v>19</v>
      </c>
      <c r="AD850" s="0" t="s">
        <v>19</v>
      </c>
      <c r="AE850" s="0" t="s">
        <v>61</v>
      </c>
      <c r="AF850" s="0" t="s">
        <v>22</v>
      </c>
      <c r="AG850" s="0" t="s">
        <v>22</v>
      </c>
      <c r="AH850" s="0" t="s">
        <v>22</v>
      </c>
      <c r="AI850" s="0" t="s">
        <v>22</v>
      </c>
      <c r="AJ850" s="0" t="s">
        <v>5219</v>
      </c>
      <c r="AK850" s="0" t="s">
        <v>5219</v>
      </c>
    </row>
    <row customHeight="1" ht="11.25">
      <c r="A851" s="0" t="s">
        <v>22</v>
      </c>
      <c r="B851" s="0" t="s">
        <v>48</v>
      </c>
      <c r="C851" s="0" t="s">
        <v>50</v>
      </c>
      <c r="D851" s="0" t="s">
        <v>22</v>
      </c>
      <c r="E851" s="0" t="s">
        <v>5220</v>
      </c>
      <c r="F851" s="0" t="s">
        <v>1257</v>
      </c>
      <c r="G851" s="0" t="s">
        <v>195</v>
      </c>
      <c r="H851" s="0" t="s">
        <v>195</v>
      </c>
      <c r="I851" s="0" t="s">
        <v>196</v>
      </c>
      <c r="J851" s="0" t="s">
        <v>5205</v>
      </c>
      <c r="K851" s="0" t="s">
        <v>5206</v>
      </c>
      <c r="L851" s="0" t="s">
        <v>5207</v>
      </c>
      <c r="M851" s="0" t="s">
        <v>976</v>
      </c>
      <c r="N851" s="0" t="s">
        <v>98</v>
      </c>
      <c r="O851" s="0" t="s">
        <v>195</v>
      </c>
      <c r="P851" s="0" t="s">
        <v>195</v>
      </c>
      <c r="Q851" s="0" t="s">
        <v>196</v>
      </c>
      <c r="R851" s="0" t="s">
        <v>5205</v>
      </c>
      <c r="S851" s="0" t="s">
        <v>5206</v>
      </c>
      <c r="T851" s="0" t="s">
        <v>3604</v>
      </c>
      <c r="U851" s="0" t="s">
        <v>3707</v>
      </c>
      <c r="V851" s="0" t="s">
        <v>5208</v>
      </c>
      <c r="W851" s="0" t="s">
        <v>3607</v>
      </c>
      <c r="X851" s="0" t="s">
        <v>3700</v>
      </c>
      <c r="Y851" s="0" t="s">
        <v>3605</v>
      </c>
      <c r="Z851" s="0" t="s">
        <v>5209</v>
      </c>
      <c r="AA851" s="0" t="s">
        <v>3710</v>
      </c>
      <c r="AB851" s="0" t="s">
        <v>5210</v>
      </c>
      <c r="AC851" s="0" t="s">
        <v>19</v>
      </c>
      <c r="AD851" s="0" t="s">
        <v>19</v>
      </c>
      <c r="AE851" s="0" t="s">
        <v>61</v>
      </c>
      <c r="AF851" s="0" t="s">
        <v>22</v>
      </c>
      <c r="AG851" s="0" t="s">
        <v>22</v>
      </c>
      <c r="AH851" s="0" t="s">
        <v>22</v>
      </c>
      <c r="AI851" s="0" t="s">
        <v>22</v>
      </c>
      <c r="AJ851" s="0" t="s">
        <v>3613</v>
      </c>
      <c r="AK851" s="0" t="s">
        <v>3613</v>
      </c>
    </row>
    <row customHeight="1" ht="11.25">
      <c r="A852" s="0" t="s">
        <v>22</v>
      </c>
      <c r="B852" s="0" t="s">
        <v>48</v>
      </c>
      <c r="C852" s="0" t="s">
        <v>50</v>
      </c>
      <c r="D852" s="0" t="s">
        <v>22</v>
      </c>
      <c r="E852" s="0" t="s">
        <v>5221</v>
      </c>
      <c r="F852" s="0" t="s">
        <v>1257</v>
      </c>
      <c r="G852" s="0" t="s">
        <v>195</v>
      </c>
      <c r="H852" s="0" t="s">
        <v>195</v>
      </c>
      <c r="I852" s="0" t="s">
        <v>196</v>
      </c>
      <c r="J852" s="0" t="s">
        <v>5222</v>
      </c>
      <c r="K852" s="0" t="s">
        <v>5223</v>
      </c>
      <c r="L852" s="0" t="s">
        <v>5224</v>
      </c>
      <c r="M852" s="0" t="s">
        <v>976</v>
      </c>
      <c r="N852" s="0" t="s">
        <v>98</v>
      </c>
      <c r="O852" s="0" t="s">
        <v>195</v>
      </c>
      <c r="P852" s="0" t="s">
        <v>195</v>
      </c>
      <c r="Q852" s="0" t="s">
        <v>196</v>
      </c>
      <c r="R852" s="0" t="s">
        <v>5222</v>
      </c>
      <c r="S852" s="0" t="s">
        <v>5223</v>
      </c>
      <c r="T852" s="0" t="s">
        <v>3604</v>
      </c>
      <c r="U852" s="0" t="s">
        <v>3707</v>
      </c>
      <c r="V852" s="0" t="s">
        <v>5208</v>
      </c>
      <c r="W852" s="0" t="s">
        <v>3607</v>
      </c>
      <c r="X852" s="0" t="s">
        <v>3700</v>
      </c>
      <c r="Y852" s="0" t="s">
        <v>3605</v>
      </c>
      <c r="Z852" s="0" t="s">
        <v>5209</v>
      </c>
      <c r="AA852" s="0" t="s">
        <v>3710</v>
      </c>
      <c r="AB852" s="0" t="s">
        <v>5210</v>
      </c>
      <c r="AC852" s="0" t="s">
        <v>19</v>
      </c>
      <c r="AD852" s="0" t="s">
        <v>19</v>
      </c>
      <c r="AE852" s="0" t="s">
        <v>61</v>
      </c>
      <c r="AF852" s="0" t="s">
        <v>22</v>
      </c>
      <c r="AG852" s="0" t="s">
        <v>22</v>
      </c>
      <c r="AH852" s="0" t="s">
        <v>22</v>
      </c>
      <c r="AI852" s="0" t="s">
        <v>22</v>
      </c>
      <c r="AJ852" s="0" t="s">
        <v>4889</v>
      </c>
      <c r="AK852" s="0" t="s">
        <v>4889</v>
      </c>
    </row>
    <row customHeight="1" ht="11.25">
      <c r="A853" s="0" t="s">
        <v>22</v>
      </c>
      <c r="B853" s="0" t="s">
        <v>48</v>
      </c>
      <c r="C853" s="0" t="s">
        <v>50</v>
      </c>
      <c r="D853" s="0" t="s">
        <v>22</v>
      </c>
      <c r="E853" s="0" t="s">
        <v>5225</v>
      </c>
      <c r="F853" s="0" t="s">
        <v>1257</v>
      </c>
      <c r="G853" s="0" t="s">
        <v>195</v>
      </c>
      <c r="H853" s="0" t="s">
        <v>195</v>
      </c>
      <c r="I853" s="0" t="s">
        <v>196</v>
      </c>
      <c r="J853" s="0" t="s">
        <v>5222</v>
      </c>
      <c r="K853" s="0" t="s">
        <v>5223</v>
      </c>
      <c r="L853" s="0" t="s">
        <v>5226</v>
      </c>
      <c r="M853" s="0" t="s">
        <v>976</v>
      </c>
      <c r="N853" s="0" t="s">
        <v>98</v>
      </c>
      <c r="O853" s="0" t="s">
        <v>195</v>
      </c>
      <c r="P853" s="0" t="s">
        <v>195</v>
      </c>
      <c r="Q853" s="0" t="s">
        <v>196</v>
      </c>
      <c r="R853" s="0" t="s">
        <v>5222</v>
      </c>
      <c r="S853" s="0" t="s">
        <v>5223</v>
      </c>
      <c r="T853" s="0" t="s">
        <v>3604</v>
      </c>
      <c r="U853" s="0" t="s">
        <v>3707</v>
      </c>
      <c r="V853" s="0" t="s">
        <v>5208</v>
      </c>
      <c r="W853" s="0" t="s">
        <v>3607</v>
      </c>
      <c r="X853" s="0" t="s">
        <v>3700</v>
      </c>
      <c r="Y853" s="0" t="s">
        <v>3605</v>
      </c>
      <c r="Z853" s="0" t="s">
        <v>5209</v>
      </c>
      <c r="AA853" s="0" t="s">
        <v>3710</v>
      </c>
      <c r="AB853" s="0" t="s">
        <v>5210</v>
      </c>
      <c r="AC853" s="0" t="s">
        <v>19</v>
      </c>
      <c r="AD853" s="0" t="s">
        <v>19</v>
      </c>
      <c r="AE853" s="0" t="s">
        <v>61</v>
      </c>
      <c r="AF853" s="0" t="s">
        <v>22</v>
      </c>
      <c r="AG853" s="0" t="s">
        <v>22</v>
      </c>
      <c r="AH853" s="0" t="s">
        <v>22</v>
      </c>
      <c r="AI853" s="0" t="s">
        <v>22</v>
      </c>
      <c r="AJ853" s="0" t="s">
        <v>4298</v>
      </c>
      <c r="AK853" s="0" t="s">
        <v>4298</v>
      </c>
    </row>
    <row customHeight="1" ht="11.25">
      <c r="A854" s="0" t="s">
        <v>22</v>
      </c>
      <c r="B854" s="0" t="s">
        <v>48</v>
      </c>
      <c r="C854" s="0" t="s">
        <v>50</v>
      </c>
      <c r="D854" s="0" t="s">
        <v>22</v>
      </c>
      <c r="E854" s="0" t="s">
        <v>5227</v>
      </c>
      <c r="F854" s="0" t="s">
        <v>1257</v>
      </c>
      <c r="G854" s="0" t="s">
        <v>195</v>
      </c>
      <c r="H854" s="0" t="s">
        <v>195</v>
      </c>
      <c r="I854" s="0" t="s">
        <v>196</v>
      </c>
      <c r="J854" s="0" t="s">
        <v>5222</v>
      </c>
      <c r="K854" s="0" t="s">
        <v>5223</v>
      </c>
      <c r="L854" s="0" t="s">
        <v>5228</v>
      </c>
      <c r="M854" s="0" t="s">
        <v>976</v>
      </c>
      <c r="N854" s="0" t="s">
        <v>98</v>
      </c>
      <c r="O854" s="0" t="s">
        <v>195</v>
      </c>
      <c r="P854" s="0" t="s">
        <v>195</v>
      </c>
      <c r="Q854" s="0" t="s">
        <v>196</v>
      </c>
      <c r="R854" s="0" t="s">
        <v>5222</v>
      </c>
      <c r="S854" s="0" t="s">
        <v>5223</v>
      </c>
      <c r="T854" s="0" t="s">
        <v>3604</v>
      </c>
      <c r="U854" s="0" t="s">
        <v>3707</v>
      </c>
      <c r="V854" s="0" t="s">
        <v>5208</v>
      </c>
      <c r="W854" s="0" t="s">
        <v>3607</v>
      </c>
      <c r="X854" s="0" t="s">
        <v>3700</v>
      </c>
      <c r="Y854" s="0" t="s">
        <v>3605</v>
      </c>
      <c r="Z854" s="0" t="s">
        <v>5209</v>
      </c>
      <c r="AA854" s="0" t="s">
        <v>3710</v>
      </c>
      <c r="AB854" s="0" t="s">
        <v>5210</v>
      </c>
      <c r="AC854" s="0" t="s">
        <v>19</v>
      </c>
      <c r="AD854" s="0" t="s">
        <v>19</v>
      </c>
      <c r="AE854" s="0" t="s">
        <v>61</v>
      </c>
      <c r="AF854" s="0" t="s">
        <v>22</v>
      </c>
      <c r="AG854" s="0" t="s">
        <v>22</v>
      </c>
      <c r="AH854" s="0" t="s">
        <v>22</v>
      </c>
      <c r="AI854" s="0" t="s">
        <v>22</v>
      </c>
      <c r="AJ854" s="0" t="s">
        <v>5229</v>
      </c>
      <c r="AK854" s="0" t="s">
        <v>5230</v>
      </c>
    </row>
    <row customHeight="1" ht="11.25">
      <c r="A855" s="0" t="s">
        <v>22</v>
      </c>
      <c r="B855" s="0" t="s">
        <v>48</v>
      </c>
      <c r="C855" s="0" t="s">
        <v>50</v>
      </c>
      <c r="D855" s="0" t="s">
        <v>22</v>
      </c>
      <c r="E855" s="0" t="s">
        <v>5231</v>
      </c>
      <c r="F855" s="0" t="s">
        <v>1257</v>
      </c>
      <c r="G855" s="0" t="s">
        <v>195</v>
      </c>
      <c r="H855" s="0" t="s">
        <v>195</v>
      </c>
      <c r="I855" s="0" t="s">
        <v>196</v>
      </c>
      <c r="J855" s="0" t="s">
        <v>5222</v>
      </c>
      <c r="K855" s="0" t="s">
        <v>5223</v>
      </c>
      <c r="L855" s="0" t="s">
        <v>976</v>
      </c>
      <c r="M855" s="0" t="s">
        <v>976</v>
      </c>
      <c r="N855" s="0" t="s">
        <v>98</v>
      </c>
      <c r="O855" s="0" t="s">
        <v>195</v>
      </c>
      <c r="P855" s="0" t="s">
        <v>195</v>
      </c>
      <c r="Q855" s="0" t="s">
        <v>196</v>
      </c>
      <c r="R855" s="0" t="s">
        <v>5222</v>
      </c>
      <c r="S855" s="0" t="s">
        <v>5223</v>
      </c>
      <c r="T855" s="0" t="s">
        <v>3604</v>
      </c>
      <c r="U855" s="0" t="s">
        <v>3707</v>
      </c>
      <c r="V855" s="0" t="s">
        <v>5208</v>
      </c>
      <c r="W855" s="0" t="s">
        <v>3607</v>
      </c>
      <c r="X855" s="0" t="s">
        <v>3700</v>
      </c>
      <c r="Y855" s="0" t="s">
        <v>3605</v>
      </c>
      <c r="Z855" s="0" t="s">
        <v>5209</v>
      </c>
      <c r="AA855" s="0" t="s">
        <v>3710</v>
      </c>
      <c r="AB855" s="0" t="s">
        <v>5210</v>
      </c>
      <c r="AC855" s="0" t="s">
        <v>19</v>
      </c>
      <c r="AD855" s="0" t="s">
        <v>19</v>
      </c>
      <c r="AE855" s="0" t="s">
        <v>61</v>
      </c>
      <c r="AF855" s="0" t="s">
        <v>22</v>
      </c>
      <c r="AG855" s="0" t="s">
        <v>22</v>
      </c>
      <c r="AH855" s="0" t="s">
        <v>22</v>
      </c>
      <c r="AI855" s="0" t="s">
        <v>22</v>
      </c>
      <c r="AJ855" s="0" t="s">
        <v>4224</v>
      </c>
      <c r="AK855" s="0" t="s">
        <v>4224</v>
      </c>
    </row>
    <row customHeight="1" ht="11.25">
      <c r="A856" s="0" t="s">
        <v>22</v>
      </c>
      <c r="B856" s="0" t="s">
        <v>48</v>
      </c>
      <c r="C856" s="0" t="s">
        <v>50</v>
      </c>
      <c r="D856" s="0" t="s">
        <v>22</v>
      </c>
      <c r="E856" s="0" t="s">
        <v>5232</v>
      </c>
      <c r="F856" s="0" t="s">
        <v>1257</v>
      </c>
      <c r="G856" s="0" t="s">
        <v>195</v>
      </c>
      <c r="H856" s="0" t="s">
        <v>195</v>
      </c>
      <c r="I856" s="0" t="s">
        <v>196</v>
      </c>
      <c r="J856" s="0" t="s">
        <v>5222</v>
      </c>
      <c r="K856" s="0" t="s">
        <v>5223</v>
      </c>
      <c r="L856" s="0" t="s">
        <v>5233</v>
      </c>
      <c r="M856" s="0" t="s">
        <v>976</v>
      </c>
      <c r="N856" s="0" t="s">
        <v>98</v>
      </c>
      <c r="O856" s="0" t="s">
        <v>195</v>
      </c>
      <c r="P856" s="0" t="s">
        <v>195</v>
      </c>
      <c r="Q856" s="0" t="s">
        <v>196</v>
      </c>
      <c r="R856" s="0" t="s">
        <v>5222</v>
      </c>
      <c r="S856" s="0" t="s">
        <v>5223</v>
      </c>
      <c r="T856" s="0" t="s">
        <v>3604</v>
      </c>
      <c r="U856" s="0" t="s">
        <v>3707</v>
      </c>
      <c r="V856" s="0" t="s">
        <v>5208</v>
      </c>
      <c r="W856" s="0" t="s">
        <v>3607</v>
      </c>
      <c r="X856" s="0" t="s">
        <v>3700</v>
      </c>
      <c r="Y856" s="0" t="s">
        <v>3605</v>
      </c>
      <c r="Z856" s="0" t="s">
        <v>5209</v>
      </c>
      <c r="AA856" s="0" t="s">
        <v>3710</v>
      </c>
      <c r="AB856" s="0" t="s">
        <v>5210</v>
      </c>
      <c r="AC856" s="0" t="s">
        <v>19</v>
      </c>
      <c r="AD856" s="0" t="s">
        <v>19</v>
      </c>
      <c r="AE856" s="0" t="s">
        <v>61</v>
      </c>
      <c r="AF856" s="0" t="s">
        <v>22</v>
      </c>
      <c r="AG856" s="0" t="s">
        <v>22</v>
      </c>
      <c r="AH856" s="0" t="s">
        <v>22</v>
      </c>
      <c r="AI856" s="0" t="s">
        <v>22</v>
      </c>
      <c r="AJ856" s="0" t="s">
        <v>98</v>
      </c>
      <c r="AK856" s="0" t="s">
        <v>98</v>
      </c>
    </row>
    <row customHeight="1" ht="11.25">
      <c r="A857" s="0" t="s">
        <v>22</v>
      </c>
      <c r="B857" s="0" t="s">
        <v>48</v>
      </c>
      <c r="C857" s="0" t="s">
        <v>50</v>
      </c>
      <c r="D857" s="0" t="s">
        <v>22</v>
      </c>
      <c r="E857" s="0" t="s">
        <v>5234</v>
      </c>
      <c r="F857" s="0" t="s">
        <v>1257</v>
      </c>
      <c r="G857" s="0" t="s">
        <v>195</v>
      </c>
      <c r="H857" s="0" t="s">
        <v>195</v>
      </c>
      <c r="I857" s="0" t="s">
        <v>196</v>
      </c>
      <c r="J857" s="0" t="s">
        <v>5222</v>
      </c>
      <c r="K857" s="0" t="s">
        <v>5223</v>
      </c>
      <c r="L857" s="0" t="s">
        <v>5235</v>
      </c>
      <c r="M857" s="0" t="s">
        <v>976</v>
      </c>
      <c r="N857" s="0" t="s">
        <v>98</v>
      </c>
      <c r="O857" s="0" t="s">
        <v>195</v>
      </c>
      <c r="P857" s="0" t="s">
        <v>195</v>
      </c>
      <c r="Q857" s="0" t="s">
        <v>196</v>
      </c>
      <c r="R857" s="0" t="s">
        <v>5222</v>
      </c>
      <c r="S857" s="0" t="s">
        <v>5223</v>
      </c>
      <c r="T857" s="0" t="s">
        <v>3604</v>
      </c>
      <c r="U857" s="0" t="s">
        <v>3707</v>
      </c>
      <c r="V857" s="0" t="s">
        <v>5208</v>
      </c>
      <c r="W857" s="0" t="s">
        <v>3607</v>
      </c>
      <c r="X857" s="0" t="s">
        <v>3700</v>
      </c>
      <c r="Y857" s="0" t="s">
        <v>3605</v>
      </c>
      <c r="Z857" s="0" t="s">
        <v>5209</v>
      </c>
      <c r="AA857" s="0" t="s">
        <v>3710</v>
      </c>
      <c r="AB857" s="0" t="s">
        <v>5210</v>
      </c>
      <c r="AC857" s="0" t="s">
        <v>19</v>
      </c>
      <c r="AD857" s="0" t="s">
        <v>19</v>
      </c>
      <c r="AE857" s="0" t="s">
        <v>61</v>
      </c>
      <c r="AF857" s="0" t="s">
        <v>22</v>
      </c>
      <c r="AG857" s="0" t="s">
        <v>22</v>
      </c>
      <c r="AH857" s="0" t="s">
        <v>22</v>
      </c>
      <c r="AI857" s="0" t="s">
        <v>22</v>
      </c>
      <c r="AJ857" s="0" t="s">
        <v>1642</v>
      </c>
      <c r="AK857" s="0" t="s">
        <v>1642</v>
      </c>
    </row>
    <row customHeight="1" ht="11.25">
      <c r="A858" s="0" t="s">
        <v>22</v>
      </c>
      <c r="B858" s="0" t="s">
        <v>48</v>
      </c>
      <c r="C858" s="0" t="s">
        <v>50</v>
      </c>
      <c r="D858" s="0" t="s">
        <v>22</v>
      </c>
      <c r="E858" s="0" t="s">
        <v>5236</v>
      </c>
      <c r="F858" s="0" t="s">
        <v>1257</v>
      </c>
      <c r="G858" s="0" t="s">
        <v>195</v>
      </c>
      <c r="H858" s="0" t="s">
        <v>195</v>
      </c>
      <c r="I858" s="0" t="s">
        <v>196</v>
      </c>
      <c r="J858" s="0" t="s">
        <v>5222</v>
      </c>
      <c r="K858" s="0" t="s">
        <v>5223</v>
      </c>
      <c r="L858" s="0" t="s">
        <v>5237</v>
      </c>
      <c r="M858" s="0" t="s">
        <v>976</v>
      </c>
      <c r="N858" s="0" t="s">
        <v>98</v>
      </c>
      <c r="O858" s="0" t="s">
        <v>195</v>
      </c>
      <c r="P858" s="0" t="s">
        <v>195</v>
      </c>
      <c r="Q858" s="0" t="s">
        <v>196</v>
      </c>
      <c r="R858" s="0" t="s">
        <v>5222</v>
      </c>
      <c r="S858" s="0" t="s">
        <v>5223</v>
      </c>
      <c r="T858" s="0" t="s">
        <v>3604</v>
      </c>
      <c r="U858" s="0" t="s">
        <v>3707</v>
      </c>
      <c r="V858" s="0" t="s">
        <v>5208</v>
      </c>
      <c r="W858" s="0" t="s">
        <v>3607</v>
      </c>
      <c r="X858" s="0" t="s">
        <v>3700</v>
      </c>
      <c r="Y858" s="0" t="s">
        <v>3605</v>
      </c>
      <c r="Z858" s="0" t="s">
        <v>5209</v>
      </c>
      <c r="AA858" s="0" t="s">
        <v>3710</v>
      </c>
      <c r="AB858" s="0" t="s">
        <v>5210</v>
      </c>
      <c r="AC858" s="0" t="s">
        <v>19</v>
      </c>
      <c r="AD858" s="0" t="s">
        <v>19</v>
      </c>
      <c r="AE858" s="0" t="s">
        <v>61</v>
      </c>
      <c r="AF858" s="0" t="s">
        <v>22</v>
      </c>
      <c r="AG858" s="0" t="s">
        <v>22</v>
      </c>
      <c r="AH858" s="0" t="s">
        <v>22</v>
      </c>
      <c r="AI858" s="0" t="s">
        <v>22</v>
      </c>
      <c r="AJ858" s="0" t="s">
        <v>5238</v>
      </c>
      <c r="AK858" s="0" t="s">
        <v>5238</v>
      </c>
    </row>
    <row customHeight="1" ht="11.25">
      <c r="A859" s="0" t="s">
        <v>22</v>
      </c>
      <c r="B859" s="0" t="s">
        <v>48</v>
      </c>
      <c r="C859" s="0" t="s">
        <v>50</v>
      </c>
      <c r="D859" s="0" t="s">
        <v>22</v>
      </c>
      <c r="E859" s="0" t="s">
        <v>5239</v>
      </c>
      <c r="F859" s="0" t="s">
        <v>1257</v>
      </c>
      <c r="G859" s="0" t="s">
        <v>195</v>
      </c>
      <c r="H859" s="0" t="s">
        <v>195</v>
      </c>
      <c r="I859" s="0" t="s">
        <v>196</v>
      </c>
      <c r="J859" s="0" t="s">
        <v>5222</v>
      </c>
      <c r="K859" s="0" t="s">
        <v>5223</v>
      </c>
      <c r="L859" s="0" t="s">
        <v>5240</v>
      </c>
      <c r="M859" s="0" t="s">
        <v>976</v>
      </c>
      <c r="N859" s="0" t="s">
        <v>98</v>
      </c>
      <c r="O859" s="0" t="s">
        <v>195</v>
      </c>
      <c r="P859" s="0" t="s">
        <v>195</v>
      </c>
      <c r="Q859" s="0" t="s">
        <v>196</v>
      </c>
      <c r="R859" s="0" t="s">
        <v>5222</v>
      </c>
      <c r="S859" s="0" t="s">
        <v>5223</v>
      </c>
      <c r="T859" s="0" t="s">
        <v>3604</v>
      </c>
      <c r="U859" s="0" t="s">
        <v>3707</v>
      </c>
      <c r="V859" s="0" t="s">
        <v>5208</v>
      </c>
      <c r="W859" s="0" t="s">
        <v>3607</v>
      </c>
      <c r="X859" s="0" t="s">
        <v>3700</v>
      </c>
      <c r="Y859" s="0" t="s">
        <v>3605</v>
      </c>
      <c r="Z859" s="0" t="s">
        <v>5209</v>
      </c>
      <c r="AA859" s="0" t="s">
        <v>3710</v>
      </c>
      <c r="AB859" s="0" t="s">
        <v>5210</v>
      </c>
      <c r="AC859" s="0" t="s">
        <v>19</v>
      </c>
      <c r="AD859" s="0" t="s">
        <v>19</v>
      </c>
      <c r="AE859" s="0" t="s">
        <v>61</v>
      </c>
      <c r="AF859" s="0" t="s">
        <v>22</v>
      </c>
      <c r="AG859" s="0" t="s">
        <v>22</v>
      </c>
      <c r="AH859" s="0" t="s">
        <v>22</v>
      </c>
      <c r="AI859" s="0" t="s">
        <v>22</v>
      </c>
      <c r="AJ859" s="0" t="s">
        <v>1146</v>
      </c>
      <c r="AK859" s="0" t="s">
        <v>1146</v>
      </c>
    </row>
    <row customHeight="1" ht="11.25">
      <c r="A860" s="0" t="s">
        <v>22</v>
      </c>
      <c r="B860" s="0" t="s">
        <v>48</v>
      </c>
      <c r="C860" s="0" t="s">
        <v>50</v>
      </c>
      <c r="D860" s="0" t="s">
        <v>22</v>
      </c>
      <c r="E860" s="0" t="s">
        <v>5241</v>
      </c>
      <c r="F860" s="0" t="s">
        <v>1257</v>
      </c>
      <c r="G860" s="0" t="s">
        <v>195</v>
      </c>
      <c r="H860" s="0" t="s">
        <v>195</v>
      </c>
      <c r="I860" s="0" t="s">
        <v>196</v>
      </c>
      <c r="J860" s="0" t="s">
        <v>5222</v>
      </c>
      <c r="K860" s="0" t="s">
        <v>5223</v>
      </c>
      <c r="L860" s="0" t="s">
        <v>5242</v>
      </c>
      <c r="M860" s="0" t="s">
        <v>976</v>
      </c>
      <c r="N860" s="0" t="s">
        <v>98</v>
      </c>
      <c r="O860" s="0" t="s">
        <v>195</v>
      </c>
      <c r="P860" s="0" t="s">
        <v>195</v>
      </c>
      <c r="Q860" s="0" t="s">
        <v>196</v>
      </c>
      <c r="R860" s="0" t="s">
        <v>5222</v>
      </c>
      <c r="S860" s="0" t="s">
        <v>5223</v>
      </c>
      <c r="T860" s="0" t="s">
        <v>3604</v>
      </c>
      <c r="U860" s="0" t="s">
        <v>3707</v>
      </c>
      <c r="V860" s="0" t="s">
        <v>5208</v>
      </c>
      <c r="W860" s="0" t="s">
        <v>3607</v>
      </c>
      <c r="X860" s="0" t="s">
        <v>3700</v>
      </c>
      <c r="Y860" s="0" t="s">
        <v>3605</v>
      </c>
      <c r="Z860" s="0" t="s">
        <v>5209</v>
      </c>
      <c r="AA860" s="0" t="s">
        <v>3710</v>
      </c>
      <c r="AB860" s="0" t="s">
        <v>5210</v>
      </c>
      <c r="AC860" s="0" t="s">
        <v>19</v>
      </c>
      <c r="AD860" s="0" t="s">
        <v>19</v>
      </c>
      <c r="AE860" s="0" t="s">
        <v>61</v>
      </c>
      <c r="AF860" s="0" t="s">
        <v>22</v>
      </c>
      <c r="AG860" s="0" t="s">
        <v>22</v>
      </c>
      <c r="AH860" s="0" t="s">
        <v>22</v>
      </c>
      <c r="AI860" s="0" t="s">
        <v>22</v>
      </c>
      <c r="AJ860" s="0" t="s">
        <v>5243</v>
      </c>
      <c r="AK860" s="0" t="s">
        <v>5243</v>
      </c>
    </row>
    <row customHeight="1" ht="11.25">
      <c r="A861" s="0" t="s">
        <v>22</v>
      </c>
      <c r="B861" s="0" t="s">
        <v>48</v>
      </c>
      <c r="C861" s="0" t="s">
        <v>50</v>
      </c>
      <c r="D861" s="0" t="s">
        <v>22</v>
      </c>
      <c r="E861" s="0" t="s">
        <v>5244</v>
      </c>
      <c r="F861" s="0" t="s">
        <v>1257</v>
      </c>
      <c r="G861" s="0" t="s">
        <v>195</v>
      </c>
      <c r="H861" s="0" t="s">
        <v>195</v>
      </c>
      <c r="I861" s="0" t="s">
        <v>196</v>
      </c>
      <c r="J861" s="0" t="s">
        <v>5222</v>
      </c>
      <c r="K861" s="0" t="s">
        <v>5223</v>
      </c>
      <c r="L861" s="0" t="s">
        <v>4720</v>
      </c>
      <c r="M861" s="0" t="s">
        <v>976</v>
      </c>
      <c r="N861" s="0" t="s">
        <v>98</v>
      </c>
      <c r="O861" s="0" t="s">
        <v>195</v>
      </c>
      <c r="P861" s="0" t="s">
        <v>195</v>
      </c>
      <c r="Q861" s="0" t="s">
        <v>196</v>
      </c>
      <c r="R861" s="0" t="s">
        <v>5222</v>
      </c>
      <c r="S861" s="0" t="s">
        <v>5223</v>
      </c>
      <c r="T861" s="0" t="s">
        <v>3604</v>
      </c>
      <c r="U861" s="0" t="s">
        <v>3707</v>
      </c>
      <c r="V861" s="0" t="s">
        <v>5208</v>
      </c>
      <c r="W861" s="0" t="s">
        <v>3607</v>
      </c>
      <c r="X861" s="0" t="s">
        <v>3700</v>
      </c>
      <c r="Y861" s="0" t="s">
        <v>3605</v>
      </c>
      <c r="Z861" s="0" t="s">
        <v>5209</v>
      </c>
      <c r="AA861" s="0" t="s">
        <v>3710</v>
      </c>
      <c r="AB861" s="0" t="s">
        <v>5210</v>
      </c>
      <c r="AC861" s="0" t="s">
        <v>19</v>
      </c>
      <c r="AD861" s="0" t="s">
        <v>19</v>
      </c>
      <c r="AE861" s="0" t="s">
        <v>61</v>
      </c>
      <c r="AF861" s="0" t="s">
        <v>22</v>
      </c>
      <c r="AG861" s="0" t="s">
        <v>22</v>
      </c>
      <c r="AH861" s="0" t="s">
        <v>22</v>
      </c>
      <c r="AI861" s="0" t="s">
        <v>22</v>
      </c>
      <c r="AJ861" s="0" t="s">
        <v>5245</v>
      </c>
      <c r="AK861" s="0" t="s">
        <v>5245</v>
      </c>
    </row>
    <row customHeight="1" ht="11.25">
      <c r="A862" s="0" t="s">
        <v>22</v>
      </c>
      <c r="B862" s="0" t="s">
        <v>48</v>
      </c>
      <c r="C862" s="0" t="s">
        <v>50</v>
      </c>
      <c r="D862" s="0" t="s">
        <v>22</v>
      </c>
      <c r="E862" s="0" t="s">
        <v>5246</v>
      </c>
      <c r="F862" s="0" t="s">
        <v>1257</v>
      </c>
      <c r="G862" s="0" t="s">
        <v>195</v>
      </c>
      <c r="H862" s="0" t="s">
        <v>195</v>
      </c>
      <c r="I862" s="0" t="s">
        <v>196</v>
      </c>
      <c r="J862" s="0" t="s">
        <v>5222</v>
      </c>
      <c r="K862" s="0" t="s">
        <v>5223</v>
      </c>
      <c r="L862" s="0" t="s">
        <v>4720</v>
      </c>
      <c r="M862" s="0" t="s">
        <v>976</v>
      </c>
      <c r="N862" s="0" t="s">
        <v>98</v>
      </c>
      <c r="O862" s="0" t="s">
        <v>195</v>
      </c>
      <c r="P862" s="0" t="s">
        <v>195</v>
      </c>
      <c r="Q862" s="0" t="s">
        <v>196</v>
      </c>
      <c r="R862" s="0" t="s">
        <v>5222</v>
      </c>
      <c r="S862" s="0" t="s">
        <v>5223</v>
      </c>
      <c r="T862" s="0" t="s">
        <v>3604</v>
      </c>
      <c r="U862" s="0" t="s">
        <v>3707</v>
      </c>
      <c r="V862" s="0" t="s">
        <v>5208</v>
      </c>
      <c r="W862" s="0" t="s">
        <v>3607</v>
      </c>
      <c r="X862" s="0" t="s">
        <v>3700</v>
      </c>
      <c r="Y862" s="0" t="s">
        <v>3605</v>
      </c>
      <c r="Z862" s="0" t="s">
        <v>5209</v>
      </c>
      <c r="AA862" s="0" t="s">
        <v>3710</v>
      </c>
      <c r="AB862" s="0" t="s">
        <v>5210</v>
      </c>
      <c r="AC862" s="0" t="s">
        <v>19</v>
      </c>
      <c r="AD862" s="0" t="s">
        <v>19</v>
      </c>
      <c r="AE862" s="0" t="s">
        <v>61</v>
      </c>
      <c r="AF862" s="0" t="s">
        <v>22</v>
      </c>
      <c r="AG862" s="0" t="s">
        <v>22</v>
      </c>
      <c r="AH862" s="0" t="s">
        <v>22</v>
      </c>
      <c r="AI862" s="0" t="s">
        <v>22</v>
      </c>
      <c r="AJ862" s="0" t="s">
        <v>118</v>
      </c>
      <c r="AK862" s="0" t="s">
        <v>118</v>
      </c>
    </row>
    <row customHeight="1" ht="11.25">
      <c r="A863" s="0" t="s">
        <v>22</v>
      </c>
      <c r="B863" s="0" t="s">
        <v>48</v>
      </c>
      <c r="C863" s="0" t="s">
        <v>50</v>
      </c>
      <c r="D863" s="0" t="s">
        <v>22</v>
      </c>
      <c r="E863" s="0" t="s">
        <v>5247</v>
      </c>
      <c r="F863" s="0" t="s">
        <v>1257</v>
      </c>
      <c r="G863" s="0" t="s">
        <v>195</v>
      </c>
      <c r="H863" s="0" t="s">
        <v>195</v>
      </c>
      <c r="I863" s="0" t="s">
        <v>196</v>
      </c>
      <c r="J863" s="0" t="s">
        <v>5222</v>
      </c>
      <c r="K863" s="0" t="s">
        <v>5223</v>
      </c>
      <c r="L863" s="0" t="s">
        <v>5248</v>
      </c>
      <c r="M863" s="0" t="s">
        <v>976</v>
      </c>
      <c r="N863" s="0" t="s">
        <v>98</v>
      </c>
      <c r="O863" s="0" t="s">
        <v>195</v>
      </c>
      <c r="P863" s="0" t="s">
        <v>195</v>
      </c>
      <c r="Q863" s="0" t="s">
        <v>196</v>
      </c>
      <c r="R863" s="0" t="s">
        <v>5222</v>
      </c>
      <c r="S863" s="0" t="s">
        <v>5223</v>
      </c>
      <c r="T863" s="0" t="s">
        <v>3604</v>
      </c>
      <c r="U863" s="0" t="s">
        <v>3707</v>
      </c>
      <c r="V863" s="0" t="s">
        <v>5208</v>
      </c>
      <c r="W863" s="0" t="s">
        <v>3607</v>
      </c>
      <c r="X863" s="0" t="s">
        <v>3700</v>
      </c>
      <c r="Y863" s="0" t="s">
        <v>3605</v>
      </c>
      <c r="Z863" s="0" t="s">
        <v>5209</v>
      </c>
      <c r="AA863" s="0" t="s">
        <v>3710</v>
      </c>
      <c r="AB863" s="0" t="s">
        <v>5210</v>
      </c>
      <c r="AC863" s="0" t="s">
        <v>19</v>
      </c>
      <c r="AD863" s="0" t="s">
        <v>19</v>
      </c>
      <c r="AE863" s="0" t="s">
        <v>61</v>
      </c>
      <c r="AF863" s="0" t="s">
        <v>22</v>
      </c>
      <c r="AG863" s="0" t="s">
        <v>22</v>
      </c>
      <c r="AH863" s="0" t="s">
        <v>22</v>
      </c>
      <c r="AI863" s="0" t="s">
        <v>22</v>
      </c>
      <c r="AJ863" s="0" t="s">
        <v>1636</v>
      </c>
      <c r="AK863" s="0" t="s">
        <v>1636</v>
      </c>
    </row>
    <row customHeight="1" ht="11.25">
      <c r="A864" s="0" t="s">
        <v>22</v>
      </c>
      <c r="B864" s="0" t="s">
        <v>48</v>
      </c>
      <c r="C864" s="0" t="s">
        <v>50</v>
      </c>
      <c r="D864" s="0" t="s">
        <v>22</v>
      </c>
      <c r="E864" s="0" t="s">
        <v>5249</v>
      </c>
      <c r="F864" s="0" t="s">
        <v>1257</v>
      </c>
      <c r="G864" s="0" t="s">
        <v>195</v>
      </c>
      <c r="H864" s="0" t="s">
        <v>195</v>
      </c>
      <c r="I864" s="0" t="s">
        <v>196</v>
      </c>
      <c r="J864" s="0" t="s">
        <v>5222</v>
      </c>
      <c r="K864" s="0" t="s">
        <v>5223</v>
      </c>
      <c r="L864" s="0" t="s">
        <v>5248</v>
      </c>
      <c r="M864" s="0" t="s">
        <v>976</v>
      </c>
      <c r="N864" s="0" t="s">
        <v>98</v>
      </c>
      <c r="O864" s="0" t="s">
        <v>195</v>
      </c>
      <c r="P864" s="0" t="s">
        <v>195</v>
      </c>
      <c r="Q864" s="0" t="s">
        <v>196</v>
      </c>
      <c r="R864" s="0" t="s">
        <v>5222</v>
      </c>
      <c r="S864" s="0" t="s">
        <v>5223</v>
      </c>
      <c r="T864" s="0" t="s">
        <v>3604</v>
      </c>
      <c r="U864" s="0" t="s">
        <v>3707</v>
      </c>
      <c r="V864" s="0" t="s">
        <v>5208</v>
      </c>
      <c r="W864" s="0" t="s">
        <v>3607</v>
      </c>
      <c r="X864" s="0" t="s">
        <v>3700</v>
      </c>
      <c r="Y864" s="0" t="s">
        <v>3605</v>
      </c>
      <c r="Z864" s="0" t="s">
        <v>5209</v>
      </c>
      <c r="AA864" s="0" t="s">
        <v>3710</v>
      </c>
      <c r="AB864" s="0" t="s">
        <v>5210</v>
      </c>
      <c r="AC864" s="0" t="s">
        <v>19</v>
      </c>
      <c r="AD864" s="0" t="s">
        <v>19</v>
      </c>
      <c r="AE864" s="0" t="s">
        <v>61</v>
      </c>
      <c r="AF864" s="0" t="s">
        <v>22</v>
      </c>
      <c r="AG864" s="0" t="s">
        <v>22</v>
      </c>
      <c r="AH864" s="0" t="s">
        <v>22</v>
      </c>
      <c r="AI864" s="0" t="s">
        <v>22</v>
      </c>
      <c r="AJ864" s="0" t="s">
        <v>5250</v>
      </c>
      <c r="AK864" s="0" t="s">
        <v>5250</v>
      </c>
    </row>
    <row customHeight="1" ht="11.25">
      <c r="A865" s="0" t="s">
        <v>22</v>
      </c>
      <c r="B865" s="0" t="s">
        <v>48</v>
      </c>
      <c r="C865" s="0" t="s">
        <v>50</v>
      </c>
      <c r="D865" s="0" t="s">
        <v>22</v>
      </c>
      <c r="E865" s="0" t="s">
        <v>5251</v>
      </c>
      <c r="F865" s="0" t="s">
        <v>1257</v>
      </c>
      <c r="G865" s="0" t="s">
        <v>195</v>
      </c>
      <c r="H865" s="0" t="s">
        <v>195</v>
      </c>
      <c r="I865" s="0" t="s">
        <v>196</v>
      </c>
      <c r="J865" s="0" t="s">
        <v>5222</v>
      </c>
      <c r="K865" s="0" t="s">
        <v>5223</v>
      </c>
      <c r="L865" s="0" t="s">
        <v>5252</v>
      </c>
      <c r="M865" s="0" t="s">
        <v>976</v>
      </c>
      <c r="N865" s="0" t="s">
        <v>98</v>
      </c>
      <c r="O865" s="0" t="s">
        <v>195</v>
      </c>
      <c r="P865" s="0" t="s">
        <v>195</v>
      </c>
      <c r="Q865" s="0" t="s">
        <v>196</v>
      </c>
      <c r="R865" s="0" t="s">
        <v>5222</v>
      </c>
      <c r="S865" s="0" t="s">
        <v>5223</v>
      </c>
      <c r="T865" s="0" t="s">
        <v>3604</v>
      </c>
      <c r="U865" s="0" t="s">
        <v>3707</v>
      </c>
      <c r="V865" s="0" t="s">
        <v>5208</v>
      </c>
      <c r="W865" s="0" t="s">
        <v>3607</v>
      </c>
      <c r="X865" s="0" t="s">
        <v>3700</v>
      </c>
      <c r="Y865" s="0" t="s">
        <v>3605</v>
      </c>
      <c r="Z865" s="0" t="s">
        <v>5209</v>
      </c>
      <c r="AA865" s="0" t="s">
        <v>3710</v>
      </c>
      <c r="AB865" s="0" t="s">
        <v>5210</v>
      </c>
      <c r="AC865" s="0" t="s">
        <v>19</v>
      </c>
      <c r="AD865" s="0" t="s">
        <v>19</v>
      </c>
      <c r="AE865" s="0" t="s">
        <v>61</v>
      </c>
      <c r="AF865" s="0" t="s">
        <v>22</v>
      </c>
      <c r="AG865" s="0" t="s">
        <v>22</v>
      </c>
      <c r="AH865" s="0" t="s">
        <v>22</v>
      </c>
      <c r="AI865" s="0" t="s">
        <v>22</v>
      </c>
      <c r="AJ865" s="0" t="s">
        <v>5253</v>
      </c>
      <c r="AK865" s="0" t="s">
        <v>5253</v>
      </c>
    </row>
    <row customHeight="1" ht="11.25">
      <c r="A866" s="0" t="s">
        <v>22</v>
      </c>
      <c r="B866" s="0" t="s">
        <v>48</v>
      </c>
      <c r="C866" s="0" t="s">
        <v>50</v>
      </c>
      <c r="D866" s="0" t="s">
        <v>22</v>
      </c>
      <c r="E866" s="0" t="s">
        <v>5254</v>
      </c>
      <c r="F866" s="0" t="s">
        <v>1257</v>
      </c>
      <c r="G866" s="0" t="s">
        <v>195</v>
      </c>
      <c r="H866" s="0" t="s">
        <v>195</v>
      </c>
      <c r="I866" s="0" t="s">
        <v>196</v>
      </c>
      <c r="J866" s="0" t="s">
        <v>5222</v>
      </c>
      <c r="K866" s="0" t="s">
        <v>5223</v>
      </c>
      <c r="L866" s="0" t="s">
        <v>5255</v>
      </c>
      <c r="M866" s="0" t="s">
        <v>976</v>
      </c>
      <c r="N866" s="0" t="s">
        <v>98</v>
      </c>
      <c r="O866" s="0" t="s">
        <v>195</v>
      </c>
      <c r="P866" s="0" t="s">
        <v>195</v>
      </c>
      <c r="Q866" s="0" t="s">
        <v>196</v>
      </c>
      <c r="R866" s="0" t="s">
        <v>5222</v>
      </c>
      <c r="S866" s="0" t="s">
        <v>5223</v>
      </c>
      <c r="T866" s="0" t="s">
        <v>3604</v>
      </c>
      <c r="U866" s="0" t="s">
        <v>3707</v>
      </c>
      <c r="V866" s="0" t="s">
        <v>5208</v>
      </c>
      <c r="W866" s="0" t="s">
        <v>3607</v>
      </c>
      <c r="X866" s="0" t="s">
        <v>3700</v>
      </c>
      <c r="Y866" s="0" t="s">
        <v>3605</v>
      </c>
      <c r="Z866" s="0" t="s">
        <v>5209</v>
      </c>
      <c r="AA866" s="0" t="s">
        <v>3710</v>
      </c>
      <c r="AB866" s="0" t="s">
        <v>5210</v>
      </c>
      <c r="AC866" s="0" t="s">
        <v>19</v>
      </c>
      <c r="AD866" s="0" t="s">
        <v>19</v>
      </c>
      <c r="AE866" s="0" t="s">
        <v>61</v>
      </c>
      <c r="AF866" s="0" t="s">
        <v>22</v>
      </c>
      <c r="AG866" s="0" t="s">
        <v>22</v>
      </c>
      <c r="AH866" s="0" t="s">
        <v>22</v>
      </c>
      <c r="AI866" s="0" t="s">
        <v>22</v>
      </c>
      <c r="AJ866" s="0" t="s">
        <v>5256</v>
      </c>
      <c r="AK866" s="0" t="s">
        <v>5256</v>
      </c>
    </row>
    <row customHeight="1" ht="11.25">
      <c r="A867" s="0" t="s">
        <v>22</v>
      </c>
      <c r="B867" s="0" t="s">
        <v>48</v>
      </c>
      <c r="C867" s="0" t="s">
        <v>50</v>
      </c>
      <c r="D867" s="0" t="s">
        <v>22</v>
      </c>
      <c r="E867" s="0" t="s">
        <v>5257</v>
      </c>
      <c r="F867" s="0" t="s">
        <v>1257</v>
      </c>
      <c r="G867" s="0" t="s">
        <v>195</v>
      </c>
      <c r="H867" s="0" t="s">
        <v>195</v>
      </c>
      <c r="I867" s="0" t="s">
        <v>196</v>
      </c>
      <c r="J867" s="0" t="s">
        <v>5222</v>
      </c>
      <c r="K867" s="0" t="s">
        <v>5223</v>
      </c>
      <c r="L867" s="0" t="s">
        <v>5258</v>
      </c>
      <c r="M867" s="0" t="s">
        <v>976</v>
      </c>
      <c r="N867" s="0" t="s">
        <v>98</v>
      </c>
      <c r="O867" s="0" t="s">
        <v>195</v>
      </c>
      <c r="P867" s="0" t="s">
        <v>195</v>
      </c>
      <c r="Q867" s="0" t="s">
        <v>196</v>
      </c>
      <c r="R867" s="0" t="s">
        <v>5222</v>
      </c>
      <c r="S867" s="0" t="s">
        <v>5223</v>
      </c>
      <c r="T867" s="0" t="s">
        <v>3604</v>
      </c>
      <c r="U867" s="0" t="s">
        <v>3707</v>
      </c>
      <c r="V867" s="0" t="s">
        <v>5208</v>
      </c>
      <c r="W867" s="0" t="s">
        <v>3607</v>
      </c>
      <c r="X867" s="0" t="s">
        <v>3700</v>
      </c>
      <c r="Y867" s="0" t="s">
        <v>3605</v>
      </c>
      <c r="Z867" s="0" t="s">
        <v>5209</v>
      </c>
      <c r="AA867" s="0" t="s">
        <v>3710</v>
      </c>
      <c r="AB867" s="0" t="s">
        <v>5210</v>
      </c>
      <c r="AC867" s="0" t="s">
        <v>19</v>
      </c>
      <c r="AD867" s="0" t="s">
        <v>19</v>
      </c>
      <c r="AE867" s="0" t="s">
        <v>61</v>
      </c>
      <c r="AF867" s="0" t="s">
        <v>22</v>
      </c>
      <c r="AG867" s="0" t="s">
        <v>22</v>
      </c>
      <c r="AH867" s="0" t="s">
        <v>22</v>
      </c>
      <c r="AI867" s="0" t="s">
        <v>22</v>
      </c>
      <c r="AJ867" s="0" t="s">
        <v>4889</v>
      </c>
      <c r="AK867" s="0" t="s">
        <v>4889</v>
      </c>
    </row>
    <row customHeight="1" ht="11.25">
      <c r="A868" s="0" t="s">
        <v>22</v>
      </c>
      <c r="B868" s="0" t="s">
        <v>48</v>
      </c>
      <c r="C868" s="0" t="s">
        <v>50</v>
      </c>
      <c r="D868" s="0" t="s">
        <v>22</v>
      </c>
      <c r="E868" s="0" t="s">
        <v>5259</v>
      </c>
      <c r="F868" s="0" t="s">
        <v>1257</v>
      </c>
      <c r="G868" s="0" t="s">
        <v>195</v>
      </c>
      <c r="H868" s="0" t="s">
        <v>195</v>
      </c>
      <c r="I868" s="0" t="s">
        <v>196</v>
      </c>
      <c r="J868" s="0" t="s">
        <v>5222</v>
      </c>
      <c r="K868" s="0" t="s">
        <v>5223</v>
      </c>
      <c r="L868" s="0" t="s">
        <v>5260</v>
      </c>
      <c r="M868" s="0" t="s">
        <v>976</v>
      </c>
      <c r="N868" s="0" t="s">
        <v>98</v>
      </c>
      <c r="O868" s="0" t="s">
        <v>195</v>
      </c>
      <c r="P868" s="0" t="s">
        <v>195</v>
      </c>
      <c r="Q868" s="0" t="s">
        <v>196</v>
      </c>
      <c r="R868" s="0" t="s">
        <v>5222</v>
      </c>
      <c r="S868" s="0" t="s">
        <v>5223</v>
      </c>
      <c r="T868" s="0" t="s">
        <v>3604</v>
      </c>
      <c r="U868" s="0" t="s">
        <v>3707</v>
      </c>
      <c r="V868" s="0" t="s">
        <v>5208</v>
      </c>
      <c r="W868" s="0" t="s">
        <v>3607</v>
      </c>
      <c r="X868" s="0" t="s">
        <v>3700</v>
      </c>
      <c r="Y868" s="0" t="s">
        <v>3605</v>
      </c>
      <c r="Z868" s="0" t="s">
        <v>5209</v>
      </c>
      <c r="AA868" s="0" t="s">
        <v>3710</v>
      </c>
      <c r="AB868" s="0" t="s">
        <v>5210</v>
      </c>
      <c r="AC868" s="0" t="s">
        <v>19</v>
      </c>
      <c r="AD868" s="0" t="s">
        <v>19</v>
      </c>
      <c r="AE868" s="0" t="s">
        <v>61</v>
      </c>
      <c r="AF868" s="0" t="s">
        <v>22</v>
      </c>
      <c r="AG868" s="0" t="s">
        <v>22</v>
      </c>
      <c r="AH868" s="0" t="s">
        <v>22</v>
      </c>
      <c r="AI868" s="0" t="s">
        <v>22</v>
      </c>
      <c r="AJ868" s="0" t="s">
        <v>118</v>
      </c>
      <c r="AK868" s="0" t="s">
        <v>118</v>
      </c>
    </row>
    <row customHeight="1" ht="11.25">
      <c r="A869" s="0" t="s">
        <v>22</v>
      </c>
      <c r="B869" s="0" t="s">
        <v>48</v>
      </c>
      <c r="C869" s="0" t="s">
        <v>50</v>
      </c>
      <c r="D869" s="0" t="s">
        <v>22</v>
      </c>
      <c r="E869" s="0" t="s">
        <v>5261</v>
      </c>
      <c r="F869" s="0" t="s">
        <v>1257</v>
      </c>
      <c r="G869" s="0" t="s">
        <v>195</v>
      </c>
      <c r="H869" s="0" t="s">
        <v>195</v>
      </c>
      <c r="I869" s="0" t="s">
        <v>196</v>
      </c>
      <c r="J869" s="0" t="s">
        <v>5222</v>
      </c>
      <c r="K869" s="0" t="s">
        <v>5223</v>
      </c>
      <c r="L869" s="0" t="s">
        <v>5262</v>
      </c>
      <c r="M869" s="0" t="s">
        <v>976</v>
      </c>
      <c r="N869" s="0" t="s">
        <v>98</v>
      </c>
      <c r="O869" s="0" t="s">
        <v>195</v>
      </c>
      <c r="P869" s="0" t="s">
        <v>195</v>
      </c>
      <c r="Q869" s="0" t="s">
        <v>196</v>
      </c>
      <c r="R869" s="0" t="s">
        <v>5222</v>
      </c>
      <c r="S869" s="0" t="s">
        <v>5223</v>
      </c>
      <c r="T869" s="0" t="s">
        <v>3604</v>
      </c>
      <c r="U869" s="0" t="s">
        <v>3707</v>
      </c>
      <c r="V869" s="0" t="s">
        <v>5208</v>
      </c>
      <c r="W869" s="0" t="s">
        <v>3607</v>
      </c>
      <c r="X869" s="0" t="s">
        <v>3700</v>
      </c>
      <c r="Y869" s="0" t="s">
        <v>3605</v>
      </c>
      <c r="Z869" s="0" t="s">
        <v>5209</v>
      </c>
      <c r="AA869" s="0" t="s">
        <v>3710</v>
      </c>
      <c r="AB869" s="0" t="s">
        <v>5210</v>
      </c>
      <c r="AC869" s="0" t="s">
        <v>19</v>
      </c>
      <c r="AD869" s="0" t="s">
        <v>19</v>
      </c>
      <c r="AE869" s="0" t="s">
        <v>61</v>
      </c>
      <c r="AF869" s="0" t="s">
        <v>22</v>
      </c>
      <c r="AG869" s="0" t="s">
        <v>22</v>
      </c>
      <c r="AH869" s="0" t="s">
        <v>22</v>
      </c>
      <c r="AI869" s="0" t="s">
        <v>22</v>
      </c>
      <c r="AJ869" s="0" t="s">
        <v>118</v>
      </c>
      <c r="AK869" s="0" t="s">
        <v>118</v>
      </c>
    </row>
    <row customHeight="1" ht="11.25">
      <c r="A870" s="0" t="s">
        <v>22</v>
      </c>
      <c r="B870" s="0" t="s">
        <v>48</v>
      </c>
      <c r="C870" s="0" t="s">
        <v>50</v>
      </c>
      <c r="D870" s="0" t="s">
        <v>22</v>
      </c>
      <c r="E870" s="0" t="s">
        <v>5263</v>
      </c>
      <c r="F870" s="0" t="s">
        <v>1257</v>
      </c>
      <c r="G870" s="0" t="s">
        <v>195</v>
      </c>
      <c r="H870" s="0" t="s">
        <v>195</v>
      </c>
      <c r="I870" s="0" t="s">
        <v>196</v>
      </c>
      <c r="J870" s="0" t="s">
        <v>5222</v>
      </c>
      <c r="K870" s="0" t="s">
        <v>5223</v>
      </c>
      <c r="L870" s="0" t="s">
        <v>5264</v>
      </c>
      <c r="M870" s="0" t="s">
        <v>976</v>
      </c>
      <c r="N870" s="0" t="s">
        <v>98</v>
      </c>
      <c r="O870" s="0" t="s">
        <v>195</v>
      </c>
      <c r="P870" s="0" t="s">
        <v>195</v>
      </c>
      <c r="Q870" s="0" t="s">
        <v>196</v>
      </c>
      <c r="R870" s="0" t="s">
        <v>5222</v>
      </c>
      <c r="S870" s="0" t="s">
        <v>5223</v>
      </c>
      <c r="T870" s="0" t="s">
        <v>3604</v>
      </c>
      <c r="U870" s="0" t="s">
        <v>3707</v>
      </c>
      <c r="V870" s="0" t="s">
        <v>5208</v>
      </c>
      <c r="W870" s="0" t="s">
        <v>3607</v>
      </c>
      <c r="X870" s="0" t="s">
        <v>3700</v>
      </c>
      <c r="Y870" s="0" t="s">
        <v>3605</v>
      </c>
      <c r="Z870" s="0" t="s">
        <v>5209</v>
      </c>
      <c r="AA870" s="0" t="s">
        <v>3710</v>
      </c>
      <c r="AB870" s="0" t="s">
        <v>5210</v>
      </c>
      <c r="AC870" s="0" t="s">
        <v>19</v>
      </c>
      <c r="AD870" s="0" t="s">
        <v>19</v>
      </c>
      <c r="AE870" s="0" t="s">
        <v>61</v>
      </c>
      <c r="AF870" s="0" t="s">
        <v>22</v>
      </c>
      <c r="AG870" s="0" t="s">
        <v>22</v>
      </c>
      <c r="AH870" s="0" t="s">
        <v>22</v>
      </c>
      <c r="AI870" s="0" t="s">
        <v>22</v>
      </c>
      <c r="AJ870" s="0" t="s">
        <v>118</v>
      </c>
      <c r="AK870" s="0" t="s">
        <v>118</v>
      </c>
    </row>
    <row customHeight="1" ht="11.25">
      <c r="A871" s="0" t="s">
        <v>22</v>
      </c>
      <c r="B871" s="0" t="s">
        <v>48</v>
      </c>
      <c r="C871" s="0" t="s">
        <v>50</v>
      </c>
      <c r="D871" s="0" t="s">
        <v>22</v>
      </c>
      <c r="E871" s="0" t="s">
        <v>5265</v>
      </c>
      <c r="F871" s="0" t="s">
        <v>1257</v>
      </c>
      <c r="G871" s="0" t="s">
        <v>195</v>
      </c>
      <c r="H871" s="0" t="s">
        <v>195</v>
      </c>
      <c r="I871" s="0" t="s">
        <v>196</v>
      </c>
      <c r="J871" s="0" t="s">
        <v>5222</v>
      </c>
      <c r="K871" s="0" t="s">
        <v>5223</v>
      </c>
      <c r="L871" s="0" t="s">
        <v>5266</v>
      </c>
      <c r="M871" s="0" t="s">
        <v>976</v>
      </c>
      <c r="N871" s="0" t="s">
        <v>98</v>
      </c>
      <c r="O871" s="0" t="s">
        <v>195</v>
      </c>
      <c r="P871" s="0" t="s">
        <v>195</v>
      </c>
      <c r="Q871" s="0" t="s">
        <v>196</v>
      </c>
      <c r="R871" s="0" t="s">
        <v>5222</v>
      </c>
      <c r="S871" s="0" t="s">
        <v>5223</v>
      </c>
      <c r="T871" s="0" t="s">
        <v>3604</v>
      </c>
      <c r="U871" s="0" t="s">
        <v>3707</v>
      </c>
      <c r="V871" s="0" t="s">
        <v>5208</v>
      </c>
      <c r="W871" s="0" t="s">
        <v>3607</v>
      </c>
      <c r="X871" s="0" t="s">
        <v>3700</v>
      </c>
      <c r="Y871" s="0" t="s">
        <v>3605</v>
      </c>
      <c r="Z871" s="0" t="s">
        <v>5209</v>
      </c>
      <c r="AA871" s="0" t="s">
        <v>3710</v>
      </c>
      <c r="AB871" s="0" t="s">
        <v>5210</v>
      </c>
      <c r="AC871" s="0" t="s">
        <v>19</v>
      </c>
      <c r="AD871" s="0" t="s">
        <v>19</v>
      </c>
      <c r="AE871" s="0" t="s">
        <v>61</v>
      </c>
      <c r="AF871" s="0" t="s">
        <v>22</v>
      </c>
      <c r="AG871" s="0" t="s">
        <v>22</v>
      </c>
      <c r="AH871" s="0" t="s">
        <v>22</v>
      </c>
      <c r="AI871" s="0" t="s">
        <v>22</v>
      </c>
      <c r="AJ871" s="0" t="s">
        <v>1644</v>
      </c>
      <c r="AK871" s="0" t="s">
        <v>1644</v>
      </c>
    </row>
    <row customHeight="1" ht="11.25">
      <c r="A872" s="0" t="s">
        <v>22</v>
      </c>
      <c r="B872" s="0" t="s">
        <v>48</v>
      </c>
      <c r="C872" s="0" t="s">
        <v>50</v>
      </c>
      <c r="D872" s="0" t="s">
        <v>22</v>
      </c>
      <c r="E872" s="0" t="s">
        <v>5267</v>
      </c>
      <c r="F872" s="0" t="s">
        <v>1257</v>
      </c>
      <c r="G872" s="0" t="s">
        <v>195</v>
      </c>
      <c r="H872" s="0" t="s">
        <v>195</v>
      </c>
      <c r="I872" s="0" t="s">
        <v>196</v>
      </c>
      <c r="J872" s="0" t="s">
        <v>5222</v>
      </c>
      <c r="K872" s="0" t="s">
        <v>5223</v>
      </c>
      <c r="L872" s="0" t="s">
        <v>5268</v>
      </c>
      <c r="M872" s="0" t="s">
        <v>976</v>
      </c>
      <c r="N872" s="0" t="s">
        <v>98</v>
      </c>
      <c r="O872" s="0" t="s">
        <v>195</v>
      </c>
      <c r="P872" s="0" t="s">
        <v>195</v>
      </c>
      <c r="Q872" s="0" t="s">
        <v>196</v>
      </c>
      <c r="R872" s="0" t="s">
        <v>5222</v>
      </c>
      <c r="S872" s="0" t="s">
        <v>5223</v>
      </c>
      <c r="T872" s="0" t="s">
        <v>3604</v>
      </c>
      <c r="U872" s="0" t="s">
        <v>3707</v>
      </c>
      <c r="V872" s="0" t="s">
        <v>5208</v>
      </c>
      <c r="W872" s="0" t="s">
        <v>3607</v>
      </c>
      <c r="X872" s="0" t="s">
        <v>3700</v>
      </c>
      <c r="Y872" s="0" t="s">
        <v>3605</v>
      </c>
      <c r="Z872" s="0" t="s">
        <v>5209</v>
      </c>
      <c r="AA872" s="0" t="s">
        <v>3710</v>
      </c>
      <c r="AB872" s="0" t="s">
        <v>5210</v>
      </c>
      <c r="AC872" s="0" t="s">
        <v>19</v>
      </c>
      <c r="AD872" s="0" t="s">
        <v>19</v>
      </c>
      <c r="AE872" s="0" t="s">
        <v>61</v>
      </c>
      <c r="AF872" s="0" t="s">
        <v>22</v>
      </c>
      <c r="AG872" s="0" t="s">
        <v>22</v>
      </c>
      <c r="AH872" s="0" t="s">
        <v>22</v>
      </c>
      <c r="AI872" s="0" t="s">
        <v>22</v>
      </c>
      <c r="AJ872" s="0" t="s">
        <v>101</v>
      </c>
      <c r="AK872" s="0" t="s">
        <v>101</v>
      </c>
    </row>
    <row customHeight="1" ht="11.25">
      <c r="A873" s="0" t="s">
        <v>22</v>
      </c>
      <c r="B873" s="0" t="s">
        <v>48</v>
      </c>
      <c r="C873" s="0" t="s">
        <v>50</v>
      </c>
      <c r="D873" s="0" t="s">
        <v>22</v>
      </c>
      <c r="E873" s="0" t="s">
        <v>5269</v>
      </c>
      <c r="F873" s="0" t="s">
        <v>1257</v>
      </c>
      <c r="G873" s="0" t="s">
        <v>195</v>
      </c>
      <c r="H873" s="0" t="s">
        <v>195</v>
      </c>
      <c r="I873" s="0" t="s">
        <v>196</v>
      </c>
      <c r="J873" s="0" t="s">
        <v>5222</v>
      </c>
      <c r="K873" s="0" t="s">
        <v>5223</v>
      </c>
      <c r="L873" s="0" t="s">
        <v>5270</v>
      </c>
      <c r="M873" s="0" t="s">
        <v>976</v>
      </c>
      <c r="N873" s="0" t="s">
        <v>98</v>
      </c>
      <c r="O873" s="0" t="s">
        <v>195</v>
      </c>
      <c r="P873" s="0" t="s">
        <v>195</v>
      </c>
      <c r="Q873" s="0" t="s">
        <v>196</v>
      </c>
      <c r="R873" s="0" t="s">
        <v>5222</v>
      </c>
      <c r="S873" s="0" t="s">
        <v>5223</v>
      </c>
      <c r="T873" s="0" t="s">
        <v>3604</v>
      </c>
      <c r="U873" s="0" t="s">
        <v>3707</v>
      </c>
      <c r="V873" s="0" t="s">
        <v>5208</v>
      </c>
      <c r="W873" s="0" t="s">
        <v>3607</v>
      </c>
      <c r="X873" s="0" t="s">
        <v>3700</v>
      </c>
      <c r="Y873" s="0" t="s">
        <v>3605</v>
      </c>
      <c r="Z873" s="0" t="s">
        <v>5209</v>
      </c>
      <c r="AA873" s="0" t="s">
        <v>3710</v>
      </c>
      <c r="AB873" s="0" t="s">
        <v>5210</v>
      </c>
      <c r="AC873" s="0" t="s">
        <v>19</v>
      </c>
      <c r="AD873" s="0" t="s">
        <v>19</v>
      </c>
      <c r="AE873" s="0" t="s">
        <v>61</v>
      </c>
      <c r="AF873" s="0" t="s">
        <v>22</v>
      </c>
      <c r="AG873" s="0" t="s">
        <v>22</v>
      </c>
      <c r="AH873" s="0" t="s">
        <v>22</v>
      </c>
      <c r="AI873" s="0" t="s">
        <v>22</v>
      </c>
      <c r="AJ873" s="0" t="s">
        <v>5271</v>
      </c>
      <c r="AK873" s="0" t="s">
        <v>5271</v>
      </c>
    </row>
    <row customHeight="1" ht="11.25">
      <c r="A874" s="0" t="s">
        <v>22</v>
      </c>
      <c r="B874" s="0" t="s">
        <v>48</v>
      </c>
      <c r="C874" s="0" t="s">
        <v>50</v>
      </c>
      <c r="D874" s="0" t="s">
        <v>22</v>
      </c>
      <c r="E874" s="0" t="s">
        <v>5272</v>
      </c>
      <c r="F874" s="0" t="s">
        <v>1257</v>
      </c>
      <c r="G874" s="0" t="s">
        <v>195</v>
      </c>
      <c r="H874" s="0" t="s">
        <v>195</v>
      </c>
      <c r="I874" s="0" t="s">
        <v>196</v>
      </c>
      <c r="J874" s="0" t="s">
        <v>5222</v>
      </c>
      <c r="K874" s="0" t="s">
        <v>5223</v>
      </c>
      <c r="L874" s="0" t="s">
        <v>5273</v>
      </c>
      <c r="M874" s="0" t="s">
        <v>976</v>
      </c>
      <c r="N874" s="0" t="s">
        <v>98</v>
      </c>
      <c r="O874" s="0" t="s">
        <v>195</v>
      </c>
      <c r="P874" s="0" t="s">
        <v>195</v>
      </c>
      <c r="Q874" s="0" t="s">
        <v>196</v>
      </c>
      <c r="R874" s="0" t="s">
        <v>5222</v>
      </c>
      <c r="S874" s="0" t="s">
        <v>5223</v>
      </c>
      <c r="T874" s="0" t="s">
        <v>3604</v>
      </c>
      <c r="U874" s="0" t="s">
        <v>3707</v>
      </c>
      <c r="V874" s="0" t="s">
        <v>5208</v>
      </c>
      <c r="W874" s="0" t="s">
        <v>3607</v>
      </c>
      <c r="X874" s="0" t="s">
        <v>3700</v>
      </c>
      <c r="Y874" s="0" t="s">
        <v>3605</v>
      </c>
      <c r="Z874" s="0" t="s">
        <v>5209</v>
      </c>
      <c r="AA874" s="0" t="s">
        <v>3710</v>
      </c>
      <c r="AB874" s="0" t="s">
        <v>5210</v>
      </c>
      <c r="AC874" s="0" t="s">
        <v>19</v>
      </c>
      <c r="AD874" s="0" t="s">
        <v>19</v>
      </c>
      <c r="AE874" s="0" t="s">
        <v>61</v>
      </c>
      <c r="AF874" s="0" t="s">
        <v>22</v>
      </c>
      <c r="AG874" s="0" t="s">
        <v>22</v>
      </c>
      <c r="AH874" s="0" t="s">
        <v>22</v>
      </c>
      <c r="AI874" s="0" t="s">
        <v>22</v>
      </c>
      <c r="AJ874" s="0" t="s">
        <v>5274</v>
      </c>
      <c r="AK874" s="0" t="s">
        <v>5274</v>
      </c>
    </row>
    <row customHeight="1" ht="11.25">
      <c r="A875" s="0" t="s">
        <v>22</v>
      </c>
      <c r="B875" s="0" t="s">
        <v>48</v>
      </c>
      <c r="C875" s="0" t="s">
        <v>50</v>
      </c>
      <c r="D875" s="0" t="s">
        <v>22</v>
      </c>
      <c r="E875" s="0" t="s">
        <v>5275</v>
      </c>
      <c r="F875" s="0" t="s">
        <v>1257</v>
      </c>
      <c r="G875" s="0" t="s">
        <v>195</v>
      </c>
      <c r="H875" s="0" t="s">
        <v>195</v>
      </c>
      <c r="I875" s="0" t="s">
        <v>196</v>
      </c>
      <c r="J875" s="0" t="s">
        <v>5222</v>
      </c>
      <c r="K875" s="0" t="s">
        <v>5223</v>
      </c>
      <c r="L875" s="0" t="s">
        <v>5276</v>
      </c>
      <c r="M875" s="0" t="s">
        <v>976</v>
      </c>
      <c r="N875" s="0" t="s">
        <v>98</v>
      </c>
      <c r="O875" s="0" t="s">
        <v>195</v>
      </c>
      <c r="P875" s="0" t="s">
        <v>195</v>
      </c>
      <c r="Q875" s="0" t="s">
        <v>196</v>
      </c>
      <c r="R875" s="0" t="s">
        <v>5222</v>
      </c>
      <c r="S875" s="0" t="s">
        <v>5223</v>
      </c>
      <c r="T875" s="0" t="s">
        <v>3604</v>
      </c>
      <c r="U875" s="0" t="s">
        <v>3707</v>
      </c>
      <c r="V875" s="0" t="s">
        <v>5208</v>
      </c>
      <c r="W875" s="0" t="s">
        <v>3607</v>
      </c>
      <c r="X875" s="0" t="s">
        <v>3700</v>
      </c>
      <c r="Y875" s="0" t="s">
        <v>3605</v>
      </c>
      <c r="Z875" s="0" t="s">
        <v>5209</v>
      </c>
      <c r="AA875" s="0" t="s">
        <v>3710</v>
      </c>
      <c r="AB875" s="0" t="s">
        <v>5210</v>
      </c>
      <c r="AC875" s="0" t="s">
        <v>19</v>
      </c>
      <c r="AD875" s="0" t="s">
        <v>19</v>
      </c>
      <c r="AE875" s="0" t="s">
        <v>61</v>
      </c>
      <c r="AF875" s="0" t="s">
        <v>22</v>
      </c>
      <c r="AG875" s="0" t="s">
        <v>22</v>
      </c>
      <c r="AH875" s="0" t="s">
        <v>22</v>
      </c>
      <c r="AI875" s="0" t="s">
        <v>22</v>
      </c>
      <c r="AJ875" s="0" t="s">
        <v>4224</v>
      </c>
      <c r="AK875" s="0" t="s">
        <v>4224</v>
      </c>
    </row>
    <row customHeight="1" ht="11.25">
      <c r="A876" s="0" t="s">
        <v>22</v>
      </c>
      <c r="B876" s="0" t="s">
        <v>48</v>
      </c>
      <c r="C876" s="0" t="s">
        <v>50</v>
      </c>
      <c r="D876" s="0" t="s">
        <v>22</v>
      </c>
      <c r="E876" s="0" t="s">
        <v>5277</v>
      </c>
      <c r="F876" s="0" t="s">
        <v>1257</v>
      </c>
      <c r="G876" s="0" t="s">
        <v>195</v>
      </c>
      <c r="H876" s="0" t="s">
        <v>195</v>
      </c>
      <c r="I876" s="0" t="s">
        <v>196</v>
      </c>
      <c r="J876" s="0" t="s">
        <v>5278</v>
      </c>
      <c r="K876" s="0" t="s">
        <v>5279</v>
      </c>
      <c r="L876" s="0" t="s">
        <v>5280</v>
      </c>
      <c r="M876" s="0" t="s">
        <v>976</v>
      </c>
      <c r="N876" s="0" t="s">
        <v>98</v>
      </c>
      <c r="O876" s="0" t="s">
        <v>195</v>
      </c>
      <c r="P876" s="0" t="s">
        <v>195</v>
      </c>
      <c r="Q876" s="0" t="s">
        <v>196</v>
      </c>
      <c r="R876" s="0" t="s">
        <v>5278</v>
      </c>
      <c r="S876" s="0" t="s">
        <v>5279</v>
      </c>
      <c r="T876" s="0" t="s">
        <v>3604</v>
      </c>
      <c r="U876" s="0" t="s">
        <v>3707</v>
      </c>
      <c r="V876" s="0" t="s">
        <v>5208</v>
      </c>
      <c r="W876" s="0" t="s">
        <v>3607</v>
      </c>
      <c r="X876" s="0" t="s">
        <v>3700</v>
      </c>
      <c r="Y876" s="0" t="s">
        <v>3605</v>
      </c>
      <c r="Z876" s="0" t="s">
        <v>5209</v>
      </c>
      <c r="AA876" s="0" t="s">
        <v>3710</v>
      </c>
      <c r="AB876" s="0" t="s">
        <v>5210</v>
      </c>
      <c r="AC876" s="0" t="s">
        <v>19</v>
      </c>
      <c r="AD876" s="0" t="s">
        <v>19</v>
      </c>
      <c r="AE876" s="0" t="s">
        <v>61</v>
      </c>
      <c r="AF876" s="0" t="s">
        <v>22</v>
      </c>
      <c r="AG876" s="0" t="s">
        <v>22</v>
      </c>
      <c r="AH876" s="0" t="s">
        <v>22</v>
      </c>
      <c r="AI876" s="0" t="s">
        <v>22</v>
      </c>
      <c r="AJ876" s="0" t="s">
        <v>157</v>
      </c>
      <c r="AK876" s="0" t="s">
        <v>157</v>
      </c>
    </row>
    <row customHeight="1" ht="11.25">
      <c r="A877" s="0" t="s">
        <v>22</v>
      </c>
      <c r="B877" s="0" t="s">
        <v>48</v>
      </c>
      <c r="C877" s="0" t="s">
        <v>50</v>
      </c>
      <c r="D877" s="0" t="s">
        <v>22</v>
      </c>
      <c r="E877" s="0" t="s">
        <v>5281</v>
      </c>
      <c r="F877" s="0" t="s">
        <v>1257</v>
      </c>
      <c r="G877" s="0" t="s">
        <v>195</v>
      </c>
      <c r="H877" s="0" t="s">
        <v>195</v>
      </c>
      <c r="I877" s="0" t="s">
        <v>196</v>
      </c>
      <c r="J877" s="0" t="s">
        <v>5222</v>
      </c>
      <c r="K877" s="0" t="s">
        <v>5223</v>
      </c>
      <c r="L877" s="0" t="s">
        <v>976</v>
      </c>
      <c r="M877" s="0" t="s">
        <v>976</v>
      </c>
      <c r="N877" s="0" t="s">
        <v>98</v>
      </c>
      <c r="O877" s="0" t="s">
        <v>195</v>
      </c>
      <c r="P877" s="0" t="s">
        <v>195</v>
      </c>
      <c r="Q877" s="0" t="s">
        <v>196</v>
      </c>
      <c r="R877" s="0" t="s">
        <v>5222</v>
      </c>
      <c r="S877" s="0" t="s">
        <v>5223</v>
      </c>
      <c r="T877" s="0" t="s">
        <v>3604</v>
      </c>
      <c r="U877" s="0" t="s">
        <v>3707</v>
      </c>
      <c r="V877" s="0" t="s">
        <v>5208</v>
      </c>
      <c r="W877" s="0" t="s">
        <v>3607</v>
      </c>
      <c r="X877" s="0" t="s">
        <v>3700</v>
      </c>
      <c r="Y877" s="0" t="s">
        <v>3605</v>
      </c>
      <c r="Z877" s="0" t="s">
        <v>5209</v>
      </c>
      <c r="AA877" s="0" t="s">
        <v>3710</v>
      </c>
      <c r="AB877" s="0" t="s">
        <v>5210</v>
      </c>
      <c r="AC877" s="0" t="s">
        <v>19</v>
      </c>
      <c r="AD877" s="0" t="s">
        <v>19</v>
      </c>
      <c r="AE877" s="0" t="s">
        <v>61</v>
      </c>
      <c r="AF877" s="0" t="s">
        <v>22</v>
      </c>
      <c r="AG877" s="0" t="s">
        <v>22</v>
      </c>
      <c r="AH877" s="0" t="s">
        <v>22</v>
      </c>
      <c r="AI877" s="0" t="s">
        <v>22</v>
      </c>
      <c r="AJ877" s="0" t="s">
        <v>5282</v>
      </c>
      <c r="AK877" s="0" t="s">
        <v>5282</v>
      </c>
    </row>
    <row customHeight="1" ht="11.25">
      <c r="A878" s="0" t="s">
        <v>22</v>
      </c>
      <c r="B878" s="0" t="s">
        <v>48</v>
      </c>
      <c r="C878" s="0" t="s">
        <v>50</v>
      </c>
      <c r="D878" s="0" t="s">
        <v>22</v>
      </c>
      <c r="E878" s="0" t="s">
        <v>5283</v>
      </c>
      <c r="F878" s="0" t="s">
        <v>1257</v>
      </c>
      <c r="G878" s="0" t="s">
        <v>195</v>
      </c>
      <c r="H878" s="0" t="s">
        <v>195</v>
      </c>
      <c r="I878" s="0" t="s">
        <v>196</v>
      </c>
      <c r="J878" s="0" t="s">
        <v>5205</v>
      </c>
      <c r="K878" s="0" t="s">
        <v>5206</v>
      </c>
      <c r="L878" s="0" t="s">
        <v>5284</v>
      </c>
      <c r="M878" s="0" t="s">
        <v>976</v>
      </c>
      <c r="N878" s="0" t="s">
        <v>98</v>
      </c>
      <c r="O878" s="0" t="s">
        <v>195</v>
      </c>
      <c r="P878" s="0" t="s">
        <v>195</v>
      </c>
      <c r="Q878" s="0" t="s">
        <v>196</v>
      </c>
      <c r="R878" s="0" t="s">
        <v>5205</v>
      </c>
      <c r="S878" s="0" t="s">
        <v>5206</v>
      </c>
      <c r="T878" s="0" t="s">
        <v>3604</v>
      </c>
      <c r="U878" s="0" t="s">
        <v>3707</v>
      </c>
      <c r="V878" s="0" t="s">
        <v>5208</v>
      </c>
      <c r="W878" s="0" t="s">
        <v>3607</v>
      </c>
      <c r="X878" s="0" t="s">
        <v>3700</v>
      </c>
      <c r="Y878" s="0" t="s">
        <v>3605</v>
      </c>
      <c r="Z878" s="0" t="s">
        <v>5209</v>
      </c>
      <c r="AA878" s="0" t="s">
        <v>3710</v>
      </c>
      <c r="AB878" s="0" t="s">
        <v>5210</v>
      </c>
      <c r="AC878" s="0" t="s">
        <v>19</v>
      </c>
      <c r="AD878" s="0" t="s">
        <v>19</v>
      </c>
      <c r="AE878" s="0" t="s">
        <v>61</v>
      </c>
      <c r="AF878" s="0" t="s">
        <v>22</v>
      </c>
      <c r="AG878" s="0" t="s">
        <v>22</v>
      </c>
      <c r="AH878" s="0" t="s">
        <v>22</v>
      </c>
      <c r="AI878" s="0" t="s">
        <v>22</v>
      </c>
      <c r="AJ878" s="0" t="s">
        <v>784</v>
      </c>
      <c r="AK878" s="0" t="s">
        <v>98</v>
      </c>
    </row>
    <row customHeight="1" ht="11.25">
      <c r="A879" s="0" t="s">
        <v>22</v>
      </c>
      <c r="B879" s="0" t="s">
        <v>48</v>
      </c>
      <c r="C879" s="0" t="s">
        <v>50</v>
      </c>
      <c r="D879" s="0" t="s">
        <v>22</v>
      </c>
      <c r="E879" s="0" t="s">
        <v>5285</v>
      </c>
      <c r="F879" s="0" t="s">
        <v>1257</v>
      </c>
      <c r="G879" s="0" t="s">
        <v>195</v>
      </c>
      <c r="H879" s="0" t="s">
        <v>195</v>
      </c>
      <c r="I879" s="0" t="s">
        <v>196</v>
      </c>
      <c r="J879" s="0" t="s">
        <v>5205</v>
      </c>
      <c r="K879" s="0" t="s">
        <v>5206</v>
      </c>
      <c r="L879" s="0" t="s">
        <v>5286</v>
      </c>
      <c r="M879" s="0" t="s">
        <v>976</v>
      </c>
      <c r="N879" s="0" t="s">
        <v>98</v>
      </c>
      <c r="O879" s="0" t="s">
        <v>195</v>
      </c>
      <c r="P879" s="0" t="s">
        <v>195</v>
      </c>
      <c r="Q879" s="0" t="s">
        <v>196</v>
      </c>
      <c r="R879" s="0" t="s">
        <v>5205</v>
      </c>
      <c r="S879" s="0" t="s">
        <v>5206</v>
      </c>
      <c r="T879" s="0" t="s">
        <v>3604</v>
      </c>
      <c r="U879" s="0" t="s">
        <v>3707</v>
      </c>
      <c r="V879" s="0" t="s">
        <v>5208</v>
      </c>
      <c r="W879" s="0" t="s">
        <v>3607</v>
      </c>
      <c r="X879" s="0" t="s">
        <v>3700</v>
      </c>
      <c r="Y879" s="0" t="s">
        <v>3605</v>
      </c>
      <c r="Z879" s="0" t="s">
        <v>5209</v>
      </c>
      <c r="AA879" s="0" t="s">
        <v>3710</v>
      </c>
      <c r="AB879" s="0" t="s">
        <v>5210</v>
      </c>
      <c r="AC879" s="0" t="s">
        <v>19</v>
      </c>
      <c r="AD879" s="0" t="s">
        <v>19</v>
      </c>
      <c r="AE879" s="0" t="s">
        <v>61</v>
      </c>
      <c r="AF879" s="0" t="s">
        <v>22</v>
      </c>
      <c r="AG879" s="0" t="s">
        <v>22</v>
      </c>
      <c r="AH879" s="0" t="s">
        <v>22</v>
      </c>
      <c r="AI879" s="0" t="s">
        <v>22</v>
      </c>
      <c r="AJ879" s="0" t="s">
        <v>5287</v>
      </c>
      <c r="AK879" s="0" t="s">
        <v>5287</v>
      </c>
    </row>
    <row customHeight="1" ht="11.25">
      <c r="A880" s="0" t="s">
        <v>22</v>
      </c>
      <c r="B880" s="0" t="s">
        <v>48</v>
      </c>
      <c r="C880" s="0" t="s">
        <v>50</v>
      </c>
      <c r="D880" s="0" t="s">
        <v>22</v>
      </c>
      <c r="E880" s="0" t="s">
        <v>5288</v>
      </c>
      <c r="F880" s="0" t="s">
        <v>1257</v>
      </c>
      <c r="G880" s="0" t="s">
        <v>195</v>
      </c>
      <c r="H880" s="0" t="s">
        <v>195</v>
      </c>
      <c r="I880" s="0" t="s">
        <v>196</v>
      </c>
      <c r="J880" s="0" t="s">
        <v>5205</v>
      </c>
      <c r="K880" s="0" t="s">
        <v>5206</v>
      </c>
      <c r="L880" s="0" t="s">
        <v>5289</v>
      </c>
      <c r="M880" s="0" t="s">
        <v>976</v>
      </c>
      <c r="N880" s="0" t="s">
        <v>98</v>
      </c>
      <c r="O880" s="0" t="s">
        <v>195</v>
      </c>
      <c r="P880" s="0" t="s">
        <v>195</v>
      </c>
      <c r="Q880" s="0" t="s">
        <v>196</v>
      </c>
      <c r="R880" s="0" t="s">
        <v>5205</v>
      </c>
      <c r="S880" s="0" t="s">
        <v>5206</v>
      </c>
      <c r="T880" s="0" t="s">
        <v>3604</v>
      </c>
      <c r="U880" s="0" t="s">
        <v>3707</v>
      </c>
      <c r="V880" s="0" t="s">
        <v>5208</v>
      </c>
      <c r="W880" s="0" t="s">
        <v>3607</v>
      </c>
      <c r="X880" s="0" t="s">
        <v>3700</v>
      </c>
      <c r="Y880" s="0" t="s">
        <v>3605</v>
      </c>
      <c r="Z880" s="0" t="s">
        <v>5209</v>
      </c>
      <c r="AA880" s="0" t="s">
        <v>3710</v>
      </c>
      <c r="AB880" s="0" t="s">
        <v>5210</v>
      </c>
      <c r="AC880" s="0" t="s">
        <v>19</v>
      </c>
      <c r="AD880" s="0" t="s">
        <v>19</v>
      </c>
      <c r="AE880" s="0" t="s">
        <v>61</v>
      </c>
      <c r="AF880" s="0" t="s">
        <v>22</v>
      </c>
      <c r="AG880" s="0" t="s">
        <v>22</v>
      </c>
      <c r="AH880" s="0" t="s">
        <v>22</v>
      </c>
      <c r="AI880" s="0" t="s">
        <v>22</v>
      </c>
      <c r="AJ880" s="0" t="s">
        <v>2243</v>
      </c>
      <c r="AK880" s="0" t="s">
        <v>2243</v>
      </c>
    </row>
    <row customHeight="1" ht="11.25">
      <c r="A881" s="0" t="s">
        <v>22</v>
      </c>
      <c r="B881" s="0" t="s">
        <v>48</v>
      </c>
      <c r="C881" s="0" t="s">
        <v>50</v>
      </c>
      <c r="D881" s="0" t="s">
        <v>22</v>
      </c>
      <c r="E881" s="0" t="s">
        <v>5290</v>
      </c>
      <c r="F881" s="0" t="s">
        <v>1257</v>
      </c>
      <c r="G881" s="0" t="s">
        <v>195</v>
      </c>
      <c r="H881" s="0" t="s">
        <v>195</v>
      </c>
      <c r="I881" s="0" t="s">
        <v>196</v>
      </c>
      <c r="J881" s="0" t="s">
        <v>5205</v>
      </c>
      <c r="K881" s="0" t="s">
        <v>5206</v>
      </c>
      <c r="L881" s="0" t="s">
        <v>5291</v>
      </c>
      <c r="M881" s="0" t="s">
        <v>976</v>
      </c>
      <c r="N881" s="0" t="s">
        <v>98</v>
      </c>
      <c r="O881" s="0" t="s">
        <v>195</v>
      </c>
      <c r="P881" s="0" t="s">
        <v>195</v>
      </c>
      <c r="Q881" s="0" t="s">
        <v>196</v>
      </c>
      <c r="R881" s="0" t="s">
        <v>5205</v>
      </c>
      <c r="S881" s="0" t="s">
        <v>5206</v>
      </c>
      <c r="T881" s="0" t="s">
        <v>3604</v>
      </c>
      <c r="U881" s="0" t="s">
        <v>3707</v>
      </c>
      <c r="V881" s="0" t="s">
        <v>5208</v>
      </c>
      <c r="W881" s="0" t="s">
        <v>3607</v>
      </c>
      <c r="X881" s="0" t="s">
        <v>3700</v>
      </c>
      <c r="Y881" s="0" t="s">
        <v>3605</v>
      </c>
      <c r="Z881" s="0" t="s">
        <v>5209</v>
      </c>
      <c r="AA881" s="0" t="s">
        <v>3710</v>
      </c>
      <c r="AB881" s="0" t="s">
        <v>5210</v>
      </c>
      <c r="AC881" s="0" t="s">
        <v>19</v>
      </c>
      <c r="AD881" s="0" t="s">
        <v>19</v>
      </c>
      <c r="AE881" s="0" t="s">
        <v>61</v>
      </c>
      <c r="AF881" s="0" t="s">
        <v>22</v>
      </c>
      <c r="AG881" s="0" t="s">
        <v>22</v>
      </c>
      <c r="AH881" s="0" t="s">
        <v>22</v>
      </c>
      <c r="AI881" s="0" t="s">
        <v>22</v>
      </c>
      <c r="AJ881" s="0" t="s">
        <v>2243</v>
      </c>
      <c r="AK881" s="0" t="s">
        <v>2243</v>
      </c>
    </row>
    <row customHeight="1" ht="11.25">
      <c r="A882" s="0" t="s">
        <v>22</v>
      </c>
      <c r="B882" s="0" t="s">
        <v>48</v>
      </c>
      <c r="C882" s="0" t="s">
        <v>50</v>
      </c>
      <c r="D882" s="0" t="s">
        <v>22</v>
      </c>
      <c r="E882" s="0" t="s">
        <v>5292</v>
      </c>
      <c r="F882" s="0" t="s">
        <v>1257</v>
      </c>
      <c r="G882" s="0" t="s">
        <v>195</v>
      </c>
      <c r="H882" s="0" t="s">
        <v>195</v>
      </c>
      <c r="I882" s="0" t="s">
        <v>196</v>
      </c>
      <c r="J882" s="0" t="s">
        <v>1541</v>
      </c>
      <c r="K882" s="0" t="s">
        <v>1542</v>
      </c>
      <c r="L882" s="0" t="s">
        <v>1543</v>
      </c>
      <c r="M882" s="0" t="s">
        <v>1261</v>
      </c>
      <c r="N882" s="0" t="s">
        <v>98</v>
      </c>
      <c r="O882" s="0" t="s">
        <v>195</v>
      </c>
      <c r="P882" s="0" t="s">
        <v>195</v>
      </c>
      <c r="Q882" s="0" t="s">
        <v>196</v>
      </c>
      <c r="R882" s="0" t="s">
        <v>1541</v>
      </c>
      <c r="S882" s="0" t="s">
        <v>1542</v>
      </c>
      <c r="T882" s="0" t="s">
        <v>3604</v>
      </c>
      <c r="U882" s="0" t="s">
        <v>3605</v>
      </c>
      <c r="V882" s="0" t="s">
        <v>3606</v>
      </c>
      <c r="W882" s="0" t="s">
        <v>3607</v>
      </c>
      <c r="X882" s="0" t="s">
        <v>3700</v>
      </c>
      <c r="Y882" s="0" t="s">
        <v>3605</v>
      </c>
      <c r="Z882" s="0" t="s">
        <v>5293</v>
      </c>
      <c r="AA882" s="0" t="s">
        <v>5294</v>
      </c>
      <c r="AB882" s="0" t="s">
        <v>5295</v>
      </c>
      <c r="AC882" s="0" t="s">
        <v>19</v>
      </c>
      <c r="AD882" s="0" t="s">
        <v>19</v>
      </c>
      <c r="AE882" s="0" t="s">
        <v>61</v>
      </c>
      <c r="AF882" s="0" t="s">
        <v>22</v>
      </c>
      <c r="AG882" s="0" t="s">
        <v>22</v>
      </c>
      <c r="AH882" s="0" t="s">
        <v>22</v>
      </c>
      <c r="AI882" s="0" t="s">
        <v>22</v>
      </c>
      <c r="AJ882" s="0" t="s">
        <v>3622</v>
      </c>
      <c r="AK882" s="0" t="s">
        <v>3622</v>
      </c>
    </row>
    <row customHeight="1" ht="11.25">
      <c r="A883" s="0" t="s">
        <v>22</v>
      </c>
      <c r="B883" s="0" t="s">
        <v>48</v>
      </c>
      <c r="C883" s="0" t="s">
        <v>50</v>
      </c>
      <c r="D883" s="0" t="s">
        <v>22</v>
      </c>
      <c r="E883" s="0" t="s">
        <v>5292</v>
      </c>
      <c r="F883" s="0" t="s">
        <v>1257</v>
      </c>
      <c r="G883" s="0" t="s">
        <v>195</v>
      </c>
      <c r="H883" s="0" t="s">
        <v>195</v>
      </c>
      <c r="I883" s="0" t="s">
        <v>196</v>
      </c>
      <c r="J883" s="0" t="s">
        <v>1541</v>
      </c>
      <c r="K883" s="0" t="s">
        <v>1542</v>
      </c>
      <c r="L883" s="0" t="s">
        <v>1543</v>
      </c>
      <c r="M883" s="0" t="s">
        <v>1261</v>
      </c>
      <c r="N883" s="0" t="s">
        <v>98</v>
      </c>
      <c r="O883" s="0" t="s">
        <v>195</v>
      </c>
      <c r="P883" s="0" t="s">
        <v>195</v>
      </c>
      <c r="Q883" s="0" t="s">
        <v>196</v>
      </c>
      <c r="R883" s="0" t="s">
        <v>1541</v>
      </c>
      <c r="S883" s="0" t="s">
        <v>1542</v>
      </c>
      <c r="T883" s="0" t="s">
        <v>3604</v>
      </c>
      <c r="U883" s="0" t="s">
        <v>3605</v>
      </c>
      <c r="V883" s="0" t="s">
        <v>3606</v>
      </c>
      <c r="W883" s="0" t="s">
        <v>3607</v>
      </c>
      <c r="X883" s="0" t="s">
        <v>3700</v>
      </c>
      <c r="Y883" s="0" t="s">
        <v>3605</v>
      </c>
      <c r="Z883" s="0" t="s">
        <v>5293</v>
      </c>
      <c r="AA883" s="0" t="s">
        <v>5294</v>
      </c>
      <c r="AB883" s="0" t="s">
        <v>5295</v>
      </c>
      <c r="AC883" s="0" t="s">
        <v>19</v>
      </c>
      <c r="AD883" s="0" t="s">
        <v>19</v>
      </c>
      <c r="AE883" s="0" t="s">
        <v>61</v>
      </c>
      <c r="AF883" s="0" t="s">
        <v>22</v>
      </c>
      <c r="AG883" s="0" t="s">
        <v>22</v>
      </c>
      <c r="AH883" s="0" t="s">
        <v>22</v>
      </c>
      <c r="AI883" s="0" t="s">
        <v>22</v>
      </c>
      <c r="AJ883" s="0" t="s">
        <v>3622</v>
      </c>
      <c r="AK883" s="0" t="s">
        <v>3622</v>
      </c>
    </row>
    <row customHeight="1" ht="11.25">
      <c r="A884" s="0" t="s">
        <v>22</v>
      </c>
      <c r="B884" s="0" t="s">
        <v>48</v>
      </c>
      <c r="C884" s="0" t="s">
        <v>50</v>
      </c>
      <c r="D884" s="0" t="s">
        <v>22</v>
      </c>
      <c r="E884" s="0" t="s">
        <v>5296</v>
      </c>
      <c r="F884" s="0" t="s">
        <v>1257</v>
      </c>
      <c r="G884" s="0" t="s">
        <v>178</v>
      </c>
      <c r="H884" s="0" t="s">
        <v>178</v>
      </c>
      <c r="I884" s="0" t="s">
        <v>179</v>
      </c>
      <c r="J884" s="0" t="s">
        <v>1617</v>
      </c>
      <c r="K884" s="0" t="s">
        <v>1618</v>
      </c>
      <c r="L884" s="0" t="s">
        <v>1617</v>
      </c>
      <c r="M884" s="0" t="s">
        <v>1261</v>
      </c>
      <c r="N884" s="0" t="s">
        <v>98</v>
      </c>
      <c r="O884" s="0" t="s">
        <v>178</v>
      </c>
      <c r="P884" s="0" t="s">
        <v>178</v>
      </c>
      <c r="Q884" s="0" t="s">
        <v>179</v>
      </c>
      <c r="R884" s="0" t="s">
        <v>1617</v>
      </c>
      <c r="S884" s="0" t="s">
        <v>1618</v>
      </c>
      <c r="T884" s="0" t="s">
        <v>3604</v>
      </c>
      <c r="U884" s="0" t="s">
        <v>3605</v>
      </c>
      <c r="V884" s="0" t="s">
        <v>3606</v>
      </c>
      <c r="W884" s="0" t="s">
        <v>3607</v>
      </c>
      <c r="X884" s="0" t="s">
        <v>3608</v>
      </c>
      <c r="Y884" s="0" t="s">
        <v>3605</v>
      </c>
      <c r="Z884" s="0" t="s">
        <v>5297</v>
      </c>
      <c r="AA884" s="0" t="s">
        <v>4045</v>
      </c>
      <c r="AB884" s="0" t="s">
        <v>5298</v>
      </c>
      <c r="AC884" s="0" t="s">
        <v>19</v>
      </c>
      <c r="AD884" s="0" t="s">
        <v>19</v>
      </c>
      <c r="AE884" s="0" t="s">
        <v>61</v>
      </c>
      <c r="AF884" s="0" t="s">
        <v>22</v>
      </c>
      <c r="AG884" s="0" t="s">
        <v>22</v>
      </c>
      <c r="AH884" s="0" t="s">
        <v>22</v>
      </c>
      <c r="AI884" s="0" t="s">
        <v>22</v>
      </c>
      <c r="AJ884" s="0" t="s">
        <v>3622</v>
      </c>
      <c r="AK884" s="0" t="s">
        <v>3622</v>
      </c>
    </row>
    <row customHeight="1" ht="11.25">
      <c r="A885" s="0" t="s">
        <v>22</v>
      </c>
      <c r="B885" s="0" t="s">
        <v>48</v>
      </c>
      <c r="C885" s="0" t="s">
        <v>50</v>
      </c>
      <c r="D885" s="0" t="s">
        <v>22</v>
      </c>
      <c r="E885" s="0" t="s">
        <v>5296</v>
      </c>
      <c r="F885" s="0" t="s">
        <v>1257</v>
      </c>
      <c r="G885" s="0" t="s">
        <v>178</v>
      </c>
      <c r="H885" s="0" t="s">
        <v>178</v>
      </c>
      <c r="I885" s="0" t="s">
        <v>179</v>
      </c>
      <c r="J885" s="0" t="s">
        <v>1617</v>
      </c>
      <c r="K885" s="0" t="s">
        <v>1618</v>
      </c>
      <c r="L885" s="0" t="s">
        <v>1617</v>
      </c>
      <c r="M885" s="0" t="s">
        <v>1261</v>
      </c>
      <c r="N885" s="0" t="s">
        <v>98</v>
      </c>
      <c r="O885" s="0" t="s">
        <v>178</v>
      </c>
      <c r="P885" s="0" t="s">
        <v>178</v>
      </c>
      <c r="Q885" s="0" t="s">
        <v>179</v>
      </c>
      <c r="R885" s="0" t="s">
        <v>1617</v>
      </c>
      <c r="S885" s="0" t="s">
        <v>1618</v>
      </c>
      <c r="T885" s="0" t="s">
        <v>3604</v>
      </c>
      <c r="U885" s="0" t="s">
        <v>3605</v>
      </c>
      <c r="V885" s="0" t="s">
        <v>3606</v>
      </c>
      <c r="W885" s="0" t="s">
        <v>3607</v>
      </c>
      <c r="X885" s="0" t="s">
        <v>3608</v>
      </c>
      <c r="Y885" s="0" t="s">
        <v>3605</v>
      </c>
      <c r="Z885" s="0" t="s">
        <v>5297</v>
      </c>
      <c r="AA885" s="0" t="s">
        <v>4045</v>
      </c>
      <c r="AB885" s="0" t="s">
        <v>5298</v>
      </c>
      <c r="AC885" s="0" t="s">
        <v>19</v>
      </c>
      <c r="AD885" s="0" t="s">
        <v>19</v>
      </c>
      <c r="AE885" s="0" t="s">
        <v>61</v>
      </c>
      <c r="AF885" s="0" t="s">
        <v>22</v>
      </c>
      <c r="AG885" s="0" t="s">
        <v>22</v>
      </c>
      <c r="AH885" s="0" t="s">
        <v>22</v>
      </c>
      <c r="AI885" s="0" t="s">
        <v>22</v>
      </c>
      <c r="AJ885" s="0" t="s">
        <v>3622</v>
      </c>
      <c r="AK885" s="0" t="s">
        <v>3622</v>
      </c>
    </row>
    <row customHeight="1" ht="11.25">
      <c r="A886" s="0" t="s">
        <v>22</v>
      </c>
      <c r="B886" s="0" t="s">
        <v>48</v>
      </c>
      <c r="C886" s="0" t="s">
        <v>50</v>
      </c>
      <c r="D886" s="0" t="s">
        <v>22</v>
      </c>
      <c r="E886" s="0" t="s">
        <v>5299</v>
      </c>
      <c r="F886" s="0" t="s">
        <v>1257</v>
      </c>
      <c r="G886" s="0" t="s">
        <v>148</v>
      </c>
      <c r="H886" s="0" t="s">
        <v>148</v>
      </c>
      <c r="I886" s="0" t="s">
        <v>149</v>
      </c>
      <c r="J886" s="0" t="s">
        <v>1438</v>
      </c>
      <c r="K886" s="0" t="s">
        <v>1439</v>
      </c>
      <c r="L886" s="0" t="s">
        <v>1440</v>
      </c>
      <c r="M886" s="0" t="s">
        <v>1261</v>
      </c>
      <c r="N886" s="0" t="s">
        <v>98</v>
      </c>
      <c r="O886" s="0" t="s">
        <v>148</v>
      </c>
      <c r="P886" s="0" t="s">
        <v>148</v>
      </c>
      <c r="Q886" s="0" t="s">
        <v>149</v>
      </c>
      <c r="R886" s="0" t="s">
        <v>1438</v>
      </c>
      <c r="S886" s="0" t="s">
        <v>1439</v>
      </c>
      <c r="T886" s="0" t="s">
        <v>3604</v>
      </c>
      <c r="U886" s="0" t="s">
        <v>3605</v>
      </c>
      <c r="V886" s="0" t="s">
        <v>3606</v>
      </c>
      <c r="W886" s="0" t="s">
        <v>3607</v>
      </c>
      <c r="X886" s="0" t="s">
        <v>3608</v>
      </c>
      <c r="Y886" s="0" t="s">
        <v>3605</v>
      </c>
      <c r="Z886" s="0" t="s">
        <v>5300</v>
      </c>
      <c r="AA886" s="0" t="s">
        <v>3628</v>
      </c>
      <c r="AB886" s="0" t="s">
        <v>5301</v>
      </c>
      <c r="AC886" s="0" t="s">
        <v>19</v>
      </c>
      <c r="AD886" s="0" t="s">
        <v>19</v>
      </c>
      <c r="AE886" s="0" t="s">
        <v>61</v>
      </c>
      <c r="AF886" s="0" t="s">
        <v>22</v>
      </c>
      <c r="AG886" s="0" t="s">
        <v>22</v>
      </c>
      <c r="AH886" s="0" t="s">
        <v>22</v>
      </c>
      <c r="AI886" s="0" t="s">
        <v>22</v>
      </c>
      <c r="AJ886" s="0" t="s">
        <v>109</v>
      </c>
      <c r="AK886" s="0" t="s">
        <v>109</v>
      </c>
    </row>
    <row customHeight="1" ht="11.25">
      <c r="A887" s="0" t="s">
        <v>22</v>
      </c>
      <c r="B887" s="0" t="s">
        <v>48</v>
      </c>
      <c r="C887" s="0" t="s">
        <v>50</v>
      </c>
      <c r="D887" s="0" t="s">
        <v>22</v>
      </c>
      <c r="E887" s="0" t="s">
        <v>5299</v>
      </c>
      <c r="F887" s="0" t="s">
        <v>1257</v>
      </c>
      <c r="G887" s="0" t="s">
        <v>148</v>
      </c>
      <c r="H887" s="0" t="s">
        <v>148</v>
      </c>
      <c r="I887" s="0" t="s">
        <v>149</v>
      </c>
      <c r="J887" s="0" t="s">
        <v>1438</v>
      </c>
      <c r="K887" s="0" t="s">
        <v>1439</v>
      </c>
      <c r="L887" s="0" t="s">
        <v>1440</v>
      </c>
      <c r="M887" s="0" t="s">
        <v>1261</v>
      </c>
      <c r="N887" s="0" t="s">
        <v>98</v>
      </c>
      <c r="O887" s="0" t="s">
        <v>148</v>
      </c>
      <c r="P887" s="0" t="s">
        <v>148</v>
      </c>
      <c r="Q887" s="0" t="s">
        <v>149</v>
      </c>
      <c r="R887" s="0" t="s">
        <v>1438</v>
      </c>
      <c r="S887" s="0" t="s">
        <v>1439</v>
      </c>
      <c r="T887" s="0" t="s">
        <v>3604</v>
      </c>
      <c r="U887" s="0" t="s">
        <v>3605</v>
      </c>
      <c r="V887" s="0" t="s">
        <v>3606</v>
      </c>
      <c r="W887" s="0" t="s">
        <v>3607</v>
      </c>
      <c r="X887" s="0" t="s">
        <v>3608</v>
      </c>
      <c r="Y887" s="0" t="s">
        <v>3605</v>
      </c>
      <c r="Z887" s="0" t="s">
        <v>5300</v>
      </c>
      <c r="AA887" s="0" t="s">
        <v>3628</v>
      </c>
      <c r="AB887" s="0" t="s">
        <v>5301</v>
      </c>
      <c r="AC887" s="0" t="s">
        <v>19</v>
      </c>
      <c r="AD887" s="0" t="s">
        <v>19</v>
      </c>
      <c r="AE887" s="0" t="s">
        <v>61</v>
      </c>
      <c r="AF887" s="0" t="s">
        <v>22</v>
      </c>
      <c r="AG887" s="0" t="s">
        <v>22</v>
      </c>
      <c r="AH887" s="0" t="s">
        <v>22</v>
      </c>
      <c r="AI887" s="0" t="s">
        <v>22</v>
      </c>
      <c r="AJ887" s="0" t="s">
        <v>109</v>
      </c>
      <c r="AK887" s="0" t="s">
        <v>109</v>
      </c>
    </row>
    <row customHeight="1" ht="11.25">
      <c r="A888" s="0" t="s">
        <v>22</v>
      </c>
      <c r="B888" s="0" t="s">
        <v>48</v>
      </c>
      <c r="C888" s="0" t="s">
        <v>50</v>
      </c>
      <c r="D888" s="0" t="s">
        <v>22</v>
      </c>
      <c r="E888" s="0" t="s">
        <v>5302</v>
      </c>
      <c r="F888" s="0" t="s">
        <v>1257</v>
      </c>
      <c r="G888" s="0" t="s">
        <v>148</v>
      </c>
      <c r="H888" s="0" t="s">
        <v>148</v>
      </c>
      <c r="I888" s="0" t="s">
        <v>149</v>
      </c>
      <c r="J888" s="0" t="s">
        <v>1438</v>
      </c>
      <c r="K888" s="0" t="s">
        <v>1439</v>
      </c>
      <c r="L888" s="0" t="s">
        <v>1440</v>
      </c>
      <c r="M888" s="0" t="s">
        <v>1261</v>
      </c>
      <c r="N888" s="0" t="s">
        <v>98</v>
      </c>
      <c r="O888" s="0" t="s">
        <v>148</v>
      </c>
      <c r="P888" s="0" t="s">
        <v>148</v>
      </c>
      <c r="Q888" s="0" t="s">
        <v>149</v>
      </c>
      <c r="R888" s="0" t="s">
        <v>1438</v>
      </c>
      <c r="S888" s="0" t="s">
        <v>1439</v>
      </c>
      <c r="T888" s="0" t="s">
        <v>3604</v>
      </c>
      <c r="U888" s="0" t="s">
        <v>3605</v>
      </c>
      <c r="V888" s="0" t="s">
        <v>3606</v>
      </c>
      <c r="W888" s="0" t="s">
        <v>3607</v>
      </c>
      <c r="X888" s="0" t="s">
        <v>3608</v>
      </c>
      <c r="Y888" s="0" t="s">
        <v>3605</v>
      </c>
      <c r="Z888" s="0" t="s">
        <v>5303</v>
      </c>
      <c r="AA888" s="0" t="s">
        <v>3961</v>
      </c>
      <c r="AB888" s="0" t="s">
        <v>5304</v>
      </c>
      <c r="AC888" s="0" t="s">
        <v>19</v>
      </c>
      <c r="AD888" s="0" t="s">
        <v>19</v>
      </c>
      <c r="AE888" s="0" t="s">
        <v>61</v>
      </c>
      <c r="AF888" s="0" t="s">
        <v>22</v>
      </c>
      <c r="AG888" s="0" t="s">
        <v>22</v>
      </c>
      <c r="AH888" s="0" t="s">
        <v>22</v>
      </c>
      <c r="AI888" s="0" t="s">
        <v>22</v>
      </c>
      <c r="AJ888" s="0" t="s">
        <v>2261</v>
      </c>
      <c r="AK888" s="0" t="s">
        <v>2261</v>
      </c>
    </row>
    <row customHeight="1" ht="11.25">
      <c r="A889" s="0" t="s">
        <v>22</v>
      </c>
      <c r="B889" s="0" t="s">
        <v>48</v>
      </c>
      <c r="C889" s="0" t="s">
        <v>50</v>
      </c>
      <c r="D889" s="0" t="s">
        <v>22</v>
      </c>
      <c r="E889" s="0" t="s">
        <v>5302</v>
      </c>
      <c r="F889" s="0" t="s">
        <v>1257</v>
      </c>
      <c r="G889" s="0" t="s">
        <v>148</v>
      </c>
      <c r="H889" s="0" t="s">
        <v>148</v>
      </c>
      <c r="I889" s="0" t="s">
        <v>149</v>
      </c>
      <c r="J889" s="0" t="s">
        <v>1438</v>
      </c>
      <c r="K889" s="0" t="s">
        <v>1439</v>
      </c>
      <c r="L889" s="0" t="s">
        <v>1440</v>
      </c>
      <c r="M889" s="0" t="s">
        <v>1261</v>
      </c>
      <c r="N889" s="0" t="s">
        <v>98</v>
      </c>
      <c r="O889" s="0" t="s">
        <v>148</v>
      </c>
      <c r="P889" s="0" t="s">
        <v>148</v>
      </c>
      <c r="Q889" s="0" t="s">
        <v>149</v>
      </c>
      <c r="R889" s="0" t="s">
        <v>1438</v>
      </c>
      <c r="S889" s="0" t="s">
        <v>1439</v>
      </c>
      <c r="T889" s="0" t="s">
        <v>3604</v>
      </c>
      <c r="U889" s="0" t="s">
        <v>3605</v>
      </c>
      <c r="V889" s="0" t="s">
        <v>3606</v>
      </c>
      <c r="W889" s="0" t="s">
        <v>3607</v>
      </c>
      <c r="X889" s="0" t="s">
        <v>3608</v>
      </c>
      <c r="Y889" s="0" t="s">
        <v>3605</v>
      </c>
      <c r="Z889" s="0" t="s">
        <v>5303</v>
      </c>
      <c r="AA889" s="0" t="s">
        <v>3961</v>
      </c>
      <c r="AB889" s="0" t="s">
        <v>5304</v>
      </c>
      <c r="AC889" s="0" t="s">
        <v>19</v>
      </c>
      <c r="AD889" s="0" t="s">
        <v>19</v>
      </c>
      <c r="AE889" s="0" t="s">
        <v>61</v>
      </c>
      <c r="AF889" s="0" t="s">
        <v>22</v>
      </c>
      <c r="AG889" s="0" t="s">
        <v>22</v>
      </c>
      <c r="AH889" s="0" t="s">
        <v>22</v>
      </c>
      <c r="AI889" s="0" t="s">
        <v>22</v>
      </c>
      <c r="AJ889" s="0" t="s">
        <v>2261</v>
      </c>
      <c r="AK889" s="0" t="s">
        <v>2261</v>
      </c>
    </row>
    <row customHeight="1" ht="11.25">
      <c r="A890" s="0" t="s">
        <v>22</v>
      </c>
      <c r="B890" s="0" t="s">
        <v>48</v>
      </c>
      <c r="C890" s="0" t="s">
        <v>50</v>
      </c>
      <c r="D890" s="0" t="s">
        <v>22</v>
      </c>
      <c r="E890" s="0" t="s">
        <v>5305</v>
      </c>
      <c r="F890" s="0" t="s">
        <v>1257</v>
      </c>
      <c r="G890" s="0" t="s">
        <v>178</v>
      </c>
      <c r="H890" s="0" t="s">
        <v>178</v>
      </c>
      <c r="I890" s="0" t="s">
        <v>179</v>
      </c>
      <c r="J890" s="0" t="s">
        <v>1617</v>
      </c>
      <c r="K890" s="0" t="s">
        <v>1618</v>
      </c>
      <c r="L890" s="0" t="s">
        <v>1617</v>
      </c>
      <c r="M890" s="0" t="s">
        <v>1261</v>
      </c>
      <c r="N890" s="0" t="s">
        <v>98</v>
      </c>
      <c r="O890" s="0" t="s">
        <v>178</v>
      </c>
      <c r="P890" s="0" t="s">
        <v>178</v>
      </c>
      <c r="Q890" s="0" t="s">
        <v>179</v>
      </c>
      <c r="R890" s="0" t="s">
        <v>1617</v>
      </c>
      <c r="S890" s="0" t="s">
        <v>1618</v>
      </c>
      <c r="T890" s="0" t="s">
        <v>3604</v>
      </c>
      <c r="U890" s="0" t="s">
        <v>3605</v>
      </c>
      <c r="V890" s="0" t="s">
        <v>3606</v>
      </c>
      <c r="W890" s="0" t="s">
        <v>3607</v>
      </c>
      <c r="X890" s="0" t="s">
        <v>3608</v>
      </c>
      <c r="Y890" s="0" t="s">
        <v>3605</v>
      </c>
      <c r="Z890" s="0" t="s">
        <v>5306</v>
      </c>
      <c r="AA890" s="0" t="s">
        <v>5056</v>
      </c>
      <c r="AB890" s="0" t="s">
        <v>5307</v>
      </c>
      <c r="AC890" s="0" t="s">
        <v>19</v>
      </c>
      <c r="AD890" s="0" t="s">
        <v>19</v>
      </c>
      <c r="AE890" s="0" t="s">
        <v>61</v>
      </c>
      <c r="AF890" s="0" t="s">
        <v>22</v>
      </c>
      <c r="AG890" s="0" t="s">
        <v>22</v>
      </c>
      <c r="AH890" s="0" t="s">
        <v>22</v>
      </c>
      <c r="AI890" s="0" t="s">
        <v>22</v>
      </c>
      <c r="AJ890" s="0" t="s">
        <v>3622</v>
      </c>
      <c r="AK890" s="0" t="s">
        <v>3622</v>
      </c>
    </row>
    <row customHeight="1" ht="11.25">
      <c r="A891" s="0" t="s">
        <v>22</v>
      </c>
      <c r="B891" s="0" t="s">
        <v>48</v>
      </c>
      <c r="C891" s="0" t="s">
        <v>50</v>
      </c>
      <c r="D891" s="0" t="s">
        <v>22</v>
      </c>
      <c r="E891" s="0" t="s">
        <v>5305</v>
      </c>
      <c r="F891" s="0" t="s">
        <v>1257</v>
      </c>
      <c r="G891" s="0" t="s">
        <v>178</v>
      </c>
      <c r="H891" s="0" t="s">
        <v>178</v>
      </c>
      <c r="I891" s="0" t="s">
        <v>179</v>
      </c>
      <c r="J891" s="0" t="s">
        <v>1617</v>
      </c>
      <c r="K891" s="0" t="s">
        <v>1618</v>
      </c>
      <c r="L891" s="0" t="s">
        <v>1617</v>
      </c>
      <c r="M891" s="0" t="s">
        <v>1261</v>
      </c>
      <c r="N891" s="0" t="s">
        <v>98</v>
      </c>
      <c r="O891" s="0" t="s">
        <v>178</v>
      </c>
      <c r="P891" s="0" t="s">
        <v>178</v>
      </c>
      <c r="Q891" s="0" t="s">
        <v>179</v>
      </c>
      <c r="R891" s="0" t="s">
        <v>1617</v>
      </c>
      <c r="S891" s="0" t="s">
        <v>1618</v>
      </c>
      <c r="T891" s="0" t="s">
        <v>3604</v>
      </c>
      <c r="U891" s="0" t="s">
        <v>3605</v>
      </c>
      <c r="V891" s="0" t="s">
        <v>3606</v>
      </c>
      <c r="W891" s="0" t="s">
        <v>3607</v>
      </c>
      <c r="X891" s="0" t="s">
        <v>3608</v>
      </c>
      <c r="Y891" s="0" t="s">
        <v>3605</v>
      </c>
      <c r="Z891" s="0" t="s">
        <v>5306</v>
      </c>
      <c r="AA891" s="0" t="s">
        <v>5056</v>
      </c>
      <c r="AB891" s="0" t="s">
        <v>5307</v>
      </c>
      <c r="AC891" s="0" t="s">
        <v>19</v>
      </c>
      <c r="AD891" s="0" t="s">
        <v>19</v>
      </c>
      <c r="AE891" s="0" t="s">
        <v>61</v>
      </c>
      <c r="AF891" s="0" t="s">
        <v>22</v>
      </c>
      <c r="AG891" s="0" t="s">
        <v>22</v>
      </c>
      <c r="AH891" s="0" t="s">
        <v>22</v>
      </c>
      <c r="AI891" s="0" t="s">
        <v>22</v>
      </c>
      <c r="AJ891" s="0" t="s">
        <v>3622</v>
      </c>
      <c r="AK891" s="0" t="s">
        <v>3622</v>
      </c>
    </row>
    <row customHeight="1" ht="11.25">
      <c r="A892" s="0" t="s">
        <v>22</v>
      </c>
      <c r="B892" s="0" t="s">
        <v>48</v>
      </c>
      <c r="C892" s="0" t="s">
        <v>50</v>
      </c>
      <c r="D892" s="0" t="s">
        <v>22</v>
      </c>
      <c r="E892" s="0" t="s">
        <v>5308</v>
      </c>
      <c r="F892" s="0" t="s">
        <v>1257</v>
      </c>
      <c r="G892" s="0" t="s">
        <v>148</v>
      </c>
      <c r="H892" s="0" t="s">
        <v>148</v>
      </c>
      <c r="I892" s="0" t="s">
        <v>149</v>
      </c>
      <c r="J892" s="0" t="s">
        <v>1438</v>
      </c>
      <c r="K892" s="0" t="s">
        <v>1439</v>
      </c>
      <c r="L892" s="0" t="s">
        <v>1440</v>
      </c>
      <c r="M892" s="0" t="s">
        <v>1261</v>
      </c>
      <c r="N892" s="0" t="s">
        <v>98</v>
      </c>
      <c r="O892" s="0" t="s">
        <v>148</v>
      </c>
      <c r="P892" s="0" t="s">
        <v>148</v>
      </c>
      <c r="Q892" s="0" t="s">
        <v>149</v>
      </c>
      <c r="R892" s="0" t="s">
        <v>1438</v>
      </c>
      <c r="S892" s="0" t="s">
        <v>1439</v>
      </c>
      <c r="T892" s="0" t="s">
        <v>3604</v>
      </c>
      <c r="U892" s="0" t="s">
        <v>3605</v>
      </c>
      <c r="V892" s="0" t="s">
        <v>3606</v>
      </c>
      <c r="W892" s="0" t="s">
        <v>3607</v>
      </c>
      <c r="X892" s="0" t="s">
        <v>3608</v>
      </c>
      <c r="Y892" s="0" t="s">
        <v>3605</v>
      </c>
      <c r="Z892" s="0" t="s">
        <v>5309</v>
      </c>
      <c r="AA892" s="0" t="s">
        <v>3908</v>
      </c>
      <c r="AB892" s="0" t="s">
        <v>5310</v>
      </c>
      <c r="AC892" s="0" t="s">
        <v>19</v>
      </c>
      <c r="AD892" s="0" t="s">
        <v>19</v>
      </c>
      <c r="AE892" s="0" t="s">
        <v>61</v>
      </c>
      <c r="AF892" s="0" t="s">
        <v>22</v>
      </c>
      <c r="AG892" s="0" t="s">
        <v>22</v>
      </c>
      <c r="AH892" s="0" t="s">
        <v>22</v>
      </c>
      <c r="AI892" s="0" t="s">
        <v>22</v>
      </c>
      <c r="AJ892" s="0" t="s">
        <v>2261</v>
      </c>
      <c r="AK892" s="0" t="s">
        <v>2261</v>
      </c>
    </row>
    <row customHeight="1" ht="11.25">
      <c r="A893" s="0" t="s">
        <v>22</v>
      </c>
      <c r="B893" s="0" t="s">
        <v>48</v>
      </c>
      <c r="C893" s="0" t="s">
        <v>50</v>
      </c>
      <c r="D893" s="0" t="s">
        <v>22</v>
      </c>
      <c r="E893" s="0" t="s">
        <v>5308</v>
      </c>
      <c r="F893" s="0" t="s">
        <v>1257</v>
      </c>
      <c r="G893" s="0" t="s">
        <v>148</v>
      </c>
      <c r="H893" s="0" t="s">
        <v>148</v>
      </c>
      <c r="I893" s="0" t="s">
        <v>149</v>
      </c>
      <c r="J893" s="0" t="s">
        <v>1438</v>
      </c>
      <c r="K893" s="0" t="s">
        <v>1439</v>
      </c>
      <c r="L893" s="0" t="s">
        <v>1440</v>
      </c>
      <c r="M893" s="0" t="s">
        <v>1261</v>
      </c>
      <c r="N893" s="0" t="s">
        <v>98</v>
      </c>
      <c r="O893" s="0" t="s">
        <v>148</v>
      </c>
      <c r="P893" s="0" t="s">
        <v>148</v>
      </c>
      <c r="Q893" s="0" t="s">
        <v>149</v>
      </c>
      <c r="R893" s="0" t="s">
        <v>1438</v>
      </c>
      <c r="S893" s="0" t="s">
        <v>1439</v>
      </c>
      <c r="T893" s="0" t="s">
        <v>3604</v>
      </c>
      <c r="U893" s="0" t="s">
        <v>3605</v>
      </c>
      <c r="V893" s="0" t="s">
        <v>3606</v>
      </c>
      <c r="W893" s="0" t="s">
        <v>3607</v>
      </c>
      <c r="X893" s="0" t="s">
        <v>3608</v>
      </c>
      <c r="Y893" s="0" t="s">
        <v>3605</v>
      </c>
      <c r="Z893" s="0" t="s">
        <v>5309</v>
      </c>
      <c r="AA893" s="0" t="s">
        <v>3908</v>
      </c>
      <c r="AB893" s="0" t="s">
        <v>5310</v>
      </c>
      <c r="AC893" s="0" t="s">
        <v>19</v>
      </c>
      <c r="AD893" s="0" t="s">
        <v>19</v>
      </c>
      <c r="AE893" s="0" t="s">
        <v>61</v>
      </c>
      <c r="AF893" s="0" t="s">
        <v>22</v>
      </c>
      <c r="AG893" s="0" t="s">
        <v>22</v>
      </c>
      <c r="AH893" s="0" t="s">
        <v>22</v>
      </c>
      <c r="AI893" s="0" t="s">
        <v>22</v>
      </c>
      <c r="AJ893" s="0" t="s">
        <v>2261</v>
      </c>
      <c r="AK893" s="0" t="s">
        <v>2261</v>
      </c>
    </row>
    <row customHeight="1" ht="11.25">
      <c r="A894" s="0" t="s">
        <v>22</v>
      </c>
      <c r="B894" s="0" t="s">
        <v>48</v>
      </c>
      <c r="C894" s="0" t="s">
        <v>50</v>
      </c>
      <c r="D894" s="0" t="s">
        <v>22</v>
      </c>
      <c r="E894" s="0" t="s">
        <v>5311</v>
      </c>
      <c r="F894" s="0" t="s">
        <v>1257</v>
      </c>
      <c r="G894" s="0" t="s">
        <v>148</v>
      </c>
      <c r="H894" s="0" t="s">
        <v>148</v>
      </c>
      <c r="I894" s="0" t="s">
        <v>149</v>
      </c>
      <c r="J894" s="0" t="s">
        <v>1438</v>
      </c>
      <c r="K894" s="0" t="s">
        <v>1439</v>
      </c>
      <c r="L894" s="0" t="s">
        <v>1440</v>
      </c>
      <c r="M894" s="0" t="s">
        <v>1261</v>
      </c>
      <c r="N894" s="0" t="s">
        <v>98</v>
      </c>
      <c r="O894" s="0" t="s">
        <v>148</v>
      </c>
      <c r="P894" s="0" t="s">
        <v>148</v>
      </c>
      <c r="Q894" s="0" t="s">
        <v>149</v>
      </c>
      <c r="R894" s="0" t="s">
        <v>1438</v>
      </c>
      <c r="S894" s="0" t="s">
        <v>1439</v>
      </c>
      <c r="T894" s="0" t="s">
        <v>3604</v>
      </c>
      <c r="U894" s="0" t="s">
        <v>3605</v>
      </c>
      <c r="V894" s="0" t="s">
        <v>3606</v>
      </c>
      <c r="W894" s="0" t="s">
        <v>3607</v>
      </c>
      <c r="X894" s="0" t="s">
        <v>3608</v>
      </c>
      <c r="Y894" s="0" t="s">
        <v>3605</v>
      </c>
      <c r="Z894" s="0" t="s">
        <v>5312</v>
      </c>
      <c r="AA894" s="0" t="s">
        <v>3819</v>
      </c>
      <c r="AB894" s="0" t="s">
        <v>5313</v>
      </c>
      <c r="AC894" s="0" t="s">
        <v>19</v>
      </c>
      <c r="AD894" s="0" t="s">
        <v>19</v>
      </c>
      <c r="AE894" s="0" t="s">
        <v>61</v>
      </c>
      <c r="AF894" s="0" t="s">
        <v>22</v>
      </c>
      <c r="AG894" s="0" t="s">
        <v>22</v>
      </c>
      <c r="AH894" s="0" t="s">
        <v>22</v>
      </c>
      <c r="AI894" s="0" t="s">
        <v>22</v>
      </c>
      <c r="AJ894" s="0" t="s">
        <v>2261</v>
      </c>
      <c r="AK894" s="0" t="s">
        <v>2261</v>
      </c>
    </row>
    <row customHeight="1" ht="11.25">
      <c r="A895" s="0" t="s">
        <v>22</v>
      </c>
      <c r="B895" s="0" t="s">
        <v>48</v>
      </c>
      <c r="C895" s="0" t="s">
        <v>50</v>
      </c>
      <c r="D895" s="0" t="s">
        <v>22</v>
      </c>
      <c r="E895" s="0" t="s">
        <v>5311</v>
      </c>
      <c r="F895" s="0" t="s">
        <v>1257</v>
      </c>
      <c r="G895" s="0" t="s">
        <v>148</v>
      </c>
      <c r="H895" s="0" t="s">
        <v>148</v>
      </c>
      <c r="I895" s="0" t="s">
        <v>149</v>
      </c>
      <c r="J895" s="0" t="s">
        <v>1438</v>
      </c>
      <c r="K895" s="0" t="s">
        <v>1439</v>
      </c>
      <c r="L895" s="0" t="s">
        <v>1440</v>
      </c>
      <c r="M895" s="0" t="s">
        <v>1261</v>
      </c>
      <c r="N895" s="0" t="s">
        <v>98</v>
      </c>
      <c r="O895" s="0" t="s">
        <v>148</v>
      </c>
      <c r="P895" s="0" t="s">
        <v>148</v>
      </c>
      <c r="Q895" s="0" t="s">
        <v>149</v>
      </c>
      <c r="R895" s="0" t="s">
        <v>1438</v>
      </c>
      <c r="S895" s="0" t="s">
        <v>1439</v>
      </c>
      <c r="T895" s="0" t="s">
        <v>3604</v>
      </c>
      <c r="U895" s="0" t="s">
        <v>3605</v>
      </c>
      <c r="V895" s="0" t="s">
        <v>3606</v>
      </c>
      <c r="W895" s="0" t="s">
        <v>3607</v>
      </c>
      <c r="X895" s="0" t="s">
        <v>3608</v>
      </c>
      <c r="Y895" s="0" t="s">
        <v>3605</v>
      </c>
      <c r="Z895" s="0" t="s">
        <v>5312</v>
      </c>
      <c r="AA895" s="0" t="s">
        <v>3819</v>
      </c>
      <c r="AB895" s="0" t="s">
        <v>5313</v>
      </c>
      <c r="AC895" s="0" t="s">
        <v>19</v>
      </c>
      <c r="AD895" s="0" t="s">
        <v>19</v>
      </c>
      <c r="AE895" s="0" t="s">
        <v>61</v>
      </c>
      <c r="AF895" s="0" t="s">
        <v>22</v>
      </c>
      <c r="AG895" s="0" t="s">
        <v>22</v>
      </c>
      <c r="AH895" s="0" t="s">
        <v>22</v>
      </c>
      <c r="AI895" s="0" t="s">
        <v>22</v>
      </c>
      <c r="AJ895" s="0" t="s">
        <v>2261</v>
      </c>
      <c r="AK895" s="0" t="s">
        <v>2261</v>
      </c>
    </row>
    <row customHeight="1" ht="11.25">
      <c r="A896" s="0" t="s">
        <v>22</v>
      </c>
      <c r="B896" s="0" t="s">
        <v>48</v>
      </c>
      <c r="C896" s="0" t="s">
        <v>50</v>
      </c>
      <c r="D896" s="0" t="s">
        <v>22</v>
      </c>
      <c r="E896" s="0" t="s">
        <v>5314</v>
      </c>
      <c r="F896" s="0" t="s">
        <v>1257</v>
      </c>
      <c r="G896" s="0" t="s">
        <v>148</v>
      </c>
      <c r="H896" s="0" t="s">
        <v>148</v>
      </c>
      <c r="I896" s="0" t="s">
        <v>149</v>
      </c>
      <c r="J896" s="0" t="s">
        <v>5315</v>
      </c>
      <c r="K896" s="0" t="s">
        <v>5316</v>
      </c>
      <c r="L896" s="0" t="s">
        <v>5317</v>
      </c>
      <c r="M896" s="0" t="s">
        <v>1261</v>
      </c>
      <c r="N896" s="0" t="s">
        <v>98</v>
      </c>
      <c r="O896" s="0" t="s">
        <v>148</v>
      </c>
      <c r="P896" s="0" t="s">
        <v>148</v>
      </c>
      <c r="Q896" s="0" t="s">
        <v>149</v>
      </c>
      <c r="R896" s="0" t="s">
        <v>5315</v>
      </c>
      <c r="S896" s="0" t="s">
        <v>5316</v>
      </c>
      <c r="T896" s="0" t="s">
        <v>3604</v>
      </c>
      <c r="U896" s="0" t="s">
        <v>3605</v>
      </c>
      <c r="V896" s="0" t="s">
        <v>3606</v>
      </c>
      <c r="W896" s="0" t="s">
        <v>3607</v>
      </c>
      <c r="X896" s="0" t="s">
        <v>3608</v>
      </c>
      <c r="Y896" s="0" t="s">
        <v>3605</v>
      </c>
      <c r="Z896" s="0" t="s">
        <v>5318</v>
      </c>
      <c r="AA896" s="0" t="s">
        <v>4106</v>
      </c>
      <c r="AB896" s="0" t="s">
        <v>5319</v>
      </c>
      <c r="AC896" s="0" t="s">
        <v>19</v>
      </c>
      <c r="AD896" s="0" t="s">
        <v>19</v>
      </c>
      <c r="AE896" s="0" t="s">
        <v>61</v>
      </c>
      <c r="AF896" s="0" t="s">
        <v>22</v>
      </c>
      <c r="AG896" s="0" t="s">
        <v>22</v>
      </c>
      <c r="AH896" s="0" t="s">
        <v>22</v>
      </c>
      <c r="AI896" s="0" t="s">
        <v>22</v>
      </c>
      <c r="AJ896" s="0" t="s">
        <v>5320</v>
      </c>
      <c r="AK896" s="0" t="s">
        <v>5320</v>
      </c>
    </row>
    <row customHeight="1" ht="11.25">
      <c r="A897" s="0" t="s">
        <v>22</v>
      </c>
      <c r="B897" s="0" t="s">
        <v>48</v>
      </c>
      <c r="C897" s="0" t="s">
        <v>50</v>
      </c>
      <c r="D897" s="0" t="s">
        <v>22</v>
      </c>
      <c r="E897" s="0" t="s">
        <v>5314</v>
      </c>
      <c r="F897" s="0" t="s">
        <v>1257</v>
      </c>
      <c r="G897" s="0" t="s">
        <v>148</v>
      </c>
      <c r="H897" s="0" t="s">
        <v>148</v>
      </c>
      <c r="I897" s="0" t="s">
        <v>149</v>
      </c>
      <c r="J897" s="0" t="s">
        <v>5315</v>
      </c>
      <c r="K897" s="0" t="s">
        <v>5316</v>
      </c>
      <c r="L897" s="0" t="s">
        <v>5317</v>
      </c>
      <c r="M897" s="0" t="s">
        <v>1261</v>
      </c>
      <c r="N897" s="0" t="s">
        <v>98</v>
      </c>
      <c r="O897" s="0" t="s">
        <v>148</v>
      </c>
      <c r="P897" s="0" t="s">
        <v>148</v>
      </c>
      <c r="Q897" s="0" t="s">
        <v>149</v>
      </c>
      <c r="R897" s="0" t="s">
        <v>5315</v>
      </c>
      <c r="S897" s="0" t="s">
        <v>5316</v>
      </c>
      <c r="T897" s="0" t="s">
        <v>3604</v>
      </c>
      <c r="U897" s="0" t="s">
        <v>3605</v>
      </c>
      <c r="V897" s="0" t="s">
        <v>3606</v>
      </c>
      <c r="W897" s="0" t="s">
        <v>3607</v>
      </c>
      <c r="X897" s="0" t="s">
        <v>3608</v>
      </c>
      <c r="Y897" s="0" t="s">
        <v>3605</v>
      </c>
      <c r="Z897" s="0" t="s">
        <v>5318</v>
      </c>
      <c r="AA897" s="0" t="s">
        <v>4106</v>
      </c>
      <c r="AB897" s="0" t="s">
        <v>5319</v>
      </c>
      <c r="AC897" s="0" t="s">
        <v>19</v>
      </c>
      <c r="AD897" s="0" t="s">
        <v>19</v>
      </c>
      <c r="AE897" s="0" t="s">
        <v>61</v>
      </c>
      <c r="AF897" s="0" t="s">
        <v>22</v>
      </c>
      <c r="AG897" s="0" t="s">
        <v>22</v>
      </c>
      <c r="AH897" s="0" t="s">
        <v>22</v>
      </c>
      <c r="AI897" s="0" t="s">
        <v>22</v>
      </c>
      <c r="AJ897" s="0" t="s">
        <v>5320</v>
      </c>
      <c r="AK897" s="0" t="s">
        <v>5320</v>
      </c>
    </row>
    <row customHeight="1" ht="11.25">
      <c r="A898" s="0" t="s">
        <v>22</v>
      </c>
      <c r="B898" s="0" t="s">
        <v>48</v>
      </c>
      <c r="C898" s="0" t="s">
        <v>50</v>
      </c>
      <c r="D898" s="0" t="s">
        <v>22</v>
      </c>
      <c r="E898" s="0" t="s">
        <v>5314</v>
      </c>
      <c r="F898" s="0" t="s">
        <v>1257</v>
      </c>
      <c r="G898" s="0" t="s">
        <v>148</v>
      </c>
      <c r="H898" s="0" t="s">
        <v>148</v>
      </c>
      <c r="I898" s="0" t="s">
        <v>149</v>
      </c>
      <c r="J898" s="0" t="s">
        <v>1438</v>
      </c>
      <c r="K898" s="0" t="s">
        <v>1439</v>
      </c>
      <c r="L898" s="0" t="s">
        <v>1440</v>
      </c>
      <c r="M898" s="0" t="s">
        <v>1261</v>
      </c>
      <c r="N898" s="0" t="s">
        <v>98</v>
      </c>
      <c r="O898" s="0" t="s">
        <v>148</v>
      </c>
      <c r="P898" s="0" t="s">
        <v>148</v>
      </c>
      <c r="Q898" s="0" t="s">
        <v>149</v>
      </c>
      <c r="R898" s="0" t="s">
        <v>1438</v>
      </c>
      <c r="S898" s="0" t="s">
        <v>1439</v>
      </c>
      <c r="T898" s="0" t="s">
        <v>3604</v>
      </c>
      <c r="U898" s="0" t="s">
        <v>3605</v>
      </c>
      <c r="V898" s="0" t="s">
        <v>3606</v>
      </c>
      <c r="W898" s="0" t="s">
        <v>3607</v>
      </c>
      <c r="X898" s="0" t="s">
        <v>3608</v>
      </c>
      <c r="Y898" s="0" t="s">
        <v>3605</v>
      </c>
      <c r="Z898" s="0" t="s">
        <v>5321</v>
      </c>
      <c r="AA898" s="0" t="s">
        <v>4062</v>
      </c>
      <c r="AB898" s="0" t="s">
        <v>5322</v>
      </c>
      <c r="AC898" s="0" t="s">
        <v>19</v>
      </c>
      <c r="AD898" s="0" t="s">
        <v>19</v>
      </c>
      <c r="AE898" s="0" t="s">
        <v>61</v>
      </c>
      <c r="AF898" s="0" t="s">
        <v>22</v>
      </c>
      <c r="AG898" s="0" t="s">
        <v>22</v>
      </c>
      <c r="AH898" s="0" t="s">
        <v>22</v>
      </c>
      <c r="AI898" s="0" t="s">
        <v>22</v>
      </c>
      <c r="AJ898" s="0" t="s">
        <v>2261</v>
      </c>
      <c r="AK898" s="0" t="s">
        <v>2261</v>
      </c>
    </row>
    <row customHeight="1" ht="11.25">
      <c r="A899" s="0" t="s">
        <v>22</v>
      </c>
      <c r="B899" s="0" t="s">
        <v>48</v>
      </c>
      <c r="C899" s="0" t="s">
        <v>50</v>
      </c>
      <c r="D899" s="0" t="s">
        <v>22</v>
      </c>
      <c r="E899" s="0" t="s">
        <v>5314</v>
      </c>
      <c r="F899" s="0" t="s">
        <v>1257</v>
      </c>
      <c r="G899" s="0" t="s">
        <v>148</v>
      </c>
      <c r="H899" s="0" t="s">
        <v>148</v>
      </c>
      <c r="I899" s="0" t="s">
        <v>149</v>
      </c>
      <c r="J899" s="0" t="s">
        <v>1438</v>
      </c>
      <c r="K899" s="0" t="s">
        <v>1439</v>
      </c>
      <c r="L899" s="0" t="s">
        <v>1440</v>
      </c>
      <c r="M899" s="0" t="s">
        <v>1261</v>
      </c>
      <c r="N899" s="0" t="s">
        <v>98</v>
      </c>
      <c r="O899" s="0" t="s">
        <v>148</v>
      </c>
      <c r="P899" s="0" t="s">
        <v>148</v>
      </c>
      <c r="Q899" s="0" t="s">
        <v>149</v>
      </c>
      <c r="R899" s="0" t="s">
        <v>1438</v>
      </c>
      <c r="S899" s="0" t="s">
        <v>1439</v>
      </c>
      <c r="T899" s="0" t="s">
        <v>3604</v>
      </c>
      <c r="U899" s="0" t="s">
        <v>3605</v>
      </c>
      <c r="V899" s="0" t="s">
        <v>3606</v>
      </c>
      <c r="W899" s="0" t="s">
        <v>3607</v>
      </c>
      <c r="X899" s="0" t="s">
        <v>3608</v>
      </c>
      <c r="Y899" s="0" t="s">
        <v>3605</v>
      </c>
      <c r="Z899" s="0" t="s">
        <v>5321</v>
      </c>
      <c r="AA899" s="0" t="s">
        <v>4062</v>
      </c>
      <c r="AB899" s="0" t="s">
        <v>5322</v>
      </c>
      <c r="AC899" s="0" t="s">
        <v>19</v>
      </c>
      <c r="AD899" s="0" t="s">
        <v>19</v>
      </c>
      <c r="AE899" s="0" t="s">
        <v>61</v>
      </c>
      <c r="AF899" s="0" t="s">
        <v>22</v>
      </c>
      <c r="AG899" s="0" t="s">
        <v>22</v>
      </c>
      <c r="AH899" s="0" t="s">
        <v>22</v>
      </c>
      <c r="AI899" s="0" t="s">
        <v>22</v>
      </c>
      <c r="AJ899" s="0" t="s">
        <v>2261</v>
      </c>
      <c r="AK899" s="0" t="s">
        <v>2261</v>
      </c>
    </row>
    <row customHeight="1" ht="11.25">
      <c r="A900" s="0" t="s">
        <v>22</v>
      </c>
      <c r="B900" s="0" t="s">
        <v>48</v>
      </c>
      <c r="C900" s="0" t="s">
        <v>50</v>
      </c>
      <c r="D900" s="0" t="s">
        <v>22</v>
      </c>
      <c r="E900" s="0" t="s">
        <v>5323</v>
      </c>
      <c r="F900" s="0" t="s">
        <v>1257</v>
      </c>
      <c r="G900" s="0" t="s">
        <v>188</v>
      </c>
      <c r="H900" s="0" t="s">
        <v>188</v>
      </c>
      <c r="I900" s="0" t="s">
        <v>189</v>
      </c>
      <c r="J900" s="0" t="s">
        <v>5324</v>
      </c>
      <c r="K900" s="0" t="s">
        <v>5325</v>
      </c>
      <c r="L900" s="0" t="s">
        <v>5326</v>
      </c>
      <c r="M900" s="0" t="s">
        <v>1261</v>
      </c>
      <c r="N900" s="0" t="s">
        <v>98</v>
      </c>
      <c r="O900" s="0" t="s">
        <v>188</v>
      </c>
      <c r="P900" s="0" t="s">
        <v>188</v>
      </c>
      <c r="Q900" s="0" t="s">
        <v>189</v>
      </c>
      <c r="R900" s="0" t="s">
        <v>5324</v>
      </c>
      <c r="S900" s="0" t="s">
        <v>5325</v>
      </c>
      <c r="T900" s="0" t="s">
        <v>3604</v>
      </c>
      <c r="U900" s="0" t="s">
        <v>3605</v>
      </c>
      <c r="V900" s="0" t="s">
        <v>3606</v>
      </c>
      <c r="W900" s="0" t="s">
        <v>3607</v>
      </c>
      <c r="X900" s="0" t="s">
        <v>3608</v>
      </c>
      <c r="Y900" s="0" t="s">
        <v>3605</v>
      </c>
      <c r="Z900" s="0" t="s">
        <v>3928</v>
      </c>
      <c r="AA900" s="0" t="s">
        <v>3796</v>
      </c>
      <c r="AB900" s="0" t="s">
        <v>5327</v>
      </c>
      <c r="AC900" s="0" t="s">
        <v>19</v>
      </c>
      <c r="AD900" s="0" t="s">
        <v>19</v>
      </c>
      <c r="AE900" s="0" t="s">
        <v>61</v>
      </c>
      <c r="AF900" s="0" t="s">
        <v>22</v>
      </c>
      <c r="AG900" s="0" t="s">
        <v>22</v>
      </c>
      <c r="AH900" s="0" t="s">
        <v>22</v>
      </c>
      <c r="AI900" s="0" t="s">
        <v>22</v>
      </c>
      <c r="AJ900" s="0" t="s">
        <v>5328</v>
      </c>
      <c r="AK900" s="0" t="s">
        <v>5328</v>
      </c>
    </row>
    <row customHeight="1" ht="11.25">
      <c r="A901" s="0" t="s">
        <v>22</v>
      </c>
      <c r="B901" s="0" t="s">
        <v>48</v>
      </c>
      <c r="C901" s="0" t="s">
        <v>50</v>
      </c>
      <c r="D901" s="0" t="s">
        <v>22</v>
      </c>
      <c r="E901" s="0" t="s">
        <v>5323</v>
      </c>
      <c r="F901" s="0" t="s">
        <v>1257</v>
      </c>
      <c r="G901" s="0" t="s">
        <v>188</v>
      </c>
      <c r="H901" s="0" t="s">
        <v>188</v>
      </c>
      <c r="I901" s="0" t="s">
        <v>189</v>
      </c>
      <c r="J901" s="0" t="s">
        <v>5324</v>
      </c>
      <c r="K901" s="0" t="s">
        <v>5325</v>
      </c>
      <c r="L901" s="0" t="s">
        <v>5326</v>
      </c>
      <c r="M901" s="0" t="s">
        <v>1261</v>
      </c>
      <c r="N901" s="0" t="s">
        <v>98</v>
      </c>
      <c r="O901" s="0" t="s">
        <v>188</v>
      </c>
      <c r="P901" s="0" t="s">
        <v>188</v>
      </c>
      <c r="Q901" s="0" t="s">
        <v>189</v>
      </c>
      <c r="R901" s="0" t="s">
        <v>5324</v>
      </c>
      <c r="S901" s="0" t="s">
        <v>5325</v>
      </c>
      <c r="T901" s="0" t="s">
        <v>3604</v>
      </c>
      <c r="U901" s="0" t="s">
        <v>3605</v>
      </c>
      <c r="V901" s="0" t="s">
        <v>3606</v>
      </c>
      <c r="W901" s="0" t="s">
        <v>3607</v>
      </c>
      <c r="X901" s="0" t="s">
        <v>3608</v>
      </c>
      <c r="Y901" s="0" t="s">
        <v>3605</v>
      </c>
      <c r="Z901" s="0" t="s">
        <v>3928</v>
      </c>
      <c r="AA901" s="0" t="s">
        <v>3796</v>
      </c>
      <c r="AB901" s="0" t="s">
        <v>5327</v>
      </c>
      <c r="AC901" s="0" t="s">
        <v>19</v>
      </c>
      <c r="AD901" s="0" t="s">
        <v>19</v>
      </c>
      <c r="AE901" s="0" t="s">
        <v>61</v>
      </c>
      <c r="AF901" s="0" t="s">
        <v>22</v>
      </c>
      <c r="AG901" s="0" t="s">
        <v>22</v>
      </c>
      <c r="AH901" s="0" t="s">
        <v>22</v>
      </c>
      <c r="AI901" s="0" t="s">
        <v>22</v>
      </c>
      <c r="AJ901" s="0" t="s">
        <v>5328</v>
      </c>
      <c r="AK901" s="0" t="s">
        <v>5328</v>
      </c>
    </row>
    <row customHeight="1" ht="11.25">
      <c r="A902" s="0" t="s">
        <v>22</v>
      </c>
      <c r="B902" s="0" t="s">
        <v>48</v>
      </c>
      <c r="C902" s="0" t="s">
        <v>50</v>
      </c>
      <c r="D902" s="0" t="s">
        <v>22</v>
      </c>
      <c r="E902" s="0" t="s">
        <v>5323</v>
      </c>
      <c r="F902" s="0" t="s">
        <v>1257</v>
      </c>
      <c r="G902" s="0" t="s">
        <v>188</v>
      </c>
      <c r="H902" s="0" t="s">
        <v>188</v>
      </c>
      <c r="I902" s="0" t="s">
        <v>189</v>
      </c>
      <c r="J902" s="0" t="s">
        <v>5329</v>
      </c>
      <c r="K902" s="0" t="s">
        <v>5330</v>
      </c>
      <c r="L902" s="0" t="s">
        <v>5331</v>
      </c>
      <c r="M902" s="0" t="s">
        <v>1261</v>
      </c>
      <c r="N902" s="0" t="s">
        <v>98</v>
      </c>
      <c r="O902" s="0" t="s">
        <v>188</v>
      </c>
      <c r="P902" s="0" t="s">
        <v>188</v>
      </c>
      <c r="Q902" s="0" t="s">
        <v>189</v>
      </c>
      <c r="R902" s="0" t="s">
        <v>5329</v>
      </c>
      <c r="S902" s="0" t="s">
        <v>5330</v>
      </c>
      <c r="T902" s="0" t="s">
        <v>3604</v>
      </c>
      <c r="U902" s="0" t="s">
        <v>3605</v>
      </c>
      <c r="V902" s="0" t="s">
        <v>3606</v>
      </c>
      <c r="W902" s="0" t="s">
        <v>3607</v>
      </c>
      <c r="X902" s="0" t="s">
        <v>3608</v>
      </c>
      <c r="Y902" s="0" t="s">
        <v>3605</v>
      </c>
      <c r="Z902" s="0" t="s">
        <v>3870</v>
      </c>
      <c r="AA902" s="0" t="s">
        <v>3889</v>
      </c>
      <c r="AB902" s="0" t="s">
        <v>5332</v>
      </c>
      <c r="AC902" s="0" t="s">
        <v>19</v>
      </c>
      <c r="AD902" s="0" t="s">
        <v>19</v>
      </c>
      <c r="AE902" s="0" t="s">
        <v>61</v>
      </c>
      <c r="AF902" s="0" t="s">
        <v>22</v>
      </c>
      <c r="AG902" s="0" t="s">
        <v>22</v>
      </c>
      <c r="AH902" s="0" t="s">
        <v>22</v>
      </c>
      <c r="AI902" s="0" t="s">
        <v>22</v>
      </c>
      <c r="AJ902" s="0" t="s">
        <v>5333</v>
      </c>
      <c r="AK902" s="0" t="s">
        <v>5333</v>
      </c>
    </row>
    <row customHeight="1" ht="11.25">
      <c r="A903" s="0" t="s">
        <v>22</v>
      </c>
      <c r="B903" s="0" t="s">
        <v>48</v>
      </c>
      <c r="C903" s="0" t="s">
        <v>50</v>
      </c>
      <c r="D903" s="0" t="s">
        <v>22</v>
      </c>
      <c r="E903" s="0" t="s">
        <v>5323</v>
      </c>
      <c r="F903" s="0" t="s">
        <v>1257</v>
      </c>
      <c r="G903" s="0" t="s">
        <v>188</v>
      </c>
      <c r="H903" s="0" t="s">
        <v>188</v>
      </c>
      <c r="I903" s="0" t="s">
        <v>189</v>
      </c>
      <c r="J903" s="0" t="s">
        <v>5329</v>
      </c>
      <c r="K903" s="0" t="s">
        <v>5330</v>
      </c>
      <c r="L903" s="0" t="s">
        <v>5331</v>
      </c>
      <c r="M903" s="0" t="s">
        <v>1261</v>
      </c>
      <c r="N903" s="0" t="s">
        <v>98</v>
      </c>
      <c r="O903" s="0" t="s">
        <v>188</v>
      </c>
      <c r="P903" s="0" t="s">
        <v>188</v>
      </c>
      <c r="Q903" s="0" t="s">
        <v>189</v>
      </c>
      <c r="R903" s="0" t="s">
        <v>5329</v>
      </c>
      <c r="S903" s="0" t="s">
        <v>5330</v>
      </c>
      <c r="T903" s="0" t="s">
        <v>3604</v>
      </c>
      <c r="U903" s="0" t="s">
        <v>3605</v>
      </c>
      <c r="V903" s="0" t="s">
        <v>3606</v>
      </c>
      <c r="W903" s="0" t="s">
        <v>3607</v>
      </c>
      <c r="X903" s="0" t="s">
        <v>3608</v>
      </c>
      <c r="Y903" s="0" t="s">
        <v>3605</v>
      </c>
      <c r="Z903" s="0" t="s">
        <v>3870</v>
      </c>
      <c r="AA903" s="0" t="s">
        <v>3889</v>
      </c>
      <c r="AB903" s="0" t="s">
        <v>5332</v>
      </c>
      <c r="AC903" s="0" t="s">
        <v>19</v>
      </c>
      <c r="AD903" s="0" t="s">
        <v>19</v>
      </c>
      <c r="AE903" s="0" t="s">
        <v>61</v>
      </c>
      <c r="AF903" s="0" t="s">
        <v>22</v>
      </c>
      <c r="AG903" s="0" t="s">
        <v>22</v>
      </c>
      <c r="AH903" s="0" t="s">
        <v>22</v>
      </c>
      <c r="AI903" s="0" t="s">
        <v>22</v>
      </c>
      <c r="AJ903" s="0" t="s">
        <v>5333</v>
      </c>
      <c r="AK903" s="0" t="s">
        <v>5333</v>
      </c>
    </row>
    <row customHeight="1" ht="11.25">
      <c r="A904" s="0" t="s">
        <v>22</v>
      </c>
      <c r="B904" s="0" t="s">
        <v>48</v>
      </c>
      <c r="C904" s="0" t="s">
        <v>50</v>
      </c>
      <c r="D904" s="0" t="s">
        <v>22</v>
      </c>
      <c r="E904" s="0" t="s">
        <v>5323</v>
      </c>
      <c r="F904" s="0" t="s">
        <v>1257</v>
      </c>
      <c r="G904" s="0" t="s">
        <v>188</v>
      </c>
      <c r="H904" s="0" t="s">
        <v>188</v>
      </c>
      <c r="I904" s="0" t="s">
        <v>189</v>
      </c>
      <c r="J904" s="0" t="s">
        <v>5334</v>
      </c>
      <c r="K904" s="0" t="s">
        <v>5335</v>
      </c>
      <c r="L904" s="0" t="s">
        <v>5336</v>
      </c>
      <c r="M904" s="0" t="s">
        <v>1261</v>
      </c>
      <c r="N904" s="0" t="s">
        <v>98</v>
      </c>
      <c r="O904" s="0" t="s">
        <v>188</v>
      </c>
      <c r="P904" s="0" t="s">
        <v>188</v>
      </c>
      <c r="Q904" s="0" t="s">
        <v>189</v>
      </c>
      <c r="R904" s="0" t="s">
        <v>5334</v>
      </c>
      <c r="S904" s="0" t="s">
        <v>5335</v>
      </c>
      <c r="T904" s="0" t="s">
        <v>3604</v>
      </c>
      <c r="U904" s="0" t="s">
        <v>3605</v>
      </c>
      <c r="V904" s="0" t="s">
        <v>3606</v>
      </c>
      <c r="W904" s="0" t="s">
        <v>3607</v>
      </c>
      <c r="X904" s="0" t="s">
        <v>3608</v>
      </c>
      <c r="Y904" s="0" t="s">
        <v>3605</v>
      </c>
      <c r="Z904" s="0" t="s">
        <v>5337</v>
      </c>
      <c r="AA904" s="0" t="s">
        <v>5338</v>
      </c>
      <c r="AB904" s="0" t="s">
        <v>5339</v>
      </c>
      <c r="AC904" s="0" t="s">
        <v>19</v>
      </c>
      <c r="AD904" s="0" t="s">
        <v>19</v>
      </c>
      <c r="AE904" s="0" t="s">
        <v>61</v>
      </c>
      <c r="AF904" s="0" t="s">
        <v>22</v>
      </c>
      <c r="AG904" s="0" t="s">
        <v>22</v>
      </c>
      <c r="AH904" s="0" t="s">
        <v>22</v>
      </c>
      <c r="AI904" s="0" t="s">
        <v>22</v>
      </c>
      <c r="AJ904" s="0" t="s">
        <v>5340</v>
      </c>
      <c r="AK904" s="0" t="s">
        <v>5340</v>
      </c>
    </row>
    <row customHeight="1" ht="11.25">
      <c r="A905" s="0" t="s">
        <v>22</v>
      </c>
      <c r="B905" s="0" t="s">
        <v>48</v>
      </c>
      <c r="C905" s="0" t="s">
        <v>50</v>
      </c>
      <c r="D905" s="0" t="s">
        <v>22</v>
      </c>
      <c r="E905" s="0" t="s">
        <v>5323</v>
      </c>
      <c r="F905" s="0" t="s">
        <v>1257</v>
      </c>
      <c r="G905" s="0" t="s">
        <v>188</v>
      </c>
      <c r="H905" s="0" t="s">
        <v>188</v>
      </c>
      <c r="I905" s="0" t="s">
        <v>189</v>
      </c>
      <c r="J905" s="0" t="s">
        <v>5334</v>
      </c>
      <c r="K905" s="0" t="s">
        <v>5335</v>
      </c>
      <c r="L905" s="0" t="s">
        <v>5336</v>
      </c>
      <c r="M905" s="0" t="s">
        <v>1261</v>
      </c>
      <c r="N905" s="0" t="s">
        <v>98</v>
      </c>
      <c r="O905" s="0" t="s">
        <v>188</v>
      </c>
      <c r="P905" s="0" t="s">
        <v>188</v>
      </c>
      <c r="Q905" s="0" t="s">
        <v>189</v>
      </c>
      <c r="R905" s="0" t="s">
        <v>5334</v>
      </c>
      <c r="S905" s="0" t="s">
        <v>5335</v>
      </c>
      <c r="T905" s="0" t="s">
        <v>3604</v>
      </c>
      <c r="U905" s="0" t="s">
        <v>3605</v>
      </c>
      <c r="V905" s="0" t="s">
        <v>3606</v>
      </c>
      <c r="W905" s="0" t="s">
        <v>3607</v>
      </c>
      <c r="X905" s="0" t="s">
        <v>3608</v>
      </c>
      <c r="Y905" s="0" t="s">
        <v>3605</v>
      </c>
      <c r="Z905" s="0" t="s">
        <v>5337</v>
      </c>
      <c r="AA905" s="0" t="s">
        <v>5338</v>
      </c>
      <c r="AB905" s="0" t="s">
        <v>5339</v>
      </c>
      <c r="AC905" s="0" t="s">
        <v>19</v>
      </c>
      <c r="AD905" s="0" t="s">
        <v>19</v>
      </c>
      <c r="AE905" s="0" t="s">
        <v>61</v>
      </c>
      <c r="AF905" s="0" t="s">
        <v>22</v>
      </c>
      <c r="AG905" s="0" t="s">
        <v>22</v>
      </c>
      <c r="AH905" s="0" t="s">
        <v>22</v>
      </c>
      <c r="AI905" s="0" t="s">
        <v>22</v>
      </c>
      <c r="AJ905" s="0" t="s">
        <v>5340</v>
      </c>
      <c r="AK905" s="0" t="s">
        <v>5340</v>
      </c>
    </row>
    <row customHeight="1" ht="11.25">
      <c r="A906" s="0" t="s">
        <v>22</v>
      </c>
      <c r="B906" s="0" t="s">
        <v>48</v>
      </c>
      <c r="C906" s="0" t="s">
        <v>50</v>
      </c>
      <c r="D906" s="0" t="s">
        <v>22</v>
      </c>
      <c r="E906" s="0" t="s">
        <v>5341</v>
      </c>
      <c r="F906" s="0" t="s">
        <v>1257</v>
      </c>
      <c r="G906" s="0" t="s">
        <v>188</v>
      </c>
      <c r="H906" s="0" t="s">
        <v>188</v>
      </c>
      <c r="I906" s="0" t="s">
        <v>189</v>
      </c>
      <c r="J906" s="0" t="s">
        <v>5324</v>
      </c>
      <c r="K906" s="0" t="s">
        <v>5325</v>
      </c>
      <c r="L906" s="0" t="s">
        <v>5326</v>
      </c>
      <c r="M906" s="0" t="s">
        <v>1261</v>
      </c>
      <c r="N906" s="0" t="s">
        <v>98</v>
      </c>
      <c r="O906" s="0" t="s">
        <v>188</v>
      </c>
      <c r="P906" s="0" t="s">
        <v>188</v>
      </c>
      <c r="Q906" s="0" t="s">
        <v>189</v>
      </c>
      <c r="R906" s="0" t="s">
        <v>5324</v>
      </c>
      <c r="S906" s="0" t="s">
        <v>5325</v>
      </c>
      <c r="T906" s="0" t="s">
        <v>3604</v>
      </c>
      <c r="U906" s="0" t="s">
        <v>3605</v>
      </c>
      <c r="V906" s="0" t="s">
        <v>3606</v>
      </c>
      <c r="W906" s="0" t="s">
        <v>3607</v>
      </c>
      <c r="X906" s="0" t="s">
        <v>3608</v>
      </c>
      <c r="Y906" s="0" t="s">
        <v>3605</v>
      </c>
      <c r="Z906" s="0" t="s">
        <v>5342</v>
      </c>
      <c r="AA906" s="0" t="s">
        <v>5338</v>
      </c>
      <c r="AB906" s="0" t="s">
        <v>5343</v>
      </c>
      <c r="AC906" s="0" t="s">
        <v>19</v>
      </c>
      <c r="AD906" s="0" t="s">
        <v>19</v>
      </c>
      <c r="AE906" s="0" t="s">
        <v>61</v>
      </c>
      <c r="AF906" s="0" t="s">
        <v>22</v>
      </c>
      <c r="AG906" s="0" t="s">
        <v>22</v>
      </c>
      <c r="AH906" s="0" t="s">
        <v>22</v>
      </c>
      <c r="AI906" s="0" t="s">
        <v>22</v>
      </c>
      <c r="AJ906" s="0" t="s">
        <v>5328</v>
      </c>
      <c r="AK906" s="0" t="s">
        <v>5328</v>
      </c>
    </row>
    <row customHeight="1" ht="11.25">
      <c r="A907" s="0" t="s">
        <v>22</v>
      </c>
      <c r="B907" s="0" t="s">
        <v>48</v>
      </c>
      <c r="C907" s="0" t="s">
        <v>50</v>
      </c>
      <c r="D907" s="0" t="s">
        <v>22</v>
      </c>
      <c r="E907" s="0" t="s">
        <v>5341</v>
      </c>
      <c r="F907" s="0" t="s">
        <v>1257</v>
      </c>
      <c r="G907" s="0" t="s">
        <v>188</v>
      </c>
      <c r="H907" s="0" t="s">
        <v>188</v>
      </c>
      <c r="I907" s="0" t="s">
        <v>189</v>
      </c>
      <c r="J907" s="0" t="s">
        <v>5324</v>
      </c>
      <c r="K907" s="0" t="s">
        <v>5325</v>
      </c>
      <c r="L907" s="0" t="s">
        <v>5326</v>
      </c>
      <c r="M907" s="0" t="s">
        <v>1261</v>
      </c>
      <c r="N907" s="0" t="s">
        <v>98</v>
      </c>
      <c r="O907" s="0" t="s">
        <v>188</v>
      </c>
      <c r="P907" s="0" t="s">
        <v>188</v>
      </c>
      <c r="Q907" s="0" t="s">
        <v>189</v>
      </c>
      <c r="R907" s="0" t="s">
        <v>5324</v>
      </c>
      <c r="S907" s="0" t="s">
        <v>5325</v>
      </c>
      <c r="T907" s="0" t="s">
        <v>3604</v>
      </c>
      <c r="U907" s="0" t="s">
        <v>3605</v>
      </c>
      <c r="V907" s="0" t="s">
        <v>3606</v>
      </c>
      <c r="W907" s="0" t="s">
        <v>3607</v>
      </c>
      <c r="X907" s="0" t="s">
        <v>3608</v>
      </c>
      <c r="Y907" s="0" t="s">
        <v>3605</v>
      </c>
      <c r="Z907" s="0" t="s">
        <v>5342</v>
      </c>
      <c r="AA907" s="0" t="s">
        <v>5338</v>
      </c>
      <c r="AB907" s="0" t="s">
        <v>5343</v>
      </c>
      <c r="AC907" s="0" t="s">
        <v>19</v>
      </c>
      <c r="AD907" s="0" t="s">
        <v>19</v>
      </c>
      <c r="AE907" s="0" t="s">
        <v>61</v>
      </c>
      <c r="AF907" s="0" t="s">
        <v>22</v>
      </c>
      <c r="AG907" s="0" t="s">
        <v>22</v>
      </c>
      <c r="AH907" s="0" t="s">
        <v>22</v>
      </c>
      <c r="AI907" s="0" t="s">
        <v>22</v>
      </c>
      <c r="AJ907" s="0" t="s">
        <v>5328</v>
      </c>
      <c r="AK907" s="0" t="s">
        <v>5328</v>
      </c>
    </row>
    <row customHeight="1" ht="11.25">
      <c r="A908" s="0" t="s">
        <v>22</v>
      </c>
      <c r="B908" s="0" t="s">
        <v>48</v>
      </c>
      <c r="C908" s="0" t="s">
        <v>50</v>
      </c>
      <c r="D908" s="0" t="s">
        <v>22</v>
      </c>
      <c r="E908" s="0" t="s">
        <v>5344</v>
      </c>
      <c r="F908" s="0" t="s">
        <v>1257</v>
      </c>
      <c r="G908" s="0" t="s">
        <v>188</v>
      </c>
      <c r="H908" s="0" t="s">
        <v>188</v>
      </c>
      <c r="I908" s="0" t="s">
        <v>189</v>
      </c>
      <c r="J908" s="0" t="s">
        <v>5324</v>
      </c>
      <c r="K908" s="0" t="s">
        <v>5325</v>
      </c>
      <c r="L908" s="0" t="s">
        <v>5326</v>
      </c>
      <c r="M908" s="0" t="s">
        <v>1261</v>
      </c>
      <c r="N908" s="0" t="s">
        <v>98</v>
      </c>
      <c r="O908" s="0" t="s">
        <v>188</v>
      </c>
      <c r="P908" s="0" t="s">
        <v>188</v>
      </c>
      <c r="Q908" s="0" t="s">
        <v>189</v>
      </c>
      <c r="R908" s="0" t="s">
        <v>5324</v>
      </c>
      <c r="S908" s="0" t="s">
        <v>5325</v>
      </c>
      <c r="T908" s="0" t="s">
        <v>3604</v>
      </c>
      <c r="U908" s="0" t="s">
        <v>3605</v>
      </c>
      <c r="V908" s="0" t="s">
        <v>3606</v>
      </c>
      <c r="W908" s="0" t="s">
        <v>3607</v>
      </c>
      <c r="X908" s="0" t="s">
        <v>3608</v>
      </c>
      <c r="Y908" s="0" t="s">
        <v>3605</v>
      </c>
      <c r="Z908" s="0" t="s">
        <v>3980</v>
      </c>
      <c r="AA908" s="0" t="s">
        <v>3796</v>
      </c>
      <c r="AB908" s="0" t="s">
        <v>5345</v>
      </c>
      <c r="AC908" s="0" t="s">
        <v>19</v>
      </c>
      <c r="AD908" s="0" t="s">
        <v>19</v>
      </c>
      <c r="AE908" s="0" t="s">
        <v>61</v>
      </c>
      <c r="AF908" s="0" t="s">
        <v>22</v>
      </c>
      <c r="AG908" s="0" t="s">
        <v>22</v>
      </c>
      <c r="AH908" s="0" t="s">
        <v>22</v>
      </c>
      <c r="AI908" s="0" t="s">
        <v>22</v>
      </c>
      <c r="AJ908" s="0" t="s">
        <v>5328</v>
      </c>
      <c r="AK908" s="0" t="s">
        <v>5328</v>
      </c>
    </row>
    <row customHeight="1" ht="11.25">
      <c r="A909" s="0" t="s">
        <v>22</v>
      </c>
      <c r="B909" s="0" t="s">
        <v>48</v>
      </c>
      <c r="C909" s="0" t="s">
        <v>50</v>
      </c>
      <c r="D909" s="0" t="s">
        <v>22</v>
      </c>
      <c r="E909" s="0" t="s">
        <v>5344</v>
      </c>
      <c r="F909" s="0" t="s">
        <v>1257</v>
      </c>
      <c r="G909" s="0" t="s">
        <v>188</v>
      </c>
      <c r="H909" s="0" t="s">
        <v>188</v>
      </c>
      <c r="I909" s="0" t="s">
        <v>189</v>
      </c>
      <c r="J909" s="0" t="s">
        <v>5324</v>
      </c>
      <c r="K909" s="0" t="s">
        <v>5325</v>
      </c>
      <c r="L909" s="0" t="s">
        <v>5326</v>
      </c>
      <c r="M909" s="0" t="s">
        <v>1261</v>
      </c>
      <c r="N909" s="0" t="s">
        <v>98</v>
      </c>
      <c r="O909" s="0" t="s">
        <v>188</v>
      </c>
      <c r="P909" s="0" t="s">
        <v>188</v>
      </c>
      <c r="Q909" s="0" t="s">
        <v>189</v>
      </c>
      <c r="R909" s="0" t="s">
        <v>5324</v>
      </c>
      <c r="S909" s="0" t="s">
        <v>5325</v>
      </c>
      <c r="T909" s="0" t="s">
        <v>3604</v>
      </c>
      <c r="U909" s="0" t="s">
        <v>3605</v>
      </c>
      <c r="V909" s="0" t="s">
        <v>3606</v>
      </c>
      <c r="W909" s="0" t="s">
        <v>3607</v>
      </c>
      <c r="X909" s="0" t="s">
        <v>3608</v>
      </c>
      <c r="Y909" s="0" t="s">
        <v>3605</v>
      </c>
      <c r="Z909" s="0" t="s">
        <v>3980</v>
      </c>
      <c r="AA909" s="0" t="s">
        <v>3796</v>
      </c>
      <c r="AB909" s="0" t="s">
        <v>5345</v>
      </c>
      <c r="AC909" s="0" t="s">
        <v>19</v>
      </c>
      <c r="AD909" s="0" t="s">
        <v>19</v>
      </c>
      <c r="AE909" s="0" t="s">
        <v>61</v>
      </c>
      <c r="AF909" s="0" t="s">
        <v>22</v>
      </c>
      <c r="AG909" s="0" t="s">
        <v>22</v>
      </c>
      <c r="AH909" s="0" t="s">
        <v>22</v>
      </c>
      <c r="AI909" s="0" t="s">
        <v>22</v>
      </c>
      <c r="AJ909" s="0" t="s">
        <v>5328</v>
      </c>
      <c r="AK909" s="0" t="s">
        <v>5328</v>
      </c>
    </row>
    <row customHeight="1" ht="11.25">
      <c r="A910" s="0" t="s">
        <v>22</v>
      </c>
      <c r="B910" s="0" t="s">
        <v>48</v>
      </c>
      <c r="C910" s="0" t="s">
        <v>50</v>
      </c>
      <c r="D910" s="0" t="s">
        <v>22</v>
      </c>
      <c r="E910" s="0" t="s">
        <v>5346</v>
      </c>
      <c r="F910" s="0" t="s">
        <v>1257</v>
      </c>
      <c r="G910" s="0" t="s">
        <v>188</v>
      </c>
      <c r="H910" s="0" t="s">
        <v>188</v>
      </c>
      <c r="I910" s="0" t="s">
        <v>189</v>
      </c>
      <c r="J910" s="0" t="s">
        <v>5329</v>
      </c>
      <c r="K910" s="0" t="s">
        <v>5330</v>
      </c>
      <c r="L910" s="0" t="s">
        <v>5331</v>
      </c>
      <c r="M910" s="0" t="s">
        <v>1261</v>
      </c>
      <c r="N910" s="0" t="s">
        <v>98</v>
      </c>
      <c r="O910" s="0" t="s">
        <v>188</v>
      </c>
      <c r="P910" s="0" t="s">
        <v>188</v>
      </c>
      <c r="Q910" s="0" t="s">
        <v>189</v>
      </c>
      <c r="R910" s="0" t="s">
        <v>5329</v>
      </c>
      <c r="S910" s="0" t="s">
        <v>5330</v>
      </c>
      <c r="T910" s="0" t="s">
        <v>3604</v>
      </c>
      <c r="U910" s="0" t="s">
        <v>3605</v>
      </c>
      <c r="V910" s="0" t="s">
        <v>3606</v>
      </c>
      <c r="W910" s="0" t="s">
        <v>3607</v>
      </c>
      <c r="X910" s="0" t="s">
        <v>3608</v>
      </c>
      <c r="Y910" s="0" t="s">
        <v>3605</v>
      </c>
      <c r="Z910" s="0" t="s">
        <v>3971</v>
      </c>
      <c r="AA910" s="0" t="s">
        <v>3889</v>
      </c>
      <c r="AB910" s="0" t="s">
        <v>5347</v>
      </c>
      <c r="AC910" s="0" t="s">
        <v>19</v>
      </c>
      <c r="AD910" s="0" t="s">
        <v>19</v>
      </c>
      <c r="AE910" s="0" t="s">
        <v>61</v>
      </c>
      <c r="AF910" s="0" t="s">
        <v>22</v>
      </c>
      <c r="AG910" s="0" t="s">
        <v>22</v>
      </c>
      <c r="AH910" s="0" t="s">
        <v>22</v>
      </c>
      <c r="AI910" s="0" t="s">
        <v>22</v>
      </c>
      <c r="AJ910" s="0" t="s">
        <v>5333</v>
      </c>
      <c r="AK910" s="0" t="s">
        <v>5333</v>
      </c>
    </row>
    <row customHeight="1" ht="11.25">
      <c r="A911" s="0" t="s">
        <v>22</v>
      </c>
      <c r="B911" s="0" t="s">
        <v>48</v>
      </c>
      <c r="C911" s="0" t="s">
        <v>50</v>
      </c>
      <c r="D911" s="0" t="s">
        <v>22</v>
      </c>
      <c r="E911" s="0" t="s">
        <v>5346</v>
      </c>
      <c r="F911" s="0" t="s">
        <v>1257</v>
      </c>
      <c r="G911" s="0" t="s">
        <v>188</v>
      </c>
      <c r="H911" s="0" t="s">
        <v>188</v>
      </c>
      <c r="I911" s="0" t="s">
        <v>189</v>
      </c>
      <c r="J911" s="0" t="s">
        <v>5329</v>
      </c>
      <c r="K911" s="0" t="s">
        <v>5330</v>
      </c>
      <c r="L911" s="0" t="s">
        <v>5331</v>
      </c>
      <c r="M911" s="0" t="s">
        <v>1261</v>
      </c>
      <c r="N911" s="0" t="s">
        <v>98</v>
      </c>
      <c r="O911" s="0" t="s">
        <v>188</v>
      </c>
      <c r="P911" s="0" t="s">
        <v>188</v>
      </c>
      <c r="Q911" s="0" t="s">
        <v>189</v>
      </c>
      <c r="R911" s="0" t="s">
        <v>5329</v>
      </c>
      <c r="S911" s="0" t="s">
        <v>5330</v>
      </c>
      <c r="T911" s="0" t="s">
        <v>3604</v>
      </c>
      <c r="U911" s="0" t="s">
        <v>3605</v>
      </c>
      <c r="V911" s="0" t="s">
        <v>3606</v>
      </c>
      <c r="W911" s="0" t="s">
        <v>3607</v>
      </c>
      <c r="X911" s="0" t="s">
        <v>3608</v>
      </c>
      <c r="Y911" s="0" t="s">
        <v>3605</v>
      </c>
      <c r="Z911" s="0" t="s">
        <v>3971</v>
      </c>
      <c r="AA911" s="0" t="s">
        <v>3889</v>
      </c>
      <c r="AB911" s="0" t="s">
        <v>5347</v>
      </c>
      <c r="AC911" s="0" t="s">
        <v>19</v>
      </c>
      <c r="AD911" s="0" t="s">
        <v>19</v>
      </c>
      <c r="AE911" s="0" t="s">
        <v>61</v>
      </c>
      <c r="AF911" s="0" t="s">
        <v>22</v>
      </c>
      <c r="AG911" s="0" t="s">
        <v>22</v>
      </c>
      <c r="AH911" s="0" t="s">
        <v>22</v>
      </c>
      <c r="AI911" s="0" t="s">
        <v>22</v>
      </c>
      <c r="AJ911" s="0" t="s">
        <v>5333</v>
      </c>
      <c r="AK911" s="0" t="s">
        <v>5333</v>
      </c>
    </row>
    <row customHeight="1" ht="11.25">
      <c r="A912" s="0" t="s">
        <v>22</v>
      </c>
      <c r="B912" s="0" t="s">
        <v>48</v>
      </c>
      <c r="C912" s="0" t="s">
        <v>50</v>
      </c>
      <c r="D912" s="0" t="s">
        <v>22</v>
      </c>
      <c r="E912" s="0" t="s">
        <v>5348</v>
      </c>
      <c r="F912" s="0" t="s">
        <v>1257</v>
      </c>
      <c r="G912" s="0" t="s">
        <v>188</v>
      </c>
      <c r="H912" s="0" t="s">
        <v>188</v>
      </c>
      <c r="I912" s="0" t="s">
        <v>189</v>
      </c>
      <c r="J912" s="0" t="s">
        <v>5329</v>
      </c>
      <c r="K912" s="0" t="s">
        <v>5330</v>
      </c>
      <c r="L912" s="0" t="s">
        <v>5331</v>
      </c>
      <c r="M912" s="0" t="s">
        <v>1261</v>
      </c>
      <c r="N912" s="0" t="s">
        <v>98</v>
      </c>
      <c r="O912" s="0" t="s">
        <v>188</v>
      </c>
      <c r="P912" s="0" t="s">
        <v>188</v>
      </c>
      <c r="Q912" s="0" t="s">
        <v>189</v>
      </c>
      <c r="R912" s="0" t="s">
        <v>5329</v>
      </c>
      <c r="S912" s="0" t="s">
        <v>5330</v>
      </c>
      <c r="T912" s="0" t="s">
        <v>3604</v>
      </c>
      <c r="U912" s="0" t="s">
        <v>3605</v>
      </c>
      <c r="V912" s="0" t="s">
        <v>3606</v>
      </c>
      <c r="W912" s="0" t="s">
        <v>3607</v>
      </c>
      <c r="X912" s="0" t="s">
        <v>3608</v>
      </c>
      <c r="Y912" s="0" t="s">
        <v>3605</v>
      </c>
      <c r="Z912" s="0" t="s">
        <v>3676</v>
      </c>
      <c r="AA912" s="0" t="s">
        <v>3796</v>
      </c>
      <c r="AB912" s="0" t="s">
        <v>5349</v>
      </c>
      <c r="AC912" s="0" t="s">
        <v>19</v>
      </c>
      <c r="AD912" s="0" t="s">
        <v>19</v>
      </c>
      <c r="AE912" s="0" t="s">
        <v>61</v>
      </c>
      <c r="AF912" s="0" t="s">
        <v>22</v>
      </c>
      <c r="AG912" s="0" t="s">
        <v>22</v>
      </c>
      <c r="AH912" s="0" t="s">
        <v>22</v>
      </c>
      <c r="AI912" s="0" t="s">
        <v>22</v>
      </c>
      <c r="AJ912" s="0" t="s">
        <v>5333</v>
      </c>
      <c r="AK912" s="0" t="s">
        <v>5333</v>
      </c>
    </row>
    <row customHeight="1" ht="11.25">
      <c r="A913" s="0" t="s">
        <v>22</v>
      </c>
      <c r="B913" s="0" t="s">
        <v>48</v>
      </c>
      <c r="C913" s="0" t="s">
        <v>50</v>
      </c>
      <c r="D913" s="0" t="s">
        <v>22</v>
      </c>
      <c r="E913" s="0" t="s">
        <v>5348</v>
      </c>
      <c r="F913" s="0" t="s">
        <v>1257</v>
      </c>
      <c r="G913" s="0" t="s">
        <v>188</v>
      </c>
      <c r="H913" s="0" t="s">
        <v>188</v>
      </c>
      <c r="I913" s="0" t="s">
        <v>189</v>
      </c>
      <c r="J913" s="0" t="s">
        <v>5329</v>
      </c>
      <c r="K913" s="0" t="s">
        <v>5330</v>
      </c>
      <c r="L913" s="0" t="s">
        <v>5331</v>
      </c>
      <c r="M913" s="0" t="s">
        <v>1261</v>
      </c>
      <c r="N913" s="0" t="s">
        <v>98</v>
      </c>
      <c r="O913" s="0" t="s">
        <v>188</v>
      </c>
      <c r="P913" s="0" t="s">
        <v>188</v>
      </c>
      <c r="Q913" s="0" t="s">
        <v>189</v>
      </c>
      <c r="R913" s="0" t="s">
        <v>5329</v>
      </c>
      <c r="S913" s="0" t="s">
        <v>5330</v>
      </c>
      <c r="T913" s="0" t="s">
        <v>3604</v>
      </c>
      <c r="U913" s="0" t="s">
        <v>3605</v>
      </c>
      <c r="V913" s="0" t="s">
        <v>3606</v>
      </c>
      <c r="W913" s="0" t="s">
        <v>3607</v>
      </c>
      <c r="X913" s="0" t="s">
        <v>3608</v>
      </c>
      <c r="Y913" s="0" t="s">
        <v>3605</v>
      </c>
      <c r="Z913" s="0" t="s">
        <v>3676</v>
      </c>
      <c r="AA913" s="0" t="s">
        <v>3796</v>
      </c>
      <c r="AB913" s="0" t="s">
        <v>5349</v>
      </c>
      <c r="AC913" s="0" t="s">
        <v>19</v>
      </c>
      <c r="AD913" s="0" t="s">
        <v>19</v>
      </c>
      <c r="AE913" s="0" t="s">
        <v>61</v>
      </c>
      <c r="AF913" s="0" t="s">
        <v>22</v>
      </c>
      <c r="AG913" s="0" t="s">
        <v>22</v>
      </c>
      <c r="AH913" s="0" t="s">
        <v>22</v>
      </c>
      <c r="AI913" s="0" t="s">
        <v>22</v>
      </c>
      <c r="AJ913" s="0" t="s">
        <v>5333</v>
      </c>
      <c r="AK913" s="0" t="s">
        <v>5333</v>
      </c>
    </row>
    <row customHeight="1" ht="11.25">
      <c r="A914" s="0" t="s">
        <v>22</v>
      </c>
      <c r="B914" s="0" t="s">
        <v>48</v>
      </c>
      <c r="C914" s="0" t="s">
        <v>50</v>
      </c>
      <c r="D914" s="0" t="s">
        <v>22</v>
      </c>
      <c r="E914" s="0" t="s">
        <v>5350</v>
      </c>
      <c r="F914" s="0" t="s">
        <v>1257</v>
      </c>
      <c r="G914" s="0" t="s">
        <v>188</v>
      </c>
      <c r="H914" s="0" t="s">
        <v>188</v>
      </c>
      <c r="I914" s="0" t="s">
        <v>189</v>
      </c>
      <c r="J914" s="0" t="s">
        <v>5324</v>
      </c>
      <c r="K914" s="0" t="s">
        <v>5325</v>
      </c>
      <c r="L914" s="0" t="s">
        <v>5326</v>
      </c>
      <c r="M914" s="0" t="s">
        <v>1261</v>
      </c>
      <c r="N914" s="0" t="s">
        <v>98</v>
      </c>
      <c r="O914" s="0" t="s">
        <v>188</v>
      </c>
      <c r="P914" s="0" t="s">
        <v>188</v>
      </c>
      <c r="Q914" s="0" t="s">
        <v>189</v>
      </c>
      <c r="R914" s="0" t="s">
        <v>5324</v>
      </c>
      <c r="S914" s="0" t="s">
        <v>5325</v>
      </c>
      <c r="T914" s="0" t="s">
        <v>3604</v>
      </c>
      <c r="U914" s="0" t="s">
        <v>3605</v>
      </c>
      <c r="V914" s="0" t="s">
        <v>3606</v>
      </c>
      <c r="W914" s="0" t="s">
        <v>3607</v>
      </c>
      <c r="X914" s="0" t="s">
        <v>3608</v>
      </c>
      <c r="Y914" s="0" t="s">
        <v>3605</v>
      </c>
      <c r="Z914" s="0" t="s">
        <v>5351</v>
      </c>
      <c r="AA914" s="0" t="s">
        <v>5352</v>
      </c>
      <c r="AB914" s="0" t="s">
        <v>5353</v>
      </c>
      <c r="AC914" s="0" t="s">
        <v>19</v>
      </c>
      <c r="AD914" s="0" t="s">
        <v>19</v>
      </c>
      <c r="AE914" s="0" t="s">
        <v>61</v>
      </c>
      <c r="AF914" s="0" t="s">
        <v>22</v>
      </c>
      <c r="AG914" s="0" t="s">
        <v>22</v>
      </c>
      <c r="AH914" s="0" t="s">
        <v>22</v>
      </c>
      <c r="AI914" s="0" t="s">
        <v>22</v>
      </c>
      <c r="AJ914" s="0" t="s">
        <v>5328</v>
      </c>
      <c r="AK914" s="0" t="s">
        <v>5328</v>
      </c>
    </row>
    <row customHeight="1" ht="11.25">
      <c r="A915" s="0" t="s">
        <v>22</v>
      </c>
      <c r="B915" s="0" t="s">
        <v>48</v>
      </c>
      <c r="C915" s="0" t="s">
        <v>50</v>
      </c>
      <c r="D915" s="0" t="s">
        <v>22</v>
      </c>
      <c r="E915" s="0" t="s">
        <v>5350</v>
      </c>
      <c r="F915" s="0" t="s">
        <v>1257</v>
      </c>
      <c r="G915" s="0" t="s">
        <v>188</v>
      </c>
      <c r="H915" s="0" t="s">
        <v>188</v>
      </c>
      <c r="I915" s="0" t="s">
        <v>189</v>
      </c>
      <c r="J915" s="0" t="s">
        <v>5324</v>
      </c>
      <c r="K915" s="0" t="s">
        <v>5325</v>
      </c>
      <c r="L915" s="0" t="s">
        <v>5326</v>
      </c>
      <c r="M915" s="0" t="s">
        <v>1261</v>
      </c>
      <c r="N915" s="0" t="s">
        <v>98</v>
      </c>
      <c r="O915" s="0" t="s">
        <v>188</v>
      </c>
      <c r="P915" s="0" t="s">
        <v>188</v>
      </c>
      <c r="Q915" s="0" t="s">
        <v>189</v>
      </c>
      <c r="R915" s="0" t="s">
        <v>5324</v>
      </c>
      <c r="S915" s="0" t="s">
        <v>5325</v>
      </c>
      <c r="T915" s="0" t="s">
        <v>3604</v>
      </c>
      <c r="U915" s="0" t="s">
        <v>3605</v>
      </c>
      <c r="V915" s="0" t="s">
        <v>3606</v>
      </c>
      <c r="W915" s="0" t="s">
        <v>3607</v>
      </c>
      <c r="X915" s="0" t="s">
        <v>3608</v>
      </c>
      <c r="Y915" s="0" t="s">
        <v>3605</v>
      </c>
      <c r="Z915" s="0" t="s">
        <v>5351</v>
      </c>
      <c r="AA915" s="0" t="s">
        <v>5352</v>
      </c>
      <c r="AB915" s="0" t="s">
        <v>5353</v>
      </c>
      <c r="AC915" s="0" t="s">
        <v>19</v>
      </c>
      <c r="AD915" s="0" t="s">
        <v>19</v>
      </c>
      <c r="AE915" s="0" t="s">
        <v>61</v>
      </c>
      <c r="AF915" s="0" t="s">
        <v>22</v>
      </c>
      <c r="AG915" s="0" t="s">
        <v>22</v>
      </c>
      <c r="AH915" s="0" t="s">
        <v>22</v>
      </c>
      <c r="AI915" s="0" t="s">
        <v>22</v>
      </c>
      <c r="AJ915" s="0" t="s">
        <v>5328</v>
      </c>
      <c r="AK915" s="0" t="s">
        <v>5328</v>
      </c>
    </row>
    <row customHeight="1" ht="11.25">
      <c r="A916" s="0" t="s">
        <v>22</v>
      </c>
      <c r="B916" s="0" t="s">
        <v>48</v>
      </c>
      <c r="C916" s="0" t="s">
        <v>50</v>
      </c>
      <c r="D916" s="0" t="s">
        <v>22</v>
      </c>
      <c r="E916" s="0" t="s">
        <v>5354</v>
      </c>
      <c r="F916" s="0" t="s">
        <v>1257</v>
      </c>
      <c r="G916" s="0" t="s">
        <v>5355</v>
      </c>
      <c r="H916" s="0" t="s">
        <v>5356</v>
      </c>
      <c r="I916" s="0" t="s">
        <v>5357</v>
      </c>
      <c r="J916" s="0" t="s">
        <v>5358</v>
      </c>
      <c r="K916" s="0" t="s">
        <v>5359</v>
      </c>
      <c r="L916" s="0" t="s">
        <v>5360</v>
      </c>
      <c r="M916" s="0" t="s">
        <v>5361</v>
      </c>
      <c r="N916" s="0" t="s">
        <v>98</v>
      </c>
      <c r="O916" s="0" t="s">
        <v>5355</v>
      </c>
      <c r="P916" s="0" t="s">
        <v>5356</v>
      </c>
      <c r="Q916" s="0" t="s">
        <v>5357</v>
      </c>
      <c r="R916" s="0" t="s">
        <v>5358</v>
      </c>
      <c r="S916" s="0" t="s">
        <v>5359</v>
      </c>
      <c r="T916" s="0" t="s">
        <v>3604</v>
      </c>
      <c r="U916" s="0" t="s">
        <v>3605</v>
      </c>
      <c r="V916" s="0" t="s">
        <v>3606</v>
      </c>
      <c r="W916" s="0" t="s">
        <v>3607</v>
      </c>
      <c r="X916" s="0" t="s">
        <v>3608</v>
      </c>
      <c r="Y916" s="0" t="s">
        <v>3605</v>
      </c>
      <c r="Z916" s="0" t="s">
        <v>5362</v>
      </c>
      <c r="AA916" s="0" t="s">
        <v>3981</v>
      </c>
      <c r="AB916" s="0" t="s">
        <v>5363</v>
      </c>
      <c r="AC916" s="0" t="s">
        <v>19</v>
      </c>
      <c r="AD916" s="0" t="s">
        <v>19</v>
      </c>
      <c r="AE916" s="0" t="s">
        <v>61</v>
      </c>
      <c r="AF916" s="0" t="s">
        <v>22</v>
      </c>
      <c r="AG916" s="0" t="s">
        <v>22</v>
      </c>
      <c r="AH916" s="0" t="s">
        <v>22</v>
      </c>
      <c r="AI916" s="0" t="s">
        <v>22</v>
      </c>
      <c r="AJ916" s="0" t="s">
        <v>3622</v>
      </c>
      <c r="AK916" s="0" t="s">
        <v>3622</v>
      </c>
    </row>
    <row customHeight="1" ht="11.25">
      <c r="A917" s="0" t="s">
        <v>22</v>
      </c>
      <c r="B917" s="0" t="s">
        <v>48</v>
      </c>
      <c r="C917" s="0" t="s">
        <v>50</v>
      </c>
      <c r="D917" s="0" t="s">
        <v>22</v>
      </c>
      <c r="E917" s="0" t="s">
        <v>5354</v>
      </c>
      <c r="F917" s="0" t="s">
        <v>1257</v>
      </c>
      <c r="G917" s="0" t="s">
        <v>5355</v>
      </c>
      <c r="H917" s="0" t="s">
        <v>5356</v>
      </c>
      <c r="I917" s="0" t="s">
        <v>5357</v>
      </c>
      <c r="J917" s="0" t="s">
        <v>5358</v>
      </c>
      <c r="K917" s="0" t="s">
        <v>5359</v>
      </c>
      <c r="L917" s="0" t="s">
        <v>5360</v>
      </c>
      <c r="M917" s="0" t="s">
        <v>5361</v>
      </c>
      <c r="N917" s="0" t="s">
        <v>98</v>
      </c>
      <c r="O917" s="0" t="s">
        <v>5355</v>
      </c>
      <c r="P917" s="0" t="s">
        <v>5356</v>
      </c>
      <c r="Q917" s="0" t="s">
        <v>5357</v>
      </c>
      <c r="R917" s="0" t="s">
        <v>5358</v>
      </c>
      <c r="S917" s="0" t="s">
        <v>5359</v>
      </c>
      <c r="T917" s="0" t="s">
        <v>3604</v>
      </c>
      <c r="U917" s="0" t="s">
        <v>3605</v>
      </c>
      <c r="V917" s="0" t="s">
        <v>3606</v>
      </c>
      <c r="W917" s="0" t="s">
        <v>3607</v>
      </c>
      <c r="X917" s="0" t="s">
        <v>3608</v>
      </c>
      <c r="Y917" s="0" t="s">
        <v>3605</v>
      </c>
      <c r="Z917" s="0" t="s">
        <v>5362</v>
      </c>
      <c r="AA917" s="0" t="s">
        <v>3981</v>
      </c>
      <c r="AB917" s="0" t="s">
        <v>5363</v>
      </c>
      <c r="AC917" s="0" t="s">
        <v>19</v>
      </c>
      <c r="AD917" s="0" t="s">
        <v>19</v>
      </c>
      <c r="AE917" s="0" t="s">
        <v>61</v>
      </c>
      <c r="AF917" s="0" t="s">
        <v>22</v>
      </c>
      <c r="AG917" s="0" t="s">
        <v>22</v>
      </c>
      <c r="AH917" s="0" t="s">
        <v>22</v>
      </c>
      <c r="AI917" s="0" t="s">
        <v>22</v>
      </c>
      <c r="AJ917" s="0" t="s">
        <v>3622</v>
      </c>
      <c r="AK917" s="0" t="s">
        <v>3622</v>
      </c>
    </row>
    <row customHeight="1" ht="11.25">
      <c r="A918" s="0" t="s">
        <v>22</v>
      </c>
      <c r="B918" s="0" t="s">
        <v>48</v>
      </c>
      <c r="C918" s="0" t="s">
        <v>50</v>
      </c>
      <c r="D918" s="0" t="s">
        <v>22</v>
      </c>
      <c r="E918" s="0" t="s">
        <v>5364</v>
      </c>
      <c r="F918" s="0" t="s">
        <v>1257</v>
      </c>
      <c r="G918" s="0" t="s">
        <v>148</v>
      </c>
      <c r="H918" s="0" t="s">
        <v>148</v>
      </c>
      <c r="I918" s="0" t="s">
        <v>149</v>
      </c>
      <c r="J918" s="0" t="s">
        <v>4309</v>
      </c>
      <c r="K918" s="0" t="s">
        <v>5365</v>
      </c>
      <c r="L918" s="0" t="s">
        <v>5366</v>
      </c>
      <c r="M918" s="0" t="s">
        <v>1261</v>
      </c>
      <c r="N918" s="0" t="s">
        <v>98</v>
      </c>
      <c r="O918" s="0" t="s">
        <v>148</v>
      </c>
      <c r="P918" s="0" t="s">
        <v>148</v>
      </c>
      <c r="Q918" s="0" t="s">
        <v>149</v>
      </c>
      <c r="R918" s="0" t="s">
        <v>4309</v>
      </c>
      <c r="S918" s="0" t="s">
        <v>5365</v>
      </c>
      <c r="T918" s="0" t="s">
        <v>3604</v>
      </c>
      <c r="U918" s="0" t="s">
        <v>3605</v>
      </c>
      <c r="V918" s="0" t="s">
        <v>3606</v>
      </c>
      <c r="W918" s="0" t="s">
        <v>3607</v>
      </c>
      <c r="X918" s="0" t="s">
        <v>3608</v>
      </c>
      <c r="Y918" s="0" t="s">
        <v>3605</v>
      </c>
      <c r="Z918" s="0" t="s">
        <v>5367</v>
      </c>
      <c r="AA918" s="0" t="s">
        <v>5368</v>
      </c>
      <c r="AB918" s="0" t="s">
        <v>5369</v>
      </c>
      <c r="AC918" s="0" t="s">
        <v>19</v>
      </c>
      <c r="AD918" s="0" t="s">
        <v>19</v>
      </c>
      <c r="AE918" s="0" t="s">
        <v>61</v>
      </c>
      <c r="AF918" s="0" t="s">
        <v>22</v>
      </c>
      <c r="AG918" s="0" t="s">
        <v>22</v>
      </c>
      <c r="AH918" s="0" t="s">
        <v>22</v>
      </c>
      <c r="AI918" s="0" t="s">
        <v>22</v>
      </c>
      <c r="AJ918" s="0" t="s">
        <v>118</v>
      </c>
      <c r="AK918" s="0" t="s">
        <v>118</v>
      </c>
    </row>
    <row customHeight="1" ht="11.25">
      <c r="A919" s="0" t="s">
        <v>22</v>
      </c>
      <c r="B919" s="0" t="s">
        <v>48</v>
      </c>
      <c r="C919" s="0" t="s">
        <v>50</v>
      </c>
      <c r="D919" s="0" t="s">
        <v>22</v>
      </c>
      <c r="E919" s="0" t="s">
        <v>5364</v>
      </c>
      <c r="F919" s="0" t="s">
        <v>1257</v>
      </c>
      <c r="G919" s="0" t="s">
        <v>148</v>
      </c>
      <c r="H919" s="0" t="s">
        <v>148</v>
      </c>
      <c r="I919" s="0" t="s">
        <v>149</v>
      </c>
      <c r="J919" s="0" t="s">
        <v>4309</v>
      </c>
      <c r="K919" s="0" t="s">
        <v>5365</v>
      </c>
      <c r="L919" s="0" t="s">
        <v>5366</v>
      </c>
      <c r="M919" s="0" t="s">
        <v>1261</v>
      </c>
      <c r="N919" s="0" t="s">
        <v>98</v>
      </c>
      <c r="O919" s="0" t="s">
        <v>148</v>
      </c>
      <c r="P919" s="0" t="s">
        <v>148</v>
      </c>
      <c r="Q919" s="0" t="s">
        <v>149</v>
      </c>
      <c r="R919" s="0" t="s">
        <v>4309</v>
      </c>
      <c r="S919" s="0" t="s">
        <v>5365</v>
      </c>
      <c r="T919" s="0" t="s">
        <v>3604</v>
      </c>
      <c r="U919" s="0" t="s">
        <v>3605</v>
      </c>
      <c r="V919" s="0" t="s">
        <v>3606</v>
      </c>
      <c r="W919" s="0" t="s">
        <v>3607</v>
      </c>
      <c r="X919" s="0" t="s">
        <v>3608</v>
      </c>
      <c r="Y919" s="0" t="s">
        <v>3605</v>
      </c>
      <c r="Z919" s="0" t="s">
        <v>5367</v>
      </c>
      <c r="AA919" s="0" t="s">
        <v>5368</v>
      </c>
      <c r="AB919" s="0" t="s">
        <v>5369</v>
      </c>
      <c r="AC919" s="0" t="s">
        <v>19</v>
      </c>
      <c r="AD919" s="0" t="s">
        <v>19</v>
      </c>
      <c r="AE919" s="0" t="s">
        <v>61</v>
      </c>
      <c r="AF919" s="0" t="s">
        <v>22</v>
      </c>
      <c r="AG919" s="0" t="s">
        <v>22</v>
      </c>
      <c r="AH919" s="0" t="s">
        <v>22</v>
      </c>
      <c r="AI919" s="0" t="s">
        <v>22</v>
      </c>
      <c r="AJ919" s="0" t="s">
        <v>118</v>
      </c>
      <c r="AK919" s="0" t="s">
        <v>118</v>
      </c>
    </row>
    <row customHeight="1" ht="11.25">
      <c r="A920" s="0" t="s">
        <v>22</v>
      </c>
      <c r="B920" s="0" t="s">
        <v>48</v>
      </c>
      <c r="C920" s="0" t="s">
        <v>50</v>
      </c>
      <c r="D920" s="0" t="s">
        <v>22</v>
      </c>
      <c r="E920" s="0" t="s">
        <v>5370</v>
      </c>
      <c r="F920" s="0" t="s">
        <v>1257</v>
      </c>
      <c r="G920" s="0" t="s">
        <v>1581</v>
      </c>
      <c r="H920" s="0" t="s">
        <v>1581</v>
      </c>
      <c r="I920" s="0" t="s">
        <v>1582</v>
      </c>
      <c r="J920" s="0" t="s">
        <v>5371</v>
      </c>
      <c r="K920" s="0" t="s">
        <v>5372</v>
      </c>
      <c r="L920" s="0" t="s">
        <v>5373</v>
      </c>
      <c r="M920" s="0" t="s">
        <v>5374</v>
      </c>
      <c r="N920" s="0" t="s">
        <v>98</v>
      </c>
      <c r="O920" s="0" t="s">
        <v>1581</v>
      </c>
      <c r="P920" s="0" t="s">
        <v>1581</v>
      </c>
      <c r="Q920" s="0" t="s">
        <v>1582</v>
      </c>
      <c r="R920" s="0" t="s">
        <v>5371</v>
      </c>
      <c r="S920" s="0" t="s">
        <v>5372</v>
      </c>
      <c r="T920" s="0" t="s">
        <v>3604</v>
      </c>
      <c r="U920" s="0" t="s">
        <v>3605</v>
      </c>
      <c r="V920" s="0" t="s">
        <v>3606</v>
      </c>
      <c r="W920" s="0" t="s">
        <v>3607</v>
      </c>
      <c r="X920" s="0" t="s">
        <v>3608</v>
      </c>
      <c r="Y920" s="0" t="s">
        <v>3605</v>
      </c>
      <c r="Z920" s="0" t="s">
        <v>5375</v>
      </c>
      <c r="AA920" s="0" t="s">
        <v>5376</v>
      </c>
      <c r="AB920" s="0" t="s">
        <v>5377</v>
      </c>
      <c r="AC920" s="0" t="s">
        <v>19</v>
      </c>
      <c r="AD920" s="0" t="s">
        <v>19</v>
      </c>
      <c r="AE920" s="0" t="s">
        <v>61</v>
      </c>
      <c r="AF920" s="0" t="s">
        <v>22</v>
      </c>
      <c r="AG920" s="0" t="s">
        <v>22</v>
      </c>
      <c r="AH920" s="0" t="s">
        <v>22</v>
      </c>
      <c r="AI920" s="0" t="s">
        <v>22</v>
      </c>
      <c r="AJ920" s="0" t="s">
        <v>3622</v>
      </c>
      <c r="AK920" s="0" t="s">
        <v>3622</v>
      </c>
    </row>
    <row customHeight="1" ht="11.25">
      <c r="A921" s="0" t="s">
        <v>22</v>
      </c>
      <c r="B921" s="0" t="s">
        <v>48</v>
      </c>
      <c r="C921" s="0" t="s">
        <v>50</v>
      </c>
      <c r="D921" s="0" t="s">
        <v>22</v>
      </c>
      <c r="E921" s="0" t="s">
        <v>5370</v>
      </c>
      <c r="F921" s="0" t="s">
        <v>1257</v>
      </c>
      <c r="G921" s="0" t="s">
        <v>110</v>
      </c>
      <c r="H921" s="0" t="s">
        <v>110</v>
      </c>
      <c r="I921" s="0" t="s">
        <v>111</v>
      </c>
      <c r="J921" s="0" t="s">
        <v>5371</v>
      </c>
      <c r="K921" s="0" t="s">
        <v>5378</v>
      </c>
      <c r="L921" s="0" t="s">
        <v>5373</v>
      </c>
      <c r="M921" s="0" t="s">
        <v>5374</v>
      </c>
      <c r="N921" s="0" t="s">
        <v>98</v>
      </c>
      <c r="O921" s="0" t="s">
        <v>110</v>
      </c>
      <c r="P921" s="0" t="s">
        <v>110</v>
      </c>
      <c r="Q921" s="0" t="s">
        <v>111</v>
      </c>
      <c r="R921" s="0" t="s">
        <v>5371</v>
      </c>
      <c r="S921" s="0" t="s">
        <v>5378</v>
      </c>
      <c r="T921" s="0" t="s">
        <v>3604</v>
      </c>
      <c r="U921" s="0" t="s">
        <v>3605</v>
      </c>
      <c r="V921" s="0" t="s">
        <v>3606</v>
      </c>
      <c r="W921" s="0" t="s">
        <v>3607</v>
      </c>
      <c r="X921" s="0" t="s">
        <v>3608</v>
      </c>
      <c r="Y921" s="0" t="s">
        <v>3605</v>
      </c>
      <c r="Z921" s="0" t="s">
        <v>5375</v>
      </c>
      <c r="AA921" s="0" t="s">
        <v>5376</v>
      </c>
      <c r="AB921" s="0" t="s">
        <v>5377</v>
      </c>
      <c r="AC921" s="0" t="s">
        <v>19</v>
      </c>
      <c r="AD921" s="0" t="s">
        <v>19</v>
      </c>
      <c r="AE921" s="0" t="s">
        <v>61</v>
      </c>
      <c r="AF921" s="0" t="s">
        <v>22</v>
      </c>
      <c r="AG921" s="0" t="s">
        <v>22</v>
      </c>
      <c r="AH921" s="0" t="s">
        <v>22</v>
      </c>
      <c r="AI921" s="0" t="s">
        <v>22</v>
      </c>
      <c r="AJ921" s="0" t="s">
        <v>3622</v>
      </c>
      <c r="AK921" s="0" t="s">
        <v>3622</v>
      </c>
    </row>
    <row customHeight="1" ht="11.25">
      <c r="A922" s="0" t="s">
        <v>22</v>
      </c>
      <c r="B922" s="0" t="s">
        <v>48</v>
      </c>
      <c r="C922" s="0" t="s">
        <v>50</v>
      </c>
      <c r="D922" s="0" t="s">
        <v>22</v>
      </c>
      <c r="E922" s="0" t="s">
        <v>5379</v>
      </c>
      <c r="F922" s="0" t="s">
        <v>1257</v>
      </c>
      <c r="G922" s="0" t="s">
        <v>178</v>
      </c>
      <c r="H922" s="0" t="s">
        <v>178</v>
      </c>
      <c r="I922" s="0" t="s">
        <v>179</v>
      </c>
      <c r="J922" s="0" t="s">
        <v>1617</v>
      </c>
      <c r="K922" s="0" t="s">
        <v>1618</v>
      </c>
      <c r="L922" s="0" t="s">
        <v>1617</v>
      </c>
      <c r="M922" s="0" t="s">
        <v>1261</v>
      </c>
      <c r="N922" s="0" t="s">
        <v>98</v>
      </c>
      <c r="O922" s="0" t="s">
        <v>178</v>
      </c>
      <c r="P922" s="0" t="s">
        <v>178</v>
      </c>
      <c r="Q922" s="0" t="s">
        <v>179</v>
      </c>
      <c r="R922" s="0" t="s">
        <v>1617</v>
      </c>
      <c r="S922" s="0" t="s">
        <v>1618</v>
      </c>
      <c r="T922" s="0" t="s">
        <v>3604</v>
      </c>
      <c r="U922" s="0" t="s">
        <v>3605</v>
      </c>
      <c r="V922" s="0" t="s">
        <v>3606</v>
      </c>
      <c r="W922" s="0" t="s">
        <v>3607</v>
      </c>
      <c r="X922" s="0" t="s">
        <v>3608</v>
      </c>
      <c r="Y922" s="0" t="s">
        <v>3605</v>
      </c>
      <c r="Z922" s="0" t="s">
        <v>5380</v>
      </c>
      <c r="AA922" s="0" t="s">
        <v>3628</v>
      </c>
      <c r="AB922" s="0" t="s">
        <v>5381</v>
      </c>
      <c r="AC922" s="0" t="s">
        <v>19</v>
      </c>
      <c r="AD922" s="0" t="s">
        <v>19</v>
      </c>
      <c r="AE922" s="0" t="s">
        <v>61</v>
      </c>
      <c r="AF922" s="0" t="s">
        <v>22</v>
      </c>
      <c r="AG922" s="0" t="s">
        <v>22</v>
      </c>
      <c r="AH922" s="0" t="s">
        <v>22</v>
      </c>
      <c r="AI922" s="0" t="s">
        <v>22</v>
      </c>
      <c r="AJ922" s="0" t="s">
        <v>3622</v>
      </c>
      <c r="AK922" s="0" t="s">
        <v>3622</v>
      </c>
    </row>
    <row customHeight="1" ht="11.25">
      <c r="A923" s="0" t="s">
        <v>22</v>
      </c>
      <c r="B923" s="0" t="s">
        <v>48</v>
      </c>
      <c r="C923" s="0" t="s">
        <v>50</v>
      </c>
      <c r="D923" s="0" t="s">
        <v>22</v>
      </c>
      <c r="E923" s="0" t="s">
        <v>5379</v>
      </c>
      <c r="F923" s="0" t="s">
        <v>1257</v>
      </c>
      <c r="G923" s="0" t="s">
        <v>178</v>
      </c>
      <c r="H923" s="0" t="s">
        <v>178</v>
      </c>
      <c r="I923" s="0" t="s">
        <v>179</v>
      </c>
      <c r="J923" s="0" t="s">
        <v>1617</v>
      </c>
      <c r="K923" s="0" t="s">
        <v>1618</v>
      </c>
      <c r="L923" s="0" t="s">
        <v>1617</v>
      </c>
      <c r="M923" s="0" t="s">
        <v>1261</v>
      </c>
      <c r="N923" s="0" t="s">
        <v>98</v>
      </c>
      <c r="O923" s="0" t="s">
        <v>178</v>
      </c>
      <c r="P923" s="0" t="s">
        <v>178</v>
      </c>
      <c r="Q923" s="0" t="s">
        <v>179</v>
      </c>
      <c r="R923" s="0" t="s">
        <v>1617</v>
      </c>
      <c r="S923" s="0" t="s">
        <v>1618</v>
      </c>
      <c r="T923" s="0" t="s">
        <v>3604</v>
      </c>
      <c r="U923" s="0" t="s">
        <v>3605</v>
      </c>
      <c r="V923" s="0" t="s">
        <v>3606</v>
      </c>
      <c r="W923" s="0" t="s">
        <v>3607</v>
      </c>
      <c r="X923" s="0" t="s">
        <v>3608</v>
      </c>
      <c r="Y923" s="0" t="s">
        <v>3605</v>
      </c>
      <c r="Z923" s="0" t="s">
        <v>5380</v>
      </c>
      <c r="AA923" s="0" t="s">
        <v>3628</v>
      </c>
      <c r="AB923" s="0" t="s">
        <v>5381</v>
      </c>
      <c r="AC923" s="0" t="s">
        <v>19</v>
      </c>
      <c r="AD923" s="0" t="s">
        <v>19</v>
      </c>
      <c r="AE923" s="0" t="s">
        <v>61</v>
      </c>
      <c r="AF923" s="0" t="s">
        <v>22</v>
      </c>
      <c r="AG923" s="0" t="s">
        <v>22</v>
      </c>
      <c r="AH923" s="0" t="s">
        <v>22</v>
      </c>
      <c r="AI923" s="0" t="s">
        <v>22</v>
      </c>
      <c r="AJ923" s="0" t="s">
        <v>3622</v>
      </c>
      <c r="AK923" s="0" t="s">
        <v>3622</v>
      </c>
    </row>
    <row customHeight="1" ht="11.25">
      <c r="A924" s="0" t="s">
        <v>22</v>
      </c>
      <c r="B924" s="0" t="s">
        <v>48</v>
      </c>
      <c r="C924" s="0" t="s">
        <v>50</v>
      </c>
      <c r="D924" s="0" t="s">
        <v>22</v>
      </c>
      <c r="E924" s="0" t="s">
        <v>5382</v>
      </c>
      <c r="F924" s="0" t="s">
        <v>1257</v>
      </c>
      <c r="G924" s="0" t="s">
        <v>1581</v>
      </c>
      <c r="H924" s="0" t="s">
        <v>1581</v>
      </c>
      <c r="I924" s="0" t="s">
        <v>1582</v>
      </c>
      <c r="J924" s="0" t="s">
        <v>5371</v>
      </c>
      <c r="K924" s="0" t="s">
        <v>5372</v>
      </c>
      <c r="L924" s="0" t="s">
        <v>5373</v>
      </c>
      <c r="M924" s="0" t="s">
        <v>976</v>
      </c>
      <c r="N924" s="0" t="s">
        <v>98</v>
      </c>
      <c r="O924" s="0" t="s">
        <v>1581</v>
      </c>
      <c r="P924" s="0" t="s">
        <v>1581</v>
      </c>
      <c r="Q924" s="0" t="s">
        <v>1582</v>
      </c>
      <c r="R924" s="0" t="s">
        <v>5371</v>
      </c>
      <c r="S924" s="0" t="s">
        <v>5372</v>
      </c>
      <c r="T924" s="0" t="s">
        <v>3604</v>
      </c>
      <c r="U924" s="0" t="s">
        <v>3605</v>
      </c>
      <c r="V924" s="0" t="s">
        <v>3606</v>
      </c>
      <c r="W924" s="0" t="s">
        <v>3607</v>
      </c>
      <c r="X924" s="0" t="s">
        <v>3608</v>
      </c>
      <c r="Y924" s="0" t="s">
        <v>3605</v>
      </c>
      <c r="Z924" s="0" t="s">
        <v>5383</v>
      </c>
      <c r="AA924" s="0" t="s">
        <v>5384</v>
      </c>
      <c r="AB924" s="0" t="s">
        <v>5385</v>
      </c>
      <c r="AC924" s="0" t="s">
        <v>19</v>
      </c>
      <c r="AD924" s="0" t="s">
        <v>19</v>
      </c>
      <c r="AE924" s="0" t="s">
        <v>61</v>
      </c>
      <c r="AF924" s="0" t="s">
        <v>22</v>
      </c>
      <c r="AG924" s="0" t="s">
        <v>22</v>
      </c>
      <c r="AH924" s="0" t="s">
        <v>22</v>
      </c>
      <c r="AI924" s="0" t="s">
        <v>22</v>
      </c>
      <c r="AJ924" s="0" t="s">
        <v>3622</v>
      </c>
      <c r="AK924" s="0" t="s">
        <v>3622</v>
      </c>
    </row>
    <row customHeight="1" ht="11.25">
      <c r="A925" s="0" t="s">
        <v>22</v>
      </c>
      <c r="B925" s="0" t="s">
        <v>48</v>
      </c>
      <c r="C925" s="0" t="s">
        <v>50</v>
      </c>
      <c r="D925" s="0" t="s">
        <v>22</v>
      </c>
      <c r="E925" s="0" t="s">
        <v>5382</v>
      </c>
      <c r="F925" s="0" t="s">
        <v>1257</v>
      </c>
      <c r="G925" s="0" t="s">
        <v>110</v>
      </c>
      <c r="H925" s="0" t="s">
        <v>110</v>
      </c>
      <c r="I925" s="0" t="s">
        <v>111</v>
      </c>
      <c r="J925" s="0" t="s">
        <v>5371</v>
      </c>
      <c r="K925" s="0" t="s">
        <v>5378</v>
      </c>
      <c r="L925" s="0" t="s">
        <v>5373</v>
      </c>
      <c r="M925" s="0" t="s">
        <v>976</v>
      </c>
      <c r="N925" s="0" t="s">
        <v>98</v>
      </c>
      <c r="O925" s="0" t="s">
        <v>110</v>
      </c>
      <c r="P925" s="0" t="s">
        <v>110</v>
      </c>
      <c r="Q925" s="0" t="s">
        <v>111</v>
      </c>
      <c r="R925" s="0" t="s">
        <v>5371</v>
      </c>
      <c r="S925" s="0" t="s">
        <v>5378</v>
      </c>
      <c r="T925" s="0" t="s">
        <v>3604</v>
      </c>
      <c r="U925" s="0" t="s">
        <v>3605</v>
      </c>
      <c r="V925" s="0" t="s">
        <v>3606</v>
      </c>
      <c r="W925" s="0" t="s">
        <v>3607</v>
      </c>
      <c r="X925" s="0" t="s">
        <v>3608</v>
      </c>
      <c r="Y925" s="0" t="s">
        <v>3605</v>
      </c>
      <c r="Z925" s="0" t="s">
        <v>5383</v>
      </c>
      <c r="AA925" s="0" t="s">
        <v>5384</v>
      </c>
      <c r="AB925" s="0" t="s">
        <v>5385</v>
      </c>
      <c r="AC925" s="0" t="s">
        <v>19</v>
      </c>
      <c r="AD925" s="0" t="s">
        <v>19</v>
      </c>
      <c r="AE925" s="0" t="s">
        <v>61</v>
      </c>
      <c r="AF925" s="0" t="s">
        <v>22</v>
      </c>
      <c r="AG925" s="0" t="s">
        <v>22</v>
      </c>
      <c r="AH925" s="0" t="s">
        <v>22</v>
      </c>
      <c r="AI925" s="0" t="s">
        <v>22</v>
      </c>
      <c r="AJ925" s="0" t="s">
        <v>3622</v>
      </c>
      <c r="AK925" s="0" t="s">
        <v>3622</v>
      </c>
    </row>
    <row customHeight="1" ht="11.25">
      <c r="A926" s="0" t="s">
        <v>22</v>
      </c>
      <c r="B926" s="0" t="s">
        <v>48</v>
      </c>
      <c r="C926" s="0" t="s">
        <v>50</v>
      </c>
      <c r="D926" s="0" t="s">
        <v>22</v>
      </c>
      <c r="E926" s="0" t="s">
        <v>5386</v>
      </c>
      <c r="F926" s="0" t="s">
        <v>1257</v>
      </c>
      <c r="G926" s="0" t="s">
        <v>188</v>
      </c>
      <c r="H926" s="0" t="s">
        <v>188</v>
      </c>
      <c r="I926" s="0" t="s">
        <v>189</v>
      </c>
      <c r="J926" s="0" t="s">
        <v>5387</v>
      </c>
      <c r="K926" s="0" t="s">
        <v>5388</v>
      </c>
      <c r="L926" s="0" t="s">
        <v>5389</v>
      </c>
      <c r="M926" s="0" t="s">
        <v>1261</v>
      </c>
      <c r="N926" s="0" t="s">
        <v>98</v>
      </c>
      <c r="O926" s="0" t="s">
        <v>188</v>
      </c>
      <c r="P926" s="0" t="s">
        <v>188</v>
      </c>
      <c r="Q926" s="0" t="s">
        <v>189</v>
      </c>
      <c r="R926" s="0" t="s">
        <v>5387</v>
      </c>
      <c r="S926" s="0" t="s">
        <v>5388</v>
      </c>
      <c r="T926" s="0" t="s">
        <v>3604</v>
      </c>
      <c r="U926" s="0" t="s">
        <v>3605</v>
      </c>
      <c r="V926" s="0" t="s">
        <v>3606</v>
      </c>
      <c r="W926" s="0" t="s">
        <v>3607</v>
      </c>
      <c r="X926" s="0" t="s">
        <v>3608</v>
      </c>
      <c r="Y926" s="0" t="s">
        <v>3605</v>
      </c>
      <c r="Z926" s="0" t="s">
        <v>1568</v>
      </c>
      <c r="AA926" s="0" t="s">
        <v>5390</v>
      </c>
      <c r="AB926" s="0" t="s">
        <v>5391</v>
      </c>
      <c r="AC926" s="0" t="s">
        <v>19</v>
      </c>
      <c r="AD926" s="0" t="s">
        <v>19</v>
      </c>
      <c r="AE926" s="0" t="s">
        <v>61</v>
      </c>
      <c r="AF926" s="0" t="s">
        <v>22</v>
      </c>
      <c r="AG926" s="0" t="s">
        <v>22</v>
      </c>
      <c r="AH926" s="0" t="s">
        <v>22</v>
      </c>
      <c r="AI926" s="0" t="s">
        <v>22</v>
      </c>
      <c r="AJ926" s="0" t="s">
        <v>5392</v>
      </c>
      <c r="AK926" s="0" t="s">
        <v>5392</v>
      </c>
    </row>
    <row customHeight="1" ht="11.25">
      <c r="A927" s="0" t="s">
        <v>22</v>
      </c>
      <c r="B927" s="0" t="s">
        <v>48</v>
      </c>
      <c r="C927" s="0" t="s">
        <v>50</v>
      </c>
      <c r="D927" s="0" t="s">
        <v>22</v>
      </c>
      <c r="E927" s="0" t="s">
        <v>5386</v>
      </c>
      <c r="F927" s="0" t="s">
        <v>1257</v>
      </c>
      <c r="G927" s="0" t="s">
        <v>188</v>
      </c>
      <c r="H927" s="0" t="s">
        <v>188</v>
      </c>
      <c r="I927" s="0" t="s">
        <v>189</v>
      </c>
      <c r="J927" s="0" t="s">
        <v>5387</v>
      </c>
      <c r="K927" s="0" t="s">
        <v>5388</v>
      </c>
      <c r="L927" s="0" t="s">
        <v>5389</v>
      </c>
      <c r="M927" s="0" t="s">
        <v>1261</v>
      </c>
      <c r="N927" s="0" t="s">
        <v>98</v>
      </c>
      <c r="O927" s="0" t="s">
        <v>188</v>
      </c>
      <c r="P927" s="0" t="s">
        <v>188</v>
      </c>
      <c r="Q927" s="0" t="s">
        <v>189</v>
      </c>
      <c r="R927" s="0" t="s">
        <v>5387</v>
      </c>
      <c r="S927" s="0" t="s">
        <v>5388</v>
      </c>
      <c r="T927" s="0" t="s">
        <v>3604</v>
      </c>
      <c r="U927" s="0" t="s">
        <v>3605</v>
      </c>
      <c r="V927" s="0" t="s">
        <v>3606</v>
      </c>
      <c r="W927" s="0" t="s">
        <v>3607</v>
      </c>
      <c r="X927" s="0" t="s">
        <v>3608</v>
      </c>
      <c r="Y927" s="0" t="s">
        <v>3605</v>
      </c>
      <c r="Z927" s="0" t="s">
        <v>1568</v>
      </c>
      <c r="AA927" s="0" t="s">
        <v>5390</v>
      </c>
      <c r="AB927" s="0" t="s">
        <v>5391</v>
      </c>
      <c r="AC927" s="0" t="s">
        <v>19</v>
      </c>
      <c r="AD927" s="0" t="s">
        <v>19</v>
      </c>
      <c r="AE927" s="0" t="s">
        <v>61</v>
      </c>
      <c r="AF927" s="0" t="s">
        <v>22</v>
      </c>
      <c r="AG927" s="0" t="s">
        <v>22</v>
      </c>
      <c r="AH927" s="0" t="s">
        <v>22</v>
      </c>
      <c r="AI927" s="0" t="s">
        <v>22</v>
      </c>
      <c r="AJ927" s="0" t="s">
        <v>5392</v>
      </c>
      <c r="AK927" s="0" t="s">
        <v>5392</v>
      </c>
    </row>
    <row customHeight="1" ht="11.25">
      <c r="A928" s="0" t="s">
        <v>22</v>
      </c>
      <c r="B928" s="0" t="s">
        <v>48</v>
      </c>
      <c r="C928" s="0" t="s">
        <v>50</v>
      </c>
      <c r="D928" s="0" t="s">
        <v>22</v>
      </c>
      <c r="E928" s="0" t="s">
        <v>5393</v>
      </c>
      <c r="F928" s="0" t="s">
        <v>1257</v>
      </c>
      <c r="G928" s="0" t="s">
        <v>188</v>
      </c>
      <c r="H928" s="0" t="s">
        <v>188</v>
      </c>
      <c r="I928" s="0" t="s">
        <v>189</v>
      </c>
      <c r="J928" s="0" t="s">
        <v>5387</v>
      </c>
      <c r="K928" s="0" t="s">
        <v>5388</v>
      </c>
      <c r="L928" s="0" t="s">
        <v>5389</v>
      </c>
      <c r="M928" s="0" t="s">
        <v>1261</v>
      </c>
      <c r="N928" s="0" t="s">
        <v>98</v>
      </c>
      <c r="O928" s="0" t="s">
        <v>188</v>
      </c>
      <c r="P928" s="0" t="s">
        <v>188</v>
      </c>
      <c r="Q928" s="0" t="s">
        <v>189</v>
      </c>
      <c r="R928" s="0" t="s">
        <v>5387</v>
      </c>
      <c r="S928" s="0" t="s">
        <v>5388</v>
      </c>
      <c r="T928" s="0" t="s">
        <v>3604</v>
      </c>
      <c r="U928" s="0" t="s">
        <v>3605</v>
      </c>
      <c r="V928" s="0" t="s">
        <v>3606</v>
      </c>
      <c r="W928" s="0" t="s">
        <v>3607</v>
      </c>
      <c r="X928" s="0" t="s">
        <v>3608</v>
      </c>
      <c r="Y928" s="0" t="s">
        <v>3605</v>
      </c>
      <c r="Z928" s="0" t="s">
        <v>184</v>
      </c>
      <c r="AA928" s="0" t="s">
        <v>5390</v>
      </c>
      <c r="AB928" s="0" t="s">
        <v>5394</v>
      </c>
      <c r="AC928" s="0" t="s">
        <v>19</v>
      </c>
      <c r="AD928" s="0" t="s">
        <v>19</v>
      </c>
      <c r="AE928" s="0" t="s">
        <v>61</v>
      </c>
      <c r="AF928" s="0" t="s">
        <v>22</v>
      </c>
      <c r="AG928" s="0" t="s">
        <v>22</v>
      </c>
      <c r="AH928" s="0" t="s">
        <v>22</v>
      </c>
      <c r="AI928" s="0" t="s">
        <v>22</v>
      </c>
      <c r="AJ928" s="0" t="s">
        <v>5392</v>
      </c>
      <c r="AK928" s="0" t="s">
        <v>5392</v>
      </c>
    </row>
    <row customHeight="1" ht="11.25">
      <c r="A929" s="0" t="s">
        <v>22</v>
      </c>
      <c r="B929" s="0" t="s">
        <v>48</v>
      </c>
      <c r="C929" s="0" t="s">
        <v>50</v>
      </c>
      <c r="D929" s="0" t="s">
        <v>22</v>
      </c>
      <c r="E929" s="0" t="s">
        <v>5393</v>
      </c>
      <c r="F929" s="0" t="s">
        <v>1257</v>
      </c>
      <c r="G929" s="0" t="s">
        <v>188</v>
      </c>
      <c r="H929" s="0" t="s">
        <v>188</v>
      </c>
      <c r="I929" s="0" t="s">
        <v>189</v>
      </c>
      <c r="J929" s="0" t="s">
        <v>5387</v>
      </c>
      <c r="K929" s="0" t="s">
        <v>5388</v>
      </c>
      <c r="L929" s="0" t="s">
        <v>5389</v>
      </c>
      <c r="M929" s="0" t="s">
        <v>1261</v>
      </c>
      <c r="N929" s="0" t="s">
        <v>98</v>
      </c>
      <c r="O929" s="0" t="s">
        <v>188</v>
      </c>
      <c r="P929" s="0" t="s">
        <v>188</v>
      </c>
      <c r="Q929" s="0" t="s">
        <v>189</v>
      </c>
      <c r="R929" s="0" t="s">
        <v>5387</v>
      </c>
      <c r="S929" s="0" t="s">
        <v>5388</v>
      </c>
      <c r="T929" s="0" t="s">
        <v>3604</v>
      </c>
      <c r="U929" s="0" t="s">
        <v>3605</v>
      </c>
      <c r="V929" s="0" t="s">
        <v>3606</v>
      </c>
      <c r="W929" s="0" t="s">
        <v>3607</v>
      </c>
      <c r="X929" s="0" t="s">
        <v>3608</v>
      </c>
      <c r="Y929" s="0" t="s">
        <v>3605</v>
      </c>
      <c r="Z929" s="0" t="s">
        <v>184</v>
      </c>
      <c r="AA929" s="0" t="s">
        <v>5390</v>
      </c>
      <c r="AB929" s="0" t="s">
        <v>5394</v>
      </c>
      <c r="AC929" s="0" t="s">
        <v>19</v>
      </c>
      <c r="AD929" s="0" t="s">
        <v>19</v>
      </c>
      <c r="AE929" s="0" t="s">
        <v>61</v>
      </c>
      <c r="AF929" s="0" t="s">
        <v>22</v>
      </c>
      <c r="AG929" s="0" t="s">
        <v>22</v>
      </c>
      <c r="AH929" s="0" t="s">
        <v>22</v>
      </c>
      <c r="AI929" s="0" t="s">
        <v>22</v>
      </c>
      <c r="AJ929" s="0" t="s">
        <v>5392</v>
      </c>
      <c r="AK929" s="0" t="s">
        <v>5392</v>
      </c>
    </row>
    <row customHeight="1" ht="11.25">
      <c r="A930" s="0" t="s">
        <v>22</v>
      </c>
      <c r="B930" s="0" t="s">
        <v>48</v>
      </c>
      <c r="C930" s="0" t="s">
        <v>50</v>
      </c>
      <c r="D930" s="0" t="s">
        <v>22</v>
      </c>
      <c r="E930" s="0" t="s">
        <v>5393</v>
      </c>
      <c r="F930" s="0" t="s">
        <v>1257</v>
      </c>
      <c r="G930" s="0" t="s">
        <v>188</v>
      </c>
      <c r="H930" s="0" t="s">
        <v>188</v>
      </c>
      <c r="I930" s="0" t="s">
        <v>189</v>
      </c>
      <c r="J930" s="0" t="s">
        <v>5324</v>
      </c>
      <c r="K930" s="0" t="s">
        <v>5325</v>
      </c>
      <c r="L930" s="0" t="s">
        <v>5326</v>
      </c>
      <c r="M930" s="0" t="s">
        <v>1261</v>
      </c>
      <c r="N930" s="0" t="s">
        <v>98</v>
      </c>
      <c r="O930" s="0" t="s">
        <v>188</v>
      </c>
      <c r="P930" s="0" t="s">
        <v>188</v>
      </c>
      <c r="Q930" s="0" t="s">
        <v>189</v>
      </c>
      <c r="R930" s="0" t="s">
        <v>5324</v>
      </c>
      <c r="S930" s="0" t="s">
        <v>5325</v>
      </c>
      <c r="T930" s="0" t="s">
        <v>3604</v>
      </c>
      <c r="U930" s="0" t="s">
        <v>3605</v>
      </c>
      <c r="V930" s="0" t="s">
        <v>3606</v>
      </c>
      <c r="W930" s="0" t="s">
        <v>3607</v>
      </c>
      <c r="X930" s="0" t="s">
        <v>3608</v>
      </c>
      <c r="Y930" s="0" t="s">
        <v>3605</v>
      </c>
      <c r="Z930" s="0" t="s">
        <v>4013</v>
      </c>
      <c r="AA930" s="0" t="s">
        <v>3773</v>
      </c>
      <c r="AB930" s="0" t="s">
        <v>5395</v>
      </c>
      <c r="AC930" s="0" t="s">
        <v>19</v>
      </c>
      <c r="AD930" s="0" t="s">
        <v>19</v>
      </c>
      <c r="AE930" s="0" t="s">
        <v>61</v>
      </c>
      <c r="AF930" s="0" t="s">
        <v>22</v>
      </c>
      <c r="AG930" s="0" t="s">
        <v>22</v>
      </c>
      <c r="AH930" s="0" t="s">
        <v>22</v>
      </c>
      <c r="AI930" s="0" t="s">
        <v>22</v>
      </c>
      <c r="AJ930" s="0" t="s">
        <v>5328</v>
      </c>
      <c r="AK930" s="0" t="s">
        <v>5328</v>
      </c>
    </row>
    <row customHeight="1" ht="11.25">
      <c r="A931" s="0" t="s">
        <v>22</v>
      </c>
      <c r="B931" s="0" t="s">
        <v>48</v>
      </c>
      <c r="C931" s="0" t="s">
        <v>50</v>
      </c>
      <c r="D931" s="0" t="s">
        <v>22</v>
      </c>
      <c r="E931" s="0" t="s">
        <v>5393</v>
      </c>
      <c r="F931" s="0" t="s">
        <v>1257</v>
      </c>
      <c r="G931" s="0" t="s">
        <v>188</v>
      </c>
      <c r="H931" s="0" t="s">
        <v>188</v>
      </c>
      <c r="I931" s="0" t="s">
        <v>189</v>
      </c>
      <c r="J931" s="0" t="s">
        <v>5324</v>
      </c>
      <c r="K931" s="0" t="s">
        <v>5325</v>
      </c>
      <c r="L931" s="0" t="s">
        <v>5326</v>
      </c>
      <c r="M931" s="0" t="s">
        <v>1261</v>
      </c>
      <c r="N931" s="0" t="s">
        <v>98</v>
      </c>
      <c r="O931" s="0" t="s">
        <v>188</v>
      </c>
      <c r="P931" s="0" t="s">
        <v>188</v>
      </c>
      <c r="Q931" s="0" t="s">
        <v>189</v>
      </c>
      <c r="R931" s="0" t="s">
        <v>5324</v>
      </c>
      <c r="S931" s="0" t="s">
        <v>5325</v>
      </c>
      <c r="T931" s="0" t="s">
        <v>3604</v>
      </c>
      <c r="U931" s="0" t="s">
        <v>3605</v>
      </c>
      <c r="V931" s="0" t="s">
        <v>3606</v>
      </c>
      <c r="W931" s="0" t="s">
        <v>3607</v>
      </c>
      <c r="X931" s="0" t="s">
        <v>3608</v>
      </c>
      <c r="Y931" s="0" t="s">
        <v>3605</v>
      </c>
      <c r="Z931" s="0" t="s">
        <v>4013</v>
      </c>
      <c r="AA931" s="0" t="s">
        <v>3773</v>
      </c>
      <c r="AB931" s="0" t="s">
        <v>5395</v>
      </c>
      <c r="AC931" s="0" t="s">
        <v>19</v>
      </c>
      <c r="AD931" s="0" t="s">
        <v>19</v>
      </c>
      <c r="AE931" s="0" t="s">
        <v>61</v>
      </c>
      <c r="AF931" s="0" t="s">
        <v>22</v>
      </c>
      <c r="AG931" s="0" t="s">
        <v>22</v>
      </c>
      <c r="AH931" s="0" t="s">
        <v>22</v>
      </c>
      <c r="AI931" s="0" t="s">
        <v>22</v>
      </c>
      <c r="AJ931" s="0" t="s">
        <v>5328</v>
      </c>
      <c r="AK931" s="0" t="s">
        <v>5328</v>
      </c>
    </row>
    <row customHeight="1" ht="11.25">
      <c r="A932" s="0" t="s">
        <v>22</v>
      </c>
      <c r="B932" s="0" t="s">
        <v>48</v>
      </c>
      <c r="C932" s="0" t="s">
        <v>50</v>
      </c>
      <c r="D932" s="0" t="s">
        <v>22</v>
      </c>
      <c r="E932" s="0" t="s">
        <v>5396</v>
      </c>
      <c r="F932" s="0" t="s">
        <v>1257</v>
      </c>
      <c r="G932" s="0" t="s">
        <v>188</v>
      </c>
      <c r="H932" s="0" t="s">
        <v>188</v>
      </c>
      <c r="I932" s="0" t="s">
        <v>189</v>
      </c>
      <c r="J932" s="0" t="s">
        <v>5387</v>
      </c>
      <c r="K932" s="0" t="s">
        <v>5388</v>
      </c>
      <c r="L932" s="0" t="s">
        <v>5389</v>
      </c>
      <c r="M932" s="0" t="s">
        <v>1261</v>
      </c>
      <c r="N932" s="0" t="s">
        <v>98</v>
      </c>
      <c r="O932" s="0" t="s">
        <v>188</v>
      </c>
      <c r="P932" s="0" t="s">
        <v>188</v>
      </c>
      <c r="Q932" s="0" t="s">
        <v>189</v>
      </c>
      <c r="R932" s="0" t="s">
        <v>5387</v>
      </c>
      <c r="S932" s="0" t="s">
        <v>5388</v>
      </c>
      <c r="T932" s="0" t="s">
        <v>3604</v>
      </c>
      <c r="U932" s="0" t="s">
        <v>3605</v>
      </c>
      <c r="V932" s="0" t="s">
        <v>3606</v>
      </c>
      <c r="W932" s="0" t="s">
        <v>3607</v>
      </c>
      <c r="X932" s="0" t="s">
        <v>3608</v>
      </c>
      <c r="Y932" s="0" t="s">
        <v>3605</v>
      </c>
      <c r="Z932" s="0" t="s">
        <v>180</v>
      </c>
      <c r="AA932" s="0" t="s">
        <v>5390</v>
      </c>
      <c r="AB932" s="0" t="s">
        <v>5397</v>
      </c>
      <c r="AC932" s="0" t="s">
        <v>19</v>
      </c>
      <c r="AD932" s="0" t="s">
        <v>19</v>
      </c>
      <c r="AE932" s="0" t="s">
        <v>61</v>
      </c>
      <c r="AF932" s="0" t="s">
        <v>22</v>
      </c>
      <c r="AG932" s="0" t="s">
        <v>22</v>
      </c>
      <c r="AH932" s="0" t="s">
        <v>22</v>
      </c>
      <c r="AI932" s="0" t="s">
        <v>22</v>
      </c>
      <c r="AJ932" s="0" t="s">
        <v>5392</v>
      </c>
      <c r="AK932" s="0" t="s">
        <v>5392</v>
      </c>
    </row>
    <row customHeight="1" ht="11.25">
      <c r="A933" s="0" t="s">
        <v>22</v>
      </c>
      <c r="B933" s="0" t="s">
        <v>48</v>
      </c>
      <c r="C933" s="0" t="s">
        <v>50</v>
      </c>
      <c r="D933" s="0" t="s">
        <v>22</v>
      </c>
      <c r="E933" s="0" t="s">
        <v>5396</v>
      </c>
      <c r="F933" s="0" t="s">
        <v>1257</v>
      </c>
      <c r="G933" s="0" t="s">
        <v>188</v>
      </c>
      <c r="H933" s="0" t="s">
        <v>188</v>
      </c>
      <c r="I933" s="0" t="s">
        <v>189</v>
      </c>
      <c r="J933" s="0" t="s">
        <v>5387</v>
      </c>
      <c r="K933" s="0" t="s">
        <v>5388</v>
      </c>
      <c r="L933" s="0" t="s">
        <v>5389</v>
      </c>
      <c r="M933" s="0" t="s">
        <v>1261</v>
      </c>
      <c r="N933" s="0" t="s">
        <v>98</v>
      </c>
      <c r="O933" s="0" t="s">
        <v>188</v>
      </c>
      <c r="P933" s="0" t="s">
        <v>188</v>
      </c>
      <c r="Q933" s="0" t="s">
        <v>189</v>
      </c>
      <c r="R933" s="0" t="s">
        <v>5387</v>
      </c>
      <c r="S933" s="0" t="s">
        <v>5388</v>
      </c>
      <c r="T933" s="0" t="s">
        <v>3604</v>
      </c>
      <c r="U933" s="0" t="s">
        <v>3605</v>
      </c>
      <c r="V933" s="0" t="s">
        <v>3606</v>
      </c>
      <c r="W933" s="0" t="s">
        <v>3607</v>
      </c>
      <c r="X933" s="0" t="s">
        <v>3608</v>
      </c>
      <c r="Y933" s="0" t="s">
        <v>3605</v>
      </c>
      <c r="Z933" s="0" t="s">
        <v>180</v>
      </c>
      <c r="AA933" s="0" t="s">
        <v>5390</v>
      </c>
      <c r="AB933" s="0" t="s">
        <v>5397</v>
      </c>
      <c r="AC933" s="0" t="s">
        <v>19</v>
      </c>
      <c r="AD933" s="0" t="s">
        <v>19</v>
      </c>
      <c r="AE933" s="0" t="s">
        <v>61</v>
      </c>
      <c r="AF933" s="0" t="s">
        <v>22</v>
      </c>
      <c r="AG933" s="0" t="s">
        <v>22</v>
      </c>
      <c r="AH933" s="0" t="s">
        <v>22</v>
      </c>
      <c r="AI933" s="0" t="s">
        <v>22</v>
      </c>
      <c r="AJ933" s="0" t="s">
        <v>5392</v>
      </c>
      <c r="AK933" s="0" t="s">
        <v>5392</v>
      </c>
    </row>
    <row customHeight="1" ht="11.25">
      <c r="A934" s="0" t="s">
        <v>22</v>
      </c>
      <c r="B934" s="0" t="s">
        <v>48</v>
      </c>
      <c r="C934" s="0" t="s">
        <v>50</v>
      </c>
      <c r="D934" s="0" t="s">
        <v>22</v>
      </c>
      <c r="E934" s="0" t="s">
        <v>5398</v>
      </c>
      <c r="F934" s="0" t="s">
        <v>1257</v>
      </c>
      <c r="G934" s="0" t="s">
        <v>136</v>
      </c>
      <c r="H934" s="0" t="s">
        <v>136</v>
      </c>
      <c r="I934" s="0" t="s">
        <v>137</v>
      </c>
      <c r="J934" s="0" t="s">
        <v>5399</v>
      </c>
      <c r="K934" s="0" t="s">
        <v>5400</v>
      </c>
      <c r="L934" s="0" t="s">
        <v>5401</v>
      </c>
      <c r="M934" s="0" t="s">
        <v>1261</v>
      </c>
      <c r="N934" s="0" t="s">
        <v>98</v>
      </c>
      <c r="O934" s="0" t="s">
        <v>136</v>
      </c>
      <c r="P934" s="0" t="s">
        <v>136</v>
      </c>
      <c r="Q934" s="0" t="s">
        <v>137</v>
      </c>
      <c r="R934" s="0" t="s">
        <v>5399</v>
      </c>
      <c r="S934" s="0" t="s">
        <v>5400</v>
      </c>
      <c r="T934" s="0" t="s">
        <v>3604</v>
      </c>
      <c r="U934" s="0" t="s">
        <v>3605</v>
      </c>
      <c r="V934" s="0" t="s">
        <v>3606</v>
      </c>
      <c r="W934" s="0" t="s">
        <v>3607</v>
      </c>
      <c r="X934" s="0" t="s">
        <v>3608</v>
      </c>
      <c r="Y934" s="0" t="s">
        <v>3605</v>
      </c>
      <c r="Z934" s="0" t="s">
        <v>5402</v>
      </c>
      <c r="AA934" s="0" t="s">
        <v>5403</v>
      </c>
      <c r="AB934" s="0" t="s">
        <v>5404</v>
      </c>
      <c r="AC934" s="0" t="s">
        <v>19</v>
      </c>
      <c r="AD934" s="0" t="s">
        <v>19</v>
      </c>
      <c r="AE934" s="0" t="s">
        <v>61</v>
      </c>
      <c r="AF934" s="0" t="s">
        <v>22</v>
      </c>
      <c r="AG934" s="0" t="s">
        <v>22</v>
      </c>
      <c r="AH934" s="0" t="s">
        <v>22</v>
      </c>
      <c r="AI934" s="0" t="s">
        <v>22</v>
      </c>
      <c r="AJ934" s="0" t="s">
        <v>3622</v>
      </c>
      <c r="AK934" s="0" t="s">
        <v>3622</v>
      </c>
    </row>
    <row customHeight="1" ht="11.25">
      <c r="A935" s="0" t="s">
        <v>22</v>
      </c>
      <c r="B935" s="0" t="s">
        <v>48</v>
      </c>
      <c r="C935" s="0" t="s">
        <v>50</v>
      </c>
      <c r="D935" s="0" t="s">
        <v>22</v>
      </c>
      <c r="E935" s="0" t="s">
        <v>5398</v>
      </c>
      <c r="F935" s="0" t="s">
        <v>1257</v>
      </c>
      <c r="G935" s="0" t="s">
        <v>136</v>
      </c>
      <c r="H935" s="0" t="s">
        <v>136</v>
      </c>
      <c r="I935" s="0" t="s">
        <v>137</v>
      </c>
      <c r="J935" s="0" t="s">
        <v>5399</v>
      </c>
      <c r="K935" s="0" t="s">
        <v>5400</v>
      </c>
      <c r="L935" s="0" t="s">
        <v>5401</v>
      </c>
      <c r="M935" s="0" t="s">
        <v>1261</v>
      </c>
      <c r="N935" s="0" t="s">
        <v>98</v>
      </c>
      <c r="O935" s="0" t="s">
        <v>136</v>
      </c>
      <c r="P935" s="0" t="s">
        <v>136</v>
      </c>
      <c r="Q935" s="0" t="s">
        <v>137</v>
      </c>
      <c r="R935" s="0" t="s">
        <v>5399</v>
      </c>
      <c r="S935" s="0" t="s">
        <v>5400</v>
      </c>
      <c r="T935" s="0" t="s">
        <v>3604</v>
      </c>
      <c r="U935" s="0" t="s">
        <v>3605</v>
      </c>
      <c r="V935" s="0" t="s">
        <v>3606</v>
      </c>
      <c r="W935" s="0" t="s">
        <v>3607</v>
      </c>
      <c r="X935" s="0" t="s">
        <v>3608</v>
      </c>
      <c r="Y935" s="0" t="s">
        <v>3605</v>
      </c>
      <c r="Z935" s="0" t="s">
        <v>5402</v>
      </c>
      <c r="AA935" s="0" t="s">
        <v>5403</v>
      </c>
      <c r="AB935" s="0" t="s">
        <v>5404</v>
      </c>
      <c r="AC935" s="0" t="s">
        <v>19</v>
      </c>
      <c r="AD935" s="0" t="s">
        <v>19</v>
      </c>
      <c r="AE935" s="0" t="s">
        <v>61</v>
      </c>
      <c r="AF935" s="0" t="s">
        <v>22</v>
      </c>
      <c r="AG935" s="0" t="s">
        <v>22</v>
      </c>
      <c r="AH935" s="0" t="s">
        <v>22</v>
      </c>
      <c r="AI935" s="0" t="s">
        <v>22</v>
      </c>
      <c r="AJ935" s="0" t="s">
        <v>3622</v>
      </c>
      <c r="AK935" s="0" t="s">
        <v>3622</v>
      </c>
    </row>
    <row customHeight="1" ht="11.25">
      <c r="A936" s="0" t="s">
        <v>22</v>
      </c>
      <c r="B936" s="0" t="s">
        <v>48</v>
      </c>
      <c r="C936" s="0" t="s">
        <v>50</v>
      </c>
      <c r="D936" s="0" t="s">
        <v>22</v>
      </c>
      <c r="E936" s="0" t="s">
        <v>5405</v>
      </c>
      <c r="F936" s="0" t="s">
        <v>1257</v>
      </c>
      <c r="G936" s="0" t="s">
        <v>136</v>
      </c>
      <c r="H936" s="0" t="s">
        <v>136</v>
      </c>
      <c r="I936" s="0" t="s">
        <v>137</v>
      </c>
      <c r="J936" s="0" t="s">
        <v>5399</v>
      </c>
      <c r="K936" s="0" t="s">
        <v>5400</v>
      </c>
      <c r="L936" s="0" t="s">
        <v>5401</v>
      </c>
      <c r="M936" s="0" t="s">
        <v>1261</v>
      </c>
      <c r="N936" s="0" t="s">
        <v>98</v>
      </c>
      <c r="O936" s="0" t="s">
        <v>136</v>
      </c>
      <c r="P936" s="0" t="s">
        <v>136</v>
      </c>
      <c r="Q936" s="0" t="s">
        <v>137</v>
      </c>
      <c r="R936" s="0" t="s">
        <v>5399</v>
      </c>
      <c r="S936" s="0" t="s">
        <v>5400</v>
      </c>
      <c r="T936" s="0" t="s">
        <v>3604</v>
      </c>
      <c r="U936" s="0" t="s">
        <v>3605</v>
      </c>
      <c r="V936" s="0" t="s">
        <v>3606</v>
      </c>
      <c r="W936" s="0" t="s">
        <v>3607</v>
      </c>
      <c r="X936" s="0" t="s">
        <v>3608</v>
      </c>
      <c r="Y936" s="0" t="s">
        <v>3605</v>
      </c>
      <c r="Z936" s="0" t="s">
        <v>5406</v>
      </c>
      <c r="AA936" s="0" t="s">
        <v>5407</v>
      </c>
      <c r="AB936" s="0" t="s">
        <v>5408</v>
      </c>
      <c r="AC936" s="0" t="s">
        <v>19</v>
      </c>
      <c r="AD936" s="0" t="s">
        <v>19</v>
      </c>
      <c r="AE936" s="0" t="s">
        <v>61</v>
      </c>
      <c r="AF936" s="0" t="s">
        <v>22</v>
      </c>
      <c r="AG936" s="0" t="s">
        <v>22</v>
      </c>
      <c r="AH936" s="0" t="s">
        <v>22</v>
      </c>
      <c r="AI936" s="0" t="s">
        <v>22</v>
      </c>
      <c r="AJ936" s="0" t="s">
        <v>3622</v>
      </c>
      <c r="AK936" s="0" t="s">
        <v>3622</v>
      </c>
    </row>
    <row customHeight="1" ht="11.25">
      <c r="A937" s="0" t="s">
        <v>22</v>
      </c>
      <c r="B937" s="0" t="s">
        <v>48</v>
      </c>
      <c r="C937" s="0" t="s">
        <v>50</v>
      </c>
      <c r="D937" s="0" t="s">
        <v>22</v>
      </c>
      <c r="E937" s="0" t="s">
        <v>5405</v>
      </c>
      <c r="F937" s="0" t="s">
        <v>1257</v>
      </c>
      <c r="G937" s="0" t="s">
        <v>136</v>
      </c>
      <c r="H937" s="0" t="s">
        <v>136</v>
      </c>
      <c r="I937" s="0" t="s">
        <v>137</v>
      </c>
      <c r="J937" s="0" t="s">
        <v>5399</v>
      </c>
      <c r="K937" s="0" t="s">
        <v>5400</v>
      </c>
      <c r="L937" s="0" t="s">
        <v>5401</v>
      </c>
      <c r="M937" s="0" t="s">
        <v>1261</v>
      </c>
      <c r="N937" s="0" t="s">
        <v>98</v>
      </c>
      <c r="O937" s="0" t="s">
        <v>136</v>
      </c>
      <c r="P937" s="0" t="s">
        <v>136</v>
      </c>
      <c r="Q937" s="0" t="s">
        <v>137</v>
      </c>
      <c r="R937" s="0" t="s">
        <v>5399</v>
      </c>
      <c r="S937" s="0" t="s">
        <v>5400</v>
      </c>
      <c r="T937" s="0" t="s">
        <v>3604</v>
      </c>
      <c r="U937" s="0" t="s">
        <v>3605</v>
      </c>
      <c r="V937" s="0" t="s">
        <v>3606</v>
      </c>
      <c r="W937" s="0" t="s">
        <v>3607</v>
      </c>
      <c r="X937" s="0" t="s">
        <v>3608</v>
      </c>
      <c r="Y937" s="0" t="s">
        <v>3605</v>
      </c>
      <c r="Z937" s="0" t="s">
        <v>5406</v>
      </c>
      <c r="AA937" s="0" t="s">
        <v>5407</v>
      </c>
      <c r="AB937" s="0" t="s">
        <v>5408</v>
      </c>
      <c r="AC937" s="0" t="s">
        <v>19</v>
      </c>
      <c r="AD937" s="0" t="s">
        <v>19</v>
      </c>
      <c r="AE937" s="0" t="s">
        <v>61</v>
      </c>
      <c r="AF937" s="0" t="s">
        <v>22</v>
      </c>
      <c r="AG937" s="0" t="s">
        <v>22</v>
      </c>
      <c r="AH937" s="0" t="s">
        <v>22</v>
      </c>
      <c r="AI937" s="0" t="s">
        <v>22</v>
      </c>
      <c r="AJ937" s="0" t="s">
        <v>3622</v>
      </c>
      <c r="AK937" s="0" t="s">
        <v>3622</v>
      </c>
    </row>
    <row customHeight="1" ht="11.25">
      <c r="A938" s="0" t="s">
        <v>22</v>
      </c>
      <c r="B938" s="0" t="s">
        <v>48</v>
      </c>
      <c r="C938" s="0" t="s">
        <v>50</v>
      </c>
      <c r="D938" s="0" t="s">
        <v>22</v>
      </c>
      <c r="E938" s="0" t="s">
        <v>5409</v>
      </c>
      <c r="F938" s="0" t="s">
        <v>1257</v>
      </c>
      <c r="G938" s="0" t="s">
        <v>148</v>
      </c>
      <c r="H938" s="0" t="s">
        <v>148</v>
      </c>
      <c r="I938" s="0" t="s">
        <v>149</v>
      </c>
      <c r="J938" s="0" t="s">
        <v>5410</v>
      </c>
      <c r="K938" s="0" t="s">
        <v>5411</v>
      </c>
      <c r="L938" s="0" t="s">
        <v>5412</v>
      </c>
      <c r="M938" s="0" t="s">
        <v>1261</v>
      </c>
      <c r="N938" s="0" t="s">
        <v>98</v>
      </c>
      <c r="O938" s="0" t="s">
        <v>148</v>
      </c>
      <c r="P938" s="0" t="s">
        <v>148</v>
      </c>
      <c r="Q938" s="0" t="s">
        <v>149</v>
      </c>
      <c r="R938" s="0" t="s">
        <v>5410</v>
      </c>
      <c r="S938" s="0" t="s">
        <v>5411</v>
      </c>
      <c r="T938" s="0" t="s">
        <v>3604</v>
      </c>
      <c r="U938" s="0" t="s">
        <v>3605</v>
      </c>
      <c r="V938" s="0" t="s">
        <v>3606</v>
      </c>
      <c r="W938" s="0" t="s">
        <v>3607</v>
      </c>
      <c r="X938" s="0" t="s">
        <v>3608</v>
      </c>
      <c r="Y938" s="0" t="s">
        <v>3605</v>
      </c>
      <c r="Z938" s="0" t="s">
        <v>5318</v>
      </c>
      <c r="AA938" s="0" t="s">
        <v>4098</v>
      </c>
      <c r="AB938" s="0" t="s">
        <v>5413</v>
      </c>
      <c r="AC938" s="0" t="s">
        <v>19</v>
      </c>
      <c r="AD938" s="0" t="s">
        <v>19</v>
      </c>
      <c r="AE938" s="0" t="s">
        <v>61</v>
      </c>
      <c r="AF938" s="0" t="s">
        <v>22</v>
      </c>
      <c r="AG938" s="0" t="s">
        <v>22</v>
      </c>
      <c r="AH938" s="0" t="s">
        <v>22</v>
      </c>
      <c r="AI938" s="0" t="s">
        <v>22</v>
      </c>
      <c r="AJ938" s="0" t="s">
        <v>3642</v>
      </c>
      <c r="AK938" s="0" t="s">
        <v>3642</v>
      </c>
    </row>
    <row customHeight="1" ht="11.25">
      <c r="A939" s="0" t="s">
        <v>22</v>
      </c>
      <c r="B939" s="0" t="s">
        <v>48</v>
      </c>
      <c r="C939" s="0" t="s">
        <v>50</v>
      </c>
      <c r="D939" s="0" t="s">
        <v>22</v>
      </c>
      <c r="E939" s="0" t="s">
        <v>5409</v>
      </c>
      <c r="F939" s="0" t="s">
        <v>1257</v>
      </c>
      <c r="G939" s="0" t="s">
        <v>148</v>
      </c>
      <c r="H939" s="0" t="s">
        <v>148</v>
      </c>
      <c r="I939" s="0" t="s">
        <v>149</v>
      </c>
      <c r="J939" s="0" t="s">
        <v>5410</v>
      </c>
      <c r="K939" s="0" t="s">
        <v>5411</v>
      </c>
      <c r="L939" s="0" t="s">
        <v>5412</v>
      </c>
      <c r="M939" s="0" t="s">
        <v>1261</v>
      </c>
      <c r="N939" s="0" t="s">
        <v>98</v>
      </c>
      <c r="O939" s="0" t="s">
        <v>148</v>
      </c>
      <c r="P939" s="0" t="s">
        <v>148</v>
      </c>
      <c r="Q939" s="0" t="s">
        <v>149</v>
      </c>
      <c r="R939" s="0" t="s">
        <v>5410</v>
      </c>
      <c r="S939" s="0" t="s">
        <v>5411</v>
      </c>
      <c r="T939" s="0" t="s">
        <v>3604</v>
      </c>
      <c r="U939" s="0" t="s">
        <v>3605</v>
      </c>
      <c r="V939" s="0" t="s">
        <v>3606</v>
      </c>
      <c r="W939" s="0" t="s">
        <v>3607</v>
      </c>
      <c r="X939" s="0" t="s">
        <v>3608</v>
      </c>
      <c r="Y939" s="0" t="s">
        <v>3605</v>
      </c>
      <c r="Z939" s="0" t="s">
        <v>5318</v>
      </c>
      <c r="AA939" s="0" t="s">
        <v>4098</v>
      </c>
      <c r="AB939" s="0" t="s">
        <v>5413</v>
      </c>
      <c r="AC939" s="0" t="s">
        <v>19</v>
      </c>
      <c r="AD939" s="0" t="s">
        <v>19</v>
      </c>
      <c r="AE939" s="0" t="s">
        <v>61</v>
      </c>
      <c r="AF939" s="0" t="s">
        <v>22</v>
      </c>
      <c r="AG939" s="0" t="s">
        <v>22</v>
      </c>
      <c r="AH939" s="0" t="s">
        <v>22</v>
      </c>
      <c r="AI939" s="0" t="s">
        <v>22</v>
      </c>
      <c r="AJ939" s="0" t="s">
        <v>3642</v>
      </c>
      <c r="AK939" s="0" t="s">
        <v>3642</v>
      </c>
    </row>
    <row customHeight="1" ht="11.25">
      <c r="A940" s="0" t="s">
        <v>22</v>
      </c>
      <c r="B940" s="0" t="s">
        <v>48</v>
      </c>
      <c r="C940" s="0" t="s">
        <v>50</v>
      </c>
      <c r="D940" s="0" t="s">
        <v>22</v>
      </c>
      <c r="E940" s="0" t="s">
        <v>5414</v>
      </c>
      <c r="F940" s="0" t="s">
        <v>1257</v>
      </c>
      <c r="G940" s="0" t="s">
        <v>188</v>
      </c>
      <c r="H940" s="0" t="s">
        <v>188</v>
      </c>
      <c r="I940" s="0" t="s">
        <v>189</v>
      </c>
      <c r="J940" s="0" t="s">
        <v>5324</v>
      </c>
      <c r="K940" s="0" t="s">
        <v>5325</v>
      </c>
      <c r="L940" s="0" t="s">
        <v>5326</v>
      </c>
      <c r="M940" s="0" t="s">
        <v>1261</v>
      </c>
      <c r="N940" s="0" t="s">
        <v>98</v>
      </c>
      <c r="O940" s="0" t="s">
        <v>188</v>
      </c>
      <c r="P940" s="0" t="s">
        <v>188</v>
      </c>
      <c r="Q940" s="0" t="s">
        <v>189</v>
      </c>
      <c r="R940" s="0" t="s">
        <v>5324</v>
      </c>
      <c r="S940" s="0" t="s">
        <v>5325</v>
      </c>
      <c r="T940" s="0" t="s">
        <v>3604</v>
      </c>
      <c r="U940" s="0" t="s">
        <v>3605</v>
      </c>
      <c r="V940" s="0" t="s">
        <v>3606</v>
      </c>
      <c r="W940" s="0" t="s">
        <v>3607</v>
      </c>
      <c r="X940" s="0" t="s">
        <v>3608</v>
      </c>
      <c r="Y940" s="0" t="s">
        <v>3605</v>
      </c>
      <c r="Z940" s="0" t="s">
        <v>5018</v>
      </c>
      <c r="AA940" s="0" t="s">
        <v>3889</v>
      </c>
      <c r="AB940" s="0" t="s">
        <v>5415</v>
      </c>
      <c r="AC940" s="0" t="s">
        <v>19</v>
      </c>
      <c r="AD940" s="0" t="s">
        <v>19</v>
      </c>
      <c r="AE940" s="0" t="s">
        <v>61</v>
      </c>
      <c r="AF940" s="0" t="s">
        <v>22</v>
      </c>
      <c r="AG940" s="0" t="s">
        <v>22</v>
      </c>
      <c r="AH940" s="0" t="s">
        <v>22</v>
      </c>
      <c r="AI940" s="0" t="s">
        <v>22</v>
      </c>
      <c r="AJ940" s="0" t="s">
        <v>5328</v>
      </c>
      <c r="AK940" s="0" t="s">
        <v>5328</v>
      </c>
    </row>
    <row customHeight="1" ht="11.25">
      <c r="A941" s="0" t="s">
        <v>22</v>
      </c>
      <c r="B941" s="0" t="s">
        <v>48</v>
      </c>
      <c r="C941" s="0" t="s">
        <v>50</v>
      </c>
      <c r="D941" s="0" t="s">
        <v>22</v>
      </c>
      <c r="E941" s="0" t="s">
        <v>5414</v>
      </c>
      <c r="F941" s="0" t="s">
        <v>1257</v>
      </c>
      <c r="G941" s="0" t="s">
        <v>188</v>
      </c>
      <c r="H941" s="0" t="s">
        <v>188</v>
      </c>
      <c r="I941" s="0" t="s">
        <v>189</v>
      </c>
      <c r="J941" s="0" t="s">
        <v>5324</v>
      </c>
      <c r="K941" s="0" t="s">
        <v>5325</v>
      </c>
      <c r="L941" s="0" t="s">
        <v>5326</v>
      </c>
      <c r="M941" s="0" t="s">
        <v>1261</v>
      </c>
      <c r="N941" s="0" t="s">
        <v>98</v>
      </c>
      <c r="O941" s="0" t="s">
        <v>188</v>
      </c>
      <c r="P941" s="0" t="s">
        <v>188</v>
      </c>
      <c r="Q941" s="0" t="s">
        <v>189</v>
      </c>
      <c r="R941" s="0" t="s">
        <v>5324</v>
      </c>
      <c r="S941" s="0" t="s">
        <v>5325</v>
      </c>
      <c r="T941" s="0" t="s">
        <v>3604</v>
      </c>
      <c r="U941" s="0" t="s">
        <v>3605</v>
      </c>
      <c r="V941" s="0" t="s">
        <v>3606</v>
      </c>
      <c r="W941" s="0" t="s">
        <v>3607</v>
      </c>
      <c r="X941" s="0" t="s">
        <v>3608</v>
      </c>
      <c r="Y941" s="0" t="s">
        <v>3605</v>
      </c>
      <c r="Z941" s="0" t="s">
        <v>5018</v>
      </c>
      <c r="AA941" s="0" t="s">
        <v>3889</v>
      </c>
      <c r="AB941" s="0" t="s">
        <v>5415</v>
      </c>
      <c r="AC941" s="0" t="s">
        <v>19</v>
      </c>
      <c r="AD941" s="0" t="s">
        <v>19</v>
      </c>
      <c r="AE941" s="0" t="s">
        <v>61</v>
      </c>
      <c r="AF941" s="0" t="s">
        <v>22</v>
      </c>
      <c r="AG941" s="0" t="s">
        <v>22</v>
      </c>
      <c r="AH941" s="0" t="s">
        <v>22</v>
      </c>
      <c r="AI941" s="0" t="s">
        <v>22</v>
      </c>
      <c r="AJ941" s="0" t="s">
        <v>5328</v>
      </c>
      <c r="AK941" s="0" t="s">
        <v>5328</v>
      </c>
    </row>
    <row customHeight="1" ht="11.25">
      <c r="A942" s="0" t="s">
        <v>22</v>
      </c>
      <c r="B942" s="0" t="s">
        <v>48</v>
      </c>
      <c r="C942" s="0" t="s">
        <v>50</v>
      </c>
      <c r="D942" s="0" t="s">
        <v>22</v>
      </c>
      <c r="E942" s="0" t="s">
        <v>5416</v>
      </c>
      <c r="F942" s="0" t="s">
        <v>1257</v>
      </c>
      <c r="G942" s="0" t="s">
        <v>1581</v>
      </c>
      <c r="H942" s="0" t="s">
        <v>1581</v>
      </c>
      <c r="I942" s="0" t="s">
        <v>1582</v>
      </c>
      <c r="J942" s="0" t="s">
        <v>1583</v>
      </c>
      <c r="K942" s="0" t="s">
        <v>1584</v>
      </c>
      <c r="L942" s="0" t="s">
        <v>1585</v>
      </c>
      <c r="M942" s="0" t="s">
        <v>976</v>
      </c>
      <c r="N942" s="0" t="s">
        <v>98</v>
      </c>
      <c r="O942" s="0" t="s">
        <v>1581</v>
      </c>
      <c r="P942" s="0" t="s">
        <v>1581</v>
      </c>
      <c r="Q942" s="0" t="s">
        <v>1582</v>
      </c>
      <c r="R942" s="0" t="s">
        <v>1583</v>
      </c>
      <c r="S942" s="0" t="s">
        <v>1584</v>
      </c>
      <c r="T942" s="0" t="s">
        <v>3604</v>
      </c>
      <c r="U942" s="0" t="s">
        <v>3605</v>
      </c>
      <c r="V942" s="0" t="s">
        <v>3606</v>
      </c>
      <c r="W942" s="0" t="s">
        <v>3607</v>
      </c>
      <c r="X942" s="0" t="s">
        <v>3608</v>
      </c>
      <c r="Y942" s="0" t="s">
        <v>3605</v>
      </c>
      <c r="Z942" s="0" t="s">
        <v>5417</v>
      </c>
      <c r="AA942" s="0" t="s">
        <v>5418</v>
      </c>
      <c r="AB942" s="0" t="s">
        <v>5419</v>
      </c>
      <c r="AC942" s="0" t="s">
        <v>19</v>
      </c>
      <c r="AD942" s="0" t="s">
        <v>19</v>
      </c>
      <c r="AE942" s="0" t="s">
        <v>61</v>
      </c>
      <c r="AF942" s="0" t="s">
        <v>22</v>
      </c>
      <c r="AG942" s="0" t="s">
        <v>22</v>
      </c>
      <c r="AH942" s="0" t="s">
        <v>22</v>
      </c>
      <c r="AI942" s="0" t="s">
        <v>22</v>
      </c>
      <c r="AJ942" s="0" t="s">
        <v>3622</v>
      </c>
      <c r="AK942" s="0" t="s">
        <v>3622</v>
      </c>
    </row>
    <row customHeight="1" ht="11.25">
      <c r="A943" s="0" t="s">
        <v>22</v>
      </c>
      <c r="B943" s="0" t="s">
        <v>48</v>
      </c>
      <c r="C943" s="0" t="s">
        <v>50</v>
      </c>
      <c r="D943" s="0" t="s">
        <v>22</v>
      </c>
      <c r="E943" s="0" t="s">
        <v>5416</v>
      </c>
      <c r="F943" s="0" t="s">
        <v>1257</v>
      </c>
      <c r="G943" s="0" t="s">
        <v>110</v>
      </c>
      <c r="H943" s="0" t="s">
        <v>110</v>
      </c>
      <c r="I943" s="0" t="s">
        <v>111</v>
      </c>
      <c r="J943" s="0" t="s">
        <v>1583</v>
      </c>
      <c r="K943" s="0" t="s">
        <v>5420</v>
      </c>
      <c r="L943" s="0" t="s">
        <v>1585</v>
      </c>
      <c r="M943" s="0" t="s">
        <v>976</v>
      </c>
      <c r="N943" s="0" t="s">
        <v>98</v>
      </c>
      <c r="O943" s="0" t="s">
        <v>110</v>
      </c>
      <c r="P943" s="0" t="s">
        <v>110</v>
      </c>
      <c r="Q943" s="0" t="s">
        <v>111</v>
      </c>
      <c r="R943" s="0" t="s">
        <v>1583</v>
      </c>
      <c r="S943" s="0" t="s">
        <v>5420</v>
      </c>
      <c r="T943" s="0" t="s">
        <v>3604</v>
      </c>
      <c r="U943" s="0" t="s">
        <v>3605</v>
      </c>
      <c r="V943" s="0" t="s">
        <v>3606</v>
      </c>
      <c r="W943" s="0" t="s">
        <v>3607</v>
      </c>
      <c r="X943" s="0" t="s">
        <v>3608</v>
      </c>
      <c r="Y943" s="0" t="s">
        <v>3605</v>
      </c>
      <c r="Z943" s="0" t="s">
        <v>5417</v>
      </c>
      <c r="AA943" s="0" t="s">
        <v>5418</v>
      </c>
      <c r="AB943" s="0" t="s">
        <v>5419</v>
      </c>
      <c r="AC943" s="0" t="s">
        <v>19</v>
      </c>
      <c r="AD943" s="0" t="s">
        <v>19</v>
      </c>
      <c r="AE943" s="0" t="s">
        <v>61</v>
      </c>
      <c r="AF943" s="0" t="s">
        <v>22</v>
      </c>
      <c r="AG943" s="0" t="s">
        <v>22</v>
      </c>
      <c r="AH943" s="0" t="s">
        <v>22</v>
      </c>
      <c r="AI943" s="0" t="s">
        <v>22</v>
      </c>
      <c r="AJ943" s="0" t="s">
        <v>3622</v>
      </c>
      <c r="AK943" s="0" t="s">
        <v>3622</v>
      </c>
    </row>
    <row customHeight="1" ht="11.25">
      <c r="A944" s="0" t="s">
        <v>22</v>
      </c>
      <c r="B944" s="0" t="s">
        <v>48</v>
      </c>
      <c r="C944" s="0" t="s">
        <v>50</v>
      </c>
      <c r="D944" s="0" t="s">
        <v>22</v>
      </c>
      <c r="E944" s="0" t="s">
        <v>5421</v>
      </c>
      <c r="F944" s="0" t="s">
        <v>1257</v>
      </c>
      <c r="G944" s="0" t="s">
        <v>1581</v>
      </c>
      <c r="H944" s="0" t="s">
        <v>1581</v>
      </c>
      <c r="I944" s="0" t="s">
        <v>1582</v>
      </c>
      <c r="J944" s="0" t="s">
        <v>5371</v>
      </c>
      <c r="K944" s="0" t="s">
        <v>5372</v>
      </c>
      <c r="L944" s="0" t="s">
        <v>5373</v>
      </c>
      <c r="M944" s="0" t="s">
        <v>976</v>
      </c>
      <c r="N944" s="0" t="s">
        <v>98</v>
      </c>
      <c r="O944" s="0" t="s">
        <v>1581</v>
      </c>
      <c r="P944" s="0" t="s">
        <v>1581</v>
      </c>
      <c r="Q944" s="0" t="s">
        <v>1582</v>
      </c>
      <c r="R944" s="0" t="s">
        <v>5371</v>
      </c>
      <c r="S944" s="0" t="s">
        <v>5372</v>
      </c>
      <c r="T944" s="0" t="s">
        <v>3604</v>
      </c>
      <c r="U944" s="0" t="s">
        <v>3605</v>
      </c>
      <c r="V944" s="0" t="s">
        <v>3606</v>
      </c>
      <c r="W944" s="0" t="s">
        <v>3607</v>
      </c>
      <c r="X944" s="0" t="s">
        <v>3608</v>
      </c>
      <c r="Y944" s="0" t="s">
        <v>3605</v>
      </c>
      <c r="Z944" s="0" t="s">
        <v>5422</v>
      </c>
      <c r="AA944" s="0" t="s">
        <v>5423</v>
      </c>
      <c r="AB944" s="0" t="s">
        <v>5424</v>
      </c>
      <c r="AC944" s="0" t="s">
        <v>19</v>
      </c>
      <c r="AD944" s="0" t="s">
        <v>19</v>
      </c>
      <c r="AE944" s="0" t="s">
        <v>61</v>
      </c>
      <c r="AF944" s="0" t="s">
        <v>22</v>
      </c>
      <c r="AG944" s="0" t="s">
        <v>22</v>
      </c>
      <c r="AH944" s="0" t="s">
        <v>22</v>
      </c>
      <c r="AI944" s="0" t="s">
        <v>22</v>
      </c>
      <c r="AJ944" s="0" t="s">
        <v>3622</v>
      </c>
      <c r="AK944" s="0" t="s">
        <v>3622</v>
      </c>
    </row>
    <row customHeight="1" ht="11.25">
      <c r="A945" s="0" t="s">
        <v>22</v>
      </c>
      <c r="B945" s="0" t="s">
        <v>48</v>
      </c>
      <c r="C945" s="0" t="s">
        <v>50</v>
      </c>
      <c r="D945" s="0" t="s">
        <v>22</v>
      </c>
      <c r="E945" s="0" t="s">
        <v>5421</v>
      </c>
      <c r="F945" s="0" t="s">
        <v>1257</v>
      </c>
      <c r="G945" s="0" t="s">
        <v>110</v>
      </c>
      <c r="H945" s="0" t="s">
        <v>110</v>
      </c>
      <c r="I945" s="0" t="s">
        <v>111</v>
      </c>
      <c r="J945" s="0" t="s">
        <v>5371</v>
      </c>
      <c r="K945" s="0" t="s">
        <v>5378</v>
      </c>
      <c r="L945" s="0" t="s">
        <v>5373</v>
      </c>
      <c r="M945" s="0" t="s">
        <v>976</v>
      </c>
      <c r="N945" s="0" t="s">
        <v>98</v>
      </c>
      <c r="O945" s="0" t="s">
        <v>110</v>
      </c>
      <c r="P945" s="0" t="s">
        <v>110</v>
      </c>
      <c r="Q945" s="0" t="s">
        <v>111</v>
      </c>
      <c r="R945" s="0" t="s">
        <v>5371</v>
      </c>
      <c r="S945" s="0" t="s">
        <v>5378</v>
      </c>
      <c r="T945" s="0" t="s">
        <v>3604</v>
      </c>
      <c r="U945" s="0" t="s">
        <v>3605</v>
      </c>
      <c r="V945" s="0" t="s">
        <v>3606</v>
      </c>
      <c r="W945" s="0" t="s">
        <v>3607</v>
      </c>
      <c r="X945" s="0" t="s">
        <v>3608</v>
      </c>
      <c r="Y945" s="0" t="s">
        <v>3605</v>
      </c>
      <c r="Z945" s="0" t="s">
        <v>5422</v>
      </c>
      <c r="AA945" s="0" t="s">
        <v>5423</v>
      </c>
      <c r="AB945" s="0" t="s">
        <v>5424</v>
      </c>
      <c r="AC945" s="0" t="s">
        <v>19</v>
      </c>
      <c r="AD945" s="0" t="s">
        <v>19</v>
      </c>
      <c r="AE945" s="0" t="s">
        <v>61</v>
      </c>
      <c r="AF945" s="0" t="s">
        <v>22</v>
      </c>
      <c r="AG945" s="0" t="s">
        <v>22</v>
      </c>
      <c r="AH945" s="0" t="s">
        <v>22</v>
      </c>
      <c r="AI945" s="0" t="s">
        <v>22</v>
      </c>
      <c r="AJ945" s="0" t="s">
        <v>3622</v>
      </c>
      <c r="AK945" s="0" t="s">
        <v>3622</v>
      </c>
    </row>
    <row customHeight="1" ht="11.25">
      <c r="A946" s="0" t="s">
        <v>22</v>
      </c>
      <c r="B946" s="0" t="s">
        <v>48</v>
      </c>
      <c r="C946" s="0" t="s">
        <v>50</v>
      </c>
      <c r="D946" s="0" t="s">
        <v>22</v>
      </c>
      <c r="E946" s="0" t="s">
        <v>5425</v>
      </c>
      <c r="F946" s="0" t="s">
        <v>1257</v>
      </c>
      <c r="G946" s="0" t="s">
        <v>1581</v>
      </c>
      <c r="H946" s="0" t="s">
        <v>1581</v>
      </c>
      <c r="I946" s="0" t="s">
        <v>1582</v>
      </c>
      <c r="J946" s="0" t="s">
        <v>5371</v>
      </c>
      <c r="K946" s="0" t="s">
        <v>5372</v>
      </c>
      <c r="L946" s="0" t="s">
        <v>5373</v>
      </c>
      <c r="M946" s="0" t="s">
        <v>976</v>
      </c>
      <c r="N946" s="0" t="s">
        <v>98</v>
      </c>
      <c r="O946" s="0" t="s">
        <v>1581</v>
      </c>
      <c r="P946" s="0" t="s">
        <v>1581</v>
      </c>
      <c r="Q946" s="0" t="s">
        <v>1582</v>
      </c>
      <c r="R946" s="0" t="s">
        <v>5371</v>
      </c>
      <c r="S946" s="0" t="s">
        <v>5372</v>
      </c>
      <c r="T946" s="0" t="s">
        <v>3604</v>
      </c>
      <c r="U946" s="0" t="s">
        <v>3605</v>
      </c>
      <c r="V946" s="0" t="s">
        <v>3606</v>
      </c>
      <c r="W946" s="0" t="s">
        <v>3607</v>
      </c>
      <c r="X946" s="0" t="s">
        <v>3608</v>
      </c>
      <c r="Y946" s="0" t="s">
        <v>3605</v>
      </c>
      <c r="Z946" s="0" t="s">
        <v>5426</v>
      </c>
      <c r="AA946" s="0" t="s">
        <v>5427</v>
      </c>
      <c r="AB946" s="0" t="s">
        <v>5428</v>
      </c>
      <c r="AC946" s="0" t="s">
        <v>19</v>
      </c>
      <c r="AD946" s="0" t="s">
        <v>19</v>
      </c>
      <c r="AE946" s="0" t="s">
        <v>61</v>
      </c>
      <c r="AF946" s="0" t="s">
        <v>22</v>
      </c>
      <c r="AG946" s="0" t="s">
        <v>22</v>
      </c>
      <c r="AH946" s="0" t="s">
        <v>22</v>
      </c>
      <c r="AI946" s="0" t="s">
        <v>22</v>
      </c>
      <c r="AJ946" s="0" t="s">
        <v>3622</v>
      </c>
      <c r="AK946" s="0" t="s">
        <v>3622</v>
      </c>
    </row>
    <row customHeight="1" ht="11.25">
      <c r="A947" s="0" t="s">
        <v>22</v>
      </c>
      <c r="B947" s="0" t="s">
        <v>48</v>
      </c>
      <c r="C947" s="0" t="s">
        <v>50</v>
      </c>
      <c r="D947" s="0" t="s">
        <v>22</v>
      </c>
      <c r="E947" s="0" t="s">
        <v>5425</v>
      </c>
      <c r="F947" s="0" t="s">
        <v>1257</v>
      </c>
      <c r="G947" s="0" t="s">
        <v>110</v>
      </c>
      <c r="H947" s="0" t="s">
        <v>110</v>
      </c>
      <c r="I947" s="0" t="s">
        <v>111</v>
      </c>
      <c r="J947" s="0" t="s">
        <v>5371</v>
      </c>
      <c r="K947" s="0" t="s">
        <v>5378</v>
      </c>
      <c r="L947" s="0" t="s">
        <v>5373</v>
      </c>
      <c r="M947" s="0" t="s">
        <v>976</v>
      </c>
      <c r="N947" s="0" t="s">
        <v>98</v>
      </c>
      <c r="O947" s="0" t="s">
        <v>110</v>
      </c>
      <c r="P947" s="0" t="s">
        <v>110</v>
      </c>
      <c r="Q947" s="0" t="s">
        <v>111</v>
      </c>
      <c r="R947" s="0" t="s">
        <v>5371</v>
      </c>
      <c r="S947" s="0" t="s">
        <v>5378</v>
      </c>
      <c r="T947" s="0" t="s">
        <v>3604</v>
      </c>
      <c r="U947" s="0" t="s">
        <v>3605</v>
      </c>
      <c r="V947" s="0" t="s">
        <v>3606</v>
      </c>
      <c r="W947" s="0" t="s">
        <v>3607</v>
      </c>
      <c r="X947" s="0" t="s">
        <v>3608</v>
      </c>
      <c r="Y947" s="0" t="s">
        <v>3605</v>
      </c>
      <c r="Z947" s="0" t="s">
        <v>5426</v>
      </c>
      <c r="AA947" s="0" t="s">
        <v>5427</v>
      </c>
      <c r="AB947" s="0" t="s">
        <v>5428</v>
      </c>
      <c r="AC947" s="0" t="s">
        <v>19</v>
      </c>
      <c r="AD947" s="0" t="s">
        <v>19</v>
      </c>
      <c r="AE947" s="0" t="s">
        <v>61</v>
      </c>
      <c r="AF947" s="0" t="s">
        <v>22</v>
      </c>
      <c r="AG947" s="0" t="s">
        <v>22</v>
      </c>
      <c r="AH947" s="0" t="s">
        <v>22</v>
      </c>
      <c r="AI947" s="0" t="s">
        <v>22</v>
      </c>
      <c r="AJ947" s="0" t="s">
        <v>3622</v>
      </c>
      <c r="AK947" s="0" t="s">
        <v>3622</v>
      </c>
    </row>
    <row customHeight="1" ht="11.25">
      <c r="A948" s="0" t="s">
        <v>22</v>
      </c>
      <c r="B948" s="0" t="s">
        <v>48</v>
      </c>
      <c r="C948" s="0" t="s">
        <v>50</v>
      </c>
      <c r="D948" s="0" t="s">
        <v>22</v>
      </c>
      <c r="E948" s="0" t="s">
        <v>5429</v>
      </c>
      <c r="F948" s="0" t="s">
        <v>1257</v>
      </c>
      <c r="G948" s="0" t="s">
        <v>148</v>
      </c>
      <c r="H948" s="0" t="s">
        <v>148</v>
      </c>
      <c r="I948" s="0" t="s">
        <v>149</v>
      </c>
      <c r="J948" s="0" t="s">
        <v>3671</v>
      </c>
      <c r="K948" s="0" t="s">
        <v>3672</v>
      </c>
      <c r="L948" s="0" t="s">
        <v>5430</v>
      </c>
      <c r="M948" s="0" t="s">
        <v>1261</v>
      </c>
      <c r="N948" s="0" t="s">
        <v>98</v>
      </c>
      <c r="O948" s="0" t="s">
        <v>148</v>
      </c>
      <c r="P948" s="0" t="s">
        <v>148</v>
      </c>
      <c r="Q948" s="0" t="s">
        <v>149</v>
      </c>
      <c r="R948" s="0" t="s">
        <v>3671</v>
      </c>
      <c r="S948" s="0" t="s">
        <v>3672</v>
      </c>
      <c r="T948" s="0" t="s">
        <v>3604</v>
      </c>
      <c r="U948" s="0" t="s">
        <v>3605</v>
      </c>
      <c r="V948" s="0" t="s">
        <v>3606</v>
      </c>
      <c r="W948" s="0" t="s">
        <v>3607</v>
      </c>
      <c r="X948" s="0" t="s">
        <v>3608</v>
      </c>
      <c r="Y948" s="0" t="s">
        <v>3605</v>
      </c>
      <c r="Z948" s="0" t="s">
        <v>5431</v>
      </c>
      <c r="AA948" s="0" t="s">
        <v>3777</v>
      </c>
      <c r="AB948" s="0" t="s">
        <v>5432</v>
      </c>
      <c r="AC948" s="0" t="s">
        <v>19</v>
      </c>
      <c r="AD948" s="0" t="s">
        <v>19</v>
      </c>
      <c r="AE948" s="0" t="s">
        <v>61</v>
      </c>
      <c r="AF948" s="0" t="s">
        <v>22</v>
      </c>
      <c r="AG948" s="0" t="s">
        <v>22</v>
      </c>
      <c r="AH948" s="0" t="s">
        <v>22</v>
      </c>
      <c r="AI948" s="0" t="s">
        <v>22</v>
      </c>
      <c r="AJ948" s="0" t="s">
        <v>190</v>
      </c>
      <c r="AK948" s="0" t="s">
        <v>190</v>
      </c>
    </row>
    <row customHeight="1" ht="11.25">
      <c r="A949" s="0" t="s">
        <v>22</v>
      </c>
      <c r="B949" s="0" t="s">
        <v>48</v>
      </c>
      <c r="C949" s="0" t="s">
        <v>50</v>
      </c>
      <c r="D949" s="0" t="s">
        <v>22</v>
      </c>
      <c r="E949" s="0" t="s">
        <v>5429</v>
      </c>
      <c r="F949" s="0" t="s">
        <v>1257</v>
      </c>
      <c r="G949" s="0" t="s">
        <v>148</v>
      </c>
      <c r="H949" s="0" t="s">
        <v>148</v>
      </c>
      <c r="I949" s="0" t="s">
        <v>149</v>
      </c>
      <c r="J949" s="0" t="s">
        <v>3671</v>
      </c>
      <c r="K949" s="0" t="s">
        <v>3672</v>
      </c>
      <c r="L949" s="0" t="s">
        <v>5430</v>
      </c>
      <c r="M949" s="0" t="s">
        <v>1261</v>
      </c>
      <c r="N949" s="0" t="s">
        <v>98</v>
      </c>
      <c r="O949" s="0" t="s">
        <v>148</v>
      </c>
      <c r="P949" s="0" t="s">
        <v>148</v>
      </c>
      <c r="Q949" s="0" t="s">
        <v>149</v>
      </c>
      <c r="R949" s="0" t="s">
        <v>3671</v>
      </c>
      <c r="S949" s="0" t="s">
        <v>3672</v>
      </c>
      <c r="T949" s="0" t="s">
        <v>3604</v>
      </c>
      <c r="U949" s="0" t="s">
        <v>3605</v>
      </c>
      <c r="V949" s="0" t="s">
        <v>3606</v>
      </c>
      <c r="W949" s="0" t="s">
        <v>3607</v>
      </c>
      <c r="X949" s="0" t="s">
        <v>3608</v>
      </c>
      <c r="Y949" s="0" t="s">
        <v>3605</v>
      </c>
      <c r="Z949" s="0" t="s">
        <v>5431</v>
      </c>
      <c r="AA949" s="0" t="s">
        <v>3777</v>
      </c>
      <c r="AB949" s="0" t="s">
        <v>5432</v>
      </c>
      <c r="AC949" s="0" t="s">
        <v>19</v>
      </c>
      <c r="AD949" s="0" t="s">
        <v>19</v>
      </c>
      <c r="AE949" s="0" t="s">
        <v>61</v>
      </c>
      <c r="AF949" s="0" t="s">
        <v>22</v>
      </c>
      <c r="AG949" s="0" t="s">
        <v>22</v>
      </c>
      <c r="AH949" s="0" t="s">
        <v>22</v>
      </c>
      <c r="AI949" s="0" t="s">
        <v>22</v>
      </c>
      <c r="AJ949" s="0" t="s">
        <v>190</v>
      </c>
      <c r="AK949" s="0" t="s">
        <v>190</v>
      </c>
    </row>
    <row customHeight="1" ht="11.25">
      <c r="A950" s="0" t="s">
        <v>22</v>
      </c>
      <c r="B950" s="0" t="s">
        <v>48</v>
      </c>
      <c r="C950" s="0" t="s">
        <v>50</v>
      </c>
      <c r="D950" s="0" t="s">
        <v>22</v>
      </c>
      <c r="E950" s="0" t="s">
        <v>5433</v>
      </c>
      <c r="F950" s="0" t="s">
        <v>1257</v>
      </c>
      <c r="G950" s="0" t="s">
        <v>148</v>
      </c>
      <c r="H950" s="0" t="s">
        <v>148</v>
      </c>
      <c r="I950" s="0" t="s">
        <v>149</v>
      </c>
      <c r="J950" s="0" t="s">
        <v>3671</v>
      </c>
      <c r="K950" s="0" t="s">
        <v>3672</v>
      </c>
      <c r="L950" s="0" t="s">
        <v>5430</v>
      </c>
      <c r="M950" s="0" t="s">
        <v>1261</v>
      </c>
      <c r="N950" s="0" t="s">
        <v>98</v>
      </c>
      <c r="O950" s="0" t="s">
        <v>148</v>
      </c>
      <c r="P950" s="0" t="s">
        <v>148</v>
      </c>
      <c r="Q950" s="0" t="s">
        <v>149</v>
      </c>
      <c r="R950" s="0" t="s">
        <v>3671</v>
      </c>
      <c r="S950" s="0" t="s">
        <v>3672</v>
      </c>
      <c r="T950" s="0" t="s">
        <v>3604</v>
      </c>
      <c r="U950" s="0" t="s">
        <v>3605</v>
      </c>
      <c r="V950" s="0" t="s">
        <v>3606</v>
      </c>
      <c r="W950" s="0" t="s">
        <v>3607</v>
      </c>
      <c r="X950" s="0" t="s">
        <v>3754</v>
      </c>
      <c r="Y950" s="0" t="s">
        <v>3605</v>
      </c>
      <c r="Z950" s="0" t="s">
        <v>5434</v>
      </c>
      <c r="AA950" s="0" t="s">
        <v>3823</v>
      </c>
      <c r="AB950" s="0" t="s">
        <v>5435</v>
      </c>
      <c r="AC950" s="0" t="s">
        <v>19</v>
      </c>
      <c r="AD950" s="0" t="s">
        <v>19</v>
      </c>
      <c r="AE950" s="0" t="s">
        <v>61</v>
      </c>
      <c r="AF950" s="0" t="s">
        <v>22</v>
      </c>
      <c r="AG950" s="0" t="s">
        <v>22</v>
      </c>
      <c r="AH950" s="0" t="s">
        <v>22</v>
      </c>
      <c r="AI950" s="0" t="s">
        <v>22</v>
      </c>
      <c r="AJ950" s="0" t="s">
        <v>2221</v>
      </c>
      <c r="AK950" s="0" t="s">
        <v>2221</v>
      </c>
    </row>
    <row customHeight="1" ht="11.25">
      <c r="A951" s="0" t="s">
        <v>22</v>
      </c>
      <c r="B951" s="0" t="s">
        <v>48</v>
      </c>
      <c r="C951" s="0" t="s">
        <v>50</v>
      </c>
      <c r="D951" s="0" t="s">
        <v>22</v>
      </c>
      <c r="E951" s="0" t="s">
        <v>5433</v>
      </c>
      <c r="F951" s="0" t="s">
        <v>1257</v>
      </c>
      <c r="G951" s="0" t="s">
        <v>148</v>
      </c>
      <c r="H951" s="0" t="s">
        <v>148</v>
      </c>
      <c r="I951" s="0" t="s">
        <v>149</v>
      </c>
      <c r="J951" s="0" t="s">
        <v>3671</v>
      </c>
      <c r="K951" s="0" t="s">
        <v>3672</v>
      </c>
      <c r="L951" s="0" t="s">
        <v>5430</v>
      </c>
      <c r="M951" s="0" t="s">
        <v>1261</v>
      </c>
      <c r="N951" s="0" t="s">
        <v>98</v>
      </c>
      <c r="O951" s="0" t="s">
        <v>148</v>
      </c>
      <c r="P951" s="0" t="s">
        <v>148</v>
      </c>
      <c r="Q951" s="0" t="s">
        <v>149</v>
      </c>
      <c r="R951" s="0" t="s">
        <v>3671</v>
      </c>
      <c r="S951" s="0" t="s">
        <v>3672</v>
      </c>
      <c r="T951" s="0" t="s">
        <v>3604</v>
      </c>
      <c r="U951" s="0" t="s">
        <v>3605</v>
      </c>
      <c r="V951" s="0" t="s">
        <v>3606</v>
      </c>
      <c r="W951" s="0" t="s">
        <v>3607</v>
      </c>
      <c r="X951" s="0" t="s">
        <v>3754</v>
      </c>
      <c r="Y951" s="0" t="s">
        <v>3605</v>
      </c>
      <c r="Z951" s="0" t="s">
        <v>5434</v>
      </c>
      <c r="AA951" s="0" t="s">
        <v>3823</v>
      </c>
      <c r="AB951" s="0" t="s">
        <v>5435</v>
      </c>
      <c r="AC951" s="0" t="s">
        <v>19</v>
      </c>
      <c r="AD951" s="0" t="s">
        <v>19</v>
      </c>
      <c r="AE951" s="0" t="s">
        <v>61</v>
      </c>
      <c r="AF951" s="0" t="s">
        <v>22</v>
      </c>
      <c r="AG951" s="0" t="s">
        <v>22</v>
      </c>
      <c r="AH951" s="0" t="s">
        <v>22</v>
      </c>
      <c r="AI951" s="0" t="s">
        <v>22</v>
      </c>
      <c r="AJ951" s="0" t="s">
        <v>2221</v>
      </c>
      <c r="AK951" s="0" t="s">
        <v>2221</v>
      </c>
    </row>
    <row customHeight="1" ht="11.25">
      <c r="A952" s="0" t="s">
        <v>22</v>
      </c>
      <c r="B952" s="0" t="s">
        <v>48</v>
      </c>
      <c r="C952" s="0" t="s">
        <v>50</v>
      </c>
      <c r="D952" s="0" t="s">
        <v>22</v>
      </c>
      <c r="E952" s="0" t="s">
        <v>5436</v>
      </c>
      <c r="F952" s="0" t="s">
        <v>1257</v>
      </c>
      <c r="G952" s="0" t="s">
        <v>148</v>
      </c>
      <c r="H952" s="0" t="s">
        <v>148</v>
      </c>
      <c r="I952" s="0" t="s">
        <v>149</v>
      </c>
      <c r="J952" s="0" t="s">
        <v>3671</v>
      </c>
      <c r="K952" s="0" t="s">
        <v>3672</v>
      </c>
      <c r="L952" s="0" t="s">
        <v>5437</v>
      </c>
      <c r="M952" s="0" t="s">
        <v>1261</v>
      </c>
      <c r="N952" s="0" t="s">
        <v>98</v>
      </c>
      <c r="O952" s="0" t="s">
        <v>148</v>
      </c>
      <c r="P952" s="0" t="s">
        <v>148</v>
      </c>
      <c r="Q952" s="0" t="s">
        <v>149</v>
      </c>
      <c r="R952" s="0" t="s">
        <v>3671</v>
      </c>
      <c r="S952" s="0" t="s">
        <v>3672</v>
      </c>
      <c r="T952" s="0" t="s">
        <v>3604</v>
      </c>
      <c r="U952" s="0" t="s">
        <v>3605</v>
      </c>
      <c r="V952" s="0" t="s">
        <v>3606</v>
      </c>
      <c r="W952" s="0" t="s">
        <v>3607</v>
      </c>
      <c r="X952" s="0" t="s">
        <v>3754</v>
      </c>
      <c r="Y952" s="0" t="s">
        <v>3605</v>
      </c>
      <c r="Z952" s="0" t="s">
        <v>5434</v>
      </c>
      <c r="AA952" s="0" t="s">
        <v>3823</v>
      </c>
      <c r="AB952" s="0" t="s">
        <v>5438</v>
      </c>
      <c r="AC952" s="0" t="s">
        <v>19</v>
      </c>
      <c r="AD952" s="0" t="s">
        <v>19</v>
      </c>
      <c r="AE952" s="0" t="s">
        <v>61</v>
      </c>
      <c r="AF952" s="0" t="s">
        <v>22</v>
      </c>
      <c r="AG952" s="0" t="s">
        <v>22</v>
      </c>
      <c r="AH952" s="0" t="s">
        <v>22</v>
      </c>
      <c r="AI952" s="0" t="s">
        <v>22</v>
      </c>
      <c r="AJ952" s="0" t="s">
        <v>2221</v>
      </c>
      <c r="AK952" s="0" t="s">
        <v>2221</v>
      </c>
    </row>
    <row customHeight="1" ht="11.25">
      <c r="A953" s="0" t="s">
        <v>22</v>
      </c>
      <c r="B953" s="0" t="s">
        <v>48</v>
      </c>
      <c r="C953" s="0" t="s">
        <v>50</v>
      </c>
      <c r="D953" s="0" t="s">
        <v>22</v>
      </c>
      <c r="E953" s="0" t="s">
        <v>5436</v>
      </c>
      <c r="F953" s="0" t="s">
        <v>1257</v>
      </c>
      <c r="G953" s="0" t="s">
        <v>148</v>
      </c>
      <c r="H953" s="0" t="s">
        <v>148</v>
      </c>
      <c r="I953" s="0" t="s">
        <v>149</v>
      </c>
      <c r="J953" s="0" t="s">
        <v>3671</v>
      </c>
      <c r="K953" s="0" t="s">
        <v>3672</v>
      </c>
      <c r="L953" s="0" t="s">
        <v>5437</v>
      </c>
      <c r="M953" s="0" t="s">
        <v>1261</v>
      </c>
      <c r="N953" s="0" t="s">
        <v>98</v>
      </c>
      <c r="O953" s="0" t="s">
        <v>148</v>
      </c>
      <c r="P953" s="0" t="s">
        <v>148</v>
      </c>
      <c r="Q953" s="0" t="s">
        <v>149</v>
      </c>
      <c r="R953" s="0" t="s">
        <v>3671</v>
      </c>
      <c r="S953" s="0" t="s">
        <v>3672</v>
      </c>
      <c r="T953" s="0" t="s">
        <v>3604</v>
      </c>
      <c r="U953" s="0" t="s">
        <v>3605</v>
      </c>
      <c r="V953" s="0" t="s">
        <v>3606</v>
      </c>
      <c r="W953" s="0" t="s">
        <v>3607</v>
      </c>
      <c r="X953" s="0" t="s">
        <v>3754</v>
      </c>
      <c r="Y953" s="0" t="s">
        <v>3605</v>
      </c>
      <c r="Z953" s="0" t="s">
        <v>5434</v>
      </c>
      <c r="AA953" s="0" t="s">
        <v>3823</v>
      </c>
      <c r="AB953" s="0" t="s">
        <v>5438</v>
      </c>
      <c r="AC953" s="0" t="s">
        <v>19</v>
      </c>
      <c r="AD953" s="0" t="s">
        <v>19</v>
      </c>
      <c r="AE953" s="0" t="s">
        <v>61</v>
      </c>
      <c r="AF953" s="0" t="s">
        <v>22</v>
      </c>
      <c r="AG953" s="0" t="s">
        <v>22</v>
      </c>
      <c r="AH953" s="0" t="s">
        <v>22</v>
      </c>
      <c r="AI953" s="0" t="s">
        <v>22</v>
      </c>
      <c r="AJ953" s="0" t="s">
        <v>2221</v>
      </c>
      <c r="AK953" s="0" t="s">
        <v>2221</v>
      </c>
    </row>
    <row customHeight="1" ht="11.25">
      <c r="A954" s="0" t="s">
        <v>22</v>
      </c>
      <c r="B954" s="0" t="s">
        <v>48</v>
      </c>
      <c r="C954" s="0" t="s">
        <v>50</v>
      </c>
      <c r="D954" s="0" t="s">
        <v>22</v>
      </c>
      <c r="E954" s="0" t="s">
        <v>5436</v>
      </c>
      <c r="F954" s="0" t="s">
        <v>1257</v>
      </c>
      <c r="G954" s="0" t="s">
        <v>148</v>
      </c>
      <c r="H954" s="0" t="s">
        <v>148</v>
      </c>
      <c r="I954" s="0" t="s">
        <v>149</v>
      </c>
      <c r="J954" s="0" t="s">
        <v>1518</v>
      </c>
      <c r="K954" s="0" t="s">
        <v>1519</v>
      </c>
      <c r="L954" s="0" t="s">
        <v>5439</v>
      </c>
      <c r="M954" s="0" t="s">
        <v>1261</v>
      </c>
      <c r="N954" s="0" t="s">
        <v>98</v>
      </c>
      <c r="O954" s="0" t="s">
        <v>148</v>
      </c>
      <c r="P954" s="0" t="s">
        <v>148</v>
      </c>
      <c r="Q954" s="0" t="s">
        <v>149</v>
      </c>
      <c r="R954" s="0" t="s">
        <v>1518</v>
      </c>
      <c r="S954" s="0" t="s">
        <v>1519</v>
      </c>
      <c r="T954" s="0" t="s">
        <v>3604</v>
      </c>
      <c r="U954" s="0" t="s">
        <v>3605</v>
      </c>
      <c r="V954" s="0" t="s">
        <v>3606</v>
      </c>
      <c r="W954" s="0" t="s">
        <v>3607</v>
      </c>
      <c r="X954" s="0" t="s">
        <v>3608</v>
      </c>
      <c r="Y954" s="0" t="s">
        <v>3605</v>
      </c>
      <c r="Z954" s="0" t="s">
        <v>5440</v>
      </c>
      <c r="AA954" s="0" t="s">
        <v>5089</v>
      </c>
      <c r="AB954" s="0" t="s">
        <v>5441</v>
      </c>
      <c r="AC954" s="0" t="s">
        <v>19</v>
      </c>
      <c r="AD954" s="0" t="s">
        <v>19</v>
      </c>
      <c r="AE954" s="0" t="s">
        <v>61</v>
      </c>
      <c r="AF954" s="0" t="s">
        <v>22</v>
      </c>
      <c r="AG954" s="0" t="s">
        <v>22</v>
      </c>
      <c r="AH954" s="0" t="s">
        <v>22</v>
      </c>
      <c r="AI954" s="0" t="s">
        <v>22</v>
      </c>
      <c r="AJ954" s="0" t="s">
        <v>1564</v>
      </c>
      <c r="AK954" s="0" t="s">
        <v>1564</v>
      </c>
    </row>
    <row customHeight="1" ht="11.25">
      <c r="A955" s="0" t="s">
        <v>22</v>
      </c>
      <c r="B955" s="0" t="s">
        <v>48</v>
      </c>
      <c r="C955" s="0" t="s">
        <v>50</v>
      </c>
      <c r="D955" s="0" t="s">
        <v>22</v>
      </c>
      <c r="E955" s="0" t="s">
        <v>5436</v>
      </c>
      <c r="F955" s="0" t="s">
        <v>1257</v>
      </c>
      <c r="G955" s="0" t="s">
        <v>148</v>
      </c>
      <c r="H955" s="0" t="s">
        <v>148</v>
      </c>
      <c r="I955" s="0" t="s">
        <v>149</v>
      </c>
      <c r="J955" s="0" t="s">
        <v>1518</v>
      </c>
      <c r="K955" s="0" t="s">
        <v>1519</v>
      </c>
      <c r="L955" s="0" t="s">
        <v>5439</v>
      </c>
      <c r="M955" s="0" t="s">
        <v>1261</v>
      </c>
      <c r="N955" s="0" t="s">
        <v>98</v>
      </c>
      <c r="O955" s="0" t="s">
        <v>148</v>
      </c>
      <c r="P955" s="0" t="s">
        <v>148</v>
      </c>
      <c r="Q955" s="0" t="s">
        <v>149</v>
      </c>
      <c r="R955" s="0" t="s">
        <v>1518</v>
      </c>
      <c r="S955" s="0" t="s">
        <v>1519</v>
      </c>
      <c r="T955" s="0" t="s">
        <v>3604</v>
      </c>
      <c r="U955" s="0" t="s">
        <v>3605</v>
      </c>
      <c r="V955" s="0" t="s">
        <v>3606</v>
      </c>
      <c r="W955" s="0" t="s">
        <v>3607</v>
      </c>
      <c r="X955" s="0" t="s">
        <v>3608</v>
      </c>
      <c r="Y955" s="0" t="s">
        <v>3605</v>
      </c>
      <c r="Z955" s="0" t="s">
        <v>5440</v>
      </c>
      <c r="AA955" s="0" t="s">
        <v>5089</v>
      </c>
      <c r="AB955" s="0" t="s">
        <v>5441</v>
      </c>
      <c r="AC955" s="0" t="s">
        <v>19</v>
      </c>
      <c r="AD955" s="0" t="s">
        <v>19</v>
      </c>
      <c r="AE955" s="0" t="s">
        <v>61</v>
      </c>
      <c r="AF955" s="0" t="s">
        <v>22</v>
      </c>
      <c r="AG955" s="0" t="s">
        <v>22</v>
      </c>
      <c r="AH955" s="0" t="s">
        <v>22</v>
      </c>
      <c r="AI955" s="0" t="s">
        <v>22</v>
      </c>
      <c r="AJ955" s="0" t="s">
        <v>1564</v>
      </c>
      <c r="AK955" s="0" t="s">
        <v>1564</v>
      </c>
    </row>
    <row customHeight="1" ht="11.25">
      <c r="A956" s="0" t="s">
        <v>22</v>
      </c>
      <c r="B956" s="0" t="s">
        <v>48</v>
      </c>
      <c r="C956" s="0" t="s">
        <v>50</v>
      </c>
      <c r="D956" s="0" t="s">
        <v>22</v>
      </c>
      <c r="E956" s="0" t="s">
        <v>5442</v>
      </c>
      <c r="F956" s="0" t="s">
        <v>1257</v>
      </c>
      <c r="G956" s="0" t="s">
        <v>136</v>
      </c>
      <c r="H956" s="0" t="s">
        <v>136</v>
      </c>
      <c r="I956" s="0" t="s">
        <v>137</v>
      </c>
      <c r="J956" s="0" t="s">
        <v>5443</v>
      </c>
      <c r="K956" s="0" t="s">
        <v>5444</v>
      </c>
      <c r="L956" s="0" t="s">
        <v>5445</v>
      </c>
      <c r="M956" s="0" t="s">
        <v>1261</v>
      </c>
      <c r="N956" s="0" t="s">
        <v>98</v>
      </c>
      <c r="O956" s="0" t="s">
        <v>136</v>
      </c>
      <c r="P956" s="0" t="s">
        <v>136</v>
      </c>
      <c r="Q956" s="0" t="s">
        <v>137</v>
      </c>
      <c r="R956" s="0" t="s">
        <v>5443</v>
      </c>
      <c r="S956" s="0" t="s">
        <v>5444</v>
      </c>
      <c r="T956" s="0" t="s">
        <v>3604</v>
      </c>
      <c r="U956" s="0" t="s">
        <v>3605</v>
      </c>
      <c r="V956" s="0" t="s">
        <v>3606</v>
      </c>
      <c r="W956" s="0" t="s">
        <v>3607</v>
      </c>
      <c r="X956" s="0" t="s">
        <v>3608</v>
      </c>
      <c r="Y956" s="0" t="s">
        <v>3605</v>
      </c>
      <c r="Z956" s="0" t="s">
        <v>5446</v>
      </c>
      <c r="AA956" s="0" t="s">
        <v>5447</v>
      </c>
      <c r="AB956" s="0" t="s">
        <v>5448</v>
      </c>
      <c r="AC956" s="0" t="s">
        <v>19</v>
      </c>
      <c r="AD956" s="0" t="s">
        <v>19</v>
      </c>
      <c r="AE956" s="0" t="s">
        <v>61</v>
      </c>
      <c r="AF956" s="0" t="s">
        <v>22</v>
      </c>
      <c r="AG956" s="0" t="s">
        <v>22</v>
      </c>
      <c r="AH956" s="0" t="s">
        <v>22</v>
      </c>
      <c r="AI956" s="0" t="s">
        <v>22</v>
      </c>
      <c r="AJ956" s="0" t="s">
        <v>3622</v>
      </c>
      <c r="AK956" s="0" t="s">
        <v>3622</v>
      </c>
    </row>
    <row customHeight="1" ht="11.25">
      <c r="A957" s="0" t="s">
        <v>22</v>
      </c>
      <c r="B957" s="0" t="s">
        <v>48</v>
      </c>
      <c r="C957" s="0" t="s">
        <v>50</v>
      </c>
      <c r="D957" s="0" t="s">
        <v>22</v>
      </c>
      <c r="E957" s="0" t="s">
        <v>5442</v>
      </c>
      <c r="F957" s="0" t="s">
        <v>1257</v>
      </c>
      <c r="G957" s="0" t="s">
        <v>136</v>
      </c>
      <c r="H957" s="0" t="s">
        <v>136</v>
      </c>
      <c r="I957" s="0" t="s">
        <v>137</v>
      </c>
      <c r="J957" s="0" t="s">
        <v>5443</v>
      </c>
      <c r="K957" s="0" t="s">
        <v>5444</v>
      </c>
      <c r="L957" s="0" t="s">
        <v>5445</v>
      </c>
      <c r="M957" s="0" t="s">
        <v>1261</v>
      </c>
      <c r="N957" s="0" t="s">
        <v>98</v>
      </c>
      <c r="O957" s="0" t="s">
        <v>136</v>
      </c>
      <c r="P957" s="0" t="s">
        <v>136</v>
      </c>
      <c r="Q957" s="0" t="s">
        <v>137</v>
      </c>
      <c r="R957" s="0" t="s">
        <v>5443</v>
      </c>
      <c r="S957" s="0" t="s">
        <v>5444</v>
      </c>
      <c r="T957" s="0" t="s">
        <v>3604</v>
      </c>
      <c r="U957" s="0" t="s">
        <v>3605</v>
      </c>
      <c r="V957" s="0" t="s">
        <v>3606</v>
      </c>
      <c r="W957" s="0" t="s">
        <v>3607</v>
      </c>
      <c r="X957" s="0" t="s">
        <v>3608</v>
      </c>
      <c r="Y957" s="0" t="s">
        <v>3605</v>
      </c>
      <c r="Z957" s="0" t="s">
        <v>5446</v>
      </c>
      <c r="AA957" s="0" t="s">
        <v>5447</v>
      </c>
      <c r="AB957" s="0" t="s">
        <v>5448</v>
      </c>
      <c r="AC957" s="0" t="s">
        <v>19</v>
      </c>
      <c r="AD957" s="0" t="s">
        <v>19</v>
      </c>
      <c r="AE957" s="0" t="s">
        <v>61</v>
      </c>
      <c r="AF957" s="0" t="s">
        <v>22</v>
      </c>
      <c r="AG957" s="0" t="s">
        <v>22</v>
      </c>
      <c r="AH957" s="0" t="s">
        <v>22</v>
      </c>
      <c r="AI957" s="0" t="s">
        <v>22</v>
      </c>
      <c r="AJ957" s="0" t="s">
        <v>3622</v>
      </c>
      <c r="AK957" s="0" t="s">
        <v>3622</v>
      </c>
    </row>
    <row customHeight="1" ht="11.25">
      <c r="A958" s="0" t="s">
        <v>22</v>
      </c>
      <c r="B958" s="0" t="s">
        <v>48</v>
      </c>
      <c r="C958" s="0" t="s">
        <v>50</v>
      </c>
      <c r="D958" s="0" t="s">
        <v>22</v>
      </c>
      <c r="E958" s="0" t="s">
        <v>5449</v>
      </c>
      <c r="F958" s="0" t="s">
        <v>1257</v>
      </c>
      <c r="G958" s="0" t="s">
        <v>136</v>
      </c>
      <c r="H958" s="0" t="s">
        <v>136</v>
      </c>
      <c r="I958" s="0" t="s">
        <v>137</v>
      </c>
      <c r="J958" s="0" t="s">
        <v>5450</v>
      </c>
      <c r="K958" s="0" t="s">
        <v>5451</v>
      </c>
      <c r="L958" s="0" t="s">
        <v>5452</v>
      </c>
      <c r="M958" s="0" t="s">
        <v>1261</v>
      </c>
      <c r="N958" s="0" t="s">
        <v>98</v>
      </c>
      <c r="O958" s="0" t="s">
        <v>136</v>
      </c>
      <c r="P958" s="0" t="s">
        <v>136</v>
      </c>
      <c r="Q958" s="0" t="s">
        <v>137</v>
      </c>
      <c r="R958" s="0" t="s">
        <v>5450</v>
      </c>
      <c r="S958" s="0" t="s">
        <v>5451</v>
      </c>
      <c r="T958" s="0" t="s">
        <v>3604</v>
      </c>
      <c r="U958" s="0" t="s">
        <v>3605</v>
      </c>
      <c r="V958" s="0" t="s">
        <v>3606</v>
      </c>
      <c r="W958" s="0" t="s">
        <v>3607</v>
      </c>
      <c r="X958" s="0" t="s">
        <v>3608</v>
      </c>
      <c r="Y958" s="0" t="s">
        <v>3605</v>
      </c>
      <c r="Z958" s="0" t="s">
        <v>5453</v>
      </c>
      <c r="AA958" s="0" t="s">
        <v>3619</v>
      </c>
      <c r="AB958" s="0" t="s">
        <v>5454</v>
      </c>
      <c r="AC958" s="0" t="s">
        <v>19</v>
      </c>
      <c r="AD958" s="0" t="s">
        <v>19</v>
      </c>
      <c r="AE958" s="0" t="s">
        <v>61</v>
      </c>
      <c r="AF958" s="0" t="s">
        <v>22</v>
      </c>
      <c r="AG958" s="0" t="s">
        <v>22</v>
      </c>
      <c r="AH958" s="0" t="s">
        <v>22</v>
      </c>
      <c r="AI958" s="0" t="s">
        <v>22</v>
      </c>
      <c r="AJ958" s="0" t="s">
        <v>3622</v>
      </c>
      <c r="AK958" s="0" t="s">
        <v>3622</v>
      </c>
    </row>
    <row customHeight="1" ht="11.25">
      <c r="A959" s="0" t="s">
        <v>22</v>
      </c>
      <c r="B959" s="0" t="s">
        <v>48</v>
      </c>
      <c r="C959" s="0" t="s">
        <v>50</v>
      </c>
      <c r="D959" s="0" t="s">
        <v>22</v>
      </c>
      <c r="E959" s="0" t="s">
        <v>5449</v>
      </c>
      <c r="F959" s="0" t="s">
        <v>1257</v>
      </c>
      <c r="G959" s="0" t="s">
        <v>136</v>
      </c>
      <c r="H959" s="0" t="s">
        <v>136</v>
      </c>
      <c r="I959" s="0" t="s">
        <v>137</v>
      </c>
      <c r="J959" s="0" t="s">
        <v>5450</v>
      </c>
      <c r="K959" s="0" t="s">
        <v>5451</v>
      </c>
      <c r="L959" s="0" t="s">
        <v>5452</v>
      </c>
      <c r="M959" s="0" t="s">
        <v>1261</v>
      </c>
      <c r="N959" s="0" t="s">
        <v>98</v>
      </c>
      <c r="O959" s="0" t="s">
        <v>136</v>
      </c>
      <c r="P959" s="0" t="s">
        <v>136</v>
      </c>
      <c r="Q959" s="0" t="s">
        <v>137</v>
      </c>
      <c r="R959" s="0" t="s">
        <v>5450</v>
      </c>
      <c r="S959" s="0" t="s">
        <v>5451</v>
      </c>
      <c r="T959" s="0" t="s">
        <v>3604</v>
      </c>
      <c r="U959" s="0" t="s">
        <v>3605</v>
      </c>
      <c r="V959" s="0" t="s">
        <v>3606</v>
      </c>
      <c r="W959" s="0" t="s">
        <v>3607</v>
      </c>
      <c r="X959" s="0" t="s">
        <v>3608</v>
      </c>
      <c r="Y959" s="0" t="s">
        <v>3605</v>
      </c>
      <c r="Z959" s="0" t="s">
        <v>5453</v>
      </c>
      <c r="AA959" s="0" t="s">
        <v>3619</v>
      </c>
      <c r="AB959" s="0" t="s">
        <v>5454</v>
      </c>
      <c r="AC959" s="0" t="s">
        <v>19</v>
      </c>
      <c r="AD959" s="0" t="s">
        <v>19</v>
      </c>
      <c r="AE959" s="0" t="s">
        <v>61</v>
      </c>
      <c r="AF959" s="0" t="s">
        <v>22</v>
      </c>
      <c r="AG959" s="0" t="s">
        <v>22</v>
      </c>
      <c r="AH959" s="0" t="s">
        <v>22</v>
      </c>
      <c r="AI959" s="0" t="s">
        <v>22</v>
      </c>
      <c r="AJ959" s="0" t="s">
        <v>3622</v>
      </c>
      <c r="AK959" s="0" t="s">
        <v>3622</v>
      </c>
    </row>
    <row customHeight="1" ht="11.25">
      <c r="A960" s="0" t="s">
        <v>22</v>
      </c>
      <c r="B960" s="0" t="s">
        <v>48</v>
      </c>
      <c r="C960" s="0" t="s">
        <v>50</v>
      </c>
      <c r="D960" s="0" t="s">
        <v>22</v>
      </c>
      <c r="E960" s="0" t="s">
        <v>5455</v>
      </c>
      <c r="F960" s="0" t="s">
        <v>1257</v>
      </c>
      <c r="G960" s="0" t="s">
        <v>181</v>
      </c>
      <c r="H960" s="0" t="s">
        <v>181</v>
      </c>
      <c r="I960" s="0" t="s">
        <v>182</v>
      </c>
      <c r="J960" s="0" t="s">
        <v>3716</v>
      </c>
      <c r="K960" s="0" t="s">
        <v>3717</v>
      </c>
      <c r="L960" s="0" t="s">
        <v>5217</v>
      </c>
      <c r="M960" s="0" t="s">
        <v>976</v>
      </c>
      <c r="N960" s="0" t="s">
        <v>98</v>
      </c>
      <c r="O960" s="0" t="s">
        <v>181</v>
      </c>
      <c r="P960" s="0" t="s">
        <v>181</v>
      </c>
      <c r="Q960" s="0" t="s">
        <v>182</v>
      </c>
      <c r="R960" s="0" t="s">
        <v>3716</v>
      </c>
      <c r="S960" s="0" t="s">
        <v>3717</v>
      </c>
      <c r="T960" s="0" t="s">
        <v>4202</v>
      </c>
      <c r="U960" s="0" t="s">
        <v>4202</v>
      </c>
      <c r="V960" s="0" t="s">
        <v>3726</v>
      </c>
      <c r="W960" s="0" t="s">
        <v>3607</v>
      </c>
      <c r="X960" s="0" t="s">
        <v>3754</v>
      </c>
      <c r="Y960" s="0" t="s">
        <v>3733</v>
      </c>
      <c r="Z960" s="0" t="s">
        <v>1261</v>
      </c>
      <c r="AA960" s="0" t="s">
        <v>4355</v>
      </c>
      <c r="AB960" s="0" t="s">
        <v>4356</v>
      </c>
      <c r="AC960" s="0" t="s">
        <v>19</v>
      </c>
      <c r="AD960" s="0" t="s">
        <v>19</v>
      </c>
      <c r="AE960" s="0" t="s">
        <v>61</v>
      </c>
      <c r="AF960" s="0" t="s">
        <v>22</v>
      </c>
      <c r="AG960" s="0" t="s">
        <v>22</v>
      </c>
      <c r="AH960" s="0" t="s">
        <v>22</v>
      </c>
      <c r="AI960" s="0" t="s">
        <v>22</v>
      </c>
      <c r="AJ960" s="0" t="s">
        <v>1646</v>
      </c>
      <c r="AK960" s="0" t="s">
        <v>1646</v>
      </c>
    </row>
    <row customHeight="1" ht="11.25">
      <c r="A961" s="0" t="s">
        <v>22</v>
      </c>
      <c r="B961" s="0" t="s">
        <v>48</v>
      </c>
      <c r="C961" s="0" t="s">
        <v>50</v>
      </c>
      <c r="D961" s="0" t="s">
        <v>22</v>
      </c>
      <c r="E961" s="0" t="s">
        <v>1616</v>
      </c>
      <c r="F961" s="0" t="s">
        <v>1257</v>
      </c>
      <c r="G961" s="0" t="s">
        <v>178</v>
      </c>
      <c r="H961" s="0" t="s">
        <v>178</v>
      </c>
      <c r="I961" s="0" t="s">
        <v>179</v>
      </c>
      <c r="J961" s="0" t="s">
        <v>1617</v>
      </c>
      <c r="K961" s="0" t="s">
        <v>1618</v>
      </c>
      <c r="L961" s="0" t="s">
        <v>1619</v>
      </c>
      <c r="M961" s="0" t="s">
        <v>1261</v>
      </c>
      <c r="N961" s="0" t="s">
        <v>98</v>
      </c>
      <c r="O961" s="0" t="s">
        <v>178</v>
      </c>
      <c r="P961" s="0" t="s">
        <v>178</v>
      </c>
      <c r="Q961" s="0" t="s">
        <v>179</v>
      </c>
      <c r="R961" s="0" t="s">
        <v>1617</v>
      </c>
      <c r="S961" s="0" t="s">
        <v>1618</v>
      </c>
      <c r="T961" s="0" t="s">
        <v>3604</v>
      </c>
      <c r="U961" s="0" t="s">
        <v>3605</v>
      </c>
      <c r="V961" s="0" t="s">
        <v>3606</v>
      </c>
      <c r="W961" s="0" t="s">
        <v>3607</v>
      </c>
      <c r="X961" s="0" t="s">
        <v>3608</v>
      </c>
      <c r="Y961" s="0" t="s">
        <v>3605</v>
      </c>
      <c r="Z961" s="0" t="s">
        <v>5456</v>
      </c>
      <c r="AA961" s="0" t="s">
        <v>5457</v>
      </c>
      <c r="AB961" s="0" t="s">
        <v>5458</v>
      </c>
      <c r="AC961" s="0" t="s">
        <v>19</v>
      </c>
      <c r="AD961" s="0" t="s">
        <v>19</v>
      </c>
      <c r="AE961" s="0" t="s">
        <v>61</v>
      </c>
      <c r="AF961" s="0" t="s">
        <v>22</v>
      </c>
      <c r="AG961" s="0" t="s">
        <v>22</v>
      </c>
      <c r="AH961" s="0" t="s">
        <v>22</v>
      </c>
      <c r="AI961" s="0" t="s">
        <v>22</v>
      </c>
      <c r="AJ961" s="0" t="s">
        <v>3622</v>
      </c>
      <c r="AK961" s="0" t="s">
        <v>3622</v>
      </c>
    </row>
    <row customHeight="1" ht="11.25">
      <c r="A962" s="0" t="s">
        <v>22</v>
      </c>
      <c r="B962" s="0" t="s">
        <v>48</v>
      </c>
      <c r="C962" s="0" t="s">
        <v>50</v>
      </c>
      <c r="D962" s="0" t="s">
        <v>22</v>
      </c>
      <c r="E962" s="0" t="s">
        <v>1616</v>
      </c>
      <c r="F962" s="0" t="s">
        <v>1257</v>
      </c>
      <c r="G962" s="0" t="s">
        <v>178</v>
      </c>
      <c r="H962" s="0" t="s">
        <v>178</v>
      </c>
      <c r="I962" s="0" t="s">
        <v>179</v>
      </c>
      <c r="J962" s="0" t="s">
        <v>1617</v>
      </c>
      <c r="K962" s="0" t="s">
        <v>1618</v>
      </c>
      <c r="L962" s="0" t="s">
        <v>1619</v>
      </c>
      <c r="M962" s="0" t="s">
        <v>1261</v>
      </c>
      <c r="N962" s="0" t="s">
        <v>98</v>
      </c>
      <c r="O962" s="0" t="s">
        <v>178</v>
      </c>
      <c r="P962" s="0" t="s">
        <v>178</v>
      </c>
      <c r="Q962" s="0" t="s">
        <v>179</v>
      </c>
      <c r="R962" s="0" t="s">
        <v>1617</v>
      </c>
      <c r="S962" s="0" t="s">
        <v>1618</v>
      </c>
      <c r="T962" s="0" t="s">
        <v>3604</v>
      </c>
      <c r="U962" s="0" t="s">
        <v>3605</v>
      </c>
      <c r="V962" s="0" t="s">
        <v>3606</v>
      </c>
      <c r="W962" s="0" t="s">
        <v>3607</v>
      </c>
      <c r="X962" s="0" t="s">
        <v>3608</v>
      </c>
      <c r="Y962" s="0" t="s">
        <v>3605</v>
      </c>
      <c r="Z962" s="0" t="s">
        <v>5456</v>
      </c>
      <c r="AA962" s="0" t="s">
        <v>5457</v>
      </c>
      <c r="AB962" s="0" t="s">
        <v>5458</v>
      </c>
      <c r="AC962" s="0" t="s">
        <v>19</v>
      </c>
      <c r="AD962" s="0" t="s">
        <v>19</v>
      </c>
      <c r="AE962" s="0" t="s">
        <v>61</v>
      </c>
      <c r="AF962" s="0" t="s">
        <v>22</v>
      </c>
      <c r="AG962" s="0" t="s">
        <v>22</v>
      </c>
      <c r="AH962" s="0" t="s">
        <v>22</v>
      </c>
      <c r="AI962" s="0" t="s">
        <v>22</v>
      </c>
      <c r="AJ962" s="0" t="s">
        <v>3622</v>
      </c>
      <c r="AK962" s="0" t="s">
        <v>3622</v>
      </c>
    </row>
    <row customHeight="1" ht="11.25">
      <c r="A963" s="0" t="s">
        <v>22</v>
      </c>
      <c r="B963" s="0" t="s">
        <v>48</v>
      </c>
      <c r="C963" s="0" t="s">
        <v>50</v>
      </c>
      <c r="D963" s="0" t="s">
        <v>22</v>
      </c>
      <c r="E963" s="0" t="s">
        <v>5459</v>
      </c>
      <c r="F963" s="0" t="s">
        <v>1257</v>
      </c>
      <c r="G963" s="0" t="s">
        <v>119</v>
      </c>
      <c r="H963" s="0" t="s">
        <v>119</v>
      </c>
      <c r="I963" s="0" t="s">
        <v>120</v>
      </c>
      <c r="J963" s="0" t="s">
        <v>5460</v>
      </c>
      <c r="K963" s="0" t="s">
        <v>5461</v>
      </c>
      <c r="L963" s="0" t="s">
        <v>1619</v>
      </c>
      <c r="M963" s="0" t="s">
        <v>1261</v>
      </c>
      <c r="N963" s="0" t="s">
        <v>98</v>
      </c>
      <c r="O963" s="0" t="s">
        <v>119</v>
      </c>
      <c r="P963" s="0" t="s">
        <v>119</v>
      </c>
      <c r="Q963" s="0" t="s">
        <v>120</v>
      </c>
      <c r="R963" s="0" t="s">
        <v>5460</v>
      </c>
      <c r="S963" s="0" t="s">
        <v>5461</v>
      </c>
      <c r="T963" s="0" t="s">
        <v>3604</v>
      </c>
      <c r="U963" s="0" t="s">
        <v>3605</v>
      </c>
      <c r="V963" s="0" t="s">
        <v>3606</v>
      </c>
      <c r="W963" s="0" t="s">
        <v>3607</v>
      </c>
      <c r="X963" s="0" t="s">
        <v>3608</v>
      </c>
      <c r="Y963" s="0" t="s">
        <v>3605</v>
      </c>
      <c r="Z963" s="0" t="s">
        <v>5462</v>
      </c>
      <c r="AA963" s="0" t="s">
        <v>5463</v>
      </c>
      <c r="AB963" s="0" t="s">
        <v>5464</v>
      </c>
      <c r="AC963" s="0" t="s">
        <v>19</v>
      </c>
      <c r="AD963" s="0" t="s">
        <v>19</v>
      </c>
      <c r="AE963" s="0" t="s">
        <v>61</v>
      </c>
      <c r="AF963" s="0" t="s">
        <v>22</v>
      </c>
      <c r="AG963" s="0" t="s">
        <v>22</v>
      </c>
      <c r="AH963" s="0" t="s">
        <v>22</v>
      </c>
      <c r="AI963" s="0" t="s">
        <v>22</v>
      </c>
      <c r="AJ963" s="0" t="s">
        <v>3622</v>
      </c>
      <c r="AK963" s="0" t="s">
        <v>3622</v>
      </c>
    </row>
    <row customHeight="1" ht="11.25">
      <c r="A964" s="0" t="s">
        <v>22</v>
      </c>
      <c r="B964" s="0" t="s">
        <v>48</v>
      </c>
      <c r="C964" s="0" t="s">
        <v>50</v>
      </c>
      <c r="D964" s="0" t="s">
        <v>22</v>
      </c>
      <c r="E964" s="0" t="s">
        <v>5459</v>
      </c>
      <c r="F964" s="0" t="s">
        <v>1257</v>
      </c>
      <c r="G964" s="0" t="s">
        <v>119</v>
      </c>
      <c r="H964" s="0" t="s">
        <v>119</v>
      </c>
      <c r="I964" s="0" t="s">
        <v>120</v>
      </c>
      <c r="J964" s="0" t="s">
        <v>5460</v>
      </c>
      <c r="K964" s="0" t="s">
        <v>5461</v>
      </c>
      <c r="L964" s="0" t="s">
        <v>1619</v>
      </c>
      <c r="M964" s="0" t="s">
        <v>1261</v>
      </c>
      <c r="N964" s="0" t="s">
        <v>98</v>
      </c>
      <c r="O964" s="0" t="s">
        <v>119</v>
      </c>
      <c r="P964" s="0" t="s">
        <v>119</v>
      </c>
      <c r="Q964" s="0" t="s">
        <v>120</v>
      </c>
      <c r="R964" s="0" t="s">
        <v>5460</v>
      </c>
      <c r="S964" s="0" t="s">
        <v>5461</v>
      </c>
      <c r="T964" s="0" t="s">
        <v>3604</v>
      </c>
      <c r="U964" s="0" t="s">
        <v>3605</v>
      </c>
      <c r="V964" s="0" t="s">
        <v>3606</v>
      </c>
      <c r="W964" s="0" t="s">
        <v>3607</v>
      </c>
      <c r="X964" s="0" t="s">
        <v>3608</v>
      </c>
      <c r="Y964" s="0" t="s">
        <v>3605</v>
      </c>
      <c r="Z964" s="0" t="s">
        <v>5462</v>
      </c>
      <c r="AA964" s="0" t="s">
        <v>5463</v>
      </c>
      <c r="AB964" s="0" t="s">
        <v>5464</v>
      </c>
      <c r="AC964" s="0" t="s">
        <v>19</v>
      </c>
      <c r="AD964" s="0" t="s">
        <v>19</v>
      </c>
      <c r="AE964" s="0" t="s">
        <v>61</v>
      </c>
      <c r="AF964" s="0" t="s">
        <v>22</v>
      </c>
      <c r="AG964" s="0" t="s">
        <v>22</v>
      </c>
      <c r="AH964" s="0" t="s">
        <v>22</v>
      </c>
      <c r="AI964" s="0" t="s">
        <v>22</v>
      </c>
      <c r="AJ964" s="0" t="s">
        <v>3622</v>
      </c>
      <c r="AK964" s="0" t="s">
        <v>3622</v>
      </c>
    </row>
    <row customHeight="1" ht="11.25">
      <c r="A965" s="0" t="s">
        <v>22</v>
      </c>
      <c r="B965" s="0" t="s">
        <v>48</v>
      </c>
      <c r="C965" s="0" t="s">
        <v>50</v>
      </c>
      <c r="D965" s="0" t="s">
        <v>22</v>
      </c>
      <c r="E965" s="0" t="s">
        <v>5465</v>
      </c>
      <c r="F965" s="0" t="s">
        <v>1257</v>
      </c>
      <c r="G965" s="0" t="s">
        <v>178</v>
      </c>
      <c r="H965" s="0" t="s">
        <v>178</v>
      </c>
      <c r="I965" s="0" t="s">
        <v>179</v>
      </c>
      <c r="J965" s="0" t="s">
        <v>1617</v>
      </c>
      <c r="K965" s="0" t="s">
        <v>1618</v>
      </c>
      <c r="L965" s="0" t="s">
        <v>1617</v>
      </c>
      <c r="M965" s="0" t="s">
        <v>1261</v>
      </c>
      <c r="N965" s="0" t="s">
        <v>98</v>
      </c>
      <c r="O965" s="0" t="s">
        <v>178</v>
      </c>
      <c r="P965" s="0" t="s">
        <v>178</v>
      </c>
      <c r="Q965" s="0" t="s">
        <v>179</v>
      </c>
      <c r="R965" s="0" t="s">
        <v>1617</v>
      </c>
      <c r="S965" s="0" t="s">
        <v>1618</v>
      </c>
      <c r="T965" s="0" t="s">
        <v>3604</v>
      </c>
      <c r="U965" s="0" t="s">
        <v>3605</v>
      </c>
      <c r="V965" s="0" t="s">
        <v>3606</v>
      </c>
      <c r="W965" s="0" t="s">
        <v>3607</v>
      </c>
      <c r="X965" s="0" t="s">
        <v>3608</v>
      </c>
      <c r="Y965" s="0" t="s">
        <v>3605</v>
      </c>
      <c r="Z965" s="0" t="s">
        <v>5466</v>
      </c>
      <c r="AA965" s="0" t="s">
        <v>4045</v>
      </c>
      <c r="AB965" s="0" t="s">
        <v>5467</v>
      </c>
      <c r="AC965" s="0" t="s">
        <v>19</v>
      </c>
      <c r="AD965" s="0" t="s">
        <v>19</v>
      </c>
      <c r="AE965" s="0" t="s">
        <v>61</v>
      </c>
      <c r="AF965" s="0" t="s">
        <v>22</v>
      </c>
      <c r="AG965" s="0" t="s">
        <v>22</v>
      </c>
      <c r="AH965" s="0" t="s">
        <v>22</v>
      </c>
      <c r="AI965" s="0" t="s">
        <v>22</v>
      </c>
      <c r="AJ965" s="0" t="s">
        <v>3622</v>
      </c>
      <c r="AK965" s="0" t="s">
        <v>3622</v>
      </c>
    </row>
    <row customHeight="1" ht="11.25">
      <c r="A966" s="0" t="s">
        <v>22</v>
      </c>
      <c r="B966" s="0" t="s">
        <v>48</v>
      </c>
      <c r="C966" s="0" t="s">
        <v>50</v>
      </c>
      <c r="D966" s="0" t="s">
        <v>22</v>
      </c>
      <c r="E966" s="0" t="s">
        <v>5465</v>
      </c>
      <c r="F966" s="0" t="s">
        <v>1257</v>
      </c>
      <c r="G966" s="0" t="s">
        <v>178</v>
      </c>
      <c r="H966" s="0" t="s">
        <v>178</v>
      </c>
      <c r="I966" s="0" t="s">
        <v>179</v>
      </c>
      <c r="J966" s="0" t="s">
        <v>1617</v>
      </c>
      <c r="K966" s="0" t="s">
        <v>1618</v>
      </c>
      <c r="L966" s="0" t="s">
        <v>1617</v>
      </c>
      <c r="M966" s="0" t="s">
        <v>1261</v>
      </c>
      <c r="N966" s="0" t="s">
        <v>98</v>
      </c>
      <c r="O966" s="0" t="s">
        <v>178</v>
      </c>
      <c r="P966" s="0" t="s">
        <v>178</v>
      </c>
      <c r="Q966" s="0" t="s">
        <v>179</v>
      </c>
      <c r="R966" s="0" t="s">
        <v>1617</v>
      </c>
      <c r="S966" s="0" t="s">
        <v>1618</v>
      </c>
      <c r="T966" s="0" t="s">
        <v>3604</v>
      </c>
      <c r="U966" s="0" t="s">
        <v>3605</v>
      </c>
      <c r="V966" s="0" t="s">
        <v>3606</v>
      </c>
      <c r="W966" s="0" t="s">
        <v>3607</v>
      </c>
      <c r="X966" s="0" t="s">
        <v>3608</v>
      </c>
      <c r="Y966" s="0" t="s">
        <v>3605</v>
      </c>
      <c r="Z966" s="0" t="s">
        <v>5466</v>
      </c>
      <c r="AA966" s="0" t="s">
        <v>4045</v>
      </c>
      <c r="AB966" s="0" t="s">
        <v>5467</v>
      </c>
      <c r="AC966" s="0" t="s">
        <v>19</v>
      </c>
      <c r="AD966" s="0" t="s">
        <v>19</v>
      </c>
      <c r="AE966" s="0" t="s">
        <v>61</v>
      </c>
      <c r="AF966" s="0" t="s">
        <v>22</v>
      </c>
      <c r="AG966" s="0" t="s">
        <v>22</v>
      </c>
      <c r="AH966" s="0" t="s">
        <v>22</v>
      </c>
      <c r="AI966" s="0" t="s">
        <v>22</v>
      </c>
      <c r="AJ966" s="0" t="s">
        <v>3622</v>
      </c>
      <c r="AK966" s="0" t="s">
        <v>3622</v>
      </c>
    </row>
    <row customHeight="1" ht="11.25">
      <c r="A967" s="0" t="s">
        <v>22</v>
      </c>
      <c r="B967" s="0" t="s">
        <v>48</v>
      </c>
      <c r="C967" s="0" t="s">
        <v>50</v>
      </c>
      <c r="D967" s="0" t="s">
        <v>22</v>
      </c>
      <c r="E967" s="0" t="s">
        <v>5468</v>
      </c>
      <c r="F967" s="0" t="s">
        <v>1257</v>
      </c>
      <c r="G967" s="0" t="s">
        <v>1581</v>
      </c>
      <c r="H967" s="0" t="s">
        <v>1581</v>
      </c>
      <c r="I967" s="0" t="s">
        <v>1582</v>
      </c>
      <c r="J967" s="0" t="s">
        <v>5371</v>
      </c>
      <c r="K967" s="0" t="s">
        <v>5372</v>
      </c>
      <c r="L967" s="0" t="s">
        <v>5373</v>
      </c>
      <c r="M967" s="0" t="s">
        <v>976</v>
      </c>
      <c r="N967" s="0" t="s">
        <v>98</v>
      </c>
      <c r="O967" s="0" t="s">
        <v>1581</v>
      </c>
      <c r="P967" s="0" t="s">
        <v>1581</v>
      </c>
      <c r="Q967" s="0" t="s">
        <v>1582</v>
      </c>
      <c r="R967" s="0" t="s">
        <v>5371</v>
      </c>
      <c r="S967" s="0" t="s">
        <v>5372</v>
      </c>
      <c r="T967" s="0" t="s">
        <v>3604</v>
      </c>
      <c r="U967" s="0" t="s">
        <v>3605</v>
      </c>
      <c r="V967" s="0" t="s">
        <v>3606</v>
      </c>
      <c r="W967" s="0" t="s">
        <v>3607</v>
      </c>
      <c r="X967" s="0" t="s">
        <v>3608</v>
      </c>
      <c r="Y967" s="0" t="s">
        <v>3605</v>
      </c>
      <c r="Z967" s="0" t="s">
        <v>5426</v>
      </c>
      <c r="AA967" s="0" t="s">
        <v>5469</v>
      </c>
      <c r="AB967" s="0" t="s">
        <v>5470</v>
      </c>
      <c r="AC967" s="0" t="s">
        <v>19</v>
      </c>
      <c r="AD967" s="0" t="s">
        <v>19</v>
      </c>
      <c r="AE967" s="0" t="s">
        <v>61</v>
      </c>
      <c r="AF967" s="0" t="s">
        <v>22</v>
      </c>
      <c r="AG967" s="0" t="s">
        <v>22</v>
      </c>
      <c r="AH967" s="0" t="s">
        <v>22</v>
      </c>
      <c r="AI967" s="0" t="s">
        <v>22</v>
      </c>
      <c r="AJ967" s="0" t="s">
        <v>3622</v>
      </c>
      <c r="AK967" s="0" t="s">
        <v>3622</v>
      </c>
    </row>
    <row customHeight="1" ht="11.25">
      <c r="A968" s="0" t="s">
        <v>22</v>
      </c>
      <c r="B968" s="0" t="s">
        <v>48</v>
      </c>
      <c r="C968" s="0" t="s">
        <v>50</v>
      </c>
      <c r="D968" s="0" t="s">
        <v>22</v>
      </c>
      <c r="E968" s="0" t="s">
        <v>5468</v>
      </c>
      <c r="F968" s="0" t="s">
        <v>1257</v>
      </c>
      <c r="G968" s="0" t="s">
        <v>110</v>
      </c>
      <c r="H968" s="0" t="s">
        <v>110</v>
      </c>
      <c r="I968" s="0" t="s">
        <v>111</v>
      </c>
      <c r="J968" s="0" t="s">
        <v>5371</v>
      </c>
      <c r="K968" s="0" t="s">
        <v>5378</v>
      </c>
      <c r="L968" s="0" t="s">
        <v>5373</v>
      </c>
      <c r="M968" s="0" t="s">
        <v>976</v>
      </c>
      <c r="N968" s="0" t="s">
        <v>98</v>
      </c>
      <c r="O968" s="0" t="s">
        <v>110</v>
      </c>
      <c r="P968" s="0" t="s">
        <v>110</v>
      </c>
      <c r="Q968" s="0" t="s">
        <v>111</v>
      </c>
      <c r="R968" s="0" t="s">
        <v>5371</v>
      </c>
      <c r="S968" s="0" t="s">
        <v>5378</v>
      </c>
      <c r="T968" s="0" t="s">
        <v>3604</v>
      </c>
      <c r="U968" s="0" t="s">
        <v>3605</v>
      </c>
      <c r="V968" s="0" t="s">
        <v>3606</v>
      </c>
      <c r="W968" s="0" t="s">
        <v>3607</v>
      </c>
      <c r="X968" s="0" t="s">
        <v>3608</v>
      </c>
      <c r="Y968" s="0" t="s">
        <v>3605</v>
      </c>
      <c r="Z968" s="0" t="s">
        <v>5426</v>
      </c>
      <c r="AA968" s="0" t="s">
        <v>5469</v>
      </c>
      <c r="AB968" s="0" t="s">
        <v>5470</v>
      </c>
      <c r="AC968" s="0" t="s">
        <v>19</v>
      </c>
      <c r="AD968" s="0" t="s">
        <v>19</v>
      </c>
      <c r="AE968" s="0" t="s">
        <v>61</v>
      </c>
      <c r="AF968" s="0" t="s">
        <v>22</v>
      </c>
      <c r="AG968" s="0" t="s">
        <v>22</v>
      </c>
      <c r="AH968" s="0" t="s">
        <v>22</v>
      </c>
      <c r="AI968" s="0" t="s">
        <v>22</v>
      </c>
      <c r="AJ968" s="0" t="s">
        <v>3622</v>
      </c>
      <c r="AK968" s="0" t="s">
        <v>3622</v>
      </c>
    </row>
    <row customHeight="1" ht="11.25">
      <c r="A969" s="0" t="s">
        <v>22</v>
      </c>
      <c r="B969" s="0" t="s">
        <v>48</v>
      </c>
      <c r="C969" s="0" t="s">
        <v>50</v>
      </c>
      <c r="D969" s="0" t="s">
        <v>22</v>
      </c>
      <c r="E969" s="0" t="s">
        <v>5471</v>
      </c>
      <c r="F969" s="0" t="s">
        <v>1257</v>
      </c>
      <c r="G969" s="0" t="s">
        <v>1581</v>
      </c>
      <c r="H969" s="0" t="s">
        <v>1581</v>
      </c>
      <c r="I969" s="0" t="s">
        <v>1582</v>
      </c>
      <c r="J969" s="0" t="s">
        <v>4839</v>
      </c>
      <c r="K969" s="0" t="s">
        <v>4840</v>
      </c>
      <c r="L969" s="0" t="s">
        <v>5472</v>
      </c>
      <c r="M969" s="0" t="s">
        <v>5473</v>
      </c>
      <c r="N969" s="0" t="s">
        <v>98</v>
      </c>
      <c r="O969" s="0" t="s">
        <v>1581</v>
      </c>
      <c r="P969" s="0" t="s">
        <v>1581</v>
      </c>
      <c r="Q969" s="0" t="s">
        <v>1582</v>
      </c>
      <c r="R969" s="0" t="s">
        <v>4839</v>
      </c>
      <c r="S969" s="0" t="s">
        <v>4840</v>
      </c>
      <c r="T969" s="0" t="s">
        <v>3604</v>
      </c>
      <c r="U969" s="0" t="s">
        <v>3605</v>
      </c>
      <c r="V969" s="0" t="s">
        <v>3606</v>
      </c>
      <c r="W969" s="0" t="s">
        <v>3607</v>
      </c>
      <c r="X969" s="0" t="s">
        <v>3608</v>
      </c>
      <c r="Y969" s="0" t="s">
        <v>3605</v>
      </c>
      <c r="Z969" s="0" t="s">
        <v>5474</v>
      </c>
      <c r="AA969" s="0" t="s">
        <v>5475</v>
      </c>
      <c r="AB969" s="0" t="s">
        <v>5476</v>
      </c>
      <c r="AC969" s="0" t="s">
        <v>19</v>
      </c>
      <c r="AD969" s="0" t="s">
        <v>19</v>
      </c>
      <c r="AE969" s="0" t="s">
        <v>61</v>
      </c>
      <c r="AF969" s="0" t="s">
        <v>22</v>
      </c>
      <c r="AG969" s="0" t="s">
        <v>22</v>
      </c>
      <c r="AH969" s="0" t="s">
        <v>22</v>
      </c>
      <c r="AI969" s="0" t="s">
        <v>22</v>
      </c>
      <c r="AJ969" s="0" t="s">
        <v>3622</v>
      </c>
      <c r="AK969" s="0" t="s">
        <v>3622</v>
      </c>
    </row>
    <row customHeight="1" ht="11.25">
      <c r="A970" s="0" t="s">
        <v>22</v>
      </c>
      <c r="B970" s="0" t="s">
        <v>48</v>
      </c>
      <c r="C970" s="0" t="s">
        <v>50</v>
      </c>
      <c r="D970" s="0" t="s">
        <v>22</v>
      </c>
      <c r="E970" s="0" t="s">
        <v>5471</v>
      </c>
      <c r="F970" s="0" t="s">
        <v>1257</v>
      </c>
      <c r="G970" s="0" t="s">
        <v>110</v>
      </c>
      <c r="H970" s="0" t="s">
        <v>110</v>
      </c>
      <c r="I970" s="0" t="s">
        <v>111</v>
      </c>
      <c r="J970" s="0" t="s">
        <v>5371</v>
      </c>
      <c r="K970" s="0" t="s">
        <v>5378</v>
      </c>
      <c r="L970" s="0" t="s">
        <v>5472</v>
      </c>
      <c r="M970" s="0" t="s">
        <v>5473</v>
      </c>
      <c r="N970" s="0" t="s">
        <v>98</v>
      </c>
      <c r="O970" s="0" t="s">
        <v>110</v>
      </c>
      <c r="P970" s="0" t="s">
        <v>110</v>
      </c>
      <c r="Q970" s="0" t="s">
        <v>111</v>
      </c>
      <c r="R970" s="0" t="s">
        <v>5371</v>
      </c>
      <c r="S970" s="0" t="s">
        <v>5378</v>
      </c>
      <c r="T970" s="0" t="s">
        <v>3604</v>
      </c>
      <c r="U970" s="0" t="s">
        <v>3605</v>
      </c>
      <c r="V970" s="0" t="s">
        <v>3606</v>
      </c>
      <c r="W970" s="0" t="s">
        <v>3607</v>
      </c>
      <c r="X970" s="0" t="s">
        <v>3608</v>
      </c>
      <c r="Y970" s="0" t="s">
        <v>3605</v>
      </c>
      <c r="Z970" s="0" t="s">
        <v>5474</v>
      </c>
      <c r="AA970" s="0" t="s">
        <v>5475</v>
      </c>
      <c r="AB970" s="0" t="s">
        <v>5476</v>
      </c>
      <c r="AC970" s="0" t="s">
        <v>19</v>
      </c>
      <c r="AD970" s="0" t="s">
        <v>19</v>
      </c>
      <c r="AE970" s="0" t="s">
        <v>61</v>
      </c>
      <c r="AF970" s="0" t="s">
        <v>22</v>
      </c>
      <c r="AG970" s="0" t="s">
        <v>22</v>
      </c>
      <c r="AH970" s="0" t="s">
        <v>22</v>
      </c>
      <c r="AI970" s="0" t="s">
        <v>22</v>
      </c>
      <c r="AJ970" s="0" t="s">
        <v>3622</v>
      </c>
      <c r="AK970" s="0" t="s">
        <v>3622</v>
      </c>
    </row>
    <row customHeight="1" ht="11.25">
      <c r="A971" s="0" t="s">
        <v>22</v>
      </c>
      <c r="B971" s="0" t="s">
        <v>48</v>
      </c>
      <c r="C971" s="0" t="s">
        <v>50</v>
      </c>
      <c r="D971" s="0" t="s">
        <v>22</v>
      </c>
      <c r="E971" s="0" t="s">
        <v>5477</v>
      </c>
      <c r="F971" s="0" t="s">
        <v>1257</v>
      </c>
      <c r="G971" s="0" t="s">
        <v>1581</v>
      </c>
      <c r="H971" s="0" t="s">
        <v>1581</v>
      </c>
      <c r="I971" s="0" t="s">
        <v>1582</v>
      </c>
      <c r="J971" s="0" t="s">
        <v>5478</v>
      </c>
      <c r="K971" s="0" t="s">
        <v>5479</v>
      </c>
      <c r="L971" s="0" t="s">
        <v>5480</v>
      </c>
      <c r="M971" s="0" t="s">
        <v>5473</v>
      </c>
      <c r="N971" s="0" t="s">
        <v>98</v>
      </c>
      <c r="O971" s="0" t="s">
        <v>1581</v>
      </c>
      <c r="P971" s="0" t="s">
        <v>1581</v>
      </c>
      <c r="Q971" s="0" t="s">
        <v>1582</v>
      </c>
      <c r="R971" s="0" t="s">
        <v>5478</v>
      </c>
      <c r="S971" s="0" t="s">
        <v>5479</v>
      </c>
      <c r="T971" s="0" t="s">
        <v>3604</v>
      </c>
      <c r="U971" s="0" t="s">
        <v>3605</v>
      </c>
      <c r="V971" s="0" t="s">
        <v>3606</v>
      </c>
      <c r="W971" s="0" t="s">
        <v>3607</v>
      </c>
      <c r="X971" s="0" t="s">
        <v>3608</v>
      </c>
      <c r="Y971" s="0" t="s">
        <v>3605</v>
      </c>
      <c r="Z971" s="0" t="s">
        <v>5481</v>
      </c>
      <c r="AA971" s="0" t="s">
        <v>5482</v>
      </c>
      <c r="AB971" s="0" t="s">
        <v>5483</v>
      </c>
      <c r="AC971" s="0" t="s">
        <v>19</v>
      </c>
      <c r="AD971" s="0" t="s">
        <v>19</v>
      </c>
      <c r="AE971" s="0" t="s">
        <v>61</v>
      </c>
      <c r="AF971" s="0" t="s">
        <v>22</v>
      </c>
      <c r="AG971" s="0" t="s">
        <v>22</v>
      </c>
      <c r="AH971" s="0" t="s">
        <v>22</v>
      </c>
      <c r="AI971" s="0" t="s">
        <v>22</v>
      </c>
      <c r="AJ971" s="0" t="s">
        <v>3622</v>
      </c>
      <c r="AK971" s="0" t="s">
        <v>3622</v>
      </c>
    </row>
    <row customHeight="1" ht="11.25">
      <c r="A972" s="0" t="s">
        <v>22</v>
      </c>
      <c r="B972" s="0" t="s">
        <v>48</v>
      </c>
      <c r="C972" s="0" t="s">
        <v>50</v>
      </c>
      <c r="D972" s="0" t="s">
        <v>22</v>
      </c>
      <c r="E972" s="0" t="s">
        <v>5477</v>
      </c>
      <c r="F972" s="0" t="s">
        <v>1257</v>
      </c>
      <c r="G972" s="0" t="s">
        <v>110</v>
      </c>
      <c r="H972" s="0" t="s">
        <v>110</v>
      </c>
      <c r="I972" s="0" t="s">
        <v>111</v>
      </c>
      <c r="J972" s="0" t="s">
        <v>5478</v>
      </c>
      <c r="K972" s="0" t="s">
        <v>5484</v>
      </c>
      <c r="L972" s="0" t="s">
        <v>5480</v>
      </c>
      <c r="M972" s="0" t="s">
        <v>5473</v>
      </c>
      <c r="N972" s="0" t="s">
        <v>98</v>
      </c>
      <c r="O972" s="0" t="s">
        <v>110</v>
      </c>
      <c r="P972" s="0" t="s">
        <v>110</v>
      </c>
      <c r="Q972" s="0" t="s">
        <v>111</v>
      </c>
      <c r="R972" s="0" t="s">
        <v>5478</v>
      </c>
      <c r="S972" s="0" t="s">
        <v>5484</v>
      </c>
      <c r="T972" s="0" t="s">
        <v>3604</v>
      </c>
      <c r="U972" s="0" t="s">
        <v>3605</v>
      </c>
      <c r="V972" s="0" t="s">
        <v>3606</v>
      </c>
      <c r="W972" s="0" t="s">
        <v>3607</v>
      </c>
      <c r="X972" s="0" t="s">
        <v>3608</v>
      </c>
      <c r="Y972" s="0" t="s">
        <v>3605</v>
      </c>
      <c r="Z972" s="0" t="s">
        <v>5481</v>
      </c>
      <c r="AA972" s="0" t="s">
        <v>5482</v>
      </c>
      <c r="AB972" s="0" t="s">
        <v>5483</v>
      </c>
      <c r="AC972" s="0" t="s">
        <v>19</v>
      </c>
      <c r="AD972" s="0" t="s">
        <v>19</v>
      </c>
      <c r="AE972" s="0" t="s">
        <v>61</v>
      </c>
      <c r="AF972" s="0" t="s">
        <v>22</v>
      </c>
      <c r="AG972" s="0" t="s">
        <v>22</v>
      </c>
      <c r="AH972" s="0" t="s">
        <v>22</v>
      </c>
      <c r="AI972" s="0" t="s">
        <v>22</v>
      </c>
      <c r="AJ972" s="0" t="s">
        <v>3622</v>
      </c>
      <c r="AK972" s="0" t="s">
        <v>3622</v>
      </c>
    </row>
    <row customHeight="1" ht="11.25">
      <c r="A973" s="0" t="s">
        <v>22</v>
      </c>
      <c r="B973" s="0" t="s">
        <v>48</v>
      </c>
      <c r="C973" s="0" t="s">
        <v>50</v>
      </c>
      <c r="D973" s="0" t="s">
        <v>22</v>
      </c>
      <c r="E973" s="0" t="s">
        <v>5485</v>
      </c>
      <c r="F973" s="0" t="s">
        <v>1257</v>
      </c>
      <c r="G973" s="0" t="s">
        <v>1581</v>
      </c>
      <c r="H973" s="0" t="s">
        <v>1581</v>
      </c>
      <c r="I973" s="0" t="s">
        <v>1582</v>
      </c>
      <c r="J973" s="0" t="s">
        <v>5371</v>
      </c>
      <c r="K973" s="0" t="s">
        <v>5372</v>
      </c>
      <c r="L973" s="0" t="s">
        <v>5373</v>
      </c>
      <c r="M973" s="0" t="s">
        <v>976</v>
      </c>
      <c r="N973" s="0" t="s">
        <v>98</v>
      </c>
      <c r="O973" s="0" t="s">
        <v>1581</v>
      </c>
      <c r="P973" s="0" t="s">
        <v>1581</v>
      </c>
      <c r="Q973" s="0" t="s">
        <v>1582</v>
      </c>
      <c r="R973" s="0" t="s">
        <v>5371</v>
      </c>
      <c r="S973" s="0" t="s">
        <v>5372</v>
      </c>
      <c r="T973" s="0" t="s">
        <v>3604</v>
      </c>
      <c r="U973" s="0" t="s">
        <v>3605</v>
      </c>
      <c r="V973" s="0" t="s">
        <v>3606</v>
      </c>
      <c r="W973" s="0" t="s">
        <v>3607</v>
      </c>
      <c r="X973" s="0" t="s">
        <v>3608</v>
      </c>
      <c r="Y973" s="0" t="s">
        <v>3605</v>
      </c>
      <c r="Z973" s="0" t="s">
        <v>5486</v>
      </c>
      <c r="AA973" s="0" t="s">
        <v>5487</v>
      </c>
      <c r="AB973" s="0" t="s">
        <v>5488</v>
      </c>
      <c r="AC973" s="0" t="s">
        <v>19</v>
      </c>
      <c r="AD973" s="0" t="s">
        <v>19</v>
      </c>
      <c r="AE973" s="0" t="s">
        <v>61</v>
      </c>
      <c r="AF973" s="0" t="s">
        <v>22</v>
      </c>
      <c r="AG973" s="0" t="s">
        <v>22</v>
      </c>
      <c r="AH973" s="0" t="s">
        <v>22</v>
      </c>
      <c r="AI973" s="0" t="s">
        <v>22</v>
      </c>
      <c r="AJ973" s="0" t="s">
        <v>3622</v>
      </c>
      <c r="AK973" s="0" t="s">
        <v>3622</v>
      </c>
    </row>
    <row customHeight="1" ht="11.25">
      <c r="A974" s="0" t="s">
        <v>22</v>
      </c>
      <c r="B974" s="0" t="s">
        <v>48</v>
      </c>
      <c r="C974" s="0" t="s">
        <v>50</v>
      </c>
      <c r="D974" s="0" t="s">
        <v>22</v>
      </c>
      <c r="E974" s="0" t="s">
        <v>5485</v>
      </c>
      <c r="F974" s="0" t="s">
        <v>1257</v>
      </c>
      <c r="G974" s="0" t="s">
        <v>110</v>
      </c>
      <c r="H974" s="0" t="s">
        <v>110</v>
      </c>
      <c r="I974" s="0" t="s">
        <v>111</v>
      </c>
      <c r="J974" s="0" t="s">
        <v>5371</v>
      </c>
      <c r="K974" s="0" t="s">
        <v>5378</v>
      </c>
      <c r="L974" s="0" t="s">
        <v>5373</v>
      </c>
      <c r="M974" s="0" t="s">
        <v>976</v>
      </c>
      <c r="N974" s="0" t="s">
        <v>98</v>
      </c>
      <c r="O974" s="0" t="s">
        <v>110</v>
      </c>
      <c r="P974" s="0" t="s">
        <v>110</v>
      </c>
      <c r="Q974" s="0" t="s">
        <v>111</v>
      </c>
      <c r="R974" s="0" t="s">
        <v>5371</v>
      </c>
      <c r="S974" s="0" t="s">
        <v>5378</v>
      </c>
      <c r="T974" s="0" t="s">
        <v>3604</v>
      </c>
      <c r="U974" s="0" t="s">
        <v>3605</v>
      </c>
      <c r="V974" s="0" t="s">
        <v>3606</v>
      </c>
      <c r="W974" s="0" t="s">
        <v>3607</v>
      </c>
      <c r="X974" s="0" t="s">
        <v>3608</v>
      </c>
      <c r="Y974" s="0" t="s">
        <v>3605</v>
      </c>
      <c r="Z974" s="0" t="s">
        <v>5486</v>
      </c>
      <c r="AA974" s="0" t="s">
        <v>5487</v>
      </c>
      <c r="AB974" s="0" t="s">
        <v>5488</v>
      </c>
      <c r="AC974" s="0" t="s">
        <v>19</v>
      </c>
      <c r="AD974" s="0" t="s">
        <v>19</v>
      </c>
      <c r="AE974" s="0" t="s">
        <v>61</v>
      </c>
      <c r="AF974" s="0" t="s">
        <v>22</v>
      </c>
      <c r="AG974" s="0" t="s">
        <v>22</v>
      </c>
      <c r="AH974" s="0" t="s">
        <v>22</v>
      </c>
      <c r="AI974" s="0" t="s">
        <v>22</v>
      </c>
      <c r="AJ974" s="0" t="s">
        <v>3622</v>
      </c>
      <c r="AK974" s="0" t="s">
        <v>3622</v>
      </c>
    </row>
    <row customHeight="1" ht="11.25">
      <c r="A975" s="0" t="s">
        <v>22</v>
      </c>
      <c r="B975" s="0" t="s">
        <v>48</v>
      </c>
      <c r="C975" s="0" t="s">
        <v>50</v>
      </c>
      <c r="D975" s="0" t="s">
        <v>22</v>
      </c>
      <c r="E975" s="0" t="s">
        <v>5489</v>
      </c>
      <c r="F975" s="0" t="s">
        <v>1257</v>
      </c>
      <c r="G975" s="0" t="s">
        <v>1581</v>
      </c>
      <c r="H975" s="0" t="s">
        <v>1581</v>
      </c>
      <c r="I975" s="0" t="s">
        <v>1582</v>
      </c>
      <c r="J975" s="0" t="s">
        <v>5371</v>
      </c>
      <c r="K975" s="0" t="s">
        <v>5372</v>
      </c>
      <c r="L975" s="0" t="s">
        <v>5373</v>
      </c>
      <c r="M975" s="0" t="s">
        <v>976</v>
      </c>
      <c r="N975" s="0" t="s">
        <v>98</v>
      </c>
      <c r="O975" s="0" t="s">
        <v>1581</v>
      </c>
      <c r="P975" s="0" t="s">
        <v>1581</v>
      </c>
      <c r="Q975" s="0" t="s">
        <v>1582</v>
      </c>
      <c r="R975" s="0" t="s">
        <v>5371</v>
      </c>
      <c r="S975" s="0" t="s">
        <v>5372</v>
      </c>
      <c r="T975" s="0" t="s">
        <v>3604</v>
      </c>
      <c r="U975" s="0" t="s">
        <v>3605</v>
      </c>
      <c r="V975" s="0" t="s">
        <v>3606</v>
      </c>
      <c r="W975" s="0" t="s">
        <v>3607</v>
      </c>
      <c r="X975" s="0" t="s">
        <v>3608</v>
      </c>
      <c r="Y975" s="0" t="s">
        <v>3605</v>
      </c>
      <c r="Z975" s="0" t="s">
        <v>5490</v>
      </c>
      <c r="AA975" s="0" t="s">
        <v>5491</v>
      </c>
      <c r="AB975" s="0" t="s">
        <v>5492</v>
      </c>
      <c r="AC975" s="0" t="s">
        <v>19</v>
      </c>
      <c r="AD975" s="0" t="s">
        <v>19</v>
      </c>
      <c r="AE975" s="0" t="s">
        <v>61</v>
      </c>
      <c r="AF975" s="0" t="s">
        <v>22</v>
      </c>
      <c r="AG975" s="0" t="s">
        <v>22</v>
      </c>
      <c r="AH975" s="0" t="s">
        <v>22</v>
      </c>
      <c r="AI975" s="0" t="s">
        <v>22</v>
      </c>
      <c r="AJ975" s="0" t="s">
        <v>3622</v>
      </c>
      <c r="AK975" s="0" t="s">
        <v>3622</v>
      </c>
    </row>
    <row customHeight="1" ht="11.25">
      <c r="A976" s="0" t="s">
        <v>22</v>
      </c>
      <c r="B976" s="0" t="s">
        <v>48</v>
      </c>
      <c r="C976" s="0" t="s">
        <v>50</v>
      </c>
      <c r="D976" s="0" t="s">
        <v>22</v>
      </c>
      <c r="E976" s="0" t="s">
        <v>5489</v>
      </c>
      <c r="F976" s="0" t="s">
        <v>1257</v>
      </c>
      <c r="G976" s="0" t="s">
        <v>110</v>
      </c>
      <c r="H976" s="0" t="s">
        <v>110</v>
      </c>
      <c r="I976" s="0" t="s">
        <v>111</v>
      </c>
      <c r="J976" s="0" t="s">
        <v>5371</v>
      </c>
      <c r="K976" s="0" t="s">
        <v>5378</v>
      </c>
      <c r="L976" s="0" t="s">
        <v>5373</v>
      </c>
      <c r="M976" s="0" t="s">
        <v>976</v>
      </c>
      <c r="N976" s="0" t="s">
        <v>98</v>
      </c>
      <c r="O976" s="0" t="s">
        <v>110</v>
      </c>
      <c r="P976" s="0" t="s">
        <v>110</v>
      </c>
      <c r="Q976" s="0" t="s">
        <v>111</v>
      </c>
      <c r="R976" s="0" t="s">
        <v>5371</v>
      </c>
      <c r="S976" s="0" t="s">
        <v>5378</v>
      </c>
      <c r="T976" s="0" t="s">
        <v>3604</v>
      </c>
      <c r="U976" s="0" t="s">
        <v>3605</v>
      </c>
      <c r="V976" s="0" t="s">
        <v>3606</v>
      </c>
      <c r="W976" s="0" t="s">
        <v>3607</v>
      </c>
      <c r="X976" s="0" t="s">
        <v>3608</v>
      </c>
      <c r="Y976" s="0" t="s">
        <v>3605</v>
      </c>
      <c r="Z976" s="0" t="s">
        <v>5490</v>
      </c>
      <c r="AA976" s="0" t="s">
        <v>5491</v>
      </c>
      <c r="AB976" s="0" t="s">
        <v>5492</v>
      </c>
      <c r="AC976" s="0" t="s">
        <v>19</v>
      </c>
      <c r="AD976" s="0" t="s">
        <v>19</v>
      </c>
      <c r="AE976" s="0" t="s">
        <v>61</v>
      </c>
      <c r="AF976" s="0" t="s">
        <v>22</v>
      </c>
      <c r="AG976" s="0" t="s">
        <v>22</v>
      </c>
      <c r="AH976" s="0" t="s">
        <v>22</v>
      </c>
      <c r="AI976" s="0" t="s">
        <v>22</v>
      </c>
      <c r="AJ976" s="0" t="s">
        <v>3622</v>
      </c>
      <c r="AK976" s="0" t="s">
        <v>3622</v>
      </c>
    </row>
    <row customHeight="1" ht="11.25">
      <c r="A977" s="0" t="s">
        <v>22</v>
      </c>
      <c r="B977" s="0" t="s">
        <v>48</v>
      </c>
      <c r="C977" s="0" t="s">
        <v>50</v>
      </c>
      <c r="D977" s="0" t="s">
        <v>22</v>
      </c>
      <c r="E977" s="0" t="s">
        <v>5493</v>
      </c>
      <c r="F977" s="0" t="s">
        <v>1257</v>
      </c>
      <c r="G977" s="0" t="s">
        <v>195</v>
      </c>
      <c r="H977" s="0" t="s">
        <v>195</v>
      </c>
      <c r="I977" s="0" t="s">
        <v>196</v>
      </c>
      <c r="J977" s="0" t="s">
        <v>5494</v>
      </c>
      <c r="K977" s="0" t="s">
        <v>5495</v>
      </c>
      <c r="L977" s="0" t="s">
        <v>5496</v>
      </c>
      <c r="M977" s="0" t="s">
        <v>1261</v>
      </c>
      <c r="N977" s="0" t="s">
        <v>98</v>
      </c>
      <c r="O977" s="0" t="s">
        <v>195</v>
      </c>
      <c r="P977" s="0" t="s">
        <v>195</v>
      </c>
      <c r="Q977" s="0" t="s">
        <v>196</v>
      </c>
      <c r="R977" s="0" t="s">
        <v>5494</v>
      </c>
      <c r="S977" s="0" t="s">
        <v>5495</v>
      </c>
      <c r="T977" s="0" t="s">
        <v>3604</v>
      </c>
      <c r="U977" s="0" t="s">
        <v>3605</v>
      </c>
      <c r="V977" s="0" t="s">
        <v>3606</v>
      </c>
      <c r="W977" s="0" t="s">
        <v>3607</v>
      </c>
      <c r="X977" s="0" t="s">
        <v>3608</v>
      </c>
      <c r="Y977" s="0" t="s">
        <v>3605</v>
      </c>
      <c r="Z977" s="0" t="s">
        <v>5497</v>
      </c>
      <c r="AA977" s="0" t="s">
        <v>5498</v>
      </c>
      <c r="AB977" s="0" t="s">
        <v>5499</v>
      </c>
      <c r="AC977" s="0" t="s">
        <v>19</v>
      </c>
      <c r="AD977" s="0" t="s">
        <v>19</v>
      </c>
      <c r="AE977" s="0" t="s">
        <v>61</v>
      </c>
      <c r="AF977" s="0" t="s">
        <v>22</v>
      </c>
      <c r="AG977" s="0" t="s">
        <v>22</v>
      </c>
      <c r="AH977" s="0" t="s">
        <v>22</v>
      </c>
      <c r="AI977" s="0" t="s">
        <v>22</v>
      </c>
      <c r="AJ977" s="0" t="s">
        <v>3622</v>
      </c>
      <c r="AK977" s="0" t="s">
        <v>3622</v>
      </c>
    </row>
    <row customHeight="1" ht="11.25">
      <c r="A978" s="0" t="s">
        <v>22</v>
      </c>
      <c r="B978" s="0" t="s">
        <v>48</v>
      </c>
      <c r="C978" s="0" t="s">
        <v>50</v>
      </c>
      <c r="D978" s="0" t="s">
        <v>22</v>
      </c>
      <c r="E978" s="0" t="s">
        <v>5493</v>
      </c>
      <c r="F978" s="0" t="s">
        <v>1257</v>
      </c>
      <c r="G978" s="0" t="s">
        <v>195</v>
      </c>
      <c r="H978" s="0" t="s">
        <v>195</v>
      </c>
      <c r="I978" s="0" t="s">
        <v>196</v>
      </c>
      <c r="J978" s="0" t="s">
        <v>5494</v>
      </c>
      <c r="K978" s="0" t="s">
        <v>5495</v>
      </c>
      <c r="L978" s="0" t="s">
        <v>5496</v>
      </c>
      <c r="M978" s="0" t="s">
        <v>1261</v>
      </c>
      <c r="N978" s="0" t="s">
        <v>98</v>
      </c>
      <c r="O978" s="0" t="s">
        <v>195</v>
      </c>
      <c r="P978" s="0" t="s">
        <v>195</v>
      </c>
      <c r="Q978" s="0" t="s">
        <v>196</v>
      </c>
      <c r="R978" s="0" t="s">
        <v>5494</v>
      </c>
      <c r="S978" s="0" t="s">
        <v>5495</v>
      </c>
      <c r="T978" s="0" t="s">
        <v>3604</v>
      </c>
      <c r="U978" s="0" t="s">
        <v>3605</v>
      </c>
      <c r="V978" s="0" t="s">
        <v>3606</v>
      </c>
      <c r="W978" s="0" t="s">
        <v>3607</v>
      </c>
      <c r="X978" s="0" t="s">
        <v>3608</v>
      </c>
      <c r="Y978" s="0" t="s">
        <v>3605</v>
      </c>
      <c r="Z978" s="0" t="s">
        <v>5497</v>
      </c>
      <c r="AA978" s="0" t="s">
        <v>5498</v>
      </c>
      <c r="AB978" s="0" t="s">
        <v>5499</v>
      </c>
      <c r="AC978" s="0" t="s">
        <v>19</v>
      </c>
      <c r="AD978" s="0" t="s">
        <v>19</v>
      </c>
      <c r="AE978" s="0" t="s">
        <v>61</v>
      </c>
      <c r="AF978" s="0" t="s">
        <v>22</v>
      </c>
      <c r="AG978" s="0" t="s">
        <v>22</v>
      </c>
      <c r="AH978" s="0" t="s">
        <v>22</v>
      </c>
      <c r="AI978" s="0" t="s">
        <v>22</v>
      </c>
      <c r="AJ978" s="0" t="s">
        <v>3622</v>
      </c>
      <c r="AK978" s="0" t="s">
        <v>3622</v>
      </c>
    </row>
    <row customHeight="1" ht="11.25">
      <c r="A979" s="0" t="s">
        <v>22</v>
      </c>
      <c r="B979" s="0" t="s">
        <v>48</v>
      </c>
      <c r="C979" s="0" t="s">
        <v>50</v>
      </c>
      <c r="D979" s="0" t="s">
        <v>22</v>
      </c>
      <c r="E979" s="0" t="s">
        <v>5500</v>
      </c>
      <c r="F979" s="0" t="s">
        <v>1257</v>
      </c>
      <c r="G979" s="0" t="s">
        <v>1581</v>
      </c>
      <c r="H979" s="0" t="s">
        <v>1581</v>
      </c>
      <c r="I979" s="0" t="s">
        <v>1582</v>
      </c>
      <c r="J979" s="0" t="s">
        <v>5371</v>
      </c>
      <c r="K979" s="0" t="s">
        <v>5372</v>
      </c>
      <c r="L979" s="0" t="s">
        <v>5373</v>
      </c>
      <c r="M979" s="0" t="s">
        <v>976</v>
      </c>
      <c r="N979" s="0" t="s">
        <v>98</v>
      </c>
      <c r="O979" s="0" t="s">
        <v>1581</v>
      </c>
      <c r="P979" s="0" t="s">
        <v>1581</v>
      </c>
      <c r="Q979" s="0" t="s">
        <v>1582</v>
      </c>
      <c r="R979" s="0" t="s">
        <v>5371</v>
      </c>
      <c r="S979" s="0" t="s">
        <v>5372</v>
      </c>
      <c r="T979" s="0" t="s">
        <v>3604</v>
      </c>
      <c r="U979" s="0" t="s">
        <v>3605</v>
      </c>
      <c r="V979" s="0" t="s">
        <v>3606</v>
      </c>
      <c r="W979" s="0" t="s">
        <v>3607</v>
      </c>
      <c r="X979" s="0" t="s">
        <v>3608</v>
      </c>
      <c r="Y979" s="0" t="s">
        <v>3605</v>
      </c>
      <c r="Z979" s="0" t="s">
        <v>5501</v>
      </c>
      <c r="AA979" s="0" t="s">
        <v>5502</v>
      </c>
      <c r="AB979" s="0" t="s">
        <v>5503</v>
      </c>
      <c r="AC979" s="0" t="s">
        <v>19</v>
      </c>
      <c r="AD979" s="0" t="s">
        <v>19</v>
      </c>
      <c r="AE979" s="0" t="s">
        <v>61</v>
      </c>
      <c r="AF979" s="0" t="s">
        <v>22</v>
      </c>
      <c r="AG979" s="0" t="s">
        <v>22</v>
      </c>
      <c r="AH979" s="0" t="s">
        <v>22</v>
      </c>
      <c r="AI979" s="0" t="s">
        <v>22</v>
      </c>
      <c r="AJ979" s="0" t="s">
        <v>3622</v>
      </c>
      <c r="AK979" s="0" t="s">
        <v>3622</v>
      </c>
    </row>
    <row customHeight="1" ht="11.25">
      <c r="A980" s="0" t="s">
        <v>22</v>
      </c>
      <c r="B980" s="0" t="s">
        <v>48</v>
      </c>
      <c r="C980" s="0" t="s">
        <v>50</v>
      </c>
      <c r="D980" s="0" t="s">
        <v>22</v>
      </c>
      <c r="E980" s="0" t="s">
        <v>5500</v>
      </c>
      <c r="F980" s="0" t="s">
        <v>1257</v>
      </c>
      <c r="G980" s="0" t="s">
        <v>110</v>
      </c>
      <c r="H980" s="0" t="s">
        <v>110</v>
      </c>
      <c r="I980" s="0" t="s">
        <v>111</v>
      </c>
      <c r="J980" s="0" t="s">
        <v>5371</v>
      </c>
      <c r="K980" s="0" t="s">
        <v>5378</v>
      </c>
      <c r="L980" s="0" t="s">
        <v>5373</v>
      </c>
      <c r="M980" s="0" t="s">
        <v>976</v>
      </c>
      <c r="N980" s="0" t="s">
        <v>98</v>
      </c>
      <c r="O980" s="0" t="s">
        <v>110</v>
      </c>
      <c r="P980" s="0" t="s">
        <v>110</v>
      </c>
      <c r="Q980" s="0" t="s">
        <v>111</v>
      </c>
      <c r="R980" s="0" t="s">
        <v>5371</v>
      </c>
      <c r="S980" s="0" t="s">
        <v>5378</v>
      </c>
      <c r="T980" s="0" t="s">
        <v>3604</v>
      </c>
      <c r="U980" s="0" t="s">
        <v>3605</v>
      </c>
      <c r="V980" s="0" t="s">
        <v>3606</v>
      </c>
      <c r="W980" s="0" t="s">
        <v>3607</v>
      </c>
      <c r="X980" s="0" t="s">
        <v>3608</v>
      </c>
      <c r="Y980" s="0" t="s">
        <v>3605</v>
      </c>
      <c r="Z980" s="0" t="s">
        <v>5501</v>
      </c>
      <c r="AA980" s="0" t="s">
        <v>5502</v>
      </c>
      <c r="AB980" s="0" t="s">
        <v>5503</v>
      </c>
      <c r="AC980" s="0" t="s">
        <v>19</v>
      </c>
      <c r="AD980" s="0" t="s">
        <v>19</v>
      </c>
      <c r="AE980" s="0" t="s">
        <v>61</v>
      </c>
      <c r="AF980" s="0" t="s">
        <v>22</v>
      </c>
      <c r="AG980" s="0" t="s">
        <v>22</v>
      </c>
      <c r="AH980" s="0" t="s">
        <v>22</v>
      </c>
      <c r="AI980" s="0" t="s">
        <v>22</v>
      </c>
      <c r="AJ980" s="0" t="s">
        <v>3622</v>
      </c>
      <c r="AK980" s="0" t="s">
        <v>3622</v>
      </c>
    </row>
    <row customHeight="1" ht="11.25">
      <c r="A981" s="0" t="s">
        <v>22</v>
      </c>
      <c r="B981" s="0" t="s">
        <v>48</v>
      </c>
      <c r="C981" s="0" t="s">
        <v>50</v>
      </c>
      <c r="D981" s="0" t="s">
        <v>22</v>
      </c>
      <c r="E981" s="0" t="s">
        <v>5504</v>
      </c>
      <c r="F981" s="0" t="s">
        <v>1257</v>
      </c>
      <c r="G981" s="0" t="s">
        <v>1581</v>
      </c>
      <c r="H981" s="0" t="s">
        <v>1581</v>
      </c>
      <c r="I981" s="0" t="s">
        <v>1582</v>
      </c>
      <c r="J981" s="0" t="s">
        <v>5371</v>
      </c>
      <c r="K981" s="0" t="s">
        <v>5372</v>
      </c>
      <c r="L981" s="0" t="s">
        <v>5373</v>
      </c>
      <c r="M981" s="0" t="s">
        <v>976</v>
      </c>
      <c r="N981" s="0" t="s">
        <v>98</v>
      </c>
      <c r="O981" s="0" t="s">
        <v>1581</v>
      </c>
      <c r="P981" s="0" t="s">
        <v>1581</v>
      </c>
      <c r="Q981" s="0" t="s">
        <v>1582</v>
      </c>
      <c r="R981" s="0" t="s">
        <v>5371</v>
      </c>
      <c r="S981" s="0" t="s">
        <v>5372</v>
      </c>
      <c r="T981" s="0" t="s">
        <v>3604</v>
      </c>
      <c r="U981" s="0" t="s">
        <v>3605</v>
      </c>
      <c r="V981" s="0" t="s">
        <v>3606</v>
      </c>
      <c r="W981" s="0" t="s">
        <v>3607</v>
      </c>
      <c r="X981" s="0" t="s">
        <v>3608</v>
      </c>
      <c r="Y981" s="0" t="s">
        <v>3605</v>
      </c>
      <c r="Z981" s="0" t="s">
        <v>5505</v>
      </c>
      <c r="AA981" s="0" t="s">
        <v>5491</v>
      </c>
      <c r="AB981" s="0" t="s">
        <v>5506</v>
      </c>
      <c r="AC981" s="0" t="s">
        <v>19</v>
      </c>
      <c r="AD981" s="0" t="s">
        <v>19</v>
      </c>
      <c r="AE981" s="0" t="s">
        <v>61</v>
      </c>
      <c r="AF981" s="0" t="s">
        <v>22</v>
      </c>
      <c r="AG981" s="0" t="s">
        <v>22</v>
      </c>
      <c r="AH981" s="0" t="s">
        <v>22</v>
      </c>
      <c r="AI981" s="0" t="s">
        <v>22</v>
      </c>
      <c r="AJ981" s="0" t="s">
        <v>3622</v>
      </c>
      <c r="AK981" s="0" t="s">
        <v>3622</v>
      </c>
    </row>
    <row customHeight="1" ht="11.25">
      <c r="A982" s="0" t="s">
        <v>22</v>
      </c>
      <c r="B982" s="0" t="s">
        <v>48</v>
      </c>
      <c r="C982" s="0" t="s">
        <v>50</v>
      </c>
      <c r="D982" s="0" t="s">
        <v>22</v>
      </c>
      <c r="E982" s="0" t="s">
        <v>5504</v>
      </c>
      <c r="F982" s="0" t="s">
        <v>1257</v>
      </c>
      <c r="G982" s="0" t="s">
        <v>110</v>
      </c>
      <c r="H982" s="0" t="s">
        <v>110</v>
      </c>
      <c r="I982" s="0" t="s">
        <v>111</v>
      </c>
      <c r="J982" s="0" t="s">
        <v>5371</v>
      </c>
      <c r="K982" s="0" t="s">
        <v>5378</v>
      </c>
      <c r="L982" s="0" t="s">
        <v>5373</v>
      </c>
      <c r="M982" s="0" t="s">
        <v>976</v>
      </c>
      <c r="N982" s="0" t="s">
        <v>98</v>
      </c>
      <c r="O982" s="0" t="s">
        <v>110</v>
      </c>
      <c r="P982" s="0" t="s">
        <v>110</v>
      </c>
      <c r="Q982" s="0" t="s">
        <v>111</v>
      </c>
      <c r="R982" s="0" t="s">
        <v>5371</v>
      </c>
      <c r="S982" s="0" t="s">
        <v>5378</v>
      </c>
      <c r="T982" s="0" t="s">
        <v>3604</v>
      </c>
      <c r="U982" s="0" t="s">
        <v>3605</v>
      </c>
      <c r="V982" s="0" t="s">
        <v>3606</v>
      </c>
      <c r="W982" s="0" t="s">
        <v>3607</v>
      </c>
      <c r="X982" s="0" t="s">
        <v>3608</v>
      </c>
      <c r="Y982" s="0" t="s">
        <v>3605</v>
      </c>
      <c r="Z982" s="0" t="s">
        <v>5505</v>
      </c>
      <c r="AA982" s="0" t="s">
        <v>5491</v>
      </c>
      <c r="AB982" s="0" t="s">
        <v>5506</v>
      </c>
      <c r="AC982" s="0" t="s">
        <v>19</v>
      </c>
      <c r="AD982" s="0" t="s">
        <v>19</v>
      </c>
      <c r="AE982" s="0" t="s">
        <v>61</v>
      </c>
      <c r="AF982" s="0" t="s">
        <v>22</v>
      </c>
      <c r="AG982" s="0" t="s">
        <v>22</v>
      </c>
      <c r="AH982" s="0" t="s">
        <v>22</v>
      </c>
      <c r="AI982" s="0" t="s">
        <v>22</v>
      </c>
      <c r="AJ982" s="0" t="s">
        <v>3622</v>
      </c>
      <c r="AK982" s="0" t="s">
        <v>3622</v>
      </c>
    </row>
    <row customHeight="1" ht="11.25">
      <c r="A983" s="0" t="s">
        <v>22</v>
      </c>
      <c r="B983" s="0" t="s">
        <v>48</v>
      </c>
      <c r="C983" s="0" t="s">
        <v>50</v>
      </c>
      <c r="D983" s="0" t="s">
        <v>22</v>
      </c>
      <c r="E983" s="0" t="s">
        <v>5507</v>
      </c>
      <c r="F983" s="0" t="s">
        <v>1257</v>
      </c>
      <c r="G983" s="0" t="s">
        <v>1581</v>
      </c>
      <c r="H983" s="0" t="s">
        <v>1581</v>
      </c>
      <c r="I983" s="0" t="s">
        <v>1582</v>
      </c>
      <c r="J983" s="0" t="s">
        <v>5371</v>
      </c>
      <c r="K983" s="0" t="s">
        <v>5372</v>
      </c>
      <c r="L983" s="0" t="s">
        <v>5373</v>
      </c>
      <c r="M983" s="0" t="s">
        <v>976</v>
      </c>
      <c r="N983" s="0" t="s">
        <v>98</v>
      </c>
      <c r="O983" s="0" t="s">
        <v>1581</v>
      </c>
      <c r="P983" s="0" t="s">
        <v>1581</v>
      </c>
      <c r="Q983" s="0" t="s">
        <v>1582</v>
      </c>
      <c r="R983" s="0" t="s">
        <v>5371</v>
      </c>
      <c r="S983" s="0" t="s">
        <v>5372</v>
      </c>
      <c r="T983" s="0" t="s">
        <v>3604</v>
      </c>
      <c r="U983" s="0" t="s">
        <v>3605</v>
      </c>
      <c r="V983" s="0" t="s">
        <v>3606</v>
      </c>
      <c r="W983" s="0" t="s">
        <v>3607</v>
      </c>
      <c r="X983" s="0" t="s">
        <v>3608</v>
      </c>
      <c r="Y983" s="0" t="s">
        <v>3605</v>
      </c>
      <c r="Z983" s="0" t="s">
        <v>5508</v>
      </c>
      <c r="AA983" s="0" t="s">
        <v>5509</v>
      </c>
      <c r="AB983" s="0" t="s">
        <v>5510</v>
      </c>
      <c r="AC983" s="0" t="s">
        <v>19</v>
      </c>
      <c r="AD983" s="0" t="s">
        <v>19</v>
      </c>
      <c r="AE983" s="0" t="s">
        <v>61</v>
      </c>
      <c r="AF983" s="0" t="s">
        <v>22</v>
      </c>
      <c r="AG983" s="0" t="s">
        <v>22</v>
      </c>
      <c r="AH983" s="0" t="s">
        <v>22</v>
      </c>
      <c r="AI983" s="0" t="s">
        <v>22</v>
      </c>
      <c r="AJ983" s="0" t="s">
        <v>3622</v>
      </c>
      <c r="AK983" s="0" t="s">
        <v>3622</v>
      </c>
    </row>
    <row customHeight="1" ht="11.25">
      <c r="A984" s="0" t="s">
        <v>22</v>
      </c>
      <c r="B984" s="0" t="s">
        <v>48</v>
      </c>
      <c r="C984" s="0" t="s">
        <v>50</v>
      </c>
      <c r="D984" s="0" t="s">
        <v>22</v>
      </c>
      <c r="E984" s="0" t="s">
        <v>5507</v>
      </c>
      <c r="F984" s="0" t="s">
        <v>1257</v>
      </c>
      <c r="G984" s="0" t="s">
        <v>110</v>
      </c>
      <c r="H984" s="0" t="s">
        <v>110</v>
      </c>
      <c r="I984" s="0" t="s">
        <v>111</v>
      </c>
      <c r="J984" s="0" t="s">
        <v>5371</v>
      </c>
      <c r="K984" s="0" t="s">
        <v>5378</v>
      </c>
      <c r="L984" s="0" t="s">
        <v>5373</v>
      </c>
      <c r="M984" s="0" t="s">
        <v>976</v>
      </c>
      <c r="N984" s="0" t="s">
        <v>98</v>
      </c>
      <c r="O984" s="0" t="s">
        <v>110</v>
      </c>
      <c r="P984" s="0" t="s">
        <v>110</v>
      </c>
      <c r="Q984" s="0" t="s">
        <v>111</v>
      </c>
      <c r="R984" s="0" t="s">
        <v>5371</v>
      </c>
      <c r="S984" s="0" t="s">
        <v>5378</v>
      </c>
      <c r="T984" s="0" t="s">
        <v>3604</v>
      </c>
      <c r="U984" s="0" t="s">
        <v>3605</v>
      </c>
      <c r="V984" s="0" t="s">
        <v>3606</v>
      </c>
      <c r="W984" s="0" t="s">
        <v>3607</v>
      </c>
      <c r="X984" s="0" t="s">
        <v>3608</v>
      </c>
      <c r="Y984" s="0" t="s">
        <v>3605</v>
      </c>
      <c r="Z984" s="0" t="s">
        <v>5508</v>
      </c>
      <c r="AA984" s="0" t="s">
        <v>5509</v>
      </c>
      <c r="AB984" s="0" t="s">
        <v>5510</v>
      </c>
      <c r="AC984" s="0" t="s">
        <v>19</v>
      </c>
      <c r="AD984" s="0" t="s">
        <v>19</v>
      </c>
      <c r="AE984" s="0" t="s">
        <v>61</v>
      </c>
      <c r="AF984" s="0" t="s">
        <v>22</v>
      </c>
      <c r="AG984" s="0" t="s">
        <v>22</v>
      </c>
      <c r="AH984" s="0" t="s">
        <v>22</v>
      </c>
      <c r="AI984" s="0" t="s">
        <v>22</v>
      </c>
      <c r="AJ984" s="0" t="s">
        <v>3622</v>
      </c>
      <c r="AK984" s="0" t="s">
        <v>3622</v>
      </c>
    </row>
    <row customHeight="1" ht="11.25">
      <c r="A985" s="0" t="s">
        <v>22</v>
      </c>
      <c r="B985" s="0" t="s">
        <v>48</v>
      </c>
      <c r="C985" s="0" t="s">
        <v>50</v>
      </c>
      <c r="D985" s="0" t="s">
        <v>22</v>
      </c>
      <c r="E985" s="0" t="s">
        <v>5511</v>
      </c>
      <c r="F985" s="0" t="s">
        <v>1257</v>
      </c>
      <c r="G985" s="0" t="s">
        <v>1581</v>
      </c>
      <c r="H985" s="0" t="s">
        <v>1581</v>
      </c>
      <c r="I985" s="0" t="s">
        <v>1582</v>
      </c>
      <c r="J985" s="0" t="s">
        <v>5371</v>
      </c>
      <c r="K985" s="0" t="s">
        <v>5372</v>
      </c>
      <c r="L985" s="0" t="s">
        <v>5512</v>
      </c>
      <c r="M985" s="0" t="s">
        <v>5513</v>
      </c>
      <c r="N985" s="0" t="s">
        <v>98</v>
      </c>
      <c r="O985" s="0" t="s">
        <v>1581</v>
      </c>
      <c r="P985" s="0" t="s">
        <v>1581</v>
      </c>
      <c r="Q985" s="0" t="s">
        <v>1582</v>
      </c>
      <c r="R985" s="0" t="s">
        <v>5371</v>
      </c>
      <c r="S985" s="0" t="s">
        <v>5372</v>
      </c>
      <c r="T985" s="0" t="s">
        <v>3604</v>
      </c>
      <c r="U985" s="0" t="s">
        <v>3605</v>
      </c>
      <c r="V985" s="0" t="s">
        <v>3606</v>
      </c>
      <c r="W985" s="0" t="s">
        <v>3607</v>
      </c>
      <c r="X985" s="0" t="s">
        <v>3608</v>
      </c>
      <c r="Y985" s="0" t="s">
        <v>3605</v>
      </c>
      <c r="Z985" s="0" t="s">
        <v>4013</v>
      </c>
      <c r="AA985" s="0" t="s">
        <v>5514</v>
      </c>
      <c r="AB985" s="0" t="s">
        <v>5515</v>
      </c>
      <c r="AC985" s="0" t="s">
        <v>19</v>
      </c>
      <c r="AD985" s="0" t="s">
        <v>19</v>
      </c>
      <c r="AE985" s="0" t="s">
        <v>61</v>
      </c>
      <c r="AF985" s="0" t="s">
        <v>22</v>
      </c>
      <c r="AG985" s="0" t="s">
        <v>22</v>
      </c>
      <c r="AH985" s="0" t="s">
        <v>22</v>
      </c>
      <c r="AI985" s="0" t="s">
        <v>22</v>
      </c>
      <c r="AJ985" s="0" t="s">
        <v>3622</v>
      </c>
      <c r="AK985" s="0" t="s">
        <v>3622</v>
      </c>
    </row>
    <row customHeight="1" ht="11.25">
      <c r="A986" s="0" t="s">
        <v>22</v>
      </c>
      <c r="B986" s="0" t="s">
        <v>48</v>
      </c>
      <c r="C986" s="0" t="s">
        <v>50</v>
      </c>
      <c r="D986" s="0" t="s">
        <v>22</v>
      </c>
      <c r="E986" s="0" t="s">
        <v>5511</v>
      </c>
      <c r="F986" s="0" t="s">
        <v>1257</v>
      </c>
      <c r="G986" s="0" t="s">
        <v>110</v>
      </c>
      <c r="H986" s="0" t="s">
        <v>110</v>
      </c>
      <c r="I986" s="0" t="s">
        <v>111</v>
      </c>
      <c r="J986" s="0" t="s">
        <v>5371</v>
      </c>
      <c r="K986" s="0" t="s">
        <v>5378</v>
      </c>
      <c r="L986" s="0" t="s">
        <v>5512</v>
      </c>
      <c r="M986" s="0" t="s">
        <v>5513</v>
      </c>
      <c r="N986" s="0" t="s">
        <v>98</v>
      </c>
      <c r="O986" s="0" t="s">
        <v>110</v>
      </c>
      <c r="P986" s="0" t="s">
        <v>110</v>
      </c>
      <c r="Q986" s="0" t="s">
        <v>111</v>
      </c>
      <c r="R986" s="0" t="s">
        <v>5371</v>
      </c>
      <c r="S986" s="0" t="s">
        <v>5378</v>
      </c>
      <c r="T986" s="0" t="s">
        <v>3604</v>
      </c>
      <c r="U986" s="0" t="s">
        <v>3605</v>
      </c>
      <c r="V986" s="0" t="s">
        <v>3606</v>
      </c>
      <c r="W986" s="0" t="s">
        <v>3607</v>
      </c>
      <c r="X986" s="0" t="s">
        <v>3608</v>
      </c>
      <c r="Y986" s="0" t="s">
        <v>3605</v>
      </c>
      <c r="Z986" s="0" t="s">
        <v>4013</v>
      </c>
      <c r="AA986" s="0" t="s">
        <v>5514</v>
      </c>
      <c r="AB986" s="0" t="s">
        <v>5515</v>
      </c>
      <c r="AC986" s="0" t="s">
        <v>19</v>
      </c>
      <c r="AD986" s="0" t="s">
        <v>19</v>
      </c>
      <c r="AE986" s="0" t="s">
        <v>61</v>
      </c>
      <c r="AF986" s="0" t="s">
        <v>22</v>
      </c>
      <c r="AG986" s="0" t="s">
        <v>22</v>
      </c>
      <c r="AH986" s="0" t="s">
        <v>22</v>
      </c>
      <c r="AI986" s="0" t="s">
        <v>22</v>
      </c>
      <c r="AJ986" s="0" t="s">
        <v>3622</v>
      </c>
      <c r="AK986" s="0" t="s">
        <v>3622</v>
      </c>
    </row>
    <row customHeight="1" ht="11.25">
      <c r="A987" s="0" t="s">
        <v>22</v>
      </c>
      <c r="B987" s="0" t="s">
        <v>48</v>
      </c>
      <c r="C987" s="0" t="s">
        <v>50</v>
      </c>
      <c r="D987" s="0" t="s">
        <v>22</v>
      </c>
      <c r="E987" s="0" t="s">
        <v>5516</v>
      </c>
      <c r="F987" s="0" t="s">
        <v>1257</v>
      </c>
      <c r="G987" s="0" t="s">
        <v>181</v>
      </c>
      <c r="H987" s="0" t="s">
        <v>181</v>
      </c>
      <c r="I987" s="0" t="s">
        <v>182</v>
      </c>
      <c r="J987" s="0" t="s">
        <v>3716</v>
      </c>
      <c r="K987" s="0" t="s">
        <v>3717</v>
      </c>
      <c r="L987" s="0" t="s">
        <v>976</v>
      </c>
      <c r="M987" s="0" t="s">
        <v>976</v>
      </c>
      <c r="N987" s="0" t="s">
        <v>98</v>
      </c>
      <c r="O987" s="0" t="s">
        <v>181</v>
      </c>
      <c r="P987" s="0" t="s">
        <v>181</v>
      </c>
      <c r="Q987" s="0" t="s">
        <v>182</v>
      </c>
      <c r="R987" s="0" t="s">
        <v>3716</v>
      </c>
      <c r="S987" s="0" t="s">
        <v>3717</v>
      </c>
      <c r="T987" s="0" t="s">
        <v>4202</v>
      </c>
      <c r="U987" s="0" t="s">
        <v>4202</v>
      </c>
      <c r="V987" s="0" t="s">
        <v>3726</v>
      </c>
      <c r="W987" s="0" t="s">
        <v>3607</v>
      </c>
      <c r="X987" s="0" t="s">
        <v>3754</v>
      </c>
      <c r="Y987" s="0" t="s">
        <v>3733</v>
      </c>
      <c r="Z987" s="0" t="s">
        <v>1261</v>
      </c>
      <c r="AA987" s="0" t="s">
        <v>4355</v>
      </c>
      <c r="AB987" s="0" t="s">
        <v>4356</v>
      </c>
      <c r="AC987" s="0" t="s">
        <v>19</v>
      </c>
      <c r="AD987" s="0" t="s">
        <v>19</v>
      </c>
      <c r="AE987" s="0" t="s">
        <v>61</v>
      </c>
      <c r="AF987" s="0" t="s">
        <v>22</v>
      </c>
      <c r="AG987" s="0" t="s">
        <v>22</v>
      </c>
      <c r="AH987" s="0" t="s">
        <v>22</v>
      </c>
      <c r="AI987" s="0" t="s">
        <v>22</v>
      </c>
      <c r="AJ987" s="0" t="s">
        <v>5517</v>
      </c>
      <c r="AK987" s="0" t="s">
        <v>5517</v>
      </c>
    </row>
    <row customHeight="1" ht="11.25">
      <c r="A988" s="0" t="s">
        <v>22</v>
      </c>
      <c r="B988" s="0" t="s">
        <v>48</v>
      </c>
      <c r="C988" s="0" t="s">
        <v>50</v>
      </c>
      <c r="D988" s="0" t="s">
        <v>22</v>
      </c>
      <c r="E988" s="0" t="s">
        <v>5518</v>
      </c>
      <c r="F988" s="0" t="s">
        <v>1257</v>
      </c>
      <c r="G988" s="0" t="s">
        <v>136</v>
      </c>
      <c r="H988" s="0" t="s">
        <v>136</v>
      </c>
      <c r="I988" s="0" t="s">
        <v>137</v>
      </c>
      <c r="J988" s="0" t="s">
        <v>5519</v>
      </c>
      <c r="K988" s="0" t="s">
        <v>5520</v>
      </c>
      <c r="L988" s="0" t="s">
        <v>5519</v>
      </c>
      <c r="M988" s="0" t="s">
        <v>1261</v>
      </c>
      <c r="N988" s="0" t="s">
        <v>98</v>
      </c>
      <c r="O988" s="0" t="s">
        <v>136</v>
      </c>
      <c r="P988" s="0" t="s">
        <v>136</v>
      </c>
      <c r="Q988" s="0" t="s">
        <v>137</v>
      </c>
      <c r="R988" s="0" t="s">
        <v>5519</v>
      </c>
      <c r="S988" s="0" t="s">
        <v>5520</v>
      </c>
      <c r="T988" s="0" t="s">
        <v>3604</v>
      </c>
      <c r="U988" s="0" t="s">
        <v>3605</v>
      </c>
      <c r="V988" s="0" t="s">
        <v>3606</v>
      </c>
      <c r="W988" s="0" t="s">
        <v>3607</v>
      </c>
      <c r="X988" s="0" t="s">
        <v>3608</v>
      </c>
      <c r="Y988" s="0" t="s">
        <v>3605</v>
      </c>
      <c r="Z988" s="0" t="s">
        <v>5521</v>
      </c>
      <c r="AA988" s="0" t="s">
        <v>5522</v>
      </c>
      <c r="AB988" s="0" t="s">
        <v>5523</v>
      </c>
      <c r="AC988" s="0" t="s">
        <v>19</v>
      </c>
      <c r="AD988" s="0" t="s">
        <v>19</v>
      </c>
      <c r="AE988" s="0" t="s">
        <v>61</v>
      </c>
      <c r="AF988" s="0" t="s">
        <v>22</v>
      </c>
      <c r="AG988" s="0" t="s">
        <v>22</v>
      </c>
      <c r="AH988" s="0" t="s">
        <v>22</v>
      </c>
      <c r="AI988" s="0" t="s">
        <v>22</v>
      </c>
      <c r="AJ988" s="0" t="s">
        <v>3622</v>
      </c>
      <c r="AK988" s="0" t="s">
        <v>3622</v>
      </c>
    </row>
    <row customHeight="1" ht="11.25">
      <c r="A989" s="0" t="s">
        <v>22</v>
      </c>
      <c r="B989" s="0" t="s">
        <v>48</v>
      </c>
      <c r="C989" s="0" t="s">
        <v>50</v>
      </c>
      <c r="D989" s="0" t="s">
        <v>22</v>
      </c>
      <c r="E989" s="0" t="s">
        <v>5518</v>
      </c>
      <c r="F989" s="0" t="s">
        <v>1257</v>
      </c>
      <c r="G989" s="0" t="s">
        <v>136</v>
      </c>
      <c r="H989" s="0" t="s">
        <v>136</v>
      </c>
      <c r="I989" s="0" t="s">
        <v>137</v>
      </c>
      <c r="J989" s="0" t="s">
        <v>5519</v>
      </c>
      <c r="K989" s="0" t="s">
        <v>5520</v>
      </c>
      <c r="L989" s="0" t="s">
        <v>5519</v>
      </c>
      <c r="M989" s="0" t="s">
        <v>1261</v>
      </c>
      <c r="N989" s="0" t="s">
        <v>98</v>
      </c>
      <c r="O989" s="0" t="s">
        <v>136</v>
      </c>
      <c r="P989" s="0" t="s">
        <v>136</v>
      </c>
      <c r="Q989" s="0" t="s">
        <v>137</v>
      </c>
      <c r="R989" s="0" t="s">
        <v>5519</v>
      </c>
      <c r="S989" s="0" t="s">
        <v>5520</v>
      </c>
      <c r="T989" s="0" t="s">
        <v>3604</v>
      </c>
      <c r="U989" s="0" t="s">
        <v>3605</v>
      </c>
      <c r="V989" s="0" t="s">
        <v>3606</v>
      </c>
      <c r="W989" s="0" t="s">
        <v>3607</v>
      </c>
      <c r="X989" s="0" t="s">
        <v>3608</v>
      </c>
      <c r="Y989" s="0" t="s">
        <v>3605</v>
      </c>
      <c r="Z989" s="0" t="s">
        <v>5521</v>
      </c>
      <c r="AA989" s="0" t="s">
        <v>5522</v>
      </c>
      <c r="AB989" s="0" t="s">
        <v>5523</v>
      </c>
      <c r="AC989" s="0" t="s">
        <v>19</v>
      </c>
      <c r="AD989" s="0" t="s">
        <v>19</v>
      </c>
      <c r="AE989" s="0" t="s">
        <v>61</v>
      </c>
      <c r="AF989" s="0" t="s">
        <v>22</v>
      </c>
      <c r="AG989" s="0" t="s">
        <v>22</v>
      </c>
      <c r="AH989" s="0" t="s">
        <v>22</v>
      </c>
      <c r="AI989" s="0" t="s">
        <v>22</v>
      </c>
      <c r="AJ989" s="0" t="s">
        <v>3622</v>
      </c>
      <c r="AK989" s="0" t="s">
        <v>3622</v>
      </c>
    </row>
    <row customHeight="1" ht="11.25">
      <c r="A990" s="0" t="s">
        <v>22</v>
      </c>
      <c r="B990" s="0" t="s">
        <v>48</v>
      </c>
      <c r="C990" s="0" t="s">
        <v>50</v>
      </c>
      <c r="D990" s="0" t="s">
        <v>22</v>
      </c>
      <c r="E990" s="0" t="s">
        <v>5524</v>
      </c>
      <c r="F990" s="0" t="s">
        <v>1257</v>
      </c>
      <c r="G990" s="0" t="s">
        <v>5355</v>
      </c>
      <c r="H990" s="0" t="s">
        <v>5356</v>
      </c>
      <c r="I990" s="0" t="s">
        <v>5357</v>
      </c>
      <c r="J990" s="0" t="s">
        <v>5358</v>
      </c>
      <c r="K990" s="0" t="s">
        <v>5359</v>
      </c>
      <c r="L990" s="0" t="s">
        <v>5358</v>
      </c>
      <c r="M990" s="0" t="s">
        <v>1261</v>
      </c>
      <c r="N990" s="0" t="s">
        <v>98</v>
      </c>
      <c r="O990" s="0" t="s">
        <v>5355</v>
      </c>
      <c r="P990" s="0" t="s">
        <v>5356</v>
      </c>
      <c r="Q990" s="0" t="s">
        <v>5357</v>
      </c>
      <c r="R990" s="0" t="s">
        <v>5358</v>
      </c>
      <c r="S990" s="0" t="s">
        <v>5359</v>
      </c>
      <c r="T990" s="0" t="s">
        <v>3604</v>
      </c>
      <c r="U990" s="0" t="s">
        <v>3605</v>
      </c>
      <c r="V990" s="0" t="s">
        <v>3606</v>
      </c>
      <c r="W990" s="0" t="s">
        <v>3607</v>
      </c>
      <c r="X990" s="0" t="s">
        <v>3608</v>
      </c>
      <c r="Y990" s="0" t="s">
        <v>3605</v>
      </c>
      <c r="Z990" s="0" t="s">
        <v>5525</v>
      </c>
      <c r="AA990" s="0" t="s">
        <v>4045</v>
      </c>
      <c r="AB990" s="0" t="s">
        <v>5526</v>
      </c>
      <c r="AC990" s="0" t="s">
        <v>19</v>
      </c>
      <c r="AD990" s="0" t="s">
        <v>19</v>
      </c>
      <c r="AE990" s="0" t="s">
        <v>61</v>
      </c>
      <c r="AF990" s="0" t="s">
        <v>22</v>
      </c>
      <c r="AG990" s="0" t="s">
        <v>22</v>
      </c>
      <c r="AH990" s="0" t="s">
        <v>22</v>
      </c>
      <c r="AI990" s="0" t="s">
        <v>22</v>
      </c>
      <c r="AJ990" s="0" t="s">
        <v>3622</v>
      </c>
      <c r="AK990" s="0" t="s">
        <v>3622</v>
      </c>
    </row>
    <row customHeight="1" ht="11.25">
      <c r="A991" s="0" t="s">
        <v>22</v>
      </c>
      <c r="B991" s="0" t="s">
        <v>48</v>
      </c>
      <c r="C991" s="0" t="s">
        <v>50</v>
      </c>
      <c r="D991" s="0" t="s">
        <v>22</v>
      </c>
      <c r="E991" s="0" t="s">
        <v>5524</v>
      </c>
      <c r="F991" s="0" t="s">
        <v>1257</v>
      </c>
      <c r="G991" s="0" t="s">
        <v>5355</v>
      </c>
      <c r="H991" s="0" t="s">
        <v>5356</v>
      </c>
      <c r="I991" s="0" t="s">
        <v>5357</v>
      </c>
      <c r="J991" s="0" t="s">
        <v>5358</v>
      </c>
      <c r="K991" s="0" t="s">
        <v>5359</v>
      </c>
      <c r="L991" s="0" t="s">
        <v>5358</v>
      </c>
      <c r="M991" s="0" t="s">
        <v>1261</v>
      </c>
      <c r="N991" s="0" t="s">
        <v>98</v>
      </c>
      <c r="O991" s="0" t="s">
        <v>5355</v>
      </c>
      <c r="P991" s="0" t="s">
        <v>5356</v>
      </c>
      <c r="Q991" s="0" t="s">
        <v>5357</v>
      </c>
      <c r="R991" s="0" t="s">
        <v>5358</v>
      </c>
      <c r="S991" s="0" t="s">
        <v>5359</v>
      </c>
      <c r="T991" s="0" t="s">
        <v>3604</v>
      </c>
      <c r="U991" s="0" t="s">
        <v>3605</v>
      </c>
      <c r="V991" s="0" t="s">
        <v>3606</v>
      </c>
      <c r="W991" s="0" t="s">
        <v>3607</v>
      </c>
      <c r="X991" s="0" t="s">
        <v>3608</v>
      </c>
      <c r="Y991" s="0" t="s">
        <v>3605</v>
      </c>
      <c r="Z991" s="0" t="s">
        <v>5525</v>
      </c>
      <c r="AA991" s="0" t="s">
        <v>4045</v>
      </c>
      <c r="AB991" s="0" t="s">
        <v>5526</v>
      </c>
      <c r="AC991" s="0" t="s">
        <v>19</v>
      </c>
      <c r="AD991" s="0" t="s">
        <v>19</v>
      </c>
      <c r="AE991" s="0" t="s">
        <v>61</v>
      </c>
      <c r="AF991" s="0" t="s">
        <v>22</v>
      </c>
      <c r="AG991" s="0" t="s">
        <v>22</v>
      </c>
      <c r="AH991" s="0" t="s">
        <v>22</v>
      </c>
      <c r="AI991" s="0" t="s">
        <v>22</v>
      </c>
      <c r="AJ991" s="0" t="s">
        <v>3622</v>
      </c>
      <c r="AK991" s="0" t="s">
        <v>3622</v>
      </c>
    </row>
    <row customHeight="1" ht="11.25">
      <c r="A992" s="0" t="s">
        <v>22</v>
      </c>
      <c r="B992" s="0" t="s">
        <v>48</v>
      </c>
      <c r="C992" s="0" t="s">
        <v>50</v>
      </c>
      <c r="D992" s="0" t="s">
        <v>22</v>
      </c>
      <c r="E992" s="0" t="s">
        <v>5527</v>
      </c>
      <c r="F992" s="0" t="s">
        <v>1257</v>
      </c>
      <c r="G992" s="0" t="s">
        <v>1581</v>
      </c>
      <c r="H992" s="0" t="s">
        <v>1581</v>
      </c>
      <c r="I992" s="0" t="s">
        <v>1582</v>
      </c>
      <c r="J992" s="0" t="s">
        <v>5371</v>
      </c>
      <c r="K992" s="0" t="s">
        <v>5372</v>
      </c>
      <c r="L992" s="0" t="s">
        <v>5373</v>
      </c>
      <c r="M992" s="0" t="s">
        <v>976</v>
      </c>
      <c r="N992" s="0" t="s">
        <v>98</v>
      </c>
      <c r="O992" s="0" t="s">
        <v>1581</v>
      </c>
      <c r="P992" s="0" t="s">
        <v>1581</v>
      </c>
      <c r="Q992" s="0" t="s">
        <v>1582</v>
      </c>
      <c r="R992" s="0" t="s">
        <v>5371</v>
      </c>
      <c r="S992" s="0" t="s">
        <v>5372</v>
      </c>
      <c r="T992" s="0" t="s">
        <v>3604</v>
      </c>
      <c r="U992" s="0" t="s">
        <v>3605</v>
      </c>
      <c r="V992" s="0" t="s">
        <v>3606</v>
      </c>
      <c r="W992" s="0" t="s">
        <v>3607</v>
      </c>
      <c r="X992" s="0" t="s">
        <v>3608</v>
      </c>
      <c r="Y992" s="0" t="s">
        <v>3605</v>
      </c>
      <c r="Z992" s="0" t="s">
        <v>5528</v>
      </c>
      <c r="AA992" s="0" t="s">
        <v>5529</v>
      </c>
      <c r="AB992" s="0" t="s">
        <v>5530</v>
      </c>
      <c r="AC992" s="0" t="s">
        <v>19</v>
      </c>
      <c r="AD992" s="0" t="s">
        <v>19</v>
      </c>
      <c r="AE992" s="0" t="s">
        <v>61</v>
      </c>
      <c r="AF992" s="0" t="s">
        <v>22</v>
      </c>
      <c r="AG992" s="0" t="s">
        <v>22</v>
      </c>
      <c r="AH992" s="0" t="s">
        <v>22</v>
      </c>
      <c r="AI992" s="0" t="s">
        <v>22</v>
      </c>
      <c r="AJ992" s="0" t="s">
        <v>3622</v>
      </c>
      <c r="AK992" s="0" t="s">
        <v>3622</v>
      </c>
    </row>
    <row customHeight="1" ht="11.25">
      <c r="A993" s="0" t="s">
        <v>22</v>
      </c>
      <c r="B993" s="0" t="s">
        <v>48</v>
      </c>
      <c r="C993" s="0" t="s">
        <v>50</v>
      </c>
      <c r="D993" s="0" t="s">
        <v>22</v>
      </c>
      <c r="E993" s="0" t="s">
        <v>5527</v>
      </c>
      <c r="F993" s="0" t="s">
        <v>1257</v>
      </c>
      <c r="G993" s="0" t="s">
        <v>110</v>
      </c>
      <c r="H993" s="0" t="s">
        <v>110</v>
      </c>
      <c r="I993" s="0" t="s">
        <v>111</v>
      </c>
      <c r="J993" s="0" t="s">
        <v>5371</v>
      </c>
      <c r="K993" s="0" t="s">
        <v>5378</v>
      </c>
      <c r="L993" s="0" t="s">
        <v>5373</v>
      </c>
      <c r="M993" s="0" t="s">
        <v>976</v>
      </c>
      <c r="N993" s="0" t="s">
        <v>98</v>
      </c>
      <c r="O993" s="0" t="s">
        <v>110</v>
      </c>
      <c r="P993" s="0" t="s">
        <v>110</v>
      </c>
      <c r="Q993" s="0" t="s">
        <v>111</v>
      </c>
      <c r="R993" s="0" t="s">
        <v>5371</v>
      </c>
      <c r="S993" s="0" t="s">
        <v>5378</v>
      </c>
      <c r="T993" s="0" t="s">
        <v>3604</v>
      </c>
      <c r="U993" s="0" t="s">
        <v>3605</v>
      </c>
      <c r="V993" s="0" t="s">
        <v>3606</v>
      </c>
      <c r="W993" s="0" t="s">
        <v>3607</v>
      </c>
      <c r="X993" s="0" t="s">
        <v>3608</v>
      </c>
      <c r="Y993" s="0" t="s">
        <v>3605</v>
      </c>
      <c r="Z993" s="0" t="s">
        <v>5528</v>
      </c>
      <c r="AA993" s="0" t="s">
        <v>5529</v>
      </c>
      <c r="AB993" s="0" t="s">
        <v>5530</v>
      </c>
      <c r="AC993" s="0" t="s">
        <v>19</v>
      </c>
      <c r="AD993" s="0" t="s">
        <v>19</v>
      </c>
      <c r="AE993" s="0" t="s">
        <v>61</v>
      </c>
      <c r="AF993" s="0" t="s">
        <v>22</v>
      </c>
      <c r="AG993" s="0" t="s">
        <v>22</v>
      </c>
      <c r="AH993" s="0" t="s">
        <v>22</v>
      </c>
      <c r="AI993" s="0" t="s">
        <v>22</v>
      </c>
      <c r="AJ993" s="0" t="s">
        <v>3622</v>
      </c>
      <c r="AK993" s="0" t="s">
        <v>3622</v>
      </c>
    </row>
    <row customHeight="1" ht="11.25">
      <c r="A994" s="0" t="s">
        <v>22</v>
      </c>
      <c r="B994" s="0" t="s">
        <v>48</v>
      </c>
      <c r="C994" s="0" t="s">
        <v>50</v>
      </c>
      <c r="D994" s="0" t="s">
        <v>22</v>
      </c>
      <c r="E994" s="0" t="s">
        <v>5531</v>
      </c>
      <c r="F994" s="0" t="s">
        <v>1257</v>
      </c>
      <c r="G994" s="0" t="s">
        <v>178</v>
      </c>
      <c r="H994" s="0" t="s">
        <v>178</v>
      </c>
      <c r="I994" s="0" t="s">
        <v>179</v>
      </c>
      <c r="J994" s="0" t="s">
        <v>1617</v>
      </c>
      <c r="K994" s="0" t="s">
        <v>1618</v>
      </c>
      <c r="L994" s="0" t="s">
        <v>1617</v>
      </c>
      <c r="M994" s="0" t="s">
        <v>1261</v>
      </c>
      <c r="N994" s="0" t="s">
        <v>98</v>
      </c>
      <c r="O994" s="0" t="s">
        <v>178</v>
      </c>
      <c r="P994" s="0" t="s">
        <v>178</v>
      </c>
      <c r="Q994" s="0" t="s">
        <v>179</v>
      </c>
      <c r="R994" s="0" t="s">
        <v>1617</v>
      </c>
      <c r="S994" s="0" t="s">
        <v>1618</v>
      </c>
      <c r="T994" s="0" t="s">
        <v>3604</v>
      </c>
      <c r="U994" s="0" t="s">
        <v>3605</v>
      </c>
      <c r="V994" s="0" t="s">
        <v>3606</v>
      </c>
      <c r="W994" s="0" t="s">
        <v>3607</v>
      </c>
      <c r="X994" s="0" t="s">
        <v>3608</v>
      </c>
      <c r="Y994" s="0" t="s">
        <v>3605</v>
      </c>
      <c r="Z994" s="0" t="s">
        <v>5532</v>
      </c>
      <c r="AA994" s="0" t="s">
        <v>5533</v>
      </c>
      <c r="AB994" s="0" t="s">
        <v>5534</v>
      </c>
      <c r="AC994" s="0" t="s">
        <v>19</v>
      </c>
      <c r="AD994" s="0" t="s">
        <v>19</v>
      </c>
      <c r="AE994" s="0" t="s">
        <v>61</v>
      </c>
      <c r="AF994" s="0" t="s">
        <v>22</v>
      </c>
      <c r="AG994" s="0" t="s">
        <v>22</v>
      </c>
      <c r="AH994" s="0" t="s">
        <v>22</v>
      </c>
      <c r="AI994" s="0" t="s">
        <v>22</v>
      </c>
      <c r="AJ994" s="0" t="s">
        <v>3622</v>
      </c>
      <c r="AK994" s="0" t="s">
        <v>3622</v>
      </c>
    </row>
    <row customHeight="1" ht="11.25">
      <c r="A995" s="0" t="s">
        <v>22</v>
      </c>
      <c r="B995" s="0" t="s">
        <v>48</v>
      </c>
      <c r="C995" s="0" t="s">
        <v>50</v>
      </c>
      <c r="D995" s="0" t="s">
        <v>22</v>
      </c>
      <c r="E995" s="0" t="s">
        <v>5531</v>
      </c>
      <c r="F995" s="0" t="s">
        <v>1257</v>
      </c>
      <c r="G995" s="0" t="s">
        <v>178</v>
      </c>
      <c r="H995" s="0" t="s">
        <v>178</v>
      </c>
      <c r="I995" s="0" t="s">
        <v>179</v>
      </c>
      <c r="J995" s="0" t="s">
        <v>1617</v>
      </c>
      <c r="K995" s="0" t="s">
        <v>1618</v>
      </c>
      <c r="L995" s="0" t="s">
        <v>1617</v>
      </c>
      <c r="M995" s="0" t="s">
        <v>1261</v>
      </c>
      <c r="N995" s="0" t="s">
        <v>98</v>
      </c>
      <c r="O995" s="0" t="s">
        <v>178</v>
      </c>
      <c r="P995" s="0" t="s">
        <v>178</v>
      </c>
      <c r="Q995" s="0" t="s">
        <v>179</v>
      </c>
      <c r="R995" s="0" t="s">
        <v>1617</v>
      </c>
      <c r="S995" s="0" t="s">
        <v>1618</v>
      </c>
      <c r="T995" s="0" t="s">
        <v>3604</v>
      </c>
      <c r="U995" s="0" t="s">
        <v>3605</v>
      </c>
      <c r="V995" s="0" t="s">
        <v>3606</v>
      </c>
      <c r="W995" s="0" t="s">
        <v>3607</v>
      </c>
      <c r="X995" s="0" t="s">
        <v>3608</v>
      </c>
      <c r="Y995" s="0" t="s">
        <v>3605</v>
      </c>
      <c r="Z995" s="0" t="s">
        <v>5532</v>
      </c>
      <c r="AA995" s="0" t="s">
        <v>5533</v>
      </c>
      <c r="AB995" s="0" t="s">
        <v>5534</v>
      </c>
      <c r="AC995" s="0" t="s">
        <v>19</v>
      </c>
      <c r="AD995" s="0" t="s">
        <v>19</v>
      </c>
      <c r="AE995" s="0" t="s">
        <v>61</v>
      </c>
      <c r="AF995" s="0" t="s">
        <v>22</v>
      </c>
      <c r="AG995" s="0" t="s">
        <v>22</v>
      </c>
      <c r="AH995" s="0" t="s">
        <v>22</v>
      </c>
      <c r="AI995" s="0" t="s">
        <v>22</v>
      </c>
      <c r="AJ995" s="0" t="s">
        <v>3622</v>
      </c>
      <c r="AK995" s="0" t="s">
        <v>3622</v>
      </c>
    </row>
    <row customHeight="1" ht="11.25">
      <c r="A996" s="0" t="s">
        <v>22</v>
      </c>
      <c r="B996" s="0" t="s">
        <v>48</v>
      </c>
      <c r="C996" s="0" t="s">
        <v>50</v>
      </c>
      <c r="D996" s="0" t="s">
        <v>22</v>
      </c>
      <c r="E996" s="0" t="s">
        <v>5535</v>
      </c>
      <c r="F996" s="0" t="s">
        <v>1257</v>
      </c>
      <c r="G996" s="0" t="s">
        <v>136</v>
      </c>
      <c r="H996" s="0" t="s">
        <v>136</v>
      </c>
      <c r="I996" s="0" t="s">
        <v>137</v>
      </c>
      <c r="J996" s="0" t="s">
        <v>5536</v>
      </c>
      <c r="K996" s="0" t="s">
        <v>5537</v>
      </c>
      <c r="L996" s="0" t="s">
        <v>5536</v>
      </c>
      <c r="M996" s="0" t="s">
        <v>1261</v>
      </c>
      <c r="N996" s="0" t="s">
        <v>98</v>
      </c>
      <c r="O996" s="0" t="s">
        <v>136</v>
      </c>
      <c r="P996" s="0" t="s">
        <v>136</v>
      </c>
      <c r="Q996" s="0" t="s">
        <v>137</v>
      </c>
      <c r="R996" s="0" t="s">
        <v>5536</v>
      </c>
      <c r="S996" s="0" t="s">
        <v>5537</v>
      </c>
      <c r="T996" s="0" t="s">
        <v>3604</v>
      </c>
      <c r="U996" s="0" t="s">
        <v>3605</v>
      </c>
      <c r="V996" s="0" t="s">
        <v>3606</v>
      </c>
      <c r="W996" s="0" t="s">
        <v>3607</v>
      </c>
      <c r="X996" s="0" t="s">
        <v>3608</v>
      </c>
      <c r="Y996" s="0" t="s">
        <v>3605</v>
      </c>
      <c r="Z996" s="0" t="s">
        <v>5538</v>
      </c>
      <c r="AA996" s="0" t="s">
        <v>5539</v>
      </c>
      <c r="AB996" s="0" t="s">
        <v>5540</v>
      </c>
      <c r="AC996" s="0" t="s">
        <v>19</v>
      </c>
      <c r="AD996" s="0" t="s">
        <v>19</v>
      </c>
      <c r="AE996" s="0" t="s">
        <v>61</v>
      </c>
      <c r="AF996" s="0" t="s">
        <v>22</v>
      </c>
      <c r="AG996" s="0" t="s">
        <v>22</v>
      </c>
      <c r="AH996" s="0" t="s">
        <v>22</v>
      </c>
      <c r="AI996" s="0" t="s">
        <v>22</v>
      </c>
      <c r="AJ996" s="0" t="s">
        <v>3622</v>
      </c>
      <c r="AK996" s="0" t="s">
        <v>3622</v>
      </c>
    </row>
    <row customHeight="1" ht="11.25">
      <c r="A997" s="0" t="s">
        <v>22</v>
      </c>
      <c r="B997" s="0" t="s">
        <v>48</v>
      </c>
      <c r="C997" s="0" t="s">
        <v>50</v>
      </c>
      <c r="D997" s="0" t="s">
        <v>22</v>
      </c>
      <c r="E997" s="0" t="s">
        <v>5535</v>
      </c>
      <c r="F997" s="0" t="s">
        <v>1257</v>
      </c>
      <c r="G997" s="0" t="s">
        <v>136</v>
      </c>
      <c r="H997" s="0" t="s">
        <v>136</v>
      </c>
      <c r="I997" s="0" t="s">
        <v>137</v>
      </c>
      <c r="J997" s="0" t="s">
        <v>5536</v>
      </c>
      <c r="K997" s="0" t="s">
        <v>5537</v>
      </c>
      <c r="L997" s="0" t="s">
        <v>5536</v>
      </c>
      <c r="M997" s="0" t="s">
        <v>1261</v>
      </c>
      <c r="N997" s="0" t="s">
        <v>98</v>
      </c>
      <c r="O997" s="0" t="s">
        <v>136</v>
      </c>
      <c r="P997" s="0" t="s">
        <v>136</v>
      </c>
      <c r="Q997" s="0" t="s">
        <v>137</v>
      </c>
      <c r="R997" s="0" t="s">
        <v>5536</v>
      </c>
      <c r="S997" s="0" t="s">
        <v>5537</v>
      </c>
      <c r="T997" s="0" t="s">
        <v>3604</v>
      </c>
      <c r="U997" s="0" t="s">
        <v>3605</v>
      </c>
      <c r="V997" s="0" t="s">
        <v>3606</v>
      </c>
      <c r="W997" s="0" t="s">
        <v>3607</v>
      </c>
      <c r="X997" s="0" t="s">
        <v>3608</v>
      </c>
      <c r="Y997" s="0" t="s">
        <v>3605</v>
      </c>
      <c r="Z997" s="0" t="s">
        <v>5538</v>
      </c>
      <c r="AA997" s="0" t="s">
        <v>5539</v>
      </c>
      <c r="AB997" s="0" t="s">
        <v>5540</v>
      </c>
      <c r="AC997" s="0" t="s">
        <v>19</v>
      </c>
      <c r="AD997" s="0" t="s">
        <v>19</v>
      </c>
      <c r="AE997" s="0" t="s">
        <v>61</v>
      </c>
      <c r="AF997" s="0" t="s">
        <v>22</v>
      </c>
      <c r="AG997" s="0" t="s">
        <v>22</v>
      </c>
      <c r="AH997" s="0" t="s">
        <v>22</v>
      </c>
      <c r="AI997" s="0" t="s">
        <v>22</v>
      </c>
      <c r="AJ997" s="0" t="s">
        <v>3622</v>
      </c>
      <c r="AK997" s="0" t="s">
        <v>3622</v>
      </c>
    </row>
    <row customHeight="1" ht="11.25">
      <c r="A998" s="0" t="s">
        <v>22</v>
      </c>
      <c r="B998" s="0" t="s">
        <v>48</v>
      </c>
      <c r="C998" s="0" t="s">
        <v>50</v>
      </c>
      <c r="D998" s="0" t="s">
        <v>22</v>
      </c>
      <c r="E998" s="0" t="s">
        <v>5541</v>
      </c>
      <c r="F998" s="0" t="s">
        <v>1257</v>
      </c>
      <c r="G998" s="0" t="s">
        <v>181</v>
      </c>
      <c r="H998" s="0" t="s">
        <v>181</v>
      </c>
      <c r="I998" s="0" t="s">
        <v>182</v>
      </c>
      <c r="J998" s="0" t="s">
        <v>3716</v>
      </c>
      <c r="K998" s="0" t="s">
        <v>3717</v>
      </c>
      <c r="L998" s="0" t="s">
        <v>976</v>
      </c>
      <c r="M998" s="0" t="s">
        <v>976</v>
      </c>
      <c r="N998" s="0" t="s">
        <v>98</v>
      </c>
      <c r="O998" s="0" t="s">
        <v>181</v>
      </c>
      <c r="P998" s="0" t="s">
        <v>181</v>
      </c>
      <c r="Q998" s="0" t="s">
        <v>182</v>
      </c>
      <c r="R998" s="0" t="s">
        <v>3716</v>
      </c>
      <c r="S998" s="0" t="s">
        <v>3717</v>
      </c>
      <c r="T998" s="0" t="s">
        <v>4202</v>
      </c>
      <c r="U998" s="0" t="s">
        <v>4202</v>
      </c>
      <c r="V998" s="0" t="s">
        <v>3726</v>
      </c>
      <c r="W998" s="0" t="s">
        <v>3607</v>
      </c>
      <c r="X998" s="0" t="s">
        <v>3754</v>
      </c>
      <c r="Y998" s="0" t="s">
        <v>3733</v>
      </c>
      <c r="Z998" s="0" t="s">
        <v>1261</v>
      </c>
      <c r="AA998" s="0" t="s">
        <v>4355</v>
      </c>
      <c r="AB998" s="0" t="s">
        <v>4356</v>
      </c>
      <c r="AC998" s="0" t="s">
        <v>19</v>
      </c>
      <c r="AD998" s="0" t="s">
        <v>19</v>
      </c>
      <c r="AE998" s="0" t="s">
        <v>61</v>
      </c>
      <c r="AF998" s="0" t="s">
        <v>22</v>
      </c>
      <c r="AG998" s="0" t="s">
        <v>22</v>
      </c>
      <c r="AH998" s="0" t="s">
        <v>22</v>
      </c>
      <c r="AI998" s="0" t="s">
        <v>22</v>
      </c>
      <c r="AJ998" s="0" t="s">
        <v>5542</v>
      </c>
      <c r="AK998" s="0" t="s">
        <v>5542</v>
      </c>
    </row>
    <row customHeight="1" ht="11.25">
      <c r="A999" s="0" t="s">
        <v>22</v>
      </c>
      <c r="B999" s="0" t="s">
        <v>48</v>
      </c>
      <c r="C999" s="0" t="s">
        <v>50</v>
      </c>
      <c r="D999" s="0" t="s">
        <v>22</v>
      </c>
      <c r="E999" s="0" t="s">
        <v>5543</v>
      </c>
      <c r="F999" s="0" t="s">
        <v>1257</v>
      </c>
      <c r="G999" s="0" t="s">
        <v>136</v>
      </c>
      <c r="H999" s="0" t="s">
        <v>136</v>
      </c>
      <c r="I999" s="0" t="s">
        <v>137</v>
      </c>
      <c r="J999" s="0" t="s">
        <v>5536</v>
      </c>
      <c r="K999" s="0" t="s">
        <v>5537</v>
      </c>
      <c r="L999" s="0" t="s">
        <v>5536</v>
      </c>
      <c r="M999" s="0" t="s">
        <v>1261</v>
      </c>
      <c r="N999" s="0" t="s">
        <v>98</v>
      </c>
      <c r="O999" s="0" t="s">
        <v>136</v>
      </c>
      <c r="P999" s="0" t="s">
        <v>136</v>
      </c>
      <c r="Q999" s="0" t="s">
        <v>137</v>
      </c>
      <c r="R999" s="0" t="s">
        <v>5536</v>
      </c>
      <c r="S999" s="0" t="s">
        <v>5537</v>
      </c>
      <c r="T999" s="0" t="s">
        <v>3604</v>
      </c>
      <c r="U999" s="0" t="s">
        <v>3605</v>
      </c>
      <c r="V999" s="0" t="s">
        <v>3606</v>
      </c>
      <c r="W999" s="0" t="s">
        <v>3607</v>
      </c>
      <c r="X999" s="0" t="s">
        <v>3608</v>
      </c>
      <c r="Y999" s="0" t="s">
        <v>3605</v>
      </c>
      <c r="Z999" s="0" t="s">
        <v>5544</v>
      </c>
      <c r="AA999" s="0" t="s">
        <v>5539</v>
      </c>
      <c r="AB999" s="0" t="s">
        <v>5545</v>
      </c>
      <c r="AC999" s="0" t="s">
        <v>19</v>
      </c>
      <c r="AD999" s="0" t="s">
        <v>19</v>
      </c>
      <c r="AE999" s="0" t="s">
        <v>61</v>
      </c>
      <c r="AF999" s="0" t="s">
        <v>22</v>
      </c>
      <c r="AG999" s="0" t="s">
        <v>22</v>
      </c>
      <c r="AH999" s="0" t="s">
        <v>22</v>
      </c>
      <c r="AI999" s="0" t="s">
        <v>22</v>
      </c>
      <c r="AJ999" s="0" t="s">
        <v>3622</v>
      </c>
      <c r="AK999" s="0" t="s">
        <v>3622</v>
      </c>
    </row>
    <row customHeight="1" ht="11.25">
      <c r="A1000" s="0" t="s">
        <v>22</v>
      </c>
      <c r="B1000" s="0" t="s">
        <v>48</v>
      </c>
      <c r="C1000" s="0" t="s">
        <v>50</v>
      </c>
      <c r="D1000" s="0" t="s">
        <v>22</v>
      </c>
      <c r="E1000" s="0" t="s">
        <v>5543</v>
      </c>
      <c r="F1000" s="0" t="s">
        <v>1257</v>
      </c>
      <c r="G1000" s="0" t="s">
        <v>136</v>
      </c>
      <c r="H1000" s="0" t="s">
        <v>136</v>
      </c>
      <c r="I1000" s="0" t="s">
        <v>137</v>
      </c>
      <c r="J1000" s="0" t="s">
        <v>5536</v>
      </c>
      <c r="K1000" s="0" t="s">
        <v>5537</v>
      </c>
      <c r="L1000" s="0" t="s">
        <v>5536</v>
      </c>
      <c r="M1000" s="0" t="s">
        <v>1261</v>
      </c>
      <c r="N1000" s="0" t="s">
        <v>98</v>
      </c>
      <c r="O1000" s="0" t="s">
        <v>136</v>
      </c>
      <c r="P1000" s="0" t="s">
        <v>136</v>
      </c>
      <c r="Q1000" s="0" t="s">
        <v>137</v>
      </c>
      <c r="R1000" s="0" t="s">
        <v>5536</v>
      </c>
      <c r="S1000" s="0" t="s">
        <v>5537</v>
      </c>
      <c r="T1000" s="0" t="s">
        <v>3604</v>
      </c>
      <c r="U1000" s="0" t="s">
        <v>3605</v>
      </c>
      <c r="V1000" s="0" t="s">
        <v>3606</v>
      </c>
      <c r="W1000" s="0" t="s">
        <v>3607</v>
      </c>
      <c r="X1000" s="0" t="s">
        <v>3608</v>
      </c>
      <c r="Y1000" s="0" t="s">
        <v>3605</v>
      </c>
      <c r="Z1000" s="0" t="s">
        <v>5544</v>
      </c>
      <c r="AA1000" s="0" t="s">
        <v>5539</v>
      </c>
      <c r="AB1000" s="0" t="s">
        <v>5545</v>
      </c>
      <c r="AC1000" s="0" t="s">
        <v>19</v>
      </c>
      <c r="AD1000" s="0" t="s">
        <v>19</v>
      </c>
      <c r="AE1000" s="0" t="s">
        <v>61</v>
      </c>
      <c r="AF1000" s="0" t="s">
        <v>22</v>
      </c>
      <c r="AG1000" s="0" t="s">
        <v>22</v>
      </c>
      <c r="AH1000" s="0" t="s">
        <v>22</v>
      </c>
      <c r="AI1000" s="0" t="s">
        <v>22</v>
      </c>
      <c r="AJ1000" s="0" t="s">
        <v>3622</v>
      </c>
      <c r="AK1000" s="0" t="s">
        <v>3622</v>
      </c>
    </row>
    <row customHeight="1" ht="11.25">
      <c r="A1001" s="0" t="s">
        <v>22</v>
      </c>
      <c r="B1001" s="0" t="s">
        <v>48</v>
      </c>
      <c r="C1001" s="0" t="s">
        <v>50</v>
      </c>
      <c r="D1001" s="0" t="s">
        <v>22</v>
      </c>
      <c r="E1001" s="0" t="s">
        <v>5546</v>
      </c>
      <c r="F1001" s="0" t="s">
        <v>1257</v>
      </c>
      <c r="G1001" s="0" t="s">
        <v>136</v>
      </c>
      <c r="H1001" s="0" t="s">
        <v>136</v>
      </c>
      <c r="I1001" s="0" t="s">
        <v>137</v>
      </c>
      <c r="J1001" s="0" t="s">
        <v>5443</v>
      </c>
      <c r="K1001" s="0" t="s">
        <v>5444</v>
      </c>
      <c r="L1001" s="0" t="s">
        <v>5445</v>
      </c>
      <c r="M1001" s="0" t="s">
        <v>1261</v>
      </c>
      <c r="N1001" s="0" t="s">
        <v>98</v>
      </c>
      <c r="O1001" s="0" t="s">
        <v>136</v>
      </c>
      <c r="P1001" s="0" t="s">
        <v>136</v>
      </c>
      <c r="Q1001" s="0" t="s">
        <v>137</v>
      </c>
      <c r="R1001" s="0" t="s">
        <v>5443</v>
      </c>
      <c r="S1001" s="0" t="s">
        <v>5444</v>
      </c>
      <c r="T1001" s="0" t="s">
        <v>3604</v>
      </c>
      <c r="U1001" s="0" t="s">
        <v>3605</v>
      </c>
      <c r="V1001" s="0" t="s">
        <v>3606</v>
      </c>
      <c r="W1001" s="0" t="s">
        <v>3607</v>
      </c>
      <c r="X1001" s="0" t="s">
        <v>3608</v>
      </c>
      <c r="Y1001" s="0" t="s">
        <v>3605</v>
      </c>
      <c r="Z1001" s="0" t="s">
        <v>5547</v>
      </c>
      <c r="AA1001" s="0" t="s">
        <v>3619</v>
      </c>
      <c r="AB1001" s="0" t="s">
        <v>5548</v>
      </c>
      <c r="AC1001" s="0" t="s">
        <v>19</v>
      </c>
      <c r="AD1001" s="0" t="s">
        <v>19</v>
      </c>
      <c r="AE1001" s="0" t="s">
        <v>61</v>
      </c>
      <c r="AF1001" s="0" t="s">
        <v>22</v>
      </c>
      <c r="AG1001" s="0" t="s">
        <v>22</v>
      </c>
      <c r="AH1001" s="0" t="s">
        <v>22</v>
      </c>
      <c r="AI1001" s="0" t="s">
        <v>22</v>
      </c>
      <c r="AJ1001" s="0" t="s">
        <v>3622</v>
      </c>
      <c r="AK1001" s="0" t="s">
        <v>3622</v>
      </c>
    </row>
    <row customHeight="1" ht="11.25">
      <c r="A1002" s="0" t="s">
        <v>22</v>
      </c>
      <c r="B1002" s="0" t="s">
        <v>48</v>
      </c>
      <c r="C1002" s="0" t="s">
        <v>50</v>
      </c>
      <c r="D1002" s="0" t="s">
        <v>22</v>
      </c>
      <c r="E1002" s="0" t="s">
        <v>5546</v>
      </c>
      <c r="F1002" s="0" t="s">
        <v>1257</v>
      </c>
      <c r="G1002" s="0" t="s">
        <v>136</v>
      </c>
      <c r="H1002" s="0" t="s">
        <v>136</v>
      </c>
      <c r="I1002" s="0" t="s">
        <v>137</v>
      </c>
      <c r="J1002" s="0" t="s">
        <v>5443</v>
      </c>
      <c r="K1002" s="0" t="s">
        <v>5444</v>
      </c>
      <c r="L1002" s="0" t="s">
        <v>5445</v>
      </c>
      <c r="M1002" s="0" t="s">
        <v>1261</v>
      </c>
      <c r="N1002" s="0" t="s">
        <v>98</v>
      </c>
      <c r="O1002" s="0" t="s">
        <v>136</v>
      </c>
      <c r="P1002" s="0" t="s">
        <v>136</v>
      </c>
      <c r="Q1002" s="0" t="s">
        <v>137</v>
      </c>
      <c r="R1002" s="0" t="s">
        <v>5443</v>
      </c>
      <c r="S1002" s="0" t="s">
        <v>5444</v>
      </c>
      <c r="T1002" s="0" t="s">
        <v>3604</v>
      </c>
      <c r="U1002" s="0" t="s">
        <v>3605</v>
      </c>
      <c r="V1002" s="0" t="s">
        <v>3606</v>
      </c>
      <c r="W1002" s="0" t="s">
        <v>3607</v>
      </c>
      <c r="X1002" s="0" t="s">
        <v>3608</v>
      </c>
      <c r="Y1002" s="0" t="s">
        <v>3605</v>
      </c>
      <c r="Z1002" s="0" t="s">
        <v>5547</v>
      </c>
      <c r="AA1002" s="0" t="s">
        <v>3619</v>
      </c>
      <c r="AB1002" s="0" t="s">
        <v>5548</v>
      </c>
      <c r="AC1002" s="0" t="s">
        <v>19</v>
      </c>
      <c r="AD1002" s="0" t="s">
        <v>19</v>
      </c>
      <c r="AE1002" s="0" t="s">
        <v>61</v>
      </c>
      <c r="AF1002" s="0" t="s">
        <v>22</v>
      </c>
      <c r="AG1002" s="0" t="s">
        <v>22</v>
      </c>
      <c r="AH1002" s="0" t="s">
        <v>22</v>
      </c>
      <c r="AI1002" s="0" t="s">
        <v>22</v>
      </c>
      <c r="AJ1002" s="0" t="s">
        <v>3622</v>
      </c>
      <c r="AK1002" s="0" t="s">
        <v>3622</v>
      </c>
    </row>
    <row customHeight="1" ht="11.25">
      <c r="A1003" s="0" t="s">
        <v>22</v>
      </c>
      <c r="B1003" s="0" t="s">
        <v>48</v>
      </c>
      <c r="C1003" s="0" t="s">
        <v>50</v>
      </c>
      <c r="D1003" s="0" t="s">
        <v>22</v>
      </c>
      <c r="E1003" s="0" t="s">
        <v>5549</v>
      </c>
      <c r="F1003" s="0" t="s">
        <v>1257</v>
      </c>
      <c r="G1003" s="0" t="s">
        <v>178</v>
      </c>
      <c r="H1003" s="0" t="s">
        <v>178</v>
      </c>
      <c r="I1003" s="0" t="s">
        <v>179</v>
      </c>
      <c r="J1003" s="0" t="s">
        <v>1617</v>
      </c>
      <c r="K1003" s="0" t="s">
        <v>1618</v>
      </c>
      <c r="L1003" s="0" t="s">
        <v>976</v>
      </c>
      <c r="M1003" s="0" t="s">
        <v>976</v>
      </c>
      <c r="N1003" s="0" t="s">
        <v>98</v>
      </c>
      <c r="O1003" s="0" t="s">
        <v>178</v>
      </c>
      <c r="P1003" s="0" t="s">
        <v>178</v>
      </c>
      <c r="Q1003" s="0" t="s">
        <v>179</v>
      </c>
      <c r="R1003" s="0" t="s">
        <v>1617</v>
      </c>
      <c r="S1003" s="0" t="s">
        <v>1618</v>
      </c>
      <c r="T1003" s="0" t="s">
        <v>3604</v>
      </c>
      <c r="U1003" s="0" t="s">
        <v>3707</v>
      </c>
      <c r="V1003" s="0" t="s">
        <v>3726</v>
      </c>
      <c r="W1003" s="0" t="s">
        <v>3607</v>
      </c>
      <c r="X1003" s="0" t="s">
        <v>3700</v>
      </c>
      <c r="Y1003" s="0" t="s">
        <v>3605</v>
      </c>
      <c r="Z1003" s="0" t="s">
        <v>5550</v>
      </c>
      <c r="AA1003" s="0" t="s">
        <v>5551</v>
      </c>
      <c r="AB1003" s="0" t="s">
        <v>5552</v>
      </c>
      <c r="AC1003" s="0" t="s">
        <v>19</v>
      </c>
      <c r="AD1003" s="0" t="s">
        <v>19</v>
      </c>
      <c r="AE1003" s="0" t="s">
        <v>61</v>
      </c>
      <c r="AF1003" s="0" t="s">
        <v>22</v>
      </c>
      <c r="AG1003" s="0" t="s">
        <v>22</v>
      </c>
      <c r="AH1003" s="0" t="s">
        <v>22</v>
      </c>
      <c r="AI1003" s="0" t="s">
        <v>22</v>
      </c>
      <c r="AJ1003" s="0" t="s">
        <v>5553</v>
      </c>
      <c r="AK1003" s="0" t="s">
        <v>5553</v>
      </c>
    </row>
    <row customHeight="1" ht="11.25">
      <c r="A1004" s="0" t="s">
        <v>22</v>
      </c>
      <c r="B1004" s="0" t="s">
        <v>48</v>
      </c>
      <c r="C1004" s="0" t="s">
        <v>50</v>
      </c>
      <c r="D1004" s="0" t="s">
        <v>22</v>
      </c>
      <c r="E1004" s="0" t="s">
        <v>5549</v>
      </c>
      <c r="F1004" s="0" t="s">
        <v>1257</v>
      </c>
      <c r="G1004" s="0" t="s">
        <v>178</v>
      </c>
      <c r="H1004" s="0" t="s">
        <v>178</v>
      </c>
      <c r="I1004" s="0" t="s">
        <v>179</v>
      </c>
      <c r="J1004" s="0" t="s">
        <v>1617</v>
      </c>
      <c r="K1004" s="0" t="s">
        <v>1618</v>
      </c>
      <c r="L1004" s="0" t="s">
        <v>976</v>
      </c>
      <c r="M1004" s="0" t="s">
        <v>976</v>
      </c>
      <c r="N1004" s="0" t="s">
        <v>98</v>
      </c>
      <c r="O1004" s="0" t="s">
        <v>178</v>
      </c>
      <c r="P1004" s="0" t="s">
        <v>178</v>
      </c>
      <c r="Q1004" s="0" t="s">
        <v>179</v>
      </c>
      <c r="R1004" s="0" t="s">
        <v>1617</v>
      </c>
      <c r="S1004" s="0" t="s">
        <v>1618</v>
      </c>
      <c r="T1004" s="0" t="s">
        <v>3604</v>
      </c>
      <c r="U1004" s="0" t="s">
        <v>3707</v>
      </c>
      <c r="V1004" s="0" t="s">
        <v>3726</v>
      </c>
      <c r="W1004" s="0" t="s">
        <v>3607</v>
      </c>
      <c r="X1004" s="0" t="s">
        <v>3700</v>
      </c>
      <c r="Y1004" s="0" t="s">
        <v>3605</v>
      </c>
      <c r="Z1004" s="0" t="s">
        <v>5550</v>
      </c>
      <c r="AA1004" s="0" t="s">
        <v>5551</v>
      </c>
      <c r="AB1004" s="0" t="s">
        <v>5552</v>
      </c>
      <c r="AC1004" s="0" t="s">
        <v>19</v>
      </c>
      <c r="AD1004" s="0" t="s">
        <v>19</v>
      </c>
      <c r="AE1004" s="0" t="s">
        <v>61</v>
      </c>
      <c r="AF1004" s="0" t="s">
        <v>22</v>
      </c>
      <c r="AG1004" s="0" t="s">
        <v>22</v>
      </c>
      <c r="AH1004" s="0" t="s">
        <v>22</v>
      </c>
      <c r="AI1004" s="0" t="s">
        <v>22</v>
      </c>
      <c r="AJ1004" s="0" t="s">
        <v>5553</v>
      </c>
      <c r="AK1004" s="0" t="s">
        <v>5553</v>
      </c>
    </row>
    <row customHeight="1" ht="11.25">
      <c r="A1005" s="0" t="s">
        <v>22</v>
      </c>
      <c r="B1005" s="0" t="s">
        <v>48</v>
      </c>
      <c r="C1005" s="0" t="s">
        <v>50</v>
      </c>
      <c r="D1005" s="0" t="s">
        <v>22</v>
      </c>
      <c r="E1005" s="0" t="s">
        <v>5554</v>
      </c>
      <c r="F1005" s="0" t="s">
        <v>1257</v>
      </c>
      <c r="G1005" s="0" t="s">
        <v>178</v>
      </c>
      <c r="H1005" s="0" t="s">
        <v>178</v>
      </c>
      <c r="I1005" s="0" t="s">
        <v>179</v>
      </c>
      <c r="J1005" s="0" t="s">
        <v>1617</v>
      </c>
      <c r="K1005" s="0" t="s">
        <v>1618</v>
      </c>
      <c r="L1005" s="0" t="s">
        <v>5555</v>
      </c>
      <c r="M1005" s="0" t="s">
        <v>1261</v>
      </c>
      <c r="N1005" s="0" t="s">
        <v>98</v>
      </c>
      <c r="O1005" s="0" t="s">
        <v>178</v>
      </c>
      <c r="P1005" s="0" t="s">
        <v>178</v>
      </c>
      <c r="Q1005" s="0" t="s">
        <v>179</v>
      </c>
      <c r="R1005" s="0" t="s">
        <v>1617</v>
      </c>
      <c r="S1005" s="0" t="s">
        <v>1618</v>
      </c>
      <c r="T1005" s="0" t="s">
        <v>3604</v>
      </c>
      <c r="U1005" s="0" t="s">
        <v>3605</v>
      </c>
      <c r="V1005" s="0" t="s">
        <v>3606</v>
      </c>
      <c r="W1005" s="0" t="s">
        <v>3607</v>
      </c>
      <c r="X1005" s="0" t="s">
        <v>3608</v>
      </c>
      <c r="Y1005" s="0" t="s">
        <v>3605</v>
      </c>
      <c r="Z1005" s="0" t="s">
        <v>5556</v>
      </c>
      <c r="AA1005" s="0" t="s">
        <v>5056</v>
      </c>
      <c r="AB1005" s="0" t="s">
        <v>5557</v>
      </c>
      <c r="AC1005" s="0" t="s">
        <v>19</v>
      </c>
      <c r="AD1005" s="0" t="s">
        <v>19</v>
      </c>
      <c r="AE1005" s="0" t="s">
        <v>61</v>
      </c>
      <c r="AF1005" s="0" t="s">
        <v>22</v>
      </c>
      <c r="AG1005" s="0" t="s">
        <v>22</v>
      </c>
      <c r="AH1005" s="0" t="s">
        <v>22</v>
      </c>
      <c r="AI1005" s="0" t="s">
        <v>22</v>
      </c>
      <c r="AJ1005" s="0" t="s">
        <v>3622</v>
      </c>
      <c r="AK1005" s="0" t="s">
        <v>3622</v>
      </c>
    </row>
    <row customHeight="1" ht="11.25">
      <c r="A1006" s="0" t="s">
        <v>22</v>
      </c>
      <c r="B1006" s="0" t="s">
        <v>48</v>
      </c>
      <c r="C1006" s="0" t="s">
        <v>50</v>
      </c>
      <c r="D1006" s="0" t="s">
        <v>22</v>
      </c>
      <c r="E1006" s="0" t="s">
        <v>5554</v>
      </c>
      <c r="F1006" s="0" t="s">
        <v>1257</v>
      </c>
      <c r="G1006" s="0" t="s">
        <v>178</v>
      </c>
      <c r="H1006" s="0" t="s">
        <v>178</v>
      </c>
      <c r="I1006" s="0" t="s">
        <v>179</v>
      </c>
      <c r="J1006" s="0" t="s">
        <v>1617</v>
      </c>
      <c r="K1006" s="0" t="s">
        <v>1618</v>
      </c>
      <c r="L1006" s="0" t="s">
        <v>5555</v>
      </c>
      <c r="M1006" s="0" t="s">
        <v>1261</v>
      </c>
      <c r="N1006" s="0" t="s">
        <v>98</v>
      </c>
      <c r="O1006" s="0" t="s">
        <v>178</v>
      </c>
      <c r="P1006" s="0" t="s">
        <v>178</v>
      </c>
      <c r="Q1006" s="0" t="s">
        <v>179</v>
      </c>
      <c r="R1006" s="0" t="s">
        <v>1617</v>
      </c>
      <c r="S1006" s="0" t="s">
        <v>1618</v>
      </c>
      <c r="T1006" s="0" t="s">
        <v>3604</v>
      </c>
      <c r="U1006" s="0" t="s">
        <v>3605</v>
      </c>
      <c r="V1006" s="0" t="s">
        <v>3606</v>
      </c>
      <c r="W1006" s="0" t="s">
        <v>3607</v>
      </c>
      <c r="X1006" s="0" t="s">
        <v>3608</v>
      </c>
      <c r="Y1006" s="0" t="s">
        <v>3605</v>
      </c>
      <c r="Z1006" s="0" t="s">
        <v>5556</v>
      </c>
      <c r="AA1006" s="0" t="s">
        <v>5056</v>
      </c>
      <c r="AB1006" s="0" t="s">
        <v>5557</v>
      </c>
      <c r="AC1006" s="0" t="s">
        <v>19</v>
      </c>
      <c r="AD1006" s="0" t="s">
        <v>19</v>
      </c>
      <c r="AE1006" s="0" t="s">
        <v>61</v>
      </c>
      <c r="AF1006" s="0" t="s">
        <v>22</v>
      </c>
      <c r="AG1006" s="0" t="s">
        <v>22</v>
      </c>
      <c r="AH1006" s="0" t="s">
        <v>22</v>
      </c>
      <c r="AI1006" s="0" t="s">
        <v>22</v>
      </c>
      <c r="AJ1006" s="0" t="s">
        <v>3622</v>
      </c>
      <c r="AK1006" s="0" t="s">
        <v>3622</v>
      </c>
    </row>
    <row customHeight="1" ht="11.25">
      <c r="A1007" s="0" t="s">
        <v>22</v>
      </c>
      <c r="B1007" s="0" t="s">
        <v>48</v>
      </c>
      <c r="C1007" s="0" t="s">
        <v>50</v>
      </c>
      <c r="D1007" s="0" t="s">
        <v>22</v>
      </c>
      <c r="E1007" s="0" t="s">
        <v>5558</v>
      </c>
      <c r="F1007" s="0" t="s">
        <v>1257</v>
      </c>
      <c r="G1007" s="0" t="s">
        <v>195</v>
      </c>
      <c r="H1007" s="0" t="s">
        <v>195</v>
      </c>
      <c r="I1007" s="0" t="s">
        <v>196</v>
      </c>
      <c r="J1007" s="0" t="s">
        <v>5559</v>
      </c>
      <c r="K1007" s="0" t="s">
        <v>5560</v>
      </c>
      <c r="L1007" s="0" t="s">
        <v>5561</v>
      </c>
      <c r="M1007" s="0" t="s">
        <v>1261</v>
      </c>
      <c r="N1007" s="0" t="s">
        <v>98</v>
      </c>
      <c r="O1007" s="0" t="s">
        <v>195</v>
      </c>
      <c r="P1007" s="0" t="s">
        <v>195</v>
      </c>
      <c r="Q1007" s="0" t="s">
        <v>196</v>
      </c>
      <c r="R1007" s="0" t="s">
        <v>5559</v>
      </c>
      <c r="S1007" s="0" t="s">
        <v>5560</v>
      </c>
      <c r="T1007" s="0" t="s">
        <v>3604</v>
      </c>
      <c r="U1007" s="0" t="s">
        <v>3605</v>
      </c>
      <c r="V1007" s="0" t="s">
        <v>3606</v>
      </c>
      <c r="W1007" s="0" t="s">
        <v>3607</v>
      </c>
      <c r="X1007" s="0" t="s">
        <v>3608</v>
      </c>
      <c r="Y1007" s="0" t="s">
        <v>3605</v>
      </c>
      <c r="Z1007" s="0" t="s">
        <v>5562</v>
      </c>
      <c r="AA1007" s="0" t="s">
        <v>5563</v>
      </c>
      <c r="AB1007" s="0" t="s">
        <v>5564</v>
      </c>
      <c r="AC1007" s="0" t="s">
        <v>19</v>
      </c>
      <c r="AD1007" s="0" t="s">
        <v>19</v>
      </c>
      <c r="AE1007" s="0" t="s">
        <v>61</v>
      </c>
      <c r="AF1007" s="0" t="s">
        <v>22</v>
      </c>
      <c r="AG1007" s="0" t="s">
        <v>22</v>
      </c>
      <c r="AH1007" s="0" t="s">
        <v>22</v>
      </c>
      <c r="AI1007" s="0" t="s">
        <v>22</v>
      </c>
      <c r="AJ1007" s="0" t="s">
        <v>3622</v>
      </c>
      <c r="AK1007" s="0" t="s">
        <v>3622</v>
      </c>
    </row>
    <row customHeight="1" ht="11.25">
      <c r="A1008" s="0" t="s">
        <v>22</v>
      </c>
      <c r="B1008" s="0" t="s">
        <v>48</v>
      </c>
      <c r="C1008" s="0" t="s">
        <v>50</v>
      </c>
      <c r="D1008" s="0" t="s">
        <v>22</v>
      </c>
      <c r="E1008" s="0" t="s">
        <v>5558</v>
      </c>
      <c r="F1008" s="0" t="s">
        <v>1257</v>
      </c>
      <c r="G1008" s="0" t="s">
        <v>195</v>
      </c>
      <c r="H1008" s="0" t="s">
        <v>195</v>
      </c>
      <c r="I1008" s="0" t="s">
        <v>196</v>
      </c>
      <c r="J1008" s="0" t="s">
        <v>5559</v>
      </c>
      <c r="K1008" s="0" t="s">
        <v>5560</v>
      </c>
      <c r="L1008" s="0" t="s">
        <v>5561</v>
      </c>
      <c r="M1008" s="0" t="s">
        <v>1261</v>
      </c>
      <c r="N1008" s="0" t="s">
        <v>98</v>
      </c>
      <c r="O1008" s="0" t="s">
        <v>195</v>
      </c>
      <c r="P1008" s="0" t="s">
        <v>195</v>
      </c>
      <c r="Q1008" s="0" t="s">
        <v>196</v>
      </c>
      <c r="R1008" s="0" t="s">
        <v>5559</v>
      </c>
      <c r="S1008" s="0" t="s">
        <v>5560</v>
      </c>
      <c r="T1008" s="0" t="s">
        <v>3604</v>
      </c>
      <c r="U1008" s="0" t="s">
        <v>3605</v>
      </c>
      <c r="V1008" s="0" t="s">
        <v>3606</v>
      </c>
      <c r="W1008" s="0" t="s">
        <v>3607</v>
      </c>
      <c r="X1008" s="0" t="s">
        <v>3608</v>
      </c>
      <c r="Y1008" s="0" t="s">
        <v>3605</v>
      </c>
      <c r="Z1008" s="0" t="s">
        <v>5562</v>
      </c>
      <c r="AA1008" s="0" t="s">
        <v>5563</v>
      </c>
      <c r="AB1008" s="0" t="s">
        <v>5564</v>
      </c>
      <c r="AC1008" s="0" t="s">
        <v>19</v>
      </c>
      <c r="AD1008" s="0" t="s">
        <v>19</v>
      </c>
      <c r="AE1008" s="0" t="s">
        <v>61</v>
      </c>
      <c r="AF1008" s="0" t="s">
        <v>22</v>
      </c>
      <c r="AG1008" s="0" t="s">
        <v>22</v>
      </c>
      <c r="AH1008" s="0" t="s">
        <v>22</v>
      </c>
      <c r="AI1008" s="0" t="s">
        <v>22</v>
      </c>
      <c r="AJ1008" s="0" t="s">
        <v>3622</v>
      </c>
      <c r="AK1008" s="0" t="s">
        <v>3622</v>
      </c>
    </row>
    <row customHeight="1" ht="11.25">
      <c r="A1009" s="0" t="s">
        <v>22</v>
      </c>
      <c r="B1009" s="0" t="s">
        <v>48</v>
      </c>
      <c r="C1009" s="0" t="s">
        <v>50</v>
      </c>
      <c r="D1009" s="0" t="s">
        <v>22</v>
      </c>
      <c r="E1009" s="0" t="s">
        <v>5565</v>
      </c>
      <c r="F1009" s="0" t="s">
        <v>1257</v>
      </c>
      <c r="G1009" s="0" t="s">
        <v>1581</v>
      </c>
      <c r="H1009" s="0" t="s">
        <v>1581</v>
      </c>
      <c r="I1009" s="0" t="s">
        <v>1582</v>
      </c>
      <c r="J1009" s="0" t="s">
        <v>1583</v>
      </c>
      <c r="K1009" s="0" t="s">
        <v>1584</v>
      </c>
      <c r="L1009" s="0" t="s">
        <v>1585</v>
      </c>
      <c r="M1009" s="0" t="s">
        <v>5566</v>
      </c>
      <c r="N1009" s="0" t="s">
        <v>98</v>
      </c>
      <c r="O1009" s="0" t="s">
        <v>1581</v>
      </c>
      <c r="P1009" s="0" t="s">
        <v>1581</v>
      </c>
      <c r="Q1009" s="0" t="s">
        <v>1582</v>
      </c>
      <c r="R1009" s="0" t="s">
        <v>1583</v>
      </c>
      <c r="S1009" s="0" t="s">
        <v>1584</v>
      </c>
      <c r="T1009" s="0" t="s">
        <v>3604</v>
      </c>
      <c r="U1009" s="0" t="s">
        <v>3605</v>
      </c>
      <c r="V1009" s="0" t="s">
        <v>3606</v>
      </c>
      <c r="W1009" s="0" t="s">
        <v>3607</v>
      </c>
      <c r="X1009" s="0" t="s">
        <v>3608</v>
      </c>
      <c r="Y1009" s="0" t="s">
        <v>3605</v>
      </c>
      <c r="Z1009" s="0" t="s">
        <v>5567</v>
      </c>
      <c r="AA1009" s="0" t="s">
        <v>3628</v>
      </c>
      <c r="AB1009" s="0" t="s">
        <v>5568</v>
      </c>
      <c r="AC1009" s="0" t="s">
        <v>19</v>
      </c>
      <c r="AD1009" s="0" t="s">
        <v>19</v>
      </c>
      <c r="AE1009" s="0" t="s">
        <v>61</v>
      </c>
      <c r="AF1009" s="0" t="s">
        <v>22</v>
      </c>
      <c r="AG1009" s="0" t="s">
        <v>22</v>
      </c>
      <c r="AH1009" s="0" t="s">
        <v>22</v>
      </c>
      <c r="AI1009" s="0" t="s">
        <v>22</v>
      </c>
      <c r="AJ1009" s="0" t="s">
        <v>3622</v>
      </c>
      <c r="AK1009" s="0" t="s">
        <v>3622</v>
      </c>
    </row>
    <row customHeight="1" ht="11.25">
      <c r="A1010" s="0" t="s">
        <v>22</v>
      </c>
      <c r="B1010" s="0" t="s">
        <v>48</v>
      </c>
      <c r="C1010" s="0" t="s">
        <v>50</v>
      </c>
      <c r="D1010" s="0" t="s">
        <v>22</v>
      </c>
      <c r="E1010" s="0" t="s">
        <v>5565</v>
      </c>
      <c r="F1010" s="0" t="s">
        <v>1257</v>
      </c>
      <c r="G1010" s="0" t="s">
        <v>110</v>
      </c>
      <c r="H1010" s="0" t="s">
        <v>110</v>
      </c>
      <c r="I1010" s="0" t="s">
        <v>111</v>
      </c>
      <c r="J1010" s="0" t="s">
        <v>1583</v>
      </c>
      <c r="K1010" s="0" t="s">
        <v>5420</v>
      </c>
      <c r="L1010" s="0" t="s">
        <v>1585</v>
      </c>
      <c r="M1010" s="0" t="s">
        <v>5566</v>
      </c>
      <c r="N1010" s="0" t="s">
        <v>98</v>
      </c>
      <c r="O1010" s="0" t="s">
        <v>110</v>
      </c>
      <c r="P1010" s="0" t="s">
        <v>110</v>
      </c>
      <c r="Q1010" s="0" t="s">
        <v>111</v>
      </c>
      <c r="R1010" s="0" t="s">
        <v>1583</v>
      </c>
      <c r="S1010" s="0" t="s">
        <v>5420</v>
      </c>
      <c r="T1010" s="0" t="s">
        <v>3604</v>
      </c>
      <c r="U1010" s="0" t="s">
        <v>3605</v>
      </c>
      <c r="V1010" s="0" t="s">
        <v>3606</v>
      </c>
      <c r="W1010" s="0" t="s">
        <v>3607</v>
      </c>
      <c r="X1010" s="0" t="s">
        <v>3608</v>
      </c>
      <c r="Y1010" s="0" t="s">
        <v>3605</v>
      </c>
      <c r="Z1010" s="0" t="s">
        <v>5567</v>
      </c>
      <c r="AA1010" s="0" t="s">
        <v>3628</v>
      </c>
      <c r="AB1010" s="0" t="s">
        <v>5568</v>
      </c>
      <c r="AC1010" s="0" t="s">
        <v>19</v>
      </c>
      <c r="AD1010" s="0" t="s">
        <v>19</v>
      </c>
      <c r="AE1010" s="0" t="s">
        <v>61</v>
      </c>
      <c r="AF1010" s="0" t="s">
        <v>22</v>
      </c>
      <c r="AG1010" s="0" t="s">
        <v>22</v>
      </c>
      <c r="AH1010" s="0" t="s">
        <v>22</v>
      </c>
      <c r="AI1010" s="0" t="s">
        <v>22</v>
      </c>
      <c r="AJ1010" s="0" t="s">
        <v>3622</v>
      </c>
      <c r="AK1010" s="0" t="s">
        <v>3622</v>
      </c>
    </row>
    <row customHeight="1" ht="11.25">
      <c r="A1011" s="0" t="s">
        <v>22</v>
      </c>
      <c r="B1011" s="0" t="s">
        <v>48</v>
      </c>
      <c r="C1011" s="0" t="s">
        <v>50</v>
      </c>
      <c r="D1011" s="0" t="s">
        <v>22</v>
      </c>
      <c r="E1011" s="0" t="s">
        <v>5569</v>
      </c>
      <c r="F1011" s="0" t="s">
        <v>1257</v>
      </c>
      <c r="G1011" s="0" t="s">
        <v>1581</v>
      </c>
      <c r="H1011" s="0" t="s">
        <v>1581</v>
      </c>
      <c r="I1011" s="0" t="s">
        <v>1582</v>
      </c>
      <c r="J1011" s="0" t="s">
        <v>5371</v>
      </c>
      <c r="K1011" s="0" t="s">
        <v>5372</v>
      </c>
      <c r="L1011" s="0" t="s">
        <v>5512</v>
      </c>
      <c r="M1011" s="0" t="s">
        <v>5570</v>
      </c>
      <c r="N1011" s="0" t="s">
        <v>98</v>
      </c>
      <c r="O1011" s="0" t="s">
        <v>1581</v>
      </c>
      <c r="P1011" s="0" t="s">
        <v>1581</v>
      </c>
      <c r="Q1011" s="0" t="s">
        <v>1582</v>
      </c>
      <c r="R1011" s="0" t="s">
        <v>5371</v>
      </c>
      <c r="S1011" s="0" t="s">
        <v>5372</v>
      </c>
      <c r="T1011" s="0" t="s">
        <v>3604</v>
      </c>
      <c r="U1011" s="0" t="s">
        <v>3605</v>
      </c>
      <c r="V1011" s="0" t="s">
        <v>3606</v>
      </c>
      <c r="W1011" s="0" t="s">
        <v>3607</v>
      </c>
      <c r="X1011" s="0" t="s">
        <v>3608</v>
      </c>
      <c r="Y1011" s="0" t="s">
        <v>3605</v>
      </c>
      <c r="Z1011" s="0" t="s">
        <v>5571</v>
      </c>
      <c r="AA1011" s="0" t="s">
        <v>5572</v>
      </c>
      <c r="AB1011" s="0" t="s">
        <v>5573</v>
      </c>
      <c r="AC1011" s="0" t="s">
        <v>19</v>
      </c>
      <c r="AD1011" s="0" t="s">
        <v>19</v>
      </c>
      <c r="AE1011" s="0" t="s">
        <v>61</v>
      </c>
      <c r="AF1011" s="0" t="s">
        <v>22</v>
      </c>
      <c r="AG1011" s="0" t="s">
        <v>22</v>
      </c>
      <c r="AH1011" s="0" t="s">
        <v>22</v>
      </c>
      <c r="AI1011" s="0" t="s">
        <v>22</v>
      </c>
      <c r="AJ1011" s="0" t="s">
        <v>3622</v>
      </c>
      <c r="AK1011" s="0" t="s">
        <v>3622</v>
      </c>
    </row>
    <row customHeight="1" ht="11.25">
      <c r="A1012" s="0" t="s">
        <v>22</v>
      </c>
      <c r="B1012" s="0" t="s">
        <v>48</v>
      </c>
      <c r="C1012" s="0" t="s">
        <v>50</v>
      </c>
      <c r="D1012" s="0" t="s">
        <v>22</v>
      </c>
      <c r="E1012" s="0" t="s">
        <v>5569</v>
      </c>
      <c r="F1012" s="0" t="s">
        <v>1257</v>
      </c>
      <c r="G1012" s="0" t="s">
        <v>110</v>
      </c>
      <c r="H1012" s="0" t="s">
        <v>110</v>
      </c>
      <c r="I1012" s="0" t="s">
        <v>111</v>
      </c>
      <c r="J1012" s="0" t="s">
        <v>5371</v>
      </c>
      <c r="K1012" s="0" t="s">
        <v>5378</v>
      </c>
      <c r="L1012" s="0" t="s">
        <v>5512</v>
      </c>
      <c r="M1012" s="0" t="s">
        <v>5570</v>
      </c>
      <c r="N1012" s="0" t="s">
        <v>98</v>
      </c>
      <c r="O1012" s="0" t="s">
        <v>110</v>
      </c>
      <c r="P1012" s="0" t="s">
        <v>110</v>
      </c>
      <c r="Q1012" s="0" t="s">
        <v>111</v>
      </c>
      <c r="R1012" s="0" t="s">
        <v>5371</v>
      </c>
      <c r="S1012" s="0" t="s">
        <v>5378</v>
      </c>
      <c r="T1012" s="0" t="s">
        <v>3604</v>
      </c>
      <c r="U1012" s="0" t="s">
        <v>3605</v>
      </c>
      <c r="V1012" s="0" t="s">
        <v>3606</v>
      </c>
      <c r="W1012" s="0" t="s">
        <v>3607</v>
      </c>
      <c r="X1012" s="0" t="s">
        <v>3608</v>
      </c>
      <c r="Y1012" s="0" t="s">
        <v>3605</v>
      </c>
      <c r="Z1012" s="0" t="s">
        <v>5571</v>
      </c>
      <c r="AA1012" s="0" t="s">
        <v>5572</v>
      </c>
      <c r="AB1012" s="0" t="s">
        <v>5573</v>
      </c>
      <c r="AC1012" s="0" t="s">
        <v>19</v>
      </c>
      <c r="AD1012" s="0" t="s">
        <v>19</v>
      </c>
      <c r="AE1012" s="0" t="s">
        <v>61</v>
      </c>
      <c r="AF1012" s="0" t="s">
        <v>22</v>
      </c>
      <c r="AG1012" s="0" t="s">
        <v>22</v>
      </c>
      <c r="AH1012" s="0" t="s">
        <v>22</v>
      </c>
      <c r="AI1012" s="0" t="s">
        <v>22</v>
      </c>
      <c r="AJ1012" s="0" t="s">
        <v>3622</v>
      </c>
      <c r="AK1012" s="0" t="s">
        <v>3622</v>
      </c>
    </row>
    <row customHeight="1" ht="11.25">
      <c r="A1013" s="0" t="s">
        <v>22</v>
      </c>
      <c r="B1013" s="0" t="s">
        <v>48</v>
      </c>
      <c r="C1013" s="0" t="s">
        <v>50</v>
      </c>
      <c r="D1013" s="0" t="s">
        <v>22</v>
      </c>
      <c r="E1013" s="0" t="s">
        <v>5574</v>
      </c>
      <c r="F1013" s="0" t="s">
        <v>1257</v>
      </c>
      <c r="G1013" s="0" t="s">
        <v>1581</v>
      </c>
      <c r="H1013" s="0" t="s">
        <v>1581</v>
      </c>
      <c r="I1013" s="0" t="s">
        <v>1582</v>
      </c>
      <c r="J1013" s="0" t="s">
        <v>5371</v>
      </c>
      <c r="K1013" s="0" t="s">
        <v>5372</v>
      </c>
      <c r="L1013" s="0" t="s">
        <v>5512</v>
      </c>
      <c r="M1013" s="0" t="s">
        <v>5570</v>
      </c>
      <c r="N1013" s="0" t="s">
        <v>98</v>
      </c>
      <c r="O1013" s="0" t="s">
        <v>1581</v>
      </c>
      <c r="P1013" s="0" t="s">
        <v>1581</v>
      </c>
      <c r="Q1013" s="0" t="s">
        <v>1582</v>
      </c>
      <c r="R1013" s="0" t="s">
        <v>5371</v>
      </c>
      <c r="S1013" s="0" t="s">
        <v>5372</v>
      </c>
      <c r="T1013" s="0" t="s">
        <v>3604</v>
      </c>
      <c r="U1013" s="0" t="s">
        <v>3605</v>
      </c>
      <c r="V1013" s="0" t="s">
        <v>3606</v>
      </c>
      <c r="W1013" s="0" t="s">
        <v>3607</v>
      </c>
      <c r="X1013" s="0" t="s">
        <v>3608</v>
      </c>
      <c r="Y1013" s="0" t="s">
        <v>3605</v>
      </c>
      <c r="Z1013" s="0" t="s">
        <v>5575</v>
      </c>
      <c r="AA1013" s="0" t="s">
        <v>5576</v>
      </c>
      <c r="AB1013" s="0" t="s">
        <v>5577</v>
      </c>
      <c r="AC1013" s="0" t="s">
        <v>19</v>
      </c>
      <c r="AD1013" s="0" t="s">
        <v>19</v>
      </c>
      <c r="AE1013" s="0" t="s">
        <v>61</v>
      </c>
      <c r="AF1013" s="0" t="s">
        <v>22</v>
      </c>
      <c r="AG1013" s="0" t="s">
        <v>22</v>
      </c>
      <c r="AH1013" s="0" t="s">
        <v>22</v>
      </c>
      <c r="AI1013" s="0" t="s">
        <v>22</v>
      </c>
      <c r="AJ1013" s="0" t="s">
        <v>3622</v>
      </c>
      <c r="AK1013" s="0" t="s">
        <v>3622</v>
      </c>
    </row>
    <row customHeight="1" ht="11.25">
      <c r="A1014" s="0" t="s">
        <v>22</v>
      </c>
      <c r="B1014" s="0" t="s">
        <v>48</v>
      </c>
      <c r="C1014" s="0" t="s">
        <v>50</v>
      </c>
      <c r="D1014" s="0" t="s">
        <v>22</v>
      </c>
      <c r="E1014" s="0" t="s">
        <v>5574</v>
      </c>
      <c r="F1014" s="0" t="s">
        <v>1257</v>
      </c>
      <c r="G1014" s="0" t="s">
        <v>110</v>
      </c>
      <c r="H1014" s="0" t="s">
        <v>110</v>
      </c>
      <c r="I1014" s="0" t="s">
        <v>111</v>
      </c>
      <c r="J1014" s="0" t="s">
        <v>5371</v>
      </c>
      <c r="K1014" s="0" t="s">
        <v>5378</v>
      </c>
      <c r="L1014" s="0" t="s">
        <v>5512</v>
      </c>
      <c r="M1014" s="0" t="s">
        <v>5570</v>
      </c>
      <c r="N1014" s="0" t="s">
        <v>98</v>
      </c>
      <c r="O1014" s="0" t="s">
        <v>110</v>
      </c>
      <c r="P1014" s="0" t="s">
        <v>110</v>
      </c>
      <c r="Q1014" s="0" t="s">
        <v>111</v>
      </c>
      <c r="R1014" s="0" t="s">
        <v>5371</v>
      </c>
      <c r="S1014" s="0" t="s">
        <v>5378</v>
      </c>
      <c r="T1014" s="0" t="s">
        <v>3604</v>
      </c>
      <c r="U1014" s="0" t="s">
        <v>3605</v>
      </c>
      <c r="V1014" s="0" t="s">
        <v>3606</v>
      </c>
      <c r="W1014" s="0" t="s">
        <v>3607</v>
      </c>
      <c r="X1014" s="0" t="s">
        <v>3608</v>
      </c>
      <c r="Y1014" s="0" t="s">
        <v>3605</v>
      </c>
      <c r="Z1014" s="0" t="s">
        <v>5575</v>
      </c>
      <c r="AA1014" s="0" t="s">
        <v>5576</v>
      </c>
      <c r="AB1014" s="0" t="s">
        <v>5577</v>
      </c>
      <c r="AC1014" s="0" t="s">
        <v>19</v>
      </c>
      <c r="AD1014" s="0" t="s">
        <v>19</v>
      </c>
      <c r="AE1014" s="0" t="s">
        <v>61</v>
      </c>
      <c r="AF1014" s="0" t="s">
        <v>22</v>
      </c>
      <c r="AG1014" s="0" t="s">
        <v>22</v>
      </c>
      <c r="AH1014" s="0" t="s">
        <v>22</v>
      </c>
      <c r="AI1014" s="0" t="s">
        <v>22</v>
      </c>
      <c r="AJ1014" s="0" t="s">
        <v>3622</v>
      </c>
      <c r="AK1014" s="0" t="s">
        <v>3622</v>
      </c>
    </row>
    <row customHeight="1" ht="11.25">
      <c r="A1015" s="0" t="s">
        <v>22</v>
      </c>
      <c r="B1015" s="0" t="s">
        <v>48</v>
      </c>
      <c r="C1015" s="0" t="s">
        <v>50</v>
      </c>
      <c r="D1015" s="0" t="s">
        <v>22</v>
      </c>
      <c r="E1015" s="0" t="s">
        <v>5578</v>
      </c>
      <c r="F1015" s="0" t="s">
        <v>1257</v>
      </c>
      <c r="G1015" s="0" t="s">
        <v>192</v>
      </c>
      <c r="H1015" s="0" t="s">
        <v>192</v>
      </c>
      <c r="I1015" s="0" t="s">
        <v>193</v>
      </c>
      <c r="J1015" s="0" t="s">
        <v>5579</v>
      </c>
      <c r="K1015" s="0" t="s">
        <v>5580</v>
      </c>
      <c r="L1015" s="0" t="s">
        <v>5581</v>
      </c>
      <c r="M1015" s="0" t="s">
        <v>5582</v>
      </c>
      <c r="N1015" s="0" t="s">
        <v>98</v>
      </c>
      <c r="O1015" s="0" t="s">
        <v>192</v>
      </c>
      <c r="P1015" s="0" t="s">
        <v>192</v>
      </c>
      <c r="Q1015" s="0" t="s">
        <v>193</v>
      </c>
      <c r="R1015" s="0" t="s">
        <v>5579</v>
      </c>
      <c r="S1015" s="0" t="s">
        <v>5580</v>
      </c>
      <c r="T1015" s="0" t="s">
        <v>3604</v>
      </c>
      <c r="U1015" s="0" t="s">
        <v>3605</v>
      </c>
      <c r="V1015" s="0" t="s">
        <v>3606</v>
      </c>
      <c r="W1015" s="0" t="s">
        <v>3607</v>
      </c>
      <c r="X1015" s="0" t="s">
        <v>3608</v>
      </c>
      <c r="Y1015" s="0" t="s">
        <v>3605</v>
      </c>
      <c r="Z1015" s="0" t="s">
        <v>5583</v>
      </c>
      <c r="AA1015" s="0" t="s">
        <v>5584</v>
      </c>
      <c r="AB1015" s="0" t="s">
        <v>5585</v>
      </c>
      <c r="AC1015" s="0" t="s">
        <v>19</v>
      </c>
      <c r="AD1015" s="0" t="s">
        <v>19</v>
      </c>
      <c r="AE1015" s="0" t="s">
        <v>61</v>
      </c>
      <c r="AF1015" s="0" t="s">
        <v>22</v>
      </c>
      <c r="AG1015" s="0" t="s">
        <v>22</v>
      </c>
      <c r="AH1015" s="0" t="s">
        <v>22</v>
      </c>
      <c r="AI1015" s="0" t="s">
        <v>22</v>
      </c>
      <c r="AJ1015" s="0" t="s">
        <v>3622</v>
      </c>
      <c r="AK1015" s="0" t="s">
        <v>3622</v>
      </c>
    </row>
    <row customHeight="1" ht="11.25">
      <c r="A1016" s="0" t="s">
        <v>22</v>
      </c>
      <c r="B1016" s="0" t="s">
        <v>48</v>
      </c>
      <c r="C1016" s="0" t="s">
        <v>50</v>
      </c>
      <c r="D1016" s="0" t="s">
        <v>22</v>
      </c>
      <c r="E1016" s="0" t="s">
        <v>5578</v>
      </c>
      <c r="F1016" s="0" t="s">
        <v>1257</v>
      </c>
      <c r="G1016" s="0" t="s">
        <v>192</v>
      </c>
      <c r="H1016" s="0" t="s">
        <v>192</v>
      </c>
      <c r="I1016" s="0" t="s">
        <v>193</v>
      </c>
      <c r="J1016" s="0" t="s">
        <v>5579</v>
      </c>
      <c r="K1016" s="0" t="s">
        <v>5580</v>
      </c>
      <c r="L1016" s="0" t="s">
        <v>5581</v>
      </c>
      <c r="M1016" s="0" t="s">
        <v>5582</v>
      </c>
      <c r="N1016" s="0" t="s">
        <v>98</v>
      </c>
      <c r="O1016" s="0" t="s">
        <v>192</v>
      </c>
      <c r="P1016" s="0" t="s">
        <v>192</v>
      </c>
      <c r="Q1016" s="0" t="s">
        <v>193</v>
      </c>
      <c r="R1016" s="0" t="s">
        <v>5579</v>
      </c>
      <c r="S1016" s="0" t="s">
        <v>5580</v>
      </c>
      <c r="T1016" s="0" t="s">
        <v>3604</v>
      </c>
      <c r="U1016" s="0" t="s">
        <v>3605</v>
      </c>
      <c r="V1016" s="0" t="s">
        <v>3606</v>
      </c>
      <c r="W1016" s="0" t="s">
        <v>3607</v>
      </c>
      <c r="X1016" s="0" t="s">
        <v>3608</v>
      </c>
      <c r="Y1016" s="0" t="s">
        <v>3605</v>
      </c>
      <c r="Z1016" s="0" t="s">
        <v>5583</v>
      </c>
      <c r="AA1016" s="0" t="s">
        <v>5584</v>
      </c>
      <c r="AB1016" s="0" t="s">
        <v>5585</v>
      </c>
      <c r="AC1016" s="0" t="s">
        <v>19</v>
      </c>
      <c r="AD1016" s="0" t="s">
        <v>19</v>
      </c>
      <c r="AE1016" s="0" t="s">
        <v>61</v>
      </c>
      <c r="AF1016" s="0" t="s">
        <v>22</v>
      </c>
      <c r="AG1016" s="0" t="s">
        <v>22</v>
      </c>
      <c r="AH1016" s="0" t="s">
        <v>22</v>
      </c>
      <c r="AI1016" s="0" t="s">
        <v>22</v>
      </c>
      <c r="AJ1016" s="0" t="s">
        <v>3622</v>
      </c>
      <c r="AK1016" s="0" t="s">
        <v>3622</v>
      </c>
    </row>
    <row customHeight="1" ht="11.25">
      <c r="A1017" s="0" t="s">
        <v>22</v>
      </c>
      <c r="B1017" s="0" t="s">
        <v>48</v>
      </c>
      <c r="C1017" s="0" t="s">
        <v>50</v>
      </c>
      <c r="D1017" s="0" t="s">
        <v>22</v>
      </c>
      <c r="E1017" s="0" t="s">
        <v>5586</v>
      </c>
      <c r="F1017" s="0" t="s">
        <v>1257</v>
      </c>
      <c r="G1017" s="0" t="s">
        <v>192</v>
      </c>
      <c r="H1017" s="0" t="s">
        <v>192</v>
      </c>
      <c r="I1017" s="0" t="s">
        <v>193</v>
      </c>
      <c r="J1017" s="0" t="s">
        <v>5587</v>
      </c>
      <c r="K1017" s="0" t="s">
        <v>5588</v>
      </c>
      <c r="L1017" s="0" t="s">
        <v>5587</v>
      </c>
      <c r="M1017" s="0" t="s">
        <v>5589</v>
      </c>
      <c r="N1017" s="0" t="s">
        <v>98</v>
      </c>
      <c r="O1017" s="0" t="s">
        <v>192</v>
      </c>
      <c r="P1017" s="0" t="s">
        <v>192</v>
      </c>
      <c r="Q1017" s="0" t="s">
        <v>193</v>
      </c>
      <c r="R1017" s="0" t="s">
        <v>5587</v>
      </c>
      <c r="S1017" s="0" t="s">
        <v>5588</v>
      </c>
      <c r="T1017" s="0" t="s">
        <v>3604</v>
      </c>
      <c r="U1017" s="0" t="s">
        <v>3605</v>
      </c>
      <c r="V1017" s="0" t="s">
        <v>3606</v>
      </c>
      <c r="W1017" s="0" t="s">
        <v>3607</v>
      </c>
      <c r="X1017" s="0" t="s">
        <v>3608</v>
      </c>
      <c r="Y1017" s="0" t="s">
        <v>3605</v>
      </c>
      <c r="Z1017" s="0" t="s">
        <v>5590</v>
      </c>
      <c r="AA1017" s="0" t="s">
        <v>5591</v>
      </c>
      <c r="AB1017" s="0" t="s">
        <v>5592</v>
      </c>
      <c r="AC1017" s="0" t="s">
        <v>19</v>
      </c>
      <c r="AD1017" s="0" t="s">
        <v>19</v>
      </c>
      <c r="AE1017" s="0" t="s">
        <v>61</v>
      </c>
      <c r="AF1017" s="0" t="s">
        <v>22</v>
      </c>
      <c r="AG1017" s="0" t="s">
        <v>22</v>
      </c>
      <c r="AH1017" s="0" t="s">
        <v>22</v>
      </c>
      <c r="AI1017" s="0" t="s">
        <v>22</v>
      </c>
      <c r="AJ1017" s="0" t="s">
        <v>3622</v>
      </c>
      <c r="AK1017" s="0" t="s">
        <v>3622</v>
      </c>
    </row>
    <row customHeight="1" ht="11.25">
      <c r="A1018" s="0" t="s">
        <v>22</v>
      </c>
      <c r="B1018" s="0" t="s">
        <v>48</v>
      </c>
      <c r="C1018" s="0" t="s">
        <v>50</v>
      </c>
      <c r="D1018" s="0" t="s">
        <v>22</v>
      </c>
      <c r="E1018" s="0" t="s">
        <v>5586</v>
      </c>
      <c r="F1018" s="0" t="s">
        <v>1257</v>
      </c>
      <c r="G1018" s="0" t="s">
        <v>192</v>
      </c>
      <c r="H1018" s="0" t="s">
        <v>192</v>
      </c>
      <c r="I1018" s="0" t="s">
        <v>193</v>
      </c>
      <c r="J1018" s="0" t="s">
        <v>5587</v>
      </c>
      <c r="K1018" s="0" t="s">
        <v>5588</v>
      </c>
      <c r="L1018" s="0" t="s">
        <v>5587</v>
      </c>
      <c r="M1018" s="0" t="s">
        <v>5589</v>
      </c>
      <c r="N1018" s="0" t="s">
        <v>98</v>
      </c>
      <c r="O1018" s="0" t="s">
        <v>192</v>
      </c>
      <c r="P1018" s="0" t="s">
        <v>192</v>
      </c>
      <c r="Q1018" s="0" t="s">
        <v>193</v>
      </c>
      <c r="R1018" s="0" t="s">
        <v>5587</v>
      </c>
      <c r="S1018" s="0" t="s">
        <v>5588</v>
      </c>
      <c r="T1018" s="0" t="s">
        <v>3604</v>
      </c>
      <c r="U1018" s="0" t="s">
        <v>3605</v>
      </c>
      <c r="V1018" s="0" t="s">
        <v>3606</v>
      </c>
      <c r="W1018" s="0" t="s">
        <v>3607</v>
      </c>
      <c r="X1018" s="0" t="s">
        <v>3608</v>
      </c>
      <c r="Y1018" s="0" t="s">
        <v>3605</v>
      </c>
      <c r="Z1018" s="0" t="s">
        <v>5590</v>
      </c>
      <c r="AA1018" s="0" t="s">
        <v>5591</v>
      </c>
      <c r="AB1018" s="0" t="s">
        <v>5592</v>
      </c>
      <c r="AC1018" s="0" t="s">
        <v>19</v>
      </c>
      <c r="AD1018" s="0" t="s">
        <v>19</v>
      </c>
      <c r="AE1018" s="0" t="s">
        <v>61</v>
      </c>
      <c r="AF1018" s="0" t="s">
        <v>22</v>
      </c>
      <c r="AG1018" s="0" t="s">
        <v>22</v>
      </c>
      <c r="AH1018" s="0" t="s">
        <v>22</v>
      </c>
      <c r="AI1018" s="0" t="s">
        <v>22</v>
      </c>
      <c r="AJ1018" s="0" t="s">
        <v>3622</v>
      </c>
      <c r="AK1018" s="0" t="s">
        <v>3622</v>
      </c>
    </row>
    <row customHeight="1" ht="11.25">
      <c r="A1019" s="0" t="s">
        <v>22</v>
      </c>
      <c r="B1019" s="0" t="s">
        <v>48</v>
      </c>
      <c r="C1019" s="0" t="s">
        <v>50</v>
      </c>
      <c r="D1019" s="0" t="s">
        <v>22</v>
      </c>
      <c r="E1019" s="0" t="s">
        <v>5593</v>
      </c>
      <c r="F1019" s="0" t="s">
        <v>1257</v>
      </c>
      <c r="G1019" s="0" t="s">
        <v>192</v>
      </c>
      <c r="H1019" s="0" t="s">
        <v>192</v>
      </c>
      <c r="I1019" s="0" t="s">
        <v>193</v>
      </c>
      <c r="J1019" s="0" t="s">
        <v>5587</v>
      </c>
      <c r="K1019" s="0" t="s">
        <v>5588</v>
      </c>
      <c r="L1019" s="0" t="s">
        <v>5587</v>
      </c>
      <c r="M1019" s="0" t="s">
        <v>5594</v>
      </c>
      <c r="N1019" s="0" t="s">
        <v>98</v>
      </c>
      <c r="O1019" s="0" t="s">
        <v>192</v>
      </c>
      <c r="P1019" s="0" t="s">
        <v>192</v>
      </c>
      <c r="Q1019" s="0" t="s">
        <v>193</v>
      </c>
      <c r="R1019" s="0" t="s">
        <v>5587</v>
      </c>
      <c r="S1019" s="0" t="s">
        <v>5588</v>
      </c>
      <c r="T1019" s="0" t="s">
        <v>3604</v>
      </c>
      <c r="U1019" s="0" t="s">
        <v>3605</v>
      </c>
      <c r="V1019" s="0" t="s">
        <v>3606</v>
      </c>
      <c r="W1019" s="0" t="s">
        <v>3607</v>
      </c>
      <c r="X1019" s="0" t="s">
        <v>3608</v>
      </c>
      <c r="Y1019" s="0" t="s">
        <v>3605</v>
      </c>
      <c r="Z1019" s="0" t="s">
        <v>5595</v>
      </c>
      <c r="AA1019" s="0" t="s">
        <v>5596</v>
      </c>
      <c r="AB1019" s="0" t="s">
        <v>5597</v>
      </c>
      <c r="AC1019" s="0" t="s">
        <v>19</v>
      </c>
      <c r="AD1019" s="0" t="s">
        <v>19</v>
      </c>
      <c r="AE1019" s="0" t="s">
        <v>61</v>
      </c>
      <c r="AF1019" s="0" t="s">
        <v>22</v>
      </c>
      <c r="AG1019" s="0" t="s">
        <v>22</v>
      </c>
      <c r="AH1019" s="0" t="s">
        <v>22</v>
      </c>
      <c r="AI1019" s="0" t="s">
        <v>22</v>
      </c>
      <c r="AJ1019" s="0" t="s">
        <v>3622</v>
      </c>
      <c r="AK1019" s="0" t="s">
        <v>3622</v>
      </c>
    </row>
    <row customHeight="1" ht="11.25">
      <c r="A1020" s="0" t="s">
        <v>22</v>
      </c>
      <c r="B1020" s="0" t="s">
        <v>48</v>
      </c>
      <c r="C1020" s="0" t="s">
        <v>50</v>
      </c>
      <c r="D1020" s="0" t="s">
        <v>22</v>
      </c>
      <c r="E1020" s="0" t="s">
        <v>5593</v>
      </c>
      <c r="F1020" s="0" t="s">
        <v>1257</v>
      </c>
      <c r="G1020" s="0" t="s">
        <v>192</v>
      </c>
      <c r="H1020" s="0" t="s">
        <v>192</v>
      </c>
      <c r="I1020" s="0" t="s">
        <v>193</v>
      </c>
      <c r="J1020" s="0" t="s">
        <v>5587</v>
      </c>
      <c r="K1020" s="0" t="s">
        <v>5588</v>
      </c>
      <c r="L1020" s="0" t="s">
        <v>5587</v>
      </c>
      <c r="M1020" s="0" t="s">
        <v>5594</v>
      </c>
      <c r="N1020" s="0" t="s">
        <v>98</v>
      </c>
      <c r="O1020" s="0" t="s">
        <v>192</v>
      </c>
      <c r="P1020" s="0" t="s">
        <v>192</v>
      </c>
      <c r="Q1020" s="0" t="s">
        <v>193</v>
      </c>
      <c r="R1020" s="0" t="s">
        <v>5587</v>
      </c>
      <c r="S1020" s="0" t="s">
        <v>5588</v>
      </c>
      <c r="T1020" s="0" t="s">
        <v>3604</v>
      </c>
      <c r="U1020" s="0" t="s">
        <v>3605</v>
      </c>
      <c r="V1020" s="0" t="s">
        <v>3606</v>
      </c>
      <c r="W1020" s="0" t="s">
        <v>3607</v>
      </c>
      <c r="X1020" s="0" t="s">
        <v>3608</v>
      </c>
      <c r="Y1020" s="0" t="s">
        <v>3605</v>
      </c>
      <c r="Z1020" s="0" t="s">
        <v>5595</v>
      </c>
      <c r="AA1020" s="0" t="s">
        <v>5596</v>
      </c>
      <c r="AB1020" s="0" t="s">
        <v>5597</v>
      </c>
      <c r="AC1020" s="0" t="s">
        <v>19</v>
      </c>
      <c r="AD1020" s="0" t="s">
        <v>19</v>
      </c>
      <c r="AE1020" s="0" t="s">
        <v>61</v>
      </c>
      <c r="AF1020" s="0" t="s">
        <v>22</v>
      </c>
      <c r="AG1020" s="0" t="s">
        <v>22</v>
      </c>
      <c r="AH1020" s="0" t="s">
        <v>22</v>
      </c>
      <c r="AI1020" s="0" t="s">
        <v>22</v>
      </c>
      <c r="AJ1020" s="0" t="s">
        <v>3622</v>
      </c>
      <c r="AK1020" s="0" t="s">
        <v>3622</v>
      </c>
    </row>
    <row customHeight="1" ht="11.25">
      <c r="A1021" s="0" t="s">
        <v>22</v>
      </c>
      <c r="B1021" s="0" t="s">
        <v>48</v>
      </c>
      <c r="C1021" s="0" t="s">
        <v>50</v>
      </c>
      <c r="D1021" s="0" t="s">
        <v>22</v>
      </c>
      <c r="E1021" s="0" t="s">
        <v>5598</v>
      </c>
      <c r="F1021" s="0" t="s">
        <v>1257</v>
      </c>
      <c r="G1021" s="0" t="s">
        <v>136</v>
      </c>
      <c r="H1021" s="0" t="s">
        <v>136</v>
      </c>
      <c r="I1021" s="0" t="s">
        <v>137</v>
      </c>
      <c r="J1021" s="0" t="s">
        <v>5443</v>
      </c>
      <c r="K1021" s="0" t="s">
        <v>5444</v>
      </c>
      <c r="L1021" s="0" t="s">
        <v>5445</v>
      </c>
      <c r="M1021" s="0" t="s">
        <v>1261</v>
      </c>
      <c r="N1021" s="0" t="s">
        <v>98</v>
      </c>
      <c r="O1021" s="0" t="s">
        <v>136</v>
      </c>
      <c r="P1021" s="0" t="s">
        <v>136</v>
      </c>
      <c r="Q1021" s="0" t="s">
        <v>137</v>
      </c>
      <c r="R1021" s="0" t="s">
        <v>5443</v>
      </c>
      <c r="S1021" s="0" t="s">
        <v>5444</v>
      </c>
      <c r="T1021" s="0" t="s">
        <v>3604</v>
      </c>
      <c r="U1021" s="0" t="s">
        <v>3605</v>
      </c>
      <c r="V1021" s="0" t="s">
        <v>3606</v>
      </c>
      <c r="W1021" s="0" t="s">
        <v>3607</v>
      </c>
      <c r="X1021" s="0" t="s">
        <v>3608</v>
      </c>
      <c r="Y1021" s="0" t="s">
        <v>3605</v>
      </c>
      <c r="Z1021" s="0" t="s">
        <v>5599</v>
      </c>
      <c r="AA1021" s="0" t="s">
        <v>3619</v>
      </c>
      <c r="AB1021" s="0" t="s">
        <v>5600</v>
      </c>
      <c r="AC1021" s="0" t="s">
        <v>19</v>
      </c>
      <c r="AD1021" s="0" t="s">
        <v>19</v>
      </c>
      <c r="AE1021" s="0" t="s">
        <v>61</v>
      </c>
      <c r="AF1021" s="0" t="s">
        <v>22</v>
      </c>
      <c r="AG1021" s="0" t="s">
        <v>22</v>
      </c>
      <c r="AH1021" s="0" t="s">
        <v>22</v>
      </c>
      <c r="AI1021" s="0" t="s">
        <v>22</v>
      </c>
      <c r="AJ1021" s="0" t="s">
        <v>3622</v>
      </c>
      <c r="AK1021" s="0" t="s">
        <v>3622</v>
      </c>
    </row>
    <row customHeight="1" ht="11.25">
      <c r="A1022" s="0" t="s">
        <v>22</v>
      </c>
      <c r="B1022" s="0" t="s">
        <v>48</v>
      </c>
      <c r="C1022" s="0" t="s">
        <v>50</v>
      </c>
      <c r="D1022" s="0" t="s">
        <v>22</v>
      </c>
      <c r="E1022" s="0" t="s">
        <v>5598</v>
      </c>
      <c r="F1022" s="0" t="s">
        <v>1257</v>
      </c>
      <c r="G1022" s="0" t="s">
        <v>136</v>
      </c>
      <c r="H1022" s="0" t="s">
        <v>136</v>
      </c>
      <c r="I1022" s="0" t="s">
        <v>137</v>
      </c>
      <c r="J1022" s="0" t="s">
        <v>5443</v>
      </c>
      <c r="K1022" s="0" t="s">
        <v>5444</v>
      </c>
      <c r="L1022" s="0" t="s">
        <v>5445</v>
      </c>
      <c r="M1022" s="0" t="s">
        <v>1261</v>
      </c>
      <c r="N1022" s="0" t="s">
        <v>98</v>
      </c>
      <c r="O1022" s="0" t="s">
        <v>136</v>
      </c>
      <c r="P1022" s="0" t="s">
        <v>136</v>
      </c>
      <c r="Q1022" s="0" t="s">
        <v>137</v>
      </c>
      <c r="R1022" s="0" t="s">
        <v>5443</v>
      </c>
      <c r="S1022" s="0" t="s">
        <v>5444</v>
      </c>
      <c r="T1022" s="0" t="s">
        <v>3604</v>
      </c>
      <c r="U1022" s="0" t="s">
        <v>3605</v>
      </c>
      <c r="V1022" s="0" t="s">
        <v>3606</v>
      </c>
      <c r="W1022" s="0" t="s">
        <v>3607</v>
      </c>
      <c r="X1022" s="0" t="s">
        <v>3608</v>
      </c>
      <c r="Y1022" s="0" t="s">
        <v>3605</v>
      </c>
      <c r="Z1022" s="0" t="s">
        <v>5599</v>
      </c>
      <c r="AA1022" s="0" t="s">
        <v>3619</v>
      </c>
      <c r="AB1022" s="0" t="s">
        <v>5600</v>
      </c>
      <c r="AC1022" s="0" t="s">
        <v>19</v>
      </c>
      <c r="AD1022" s="0" t="s">
        <v>19</v>
      </c>
      <c r="AE1022" s="0" t="s">
        <v>61</v>
      </c>
      <c r="AF1022" s="0" t="s">
        <v>22</v>
      </c>
      <c r="AG1022" s="0" t="s">
        <v>22</v>
      </c>
      <c r="AH1022" s="0" t="s">
        <v>22</v>
      </c>
      <c r="AI1022" s="0" t="s">
        <v>22</v>
      </c>
      <c r="AJ1022" s="0" t="s">
        <v>3622</v>
      </c>
      <c r="AK1022" s="0" t="s">
        <v>3622</v>
      </c>
    </row>
    <row customHeight="1" ht="11.25">
      <c r="A1023" s="0" t="s">
        <v>22</v>
      </c>
      <c r="B1023" s="0" t="s">
        <v>48</v>
      </c>
      <c r="C1023" s="0" t="s">
        <v>50</v>
      </c>
      <c r="D1023" s="0" t="s">
        <v>22</v>
      </c>
      <c r="E1023" s="0" t="s">
        <v>5601</v>
      </c>
      <c r="F1023" s="0" t="s">
        <v>1257</v>
      </c>
      <c r="G1023" s="0" t="s">
        <v>195</v>
      </c>
      <c r="H1023" s="0" t="s">
        <v>195</v>
      </c>
      <c r="I1023" s="0" t="s">
        <v>196</v>
      </c>
      <c r="J1023" s="0" t="s">
        <v>5602</v>
      </c>
      <c r="K1023" s="0" t="s">
        <v>5603</v>
      </c>
      <c r="L1023" s="0" t="s">
        <v>5604</v>
      </c>
      <c r="M1023" s="0" t="s">
        <v>1261</v>
      </c>
      <c r="N1023" s="0" t="s">
        <v>98</v>
      </c>
      <c r="O1023" s="0" t="s">
        <v>195</v>
      </c>
      <c r="P1023" s="0" t="s">
        <v>195</v>
      </c>
      <c r="Q1023" s="0" t="s">
        <v>196</v>
      </c>
      <c r="R1023" s="0" t="s">
        <v>5602</v>
      </c>
      <c r="S1023" s="0" t="s">
        <v>5603</v>
      </c>
      <c r="T1023" s="0" t="s">
        <v>3604</v>
      </c>
      <c r="U1023" s="0" t="s">
        <v>3605</v>
      </c>
      <c r="V1023" s="0" t="s">
        <v>3606</v>
      </c>
      <c r="W1023" s="0" t="s">
        <v>3607</v>
      </c>
      <c r="X1023" s="0" t="s">
        <v>3608</v>
      </c>
      <c r="Y1023" s="0" t="s">
        <v>3605</v>
      </c>
      <c r="Z1023" s="0" t="s">
        <v>5605</v>
      </c>
      <c r="AA1023" s="0" t="s">
        <v>5606</v>
      </c>
      <c r="AB1023" s="0" t="s">
        <v>5607</v>
      </c>
      <c r="AC1023" s="0" t="s">
        <v>19</v>
      </c>
      <c r="AD1023" s="0" t="s">
        <v>19</v>
      </c>
      <c r="AE1023" s="0" t="s">
        <v>61</v>
      </c>
      <c r="AF1023" s="0" t="s">
        <v>22</v>
      </c>
      <c r="AG1023" s="0" t="s">
        <v>22</v>
      </c>
      <c r="AH1023" s="0" t="s">
        <v>22</v>
      </c>
      <c r="AI1023" s="0" t="s">
        <v>22</v>
      </c>
      <c r="AJ1023" s="0" t="s">
        <v>3622</v>
      </c>
      <c r="AK1023" s="0" t="s">
        <v>3622</v>
      </c>
    </row>
    <row customHeight="1" ht="11.25">
      <c r="A1024" s="0" t="s">
        <v>22</v>
      </c>
      <c r="B1024" s="0" t="s">
        <v>48</v>
      </c>
      <c r="C1024" s="0" t="s">
        <v>50</v>
      </c>
      <c r="D1024" s="0" t="s">
        <v>22</v>
      </c>
      <c r="E1024" s="0" t="s">
        <v>5601</v>
      </c>
      <c r="F1024" s="0" t="s">
        <v>1257</v>
      </c>
      <c r="G1024" s="0" t="s">
        <v>195</v>
      </c>
      <c r="H1024" s="0" t="s">
        <v>195</v>
      </c>
      <c r="I1024" s="0" t="s">
        <v>196</v>
      </c>
      <c r="J1024" s="0" t="s">
        <v>5602</v>
      </c>
      <c r="K1024" s="0" t="s">
        <v>5603</v>
      </c>
      <c r="L1024" s="0" t="s">
        <v>5604</v>
      </c>
      <c r="M1024" s="0" t="s">
        <v>1261</v>
      </c>
      <c r="N1024" s="0" t="s">
        <v>98</v>
      </c>
      <c r="O1024" s="0" t="s">
        <v>195</v>
      </c>
      <c r="P1024" s="0" t="s">
        <v>195</v>
      </c>
      <c r="Q1024" s="0" t="s">
        <v>196</v>
      </c>
      <c r="R1024" s="0" t="s">
        <v>5602</v>
      </c>
      <c r="S1024" s="0" t="s">
        <v>5603</v>
      </c>
      <c r="T1024" s="0" t="s">
        <v>3604</v>
      </c>
      <c r="U1024" s="0" t="s">
        <v>3605</v>
      </c>
      <c r="V1024" s="0" t="s">
        <v>3606</v>
      </c>
      <c r="W1024" s="0" t="s">
        <v>3607</v>
      </c>
      <c r="X1024" s="0" t="s">
        <v>3608</v>
      </c>
      <c r="Y1024" s="0" t="s">
        <v>3605</v>
      </c>
      <c r="Z1024" s="0" t="s">
        <v>5605</v>
      </c>
      <c r="AA1024" s="0" t="s">
        <v>5606</v>
      </c>
      <c r="AB1024" s="0" t="s">
        <v>5607</v>
      </c>
      <c r="AC1024" s="0" t="s">
        <v>19</v>
      </c>
      <c r="AD1024" s="0" t="s">
        <v>19</v>
      </c>
      <c r="AE1024" s="0" t="s">
        <v>61</v>
      </c>
      <c r="AF1024" s="0" t="s">
        <v>22</v>
      </c>
      <c r="AG1024" s="0" t="s">
        <v>22</v>
      </c>
      <c r="AH1024" s="0" t="s">
        <v>22</v>
      </c>
      <c r="AI1024" s="0" t="s">
        <v>22</v>
      </c>
      <c r="AJ1024" s="0" t="s">
        <v>3622</v>
      </c>
      <c r="AK1024" s="0" t="s">
        <v>3622</v>
      </c>
    </row>
    <row customHeight="1" ht="11.25">
      <c r="A1025" s="0" t="s">
        <v>22</v>
      </c>
      <c r="B1025" s="0" t="s">
        <v>48</v>
      </c>
      <c r="C1025" s="0" t="s">
        <v>50</v>
      </c>
      <c r="D1025" s="0" t="s">
        <v>22</v>
      </c>
      <c r="E1025" s="0" t="s">
        <v>5608</v>
      </c>
      <c r="F1025" s="0" t="s">
        <v>1257</v>
      </c>
      <c r="G1025" s="0" t="s">
        <v>188</v>
      </c>
      <c r="H1025" s="0" t="s">
        <v>188</v>
      </c>
      <c r="I1025" s="0" t="s">
        <v>189</v>
      </c>
      <c r="J1025" s="0" t="s">
        <v>1258</v>
      </c>
      <c r="K1025" s="0" t="s">
        <v>1259</v>
      </c>
      <c r="L1025" s="0" t="s">
        <v>1260</v>
      </c>
      <c r="M1025" s="0" t="s">
        <v>1261</v>
      </c>
      <c r="N1025" s="0" t="s">
        <v>98</v>
      </c>
      <c r="O1025" s="0" t="s">
        <v>188</v>
      </c>
      <c r="P1025" s="0" t="s">
        <v>188</v>
      </c>
      <c r="Q1025" s="0" t="s">
        <v>189</v>
      </c>
      <c r="R1025" s="0" t="s">
        <v>1258</v>
      </c>
      <c r="S1025" s="0" t="s">
        <v>1259</v>
      </c>
      <c r="T1025" s="0" t="s">
        <v>3604</v>
      </c>
      <c r="U1025" s="0" t="s">
        <v>3605</v>
      </c>
      <c r="V1025" s="0" t="s">
        <v>3606</v>
      </c>
      <c r="W1025" s="0" t="s">
        <v>3607</v>
      </c>
      <c r="X1025" s="0" t="s">
        <v>3608</v>
      </c>
      <c r="Y1025" s="0" t="s">
        <v>3605</v>
      </c>
      <c r="Z1025" s="0" t="s">
        <v>5609</v>
      </c>
      <c r="AA1025" s="0" t="s">
        <v>5418</v>
      </c>
      <c r="AB1025" s="0" t="s">
        <v>5610</v>
      </c>
      <c r="AC1025" s="0" t="s">
        <v>19</v>
      </c>
      <c r="AD1025" s="0" t="s">
        <v>19</v>
      </c>
      <c r="AE1025" s="0" t="s">
        <v>61</v>
      </c>
      <c r="AF1025" s="0" t="s">
        <v>22</v>
      </c>
      <c r="AG1025" s="0" t="s">
        <v>22</v>
      </c>
      <c r="AH1025" s="0" t="s">
        <v>22</v>
      </c>
      <c r="AI1025" s="0" t="s">
        <v>22</v>
      </c>
      <c r="AJ1025" s="0" t="s">
        <v>5340</v>
      </c>
      <c r="AK1025" s="0" t="s">
        <v>5340</v>
      </c>
    </row>
    <row customHeight="1" ht="11.25">
      <c r="A1026" s="0" t="s">
        <v>22</v>
      </c>
      <c r="B1026" s="0" t="s">
        <v>48</v>
      </c>
      <c r="C1026" s="0" t="s">
        <v>50</v>
      </c>
      <c r="D1026" s="0" t="s">
        <v>22</v>
      </c>
      <c r="E1026" s="0" t="s">
        <v>5608</v>
      </c>
      <c r="F1026" s="0" t="s">
        <v>1257</v>
      </c>
      <c r="G1026" s="0" t="s">
        <v>188</v>
      </c>
      <c r="H1026" s="0" t="s">
        <v>188</v>
      </c>
      <c r="I1026" s="0" t="s">
        <v>189</v>
      </c>
      <c r="J1026" s="0" t="s">
        <v>1258</v>
      </c>
      <c r="K1026" s="0" t="s">
        <v>1259</v>
      </c>
      <c r="L1026" s="0" t="s">
        <v>1260</v>
      </c>
      <c r="M1026" s="0" t="s">
        <v>1261</v>
      </c>
      <c r="N1026" s="0" t="s">
        <v>98</v>
      </c>
      <c r="O1026" s="0" t="s">
        <v>188</v>
      </c>
      <c r="P1026" s="0" t="s">
        <v>188</v>
      </c>
      <c r="Q1026" s="0" t="s">
        <v>189</v>
      </c>
      <c r="R1026" s="0" t="s">
        <v>1258</v>
      </c>
      <c r="S1026" s="0" t="s">
        <v>1259</v>
      </c>
      <c r="T1026" s="0" t="s">
        <v>3604</v>
      </c>
      <c r="U1026" s="0" t="s">
        <v>3605</v>
      </c>
      <c r="V1026" s="0" t="s">
        <v>3606</v>
      </c>
      <c r="W1026" s="0" t="s">
        <v>3607</v>
      </c>
      <c r="X1026" s="0" t="s">
        <v>3608</v>
      </c>
      <c r="Y1026" s="0" t="s">
        <v>3605</v>
      </c>
      <c r="Z1026" s="0" t="s">
        <v>5609</v>
      </c>
      <c r="AA1026" s="0" t="s">
        <v>5418</v>
      </c>
      <c r="AB1026" s="0" t="s">
        <v>5610</v>
      </c>
      <c r="AC1026" s="0" t="s">
        <v>19</v>
      </c>
      <c r="AD1026" s="0" t="s">
        <v>19</v>
      </c>
      <c r="AE1026" s="0" t="s">
        <v>61</v>
      </c>
      <c r="AF1026" s="0" t="s">
        <v>22</v>
      </c>
      <c r="AG1026" s="0" t="s">
        <v>22</v>
      </c>
      <c r="AH1026" s="0" t="s">
        <v>22</v>
      </c>
      <c r="AI1026" s="0" t="s">
        <v>22</v>
      </c>
      <c r="AJ1026" s="0" t="s">
        <v>5340</v>
      </c>
      <c r="AK1026" s="0" t="s">
        <v>5340</v>
      </c>
    </row>
    <row customHeight="1" ht="11.25">
      <c r="A1027" s="0" t="s">
        <v>22</v>
      </c>
      <c r="B1027" s="0" t="s">
        <v>48</v>
      </c>
      <c r="C1027" s="0" t="s">
        <v>50</v>
      </c>
      <c r="D1027" s="0" t="s">
        <v>22</v>
      </c>
      <c r="E1027" s="0" t="s">
        <v>5611</v>
      </c>
      <c r="F1027" s="0" t="s">
        <v>1257</v>
      </c>
      <c r="G1027" s="0" t="s">
        <v>1581</v>
      </c>
      <c r="H1027" s="0" t="s">
        <v>1581</v>
      </c>
      <c r="I1027" s="0" t="s">
        <v>1582</v>
      </c>
      <c r="J1027" s="0" t="s">
        <v>5612</v>
      </c>
      <c r="K1027" s="0" t="s">
        <v>5613</v>
      </c>
      <c r="L1027" s="0" t="s">
        <v>5614</v>
      </c>
      <c r="M1027" s="0" t="s">
        <v>976</v>
      </c>
      <c r="N1027" s="0" t="s">
        <v>98</v>
      </c>
      <c r="O1027" s="0" t="s">
        <v>1581</v>
      </c>
      <c r="P1027" s="0" t="s">
        <v>1581</v>
      </c>
      <c r="Q1027" s="0" t="s">
        <v>1582</v>
      </c>
      <c r="R1027" s="0" t="s">
        <v>5612</v>
      </c>
      <c r="S1027" s="0" t="s">
        <v>5613</v>
      </c>
      <c r="T1027" s="0" t="s">
        <v>3604</v>
      </c>
      <c r="U1027" s="0" t="s">
        <v>3605</v>
      </c>
      <c r="V1027" s="0" t="s">
        <v>3606</v>
      </c>
      <c r="W1027" s="0" t="s">
        <v>3607</v>
      </c>
      <c r="X1027" s="0" t="s">
        <v>3608</v>
      </c>
      <c r="Y1027" s="0" t="s">
        <v>3605</v>
      </c>
      <c r="Z1027" s="0" t="s">
        <v>5615</v>
      </c>
      <c r="AA1027" s="0" t="s">
        <v>5616</v>
      </c>
      <c r="AB1027" s="0" t="s">
        <v>5617</v>
      </c>
      <c r="AC1027" s="0" t="s">
        <v>19</v>
      </c>
      <c r="AD1027" s="0" t="s">
        <v>19</v>
      </c>
      <c r="AE1027" s="0" t="s">
        <v>61</v>
      </c>
      <c r="AF1027" s="0" t="s">
        <v>22</v>
      </c>
      <c r="AG1027" s="0" t="s">
        <v>22</v>
      </c>
      <c r="AH1027" s="0" t="s">
        <v>22</v>
      </c>
      <c r="AI1027" s="0" t="s">
        <v>22</v>
      </c>
      <c r="AJ1027" s="0" t="s">
        <v>3622</v>
      </c>
      <c r="AK1027" s="0" t="s">
        <v>3622</v>
      </c>
    </row>
    <row customHeight="1" ht="11.25">
      <c r="A1028" s="0" t="s">
        <v>22</v>
      </c>
      <c r="B1028" s="0" t="s">
        <v>48</v>
      </c>
      <c r="C1028" s="0" t="s">
        <v>50</v>
      </c>
      <c r="D1028" s="0" t="s">
        <v>22</v>
      </c>
      <c r="E1028" s="0" t="s">
        <v>5611</v>
      </c>
      <c r="F1028" s="0" t="s">
        <v>1257</v>
      </c>
      <c r="G1028" s="0" t="s">
        <v>110</v>
      </c>
      <c r="H1028" s="0" t="s">
        <v>110</v>
      </c>
      <c r="I1028" s="0" t="s">
        <v>111</v>
      </c>
      <c r="J1028" s="0" t="s">
        <v>5612</v>
      </c>
      <c r="K1028" s="0" t="s">
        <v>5618</v>
      </c>
      <c r="L1028" s="0" t="s">
        <v>5614</v>
      </c>
      <c r="M1028" s="0" t="s">
        <v>976</v>
      </c>
      <c r="N1028" s="0" t="s">
        <v>98</v>
      </c>
      <c r="O1028" s="0" t="s">
        <v>110</v>
      </c>
      <c r="P1028" s="0" t="s">
        <v>110</v>
      </c>
      <c r="Q1028" s="0" t="s">
        <v>111</v>
      </c>
      <c r="R1028" s="0" t="s">
        <v>5612</v>
      </c>
      <c r="S1028" s="0" t="s">
        <v>5618</v>
      </c>
      <c r="T1028" s="0" t="s">
        <v>3604</v>
      </c>
      <c r="U1028" s="0" t="s">
        <v>3605</v>
      </c>
      <c r="V1028" s="0" t="s">
        <v>3606</v>
      </c>
      <c r="W1028" s="0" t="s">
        <v>3607</v>
      </c>
      <c r="X1028" s="0" t="s">
        <v>3608</v>
      </c>
      <c r="Y1028" s="0" t="s">
        <v>3605</v>
      </c>
      <c r="Z1028" s="0" t="s">
        <v>5615</v>
      </c>
      <c r="AA1028" s="0" t="s">
        <v>5616</v>
      </c>
      <c r="AB1028" s="0" t="s">
        <v>5617</v>
      </c>
      <c r="AC1028" s="0" t="s">
        <v>19</v>
      </c>
      <c r="AD1028" s="0" t="s">
        <v>19</v>
      </c>
      <c r="AE1028" s="0" t="s">
        <v>61</v>
      </c>
      <c r="AF1028" s="0" t="s">
        <v>22</v>
      </c>
      <c r="AG1028" s="0" t="s">
        <v>22</v>
      </c>
      <c r="AH1028" s="0" t="s">
        <v>22</v>
      </c>
      <c r="AI1028" s="0" t="s">
        <v>22</v>
      </c>
      <c r="AJ1028" s="0" t="s">
        <v>3622</v>
      </c>
      <c r="AK1028" s="0" t="s">
        <v>3622</v>
      </c>
    </row>
    <row customHeight="1" ht="11.25">
      <c r="A1029" s="0" t="s">
        <v>22</v>
      </c>
      <c r="B1029" s="0" t="s">
        <v>48</v>
      </c>
      <c r="C1029" s="0" t="s">
        <v>50</v>
      </c>
      <c r="D1029" s="0" t="s">
        <v>22</v>
      </c>
      <c r="E1029" s="0" t="s">
        <v>5619</v>
      </c>
      <c r="F1029" s="0" t="s">
        <v>1257</v>
      </c>
      <c r="G1029" s="0" t="s">
        <v>192</v>
      </c>
      <c r="H1029" s="0" t="s">
        <v>192</v>
      </c>
      <c r="I1029" s="0" t="s">
        <v>193</v>
      </c>
      <c r="J1029" s="0" t="s">
        <v>5620</v>
      </c>
      <c r="K1029" s="0" t="s">
        <v>5621</v>
      </c>
      <c r="L1029" s="0" t="s">
        <v>5622</v>
      </c>
      <c r="M1029" s="0" t="s">
        <v>976</v>
      </c>
      <c r="N1029" s="0" t="s">
        <v>98</v>
      </c>
      <c r="O1029" s="0" t="s">
        <v>192</v>
      </c>
      <c r="P1029" s="0" t="s">
        <v>192</v>
      </c>
      <c r="Q1029" s="0" t="s">
        <v>193</v>
      </c>
      <c r="R1029" s="0" t="s">
        <v>5620</v>
      </c>
      <c r="S1029" s="0" t="s">
        <v>5621</v>
      </c>
      <c r="T1029" s="0" t="s">
        <v>3604</v>
      </c>
      <c r="U1029" s="0" t="s">
        <v>3605</v>
      </c>
      <c r="V1029" s="0" t="s">
        <v>3606</v>
      </c>
      <c r="W1029" s="0" t="s">
        <v>3607</v>
      </c>
      <c r="X1029" s="0" t="s">
        <v>3608</v>
      </c>
      <c r="Y1029" s="0" t="s">
        <v>3605</v>
      </c>
      <c r="Z1029" s="0" t="s">
        <v>5623</v>
      </c>
      <c r="AA1029" s="0" t="s">
        <v>5624</v>
      </c>
      <c r="AB1029" s="0" t="s">
        <v>5625</v>
      </c>
      <c r="AC1029" s="0" t="s">
        <v>19</v>
      </c>
      <c r="AD1029" s="0" t="s">
        <v>19</v>
      </c>
      <c r="AE1029" s="0" t="s">
        <v>61</v>
      </c>
      <c r="AF1029" s="0" t="s">
        <v>22</v>
      </c>
      <c r="AG1029" s="0" t="s">
        <v>22</v>
      </c>
      <c r="AH1029" s="0" t="s">
        <v>22</v>
      </c>
      <c r="AI1029" s="0" t="s">
        <v>22</v>
      </c>
      <c r="AJ1029" s="0" t="s">
        <v>3622</v>
      </c>
      <c r="AK1029" s="0" t="s">
        <v>3622</v>
      </c>
    </row>
    <row customHeight="1" ht="11.25">
      <c r="A1030" s="0" t="s">
        <v>22</v>
      </c>
      <c r="B1030" s="0" t="s">
        <v>48</v>
      </c>
      <c r="C1030" s="0" t="s">
        <v>50</v>
      </c>
      <c r="D1030" s="0" t="s">
        <v>22</v>
      </c>
      <c r="E1030" s="0" t="s">
        <v>5619</v>
      </c>
      <c r="F1030" s="0" t="s">
        <v>1257</v>
      </c>
      <c r="G1030" s="0" t="s">
        <v>192</v>
      </c>
      <c r="H1030" s="0" t="s">
        <v>192</v>
      </c>
      <c r="I1030" s="0" t="s">
        <v>193</v>
      </c>
      <c r="J1030" s="0" t="s">
        <v>5620</v>
      </c>
      <c r="K1030" s="0" t="s">
        <v>5621</v>
      </c>
      <c r="L1030" s="0" t="s">
        <v>5622</v>
      </c>
      <c r="M1030" s="0" t="s">
        <v>976</v>
      </c>
      <c r="N1030" s="0" t="s">
        <v>98</v>
      </c>
      <c r="O1030" s="0" t="s">
        <v>192</v>
      </c>
      <c r="P1030" s="0" t="s">
        <v>192</v>
      </c>
      <c r="Q1030" s="0" t="s">
        <v>193</v>
      </c>
      <c r="R1030" s="0" t="s">
        <v>5620</v>
      </c>
      <c r="S1030" s="0" t="s">
        <v>5621</v>
      </c>
      <c r="T1030" s="0" t="s">
        <v>3604</v>
      </c>
      <c r="U1030" s="0" t="s">
        <v>3605</v>
      </c>
      <c r="V1030" s="0" t="s">
        <v>3606</v>
      </c>
      <c r="W1030" s="0" t="s">
        <v>3607</v>
      </c>
      <c r="X1030" s="0" t="s">
        <v>3608</v>
      </c>
      <c r="Y1030" s="0" t="s">
        <v>3605</v>
      </c>
      <c r="Z1030" s="0" t="s">
        <v>5623</v>
      </c>
      <c r="AA1030" s="0" t="s">
        <v>5624</v>
      </c>
      <c r="AB1030" s="0" t="s">
        <v>5625</v>
      </c>
      <c r="AC1030" s="0" t="s">
        <v>19</v>
      </c>
      <c r="AD1030" s="0" t="s">
        <v>19</v>
      </c>
      <c r="AE1030" s="0" t="s">
        <v>61</v>
      </c>
      <c r="AF1030" s="0" t="s">
        <v>22</v>
      </c>
      <c r="AG1030" s="0" t="s">
        <v>22</v>
      </c>
      <c r="AH1030" s="0" t="s">
        <v>22</v>
      </c>
      <c r="AI1030" s="0" t="s">
        <v>22</v>
      </c>
      <c r="AJ1030" s="0" t="s">
        <v>3622</v>
      </c>
      <c r="AK1030" s="0" t="s">
        <v>3622</v>
      </c>
    </row>
    <row customHeight="1" ht="11.25">
      <c r="A1031" s="0" t="s">
        <v>22</v>
      </c>
      <c r="B1031" s="0" t="s">
        <v>48</v>
      </c>
      <c r="C1031" s="0" t="s">
        <v>50</v>
      </c>
      <c r="D1031" s="0" t="s">
        <v>22</v>
      </c>
      <c r="E1031" s="0" t="s">
        <v>5626</v>
      </c>
      <c r="F1031" s="0" t="s">
        <v>1257</v>
      </c>
      <c r="G1031" s="0" t="s">
        <v>107</v>
      </c>
      <c r="H1031" s="0" t="s">
        <v>107</v>
      </c>
      <c r="I1031" s="0" t="s">
        <v>108</v>
      </c>
      <c r="J1031" s="0" t="s">
        <v>4844</v>
      </c>
      <c r="K1031" s="0" t="s">
        <v>4845</v>
      </c>
      <c r="L1031" s="0" t="s">
        <v>5627</v>
      </c>
      <c r="M1031" s="0" t="s">
        <v>5473</v>
      </c>
      <c r="N1031" s="0" t="s">
        <v>98</v>
      </c>
      <c r="O1031" s="0" t="s">
        <v>107</v>
      </c>
      <c r="P1031" s="0" t="s">
        <v>107</v>
      </c>
      <c r="Q1031" s="0" t="s">
        <v>108</v>
      </c>
      <c r="R1031" s="0" t="s">
        <v>4844</v>
      </c>
      <c r="S1031" s="0" t="s">
        <v>4845</v>
      </c>
      <c r="T1031" s="0" t="s">
        <v>3604</v>
      </c>
      <c r="U1031" s="0" t="s">
        <v>3605</v>
      </c>
      <c r="V1031" s="0" t="s">
        <v>3606</v>
      </c>
      <c r="W1031" s="0" t="s">
        <v>3607</v>
      </c>
      <c r="X1031" s="0" t="s">
        <v>3608</v>
      </c>
      <c r="Y1031" s="0" t="s">
        <v>3605</v>
      </c>
      <c r="Z1031" s="0" t="s">
        <v>5011</v>
      </c>
      <c r="AA1031" s="0" t="s">
        <v>5482</v>
      </c>
      <c r="AB1031" s="0" t="s">
        <v>5628</v>
      </c>
      <c r="AC1031" s="0" t="s">
        <v>19</v>
      </c>
      <c r="AD1031" s="0" t="s">
        <v>19</v>
      </c>
      <c r="AE1031" s="0" t="s">
        <v>61</v>
      </c>
      <c r="AF1031" s="0" t="s">
        <v>22</v>
      </c>
      <c r="AG1031" s="0" t="s">
        <v>22</v>
      </c>
      <c r="AH1031" s="0" t="s">
        <v>22</v>
      </c>
      <c r="AI1031" s="0" t="s">
        <v>22</v>
      </c>
      <c r="AJ1031" s="0" t="s">
        <v>3622</v>
      </c>
      <c r="AK1031" s="0" t="s">
        <v>3622</v>
      </c>
    </row>
    <row customHeight="1" ht="11.25">
      <c r="A1032" s="0" t="s">
        <v>22</v>
      </c>
      <c r="B1032" s="0" t="s">
        <v>48</v>
      </c>
      <c r="C1032" s="0" t="s">
        <v>50</v>
      </c>
      <c r="D1032" s="0" t="s">
        <v>22</v>
      </c>
      <c r="E1032" s="0" t="s">
        <v>5626</v>
      </c>
      <c r="F1032" s="0" t="s">
        <v>1257</v>
      </c>
      <c r="G1032" s="0" t="s">
        <v>107</v>
      </c>
      <c r="H1032" s="0" t="s">
        <v>107</v>
      </c>
      <c r="I1032" s="0" t="s">
        <v>108</v>
      </c>
      <c r="J1032" s="0" t="s">
        <v>4844</v>
      </c>
      <c r="K1032" s="0" t="s">
        <v>4845</v>
      </c>
      <c r="L1032" s="0" t="s">
        <v>5627</v>
      </c>
      <c r="M1032" s="0" t="s">
        <v>5473</v>
      </c>
      <c r="N1032" s="0" t="s">
        <v>98</v>
      </c>
      <c r="O1032" s="0" t="s">
        <v>107</v>
      </c>
      <c r="P1032" s="0" t="s">
        <v>107</v>
      </c>
      <c r="Q1032" s="0" t="s">
        <v>108</v>
      </c>
      <c r="R1032" s="0" t="s">
        <v>4844</v>
      </c>
      <c r="S1032" s="0" t="s">
        <v>4845</v>
      </c>
      <c r="T1032" s="0" t="s">
        <v>3604</v>
      </c>
      <c r="U1032" s="0" t="s">
        <v>3605</v>
      </c>
      <c r="V1032" s="0" t="s">
        <v>3606</v>
      </c>
      <c r="W1032" s="0" t="s">
        <v>3607</v>
      </c>
      <c r="X1032" s="0" t="s">
        <v>3608</v>
      </c>
      <c r="Y1032" s="0" t="s">
        <v>3605</v>
      </c>
      <c r="Z1032" s="0" t="s">
        <v>5011</v>
      </c>
      <c r="AA1032" s="0" t="s">
        <v>5482</v>
      </c>
      <c r="AB1032" s="0" t="s">
        <v>5628</v>
      </c>
      <c r="AC1032" s="0" t="s">
        <v>19</v>
      </c>
      <c r="AD1032" s="0" t="s">
        <v>19</v>
      </c>
      <c r="AE1032" s="0" t="s">
        <v>61</v>
      </c>
      <c r="AF1032" s="0" t="s">
        <v>22</v>
      </c>
      <c r="AG1032" s="0" t="s">
        <v>22</v>
      </c>
      <c r="AH1032" s="0" t="s">
        <v>22</v>
      </c>
      <c r="AI1032" s="0" t="s">
        <v>22</v>
      </c>
      <c r="AJ1032" s="0" t="s">
        <v>3622</v>
      </c>
      <c r="AK1032" s="0" t="s">
        <v>3622</v>
      </c>
    </row>
    <row customHeight="1" ht="11.25">
      <c r="A1033" s="0" t="s">
        <v>22</v>
      </c>
      <c r="B1033" s="0" t="s">
        <v>48</v>
      </c>
      <c r="C1033" s="0" t="s">
        <v>50</v>
      </c>
      <c r="D1033" s="0" t="s">
        <v>22</v>
      </c>
      <c r="E1033" s="0" t="s">
        <v>5629</v>
      </c>
      <c r="F1033" s="0" t="s">
        <v>1257</v>
      </c>
      <c r="G1033" s="0" t="s">
        <v>1581</v>
      </c>
      <c r="H1033" s="0" t="s">
        <v>1581</v>
      </c>
      <c r="I1033" s="0" t="s">
        <v>1582</v>
      </c>
      <c r="J1033" s="0" t="s">
        <v>5478</v>
      </c>
      <c r="K1033" s="0" t="s">
        <v>5479</v>
      </c>
      <c r="L1033" s="0" t="s">
        <v>5480</v>
      </c>
      <c r="M1033" s="0" t="s">
        <v>5473</v>
      </c>
      <c r="N1033" s="0" t="s">
        <v>98</v>
      </c>
      <c r="O1033" s="0" t="s">
        <v>1581</v>
      </c>
      <c r="P1033" s="0" t="s">
        <v>1581</v>
      </c>
      <c r="Q1033" s="0" t="s">
        <v>1582</v>
      </c>
      <c r="R1033" s="0" t="s">
        <v>5478</v>
      </c>
      <c r="S1033" s="0" t="s">
        <v>5479</v>
      </c>
      <c r="T1033" s="0" t="s">
        <v>3604</v>
      </c>
      <c r="U1033" s="0" t="s">
        <v>3605</v>
      </c>
      <c r="V1033" s="0" t="s">
        <v>3606</v>
      </c>
      <c r="W1033" s="0" t="s">
        <v>3607</v>
      </c>
      <c r="X1033" s="0" t="s">
        <v>3608</v>
      </c>
      <c r="Y1033" s="0" t="s">
        <v>3605</v>
      </c>
      <c r="Z1033" s="0" t="s">
        <v>794</v>
      </c>
      <c r="AA1033" s="0" t="s">
        <v>5630</v>
      </c>
      <c r="AB1033" s="0" t="s">
        <v>5631</v>
      </c>
      <c r="AC1033" s="0" t="s">
        <v>19</v>
      </c>
      <c r="AD1033" s="0" t="s">
        <v>19</v>
      </c>
      <c r="AE1033" s="0" t="s">
        <v>61</v>
      </c>
      <c r="AF1033" s="0" t="s">
        <v>22</v>
      </c>
      <c r="AG1033" s="0" t="s">
        <v>22</v>
      </c>
      <c r="AH1033" s="0" t="s">
        <v>22</v>
      </c>
      <c r="AI1033" s="0" t="s">
        <v>22</v>
      </c>
      <c r="AJ1033" s="0" t="s">
        <v>3622</v>
      </c>
      <c r="AK1033" s="0" t="s">
        <v>3622</v>
      </c>
    </row>
    <row customHeight="1" ht="11.25">
      <c r="A1034" s="0" t="s">
        <v>22</v>
      </c>
      <c r="B1034" s="0" t="s">
        <v>48</v>
      </c>
      <c r="C1034" s="0" t="s">
        <v>50</v>
      </c>
      <c r="D1034" s="0" t="s">
        <v>22</v>
      </c>
      <c r="E1034" s="0" t="s">
        <v>5629</v>
      </c>
      <c r="F1034" s="0" t="s">
        <v>1257</v>
      </c>
      <c r="G1034" s="0" t="s">
        <v>110</v>
      </c>
      <c r="H1034" s="0" t="s">
        <v>110</v>
      </c>
      <c r="I1034" s="0" t="s">
        <v>111</v>
      </c>
      <c r="J1034" s="0" t="s">
        <v>5478</v>
      </c>
      <c r="K1034" s="0" t="s">
        <v>5484</v>
      </c>
      <c r="L1034" s="0" t="s">
        <v>5480</v>
      </c>
      <c r="M1034" s="0" t="s">
        <v>5473</v>
      </c>
      <c r="N1034" s="0" t="s">
        <v>98</v>
      </c>
      <c r="O1034" s="0" t="s">
        <v>110</v>
      </c>
      <c r="P1034" s="0" t="s">
        <v>110</v>
      </c>
      <c r="Q1034" s="0" t="s">
        <v>111</v>
      </c>
      <c r="R1034" s="0" t="s">
        <v>5478</v>
      </c>
      <c r="S1034" s="0" t="s">
        <v>5484</v>
      </c>
      <c r="T1034" s="0" t="s">
        <v>3604</v>
      </c>
      <c r="U1034" s="0" t="s">
        <v>3605</v>
      </c>
      <c r="V1034" s="0" t="s">
        <v>3606</v>
      </c>
      <c r="W1034" s="0" t="s">
        <v>3607</v>
      </c>
      <c r="X1034" s="0" t="s">
        <v>3608</v>
      </c>
      <c r="Y1034" s="0" t="s">
        <v>3605</v>
      </c>
      <c r="Z1034" s="0" t="s">
        <v>794</v>
      </c>
      <c r="AA1034" s="0" t="s">
        <v>5630</v>
      </c>
      <c r="AB1034" s="0" t="s">
        <v>5631</v>
      </c>
      <c r="AC1034" s="0" t="s">
        <v>19</v>
      </c>
      <c r="AD1034" s="0" t="s">
        <v>19</v>
      </c>
      <c r="AE1034" s="0" t="s">
        <v>61</v>
      </c>
      <c r="AF1034" s="0" t="s">
        <v>22</v>
      </c>
      <c r="AG1034" s="0" t="s">
        <v>22</v>
      </c>
      <c r="AH1034" s="0" t="s">
        <v>22</v>
      </c>
      <c r="AI1034" s="0" t="s">
        <v>22</v>
      </c>
      <c r="AJ1034" s="0" t="s">
        <v>3622</v>
      </c>
      <c r="AK1034" s="0" t="s">
        <v>3622</v>
      </c>
    </row>
    <row customHeight="1" ht="11.25">
      <c r="A1035" s="0" t="s">
        <v>22</v>
      </c>
      <c r="B1035" s="0" t="s">
        <v>48</v>
      </c>
      <c r="C1035" s="0" t="s">
        <v>50</v>
      </c>
      <c r="D1035" s="0" t="s">
        <v>22</v>
      </c>
      <c r="E1035" s="0" t="s">
        <v>5632</v>
      </c>
      <c r="F1035" s="0" t="s">
        <v>1257</v>
      </c>
      <c r="G1035" s="0" t="s">
        <v>159</v>
      </c>
      <c r="H1035" s="0" t="s">
        <v>159</v>
      </c>
      <c r="I1035" s="0" t="s">
        <v>160</v>
      </c>
      <c r="J1035" s="0" t="s">
        <v>4199</v>
      </c>
      <c r="K1035" s="0" t="s">
        <v>4200</v>
      </c>
      <c r="L1035" s="0" t="s">
        <v>5633</v>
      </c>
      <c r="M1035" s="0" t="s">
        <v>976</v>
      </c>
      <c r="N1035" s="0" t="s">
        <v>98</v>
      </c>
      <c r="O1035" s="0" t="s">
        <v>159</v>
      </c>
      <c r="P1035" s="0" t="s">
        <v>159</v>
      </c>
      <c r="Q1035" s="0" t="s">
        <v>160</v>
      </c>
      <c r="R1035" s="0" t="s">
        <v>4199</v>
      </c>
      <c r="S1035" s="0" t="s">
        <v>4200</v>
      </c>
      <c r="T1035" s="0" t="s">
        <v>4183</v>
      </c>
      <c r="U1035" s="0" t="s">
        <v>4202</v>
      </c>
      <c r="V1035" s="0" t="s">
        <v>3726</v>
      </c>
      <c r="W1035" s="0" t="s">
        <v>3607</v>
      </c>
      <c r="X1035" s="0" t="s">
        <v>3754</v>
      </c>
      <c r="Y1035" s="0" t="s">
        <v>3733</v>
      </c>
      <c r="Z1035" s="0" t="s">
        <v>1261</v>
      </c>
      <c r="AA1035" s="0" t="s">
        <v>4196</v>
      </c>
      <c r="AB1035" s="0" t="s">
        <v>4197</v>
      </c>
      <c r="AC1035" s="0" t="s">
        <v>19</v>
      </c>
      <c r="AD1035" s="0" t="s">
        <v>19</v>
      </c>
      <c r="AE1035" s="0" t="s">
        <v>61</v>
      </c>
      <c r="AF1035" s="0" t="s">
        <v>22</v>
      </c>
      <c r="AG1035" s="0" t="s">
        <v>22</v>
      </c>
      <c r="AH1035" s="0" t="s">
        <v>22</v>
      </c>
      <c r="AI1035" s="0" t="s">
        <v>22</v>
      </c>
      <c r="AJ1035" s="0" t="s">
        <v>4206</v>
      </c>
      <c r="AK1035" s="0" t="s">
        <v>1102</v>
      </c>
    </row>
    <row customHeight="1" ht="11.25">
      <c r="A1036" s="0" t="s">
        <v>22</v>
      </c>
      <c r="B1036" s="0" t="s">
        <v>48</v>
      </c>
      <c r="C1036" s="0" t="s">
        <v>50</v>
      </c>
      <c r="D1036" s="0" t="s">
        <v>22</v>
      </c>
      <c r="E1036" s="0" t="s">
        <v>5632</v>
      </c>
      <c r="F1036" s="0" t="s">
        <v>1257</v>
      </c>
      <c r="G1036" s="0" t="s">
        <v>159</v>
      </c>
      <c r="H1036" s="0" t="s">
        <v>159</v>
      </c>
      <c r="I1036" s="0" t="s">
        <v>160</v>
      </c>
      <c r="J1036" s="0" t="s">
        <v>4199</v>
      </c>
      <c r="K1036" s="0" t="s">
        <v>4200</v>
      </c>
      <c r="L1036" s="0" t="s">
        <v>5633</v>
      </c>
      <c r="M1036" s="0" t="s">
        <v>976</v>
      </c>
      <c r="N1036" s="0" t="s">
        <v>98</v>
      </c>
      <c r="O1036" s="0" t="s">
        <v>159</v>
      </c>
      <c r="P1036" s="0" t="s">
        <v>159</v>
      </c>
      <c r="Q1036" s="0" t="s">
        <v>160</v>
      </c>
      <c r="R1036" s="0" t="s">
        <v>4199</v>
      </c>
      <c r="S1036" s="0" t="s">
        <v>4200</v>
      </c>
      <c r="T1036" s="0" t="s">
        <v>4183</v>
      </c>
      <c r="U1036" s="0" t="s">
        <v>4202</v>
      </c>
      <c r="V1036" s="0" t="s">
        <v>3726</v>
      </c>
      <c r="W1036" s="0" t="s">
        <v>3607</v>
      </c>
      <c r="X1036" s="0" t="s">
        <v>3754</v>
      </c>
      <c r="Y1036" s="0" t="s">
        <v>3733</v>
      </c>
      <c r="Z1036" s="0" t="s">
        <v>1261</v>
      </c>
      <c r="AA1036" s="0" t="s">
        <v>4196</v>
      </c>
      <c r="AB1036" s="0" t="s">
        <v>4197</v>
      </c>
      <c r="AC1036" s="0" t="s">
        <v>19</v>
      </c>
      <c r="AD1036" s="0" t="s">
        <v>19</v>
      </c>
      <c r="AE1036" s="0" t="s">
        <v>61</v>
      </c>
      <c r="AF1036" s="0" t="s">
        <v>22</v>
      </c>
      <c r="AG1036" s="0" t="s">
        <v>22</v>
      </c>
      <c r="AH1036" s="0" t="s">
        <v>22</v>
      </c>
      <c r="AI1036" s="0" t="s">
        <v>22</v>
      </c>
      <c r="AJ1036" s="0" t="s">
        <v>4206</v>
      </c>
      <c r="AK1036" s="0" t="s">
        <v>1102</v>
      </c>
    </row>
    <row customHeight="1" ht="11.25">
      <c r="A1037" s="0" t="s">
        <v>22</v>
      </c>
      <c r="B1037" s="0" t="s">
        <v>48</v>
      </c>
      <c r="C1037" s="0" t="s">
        <v>50</v>
      </c>
      <c r="D1037" s="0" t="s">
        <v>22</v>
      </c>
      <c r="E1037" s="0" t="s">
        <v>5634</v>
      </c>
      <c r="F1037" s="0" t="s">
        <v>1257</v>
      </c>
      <c r="G1037" s="0" t="s">
        <v>159</v>
      </c>
      <c r="H1037" s="0" t="s">
        <v>159</v>
      </c>
      <c r="I1037" s="0" t="s">
        <v>160</v>
      </c>
      <c r="J1037" s="0" t="s">
        <v>4242</v>
      </c>
      <c r="K1037" s="0" t="s">
        <v>4243</v>
      </c>
      <c r="L1037" s="0" t="s">
        <v>5635</v>
      </c>
      <c r="M1037" s="0" t="s">
        <v>976</v>
      </c>
      <c r="N1037" s="0" t="s">
        <v>98</v>
      </c>
      <c r="O1037" s="0" t="s">
        <v>159</v>
      </c>
      <c r="P1037" s="0" t="s">
        <v>159</v>
      </c>
      <c r="Q1037" s="0" t="s">
        <v>160</v>
      </c>
      <c r="R1037" s="0" t="s">
        <v>4242</v>
      </c>
      <c r="S1037" s="0" t="s">
        <v>4243</v>
      </c>
      <c r="T1037" s="0" t="s">
        <v>4183</v>
      </c>
      <c r="U1037" s="0" t="s">
        <v>4202</v>
      </c>
      <c r="V1037" s="0" t="s">
        <v>3726</v>
      </c>
      <c r="W1037" s="0" t="s">
        <v>3607</v>
      </c>
      <c r="X1037" s="0" t="s">
        <v>3754</v>
      </c>
      <c r="Y1037" s="0" t="s">
        <v>3733</v>
      </c>
      <c r="Z1037" s="0" t="s">
        <v>1261</v>
      </c>
      <c r="AA1037" s="0" t="s">
        <v>4196</v>
      </c>
      <c r="AB1037" s="0" t="s">
        <v>4197</v>
      </c>
      <c r="AC1037" s="0" t="s">
        <v>19</v>
      </c>
      <c r="AD1037" s="0" t="s">
        <v>19</v>
      </c>
      <c r="AE1037" s="0" t="s">
        <v>61</v>
      </c>
      <c r="AF1037" s="0" t="s">
        <v>22</v>
      </c>
      <c r="AG1037" s="0" t="s">
        <v>22</v>
      </c>
      <c r="AH1037" s="0" t="s">
        <v>22</v>
      </c>
      <c r="AI1037" s="0" t="s">
        <v>22</v>
      </c>
      <c r="AJ1037" s="0" t="s">
        <v>4246</v>
      </c>
      <c r="AK1037" s="0" t="s">
        <v>3768</v>
      </c>
    </row>
    <row customHeight="1" ht="11.25">
      <c r="A1038" s="0" t="s">
        <v>22</v>
      </c>
      <c r="B1038" s="0" t="s">
        <v>48</v>
      </c>
      <c r="C1038" s="0" t="s">
        <v>50</v>
      </c>
      <c r="D1038" s="0" t="s">
        <v>22</v>
      </c>
      <c r="E1038" s="0" t="s">
        <v>5634</v>
      </c>
      <c r="F1038" s="0" t="s">
        <v>1257</v>
      </c>
      <c r="G1038" s="0" t="s">
        <v>159</v>
      </c>
      <c r="H1038" s="0" t="s">
        <v>159</v>
      </c>
      <c r="I1038" s="0" t="s">
        <v>160</v>
      </c>
      <c r="J1038" s="0" t="s">
        <v>4242</v>
      </c>
      <c r="K1038" s="0" t="s">
        <v>4243</v>
      </c>
      <c r="L1038" s="0" t="s">
        <v>5635</v>
      </c>
      <c r="M1038" s="0" t="s">
        <v>976</v>
      </c>
      <c r="N1038" s="0" t="s">
        <v>98</v>
      </c>
      <c r="O1038" s="0" t="s">
        <v>159</v>
      </c>
      <c r="P1038" s="0" t="s">
        <v>159</v>
      </c>
      <c r="Q1038" s="0" t="s">
        <v>160</v>
      </c>
      <c r="R1038" s="0" t="s">
        <v>4242</v>
      </c>
      <c r="S1038" s="0" t="s">
        <v>4243</v>
      </c>
      <c r="T1038" s="0" t="s">
        <v>4183</v>
      </c>
      <c r="U1038" s="0" t="s">
        <v>4202</v>
      </c>
      <c r="V1038" s="0" t="s">
        <v>3726</v>
      </c>
      <c r="W1038" s="0" t="s">
        <v>3607</v>
      </c>
      <c r="X1038" s="0" t="s">
        <v>3754</v>
      </c>
      <c r="Y1038" s="0" t="s">
        <v>3733</v>
      </c>
      <c r="Z1038" s="0" t="s">
        <v>1261</v>
      </c>
      <c r="AA1038" s="0" t="s">
        <v>4196</v>
      </c>
      <c r="AB1038" s="0" t="s">
        <v>4197</v>
      </c>
      <c r="AC1038" s="0" t="s">
        <v>19</v>
      </c>
      <c r="AD1038" s="0" t="s">
        <v>19</v>
      </c>
      <c r="AE1038" s="0" t="s">
        <v>61</v>
      </c>
      <c r="AF1038" s="0" t="s">
        <v>22</v>
      </c>
      <c r="AG1038" s="0" t="s">
        <v>22</v>
      </c>
      <c r="AH1038" s="0" t="s">
        <v>22</v>
      </c>
      <c r="AI1038" s="0" t="s">
        <v>22</v>
      </c>
      <c r="AJ1038" s="0" t="s">
        <v>4246</v>
      </c>
      <c r="AK1038" s="0" t="s">
        <v>3768</v>
      </c>
    </row>
    <row customHeight="1" ht="11.25">
      <c r="A1039" s="0" t="s">
        <v>22</v>
      </c>
      <c r="B1039" s="0" t="s">
        <v>48</v>
      </c>
      <c r="C1039" s="0" t="s">
        <v>50</v>
      </c>
      <c r="D1039" s="0" t="s">
        <v>22</v>
      </c>
      <c r="E1039" s="0" t="s">
        <v>5636</v>
      </c>
      <c r="F1039" s="0" t="s">
        <v>1257</v>
      </c>
      <c r="G1039" s="0" t="s">
        <v>192</v>
      </c>
      <c r="H1039" s="0" t="s">
        <v>192</v>
      </c>
      <c r="I1039" s="0" t="s">
        <v>193</v>
      </c>
      <c r="J1039" s="0" t="s">
        <v>5620</v>
      </c>
      <c r="K1039" s="0" t="s">
        <v>5621</v>
      </c>
      <c r="L1039" s="0" t="s">
        <v>5622</v>
      </c>
      <c r="M1039" s="0" t="s">
        <v>976</v>
      </c>
      <c r="N1039" s="0" t="s">
        <v>98</v>
      </c>
      <c r="O1039" s="0" t="s">
        <v>192</v>
      </c>
      <c r="P1039" s="0" t="s">
        <v>192</v>
      </c>
      <c r="Q1039" s="0" t="s">
        <v>193</v>
      </c>
      <c r="R1039" s="0" t="s">
        <v>5620</v>
      </c>
      <c r="S1039" s="0" t="s">
        <v>5621</v>
      </c>
      <c r="T1039" s="0" t="s">
        <v>3604</v>
      </c>
      <c r="U1039" s="0" t="s">
        <v>3605</v>
      </c>
      <c r="V1039" s="0" t="s">
        <v>3606</v>
      </c>
      <c r="W1039" s="0" t="s">
        <v>3607</v>
      </c>
      <c r="X1039" s="0" t="s">
        <v>3608</v>
      </c>
      <c r="Y1039" s="0" t="s">
        <v>3605</v>
      </c>
      <c r="Z1039" s="0" t="s">
        <v>5637</v>
      </c>
      <c r="AA1039" s="0" t="s">
        <v>5638</v>
      </c>
      <c r="AB1039" s="0" t="s">
        <v>5639</v>
      </c>
      <c r="AC1039" s="0" t="s">
        <v>19</v>
      </c>
      <c r="AD1039" s="0" t="s">
        <v>19</v>
      </c>
      <c r="AE1039" s="0" t="s">
        <v>61</v>
      </c>
      <c r="AF1039" s="0" t="s">
        <v>22</v>
      </c>
      <c r="AG1039" s="0" t="s">
        <v>22</v>
      </c>
      <c r="AH1039" s="0" t="s">
        <v>22</v>
      </c>
      <c r="AI1039" s="0" t="s">
        <v>22</v>
      </c>
      <c r="AJ1039" s="0" t="s">
        <v>3622</v>
      </c>
      <c r="AK1039" s="0" t="s">
        <v>3622</v>
      </c>
    </row>
    <row customHeight="1" ht="11.25">
      <c r="A1040" s="0" t="s">
        <v>22</v>
      </c>
      <c r="B1040" s="0" t="s">
        <v>48</v>
      </c>
      <c r="C1040" s="0" t="s">
        <v>50</v>
      </c>
      <c r="D1040" s="0" t="s">
        <v>22</v>
      </c>
      <c r="E1040" s="0" t="s">
        <v>5636</v>
      </c>
      <c r="F1040" s="0" t="s">
        <v>1257</v>
      </c>
      <c r="G1040" s="0" t="s">
        <v>192</v>
      </c>
      <c r="H1040" s="0" t="s">
        <v>192</v>
      </c>
      <c r="I1040" s="0" t="s">
        <v>193</v>
      </c>
      <c r="J1040" s="0" t="s">
        <v>5620</v>
      </c>
      <c r="K1040" s="0" t="s">
        <v>5621</v>
      </c>
      <c r="L1040" s="0" t="s">
        <v>5622</v>
      </c>
      <c r="M1040" s="0" t="s">
        <v>976</v>
      </c>
      <c r="N1040" s="0" t="s">
        <v>98</v>
      </c>
      <c r="O1040" s="0" t="s">
        <v>192</v>
      </c>
      <c r="P1040" s="0" t="s">
        <v>192</v>
      </c>
      <c r="Q1040" s="0" t="s">
        <v>193</v>
      </c>
      <c r="R1040" s="0" t="s">
        <v>5620</v>
      </c>
      <c r="S1040" s="0" t="s">
        <v>5621</v>
      </c>
      <c r="T1040" s="0" t="s">
        <v>3604</v>
      </c>
      <c r="U1040" s="0" t="s">
        <v>3605</v>
      </c>
      <c r="V1040" s="0" t="s">
        <v>3606</v>
      </c>
      <c r="W1040" s="0" t="s">
        <v>3607</v>
      </c>
      <c r="X1040" s="0" t="s">
        <v>3608</v>
      </c>
      <c r="Y1040" s="0" t="s">
        <v>3605</v>
      </c>
      <c r="Z1040" s="0" t="s">
        <v>5637</v>
      </c>
      <c r="AA1040" s="0" t="s">
        <v>5638</v>
      </c>
      <c r="AB1040" s="0" t="s">
        <v>5639</v>
      </c>
      <c r="AC1040" s="0" t="s">
        <v>19</v>
      </c>
      <c r="AD1040" s="0" t="s">
        <v>19</v>
      </c>
      <c r="AE1040" s="0" t="s">
        <v>61</v>
      </c>
      <c r="AF1040" s="0" t="s">
        <v>22</v>
      </c>
      <c r="AG1040" s="0" t="s">
        <v>22</v>
      </c>
      <c r="AH1040" s="0" t="s">
        <v>22</v>
      </c>
      <c r="AI1040" s="0" t="s">
        <v>22</v>
      </c>
      <c r="AJ1040" s="0" t="s">
        <v>3622</v>
      </c>
      <c r="AK1040" s="0" t="s">
        <v>3622</v>
      </c>
    </row>
    <row customHeight="1" ht="11.25">
      <c r="A1041" s="0" t="s">
        <v>22</v>
      </c>
      <c r="B1041" s="0" t="s">
        <v>48</v>
      </c>
      <c r="C1041" s="0" t="s">
        <v>50</v>
      </c>
      <c r="D1041" s="0" t="s">
        <v>22</v>
      </c>
      <c r="E1041" s="0" t="s">
        <v>5640</v>
      </c>
      <c r="F1041" s="0" t="s">
        <v>1257</v>
      </c>
      <c r="G1041" s="0" t="s">
        <v>192</v>
      </c>
      <c r="H1041" s="0" t="s">
        <v>192</v>
      </c>
      <c r="I1041" s="0" t="s">
        <v>193</v>
      </c>
      <c r="J1041" s="0" t="s">
        <v>5620</v>
      </c>
      <c r="K1041" s="0" t="s">
        <v>5621</v>
      </c>
      <c r="L1041" s="0" t="s">
        <v>5622</v>
      </c>
      <c r="M1041" s="0" t="s">
        <v>976</v>
      </c>
      <c r="N1041" s="0" t="s">
        <v>98</v>
      </c>
      <c r="O1041" s="0" t="s">
        <v>192</v>
      </c>
      <c r="P1041" s="0" t="s">
        <v>192</v>
      </c>
      <c r="Q1041" s="0" t="s">
        <v>193</v>
      </c>
      <c r="R1041" s="0" t="s">
        <v>5620</v>
      </c>
      <c r="S1041" s="0" t="s">
        <v>5621</v>
      </c>
      <c r="T1041" s="0" t="s">
        <v>3604</v>
      </c>
      <c r="U1041" s="0" t="s">
        <v>3605</v>
      </c>
      <c r="V1041" s="0" t="s">
        <v>3606</v>
      </c>
      <c r="W1041" s="0" t="s">
        <v>3607</v>
      </c>
      <c r="X1041" s="0" t="s">
        <v>3608</v>
      </c>
      <c r="Y1041" s="0" t="s">
        <v>3605</v>
      </c>
      <c r="Z1041" s="0" t="s">
        <v>5641</v>
      </c>
      <c r="AA1041" s="0" t="s">
        <v>5642</v>
      </c>
      <c r="AB1041" s="0" t="s">
        <v>5643</v>
      </c>
      <c r="AC1041" s="0" t="s">
        <v>19</v>
      </c>
      <c r="AD1041" s="0" t="s">
        <v>19</v>
      </c>
      <c r="AE1041" s="0" t="s">
        <v>61</v>
      </c>
      <c r="AF1041" s="0" t="s">
        <v>22</v>
      </c>
      <c r="AG1041" s="0" t="s">
        <v>22</v>
      </c>
      <c r="AH1041" s="0" t="s">
        <v>22</v>
      </c>
      <c r="AI1041" s="0" t="s">
        <v>22</v>
      </c>
      <c r="AJ1041" s="0" t="s">
        <v>3622</v>
      </c>
      <c r="AK1041" s="0" t="s">
        <v>3622</v>
      </c>
    </row>
    <row customHeight="1" ht="11.25">
      <c r="A1042" s="0" t="s">
        <v>22</v>
      </c>
      <c r="B1042" s="0" t="s">
        <v>48</v>
      </c>
      <c r="C1042" s="0" t="s">
        <v>50</v>
      </c>
      <c r="D1042" s="0" t="s">
        <v>22</v>
      </c>
      <c r="E1042" s="0" t="s">
        <v>5640</v>
      </c>
      <c r="F1042" s="0" t="s">
        <v>1257</v>
      </c>
      <c r="G1042" s="0" t="s">
        <v>192</v>
      </c>
      <c r="H1042" s="0" t="s">
        <v>192</v>
      </c>
      <c r="I1042" s="0" t="s">
        <v>193</v>
      </c>
      <c r="J1042" s="0" t="s">
        <v>5620</v>
      </c>
      <c r="K1042" s="0" t="s">
        <v>5621</v>
      </c>
      <c r="L1042" s="0" t="s">
        <v>5622</v>
      </c>
      <c r="M1042" s="0" t="s">
        <v>976</v>
      </c>
      <c r="N1042" s="0" t="s">
        <v>98</v>
      </c>
      <c r="O1042" s="0" t="s">
        <v>192</v>
      </c>
      <c r="P1042" s="0" t="s">
        <v>192</v>
      </c>
      <c r="Q1042" s="0" t="s">
        <v>193</v>
      </c>
      <c r="R1042" s="0" t="s">
        <v>5620</v>
      </c>
      <c r="S1042" s="0" t="s">
        <v>5621</v>
      </c>
      <c r="T1042" s="0" t="s">
        <v>3604</v>
      </c>
      <c r="U1042" s="0" t="s">
        <v>3605</v>
      </c>
      <c r="V1042" s="0" t="s">
        <v>3606</v>
      </c>
      <c r="W1042" s="0" t="s">
        <v>3607</v>
      </c>
      <c r="X1042" s="0" t="s">
        <v>3608</v>
      </c>
      <c r="Y1042" s="0" t="s">
        <v>3605</v>
      </c>
      <c r="Z1042" s="0" t="s">
        <v>5641</v>
      </c>
      <c r="AA1042" s="0" t="s">
        <v>5642</v>
      </c>
      <c r="AB1042" s="0" t="s">
        <v>5643</v>
      </c>
      <c r="AC1042" s="0" t="s">
        <v>19</v>
      </c>
      <c r="AD1042" s="0" t="s">
        <v>19</v>
      </c>
      <c r="AE1042" s="0" t="s">
        <v>61</v>
      </c>
      <c r="AF1042" s="0" t="s">
        <v>22</v>
      </c>
      <c r="AG1042" s="0" t="s">
        <v>22</v>
      </c>
      <c r="AH1042" s="0" t="s">
        <v>22</v>
      </c>
      <c r="AI1042" s="0" t="s">
        <v>22</v>
      </c>
      <c r="AJ1042" s="0" t="s">
        <v>3622</v>
      </c>
      <c r="AK1042" s="0" t="s">
        <v>3622</v>
      </c>
    </row>
    <row customHeight="1" ht="11.25">
      <c r="A1043" s="0" t="s">
        <v>22</v>
      </c>
      <c r="B1043" s="0" t="s">
        <v>48</v>
      </c>
      <c r="C1043" s="0" t="s">
        <v>50</v>
      </c>
      <c r="D1043" s="0" t="s">
        <v>22</v>
      </c>
      <c r="E1043" s="0" t="s">
        <v>5644</v>
      </c>
      <c r="F1043" s="0" t="s">
        <v>1257</v>
      </c>
      <c r="G1043" s="0" t="s">
        <v>159</v>
      </c>
      <c r="H1043" s="0" t="s">
        <v>159</v>
      </c>
      <c r="I1043" s="0" t="s">
        <v>160</v>
      </c>
      <c r="J1043" s="0" t="s">
        <v>4191</v>
      </c>
      <c r="K1043" s="0" t="s">
        <v>4192</v>
      </c>
      <c r="L1043" s="0" t="s">
        <v>5645</v>
      </c>
      <c r="M1043" s="0" t="s">
        <v>976</v>
      </c>
      <c r="N1043" s="0" t="s">
        <v>98</v>
      </c>
      <c r="O1043" s="0" t="s">
        <v>159</v>
      </c>
      <c r="P1043" s="0" t="s">
        <v>159</v>
      </c>
      <c r="Q1043" s="0" t="s">
        <v>160</v>
      </c>
      <c r="R1043" s="0" t="s">
        <v>4191</v>
      </c>
      <c r="S1043" s="0" t="s">
        <v>4192</v>
      </c>
      <c r="T1043" s="0" t="s">
        <v>4183</v>
      </c>
      <c r="U1043" s="0" t="s">
        <v>4202</v>
      </c>
      <c r="V1043" s="0" t="s">
        <v>3726</v>
      </c>
      <c r="W1043" s="0" t="s">
        <v>3607</v>
      </c>
      <c r="X1043" s="0" t="s">
        <v>3754</v>
      </c>
      <c r="Y1043" s="0" t="s">
        <v>3733</v>
      </c>
      <c r="Z1043" s="0" t="s">
        <v>1261</v>
      </c>
      <c r="AA1043" s="0" t="s">
        <v>4196</v>
      </c>
      <c r="AB1043" s="0" t="s">
        <v>4197</v>
      </c>
      <c r="AC1043" s="0" t="s">
        <v>19</v>
      </c>
      <c r="AD1043" s="0" t="s">
        <v>19</v>
      </c>
      <c r="AE1043" s="0" t="s">
        <v>61</v>
      </c>
      <c r="AF1043" s="0" t="s">
        <v>22</v>
      </c>
      <c r="AG1043" s="0" t="s">
        <v>22</v>
      </c>
      <c r="AH1043" s="0" t="s">
        <v>22</v>
      </c>
      <c r="AI1043" s="0" t="s">
        <v>22</v>
      </c>
      <c r="AJ1043" s="0" t="s">
        <v>5646</v>
      </c>
      <c r="AK1043" s="0" t="s">
        <v>5647</v>
      </c>
    </row>
    <row customHeight="1" ht="11.25">
      <c r="A1044" s="0" t="s">
        <v>22</v>
      </c>
      <c r="B1044" s="0" t="s">
        <v>48</v>
      </c>
      <c r="C1044" s="0" t="s">
        <v>50</v>
      </c>
      <c r="D1044" s="0" t="s">
        <v>22</v>
      </c>
      <c r="E1044" s="0" t="s">
        <v>5644</v>
      </c>
      <c r="F1044" s="0" t="s">
        <v>1257</v>
      </c>
      <c r="G1044" s="0" t="s">
        <v>159</v>
      </c>
      <c r="H1044" s="0" t="s">
        <v>159</v>
      </c>
      <c r="I1044" s="0" t="s">
        <v>160</v>
      </c>
      <c r="J1044" s="0" t="s">
        <v>4191</v>
      </c>
      <c r="K1044" s="0" t="s">
        <v>4192</v>
      </c>
      <c r="L1044" s="0" t="s">
        <v>5645</v>
      </c>
      <c r="M1044" s="0" t="s">
        <v>976</v>
      </c>
      <c r="N1044" s="0" t="s">
        <v>98</v>
      </c>
      <c r="O1044" s="0" t="s">
        <v>159</v>
      </c>
      <c r="P1044" s="0" t="s">
        <v>159</v>
      </c>
      <c r="Q1044" s="0" t="s">
        <v>160</v>
      </c>
      <c r="R1044" s="0" t="s">
        <v>4191</v>
      </c>
      <c r="S1044" s="0" t="s">
        <v>4192</v>
      </c>
      <c r="T1044" s="0" t="s">
        <v>4183</v>
      </c>
      <c r="U1044" s="0" t="s">
        <v>4202</v>
      </c>
      <c r="V1044" s="0" t="s">
        <v>3726</v>
      </c>
      <c r="W1044" s="0" t="s">
        <v>3607</v>
      </c>
      <c r="X1044" s="0" t="s">
        <v>3754</v>
      </c>
      <c r="Y1044" s="0" t="s">
        <v>3733</v>
      </c>
      <c r="Z1044" s="0" t="s">
        <v>1261</v>
      </c>
      <c r="AA1044" s="0" t="s">
        <v>4196</v>
      </c>
      <c r="AB1044" s="0" t="s">
        <v>4197</v>
      </c>
      <c r="AC1044" s="0" t="s">
        <v>19</v>
      </c>
      <c r="AD1044" s="0" t="s">
        <v>19</v>
      </c>
      <c r="AE1044" s="0" t="s">
        <v>61</v>
      </c>
      <c r="AF1044" s="0" t="s">
        <v>22</v>
      </c>
      <c r="AG1044" s="0" t="s">
        <v>22</v>
      </c>
      <c r="AH1044" s="0" t="s">
        <v>22</v>
      </c>
      <c r="AI1044" s="0" t="s">
        <v>22</v>
      </c>
      <c r="AJ1044" s="0" t="s">
        <v>5646</v>
      </c>
      <c r="AK1044" s="0" t="s">
        <v>5647</v>
      </c>
    </row>
    <row customHeight="1" ht="11.25">
      <c r="A1045" s="0" t="s">
        <v>22</v>
      </c>
      <c r="B1045" s="0" t="s">
        <v>48</v>
      </c>
      <c r="C1045" s="0" t="s">
        <v>50</v>
      </c>
      <c r="D1045" s="0" t="s">
        <v>22</v>
      </c>
      <c r="E1045" s="0" t="s">
        <v>5648</v>
      </c>
      <c r="F1045" s="0" t="s">
        <v>1257</v>
      </c>
      <c r="G1045" s="0" t="s">
        <v>192</v>
      </c>
      <c r="H1045" s="0" t="s">
        <v>192</v>
      </c>
      <c r="I1045" s="0" t="s">
        <v>193</v>
      </c>
      <c r="J1045" s="0" t="s">
        <v>4831</v>
      </c>
      <c r="K1045" s="0" t="s">
        <v>4832</v>
      </c>
      <c r="L1045" s="0" t="s">
        <v>5649</v>
      </c>
      <c r="M1045" s="0" t="s">
        <v>5473</v>
      </c>
      <c r="N1045" s="0" t="s">
        <v>98</v>
      </c>
      <c r="O1045" s="0" t="s">
        <v>192</v>
      </c>
      <c r="P1045" s="0" t="s">
        <v>192</v>
      </c>
      <c r="Q1045" s="0" t="s">
        <v>193</v>
      </c>
      <c r="R1045" s="0" t="s">
        <v>4831</v>
      </c>
      <c r="S1045" s="0" t="s">
        <v>4832</v>
      </c>
      <c r="T1045" s="0" t="s">
        <v>3604</v>
      </c>
      <c r="U1045" s="0" t="s">
        <v>3605</v>
      </c>
      <c r="V1045" s="0" t="s">
        <v>3606</v>
      </c>
      <c r="W1045" s="0" t="s">
        <v>3607</v>
      </c>
      <c r="X1045" s="0" t="s">
        <v>3608</v>
      </c>
      <c r="Y1045" s="0" t="s">
        <v>3605</v>
      </c>
      <c r="Z1045" s="0" t="s">
        <v>3642</v>
      </c>
      <c r="AA1045" s="0" t="s">
        <v>5482</v>
      </c>
      <c r="AB1045" s="0" t="s">
        <v>5650</v>
      </c>
      <c r="AC1045" s="0" t="s">
        <v>19</v>
      </c>
      <c r="AD1045" s="0" t="s">
        <v>19</v>
      </c>
      <c r="AE1045" s="0" t="s">
        <v>61</v>
      </c>
      <c r="AF1045" s="0" t="s">
        <v>22</v>
      </c>
      <c r="AG1045" s="0" t="s">
        <v>22</v>
      </c>
      <c r="AH1045" s="0" t="s">
        <v>22</v>
      </c>
      <c r="AI1045" s="0" t="s">
        <v>22</v>
      </c>
      <c r="AJ1045" s="0" t="s">
        <v>3622</v>
      </c>
      <c r="AK1045" s="0" t="s">
        <v>3622</v>
      </c>
    </row>
    <row customHeight="1" ht="11.25">
      <c r="A1046" s="0" t="s">
        <v>22</v>
      </c>
      <c r="B1046" s="0" t="s">
        <v>48</v>
      </c>
      <c r="C1046" s="0" t="s">
        <v>50</v>
      </c>
      <c r="D1046" s="0" t="s">
        <v>22</v>
      </c>
      <c r="E1046" s="0" t="s">
        <v>5648</v>
      </c>
      <c r="F1046" s="0" t="s">
        <v>1257</v>
      </c>
      <c r="G1046" s="0" t="s">
        <v>192</v>
      </c>
      <c r="H1046" s="0" t="s">
        <v>192</v>
      </c>
      <c r="I1046" s="0" t="s">
        <v>193</v>
      </c>
      <c r="J1046" s="0" t="s">
        <v>4831</v>
      </c>
      <c r="K1046" s="0" t="s">
        <v>4832</v>
      </c>
      <c r="L1046" s="0" t="s">
        <v>5649</v>
      </c>
      <c r="M1046" s="0" t="s">
        <v>5473</v>
      </c>
      <c r="N1046" s="0" t="s">
        <v>98</v>
      </c>
      <c r="O1046" s="0" t="s">
        <v>192</v>
      </c>
      <c r="P1046" s="0" t="s">
        <v>192</v>
      </c>
      <c r="Q1046" s="0" t="s">
        <v>193</v>
      </c>
      <c r="R1046" s="0" t="s">
        <v>4831</v>
      </c>
      <c r="S1046" s="0" t="s">
        <v>4832</v>
      </c>
      <c r="T1046" s="0" t="s">
        <v>3604</v>
      </c>
      <c r="U1046" s="0" t="s">
        <v>3605</v>
      </c>
      <c r="V1046" s="0" t="s">
        <v>3606</v>
      </c>
      <c r="W1046" s="0" t="s">
        <v>3607</v>
      </c>
      <c r="X1046" s="0" t="s">
        <v>3608</v>
      </c>
      <c r="Y1046" s="0" t="s">
        <v>3605</v>
      </c>
      <c r="Z1046" s="0" t="s">
        <v>3642</v>
      </c>
      <c r="AA1046" s="0" t="s">
        <v>5482</v>
      </c>
      <c r="AB1046" s="0" t="s">
        <v>5650</v>
      </c>
      <c r="AC1046" s="0" t="s">
        <v>19</v>
      </c>
      <c r="AD1046" s="0" t="s">
        <v>19</v>
      </c>
      <c r="AE1046" s="0" t="s">
        <v>61</v>
      </c>
      <c r="AF1046" s="0" t="s">
        <v>22</v>
      </c>
      <c r="AG1046" s="0" t="s">
        <v>22</v>
      </c>
      <c r="AH1046" s="0" t="s">
        <v>22</v>
      </c>
      <c r="AI1046" s="0" t="s">
        <v>22</v>
      </c>
      <c r="AJ1046" s="0" t="s">
        <v>3622</v>
      </c>
      <c r="AK1046" s="0" t="s">
        <v>3622</v>
      </c>
    </row>
    <row customHeight="1" ht="11.25">
      <c r="A1047" s="0" t="s">
        <v>22</v>
      </c>
      <c r="B1047" s="0" t="s">
        <v>48</v>
      </c>
      <c r="C1047" s="0" t="s">
        <v>50</v>
      </c>
      <c r="D1047" s="0" t="s">
        <v>22</v>
      </c>
      <c r="E1047" s="0" t="s">
        <v>5651</v>
      </c>
      <c r="F1047" s="0" t="s">
        <v>1257</v>
      </c>
      <c r="G1047" s="0" t="s">
        <v>159</v>
      </c>
      <c r="H1047" s="0" t="s">
        <v>159</v>
      </c>
      <c r="I1047" s="0" t="s">
        <v>160</v>
      </c>
      <c r="J1047" s="0" t="s">
        <v>4212</v>
      </c>
      <c r="K1047" s="0" t="s">
        <v>4213</v>
      </c>
      <c r="L1047" s="0" t="s">
        <v>5652</v>
      </c>
      <c r="M1047" s="0" t="s">
        <v>5653</v>
      </c>
      <c r="N1047" s="0" t="s">
        <v>98</v>
      </c>
      <c r="O1047" s="0" t="s">
        <v>159</v>
      </c>
      <c r="P1047" s="0" t="s">
        <v>159</v>
      </c>
      <c r="Q1047" s="0" t="s">
        <v>160</v>
      </c>
      <c r="R1047" s="0" t="s">
        <v>4212</v>
      </c>
      <c r="S1047" s="0" t="s">
        <v>4213</v>
      </c>
      <c r="T1047" s="0" t="s">
        <v>4183</v>
      </c>
      <c r="U1047" s="0" t="s">
        <v>4202</v>
      </c>
      <c r="V1047" s="0" t="s">
        <v>3726</v>
      </c>
      <c r="W1047" s="0" t="s">
        <v>3607</v>
      </c>
      <c r="X1047" s="0" t="s">
        <v>3754</v>
      </c>
      <c r="Y1047" s="0" t="s">
        <v>3733</v>
      </c>
      <c r="Z1047" s="0" t="s">
        <v>1261</v>
      </c>
      <c r="AA1047" s="0" t="s">
        <v>4196</v>
      </c>
      <c r="AB1047" s="0" t="s">
        <v>4197</v>
      </c>
      <c r="AC1047" s="0" t="s">
        <v>19</v>
      </c>
      <c r="AD1047" s="0" t="s">
        <v>19</v>
      </c>
      <c r="AE1047" s="0" t="s">
        <v>61</v>
      </c>
      <c r="AF1047" s="0" t="s">
        <v>22</v>
      </c>
      <c r="AG1047" s="0" t="s">
        <v>22</v>
      </c>
      <c r="AH1047" s="0" t="s">
        <v>22</v>
      </c>
      <c r="AI1047" s="0" t="s">
        <v>22</v>
      </c>
      <c r="AJ1047" s="0" t="s">
        <v>5654</v>
      </c>
      <c r="AK1047" s="0" t="s">
        <v>5647</v>
      </c>
    </row>
    <row customHeight="1" ht="11.25">
      <c r="A1048" s="0" t="s">
        <v>22</v>
      </c>
      <c r="B1048" s="0" t="s">
        <v>48</v>
      </c>
      <c r="C1048" s="0" t="s">
        <v>50</v>
      </c>
      <c r="D1048" s="0" t="s">
        <v>22</v>
      </c>
      <c r="E1048" s="0" t="s">
        <v>5651</v>
      </c>
      <c r="F1048" s="0" t="s">
        <v>1257</v>
      </c>
      <c r="G1048" s="0" t="s">
        <v>159</v>
      </c>
      <c r="H1048" s="0" t="s">
        <v>159</v>
      </c>
      <c r="I1048" s="0" t="s">
        <v>160</v>
      </c>
      <c r="J1048" s="0" t="s">
        <v>4212</v>
      </c>
      <c r="K1048" s="0" t="s">
        <v>4213</v>
      </c>
      <c r="L1048" s="0" t="s">
        <v>5652</v>
      </c>
      <c r="M1048" s="0" t="s">
        <v>5653</v>
      </c>
      <c r="N1048" s="0" t="s">
        <v>98</v>
      </c>
      <c r="O1048" s="0" t="s">
        <v>159</v>
      </c>
      <c r="P1048" s="0" t="s">
        <v>159</v>
      </c>
      <c r="Q1048" s="0" t="s">
        <v>160</v>
      </c>
      <c r="R1048" s="0" t="s">
        <v>4212</v>
      </c>
      <c r="S1048" s="0" t="s">
        <v>4213</v>
      </c>
      <c r="T1048" s="0" t="s">
        <v>4183</v>
      </c>
      <c r="U1048" s="0" t="s">
        <v>4202</v>
      </c>
      <c r="V1048" s="0" t="s">
        <v>3726</v>
      </c>
      <c r="W1048" s="0" t="s">
        <v>3607</v>
      </c>
      <c r="X1048" s="0" t="s">
        <v>3754</v>
      </c>
      <c r="Y1048" s="0" t="s">
        <v>3733</v>
      </c>
      <c r="Z1048" s="0" t="s">
        <v>1261</v>
      </c>
      <c r="AA1048" s="0" t="s">
        <v>4196</v>
      </c>
      <c r="AB1048" s="0" t="s">
        <v>4197</v>
      </c>
      <c r="AC1048" s="0" t="s">
        <v>19</v>
      </c>
      <c r="AD1048" s="0" t="s">
        <v>19</v>
      </c>
      <c r="AE1048" s="0" t="s">
        <v>61</v>
      </c>
      <c r="AF1048" s="0" t="s">
        <v>22</v>
      </c>
      <c r="AG1048" s="0" t="s">
        <v>22</v>
      </c>
      <c r="AH1048" s="0" t="s">
        <v>22</v>
      </c>
      <c r="AI1048" s="0" t="s">
        <v>22</v>
      </c>
      <c r="AJ1048" s="0" t="s">
        <v>5654</v>
      </c>
      <c r="AK1048" s="0" t="s">
        <v>5647</v>
      </c>
    </row>
    <row customHeight="1" ht="11.25">
      <c r="A1049" s="0" t="s">
        <v>22</v>
      </c>
      <c r="B1049" s="0" t="s">
        <v>48</v>
      </c>
      <c r="C1049" s="0" t="s">
        <v>50</v>
      </c>
      <c r="D1049" s="0" t="s">
        <v>22</v>
      </c>
      <c r="E1049" s="0" t="s">
        <v>5655</v>
      </c>
      <c r="F1049" s="0" t="s">
        <v>1257</v>
      </c>
      <c r="G1049" s="0" t="s">
        <v>1581</v>
      </c>
      <c r="H1049" s="0" t="s">
        <v>1581</v>
      </c>
      <c r="I1049" s="0" t="s">
        <v>1582</v>
      </c>
      <c r="J1049" s="0" t="s">
        <v>1583</v>
      </c>
      <c r="K1049" s="0" t="s">
        <v>1584</v>
      </c>
      <c r="L1049" s="0" t="s">
        <v>1585</v>
      </c>
      <c r="M1049" s="0" t="s">
        <v>5656</v>
      </c>
      <c r="N1049" s="0" t="s">
        <v>98</v>
      </c>
      <c r="O1049" s="0" t="s">
        <v>1581</v>
      </c>
      <c r="P1049" s="0" t="s">
        <v>1581</v>
      </c>
      <c r="Q1049" s="0" t="s">
        <v>1582</v>
      </c>
      <c r="R1049" s="0" t="s">
        <v>1583</v>
      </c>
      <c r="S1049" s="0" t="s">
        <v>1584</v>
      </c>
      <c r="T1049" s="0" t="s">
        <v>3604</v>
      </c>
      <c r="U1049" s="0" t="s">
        <v>3605</v>
      </c>
      <c r="V1049" s="0" t="s">
        <v>3606</v>
      </c>
      <c r="W1049" s="0" t="s">
        <v>3607</v>
      </c>
      <c r="X1049" s="0" t="s">
        <v>3608</v>
      </c>
      <c r="Y1049" s="0" t="s">
        <v>3605</v>
      </c>
      <c r="Z1049" s="0" t="s">
        <v>5657</v>
      </c>
      <c r="AA1049" s="0" t="s">
        <v>5658</v>
      </c>
      <c r="AB1049" s="0" t="s">
        <v>5659</v>
      </c>
      <c r="AC1049" s="0" t="s">
        <v>19</v>
      </c>
      <c r="AD1049" s="0" t="s">
        <v>19</v>
      </c>
      <c r="AE1049" s="0" t="s">
        <v>61</v>
      </c>
      <c r="AF1049" s="0" t="s">
        <v>22</v>
      </c>
      <c r="AG1049" s="0" t="s">
        <v>22</v>
      </c>
      <c r="AH1049" s="0" t="s">
        <v>22</v>
      </c>
      <c r="AI1049" s="0" t="s">
        <v>22</v>
      </c>
      <c r="AJ1049" s="0" t="s">
        <v>3622</v>
      </c>
      <c r="AK1049" s="0" t="s">
        <v>3622</v>
      </c>
    </row>
    <row customHeight="1" ht="11.25">
      <c r="A1050" s="0" t="s">
        <v>22</v>
      </c>
      <c r="B1050" s="0" t="s">
        <v>48</v>
      </c>
      <c r="C1050" s="0" t="s">
        <v>50</v>
      </c>
      <c r="D1050" s="0" t="s">
        <v>22</v>
      </c>
      <c r="E1050" s="0" t="s">
        <v>5655</v>
      </c>
      <c r="F1050" s="0" t="s">
        <v>1257</v>
      </c>
      <c r="G1050" s="0" t="s">
        <v>110</v>
      </c>
      <c r="H1050" s="0" t="s">
        <v>110</v>
      </c>
      <c r="I1050" s="0" t="s">
        <v>111</v>
      </c>
      <c r="J1050" s="0" t="s">
        <v>5371</v>
      </c>
      <c r="K1050" s="0" t="s">
        <v>5378</v>
      </c>
      <c r="L1050" s="0" t="s">
        <v>1585</v>
      </c>
      <c r="M1050" s="0" t="s">
        <v>5656</v>
      </c>
      <c r="N1050" s="0" t="s">
        <v>98</v>
      </c>
      <c r="O1050" s="0" t="s">
        <v>110</v>
      </c>
      <c r="P1050" s="0" t="s">
        <v>110</v>
      </c>
      <c r="Q1050" s="0" t="s">
        <v>111</v>
      </c>
      <c r="R1050" s="0" t="s">
        <v>5371</v>
      </c>
      <c r="S1050" s="0" t="s">
        <v>5378</v>
      </c>
      <c r="T1050" s="0" t="s">
        <v>3604</v>
      </c>
      <c r="U1050" s="0" t="s">
        <v>3605</v>
      </c>
      <c r="V1050" s="0" t="s">
        <v>3606</v>
      </c>
      <c r="W1050" s="0" t="s">
        <v>3607</v>
      </c>
      <c r="X1050" s="0" t="s">
        <v>3608</v>
      </c>
      <c r="Y1050" s="0" t="s">
        <v>3605</v>
      </c>
      <c r="Z1050" s="0" t="s">
        <v>5657</v>
      </c>
      <c r="AA1050" s="0" t="s">
        <v>5658</v>
      </c>
      <c r="AB1050" s="0" t="s">
        <v>5659</v>
      </c>
      <c r="AC1050" s="0" t="s">
        <v>19</v>
      </c>
      <c r="AD1050" s="0" t="s">
        <v>19</v>
      </c>
      <c r="AE1050" s="0" t="s">
        <v>61</v>
      </c>
      <c r="AF1050" s="0" t="s">
        <v>22</v>
      </c>
      <c r="AG1050" s="0" t="s">
        <v>22</v>
      </c>
      <c r="AH1050" s="0" t="s">
        <v>22</v>
      </c>
      <c r="AI1050" s="0" t="s">
        <v>22</v>
      </c>
      <c r="AJ1050" s="0" t="s">
        <v>3622</v>
      </c>
      <c r="AK1050" s="0" t="s">
        <v>3622</v>
      </c>
    </row>
    <row customHeight="1" ht="11.25">
      <c r="A1051" s="0" t="s">
        <v>22</v>
      </c>
      <c r="B1051" s="0" t="s">
        <v>48</v>
      </c>
      <c r="C1051" s="0" t="s">
        <v>50</v>
      </c>
      <c r="D1051" s="0" t="s">
        <v>22</v>
      </c>
      <c r="E1051" s="0" t="s">
        <v>5660</v>
      </c>
      <c r="F1051" s="0" t="s">
        <v>1257</v>
      </c>
      <c r="G1051" s="0" t="s">
        <v>3550</v>
      </c>
      <c r="H1051" s="0" t="s">
        <v>3550</v>
      </c>
      <c r="I1051" s="0" t="s">
        <v>3551</v>
      </c>
      <c r="J1051" s="0" t="s">
        <v>5032</v>
      </c>
      <c r="K1051" s="0" t="s">
        <v>5033</v>
      </c>
      <c r="L1051" s="0" t="s">
        <v>5165</v>
      </c>
      <c r="M1051" s="0" t="s">
        <v>5165</v>
      </c>
      <c r="N1051" s="0" t="s">
        <v>89</v>
      </c>
      <c r="O1051" s="0" t="s">
        <v>3550</v>
      </c>
      <c r="P1051" s="0" t="s">
        <v>3550</v>
      </c>
      <c r="Q1051" s="0" t="s">
        <v>3551</v>
      </c>
      <c r="R1051" s="0" t="s">
        <v>5009</v>
      </c>
      <c r="S1051" s="0" t="s">
        <v>5010</v>
      </c>
      <c r="T1051" s="0" t="s">
        <v>3604</v>
      </c>
      <c r="U1051" s="0" t="s">
        <v>3605</v>
      </c>
      <c r="V1051" s="0" t="s">
        <v>3606</v>
      </c>
      <c r="W1051" s="0" t="s">
        <v>3607</v>
      </c>
      <c r="X1051" s="0" t="s">
        <v>3608</v>
      </c>
      <c r="Y1051" s="0" t="s">
        <v>3605</v>
      </c>
      <c r="Z1051" s="0" t="s">
        <v>5661</v>
      </c>
      <c r="AA1051" s="0" t="s">
        <v>4995</v>
      </c>
      <c r="AB1051" s="0" t="s">
        <v>5662</v>
      </c>
      <c r="AC1051" s="0" t="s">
        <v>19</v>
      </c>
      <c r="AD1051" s="0" t="s">
        <v>19</v>
      </c>
      <c r="AE1051" s="0" t="s">
        <v>61</v>
      </c>
      <c r="AF1051" s="0" t="s">
        <v>22</v>
      </c>
      <c r="AG1051" s="0" t="s">
        <v>22</v>
      </c>
      <c r="AH1051" s="0" t="s">
        <v>22</v>
      </c>
      <c r="AI1051" s="0" t="s">
        <v>22</v>
      </c>
      <c r="AJ1051" s="0" t="s">
        <v>3622</v>
      </c>
      <c r="AK1051" s="0" t="s">
        <v>3622</v>
      </c>
    </row>
    <row customHeight="1" ht="11.25">
      <c r="A1052" s="0" t="s">
        <v>22</v>
      </c>
      <c r="B1052" s="0" t="s">
        <v>48</v>
      </c>
      <c r="C1052" s="0" t="s">
        <v>50</v>
      </c>
      <c r="D1052" s="0" t="s">
        <v>22</v>
      </c>
      <c r="E1052" s="0" t="s">
        <v>5660</v>
      </c>
      <c r="F1052" s="0" t="s">
        <v>1257</v>
      </c>
      <c r="G1052" s="0" t="s">
        <v>3550</v>
      </c>
      <c r="H1052" s="0" t="s">
        <v>3550</v>
      </c>
      <c r="I1052" s="0" t="s">
        <v>3551</v>
      </c>
      <c r="J1052" s="0" t="s">
        <v>5032</v>
      </c>
      <c r="K1052" s="0" t="s">
        <v>5033</v>
      </c>
      <c r="L1052" s="0" t="s">
        <v>5165</v>
      </c>
      <c r="M1052" s="0" t="s">
        <v>5165</v>
      </c>
      <c r="N1052" s="0" t="s">
        <v>101</v>
      </c>
      <c r="O1052" s="0" t="s">
        <v>3550</v>
      </c>
      <c r="P1052" s="0" t="s">
        <v>3550</v>
      </c>
      <c r="Q1052" s="0" t="s">
        <v>3551</v>
      </c>
      <c r="R1052" s="0" t="s">
        <v>5016</v>
      </c>
      <c r="S1052" s="0" t="s">
        <v>5017</v>
      </c>
      <c r="T1052" s="0" t="s">
        <v>3604</v>
      </c>
      <c r="U1052" s="0" t="s">
        <v>3605</v>
      </c>
      <c r="V1052" s="0" t="s">
        <v>3606</v>
      </c>
      <c r="W1052" s="0" t="s">
        <v>3607</v>
      </c>
      <c r="X1052" s="0" t="s">
        <v>3608</v>
      </c>
      <c r="Y1052" s="0" t="s">
        <v>3605</v>
      </c>
      <c r="Z1052" s="0" t="s">
        <v>5661</v>
      </c>
      <c r="AA1052" s="0" t="s">
        <v>4995</v>
      </c>
      <c r="AB1052" s="0" t="s">
        <v>5662</v>
      </c>
      <c r="AC1052" s="0" t="s">
        <v>19</v>
      </c>
      <c r="AD1052" s="0" t="s">
        <v>19</v>
      </c>
      <c r="AE1052" s="0" t="s">
        <v>61</v>
      </c>
      <c r="AF1052" s="0" t="s">
        <v>22</v>
      </c>
      <c r="AG1052" s="0" t="s">
        <v>22</v>
      </c>
      <c r="AH1052" s="0" t="s">
        <v>22</v>
      </c>
      <c r="AI1052" s="0" t="s">
        <v>22</v>
      </c>
      <c r="AJ1052" s="0" t="s">
        <v>3622</v>
      </c>
      <c r="AK1052" s="0" t="s">
        <v>3622</v>
      </c>
    </row>
    <row customHeight="1" ht="11.25">
      <c r="A1053" s="0" t="s">
        <v>22</v>
      </c>
      <c r="B1053" s="0" t="s">
        <v>48</v>
      </c>
      <c r="C1053" s="0" t="s">
        <v>50</v>
      </c>
      <c r="D1053" s="0" t="s">
        <v>22</v>
      </c>
      <c r="E1053" s="0" t="s">
        <v>5660</v>
      </c>
      <c r="F1053" s="0" t="s">
        <v>1257</v>
      </c>
      <c r="G1053" s="0" t="s">
        <v>3550</v>
      </c>
      <c r="H1053" s="0" t="s">
        <v>3550</v>
      </c>
      <c r="I1053" s="0" t="s">
        <v>3551</v>
      </c>
      <c r="J1053" s="0" t="s">
        <v>5032</v>
      </c>
      <c r="K1053" s="0" t="s">
        <v>5033</v>
      </c>
      <c r="L1053" s="0" t="s">
        <v>5165</v>
      </c>
      <c r="M1053" s="0" t="s">
        <v>5165</v>
      </c>
      <c r="N1053" s="0" t="s">
        <v>98</v>
      </c>
      <c r="O1053" s="0" t="s">
        <v>3550</v>
      </c>
      <c r="P1053" s="0" t="s">
        <v>3550</v>
      </c>
      <c r="Q1053" s="0" t="s">
        <v>3551</v>
      </c>
      <c r="R1053" s="0" t="s">
        <v>5032</v>
      </c>
      <c r="S1053" s="0" t="s">
        <v>5033</v>
      </c>
      <c r="T1053" s="0" t="s">
        <v>3604</v>
      </c>
      <c r="U1053" s="0" t="s">
        <v>3605</v>
      </c>
      <c r="V1053" s="0" t="s">
        <v>3606</v>
      </c>
      <c r="W1053" s="0" t="s">
        <v>3607</v>
      </c>
      <c r="X1053" s="0" t="s">
        <v>3608</v>
      </c>
      <c r="Y1053" s="0" t="s">
        <v>3605</v>
      </c>
      <c r="Z1053" s="0" t="s">
        <v>5661</v>
      </c>
      <c r="AA1053" s="0" t="s">
        <v>4995</v>
      </c>
      <c r="AB1053" s="0" t="s">
        <v>5662</v>
      </c>
      <c r="AC1053" s="0" t="s">
        <v>19</v>
      </c>
      <c r="AD1053" s="0" t="s">
        <v>19</v>
      </c>
      <c r="AE1053" s="0" t="s">
        <v>61</v>
      </c>
      <c r="AF1053" s="0" t="s">
        <v>22</v>
      </c>
      <c r="AG1053" s="0" t="s">
        <v>22</v>
      </c>
      <c r="AH1053" s="0" t="s">
        <v>22</v>
      </c>
      <c r="AI1053" s="0" t="s">
        <v>22</v>
      </c>
      <c r="AJ1053" s="0" t="s">
        <v>3622</v>
      </c>
      <c r="AK1053" s="0" t="s">
        <v>3622</v>
      </c>
    </row>
    <row customHeight="1" ht="11.25">
      <c r="A1054" s="0" t="s">
        <v>22</v>
      </c>
      <c r="B1054" s="0" t="s">
        <v>48</v>
      </c>
      <c r="C1054" s="0" t="s">
        <v>50</v>
      </c>
      <c r="D1054" s="0" t="s">
        <v>22</v>
      </c>
      <c r="E1054" s="0" t="s">
        <v>5660</v>
      </c>
      <c r="F1054" s="0" t="s">
        <v>1257</v>
      </c>
      <c r="G1054" s="0" t="s">
        <v>162</v>
      </c>
      <c r="H1054" s="0" t="s">
        <v>162</v>
      </c>
      <c r="I1054" s="0" t="s">
        <v>163</v>
      </c>
      <c r="J1054" s="0" t="s">
        <v>5032</v>
      </c>
      <c r="K1054" s="0" t="s">
        <v>5036</v>
      </c>
      <c r="L1054" s="0" t="s">
        <v>5165</v>
      </c>
      <c r="M1054" s="0" t="s">
        <v>5165</v>
      </c>
      <c r="N1054" s="0" t="s">
        <v>89</v>
      </c>
      <c r="O1054" s="0" t="s">
        <v>162</v>
      </c>
      <c r="P1054" s="0" t="s">
        <v>162</v>
      </c>
      <c r="Q1054" s="0" t="s">
        <v>163</v>
      </c>
      <c r="R1054" s="0" t="s">
        <v>5009</v>
      </c>
      <c r="S1054" s="0" t="s">
        <v>5014</v>
      </c>
      <c r="T1054" s="0" t="s">
        <v>3604</v>
      </c>
      <c r="U1054" s="0" t="s">
        <v>3605</v>
      </c>
      <c r="V1054" s="0" t="s">
        <v>3606</v>
      </c>
      <c r="W1054" s="0" t="s">
        <v>3607</v>
      </c>
      <c r="X1054" s="0" t="s">
        <v>3608</v>
      </c>
      <c r="Y1054" s="0" t="s">
        <v>3605</v>
      </c>
      <c r="Z1054" s="0" t="s">
        <v>5661</v>
      </c>
      <c r="AA1054" s="0" t="s">
        <v>4995</v>
      </c>
      <c r="AB1054" s="0" t="s">
        <v>5662</v>
      </c>
      <c r="AC1054" s="0" t="s">
        <v>19</v>
      </c>
      <c r="AD1054" s="0" t="s">
        <v>19</v>
      </c>
      <c r="AE1054" s="0" t="s">
        <v>61</v>
      </c>
      <c r="AF1054" s="0" t="s">
        <v>22</v>
      </c>
      <c r="AG1054" s="0" t="s">
        <v>22</v>
      </c>
      <c r="AH1054" s="0" t="s">
        <v>22</v>
      </c>
      <c r="AI1054" s="0" t="s">
        <v>22</v>
      </c>
      <c r="AJ1054" s="0" t="s">
        <v>3622</v>
      </c>
      <c r="AK1054" s="0" t="s">
        <v>3622</v>
      </c>
    </row>
    <row customHeight="1" ht="11.25">
      <c r="A1055" s="0" t="s">
        <v>22</v>
      </c>
      <c r="B1055" s="0" t="s">
        <v>48</v>
      </c>
      <c r="C1055" s="0" t="s">
        <v>50</v>
      </c>
      <c r="D1055" s="0" t="s">
        <v>22</v>
      </c>
      <c r="E1055" s="0" t="s">
        <v>5660</v>
      </c>
      <c r="F1055" s="0" t="s">
        <v>1257</v>
      </c>
      <c r="G1055" s="0" t="s">
        <v>162</v>
      </c>
      <c r="H1055" s="0" t="s">
        <v>162</v>
      </c>
      <c r="I1055" s="0" t="s">
        <v>163</v>
      </c>
      <c r="J1055" s="0" t="s">
        <v>5032</v>
      </c>
      <c r="K1055" s="0" t="s">
        <v>5036</v>
      </c>
      <c r="L1055" s="0" t="s">
        <v>5165</v>
      </c>
      <c r="M1055" s="0" t="s">
        <v>5165</v>
      </c>
      <c r="N1055" s="0" t="s">
        <v>101</v>
      </c>
      <c r="O1055" s="0" t="s">
        <v>162</v>
      </c>
      <c r="P1055" s="0" t="s">
        <v>162</v>
      </c>
      <c r="Q1055" s="0" t="s">
        <v>163</v>
      </c>
      <c r="R1055" s="0" t="s">
        <v>5016</v>
      </c>
      <c r="S1055" s="0" t="s">
        <v>5021</v>
      </c>
      <c r="T1055" s="0" t="s">
        <v>3604</v>
      </c>
      <c r="U1055" s="0" t="s">
        <v>3605</v>
      </c>
      <c r="V1055" s="0" t="s">
        <v>3606</v>
      </c>
      <c r="W1055" s="0" t="s">
        <v>3607</v>
      </c>
      <c r="X1055" s="0" t="s">
        <v>3608</v>
      </c>
      <c r="Y1055" s="0" t="s">
        <v>3605</v>
      </c>
      <c r="Z1055" s="0" t="s">
        <v>5661</v>
      </c>
      <c r="AA1055" s="0" t="s">
        <v>4995</v>
      </c>
      <c r="AB1055" s="0" t="s">
        <v>5662</v>
      </c>
      <c r="AC1055" s="0" t="s">
        <v>19</v>
      </c>
      <c r="AD1055" s="0" t="s">
        <v>19</v>
      </c>
      <c r="AE1055" s="0" t="s">
        <v>61</v>
      </c>
      <c r="AF1055" s="0" t="s">
        <v>22</v>
      </c>
      <c r="AG1055" s="0" t="s">
        <v>22</v>
      </c>
      <c r="AH1055" s="0" t="s">
        <v>22</v>
      </c>
      <c r="AI1055" s="0" t="s">
        <v>22</v>
      </c>
      <c r="AJ1055" s="0" t="s">
        <v>3622</v>
      </c>
      <c r="AK1055" s="0" t="s">
        <v>3622</v>
      </c>
    </row>
    <row customHeight="1" ht="11.25">
      <c r="A1056" s="0" t="s">
        <v>22</v>
      </c>
      <c r="B1056" s="0" t="s">
        <v>48</v>
      </c>
      <c r="C1056" s="0" t="s">
        <v>50</v>
      </c>
      <c r="D1056" s="0" t="s">
        <v>22</v>
      </c>
      <c r="E1056" s="0" t="s">
        <v>5660</v>
      </c>
      <c r="F1056" s="0" t="s">
        <v>1257</v>
      </c>
      <c r="G1056" s="0" t="s">
        <v>162</v>
      </c>
      <c r="H1056" s="0" t="s">
        <v>162</v>
      </c>
      <c r="I1056" s="0" t="s">
        <v>163</v>
      </c>
      <c r="J1056" s="0" t="s">
        <v>5032</v>
      </c>
      <c r="K1056" s="0" t="s">
        <v>5036</v>
      </c>
      <c r="L1056" s="0" t="s">
        <v>5165</v>
      </c>
      <c r="M1056" s="0" t="s">
        <v>5165</v>
      </c>
      <c r="N1056" s="0" t="s">
        <v>98</v>
      </c>
      <c r="O1056" s="0" t="s">
        <v>162</v>
      </c>
      <c r="P1056" s="0" t="s">
        <v>162</v>
      </c>
      <c r="Q1056" s="0" t="s">
        <v>163</v>
      </c>
      <c r="R1056" s="0" t="s">
        <v>5032</v>
      </c>
      <c r="S1056" s="0" t="s">
        <v>5036</v>
      </c>
      <c r="T1056" s="0" t="s">
        <v>3604</v>
      </c>
      <c r="U1056" s="0" t="s">
        <v>3605</v>
      </c>
      <c r="V1056" s="0" t="s">
        <v>3606</v>
      </c>
      <c r="W1056" s="0" t="s">
        <v>3607</v>
      </c>
      <c r="X1056" s="0" t="s">
        <v>3608</v>
      </c>
      <c r="Y1056" s="0" t="s">
        <v>3605</v>
      </c>
      <c r="Z1056" s="0" t="s">
        <v>5661</v>
      </c>
      <c r="AA1056" s="0" t="s">
        <v>4995</v>
      </c>
      <c r="AB1056" s="0" t="s">
        <v>5662</v>
      </c>
      <c r="AC1056" s="0" t="s">
        <v>19</v>
      </c>
      <c r="AD1056" s="0" t="s">
        <v>19</v>
      </c>
      <c r="AE1056" s="0" t="s">
        <v>61</v>
      </c>
      <c r="AF1056" s="0" t="s">
        <v>22</v>
      </c>
      <c r="AG1056" s="0" t="s">
        <v>22</v>
      </c>
      <c r="AH1056" s="0" t="s">
        <v>22</v>
      </c>
      <c r="AI1056" s="0" t="s">
        <v>22</v>
      </c>
      <c r="AJ1056" s="0" t="s">
        <v>3622</v>
      </c>
      <c r="AK1056" s="0" t="s">
        <v>3622</v>
      </c>
    </row>
    <row customHeight="1" ht="11.25">
      <c r="A1057" s="0" t="s">
        <v>22</v>
      </c>
      <c r="B1057" s="0" t="s">
        <v>48</v>
      </c>
      <c r="C1057" s="0" t="s">
        <v>50</v>
      </c>
      <c r="D1057" s="0" t="s">
        <v>22</v>
      </c>
      <c r="E1057" s="0" t="s">
        <v>5663</v>
      </c>
      <c r="F1057" s="0" t="s">
        <v>1257</v>
      </c>
      <c r="G1057" s="0" t="s">
        <v>195</v>
      </c>
      <c r="H1057" s="0" t="s">
        <v>195</v>
      </c>
      <c r="I1057" s="0" t="s">
        <v>196</v>
      </c>
      <c r="J1057" s="0" t="s">
        <v>5494</v>
      </c>
      <c r="K1057" s="0" t="s">
        <v>5495</v>
      </c>
      <c r="L1057" s="0" t="s">
        <v>5496</v>
      </c>
      <c r="M1057" s="0" t="s">
        <v>1261</v>
      </c>
      <c r="N1057" s="0" t="s">
        <v>98</v>
      </c>
      <c r="O1057" s="0" t="s">
        <v>195</v>
      </c>
      <c r="P1057" s="0" t="s">
        <v>195</v>
      </c>
      <c r="Q1057" s="0" t="s">
        <v>196</v>
      </c>
      <c r="R1057" s="0" t="s">
        <v>5494</v>
      </c>
      <c r="S1057" s="0" t="s">
        <v>5495</v>
      </c>
      <c r="T1057" s="0" t="s">
        <v>3604</v>
      </c>
      <c r="U1057" s="0" t="s">
        <v>3605</v>
      </c>
      <c r="V1057" s="0" t="s">
        <v>3606</v>
      </c>
      <c r="W1057" s="0" t="s">
        <v>3607</v>
      </c>
      <c r="X1057" s="0" t="s">
        <v>3608</v>
      </c>
      <c r="Y1057" s="0" t="s">
        <v>3605</v>
      </c>
      <c r="Z1057" s="0" t="s">
        <v>5664</v>
      </c>
      <c r="AA1057" s="0" t="s">
        <v>5606</v>
      </c>
      <c r="AB1057" s="0" t="s">
        <v>5665</v>
      </c>
      <c r="AC1057" s="0" t="s">
        <v>19</v>
      </c>
      <c r="AD1057" s="0" t="s">
        <v>19</v>
      </c>
      <c r="AE1057" s="0" t="s">
        <v>61</v>
      </c>
      <c r="AF1057" s="0" t="s">
        <v>22</v>
      </c>
      <c r="AG1057" s="0" t="s">
        <v>22</v>
      </c>
      <c r="AH1057" s="0" t="s">
        <v>22</v>
      </c>
      <c r="AI1057" s="0" t="s">
        <v>22</v>
      </c>
      <c r="AJ1057" s="0" t="s">
        <v>3622</v>
      </c>
      <c r="AK1057" s="0" t="s">
        <v>3622</v>
      </c>
    </row>
    <row customHeight="1" ht="11.25">
      <c r="A1058" s="0" t="s">
        <v>22</v>
      </c>
      <c r="B1058" s="0" t="s">
        <v>48</v>
      </c>
      <c r="C1058" s="0" t="s">
        <v>50</v>
      </c>
      <c r="D1058" s="0" t="s">
        <v>22</v>
      </c>
      <c r="E1058" s="0" t="s">
        <v>5663</v>
      </c>
      <c r="F1058" s="0" t="s">
        <v>1257</v>
      </c>
      <c r="G1058" s="0" t="s">
        <v>195</v>
      </c>
      <c r="H1058" s="0" t="s">
        <v>195</v>
      </c>
      <c r="I1058" s="0" t="s">
        <v>196</v>
      </c>
      <c r="J1058" s="0" t="s">
        <v>5494</v>
      </c>
      <c r="K1058" s="0" t="s">
        <v>5495</v>
      </c>
      <c r="L1058" s="0" t="s">
        <v>5496</v>
      </c>
      <c r="M1058" s="0" t="s">
        <v>1261</v>
      </c>
      <c r="N1058" s="0" t="s">
        <v>98</v>
      </c>
      <c r="O1058" s="0" t="s">
        <v>195</v>
      </c>
      <c r="P1058" s="0" t="s">
        <v>195</v>
      </c>
      <c r="Q1058" s="0" t="s">
        <v>196</v>
      </c>
      <c r="R1058" s="0" t="s">
        <v>5494</v>
      </c>
      <c r="S1058" s="0" t="s">
        <v>5495</v>
      </c>
      <c r="T1058" s="0" t="s">
        <v>3604</v>
      </c>
      <c r="U1058" s="0" t="s">
        <v>3605</v>
      </c>
      <c r="V1058" s="0" t="s">
        <v>3606</v>
      </c>
      <c r="W1058" s="0" t="s">
        <v>3607</v>
      </c>
      <c r="X1058" s="0" t="s">
        <v>3608</v>
      </c>
      <c r="Y1058" s="0" t="s">
        <v>3605</v>
      </c>
      <c r="Z1058" s="0" t="s">
        <v>5664</v>
      </c>
      <c r="AA1058" s="0" t="s">
        <v>5606</v>
      </c>
      <c r="AB1058" s="0" t="s">
        <v>5665</v>
      </c>
      <c r="AC1058" s="0" t="s">
        <v>19</v>
      </c>
      <c r="AD1058" s="0" t="s">
        <v>19</v>
      </c>
      <c r="AE1058" s="0" t="s">
        <v>61</v>
      </c>
      <c r="AF1058" s="0" t="s">
        <v>22</v>
      </c>
      <c r="AG1058" s="0" t="s">
        <v>22</v>
      </c>
      <c r="AH1058" s="0" t="s">
        <v>22</v>
      </c>
      <c r="AI1058" s="0" t="s">
        <v>22</v>
      </c>
      <c r="AJ1058" s="0" t="s">
        <v>3622</v>
      </c>
      <c r="AK1058" s="0" t="s">
        <v>3622</v>
      </c>
    </row>
    <row customHeight="1" ht="11.25">
      <c r="A1059" s="0" t="s">
        <v>22</v>
      </c>
      <c r="B1059" s="0" t="s">
        <v>48</v>
      </c>
      <c r="C1059" s="0" t="s">
        <v>50</v>
      </c>
      <c r="D1059" s="0" t="s">
        <v>22</v>
      </c>
      <c r="E1059" s="0" t="s">
        <v>5666</v>
      </c>
      <c r="F1059" s="0" t="s">
        <v>1257</v>
      </c>
      <c r="G1059" s="0" t="s">
        <v>136</v>
      </c>
      <c r="H1059" s="0" t="s">
        <v>136</v>
      </c>
      <c r="I1059" s="0" t="s">
        <v>137</v>
      </c>
      <c r="J1059" s="0" t="s">
        <v>5399</v>
      </c>
      <c r="K1059" s="0" t="s">
        <v>5400</v>
      </c>
      <c r="L1059" s="0" t="s">
        <v>5401</v>
      </c>
      <c r="M1059" s="0" t="s">
        <v>1261</v>
      </c>
      <c r="N1059" s="0" t="s">
        <v>98</v>
      </c>
      <c r="O1059" s="0" t="s">
        <v>136</v>
      </c>
      <c r="P1059" s="0" t="s">
        <v>136</v>
      </c>
      <c r="Q1059" s="0" t="s">
        <v>137</v>
      </c>
      <c r="R1059" s="0" t="s">
        <v>5399</v>
      </c>
      <c r="S1059" s="0" t="s">
        <v>5400</v>
      </c>
      <c r="T1059" s="0" t="s">
        <v>3604</v>
      </c>
      <c r="U1059" s="0" t="s">
        <v>3605</v>
      </c>
      <c r="V1059" s="0" t="s">
        <v>3606</v>
      </c>
      <c r="W1059" s="0" t="s">
        <v>3607</v>
      </c>
      <c r="X1059" s="0" t="s">
        <v>3608</v>
      </c>
      <c r="Y1059" s="0" t="s">
        <v>3605</v>
      </c>
      <c r="Z1059" s="0" t="s">
        <v>5667</v>
      </c>
      <c r="AA1059" s="0" t="s">
        <v>4014</v>
      </c>
      <c r="AB1059" s="0" t="s">
        <v>5668</v>
      </c>
      <c r="AC1059" s="0" t="s">
        <v>19</v>
      </c>
      <c r="AD1059" s="0" t="s">
        <v>19</v>
      </c>
      <c r="AE1059" s="0" t="s">
        <v>61</v>
      </c>
      <c r="AF1059" s="0" t="s">
        <v>22</v>
      </c>
      <c r="AG1059" s="0" t="s">
        <v>22</v>
      </c>
      <c r="AH1059" s="0" t="s">
        <v>22</v>
      </c>
      <c r="AI1059" s="0" t="s">
        <v>22</v>
      </c>
      <c r="AJ1059" s="0" t="s">
        <v>3622</v>
      </c>
      <c r="AK1059" s="0" t="s">
        <v>3622</v>
      </c>
    </row>
    <row customHeight="1" ht="11.25">
      <c r="A1060" s="0" t="s">
        <v>22</v>
      </c>
      <c r="B1060" s="0" t="s">
        <v>48</v>
      </c>
      <c r="C1060" s="0" t="s">
        <v>50</v>
      </c>
      <c r="D1060" s="0" t="s">
        <v>22</v>
      </c>
      <c r="E1060" s="0" t="s">
        <v>5666</v>
      </c>
      <c r="F1060" s="0" t="s">
        <v>1257</v>
      </c>
      <c r="G1060" s="0" t="s">
        <v>136</v>
      </c>
      <c r="H1060" s="0" t="s">
        <v>136</v>
      </c>
      <c r="I1060" s="0" t="s">
        <v>137</v>
      </c>
      <c r="J1060" s="0" t="s">
        <v>5399</v>
      </c>
      <c r="K1060" s="0" t="s">
        <v>5400</v>
      </c>
      <c r="L1060" s="0" t="s">
        <v>5401</v>
      </c>
      <c r="M1060" s="0" t="s">
        <v>1261</v>
      </c>
      <c r="N1060" s="0" t="s">
        <v>98</v>
      </c>
      <c r="O1060" s="0" t="s">
        <v>136</v>
      </c>
      <c r="P1060" s="0" t="s">
        <v>136</v>
      </c>
      <c r="Q1060" s="0" t="s">
        <v>137</v>
      </c>
      <c r="R1060" s="0" t="s">
        <v>5399</v>
      </c>
      <c r="S1060" s="0" t="s">
        <v>5400</v>
      </c>
      <c r="T1060" s="0" t="s">
        <v>3604</v>
      </c>
      <c r="U1060" s="0" t="s">
        <v>3605</v>
      </c>
      <c r="V1060" s="0" t="s">
        <v>3606</v>
      </c>
      <c r="W1060" s="0" t="s">
        <v>3607</v>
      </c>
      <c r="X1060" s="0" t="s">
        <v>3608</v>
      </c>
      <c r="Y1060" s="0" t="s">
        <v>3605</v>
      </c>
      <c r="Z1060" s="0" t="s">
        <v>5667</v>
      </c>
      <c r="AA1060" s="0" t="s">
        <v>4014</v>
      </c>
      <c r="AB1060" s="0" t="s">
        <v>5668</v>
      </c>
      <c r="AC1060" s="0" t="s">
        <v>19</v>
      </c>
      <c r="AD1060" s="0" t="s">
        <v>19</v>
      </c>
      <c r="AE1060" s="0" t="s">
        <v>61</v>
      </c>
      <c r="AF1060" s="0" t="s">
        <v>22</v>
      </c>
      <c r="AG1060" s="0" t="s">
        <v>22</v>
      </c>
      <c r="AH1060" s="0" t="s">
        <v>22</v>
      </c>
      <c r="AI1060" s="0" t="s">
        <v>22</v>
      </c>
      <c r="AJ1060" s="0" t="s">
        <v>3622</v>
      </c>
      <c r="AK1060" s="0" t="s">
        <v>3622</v>
      </c>
    </row>
    <row customHeight="1" ht="11.25">
      <c r="A1061" s="0" t="s">
        <v>22</v>
      </c>
      <c r="B1061" s="0" t="s">
        <v>48</v>
      </c>
      <c r="C1061" s="0" t="s">
        <v>50</v>
      </c>
      <c r="D1061" s="0" t="s">
        <v>22</v>
      </c>
      <c r="E1061" s="0" t="s">
        <v>1426</v>
      </c>
      <c r="F1061" s="0" t="s">
        <v>1257</v>
      </c>
      <c r="G1061" s="0" t="s">
        <v>129</v>
      </c>
      <c r="H1061" s="0" t="s">
        <v>129</v>
      </c>
      <c r="I1061" s="0" t="s">
        <v>130</v>
      </c>
      <c r="J1061" s="0" t="s">
        <v>1289</v>
      </c>
      <c r="K1061" s="0" t="s">
        <v>1290</v>
      </c>
      <c r="L1061" s="0" t="s">
        <v>1291</v>
      </c>
      <c r="M1061" s="0" t="s">
        <v>1292</v>
      </c>
      <c r="N1061" s="0" t="s">
        <v>98</v>
      </c>
      <c r="O1061" s="0" t="s">
        <v>129</v>
      </c>
      <c r="P1061" s="0" t="s">
        <v>129</v>
      </c>
      <c r="Q1061" s="0" t="s">
        <v>130</v>
      </c>
      <c r="R1061" s="0" t="s">
        <v>1289</v>
      </c>
      <c r="S1061" s="0" t="s">
        <v>1290</v>
      </c>
      <c r="T1061" s="0" t="s">
        <v>3604</v>
      </c>
      <c r="U1061" s="0" t="s">
        <v>3605</v>
      </c>
      <c r="V1061" s="0" t="s">
        <v>3606</v>
      </c>
      <c r="W1061" s="0" t="s">
        <v>3607</v>
      </c>
      <c r="X1061" s="0" t="s">
        <v>3608</v>
      </c>
      <c r="Y1061" s="0" t="s">
        <v>3605</v>
      </c>
      <c r="Z1061" s="0" t="s">
        <v>5669</v>
      </c>
      <c r="AA1061" s="0" t="s">
        <v>5670</v>
      </c>
      <c r="AB1061" s="0" t="s">
        <v>5671</v>
      </c>
      <c r="AC1061" s="0" t="s">
        <v>19</v>
      </c>
      <c r="AD1061" s="0" t="s">
        <v>19</v>
      </c>
      <c r="AE1061" s="0" t="s">
        <v>61</v>
      </c>
      <c r="AF1061" s="0" t="s">
        <v>22</v>
      </c>
      <c r="AG1061" s="0" t="s">
        <v>22</v>
      </c>
      <c r="AH1061" s="0" t="s">
        <v>22</v>
      </c>
      <c r="AI1061" s="0" t="s">
        <v>22</v>
      </c>
      <c r="AJ1061" s="0" t="s">
        <v>3622</v>
      </c>
      <c r="AK1061" s="0" t="s">
        <v>3622</v>
      </c>
    </row>
    <row customHeight="1" ht="11.25">
      <c r="A1062" s="0" t="s">
        <v>22</v>
      </c>
      <c r="B1062" s="0" t="s">
        <v>48</v>
      </c>
      <c r="C1062" s="0" t="s">
        <v>50</v>
      </c>
      <c r="D1062" s="0" t="s">
        <v>22</v>
      </c>
      <c r="E1062" s="0" t="s">
        <v>1426</v>
      </c>
      <c r="F1062" s="0" t="s">
        <v>1257</v>
      </c>
      <c r="G1062" s="0" t="s">
        <v>129</v>
      </c>
      <c r="H1062" s="0" t="s">
        <v>129</v>
      </c>
      <c r="I1062" s="0" t="s">
        <v>130</v>
      </c>
      <c r="J1062" s="0" t="s">
        <v>1289</v>
      </c>
      <c r="K1062" s="0" t="s">
        <v>1290</v>
      </c>
      <c r="L1062" s="0" t="s">
        <v>1291</v>
      </c>
      <c r="M1062" s="0" t="s">
        <v>1292</v>
      </c>
      <c r="N1062" s="0" t="s">
        <v>98</v>
      </c>
      <c r="O1062" s="0" t="s">
        <v>129</v>
      </c>
      <c r="P1062" s="0" t="s">
        <v>129</v>
      </c>
      <c r="Q1062" s="0" t="s">
        <v>130</v>
      </c>
      <c r="R1062" s="0" t="s">
        <v>1289</v>
      </c>
      <c r="S1062" s="0" t="s">
        <v>1290</v>
      </c>
      <c r="T1062" s="0" t="s">
        <v>3604</v>
      </c>
      <c r="U1062" s="0" t="s">
        <v>3605</v>
      </c>
      <c r="V1062" s="0" t="s">
        <v>3606</v>
      </c>
      <c r="W1062" s="0" t="s">
        <v>3607</v>
      </c>
      <c r="X1062" s="0" t="s">
        <v>3608</v>
      </c>
      <c r="Y1062" s="0" t="s">
        <v>3605</v>
      </c>
      <c r="Z1062" s="0" t="s">
        <v>5669</v>
      </c>
      <c r="AA1062" s="0" t="s">
        <v>5670</v>
      </c>
      <c r="AB1062" s="0" t="s">
        <v>5671</v>
      </c>
      <c r="AC1062" s="0" t="s">
        <v>19</v>
      </c>
      <c r="AD1062" s="0" t="s">
        <v>19</v>
      </c>
      <c r="AE1062" s="0" t="s">
        <v>61</v>
      </c>
      <c r="AF1062" s="0" t="s">
        <v>22</v>
      </c>
      <c r="AG1062" s="0" t="s">
        <v>22</v>
      </c>
      <c r="AH1062" s="0" t="s">
        <v>22</v>
      </c>
      <c r="AI1062" s="0" t="s">
        <v>22</v>
      </c>
      <c r="AJ1062" s="0" t="s">
        <v>3622</v>
      </c>
      <c r="AK1062" s="0" t="s">
        <v>3622</v>
      </c>
    </row>
    <row customHeight="1" ht="11.25">
      <c r="A1063" s="0" t="s">
        <v>22</v>
      </c>
      <c r="B1063" s="0" t="s">
        <v>48</v>
      </c>
      <c r="C1063" s="0" t="s">
        <v>50</v>
      </c>
      <c r="D1063" s="0" t="s">
        <v>22</v>
      </c>
      <c r="E1063" s="0" t="s">
        <v>1288</v>
      </c>
      <c r="F1063" s="0" t="s">
        <v>1257</v>
      </c>
      <c r="G1063" s="0" t="s">
        <v>129</v>
      </c>
      <c r="H1063" s="0" t="s">
        <v>129</v>
      </c>
      <c r="I1063" s="0" t="s">
        <v>130</v>
      </c>
      <c r="J1063" s="0" t="s">
        <v>1289</v>
      </c>
      <c r="K1063" s="0" t="s">
        <v>1290</v>
      </c>
      <c r="L1063" s="0" t="s">
        <v>1291</v>
      </c>
      <c r="M1063" s="0" t="s">
        <v>1292</v>
      </c>
      <c r="N1063" s="0" t="s">
        <v>98</v>
      </c>
      <c r="O1063" s="0" t="s">
        <v>129</v>
      </c>
      <c r="P1063" s="0" t="s">
        <v>129</v>
      </c>
      <c r="Q1063" s="0" t="s">
        <v>130</v>
      </c>
      <c r="R1063" s="0" t="s">
        <v>1289</v>
      </c>
      <c r="S1063" s="0" t="s">
        <v>1290</v>
      </c>
      <c r="T1063" s="0" t="s">
        <v>3604</v>
      </c>
      <c r="U1063" s="0" t="s">
        <v>3605</v>
      </c>
      <c r="V1063" s="0" t="s">
        <v>3606</v>
      </c>
      <c r="W1063" s="0" t="s">
        <v>3607</v>
      </c>
      <c r="X1063" s="0" t="s">
        <v>3608</v>
      </c>
      <c r="Y1063" s="0" t="s">
        <v>3605</v>
      </c>
      <c r="Z1063" s="0" t="s">
        <v>5672</v>
      </c>
      <c r="AA1063" s="0" t="s">
        <v>5670</v>
      </c>
      <c r="AB1063" s="0" t="s">
        <v>5673</v>
      </c>
      <c r="AC1063" s="0" t="s">
        <v>19</v>
      </c>
      <c r="AD1063" s="0" t="s">
        <v>19</v>
      </c>
      <c r="AE1063" s="0" t="s">
        <v>61</v>
      </c>
      <c r="AF1063" s="0" t="s">
        <v>22</v>
      </c>
      <c r="AG1063" s="0" t="s">
        <v>22</v>
      </c>
      <c r="AH1063" s="0" t="s">
        <v>22</v>
      </c>
      <c r="AI1063" s="0" t="s">
        <v>22</v>
      </c>
      <c r="AJ1063" s="0" t="s">
        <v>3622</v>
      </c>
      <c r="AK1063" s="0" t="s">
        <v>3622</v>
      </c>
    </row>
    <row customHeight="1" ht="11.25">
      <c r="A1064" s="0" t="s">
        <v>22</v>
      </c>
      <c r="B1064" s="0" t="s">
        <v>48</v>
      </c>
      <c r="C1064" s="0" t="s">
        <v>50</v>
      </c>
      <c r="D1064" s="0" t="s">
        <v>22</v>
      </c>
      <c r="E1064" s="0" t="s">
        <v>1288</v>
      </c>
      <c r="F1064" s="0" t="s">
        <v>1257</v>
      </c>
      <c r="G1064" s="0" t="s">
        <v>129</v>
      </c>
      <c r="H1064" s="0" t="s">
        <v>129</v>
      </c>
      <c r="I1064" s="0" t="s">
        <v>130</v>
      </c>
      <c r="J1064" s="0" t="s">
        <v>1289</v>
      </c>
      <c r="K1064" s="0" t="s">
        <v>1290</v>
      </c>
      <c r="L1064" s="0" t="s">
        <v>1291</v>
      </c>
      <c r="M1064" s="0" t="s">
        <v>1292</v>
      </c>
      <c r="N1064" s="0" t="s">
        <v>98</v>
      </c>
      <c r="O1064" s="0" t="s">
        <v>129</v>
      </c>
      <c r="P1064" s="0" t="s">
        <v>129</v>
      </c>
      <c r="Q1064" s="0" t="s">
        <v>130</v>
      </c>
      <c r="R1064" s="0" t="s">
        <v>1289</v>
      </c>
      <c r="S1064" s="0" t="s">
        <v>1290</v>
      </c>
      <c r="T1064" s="0" t="s">
        <v>3604</v>
      </c>
      <c r="U1064" s="0" t="s">
        <v>3605</v>
      </c>
      <c r="V1064" s="0" t="s">
        <v>3606</v>
      </c>
      <c r="W1064" s="0" t="s">
        <v>3607</v>
      </c>
      <c r="X1064" s="0" t="s">
        <v>3608</v>
      </c>
      <c r="Y1064" s="0" t="s">
        <v>3605</v>
      </c>
      <c r="Z1064" s="0" t="s">
        <v>5672</v>
      </c>
      <c r="AA1064" s="0" t="s">
        <v>5670</v>
      </c>
      <c r="AB1064" s="0" t="s">
        <v>5673</v>
      </c>
      <c r="AC1064" s="0" t="s">
        <v>19</v>
      </c>
      <c r="AD1064" s="0" t="s">
        <v>19</v>
      </c>
      <c r="AE1064" s="0" t="s">
        <v>61</v>
      </c>
      <c r="AF1064" s="0" t="s">
        <v>22</v>
      </c>
      <c r="AG1064" s="0" t="s">
        <v>22</v>
      </c>
      <c r="AH1064" s="0" t="s">
        <v>22</v>
      </c>
      <c r="AI1064" s="0" t="s">
        <v>22</v>
      </c>
      <c r="AJ1064" s="0" t="s">
        <v>3622</v>
      </c>
      <c r="AK1064" s="0" t="s">
        <v>3622</v>
      </c>
    </row>
    <row customHeight="1" ht="11.25">
      <c r="A1065" s="0" t="s">
        <v>22</v>
      </c>
      <c r="B1065" s="0" t="s">
        <v>48</v>
      </c>
      <c r="C1065" s="0" t="s">
        <v>50</v>
      </c>
      <c r="D1065" s="0" t="s">
        <v>22</v>
      </c>
      <c r="E1065" s="0" t="s">
        <v>5674</v>
      </c>
      <c r="F1065" s="0" t="s">
        <v>1257</v>
      </c>
      <c r="G1065" s="0" t="s">
        <v>188</v>
      </c>
      <c r="H1065" s="0" t="s">
        <v>188</v>
      </c>
      <c r="I1065" s="0" t="s">
        <v>189</v>
      </c>
      <c r="J1065" s="0" t="s">
        <v>5324</v>
      </c>
      <c r="K1065" s="0" t="s">
        <v>5325</v>
      </c>
      <c r="L1065" s="0" t="s">
        <v>5326</v>
      </c>
      <c r="M1065" s="0" t="s">
        <v>1261</v>
      </c>
      <c r="N1065" s="0" t="s">
        <v>98</v>
      </c>
      <c r="O1065" s="0" t="s">
        <v>188</v>
      </c>
      <c r="P1065" s="0" t="s">
        <v>188</v>
      </c>
      <c r="Q1065" s="0" t="s">
        <v>189</v>
      </c>
      <c r="R1065" s="0" t="s">
        <v>5324</v>
      </c>
      <c r="S1065" s="0" t="s">
        <v>5325</v>
      </c>
      <c r="T1065" s="0" t="s">
        <v>3604</v>
      </c>
      <c r="U1065" s="0" t="s">
        <v>3605</v>
      </c>
      <c r="V1065" s="0" t="s">
        <v>3606</v>
      </c>
      <c r="W1065" s="0" t="s">
        <v>3607</v>
      </c>
      <c r="X1065" s="0" t="s">
        <v>3608</v>
      </c>
      <c r="Y1065" s="0" t="s">
        <v>3605</v>
      </c>
      <c r="Z1065" s="0" t="s">
        <v>5675</v>
      </c>
      <c r="AA1065" s="0" t="s">
        <v>3889</v>
      </c>
      <c r="AB1065" s="0" t="s">
        <v>5676</v>
      </c>
      <c r="AC1065" s="0" t="s">
        <v>19</v>
      </c>
      <c r="AD1065" s="0" t="s">
        <v>19</v>
      </c>
      <c r="AE1065" s="0" t="s">
        <v>61</v>
      </c>
      <c r="AF1065" s="0" t="s">
        <v>22</v>
      </c>
      <c r="AG1065" s="0" t="s">
        <v>22</v>
      </c>
      <c r="AH1065" s="0" t="s">
        <v>22</v>
      </c>
      <c r="AI1065" s="0" t="s">
        <v>22</v>
      </c>
      <c r="AJ1065" s="0" t="s">
        <v>5328</v>
      </c>
      <c r="AK1065" s="0" t="s">
        <v>5328</v>
      </c>
    </row>
    <row customHeight="1" ht="11.25">
      <c r="A1066" s="0" t="s">
        <v>22</v>
      </c>
      <c r="B1066" s="0" t="s">
        <v>48</v>
      </c>
      <c r="C1066" s="0" t="s">
        <v>50</v>
      </c>
      <c r="D1066" s="0" t="s">
        <v>22</v>
      </c>
      <c r="E1066" s="0" t="s">
        <v>5674</v>
      </c>
      <c r="F1066" s="0" t="s">
        <v>1257</v>
      </c>
      <c r="G1066" s="0" t="s">
        <v>188</v>
      </c>
      <c r="H1066" s="0" t="s">
        <v>188</v>
      </c>
      <c r="I1066" s="0" t="s">
        <v>189</v>
      </c>
      <c r="J1066" s="0" t="s">
        <v>5324</v>
      </c>
      <c r="K1066" s="0" t="s">
        <v>5325</v>
      </c>
      <c r="L1066" s="0" t="s">
        <v>5326</v>
      </c>
      <c r="M1066" s="0" t="s">
        <v>1261</v>
      </c>
      <c r="N1066" s="0" t="s">
        <v>98</v>
      </c>
      <c r="O1066" s="0" t="s">
        <v>188</v>
      </c>
      <c r="P1066" s="0" t="s">
        <v>188</v>
      </c>
      <c r="Q1066" s="0" t="s">
        <v>189</v>
      </c>
      <c r="R1066" s="0" t="s">
        <v>5324</v>
      </c>
      <c r="S1066" s="0" t="s">
        <v>5325</v>
      </c>
      <c r="T1066" s="0" t="s">
        <v>3604</v>
      </c>
      <c r="U1066" s="0" t="s">
        <v>3605</v>
      </c>
      <c r="V1066" s="0" t="s">
        <v>3606</v>
      </c>
      <c r="W1066" s="0" t="s">
        <v>3607</v>
      </c>
      <c r="X1066" s="0" t="s">
        <v>3608</v>
      </c>
      <c r="Y1066" s="0" t="s">
        <v>3605</v>
      </c>
      <c r="Z1066" s="0" t="s">
        <v>5675</v>
      </c>
      <c r="AA1066" s="0" t="s">
        <v>3889</v>
      </c>
      <c r="AB1066" s="0" t="s">
        <v>5676</v>
      </c>
      <c r="AC1066" s="0" t="s">
        <v>19</v>
      </c>
      <c r="AD1066" s="0" t="s">
        <v>19</v>
      </c>
      <c r="AE1066" s="0" t="s">
        <v>61</v>
      </c>
      <c r="AF1066" s="0" t="s">
        <v>22</v>
      </c>
      <c r="AG1066" s="0" t="s">
        <v>22</v>
      </c>
      <c r="AH1066" s="0" t="s">
        <v>22</v>
      </c>
      <c r="AI1066" s="0" t="s">
        <v>22</v>
      </c>
      <c r="AJ1066" s="0" t="s">
        <v>5328</v>
      </c>
      <c r="AK1066" s="0" t="s">
        <v>5328</v>
      </c>
    </row>
    <row customHeight="1" ht="11.25">
      <c r="A1067" s="0" t="s">
        <v>22</v>
      </c>
      <c r="B1067" s="0" t="s">
        <v>48</v>
      </c>
      <c r="C1067" s="0" t="s">
        <v>50</v>
      </c>
      <c r="D1067" s="0" t="s">
        <v>22</v>
      </c>
      <c r="E1067" s="0" t="s">
        <v>5677</v>
      </c>
      <c r="F1067" s="0" t="s">
        <v>1257</v>
      </c>
      <c r="G1067" s="0" t="s">
        <v>188</v>
      </c>
      <c r="H1067" s="0" t="s">
        <v>188</v>
      </c>
      <c r="I1067" s="0" t="s">
        <v>189</v>
      </c>
      <c r="J1067" s="0" t="s">
        <v>5324</v>
      </c>
      <c r="K1067" s="0" t="s">
        <v>5325</v>
      </c>
      <c r="L1067" s="0" t="s">
        <v>5326</v>
      </c>
      <c r="M1067" s="0" t="s">
        <v>1261</v>
      </c>
      <c r="N1067" s="0" t="s">
        <v>98</v>
      </c>
      <c r="O1067" s="0" t="s">
        <v>188</v>
      </c>
      <c r="P1067" s="0" t="s">
        <v>188</v>
      </c>
      <c r="Q1067" s="0" t="s">
        <v>189</v>
      </c>
      <c r="R1067" s="0" t="s">
        <v>5324</v>
      </c>
      <c r="S1067" s="0" t="s">
        <v>5325</v>
      </c>
      <c r="T1067" s="0" t="s">
        <v>3604</v>
      </c>
      <c r="U1067" s="0" t="s">
        <v>3605</v>
      </c>
      <c r="V1067" s="0" t="s">
        <v>3606</v>
      </c>
      <c r="W1067" s="0" t="s">
        <v>3607</v>
      </c>
      <c r="X1067" s="0" t="s">
        <v>3608</v>
      </c>
      <c r="Y1067" s="0" t="s">
        <v>3605</v>
      </c>
      <c r="Z1067" s="0" t="s">
        <v>5678</v>
      </c>
      <c r="AA1067" s="0" t="s">
        <v>3988</v>
      </c>
      <c r="AB1067" s="0" t="s">
        <v>5679</v>
      </c>
      <c r="AC1067" s="0" t="s">
        <v>19</v>
      </c>
      <c r="AD1067" s="0" t="s">
        <v>19</v>
      </c>
      <c r="AE1067" s="0" t="s">
        <v>61</v>
      </c>
      <c r="AF1067" s="0" t="s">
        <v>22</v>
      </c>
      <c r="AG1067" s="0" t="s">
        <v>22</v>
      </c>
      <c r="AH1067" s="0" t="s">
        <v>22</v>
      </c>
      <c r="AI1067" s="0" t="s">
        <v>22</v>
      </c>
      <c r="AJ1067" s="0" t="s">
        <v>5328</v>
      </c>
      <c r="AK1067" s="0" t="s">
        <v>5328</v>
      </c>
    </row>
    <row customHeight="1" ht="11.25">
      <c r="A1068" s="0" t="s">
        <v>22</v>
      </c>
      <c r="B1068" s="0" t="s">
        <v>48</v>
      </c>
      <c r="C1068" s="0" t="s">
        <v>50</v>
      </c>
      <c r="D1068" s="0" t="s">
        <v>22</v>
      </c>
      <c r="E1068" s="0" t="s">
        <v>5677</v>
      </c>
      <c r="F1068" s="0" t="s">
        <v>1257</v>
      </c>
      <c r="G1068" s="0" t="s">
        <v>188</v>
      </c>
      <c r="H1068" s="0" t="s">
        <v>188</v>
      </c>
      <c r="I1068" s="0" t="s">
        <v>189</v>
      </c>
      <c r="J1068" s="0" t="s">
        <v>5324</v>
      </c>
      <c r="K1068" s="0" t="s">
        <v>5325</v>
      </c>
      <c r="L1068" s="0" t="s">
        <v>5326</v>
      </c>
      <c r="M1068" s="0" t="s">
        <v>1261</v>
      </c>
      <c r="N1068" s="0" t="s">
        <v>98</v>
      </c>
      <c r="O1068" s="0" t="s">
        <v>188</v>
      </c>
      <c r="P1068" s="0" t="s">
        <v>188</v>
      </c>
      <c r="Q1068" s="0" t="s">
        <v>189</v>
      </c>
      <c r="R1068" s="0" t="s">
        <v>5324</v>
      </c>
      <c r="S1068" s="0" t="s">
        <v>5325</v>
      </c>
      <c r="T1068" s="0" t="s">
        <v>3604</v>
      </c>
      <c r="U1068" s="0" t="s">
        <v>3605</v>
      </c>
      <c r="V1068" s="0" t="s">
        <v>3606</v>
      </c>
      <c r="W1068" s="0" t="s">
        <v>3607</v>
      </c>
      <c r="X1068" s="0" t="s">
        <v>3608</v>
      </c>
      <c r="Y1068" s="0" t="s">
        <v>3605</v>
      </c>
      <c r="Z1068" s="0" t="s">
        <v>5678</v>
      </c>
      <c r="AA1068" s="0" t="s">
        <v>3988</v>
      </c>
      <c r="AB1068" s="0" t="s">
        <v>5679</v>
      </c>
      <c r="AC1068" s="0" t="s">
        <v>19</v>
      </c>
      <c r="AD1068" s="0" t="s">
        <v>19</v>
      </c>
      <c r="AE1068" s="0" t="s">
        <v>61</v>
      </c>
      <c r="AF1068" s="0" t="s">
        <v>22</v>
      </c>
      <c r="AG1068" s="0" t="s">
        <v>22</v>
      </c>
      <c r="AH1068" s="0" t="s">
        <v>22</v>
      </c>
      <c r="AI1068" s="0" t="s">
        <v>22</v>
      </c>
      <c r="AJ1068" s="0" t="s">
        <v>5328</v>
      </c>
      <c r="AK1068" s="0" t="s">
        <v>5328</v>
      </c>
    </row>
    <row customHeight="1" ht="11.25">
      <c r="A1069" s="0" t="s">
        <v>22</v>
      </c>
      <c r="B1069" s="0" t="s">
        <v>48</v>
      </c>
      <c r="C1069" s="0" t="s">
        <v>50</v>
      </c>
      <c r="D1069" s="0" t="s">
        <v>22</v>
      </c>
      <c r="E1069" s="0" t="s">
        <v>5680</v>
      </c>
      <c r="F1069" s="0" t="s">
        <v>1257</v>
      </c>
      <c r="G1069" s="0" t="s">
        <v>188</v>
      </c>
      <c r="H1069" s="0" t="s">
        <v>188</v>
      </c>
      <c r="I1069" s="0" t="s">
        <v>189</v>
      </c>
      <c r="J1069" s="0" t="s">
        <v>5324</v>
      </c>
      <c r="K1069" s="0" t="s">
        <v>5325</v>
      </c>
      <c r="L1069" s="0" t="s">
        <v>5326</v>
      </c>
      <c r="M1069" s="0" t="s">
        <v>1261</v>
      </c>
      <c r="N1069" s="0" t="s">
        <v>98</v>
      </c>
      <c r="O1069" s="0" t="s">
        <v>188</v>
      </c>
      <c r="P1069" s="0" t="s">
        <v>188</v>
      </c>
      <c r="Q1069" s="0" t="s">
        <v>189</v>
      </c>
      <c r="R1069" s="0" t="s">
        <v>5324</v>
      </c>
      <c r="S1069" s="0" t="s">
        <v>5325</v>
      </c>
      <c r="T1069" s="0" t="s">
        <v>3604</v>
      </c>
      <c r="U1069" s="0" t="s">
        <v>3605</v>
      </c>
      <c r="V1069" s="0" t="s">
        <v>3606</v>
      </c>
      <c r="W1069" s="0" t="s">
        <v>3607</v>
      </c>
      <c r="X1069" s="0" t="s">
        <v>3608</v>
      </c>
      <c r="Y1069" s="0" t="s">
        <v>3605</v>
      </c>
      <c r="Z1069" s="0" t="s">
        <v>5681</v>
      </c>
      <c r="AA1069" s="0" t="s">
        <v>3773</v>
      </c>
      <c r="AB1069" s="0" t="s">
        <v>5682</v>
      </c>
      <c r="AC1069" s="0" t="s">
        <v>19</v>
      </c>
      <c r="AD1069" s="0" t="s">
        <v>19</v>
      </c>
      <c r="AE1069" s="0" t="s">
        <v>61</v>
      </c>
      <c r="AF1069" s="0" t="s">
        <v>22</v>
      </c>
      <c r="AG1069" s="0" t="s">
        <v>22</v>
      </c>
      <c r="AH1069" s="0" t="s">
        <v>22</v>
      </c>
      <c r="AI1069" s="0" t="s">
        <v>22</v>
      </c>
      <c r="AJ1069" s="0" t="s">
        <v>5328</v>
      </c>
      <c r="AK1069" s="0" t="s">
        <v>5328</v>
      </c>
    </row>
    <row customHeight="1" ht="11.25">
      <c r="A1070" s="0" t="s">
        <v>22</v>
      </c>
      <c r="B1070" s="0" t="s">
        <v>48</v>
      </c>
      <c r="C1070" s="0" t="s">
        <v>50</v>
      </c>
      <c r="D1070" s="0" t="s">
        <v>22</v>
      </c>
      <c r="E1070" s="0" t="s">
        <v>5680</v>
      </c>
      <c r="F1070" s="0" t="s">
        <v>1257</v>
      </c>
      <c r="G1070" s="0" t="s">
        <v>188</v>
      </c>
      <c r="H1070" s="0" t="s">
        <v>188</v>
      </c>
      <c r="I1070" s="0" t="s">
        <v>189</v>
      </c>
      <c r="J1070" s="0" t="s">
        <v>5324</v>
      </c>
      <c r="K1070" s="0" t="s">
        <v>5325</v>
      </c>
      <c r="L1070" s="0" t="s">
        <v>5326</v>
      </c>
      <c r="M1070" s="0" t="s">
        <v>1261</v>
      </c>
      <c r="N1070" s="0" t="s">
        <v>98</v>
      </c>
      <c r="O1070" s="0" t="s">
        <v>188</v>
      </c>
      <c r="P1070" s="0" t="s">
        <v>188</v>
      </c>
      <c r="Q1070" s="0" t="s">
        <v>189</v>
      </c>
      <c r="R1070" s="0" t="s">
        <v>5324</v>
      </c>
      <c r="S1070" s="0" t="s">
        <v>5325</v>
      </c>
      <c r="T1070" s="0" t="s">
        <v>3604</v>
      </c>
      <c r="U1070" s="0" t="s">
        <v>3605</v>
      </c>
      <c r="V1070" s="0" t="s">
        <v>3606</v>
      </c>
      <c r="W1070" s="0" t="s">
        <v>3607</v>
      </c>
      <c r="X1070" s="0" t="s">
        <v>3608</v>
      </c>
      <c r="Y1070" s="0" t="s">
        <v>3605</v>
      </c>
      <c r="Z1070" s="0" t="s">
        <v>5681</v>
      </c>
      <c r="AA1070" s="0" t="s">
        <v>3773</v>
      </c>
      <c r="AB1070" s="0" t="s">
        <v>5682</v>
      </c>
      <c r="AC1070" s="0" t="s">
        <v>19</v>
      </c>
      <c r="AD1070" s="0" t="s">
        <v>19</v>
      </c>
      <c r="AE1070" s="0" t="s">
        <v>61</v>
      </c>
      <c r="AF1070" s="0" t="s">
        <v>22</v>
      </c>
      <c r="AG1070" s="0" t="s">
        <v>22</v>
      </c>
      <c r="AH1070" s="0" t="s">
        <v>22</v>
      </c>
      <c r="AI1070" s="0" t="s">
        <v>22</v>
      </c>
      <c r="AJ1070" s="0" t="s">
        <v>5328</v>
      </c>
      <c r="AK1070" s="0" t="s">
        <v>5328</v>
      </c>
    </row>
    <row customHeight="1" ht="11.25">
      <c r="A1071" s="0" t="s">
        <v>22</v>
      </c>
      <c r="B1071" s="0" t="s">
        <v>48</v>
      </c>
      <c r="C1071" s="0" t="s">
        <v>50</v>
      </c>
      <c r="D1071" s="0" t="s">
        <v>22</v>
      </c>
      <c r="E1071" s="0" t="s">
        <v>5683</v>
      </c>
      <c r="F1071" s="0" t="s">
        <v>1257</v>
      </c>
      <c r="G1071" s="0" t="s">
        <v>188</v>
      </c>
      <c r="H1071" s="0" t="s">
        <v>188</v>
      </c>
      <c r="I1071" s="0" t="s">
        <v>189</v>
      </c>
      <c r="J1071" s="0" t="s">
        <v>5387</v>
      </c>
      <c r="K1071" s="0" t="s">
        <v>5388</v>
      </c>
      <c r="L1071" s="0" t="s">
        <v>5389</v>
      </c>
      <c r="M1071" s="0" t="s">
        <v>1261</v>
      </c>
      <c r="N1071" s="0" t="s">
        <v>98</v>
      </c>
      <c r="O1071" s="0" t="s">
        <v>188</v>
      </c>
      <c r="P1071" s="0" t="s">
        <v>188</v>
      </c>
      <c r="Q1071" s="0" t="s">
        <v>189</v>
      </c>
      <c r="R1071" s="0" t="s">
        <v>5387</v>
      </c>
      <c r="S1071" s="0" t="s">
        <v>5388</v>
      </c>
      <c r="T1071" s="0" t="s">
        <v>3604</v>
      </c>
      <c r="U1071" s="0" t="s">
        <v>3605</v>
      </c>
      <c r="V1071" s="0" t="s">
        <v>3606</v>
      </c>
      <c r="W1071" s="0" t="s">
        <v>3607</v>
      </c>
      <c r="X1071" s="0" t="s">
        <v>3608</v>
      </c>
      <c r="Y1071" s="0" t="s">
        <v>3605</v>
      </c>
      <c r="Z1071" s="0" t="s">
        <v>187</v>
      </c>
      <c r="AA1071" s="0" t="s">
        <v>5390</v>
      </c>
      <c r="AB1071" s="0" t="s">
        <v>5684</v>
      </c>
      <c r="AC1071" s="0" t="s">
        <v>19</v>
      </c>
      <c r="AD1071" s="0" t="s">
        <v>19</v>
      </c>
      <c r="AE1071" s="0" t="s">
        <v>61</v>
      </c>
      <c r="AF1071" s="0" t="s">
        <v>22</v>
      </c>
      <c r="AG1071" s="0" t="s">
        <v>22</v>
      </c>
      <c r="AH1071" s="0" t="s">
        <v>22</v>
      </c>
      <c r="AI1071" s="0" t="s">
        <v>22</v>
      </c>
      <c r="AJ1071" s="0" t="s">
        <v>5392</v>
      </c>
      <c r="AK1071" s="0" t="s">
        <v>5392</v>
      </c>
    </row>
    <row customHeight="1" ht="11.25">
      <c r="A1072" s="0" t="s">
        <v>22</v>
      </c>
      <c r="B1072" s="0" t="s">
        <v>48</v>
      </c>
      <c r="C1072" s="0" t="s">
        <v>50</v>
      </c>
      <c r="D1072" s="0" t="s">
        <v>22</v>
      </c>
      <c r="E1072" s="0" t="s">
        <v>5683</v>
      </c>
      <c r="F1072" s="0" t="s">
        <v>1257</v>
      </c>
      <c r="G1072" s="0" t="s">
        <v>188</v>
      </c>
      <c r="H1072" s="0" t="s">
        <v>188</v>
      </c>
      <c r="I1072" s="0" t="s">
        <v>189</v>
      </c>
      <c r="J1072" s="0" t="s">
        <v>5387</v>
      </c>
      <c r="K1072" s="0" t="s">
        <v>5388</v>
      </c>
      <c r="L1072" s="0" t="s">
        <v>5389</v>
      </c>
      <c r="M1072" s="0" t="s">
        <v>1261</v>
      </c>
      <c r="N1072" s="0" t="s">
        <v>98</v>
      </c>
      <c r="O1072" s="0" t="s">
        <v>188</v>
      </c>
      <c r="P1072" s="0" t="s">
        <v>188</v>
      </c>
      <c r="Q1072" s="0" t="s">
        <v>189</v>
      </c>
      <c r="R1072" s="0" t="s">
        <v>5387</v>
      </c>
      <c r="S1072" s="0" t="s">
        <v>5388</v>
      </c>
      <c r="T1072" s="0" t="s">
        <v>3604</v>
      </c>
      <c r="U1072" s="0" t="s">
        <v>3605</v>
      </c>
      <c r="V1072" s="0" t="s">
        <v>3606</v>
      </c>
      <c r="W1072" s="0" t="s">
        <v>3607</v>
      </c>
      <c r="X1072" s="0" t="s">
        <v>3608</v>
      </c>
      <c r="Y1072" s="0" t="s">
        <v>3605</v>
      </c>
      <c r="Z1072" s="0" t="s">
        <v>187</v>
      </c>
      <c r="AA1072" s="0" t="s">
        <v>5390</v>
      </c>
      <c r="AB1072" s="0" t="s">
        <v>5684</v>
      </c>
      <c r="AC1072" s="0" t="s">
        <v>19</v>
      </c>
      <c r="AD1072" s="0" t="s">
        <v>19</v>
      </c>
      <c r="AE1072" s="0" t="s">
        <v>61</v>
      </c>
      <c r="AF1072" s="0" t="s">
        <v>22</v>
      </c>
      <c r="AG1072" s="0" t="s">
        <v>22</v>
      </c>
      <c r="AH1072" s="0" t="s">
        <v>22</v>
      </c>
      <c r="AI1072" s="0" t="s">
        <v>22</v>
      </c>
      <c r="AJ1072" s="0" t="s">
        <v>5392</v>
      </c>
      <c r="AK1072" s="0" t="s">
        <v>5392</v>
      </c>
    </row>
    <row customHeight="1" ht="11.25">
      <c r="A1073" s="0" t="s">
        <v>22</v>
      </c>
      <c r="B1073" s="0" t="s">
        <v>48</v>
      </c>
      <c r="C1073" s="0" t="s">
        <v>50</v>
      </c>
      <c r="D1073" s="0" t="s">
        <v>22</v>
      </c>
      <c r="E1073" s="0" t="s">
        <v>5685</v>
      </c>
      <c r="F1073" s="0" t="s">
        <v>1257</v>
      </c>
      <c r="G1073" s="0" t="s">
        <v>188</v>
      </c>
      <c r="H1073" s="0" t="s">
        <v>188</v>
      </c>
      <c r="I1073" s="0" t="s">
        <v>189</v>
      </c>
      <c r="J1073" s="0" t="s">
        <v>5329</v>
      </c>
      <c r="K1073" s="0" t="s">
        <v>5330</v>
      </c>
      <c r="L1073" s="0" t="s">
        <v>5331</v>
      </c>
      <c r="M1073" s="0" t="s">
        <v>1261</v>
      </c>
      <c r="N1073" s="0" t="s">
        <v>98</v>
      </c>
      <c r="O1073" s="0" t="s">
        <v>188</v>
      </c>
      <c r="P1073" s="0" t="s">
        <v>188</v>
      </c>
      <c r="Q1073" s="0" t="s">
        <v>189</v>
      </c>
      <c r="R1073" s="0" t="s">
        <v>5329</v>
      </c>
      <c r="S1073" s="0" t="s">
        <v>5330</v>
      </c>
      <c r="T1073" s="0" t="s">
        <v>3604</v>
      </c>
      <c r="U1073" s="0" t="s">
        <v>3605</v>
      </c>
      <c r="V1073" s="0" t="s">
        <v>3606</v>
      </c>
      <c r="W1073" s="0" t="s">
        <v>3607</v>
      </c>
      <c r="X1073" s="0" t="s">
        <v>3608</v>
      </c>
      <c r="Y1073" s="0" t="s">
        <v>3605</v>
      </c>
      <c r="Z1073" s="0" t="s">
        <v>5686</v>
      </c>
      <c r="AA1073" s="0" t="s">
        <v>5056</v>
      </c>
      <c r="AB1073" s="0" t="s">
        <v>5687</v>
      </c>
      <c r="AC1073" s="0" t="s">
        <v>19</v>
      </c>
      <c r="AD1073" s="0" t="s">
        <v>19</v>
      </c>
      <c r="AE1073" s="0" t="s">
        <v>61</v>
      </c>
      <c r="AF1073" s="0" t="s">
        <v>22</v>
      </c>
      <c r="AG1073" s="0" t="s">
        <v>22</v>
      </c>
      <c r="AH1073" s="0" t="s">
        <v>22</v>
      </c>
      <c r="AI1073" s="0" t="s">
        <v>22</v>
      </c>
      <c r="AJ1073" s="0" t="s">
        <v>5333</v>
      </c>
      <c r="AK1073" s="0" t="s">
        <v>5333</v>
      </c>
    </row>
    <row customHeight="1" ht="11.25">
      <c r="A1074" s="0" t="s">
        <v>22</v>
      </c>
      <c r="B1074" s="0" t="s">
        <v>48</v>
      </c>
      <c r="C1074" s="0" t="s">
        <v>50</v>
      </c>
      <c r="D1074" s="0" t="s">
        <v>22</v>
      </c>
      <c r="E1074" s="0" t="s">
        <v>5685</v>
      </c>
      <c r="F1074" s="0" t="s">
        <v>1257</v>
      </c>
      <c r="G1074" s="0" t="s">
        <v>188</v>
      </c>
      <c r="H1074" s="0" t="s">
        <v>188</v>
      </c>
      <c r="I1074" s="0" t="s">
        <v>189</v>
      </c>
      <c r="J1074" s="0" t="s">
        <v>5329</v>
      </c>
      <c r="K1074" s="0" t="s">
        <v>5330</v>
      </c>
      <c r="L1074" s="0" t="s">
        <v>5331</v>
      </c>
      <c r="M1074" s="0" t="s">
        <v>1261</v>
      </c>
      <c r="N1074" s="0" t="s">
        <v>98</v>
      </c>
      <c r="O1074" s="0" t="s">
        <v>188</v>
      </c>
      <c r="P1074" s="0" t="s">
        <v>188</v>
      </c>
      <c r="Q1074" s="0" t="s">
        <v>189</v>
      </c>
      <c r="R1074" s="0" t="s">
        <v>5329</v>
      </c>
      <c r="S1074" s="0" t="s">
        <v>5330</v>
      </c>
      <c r="T1074" s="0" t="s">
        <v>3604</v>
      </c>
      <c r="U1074" s="0" t="s">
        <v>3605</v>
      </c>
      <c r="V1074" s="0" t="s">
        <v>3606</v>
      </c>
      <c r="W1074" s="0" t="s">
        <v>3607</v>
      </c>
      <c r="X1074" s="0" t="s">
        <v>3608</v>
      </c>
      <c r="Y1074" s="0" t="s">
        <v>3605</v>
      </c>
      <c r="Z1074" s="0" t="s">
        <v>5686</v>
      </c>
      <c r="AA1074" s="0" t="s">
        <v>5056</v>
      </c>
      <c r="AB1074" s="0" t="s">
        <v>5687</v>
      </c>
      <c r="AC1074" s="0" t="s">
        <v>19</v>
      </c>
      <c r="AD1074" s="0" t="s">
        <v>19</v>
      </c>
      <c r="AE1074" s="0" t="s">
        <v>61</v>
      </c>
      <c r="AF1074" s="0" t="s">
        <v>22</v>
      </c>
      <c r="AG1074" s="0" t="s">
        <v>22</v>
      </c>
      <c r="AH1074" s="0" t="s">
        <v>22</v>
      </c>
      <c r="AI1074" s="0" t="s">
        <v>22</v>
      </c>
      <c r="AJ1074" s="0" t="s">
        <v>5333</v>
      </c>
      <c r="AK1074" s="0" t="s">
        <v>5333</v>
      </c>
    </row>
    <row customHeight="1" ht="11.25">
      <c r="A1075" s="0" t="s">
        <v>22</v>
      </c>
      <c r="B1075" s="0" t="s">
        <v>48</v>
      </c>
      <c r="C1075" s="0" t="s">
        <v>50</v>
      </c>
      <c r="D1075" s="0" t="s">
        <v>22</v>
      </c>
      <c r="E1075" s="0" t="s">
        <v>5688</v>
      </c>
      <c r="F1075" s="0" t="s">
        <v>1257</v>
      </c>
      <c r="G1075" s="0" t="s">
        <v>188</v>
      </c>
      <c r="H1075" s="0" t="s">
        <v>188</v>
      </c>
      <c r="I1075" s="0" t="s">
        <v>189</v>
      </c>
      <c r="J1075" s="0" t="s">
        <v>5329</v>
      </c>
      <c r="K1075" s="0" t="s">
        <v>5330</v>
      </c>
      <c r="L1075" s="0" t="s">
        <v>5331</v>
      </c>
      <c r="M1075" s="0" t="s">
        <v>1261</v>
      </c>
      <c r="N1075" s="0" t="s">
        <v>98</v>
      </c>
      <c r="O1075" s="0" t="s">
        <v>188</v>
      </c>
      <c r="P1075" s="0" t="s">
        <v>188</v>
      </c>
      <c r="Q1075" s="0" t="s">
        <v>189</v>
      </c>
      <c r="R1075" s="0" t="s">
        <v>5329</v>
      </c>
      <c r="S1075" s="0" t="s">
        <v>5330</v>
      </c>
      <c r="T1075" s="0" t="s">
        <v>3604</v>
      </c>
      <c r="U1075" s="0" t="s">
        <v>3605</v>
      </c>
      <c r="V1075" s="0" t="s">
        <v>3606</v>
      </c>
      <c r="W1075" s="0" t="s">
        <v>3607</v>
      </c>
      <c r="X1075" s="0" t="s">
        <v>3608</v>
      </c>
      <c r="Y1075" s="0" t="s">
        <v>3605</v>
      </c>
      <c r="Z1075" s="0" t="s">
        <v>5689</v>
      </c>
      <c r="AA1075" s="0" t="s">
        <v>3773</v>
      </c>
      <c r="AB1075" s="0" t="s">
        <v>5690</v>
      </c>
      <c r="AC1075" s="0" t="s">
        <v>19</v>
      </c>
      <c r="AD1075" s="0" t="s">
        <v>19</v>
      </c>
      <c r="AE1075" s="0" t="s">
        <v>61</v>
      </c>
      <c r="AF1075" s="0" t="s">
        <v>22</v>
      </c>
      <c r="AG1075" s="0" t="s">
        <v>22</v>
      </c>
      <c r="AH1075" s="0" t="s">
        <v>22</v>
      </c>
      <c r="AI1075" s="0" t="s">
        <v>22</v>
      </c>
      <c r="AJ1075" s="0" t="s">
        <v>5333</v>
      </c>
      <c r="AK1075" s="0" t="s">
        <v>5333</v>
      </c>
    </row>
    <row customHeight="1" ht="11.25">
      <c r="A1076" s="0" t="s">
        <v>22</v>
      </c>
      <c r="B1076" s="0" t="s">
        <v>48</v>
      </c>
      <c r="C1076" s="0" t="s">
        <v>50</v>
      </c>
      <c r="D1076" s="0" t="s">
        <v>22</v>
      </c>
      <c r="E1076" s="0" t="s">
        <v>5688</v>
      </c>
      <c r="F1076" s="0" t="s">
        <v>1257</v>
      </c>
      <c r="G1076" s="0" t="s">
        <v>188</v>
      </c>
      <c r="H1076" s="0" t="s">
        <v>188</v>
      </c>
      <c r="I1076" s="0" t="s">
        <v>189</v>
      </c>
      <c r="J1076" s="0" t="s">
        <v>5329</v>
      </c>
      <c r="K1076" s="0" t="s">
        <v>5330</v>
      </c>
      <c r="L1076" s="0" t="s">
        <v>5331</v>
      </c>
      <c r="M1076" s="0" t="s">
        <v>1261</v>
      </c>
      <c r="N1076" s="0" t="s">
        <v>98</v>
      </c>
      <c r="O1076" s="0" t="s">
        <v>188</v>
      </c>
      <c r="P1076" s="0" t="s">
        <v>188</v>
      </c>
      <c r="Q1076" s="0" t="s">
        <v>189</v>
      </c>
      <c r="R1076" s="0" t="s">
        <v>5329</v>
      </c>
      <c r="S1076" s="0" t="s">
        <v>5330</v>
      </c>
      <c r="T1076" s="0" t="s">
        <v>3604</v>
      </c>
      <c r="U1076" s="0" t="s">
        <v>3605</v>
      </c>
      <c r="V1076" s="0" t="s">
        <v>3606</v>
      </c>
      <c r="W1076" s="0" t="s">
        <v>3607</v>
      </c>
      <c r="X1076" s="0" t="s">
        <v>3608</v>
      </c>
      <c r="Y1076" s="0" t="s">
        <v>3605</v>
      </c>
      <c r="Z1076" s="0" t="s">
        <v>5689</v>
      </c>
      <c r="AA1076" s="0" t="s">
        <v>3773</v>
      </c>
      <c r="AB1076" s="0" t="s">
        <v>5690</v>
      </c>
      <c r="AC1076" s="0" t="s">
        <v>19</v>
      </c>
      <c r="AD1076" s="0" t="s">
        <v>19</v>
      </c>
      <c r="AE1076" s="0" t="s">
        <v>61</v>
      </c>
      <c r="AF1076" s="0" t="s">
        <v>22</v>
      </c>
      <c r="AG1076" s="0" t="s">
        <v>22</v>
      </c>
      <c r="AH1076" s="0" t="s">
        <v>22</v>
      </c>
      <c r="AI1076" s="0" t="s">
        <v>22</v>
      </c>
      <c r="AJ1076" s="0" t="s">
        <v>5333</v>
      </c>
      <c r="AK1076" s="0" t="s">
        <v>5333</v>
      </c>
    </row>
    <row customHeight="1" ht="11.25">
      <c r="A1077" s="0" t="s">
        <v>22</v>
      </c>
      <c r="B1077" s="0" t="s">
        <v>48</v>
      </c>
      <c r="C1077" s="0" t="s">
        <v>50</v>
      </c>
      <c r="D1077" s="0" t="s">
        <v>22</v>
      </c>
      <c r="E1077" s="0" t="s">
        <v>5691</v>
      </c>
      <c r="F1077" s="0" t="s">
        <v>1257</v>
      </c>
      <c r="G1077" s="0" t="s">
        <v>188</v>
      </c>
      <c r="H1077" s="0" t="s">
        <v>188</v>
      </c>
      <c r="I1077" s="0" t="s">
        <v>189</v>
      </c>
      <c r="J1077" s="0" t="s">
        <v>5329</v>
      </c>
      <c r="K1077" s="0" t="s">
        <v>5330</v>
      </c>
      <c r="L1077" s="0" t="s">
        <v>5331</v>
      </c>
      <c r="M1077" s="0" t="s">
        <v>1261</v>
      </c>
      <c r="N1077" s="0" t="s">
        <v>98</v>
      </c>
      <c r="O1077" s="0" t="s">
        <v>188</v>
      </c>
      <c r="P1077" s="0" t="s">
        <v>188</v>
      </c>
      <c r="Q1077" s="0" t="s">
        <v>189</v>
      </c>
      <c r="R1077" s="0" t="s">
        <v>5329</v>
      </c>
      <c r="S1077" s="0" t="s">
        <v>5330</v>
      </c>
      <c r="T1077" s="0" t="s">
        <v>3604</v>
      </c>
      <c r="U1077" s="0" t="s">
        <v>3605</v>
      </c>
      <c r="V1077" s="0" t="s">
        <v>3606</v>
      </c>
      <c r="W1077" s="0" t="s">
        <v>3607</v>
      </c>
      <c r="X1077" s="0" t="s">
        <v>3608</v>
      </c>
      <c r="Y1077" s="0" t="s">
        <v>3605</v>
      </c>
      <c r="Z1077" s="0" t="s">
        <v>5692</v>
      </c>
      <c r="AA1077" s="0" t="s">
        <v>3773</v>
      </c>
      <c r="AB1077" s="0" t="s">
        <v>5693</v>
      </c>
      <c r="AC1077" s="0" t="s">
        <v>19</v>
      </c>
      <c r="AD1077" s="0" t="s">
        <v>19</v>
      </c>
      <c r="AE1077" s="0" t="s">
        <v>61</v>
      </c>
      <c r="AF1077" s="0" t="s">
        <v>22</v>
      </c>
      <c r="AG1077" s="0" t="s">
        <v>22</v>
      </c>
      <c r="AH1077" s="0" t="s">
        <v>22</v>
      </c>
      <c r="AI1077" s="0" t="s">
        <v>22</v>
      </c>
      <c r="AJ1077" s="0" t="s">
        <v>5333</v>
      </c>
      <c r="AK1077" s="0" t="s">
        <v>5333</v>
      </c>
    </row>
    <row customHeight="1" ht="11.25">
      <c r="A1078" s="0" t="s">
        <v>22</v>
      </c>
      <c r="B1078" s="0" t="s">
        <v>48</v>
      </c>
      <c r="C1078" s="0" t="s">
        <v>50</v>
      </c>
      <c r="D1078" s="0" t="s">
        <v>22</v>
      </c>
      <c r="E1078" s="0" t="s">
        <v>5691</v>
      </c>
      <c r="F1078" s="0" t="s">
        <v>1257</v>
      </c>
      <c r="G1078" s="0" t="s">
        <v>188</v>
      </c>
      <c r="H1078" s="0" t="s">
        <v>188</v>
      </c>
      <c r="I1078" s="0" t="s">
        <v>189</v>
      </c>
      <c r="J1078" s="0" t="s">
        <v>5329</v>
      </c>
      <c r="K1078" s="0" t="s">
        <v>5330</v>
      </c>
      <c r="L1078" s="0" t="s">
        <v>5331</v>
      </c>
      <c r="M1078" s="0" t="s">
        <v>1261</v>
      </c>
      <c r="N1078" s="0" t="s">
        <v>98</v>
      </c>
      <c r="O1078" s="0" t="s">
        <v>188</v>
      </c>
      <c r="P1078" s="0" t="s">
        <v>188</v>
      </c>
      <c r="Q1078" s="0" t="s">
        <v>189</v>
      </c>
      <c r="R1078" s="0" t="s">
        <v>5329</v>
      </c>
      <c r="S1078" s="0" t="s">
        <v>5330</v>
      </c>
      <c r="T1078" s="0" t="s">
        <v>3604</v>
      </c>
      <c r="U1078" s="0" t="s">
        <v>3605</v>
      </c>
      <c r="V1078" s="0" t="s">
        <v>3606</v>
      </c>
      <c r="W1078" s="0" t="s">
        <v>3607</v>
      </c>
      <c r="X1078" s="0" t="s">
        <v>3608</v>
      </c>
      <c r="Y1078" s="0" t="s">
        <v>3605</v>
      </c>
      <c r="Z1078" s="0" t="s">
        <v>5692</v>
      </c>
      <c r="AA1078" s="0" t="s">
        <v>3773</v>
      </c>
      <c r="AB1078" s="0" t="s">
        <v>5693</v>
      </c>
      <c r="AC1078" s="0" t="s">
        <v>19</v>
      </c>
      <c r="AD1078" s="0" t="s">
        <v>19</v>
      </c>
      <c r="AE1078" s="0" t="s">
        <v>61</v>
      </c>
      <c r="AF1078" s="0" t="s">
        <v>22</v>
      </c>
      <c r="AG1078" s="0" t="s">
        <v>22</v>
      </c>
      <c r="AH1078" s="0" t="s">
        <v>22</v>
      </c>
      <c r="AI1078" s="0" t="s">
        <v>22</v>
      </c>
      <c r="AJ1078" s="0" t="s">
        <v>5333</v>
      </c>
      <c r="AK1078" s="0" t="s">
        <v>5333</v>
      </c>
    </row>
    <row customHeight="1" ht="11.25">
      <c r="A1079" s="0" t="s">
        <v>22</v>
      </c>
      <c r="B1079" s="0" t="s">
        <v>48</v>
      </c>
      <c r="C1079" s="0" t="s">
        <v>50</v>
      </c>
      <c r="D1079" s="0" t="s">
        <v>22</v>
      </c>
      <c r="E1079" s="0" t="s">
        <v>5694</v>
      </c>
      <c r="F1079" s="0" t="s">
        <v>1257</v>
      </c>
      <c r="G1079" s="0" t="s">
        <v>188</v>
      </c>
      <c r="H1079" s="0" t="s">
        <v>188</v>
      </c>
      <c r="I1079" s="0" t="s">
        <v>189</v>
      </c>
      <c r="J1079" s="0" t="s">
        <v>5324</v>
      </c>
      <c r="K1079" s="0" t="s">
        <v>5325</v>
      </c>
      <c r="L1079" s="0" t="s">
        <v>5326</v>
      </c>
      <c r="M1079" s="0" t="s">
        <v>1261</v>
      </c>
      <c r="N1079" s="0" t="s">
        <v>98</v>
      </c>
      <c r="O1079" s="0" t="s">
        <v>188</v>
      </c>
      <c r="P1079" s="0" t="s">
        <v>188</v>
      </c>
      <c r="Q1079" s="0" t="s">
        <v>189</v>
      </c>
      <c r="R1079" s="0" t="s">
        <v>5324</v>
      </c>
      <c r="S1079" s="0" t="s">
        <v>5325</v>
      </c>
      <c r="T1079" s="0" t="s">
        <v>3604</v>
      </c>
      <c r="U1079" s="0" t="s">
        <v>3605</v>
      </c>
      <c r="V1079" s="0" t="s">
        <v>3606</v>
      </c>
      <c r="W1079" s="0" t="s">
        <v>3607</v>
      </c>
      <c r="X1079" s="0" t="s">
        <v>3608</v>
      </c>
      <c r="Y1079" s="0" t="s">
        <v>3605</v>
      </c>
      <c r="Z1079" s="0" t="s">
        <v>5695</v>
      </c>
      <c r="AA1079" s="0" t="s">
        <v>5056</v>
      </c>
      <c r="AB1079" s="0" t="s">
        <v>5696</v>
      </c>
      <c r="AC1079" s="0" t="s">
        <v>19</v>
      </c>
      <c r="AD1079" s="0" t="s">
        <v>19</v>
      </c>
      <c r="AE1079" s="0" t="s">
        <v>61</v>
      </c>
      <c r="AF1079" s="0" t="s">
        <v>22</v>
      </c>
      <c r="AG1079" s="0" t="s">
        <v>22</v>
      </c>
      <c r="AH1079" s="0" t="s">
        <v>22</v>
      </c>
      <c r="AI1079" s="0" t="s">
        <v>22</v>
      </c>
      <c r="AJ1079" s="0" t="s">
        <v>5328</v>
      </c>
      <c r="AK1079" s="0" t="s">
        <v>5328</v>
      </c>
    </row>
    <row customHeight="1" ht="11.25">
      <c r="A1080" s="0" t="s">
        <v>22</v>
      </c>
      <c r="B1080" s="0" t="s">
        <v>48</v>
      </c>
      <c r="C1080" s="0" t="s">
        <v>50</v>
      </c>
      <c r="D1080" s="0" t="s">
        <v>22</v>
      </c>
      <c r="E1080" s="0" t="s">
        <v>5694</v>
      </c>
      <c r="F1080" s="0" t="s">
        <v>1257</v>
      </c>
      <c r="G1080" s="0" t="s">
        <v>188</v>
      </c>
      <c r="H1080" s="0" t="s">
        <v>188</v>
      </c>
      <c r="I1080" s="0" t="s">
        <v>189</v>
      </c>
      <c r="J1080" s="0" t="s">
        <v>5324</v>
      </c>
      <c r="K1080" s="0" t="s">
        <v>5325</v>
      </c>
      <c r="L1080" s="0" t="s">
        <v>5326</v>
      </c>
      <c r="M1080" s="0" t="s">
        <v>1261</v>
      </c>
      <c r="N1080" s="0" t="s">
        <v>98</v>
      </c>
      <c r="O1080" s="0" t="s">
        <v>188</v>
      </c>
      <c r="P1080" s="0" t="s">
        <v>188</v>
      </c>
      <c r="Q1080" s="0" t="s">
        <v>189</v>
      </c>
      <c r="R1080" s="0" t="s">
        <v>5324</v>
      </c>
      <c r="S1080" s="0" t="s">
        <v>5325</v>
      </c>
      <c r="T1080" s="0" t="s">
        <v>3604</v>
      </c>
      <c r="U1080" s="0" t="s">
        <v>3605</v>
      </c>
      <c r="V1080" s="0" t="s">
        <v>3606</v>
      </c>
      <c r="W1080" s="0" t="s">
        <v>3607</v>
      </c>
      <c r="X1080" s="0" t="s">
        <v>3608</v>
      </c>
      <c r="Y1080" s="0" t="s">
        <v>3605</v>
      </c>
      <c r="Z1080" s="0" t="s">
        <v>5695</v>
      </c>
      <c r="AA1080" s="0" t="s">
        <v>5056</v>
      </c>
      <c r="AB1080" s="0" t="s">
        <v>5696</v>
      </c>
      <c r="AC1080" s="0" t="s">
        <v>19</v>
      </c>
      <c r="AD1080" s="0" t="s">
        <v>19</v>
      </c>
      <c r="AE1080" s="0" t="s">
        <v>61</v>
      </c>
      <c r="AF1080" s="0" t="s">
        <v>22</v>
      </c>
      <c r="AG1080" s="0" t="s">
        <v>22</v>
      </c>
      <c r="AH1080" s="0" t="s">
        <v>22</v>
      </c>
      <c r="AI1080" s="0" t="s">
        <v>22</v>
      </c>
      <c r="AJ1080" s="0" t="s">
        <v>5328</v>
      </c>
      <c r="AK1080" s="0" t="s">
        <v>5328</v>
      </c>
    </row>
    <row customHeight="1" ht="11.25">
      <c r="A1081" s="0" t="s">
        <v>22</v>
      </c>
      <c r="B1081" s="0" t="s">
        <v>48</v>
      </c>
      <c r="C1081" s="0" t="s">
        <v>50</v>
      </c>
      <c r="D1081" s="0" t="s">
        <v>22</v>
      </c>
      <c r="E1081" s="0" t="s">
        <v>5697</v>
      </c>
      <c r="F1081" s="0" t="s">
        <v>1328</v>
      </c>
      <c r="G1081" s="0" t="s">
        <v>103</v>
      </c>
      <c r="H1081" s="0" t="s">
        <v>103</v>
      </c>
      <c r="I1081" s="0" t="s">
        <v>104</v>
      </c>
      <c r="J1081" s="0" t="s">
        <v>4911</v>
      </c>
      <c r="K1081" s="0" t="s">
        <v>4912</v>
      </c>
      <c r="L1081" s="0" t="s">
        <v>4042</v>
      </c>
      <c r="M1081" s="0" t="s">
        <v>5698</v>
      </c>
      <c r="N1081" s="0" t="s">
        <v>98</v>
      </c>
      <c r="O1081" s="0" t="s">
        <v>103</v>
      </c>
      <c r="P1081" s="0" t="s">
        <v>103</v>
      </c>
      <c r="Q1081" s="0" t="s">
        <v>104</v>
      </c>
      <c r="R1081" s="0" t="s">
        <v>4911</v>
      </c>
      <c r="S1081" s="0" t="s">
        <v>4912</v>
      </c>
      <c r="T1081" s="0" t="s">
        <v>3604</v>
      </c>
      <c r="U1081" s="0" t="s">
        <v>3605</v>
      </c>
      <c r="V1081" s="0" t="s">
        <v>5699</v>
      </c>
      <c r="W1081" s="0" t="s">
        <v>3607</v>
      </c>
      <c r="X1081" s="0" t="s">
        <v>5194</v>
      </c>
      <c r="Y1081" s="0" t="s">
        <v>3605</v>
      </c>
      <c r="Z1081" s="0" t="s">
        <v>1261</v>
      </c>
      <c r="AA1081" s="0" t="s">
        <v>5700</v>
      </c>
      <c r="AB1081" s="0" t="s">
        <v>5701</v>
      </c>
      <c r="AC1081" s="0" t="s">
        <v>19</v>
      </c>
      <c r="AD1081" s="0" t="s">
        <v>61</v>
      </c>
      <c r="AE1081" s="0" t="s">
        <v>19</v>
      </c>
      <c r="AF1081" s="0" t="s">
        <v>22</v>
      </c>
      <c r="AG1081" s="0" t="s">
        <v>22</v>
      </c>
      <c r="AH1081" s="0" t="s">
        <v>5702</v>
      </c>
      <c r="AI1081" s="0" t="s">
        <v>4224</v>
      </c>
      <c r="AJ1081" s="0" t="s">
        <v>22</v>
      </c>
      <c r="AK1081" s="0" t="s">
        <v>22</v>
      </c>
    </row>
    <row customHeight="1" ht="11.25">
      <c r="A1082" s="0" t="s">
        <v>22</v>
      </c>
      <c r="B1082" s="0" t="s">
        <v>48</v>
      </c>
      <c r="C1082" s="0" t="s">
        <v>50</v>
      </c>
      <c r="D1082" s="0" t="s">
        <v>22</v>
      </c>
      <c r="E1082" s="0" t="s">
        <v>5697</v>
      </c>
      <c r="F1082" s="0" t="s">
        <v>1328</v>
      </c>
      <c r="G1082" s="0" t="s">
        <v>103</v>
      </c>
      <c r="H1082" s="0" t="s">
        <v>103</v>
      </c>
      <c r="I1082" s="0" t="s">
        <v>104</v>
      </c>
      <c r="J1082" s="0" t="s">
        <v>4911</v>
      </c>
      <c r="K1082" s="0" t="s">
        <v>4912</v>
      </c>
      <c r="L1082" s="0" t="s">
        <v>4042</v>
      </c>
      <c r="M1082" s="0" t="s">
        <v>5698</v>
      </c>
      <c r="N1082" s="0" t="s">
        <v>98</v>
      </c>
      <c r="O1082" s="0" t="s">
        <v>103</v>
      </c>
      <c r="P1082" s="0" t="s">
        <v>103</v>
      </c>
      <c r="Q1082" s="0" t="s">
        <v>104</v>
      </c>
      <c r="R1082" s="0" t="s">
        <v>4911</v>
      </c>
      <c r="S1082" s="0" t="s">
        <v>4912</v>
      </c>
      <c r="T1082" s="0" t="s">
        <v>3604</v>
      </c>
      <c r="U1082" s="0" t="s">
        <v>3605</v>
      </c>
      <c r="V1082" s="0" t="s">
        <v>5699</v>
      </c>
      <c r="W1082" s="0" t="s">
        <v>3607</v>
      </c>
      <c r="X1082" s="0" t="s">
        <v>5194</v>
      </c>
      <c r="Y1082" s="0" t="s">
        <v>3605</v>
      </c>
      <c r="Z1082" s="0" t="s">
        <v>1261</v>
      </c>
      <c r="AA1082" s="0" t="s">
        <v>5700</v>
      </c>
      <c r="AB1082" s="0" t="s">
        <v>5701</v>
      </c>
      <c r="AC1082" s="0" t="s">
        <v>19</v>
      </c>
      <c r="AD1082" s="0" t="s">
        <v>61</v>
      </c>
      <c r="AE1082" s="0" t="s">
        <v>19</v>
      </c>
      <c r="AF1082" s="0" t="s">
        <v>22</v>
      </c>
      <c r="AG1082" s="0" t="s">
        <v>22</v>
      </c>
      <c r="AH1082" s="0" t="s">
        <v>5702</v>
      </c>
      <c r="AI1082" s="0" t="s">
        <v>4224</v>
      </c>
      <c r="AJ1082" s="0" t="s">
        <v>22</v>
      </c>
      <c r="AK1082" s="0" t="s">
        <v>22</v>
      </c>
    </row>
    <row customHeight="1" ht="11.25">
      <c r="A1083" s="0" t="s">
        <v>22</v>
      </c>
      <c r="B1083" s="0" t="s">
        <v>48</v>
      </c>
      <c r="C1083" s="0" t="s">
        <v>50</v>
      </c>
      <c r="D1083" s="0" t="s">
        <v>22</v>
      </c>
      <c r="E1083" s="0" t="s">
        <v>5697</v>
      </c>
      <c r="F1083" s="0" t="s">
        <v>1328</v>
      </c>
      <c r="G1083" s="0" t="s">
        <v>103</v>
      </c>
      <c r="H1083" s="0" t="s">
        <v>103</v>
      </c>
      <c r="I1083" s="0" t="s">
        <v>104</v>
      </c>
      <c r="J1083" s="0" t="s">
        <v>4911</v>
      </c>
      <c r="K1083" s="0" t="s">
        <v>4912</v>
      </c>
      <c r="L1083" s="0" t="s">
        <v>4042</v>
      </c>
      <c r="M1083" s="0" t="s">
        <v>5698</v>
      </c>
      <c r="N1083" s="0" t="s">
        <v>164</v>
      </c>
      <c r="O1083" s="0" t="s">
        <v>3550</v>
      </c>
      <c r="P1083" s="0" t="s">
        <v>3550</v>
      </c>
      <c r="Q1083" s="0" t="s">
        <v>3551</v>
      </c>
      <c r="R1083" s="0" t="s">
        <v>5123</v>
      </c>
      <c r="S1083" s="0" t="s">
        <v>5124</v>
      </c>
      <c r="T1083" s="0" t="s">
        <v>3604</v>
      </c>
      <c r="U1083" s="0" t="s">
        <v>3605</v>
      </c>
      <c r="V1083" s="0" t="s">
        <v>5699</v>
      </c>
      <c r="W1083" s="0" t="s">
        <v>3607</v>
      </c>
      <c r="X1083" s="0" t="s">
        <v>5194</v>
      </c>
      <c r="Y1083" s="0" t="s">
        <v>3605</v>
      </c>
      <c r="Z1083" s="0" t="s">
        <v>1261</v>
      </c>
      <c r="AA1083" s="0" t="s">
        <v>5700</v>
      </c>
      <c r="AB1083" s="0" t="s">
        <v>5701</v>
      </c>
      <c r="AC1083" s="0" t="s">
        <v>19</v>
      </c>
      <c r="AD1083" s="0" t="s">
        <v>61</v>
      </c>
      <c r="AE1083" s="0" t="s">
        <v>19</v>
      </c>
      <c r="AF1083" s="0" t="s">
        <v>22</v>
      </c>
      <c r="AG1083" s="0" t="s">
        <v>22</v>
      </c>
      <c r="AH1083" s="0" t="s">
        <v>5702</v>
      </c>
      <c r="AI1083" s="0" t="s">
        <v>4224</v>
      </c>
      <c r="AJ1083" s="0" t="s">
        <v>22</v>
      </c>
      <c r="AK1083" s="0" t="s">
        <v>22</v>
      </c>
    </row>
    <row customHeight="1" ht="11.25">
      <c r="A1084" s="0" t="s">
        <v>22</v>
      </c>
      <c r="B1084" s="0" t="s">
        <v>48</v>
      </c>
      <c r="C1084" s="0" t="s">
        <v>50</v>
      </c>
      <c r="D1084" s="0" t="s">
        <v>22</v>
      </c>
      <c r="E1084" s="0" t="s">
        <v>5697</v>
      </c>
      <c r="F1084" s="0" t="s">
        <v>1328</v>
      </c>
      <c r="G1084" s="0" t="s">
        <v>103</v>
      </c>
      <c r="H1084" s="0" t="s">
        <v>103</v>
      </c>
      <c r="I1084" s="0" t="s">
        <v>104</v>
      </c>
      <c r="J1084" s="0" t="s">
        <v>4911</v>
      </c>
      <c r="K1084" s="0" t="s">
        <v>4912</v>
      </c>
      <c r="L1084" s="0" t="s">
        <v>4042</v>
      </c>
      <c r="M1084" s="0" t="s">
        <v>5698</v>
      </c>
      <c r="N1084" s="0" t="s">
        <v>114</v>
      </c>
      <c r="O1084" s="0" t="s">
        <v>3550</v>
      </c>
      <c r="P1084" s="0" t="s">
        <v>3550</v>
      </c>
      <c r="Q1084" s="0" t="s">
        <v>3551</v>
      </c>
      <c r="R1084" s="0" t="s">
        <v>5041</v>
      </c>
      <c r="S1084" s="0" t="s">
        <v>5042</v>
      </c>
      <c r="T1084" s="0" t="s">
        <v>3604</v>
      </c>
      <c r="U1084" s="0" t="s">
        <v>3605</v>
      </c>
      <c r="V1084" s="0" t="s">
        <v>5699</v>
      </c>
      <c r="W1084" s="0" t="s">
        <v>3607</v>
      </c>
      <c r="X1084" s="0" t="s">
        <v>5194</v>
      </c>
      <c r="Y1084" s="0" t="s">
        <v>3605</v>
      </c>
      <c r="Z1084" s="0" t="s">
        <v>1261</v>
      </c>
      <c r="AA1084" s="0" t="s">
        <v>5700</v>
      </c>
      <c r="AB1084" s="0" t="s">
        <v>5701</v>
      </c>
      <c r="AC1084" s="0" t="s">
        <v>19</v>
      </c>
      <c r="AD1084" s="0" t="s">
        <v>61</v>
      </c>
      <c r="AE1084" s="0" t="s">
        <v>19</v>
      </c>
      <c r="AF1084" s="0" t="s">
        <v>22</v>
      </c>
      <c r="AG1084" s="0" t="s">
        <v>22</v>
      </c>
      <c r="AH1084" s="0" t="s">
        <v>5702</v>
      </c>
      <c r="AI1084" s="0" t="s">
        <v>4224</v>
      </c>
      <c r="AJ1084" s="0" t="s">
        <v>22</v>
      </c>
      <c r="AK1084" s="0" t="s">
        <v>22</v>
      </c>
    </row>
    <row customHeight="1" ht="11.25">
      <c r="A1085" s="0" t="s">
        <v>22</v>
      </c>
      <c r="B1085" s="0" t="s">
        <v>48</v>
      </c>
      <c r="C1085" s="0" t="s">
        <v>50</v>
      </c>
      <c r="D1085" s="0" t="s">
        <v>22</v>
      </c>
      <c r="E1085" s="0" t="s">
        <v>5697</v>
      </c>
      <c r="F1085" s="0" t="s">
        <v>1328</v>
      </c>
      <c r="G1085" s="0" t="s">
        <v>103</v>
      </c>
      <c r="H1085" s="0" t="s">
        <v>103</v>
      </c>
      <c r="I1085" s="0" t="s">
        <v>104</v>
      </c>
      <c r="J1085" s="0" t="s">
        <v>4911</v>
      </c>
      <c r="K1085" s="0" t="s">
        <v>4912</v>
      </c>
      <c r="L1085" s="0" t="s">
        <v>4042</v>
      </c>
      <c r="M1085" s="0" t="s">
        <v>5698</v>
      </c>
      <c r="N1085" s="0" t="s">
        <v>141</v>
      </c>
      <c r="O1085" s="0" t="s">
        <v>3550</v>
      </c>
      <c r="P1085" s="0" t="s">
        <v>3550</v>
      </c>
      <c r="Q1085" s="0" t="s">
        <v>3551</v>
      </c>
      <c r="R1085" s="0" t="s">
        <v>3723</v>
      </c>
      <c r="S1085" s="0" t="s">
        <v>3724</v>
      </c>
      <c r="T1085" s="0" t="s">
        <v>3604</v>
      </c>
      <c r="U1085" s="0" t="s">
        <v>3605</v>
      </c>
      <c r="V1085" s="0" t="s">
        <v>5699</v>
      </c>
      <c r="W1085" s="0" t="s">
        <v>3607</v>
      </c>
      <c r="X1085" s="0" t="s">
        <v>5194</v>
      </c>
      <c r="Y1085" s="0" t="s">
        <v>3605</v>
      </c>
      <c r="Z1085" s="0" t="s">
        <v>1261</v>
      </c>
      <c r="AA1085" s="0" t="s">
        <v>5700</v>
      </c>
      <c r="AB1085" s="0" t="s">
        <v>5701</v>
      </c>
      <c r="AC1085" s="0" t="s">
        <v>19</v>
      </c>
      <c r="AD1085" s="0" t="s">
        <v>61</v>
      </c>
      <c r="AE1085" s="0" t="s">
        <v>19</v>
      </c>
      <c r="AF1085" s="0" t="s">
        <v>22</v>
      </c>
      <c r="AG1085" s="0" t="s">
        <v>22</v>
      </c>
      <c r="AH1085" s="0" t="s">
        <v>5702</v>
      </c>
      <c r="AI1085" s="0" t="s">
        <v>4224</v>
      </c>
      <c r="AJ1085" s="0" t="s">
        <v>22</v>
      </c>
      <c r="AK1085" s="0" t="s">
        <v>22</v>
      </c>
    </row>
    <row customHeight="1" ht="11.25">
      <c r="A1086" s="0" t="s">
        <v>22</v>
      </c>
      <c r="B1086" s="0" t="s">
        <v>48</v>
      </c>
      <c r="C1086" s="0" t="s">
        <v>50</v>
      </c>
      <c r="D1086" s="0" t="s">
        <v>22</v>
      </c>
      <c r="E1086" s="0" t="s">
        <v>5697</v>
      </c>
      <c r="F1086" s="0" t="s">
        <v>1328</v>
      </c>
      <c r="G1086" s="0" t="s">
        <v>103</v>
      </c>
      <c r="H1086" s="0" t="s">
        <v>103</v>
      </c>
      <c r="I1086" s="0" t="s">
        <v>104</v>
      </c>
      <c r="J1086" s="0" t="s">
        <v>4911</v>
      </c>
      <c r="K1086" s="0" t="s">
        <v>4912</v>
      </c>
      <c r="L1086" s="0" t="s">
        <v>4042</v>
      </c>
      <c r="M1086" s="0" t="s">
        <v>5698</v>
      </c>
      <c r="N1086" s="0" t="s">
        <v>118</v>
      </c>
      <c r="O1086" s="0" t="s">
        <v>3550</v>
      </c>
      <c r="P1086" s="0" t="s">
        <v>3550</v>
      </c>
      <c r="Q1086" s="0" t="s">
        <v>3551</v>
      </c>
      <c r="R1086" s="0" t="s">
        <v>4981</v>
      </c>
      <c r="S1086" s="0" t="s">
        <v>4982</v>
      </c>
      <c r="T1086" s="0" t="s">
        <v>3604</v>
      </c>
      <c r="U1086" s="0" t="s">
        <v>3605</v>
      </c>
      <c r="V1086" s="0" t="s">
        <v>5699</v>
      </c>
      <c r="W1086" s="0" t="s">
        <v>3607</v>
      </c>
      <c r="X1086" s="0" t="s">
        <v>5194</v>
      </c>
      <c r="Y1086" s="0" t="s">
        <v>3605</v>
      </c>
      <c r="Z1086" s="0" t="s">
        <v>1261</v>
      </c>
      <c r="AA1086" s="0" t="s">
        <v>5700</v>
      </c>
      <c r="AB1086" s="0" t="s">
        <v>5701</v>
      </c>
      <c r="AC1086" s="0" t="s">
        <v>19</v>
      </c>
      <c r="AD1086" s="0" t="s">
        <v>61</v>
      </c>
      <c r="AE1086" s="0" t="s">
        <v>19</v>
      </c>
      <c r="AF1086" s="0" t="s">
        <v>22</v>
      </c>
      <c r="AG1086" s="0" t="s">
        <v>22</v>
      </c>
      <c r="AH1086" s="0" t="s">
        <v>5702</v>
      </c>
      <c r="AI1086" s="0" t="s">
        <v>4224</v>
      </c>
      <c r="AJ1086" s="0" t="s">
        <v>22</v>
      </c>
      <c r="AK1086" s="0" t="s">
        <v>22</v>
      </c>
    </row>
    <row customHeight="1" ht="11.25">
      <c r="A1087" s="0" t="s">
        <v>22</v>
      </c>
      <c r="B1087" s="0" t="s">
        <v>48</v>
      </c>
      <c r="C1087" s="0" t="s">
        <v>50</v>
      </c>
      <c r="D1087" s="0" t="s">
        <v>22</v>
      </c>
      <c r="E1087" s="0" t="s">
        <v>5697</v>
      </c>
      <c r="F1087" s="0" t="s">
        <v>1328</v>
      </c>
      <c r="G1087" s="0" t="s">
        <v>103</v>
      </c>
      <c r="H1087" s="0" t="s">
        <v>103</v>
      </c>
      <c r="I1087" s="0" t="s">
        <v>104</v>
      </c>
      <c r="J1087" s="0" t="s">
        <v>4911</v>
      </c>
      <c r="K1087" s="0" t="s">
        <v>4912</v>
      </c>
      <c r="L1087" s="0" t="s">
        <v>4042</v>
      </c>
      <c r="M1087" s="0" t="s">
        <v>5698</v>
      </c>
      <c r="N1087" s="0" t="s">
        <v>109</v>
      </c>
      <c r="O1087" s="0" t="s">
        <v>3550</v>
      </c>
      <c r="P1087" s="0" t="s">
        <v>3550</v>
      </c>
      <c r="Q1087" s="0" t="s">
        <v>3551</v>
      </c>
      <c r="R1087" s="0" t="s">
        <v>5053</v>
      </c>
      <c r="S1087" s="0" t="s">
        <v>5054</v>
      </c>
      <c r="T1087" s="0" t="s">
        <v>3604</v>
      </c>
      <c r="U1087" s="0" t="s">
        <v>3605</v>
      </c>
      <c r="V1087" s="0" t="s">
        <v>5699</v>
      </c>
      <c r="W1087" s="0" t="s">
        <v>3607</v>
      </c>
      <c r="X1087" s="0" t="s">
        <v>5194</v>
      </c>
      <c r="Y1087" s="0" t="s">
        <v>3605</v>
      </c>
      <c r="Z1087" s="0" t="s">
        <v>1261</v>
      </c>
      <c r="AA1087" s="0" t="s">
        <v>5700</v>
      </c>
      <c r="AB1087" s="0" t="s">
        <v>5701</v>
      </c>
      <c r="AC1087" s="0" t="s">
        <v>19</v>
      </c>
      <c r="AD1087" s="0" t="s">
        <v>61</v>
      </c>
      <c r="AE1087" s="0" t="s">
        <v>19</v>
      </c>
      <c r="AF1087" s="0" t="s">
        <v>22</v>
      </c>
      <c r="AG1087" s="0" t="s">
        <v>22</v>
      </c>
      <c r="AH1087" s="0" t="s">
        <v>5702</v>
      </c>
      <c r="AI1087" s="0" t="s">
        <v>4224</v>
      </c>
      <c r="AJ1087" s="0" t="s">
        <v>22</v>
      </c>
      <c r="AK1087" s="0" t="s">
        <v>22</v>
      </c>
    </row>
    <row customHeight="1" ht="11.25">
      <c r="A1088" s="0" t="s">
        <v>22</v>
      </c>
      <c r="B1088" s="0" t="s">
        <v>48</v>
      </c>
      <c r="C1088" s="0" t="s">
        <v>50</v>
      </c>
      <c r="D1088" s="0" t="s">
        <v>22</v>
      </c>
      <c r="E1088" s="0" t="s">
        <v>5697</v>
      </c>
      <c r="F1088" s="0" t="s">
        <v>1328</v>
      </c>
      <c r="G1088" s="0" t="s">
        <v>103</v>
      </c>
      <c r="H1088" s="0" t="s">
        <v>103</v>
      </c>
      <c r="I1088" s="0" t="s">
        <v>104</v>
      </c>
      <c r="J1088" s="0" t="s">
        <v>4911</v>
      </c>
      <c r="K1088" s="0" t="s">
        <v>4912</v>
      </c>
      <c r="L1088" s="0" t="s">
        <v>4042</v>
      </c>
      <c r="M1088" s="0" t="s">
        <v>5698</v>
      </c>
      <c r="N1088" s="0" t="s">
        <v>91</v>
      </c>
      <c r="O1088" s="0" t="s">
        <v>3550</v>
      </c>
      <c r="P1088" s="0" t="s">
        <v>3550</v>
      </c>
      <c r="Q1088" s="0" t="s">
        <v>3551</v>
      </c>
      <c r="R1088" s="0" t="s">
        <v>5060</v>
      </c>
      <c r="S1088" s="0" t="s">
        <v>5061</v>
      </c>
      <c r="T1088" s="0" t="s">
        <v>3604</v>
      </c>
      <c r="U1088" s="0" t="s">
        <v>3605</v>
      </c>
      <c r="V1088" s="0" t="s">
        <v>5699</v>
      </c>
      <c r="W1088" s="0" t="s">
        <v>3607</v>
      </c>
      <c r="X1088" s="0" t="s">
        <v>5194</v>
      </c>
      <c r="Y1088" s="0" t="s">
        <v>3605</v>
      </c>
      <c r="Z1088" s="0" t="s">
        <v>1261</v>
      </c>
      <c r="AA1088" s="0" t="s">
        <v>5700</v>
      </c>
      <c r="AB1088" s="0" t="s">
        <v>5701</v>
      </c>
      <c r="AC1088" s="0" t="s">
        <v>19</v>
      </c>
      <c r="AD1088" s="0" t="s">
        <v>61</v>
      </c>
      <c r="AE1088" s="0" t="s">
        <v>19</v>
      </c>
      <c r="AF1088" s="0" t="s">
        <v>22</v>
      </c>
      <c r="AG1088" s="0" t="s">
        <v>22</v>
      </c>
      <c r="AH1088" s="0" t="s">
        <v>5702</v>
      </c>
      <c r="AI1088" s="0" t="s">
        <v>4224</v>
      </c>
      <c r="AJ1088" s="0" t="s">
        <v>22</v>
      </c>
      <c r="AK1088" s="0" t="s">
        <v>22</v>
      </c>
    </row>
    <row customHeight="1" ht="11.25">
      <c r="A1089" s="0" t="s">
        <v>22</v>
      </c>
      <c r="B1089" s="0" t="s">
        <v>48</v>
      </c>
      <c r="C1089" s="0" t="s">
        <v>50</v>
      </c>
      <c r="D1089" s="0" t="s">
        <v>22</v>
      </c>
      <c r="E1089" s="0" t="s">
        <v>5697</v>
      </c>
      <c r="F1089" s="0" t="s">
        <v>1328</v>
      </c>
      <c r="G1089" s="0" t="s">
        <v>103</v>
      </c>
      <c r="H1089" s="0" t="s">
        <v>103</v>
      </c>
      <c r="I1089" s="0" t="s">
        <v>104</v>
      </c>
      <c r="J1089" s="0" t="s">
        <v>4911</v>
      </c>
      <c r="K1089" s="0" t="s">
        <v>4912</v>
      </c>
      <c r="L1089" s="0" t="s">
        <v>4042</v>
      </c>
      <c r="M1089" s="0" t="s">
        <v>5698</v>
      </c>
      <c r="N1089" s="0" t="s">
        <v>132</v>
      </c>
      <c r="O1089" s="0" t="s">
        <v>3550</v>
      </c>
      <c r="P1089" s="0" t="s">
        <v>3550</v>
      </c>
      <c r="Q1089" s="0" t="s">
        <v>3551</v>
      </c>
      <c r="R1089" s="0" t="s">
        <v>5093</v>
      </c>
      <c r="S1089" s="0" t="s">
        <v>5094</v>
      </c>
      <c r="T1089" s="0" t="s">
        <v>3604</v>
      </c>
      <c r="U1089" s="0" t="s">
        <v>3605</v>
      </c>
      <c r="V1089" s="0" t="s">
        <v>5699</v>
      </c>
      <c r="W1089" s="0" t="s">
        <v>3607</v>
      </c>
      <c r="X1089" s="0" t="s">
        <v>5194</v>
      </c>
      <c r="Y1089" s="0" t="s">
        <v>3605</v>
      </c>
      <c r="Z1089" s="0" t="s">
        <v>1261</v>
      </c>
      <c r="AA1089" s="0" t="s">
        <v>5700</v>
      </c>
      <c r="AB1089" s="0" t="s">
        <v>5701</v>
      </c>
      <c r="AC1089" s="0" t="s">
        <v>19</v>
      </c>
      <c r="AD1089" s="0" t="s">
        <v>61</v>
      </c>
      <c r="AE1089" s="0" t="s">
        <v>19</v>
      </c>
      <c r="AF1089" s="0" t="s">
        <v>22</v>
      </c>
      <c r="AG1089" s="0" t="s">
        <v>22</v>
      </c>
      <c r="AH1089" s="0" t="s">
        <v>5702</v>
      </c>
      <c r="AI1089" s="0" t="s">
        <v>4224</v>
      </c>
      <c r="AJ1089" s="0" t="s">
        <v>22</v>
      </c>
      <c r="AK1089" s="0" t="s">
        <v>22</v>
      </c>
    </row>
    <row customHeight="1" ht="11.25">
      <c r="A1090" s="0" t="s">
        <v>22</v>
      </c>
      <c r="B1090" s="0" t="s">
        <v>48</v>
      </c>
      <c r="C1090" s="0" t="s">
        <v>50</v>
      </c>
      <c r="D1090" s="0" t="s">
        <v>22</v>
      </c>
      <c r="E1090" s="0" t="s">
        <v>5697</v>
      </c>
      <c r="F1090" s="0" t="s">
        <v>1328</v>
      </c>
      <c r="G1090" s="0" t="s">
        <v>103</v>
      </c>
      <c r="H1090" s="0" t="s">
        <v>103</v>
      </c>
      <c r="I1090" s="0" t="s">
        <v>104</v>
      </c>
      <c r="J1090" s="0" t="s">
        <v>4911</v>
      </c>
      <c r="K1090" s="0" t="s">
        <v>4912</v>
      </c>
      <c r="L1090" s="0" t="s">
        <v>4042</v>
      </c>
      <c r="M1090" s="0" t="s">
        <v>5698</v>
      </c>
      <c r="N1090" s="0" t="s">
        <v>138</v>
      </c>
      <c r="O1090" s="0" t="s">
        <v>3550</v>
      </c>
      <c r="P1090" s="0" t="s">
        <v>3550</v>
      </c>
      <c r="Q1090" s="0" t="s">
        <v>3551</v>
      </c>
      <c r="R1090" s="0" t="s">
        <v>4891</v>
      </c>
      <c r="S1090" s="0" t="s">
        <v>4892</v>
      </c>
      <c r="T1090" s="0" t="s">
        <v>3604</v>
      </c>
      <c r="U1090" s="0" t="s">
        <v>3605</v>
      </c>
      <c r="V1090" s="0" t="s">
        <v>5699</v>
      </c>
      <c r="W1090" s="0" t="s">
        <v>3607</v>
      </c>
      <c r="X1090" s="0" t="s">
        <v>5194</v>
      </c>
      <c r="Y1090" s="0" t="s">
        <v>3605</v>
      </c>
      <c r="Z1090" s="0" t="s">
        <v>1261</v>
      </c>
      <c r="AA1090" s="0" t="s">
        <v>5700</v>
      </c>
      <c r="AB1090" s="0" t="s">
        <v>5701</v>
      </c>
      <c r="AC1090" s="0" t="s">
        <v>19</v>
      </c>
      <c r="AD1090" s="0" t="s">
        <v>61</v>
      </c>
      <c r="AE1090" s="0" t="s">
        <v>19</v>
      </c>
      <c r="AF1090" s="0" t="s">
        <v>22</v>
      </c>
      <c r="AG1090" s="0" t="s">
        <v>22</v>
      </c>
      <c r="AH1090" s="0" t="s">
        <v>5702</v>
      </c>
      <c r="AI1090" s="0" t="s">
        <v>4224</v>
      </c>
      <c r="AJ1090" s="0" t="s">
        <v>22</v>
      </c>
      <c r="AK1090" s="0" t="s">
        <v>22</v>
      </c>
    </row>
    <row customHeight="1" ht="11.25">
      <c r="A1091" s="0" t="s">
        <v>22</v>
      </c>
      <c r="B1091" s="0" t="s">
        <v>48</v>
      </c>
      <c r="C1091" s="0" t="s">
        <v>50</v>
      </c>
      <c r="D1091" s="0" t="s">
        <v>22</v>
      </c>
      <c r="E1091" s="0" t="s">
        <v>5697</v>
      </c>
      <c r="F1091" s="0" t="s">
        <v>1328</v>
      </c>
      <c r="G1091" s="0" t="s">
        <v>103</v>
      </c>
      <c r="H1091" s="0" t="s">
        <v>103</v>
      </c>
      <c r="I1091" s="0" t="s">
        <v>104</v>
      </c>
      <c r="J1091" s="0" t="s">
        <v>4911</v>
      </c>
      <c r="K1091" s="0" t="s">
        <v>4912</v>
      </c>
      <c r="L1091" s="0" t="s">
        <v>4042</v>
      </c>
      <c r="M1091" s="0" t="s">
        <v>5698</v>
      </c>
      <c r="N1091" s="0" t="s">
        <v>135</v>
      </c>
      <c r="O1091" s="0" t="s">
        <v>3550</v>
      </c>
      <c r="P1091" s="0" t="s">
        <v>3550</v>
      </c>
      <c r="Q1091" s="0" t="s">
        <v>3551</v>
      </c>
      <c r="R1091" s="0" t="s">
        <v>5097</v>
      </c>
      <c r="S1091" s="0" t="s">
        <v>5098</v>
      </c>
      <c r="T1091" s="0" t="s">
        <v>3604</v>
      </c>
      <c r="U1091" s="0" t="s">
        <v>3605</v>
      </c>
      <c r="V1091" s="0" t="s">
        <v>5699</v>
      </c>
      <c r="W1091" s="0" t="s">
        <v>3607</v>
      </c>
      <c r="X1091" s="0" t="s">
        <v>5194</v>
      </c>
      <c r="Y1091" s="0" t="s">
        <v>3605</v>
      </c>
      <c r="Z1091" s="0" t="s">
        <v>1261</v>
      </c>
      <c r="AA1091" s="0" t="s">
        <v>5700</v>
      </c>
      <c r="AB1091" s="0" t="s">
        <v>5701</v>
      </c>
      <c r="AC1091" s="0" t="s">
        <v>19</v>
      </c>
      <c r="AD1091" s="0" t="s">
        <v>61</v>
      </c>
      <c r="AE1091" s="0" t="s">
        <v>19</v>
      </c>
      <c r="AF1091" s="0" t="s">
        <v>22</v>
      </c>
      <c r="AG1091" s="0" t="s">
        <v>22</v>
      </c>
      <c r="AH1091" s="0" t="s">
        <v>5702</v>
      </c>
      <c r="AI1091" s="0" t="s">
        <v>4224</v>
      </c>
      <c r="AJ1091" s="0" t="s">
        <v>22</v>
      </c>
      <c r="AK1091" s="0" t="s">
        <v>22</v>
      </c>
    </row>
    <row customHeight="1" ht="11.25">
      <c r="A1092" s="0" t="s">
        <v>22</v>
      </c>
      <c r="B1092" s="0" t="s">
        <v>48</v>
      </c>
      <c r="C1092" s="0" t="s">
        <v>50</v>
      </c>
      <c r="D1092" s="0" t="s">
        <v>22</v>
      </c>
      <c r="E1092" s="0" t="s">
        <v>5697</v>
      </c>
      <c r="F1092" s="0" t="s">
        <v>1328</v>
      </c>
      <c r="G1092" s="0" t="s">
        <v>103</v>
      </c>
      <c r="H1092" s="0" t="s">
        <v>103</v>
      </c>
      <c r="I1092" s="0" t="s">
        <v>104</v>
      </c>
      <c r="J1092" s="0" t="s">
        <v>4911</v>
      </c>
      <c r="K1092" s="0" t="s">
        <v>4912</v>
      </c>
      <c r="L1092" s="0" t="s">
        <v>4042</v>
      </c>
      <c r="M1092" s="0" t="s">
        <v>5698</v>
      </c>
      <c r="N1092" s="0" t="s">
        <v>127</v>
      </c>
      <c r="O1092" s="0" t="s">
        <v>3550</v>
      </c>
      <c r="P1092" s="0" t="s">
        <v>3550</v>
      </c>
      <c r="Q1092" s="0" t="s">
        <v>3551</v>
      </c>
      <c r="R1092" s="0" t="s">
        <v>4964</v>
      </c>
      <c r="S1092" s="0" t="s">
        <v>4965</v>
      </c>
      <c r="T1092" s="0" t="s">
        <v>3604</v>
      </c>
      <c r="U1092" s="0" t="s">
        <v>3605</v>
      </c>
      <c r="V1092" s="0" t="s">
        <v>5699</v>
      </c>
      <c r="W1092" s="0" t="s">
        <v>3607</v>
      </c>
      <c r="X1092" s="0" t="s">
        <v>5194</v>
      </c>
      <c r="Y1092" s="0" t="s">
        <v>3605</v>
      </c>
      <c r="Z1092" s="0" t="s">
        <v>1261</v>
      </c>
      <c r="AA1092" s="0" t="s">
        <v>5700</v>
      </c>
      <c r="AB1092" s="0" t="s">
        <v>5701</v>
      </c>
      <c r="AC1092" s="0" t="s">
        <v>19</v>
      </c>
      <c r="AD1092" s="0" t="s">
        <v>61</v>
      </c>
      <c r="AE1092" s="0" t="s">
        <v>19</v>
      </c>
      <c r="AF1092" s="0" t="s">
        <v>22</v>
      </c>
      <c r="AG1092" s="0" t="s">
        <v>22</v>
      </c>
      <c r="AH1092" s="0" t="s">
        <v>5702</v>
      </c>
      <c r="AI1092" s="0" t="s">
        <v>4224</v>
      </c>
      <c r="AJ1092" s="0" t="s">
        <v>22</v>
      </c>
      <c r="AK1092" s="0" t="s">
        <v>22</v>
      </c>
    </row>
    <row customHeight="1" ht="11.25">
      <c r="A1093" s="0" t="s">
        <v>22</v>
      </c>
      <c r="B1093" s="0" t="s">
        <v>48</v>
      </c>
      <c r="C1093" s="0" t="s">
        <v>50</v>
      </c>
      <c r="D1093" s="0" t="s">
        <v>22</v>
      </c>
      <c r="E1093" s="0" t="s">
        <v>5697</v>
      </c>
      <c r="F1093" s="0" t="s">
        <v>1328</v>
      </c>
      <c r="G1093" s="0" t="s">
        <v>103</v>
      </c>
      <c r="H1093" s="0" t="s">
        <v>103</v>
      </c>
      <c r="I1093" s="0" t="s">
        <v>104</v>
      </c>
      <c r="J1093" s="0" t="s">
        <v>4911</v>
      </c>
      <c r="K1093" s="0" t="s">
        <v>4912</v>
      </c>
      <c r="L1093" s="0" t="s">
        <v>4042</v>
      </c>
      <c r="M1093" s="0" t="s">
        <v>5698</v>
      </c>
      <c r="N1093" s="0" t="s">
        <v>131</v>
      </c>
      <c r="O1093" s="0" t="s">
        <v>3550</v>
      </c>
      <c r="P1093" s="0" t="s">
        <v>3550</v>
      </c>
      <c r="Q1093" s="0" t="s">
        <v>3551</v>
      </c>
      <c r="R1093" s="0" t="s">
        <v>4961</v>
      </c>
      <c r="S1093" s="0" t="s">
        <v>4962</v>
      </c>
      <c r="T1093" s="0" t="s">
        <v>3604</v>
      </c>
      <c r="U1093" s="0" t="s">
        <v>3605</v>
      </c>
      <c r="V1093" s="0" t="s">
        <v>5699</v>
      </c>
      <c r="W1093" s="0" t="s">
        <v>3607</v>
      </c>
      <c r="X1093" s="0" t="s">
        <v>5194</v>
      </c>
      <c r="Y1093" s="0" t="s">
        <v>3605</v>
      </c>
      <c r="Z1093" s="0" t="s">
        <v>1261</v>
      </c>
      <c r="AA1093" s="0" t="s">
        <v>5700</v>
      </c>
      <c r="AB1093" s="0" t="s">
        <v>5701</v>
      </c>
      <c r="AC1093" s="0" t="s">
        <v>19</v>
      </c>
      <c r="AD1093" s="0" t="s">
        <v>61</v>
      </c>
      <c r="AE1093" s="0" t="s">
        <v>19</v>
      </c>
      <c r="AF1093" s="0" t="s">
        <v>22</v>
      </c>
      <c r="AG1093" s="0" t="s">
        <v>22</v>
      </c>
      <c r="AH1093" s="0" t="s">
        <v>5702</v>
      </c>
      <c r="AI1093" s="0" t="s">
        <v>4224</v>
      </c>
      <c r="AJ1093" s="0" t="s">
        <v>22</v>
      </c>
      <c r="AK1093" s="0" t="s">
        <v>22</v>
      </c>
    </row>
    <row customHeight="1" ht="11.25">
      <c r="A1094" s="0" t="s">
        <v>22</v>
      </c>
      <c r="B1094" s="0" t="s">
        <v>48</v>
      </c>
      <c r="C1094" s="0" t="s">
        <v>50</v>
      </c>
      <c r="D1094" s="0" t="s">
        <v>22</v>
      </c>
      <c r="E1094" s="0" t="s">
        <v>5697</v>
      </c>
      <c r="F1094" s="0" t="s">
        <v>1328</v>
      </c>
      <c r="G1094" s="0" t="s">
        <v>103</v>
      </c>
      <c r="H1094" s="0" t="s">
        <v>103</v>
      </c>
      <c r="I1094" s="0" t="s">
        <v>104</v>
      </c>
      <c r="J1094" s="0" t="s">
        <v>4911</v>
      </c>
      <c r="K1094" s="0" t="s">
        <v>4912</v>
      </c>
      <c r="L1094" s="0" t="s">
        <v>4042</v>
      </c>
      <c r="M1094" s="0" t="s">
        <v>5698</v>
      </c>
      <c r="N1094" s="0" t="s">
        <v>92</v>
      </c>
      <c r="O1094" s="0" t="s">
        <v>3550</v>
      </c>
      <c r="P1094" s="0" t="s">
        <v>3550</v>
      </c>
      <c r="Q1094" s="0" t="s">
        <v>3551</v>
      </c>
      <c r="R1094" s="0" t="s">
        <v>5065</v>
      </c>
      <c r="S1094" s="0" t="s">
        <v>5066</v>
      </c>
      <c r="T1094" s="0" t="s">
        <v>3604</v>
      </c>
      <c r="U1094" s="0" t="s">
        <v>3605</v>
      </c>
      <c r="V1094" s="0" t="s">
        <v>5699</v>
      </c>
      <c r="W1094" s="0" t="s">
        <v>3607</v>
      </c>
      <c r="X1094" s="0" t="s">
        <v>5194</v>
      </c>
      <c r="Y1094" s="0" t="s">
        <v>3605</v>
      </c>
      <c r="Z1094" s="0" t="s">
        <v>1261</v>
      </c>
      <c r="AA1094" s="0" t="s">
        <v>5700</v>
      </c>
      <c r="AB1094" s="0" t="s">
        <v>5701</v>
      </c>
      <c r="AC1094" s="0" t="s">
        <v>19</v>
      </c>
      <c r="AD1094" s="0" t="s">
        <v>61</v>
      </c>
      <c r="AE1094" s="0" t="s">
        <v>19</v>
      </c>
      <c r="AF1094" s="0" t="s">
        <v>22</v>
      </c>
      <c r="AG1094" s="0" t="s">
        <v>22</v>
      </c>
      <c r="AH1094" s="0" t="s">
        <v>5702</v>
      </c>
      <c r="AI1094" s="0" t="s">
        <v>4224</v>
      </c>
      <c r="AJ1094" s="0" t="s">
        <v>22</v>
      </c>
      <c r="AK1094" s="0" t="s">
        <v>22</v>
      </c>
    </row>
    <row customHeight="1" ht="11.25">
      <c r="A1095" s="0" t="s">
        <v>22</v>
      </c>
      <c r="B1095" s="0" t="s">
        <v>48</v>
      </c>
      <c r="C1095" s="0" t="s">
        <v>50</v>
      </c>
      <c r="D1095" s="0" t="s">
        <v>22</v>
      </c>
      <c r="E1095" s="0" t="s">
        <v>5697</v>
      </c>
      <c r="F1095" s="0" t="s">
        <v>1328</v>
      </c>
      <c r="G1095" s="0" t="s">
        <v>103</v>
      </c>
      <c r="H1095" s="0" t="s">
        <v>103</v>
      </c>
      <c r="I1095" s="0" t="s">
        <v>104</v>
      </c>
      <c r="J1095" s="0" t="s">
        <v>4911</v>
      </c>
      <c r="K1095" s="0" t="s">
        <v>4912</v>
      </c>
      <c r="L1095" s="0" t="s">
        <v>4042</v>
      </c>
      <c r="M1095" s="0" t="s">
        <v>5698</v>
      </c>
      <c r="N1095" s="0" t="s">
        <v>89</v>
      </c>
      <c r="O1095" s="0" t="s">
        <v>3550</v>
      </c>
      <c r="P1095" s="0" t="s">
        <v>3550</v>
      </c>
      <c r="Q1095" s="0" t="s">
        <v>3551</v>
      </c>
      <c r="R1095" s="0" t="s">
        <v>5105</v>
      </c>
      <c r="S1095" s="0" t="s">
        <v>5106</v>
      </c>
      <c r="T1095" s="0" t="s">
        <v>3604</v>
      </c>
      <c r="U1095" s="0" t="s">
        <v>3605</v>
      </c>
      <c r="V1095" s="0" t="s">
        <v>5699</v>
      </c>
      <c r="W1095" s="0" t="s">
        <v>3607</v>
      </c>
      <c r="X1095" s="0" t="s">
        <v>5194</v>
      </c>
      <c r="Y1095" s="0" t="s">
        <v>3605</v>
      </c>
      <c r="Z1095" s="0" t="s">
        <v>1261</v>
      </c>
      <c r="AA1095" s="0" t="s">
        <v>5700</v>
      </c>
      <c r="AB1095" s="0" t="s">
        <v>5701</v>
      </c>
      <c r="AC1095" s="0" t="s">
        <v>19</v>
      </c>
      <c r="AD1095" s="0" t="s">
        <v>61</v>
      </c>
      <c r="AE1095" s="0" t="s">
        <v>19</v>
      </c>
      <c r="AF1095" s="0" t="s">
        <v>22</v>
      </c>
      <c r="AG1095" s="0" t="s">
        <v>22</v>
      </c>
      <c r="AH1095" s="0" t="s">
        <v>5702</v>
      </c>
      <c r="AI1095" s="0" t="s">
        <v>4224</v>
      </c>
      <c r="AJ1095" s="0" t="s">
        <v>22</v>
      </c>
      <c r="AK1095" s="0" t="s">
        <v>22</v>
      </c>
    </row>
    <row customHeight="1" ht="11.25">
      <c r="A1096" s="0" t="s">
        <v>22</v>
      </c>
      <c r="B1096" s="0" t="s">
        <v>48</v>
      </c>
      <c r="C1096" s="0" t="s">
        <v>50</v>
      </c>
      <c r="D1096" s="0" t="s">
        <v>22</v>
      </c>
      <c r="E1096" s="0" t="s">
        <v>5697</v>
      </c>
      <c r="F1096" s="0" t="s">
        <v>1328</v>
      </c>
      <c r="G1096" s="0" t="s">
        <v>103</v>
      </c>
      <c r="H1096" s="0" t="s">
        <v>103</v>
      </c>
      <c r="I1096" s="0" t="s">
        <v>104</v>
      </c>
      <c r="J1096" s="0" t="s">
        <v>4911</v>
      </c>
      <c r="K1096" s="0" t="s">
        <v>4912</v>
      </c>
      <c r="L1096" s="0" t="s">
        <v>4042</v>
      </c>
      <c r="M1096" s="0" t="s">
        <v>5698</v>
      </c>
      <c r="N1096" s="0" t="s">
        <v>90</v>
      </c>
      <c r="O1096" s="0" t="s">
        <v>3550</v>
      </c>
      <c r="P1096" s="0" t="s">
        <v>3550</v>
      </c>
      <c r="Q1096" s="0" t="s">
        <v>3551</v>
      </c>
      <c r="R1096" s="0" t="s">
        <v>5109</v>
      </c>
      <c r="S1096" s="0" t="s">
        <v>5110</v>
      </c>
      <c r="T1096" s="0" t="s">
        <v>3604</v>
      </c>
      <c r="U1096" s="0" t="s">
        <v>3605</v>
      </c>
      <c r="V1096" s="0" t="s">
        <v>5699</v>
      </c>
      <c r="W1096" s="0" t="s">
        <v>3607</v>
      </c>
      <c r="X1096" s="0" t="s">
        <v>5194</v>
      </c>
      <c r="Y1096" s="0" t="s">
        <v>3605</v>
      </c>
      <c r="Z1096" s="0" t="s">
        <v>1261</v>
      </c>
      <c r="AA1096" s="0" t="s">
        <v>5700</v>
      </c>
      <c r="AB1096" s="0" t="s">
        <v>5701</v>
      </c>
      <c r="AC1096" s="0" t="s">
        <v>19</v>
      </c>
      <c r="AD1096" s="0" t="s">
        <v>61</v>
      </c>
      <c r="AE1096" s="0" t="s">
        <v>19</v>
      </c>
      <c r="AF1096" s="0" t="s">
        <v>22</v>
      </c>
      <c r="AG1096" s="0" t="s">
        <v>22</v>
      </c>
      <c r="AH1096" s="0" t="s">
        <v>5702</v>
      </c>
      <c r="AI1096" s="0" t="s">
        <v>4224</v>
      </c>
      <c r="AJ1096" s="0" t="s">
        <v>22</v>
      </c>
      <c r="AK1096" s="0" t="s">
        <v>22</v>
      </c>
    </row>
    <row customHeight="1" ht="11.25">
      <c r="A1097" s="0" t="s">
        <v>22</v>
      </c>
      <c r="B1097" s="0" t="s">
        <v>48</v>
      </c>
      <c r="C1097" s="0" t="s">
        <v>50</v>
      </c>
      <c r="D1097" s="0" t="s">
        <v>22</v>
      </c>
      <c r="E1097" s="0" t="s">
        <v>5697</v>
      </c>
      <c r="F1097" s="0" t="s">
        <v>1328</v>
      </c>
      <c r="G1097" s="0" t="s">
        <v>103</v>
      </c>
      <c r="H1097" s="0" t="s">
        <v>103</v>
      </c>
      <c r="I1097" s="0" t="s">
        <v>104</v>
      </c>
      <c r="J1097" s="0" t="s">
        <v>4911</v>
      </c>
      <c r="K1097" s="0" t="s">
        <v>4912</v>
      </c>
      <c r="L1097" s="0" t="s">
        <v>4042</v>
      </c>
      <c r="M1097" s="0" t="s">
        <v>5698</v>
      </c>
      <c r="N1097" s="0" t="s">
        <v>157</v>
      </c>
      <c r="O1097" s="0" t="s">
        <v>3550</v>
      </c>
      <c r="P1097" s="0" t="s">
        <v>3550</v>
      </c>
      <c r="Q1097" s="0" t="s">
        <v>3551</v>
      </c>
      <c r="R1097" s="0" t="s">
        <v>5081</v>
      </c>
      <c r="S1097" s="0" t="s">
        <v>5082</v>
      </c>
      <c r="T1097" s="0" t="s">
        <v>3604</v>
      </c>
      <c r="U1097" s="0" t="s">
        <v>3605</v>
      </c>
      <c r="V1097" s="0" t="s">
        <v>5699</v>
      </c>
      <c r="W1097" s="0" t="s">
        <v>3607</v>
      </c>
      <c r="X1097" s="0" t="s">
        <v>5194</v>
      </c>
      <c r="Y1097" s="0" t="s">
        <v>3605</v>
      </c>
      <c r="Z1097" s="0" t="s">
        <v>1261</v>
      </c>
      <c r="AA1097" s="0" t="s">
        <v>5700</v>
      </c>
      <c r="AB1097" s="0" t="s">
        <v>5701</v>
      </c>
      <c r="AC1097" s="0" t="s">
        <v>19</v>
      </c>
      <c r="AD1097" s="0" t="s">
        <v>61</v>
      </c>
      <c r="AE1097" s="0" t="s">
        <v>19</v>
      </c>
      <c r="AF1097" s="0" t="s">
        <v>22</v>
      </c>
      <c r="AG1097" s="0" t="s">
        <v>22</v>
      </c>
      <c r="AH1097" s="0" t="s">
        <v>5702</v>
      </c>
      <c r="AI1097" s="0" t="s">
        <v>4224</v>
      </c>
      <c r="AJ1097" s="0" t="s">
        <v>22</v>
      </c>
      <c r="AK1097" s="0" t="s">
        <v>22</v>
      </c>
    </row>
    <row customHeight="1" ht="11.25">
      <c r="A1098" s="0" t="s">
        <v>22</v>
      </c>
      <c r="B1098" s="0" t="s">
        <v>48</v>
      </c>
      <c r="C1098" s="0" t="s">
        <v>50</v>
      </c>
      <c r="D1098" s="0" t="s">
        <v>22</v>
      </c>
      <c r="E1098" s="0" t="s">
        <v>5697</v>
      </c>
      <c r="F1098" s="0" t="s">
        <v>1328</v>
      </c>
      <c r="G1098" s="0" t="s">
        <v>103</v>
      </c>
      <c r="H1098" s="0" t="s">
        <v>103</v>
      </c>
      <c r="I1098" s="0" t="s">
        <v>104</v>
      </c>
      <c r="J1098" s="0" t="s">
        <v>4911</v>
      </c>
      <c r="K1098" s="0" t="s">
        <v>4912</v>
      </c>
      <c r="L1098" s="0" t="s">
        <v>4042</v>
      </c>
      <c r="M1098" s="0" t="s">
        <v>5698</v>
      </c>
      <c r="N1098" s="0" t="s">
        <v>117</v>
      </c>
      <c r="O1098" s="0" t="s">
        <v>3550</v>
      </c>
      <c r="P1098" s="0" t="s">
        <v>3550</v>
      </c>
      <c r="Q1098" s="0" t="s">
        <v>3551</v>
      </c>
      <c r="R1098" s="0" t="s">
        <v>5067</v>
      </c>
      <c r="S1098" s="0" t="s">
        <v>5068</v>
      </c>
      <c r="T1098" s="0" t="s">
        <v>3604</v>
      </c>
      <c r="U1098" s="0" t="s">
        <v>3605</v>
      </c>
      <c r="V1098" s="0" t="s">
        <v>5699</v>
      </c>
      <c r="W1098" s="0" t="s">
        <v>3607</v>
      </c>
      <c r="X1098" s="0" t="s">
        <v>5194</v>
      </c>
      <c r="Y1098" s="0" t="s">
        <v>3605</v>
      </c>
      <c r="Z1098" s="0" t="s">
        <v>1261</v>
      </c>
      <c r="AA1098" s="0" t="s">
        <v>5700</v>
      </c>
      <c r="AB1098" s="0" t="s">
        <v>5701</v>
      </c>
      <c r="AC1098" s="0" t="s">
        <v>19</v>
      </c>
      <c r="AD1098" s="0" t="s">
        <v>61</v>
      </c>
      <c r="AE1098" s="0" t="s">
        <v>19</v>
      </c>
      <c r="AF1098" s="0" t="s">
        <v>22</v>
      </c>
      <c r="AG1098" s="0" t="s">
        <v>22</v>
      </c>
      <c r="AH1098" s="0" t="s">
        <v>5702</v>
      </c>
      <c r="AI1098" s="0" t="s">
        <v>4224</v>
      </c>
      <c r="AJ1098" s="0" t="s">
        <v>22</v>
      </c>
      <c r="AK1098" s="0" t="s">
        <v>22</v>
      </c>
    </row>
    <row customHeight="1" ht="11.25">
      <c r="A1099" s="0" t="s">
        <v>22</v>
      </c>
      <c r="B1099" s="0" t="s">
        <v>48</v>
      </c>
      <c r="C1099" s="0" t="s">
        <v>50</v>
      </c>
      <c r="D1099" s="0" t="s">
        <v>22</v>
      </c>
      <c r="E1099" s="0" t="s">
        <v>5697</v>
      </c>
      <c r="F1099" s="0" t="s">
        <v>1328</v>
      </c>
      <c r="G1099" s="0" t="s">
        <v>103</v>
      </c>
      <c r="H1099" s="0" t="s">
        <v>103</v>
      </c>
      <c r="I1099" s="0" t="s">
        <v>104</v>
      </c>
      <c r="J1099" s="0" t="s">
        <v>4911</v>
      </c>
      <c r="K1099" s="0" t="s">
        <v>4912</v>
      </c>
      <c r="L1099" s="0" t="s">
        <v>4042</v>
      </c>
      <c r="M1099" s="0" t="s">
        <v>5698</v>
      </c>
      <c r="N1099" s="0" t="s">
        <v>101</v>
      </c>
      <c r="O1099" s="0" t="s">
        <v>3550</v>
      </c>
      <c r="P1099" s="0" t="s">
        <v>3550</v>
      </c>
      <c r="Q1099" s="0" t="s">
        <v>3551</v>
      </c>
      <c r="R1099" s="0" t="s">
        <v>5085</v>
      </c>
      <c r="S1099" s="0" t="s">
        <v>5086</v>
      </c>
      <c r="T1099" s="0" t="s">
        <v>3604</v>
      </c>
      <c r="U1099" s="0" t="s">
        <v>3605</v>
      </c>
      <c r="V1099" s="0" t="s">
        <v>5699</v>
      </c>
      <c r="W1099" s="0" t="s">
        <v>3607</v>
      </c>
      <c r="X1099" s="0" t="s">
        <v>5194</v>
      </c>
      <c r="Y1099" s="0" t="s">
        <v>3605</v>
      </c>
      <c r="Z1099" s="0" t="s">
        <v>1261</v>
      </c>
      <c r="AA1099" s="0" t="s">
        <v>5700</v>
      </c>
      <c r="AB1099" s="0" t="s">
        <v>5701</v>
      </c>
      <c r="AC1099" s="0" t="s">
        <v>19</v>
      </c>
      <c r="AD1099" s="0" t="s">
        <v>61</v>
      </c>
      <c r="AE1099" s="0" t="s">
        <v>19</v>
      </c>
      <c r="AF1099" s="0" t="s">
        <v>22</v>
      </c>
      <c r="AG1099" s="0" t="s">
        <v>22</v>
      </c>
      <c r="AH1099" s="0" t="s">
        <v>5702</v>
      </c>
      <c r="AI1099" s="0" t="s">
        <v>4224</v>
      </c>
      <c r="AJ1099" s="0" t="s">
        <v>22</v>
      </c>
      <c r="AK1099" s="0" t="s">
        <v>22</v>
      </c>
    </row>
    <row customHeight="1" ht="11.25">
      <c r="A1100" s="0" t="s">
        <v>22</v>
      </c>
      <c r="B1100" s="0" t="s">
        <v>48</v>
      </c>
      <c r="C1100" s="0" t="s">
        <v>50</v>
      </c>
      <c r="D1100" s="0" t="s">
        <v>22</v>
      </c>
      <c r="E1100" s="0" t="s">
        <v>5697</v>
      </c>
      <c r="F1100" s="0" t="s">
        <v>1328</v>
      </c>
      <c r="G1100" s="0" t="s">
        <v>103</v>
      </c>
      <c r="H1100" s="0" t="s">
        <v>103</v>
      </c>
      <c r="I1100" s="0" t="s">
        <v>104</v>
      </c>
      <c r="J1100" s="0" t="s">
        <v>4911</v>
      </c>
      <c r="K1100" s="0" t="s">
        <v>4912</v>
      </c>
      <c r="L1100" s="0" t="s">
        <v>4042</v>
      </c>
      <c r="M1100" s="0" t="s">
        <v>5698</v>
      </c>
      <c r="N1100" s="0" t="s">
        <v>150</v>
      </c>
      <c r="O1100" s="0" t="s">
        <v>3550</v>
      </c>
      <c r="P1100" s="0" t="s">
        <v>3550</v>
      </c>
      <c r="Q1100" s="0" t="s">
        <v>3551</v>
      </c>
      <c r="R1100" s="0" t="s">
        <v>5099</v>
      </c>
      <c r="S1100" s="0" t="s">
        <v>5100</v>
      </c>
      <c r="T1100" s="0" t="s">
        <v>3604</v>
      </c>
      <c r="U1100" s="0" t="s">
        <v>3605</v>
      </c>
      <c r="V1100" s="0" t="s">
        <v>5699</v>
      </c>
      <c r="W1100" s="0" t="s">
        <v>3607</v>
      </c>
      <c r="X1100" s="0" t="s">
        <v>5194</v>
      </c>
      <c r="Y1100" s="0" t="s">
        <v>3605</v>
      </c>
      <c r="Z1100" s="0" t="s">
        <v>1261</v>
      </c>
      <c r="AA1100" s="0" t="s">
        <v>5700</v>
      </c>
      <c r="AB1100" s="0" t="s">
        <v>5701</v>
      </c>
      <c r="AC1100" s="0" t="s">
        <v>19</v>
      </c>
      <c r="AD1100" s="0" t="s">
        <v>61</v>
      </c>
      <c r="AE1100" s="0" t="s">
        <v>19</v>
      </c>
      <c r="AF1100" s="0" t="s">
        <v>22</v>
      </c>
      <c r="AG1100" s="0" t="s">
        <v>22</v>
      </c>
      <c r="AH1100" s="0" t="s">
        <v>5702</v>
      </c>
      <c r="AI1100" s="0" t="s">
        <v>4224</v>
      </c>
      <c r="AJ1100" s="0" t="s">
        <v>22</v>
      </c>
      <c r="AK1100" s="0" t="s">
        <v>22</v>
      </c>
    </row>
    <row customHeight="1" ht="11.25">
      <c r="A1101" s="0" t="s">
        <v>22</v>
      </c>
      <c r="B1101" s="0" t="s">
        <v>48</v>
      </c>
      <c r="C1101" s="0" t="s">
        <v>50</v>
      </c>
      <c r="D1101" s="0" t="s">
        <v>22</v>
      </c>
      <c r="E1101" s="0" t="s">
        <v>5697</v>
      </c>
      <c r="F1101" s="0" t="s">
        <v>1328</v>
      </c>
      <c r="G1101" s="0" t="s">
        <v>103</v>
      </c>
      <c r="H1101" s="0" t="s">
        <v>103</v>
      </c>
      <c r="I1101" s="0" t="s">
        <v>104</v>
      </c>
      <c r="J1101" s="0" t="s">
        <v>4911</v>
      </c>
      <c r="K1101" s="0" t="s">
        <v>4912</v>
      </c>
      <c r="L1101" s="0" t="s">
        <v>4042</v>
      </c>
      <c r="M1101" s="0" t="s">
        <v>5698</v>
      </c>
      <c r="N1101" s="0" t="s">
        <v>144</v>
      </c>
      <c r="O1101" s="0" t="s">
        <v>3550</v>
      </c>
      <c r="P1101" s="0" t="s">
        <v>3550</v>
      </c>
      <c r="Q1101" s="0" t="s">
        <v>3551</v>
      </c>
      <c r="R1101" s="0" t="s">
        <v>5125</v>
      </c>
      <c r="S1101" s="0" t="s">
        <v>5126</v>
      </c>
      <c r="T1101" s="0" t="s">
        <v>3604</v>
      </c>
      <c r="U1101" s="0" t="s">
        <v>3605</v>
      </c>
      <c r="V1101" s="0" t="s">
        <v>5699</v>
      </c>
      <c r="W1101" s="0" t="s">
        <v>3607</v>
      </c>
      <c r="X1101" s="0" t="s">
        <v>5194</v>
      </c>
      <c r="Y1101" s="0" t="s">
        <v>3605</v>
      </c>
      <c r="Z1101" s="0" t="s">
        <v>1261</v>
      </c>
      <c r="AA1101" s="0" t="s">
        <v>5700</v>
      </c>
      <c r="AB1101" s="0" t="s">
        <v>5701</v>
      </c>
      <c r="AC1101" s="0" t="s">
        <v>19</v>
      </c>
      <c r="AD1101" s="0" t="s">
        <v>61</v>
      </c>
      <c r="AE1101" s="0" t="s">
        <v>19</v>
      </c>
      <c r="AF1101" s="0" t="s">
        <v>22</v>
      </c>
      <c r="AG1101" s="0" t="s">
        <v>22</v>
      </c>
      <c r="AH1101" s="0" t="s">
        <v>5702</v>
      </c>
      <c r="AI1101" s="0" t="s">
        <v>4224</v>
      </c>
      <c r="AJ1101" s="0" t="s">
        <v>22</v>
      </c>
      <c r="AK1101" s="0" t="s">
        <v>22</v>
      </c>
    </row>
    <row customHeight="1" ht="11.25">
      <c r="A1102" s="0" t="s">
        <v>22</v>
      </c>
      <c r="B1102" s="0" t="s">
        <v>48</v>
      </c>
      <c r="C1102" s="0" t="s">
        <v>50</v>
      </c>
      <c r="D1102" s="0" t="s">
        <v>22</v>
      </c>
      <c r="E1102" s="0" t="s">
        <v>5697</v>
      </c>
      <c r="F1102" s="0" t="s">
        <v>1328</v>
      </c>
      <c r="G1102" s="0" t="s">
        <v>103</v>
      </c>
      <c r="H1102" s="0" t="s">
        <v>103</v>
      </c>
      <c r="I1102" s="0" t="s">
        <v>104</v>
      </c>
      <c r="J1102" s="0" t="s">
        <v>4911</v>
      </c>
      <c r="K1102" s="0" t="s">
        <v>4912</v>
      </c>
      <c r="L1102" s="0" t="s">
        <v>4042</v>
      </c>
      <c r="M1102" s="0" t="s">
        <v>5698</v>
      </c>
      <c r="N1102" s="0" t="s">
        <v>121</v>
      </c>
      <c r="O1102" s="0" t="s">
        <v>3550</v>
      </c>
      <c r="P1102" s="0" t="s">
        <v>3550</v>
      </c>
      <c r="Q1102" s="0" t="s">
        <v>3551</v>
      </c>
      <c r="R1102" s="0" t="s">
        <v>4968</v>
      </c>
      <c r="S1102" s="0" t="s">
        <v>4969</v>
      </c>
      <c r="T1102" s="0" t="s">
        <v>3604</v>
      </c>
      <c r="U1102" s="0" t="s">
        <v>3605</v>
      </c>
      <c r="V1102" s="0" t="s">
        <v>5699</v>
      </c>
      <c r="W1102" s="0" t="s">
        <v>3607</v>
      </c>
      <c r="X1102" s="0" t="s">
        <v>5194</v>
      </c>
      <c r="Y1102" s="0" t="s">
        <v>3605</v>
      </c>
      <c r="Z1102" s="0" t="s">
        <v>1261</v>
      </c>
      <c r="AA1102" s="0" t="s">
        <v>5700</v>
      </c>
      <c r="AB1102" s="0" t="s">
        <v>5701</v>
      </c>
      <c r="AC1102" s="0" t="s">
        <v>19</v>
      </c>
      <c r="AD1102" s="0" t="s">
        <v>61</v>
      </c>
      <c r="AE1102" s="0" t="s">
        <v>19</v>
      </c>
      <c r="AF1102" s="0" t="s">
        <v>22</v>
      </c>
      <c r="AG1102" s="0" t="s">
        <v>22</v>
      </c>
      <c r="AH1102" s="0" t="s">
        <v>5702</v>
      </c>
      <c r="AI1102" s="0" t="s">
        <v>4224</v>
      </c>
      <c r="AJ1102" s="0" t="s">
        <v>22</v>
      </c>
      <c r="AK1102" s="0" t="s">
        <v>22</v>
      </c>
    </row>
    <row customHeight="1" ht="11.25">
      <c r="A1103" s="0" t="s">
        <v>22</v>
      </c>
      <c r="B1103" s="0" t="s">
        <v>48</v>
      </c>
      <c r="C1103" s="0" t="s">
        <v>50</v>
      </c>
      <c r="D1103" s="0" t="s">
        <v>22</v>
      </c>
      <c r="E1103" s="0" t="s">
        <v>5697</v>
      </c>
      <c r="F1103" s="0" t="s">
        <v>1328</v>
      </c>
      <c r="G1103" s="0" t="s">
        <v>103</v>
      </c>
      <c r="H1103" s="0" t="s">
        <v>103</v>
      </c>
      <c r="I1103" s="0" t="s">
        <v>104</v>
      </c>
      <c r="J1103" s="0" t="s">
        <v>4911</v>
      </c>
      <c r="K1103" s="0" t="s">
        <v>4912</v>
      </c>
      <c r="L1103" s="0" t="s">
        <v>4042</v>
      </c>
      <c r="M1103" s="0" t="s">
        <v>5698</v>
      </c>
      <c r="N1103" s="0" t="s">
        <v>124</v>
      </c>
      <c r="O1103" s="0" t="s">
        <v>3550</v>
      </c>
      <c r="P1103" s="0" t="s">
        <v>3550</v>
      </c>
      <c r="Q1103" s="0" t="s">
        <v>3551</v>
      </c>
      <c r="R1103" s="0" t="s">
        <v>4974</v>
      </c>
      <c r="S1103" s="0" t="s">
        <v>4975</v>
      </c>
      <c r="T1103" s="0" t="s">
        <v>3604</v>
      </c>
      <c r="U1103" s="0" t="s">
        <v>3605</v>
      </c>
      <c r="V1103" s="0" t="s">
        <v>5699</v>
      </c>
      <c r="W1103" s="0" t="s">
        <v>3607</v>
      </c>
      <c r="X1103" s="0" t="s">
        <v>5194</v>
      </c>
      <c r="Y1103" s="0" t="s">
        <v>3605</v>
      </c>
      <c r="Z1103" s="0" t="s">
        <v>1261</v>
      </c>
      <c r="AA1103" s="0" t="s">
        <v>5700</v>
      </c>
      <c r="AB1103" s="0" t="s">
        <v>5701</v>
      </c>
      <c r="AC1103" s="0" t="s">
        <v>19</v>
      </c>
      <c r="AD1103" s="0" t="s">
        <v>61</v>
      </c>
      <c r="AE1103" s="0" t="s">
        <v>19</v>
      </c>
      <c r="AF1103" s="0" t="s">
        <v>22</v>
      </c>
      <c r="AG1103" s="0" t="s">
        <v>22</v>
      </c>
      <c r="AH1103" s="0" t="s">
        <v>5702</v>
      </c>
      <c r="AI1103" s="0" t="s">
        <v>4224</v>
      </c>
      <c r="AJ1103" s="0" t="s">
        <v>22</v>
      </c>
      <c r="AK1103" s="0" t="s">
        <v>22</v>
      </c>
    </row>
    <row customHeight="1" ht="11.25">
      <c r="A1104" s="0" t="s">
        <v>22</v>
      </c>
      <c r="B1104" s="0" t="s">
        <v>48</v>
      </c>
      <c r="C1104" s="0" t="s">
        <v>50</v>
      </c>
      <c r="D1104" s="0" t="s">
        <v>22</v>
      </c>
      <c r="E1104" s="0" t="s">
        <v>5697</v>
      </c>
      <c r="F1104" s="0" t="s">
        <v>1328</v>
      </c>
      <c r="G1104" s="0" t="s">
        <v>103</v>
      </c>
      <c r="H1104" s="0" t="s">
        <v>103</v>
      </c>
      <c r="I1104" s="0" t="s">
        <v>104</v>
      </c>
      <c r="J1104" s="0" t="s">
        <v>4911</v>
      </c>
      <c r="K1104" s="0" t="s">
        <v>4912</v>
      </c>
      <c r="L1104" s="0" t="s">
        <v>4042</v>
      </c>
      <c r="M1104" s="0" t="s">
        <v>5698</v>
      </c>
      <c r="N1104" s="0" t="s">
        <v>128</v>
      </c>
      <c r="O1104" s="0" t="s">
        <v>3550</v>
      </c>
      <c r="P1104" s="0" t="s">
        <v>3550</v>
      </c>
      <c r="Q1104" s="0" t="s">
        <v>3551</v>
      </c>
      <c r="R1104" s="0" t="s">
        <v>4985</v>
      </c>
      <c r="S1104" s="0" t="s">
        <v>4986</v>
      </c>
      <c r="T1104" s="0" t="s">
        <v>3604</v>
      </c>
      <c r="U1104" s="0" t="s">
        <v>3605</v>
      </c>
      <c r="V1104" s="0" t="s">
        <v>5699</v>
      </c>
      <c r="W1104" s="0" t="s">
        <v>3607</v>
      </c>
      <c r="X1104" s="0" t="s">
        <v>5194</v>
      </c>
      <c r="Y1104" s="0" t="s">
        <v>3605</v>
      </c>
      <c r="Z1104" s="0" t="s">
        <v>1261</v>
      </c>
      <c r="AA1104" s="0" t="s">
        <v>5700</v>
      </c>
      <c r="AB1104" s="0" t="s">
        <v>5701</v>
      </c>
      <c r="AC1104" s="0" t="s">
        <v>19</v>
      </c>
      <c r="AD1104" s="0" t="s">
        <v>61</v>
      </c>
      <c r="AE1104" s="0" t="s">
        <v>19</v>
      </c>
      <c r="AF1104" s="0" t="s">
        <v>22</v>
      </c>
      <c r="AG1104" s="0" t="s">
        <v>22</v>
      </c>
      <c r="AH1104" s="0" t="s">
        <v>5702</v>
      </c>
      <c r="AI1104" s="0" t="s">
        <v>4224</v>
      </c>
      <c r="AJ1104" s="0" t="s">
        <v>22</v>
      </c>
      <c r="AK1104" s="0" t="s">
        <v>22</v>
      </c>
    </row>
    <row customHeight="1" ht="11.25">
      <c r="A1105" s="0" t="s">
        <v>22</v>
      </c>
      <c r="B1105" s="0" t="s">
        <v>48</v>
      </c>
      <c r="C1105" s="0" t="s">
        <v>50</v>
      </c>
      <c r="D1105" s="0" t="s">
        <v>22</v>
      </c>
      <c r="E1105" s="0" t="s">
        <v>5697</v>
      </c>
      <c r="F1105" s="0" t="s">
        <v>1328</v>
      </c>
      <c r="G1105" s="0" t="s">
        <v>103</v>
      </c>
      <c r="H1105" s="0" t="s">
        <v>103</v>
      </c>
      <c r="I1105" s="0" t="s">
        <v>104</v>
      </c>
      <c r="J1105" s="0" t="s">
        <v>4911</v>
      </c>
      <c r="K1105" s="0" t="s">
        <v>4912</v>
      </c>
      <c r="L1105" s="0" t="s">
        <v>4042</v>
      </c>
      <c r="M1105" s="0" t="s">
        <v>5698</v>
      </c>
      <c r="N1105" s="0" t="s">
        <v>164</v>
      </c>
      <c r="O1105" s="0" t="s">
        <v>162</v>
      </c>
      <c r="P1105" s="0" t="s">
        <v>162</v>
      </c>
      <c r="Q1105" s="0" t="s">
        <v>163</v>
      </c>
      <c r="R1105" s="0" t="s">
        <v>5123</v>
      </c>
      <c r="S1105" s="0" t="s">
        <v>5131</v>
      </c>
      <c r="T1105" s="0" t="s">
        <v>3604</v>
      </c>
      <c r="U1105" s="0" t="s">
        <v>3605</v>
      </c>
      <c r="V1105" s="0" t="s">
        <v>5699</v>
      </c>
      <c r="W1105" s="0" t="s">
        <v>3607</v>
      </c>
      <c r="X1105" s="0" t="s">
        <v>5194</v>
      </c>
      <c r="Y1105" s="0" t="s">
        <v>3605</v>
      </c>
      <c r="Z1105" s="0" t="s">
        <v>1261</v>
      </c>
      <c r="AA1105" s="0" t="s">
        <v>5700</v>
      </c>
      <c r="AB1105" s="0" t="s">
        <v>5701</v>
      </c>
      <c r="AC1105" s="0" t="s">
        <v>19</v>
      </c>
      <c r="AD1105" s="0" t="s">
        <v>61</v>
      </c>
      <c r="AE1105" s="0" t="s">
        <v>19</v>
      </c>
      <c r="AF1105" s="0" t="s">
        <v>22</v>
      </c>
      <c r="AG1105" s="0" t="s">
        <v>22</v>
      </c>
      <c r="AH1105" s="0" t="s">
        <v>5702</v>
      </c>
      <c r="AI1105" s="0" t="s">
        <v>4224</v>
      </c>
      <c r="AJ1105" s="0" t="s">
        <v>22</v>
      </c>
      <c r="AK1105" s="0" t="s">
        <v>22</v>
      </c>
    </row>
    <row customHeight="1" ht="11.25">
      <c r="A1106" s="0" t="s">
        <v>22</v>
      </c>
      <c r="B1106" s="0" t="s">
        <v>48</v>
      </c>
      <c r="C1106" s="0" t="s">
        <v>50</v>
      </c>
      <c r="D1106" s="0" t="s">
        <v>22</v>
      </c>
      <c r="E1106" s="0" t="s">
        <v>5697</v>
      </c>
      <c r="F1106" s="0" t="s">
        <v>1328</v>
      </c>
      <c r="G1106" s="0" t="s">
        <v>103</v>
      </c>
      <c r="H1106" s="0" t="s">
        <v>103</v>
      </c>
      <c r="I1106" s="0" t="s">
        <v>104</v>
      </c>
      <c r="J1106" s="0" t="s">
        <v>4911</v>
      </c>
      <c r="K1106" s="0" t="s">
        <v>4912</v>
      </c>
      <c r="L1106" s="0" t="s">
        <v>4042</v>
      </c>
      <c r="M1106" s="0" t="s">
        <v>5698</v>
      </c>
      <c r="N1106" s="0" t="s">
        <v>114</v>
      </c>
      <c r="O1106" s="0" t="s">
        <v>162</v>
      </c>
      <c r="P1106" s="0" t="s">
        <v>162</v>
      </c>
      <c r="Q1106" s="0" t="s">
        <v>163</v>
      </c>
      <c r="R1106" s="0" t="s">
        <v>5032</v>
      </c>
      <c r="S1106" s="0" t="s">
        <v>5036</v>
      </c>
      <c r="T1106" s="0" t="s">
        <v>3604</v>
      </c>
      <c r="U1106" s="0" t="s">
        <v>3605</v>
      </c>
      <c r="V1106" s="0" t="s">
        <v>5699</v>
      </c>
      <c r="W1106" s="0" t="s">
        <v>3607</v>
      </c>
      <c r="X1106" s="0" t="s">
        <v>5194</v>
      </c>
      <c r="Y1106" s="0" t="s">
        <v>3605</v>
      </c>
      <c r="Z1106" s="0" t="s">
        <v>1261</v>
      </c>
      <c r="AA1106" s="0" t="s">
        <v>5700</v>
      </c>
      <c r="AB1106" s="0" t="s">
        <v>5701</v>
      </c>
      <c r="AC1106" s="0" t="s">
        <v>19</v>
      </c>
      <c r="AD1106" s="0" t="s">
        <v>61</v>
      </c>
      <c r="AE1106" s="0" t="s">
        <v>19</v>
      </c>
      <c r="AF1106" s="0" t="s">
        <v>22</v>
      </c>
      <c r="AG1106" s="0" t="s">
        <v>22</v>
      </c>
      <c r="AH1106" s="0" t="s">
        <v>5702</v>
      </c>
      <c r="AI1106" s="0" t="s">
        <v>4224</v>
      </c>
      <c r="AJ1106" s="0" t="s">
        <v>22</v>
      </c>
      <c r="AK1106" s="0" t="s">
        <v>22</v>
      </c>
    </row>
    <row customHeight="1" ht="11.25">
      <c r="A1107" s="0" t="s">
        <v>22</v>
      </c>
      <c r="B1107" s="0" t="s">
        <v>48</v>
      </c>
      <c r="C1107" s="0" t="s">
        <v>50</v>
      </c>
      <c r="D1107" s="0" t="s">
        <v>22</v>
      </c>
      <c r="E1107" s="0" t="s">
        <v>5697</v>
      </c>
      <c r="F1107" s="0" t="s">
        <v>1328</v>
      </c>
      <c r="G1107" s="0" t="s">
        <v>103</v>
      </c>
      <c r="H1107" s="0" t="s">
        <v>103</v>
      </c>
      <c r="I1107" s="0" t="s">
        <v>104</v>
      </c>
      <c r="J1107" s="0" t="s">
        <v>4911</v>
      </c>
      <c r="K1107" s="0" t="s">
        <v>4912</v>
      </c>
      <c r="L1107" s="0" t="s">
        <v>4042</v>
      </c>
      <c r="M1107" s="0" t="s">
        <v>5698</v>
      </c>
      <c r="N1107" s="0" t="s">
        <v>141</v>
      </c>
      <c r="O1107" s="0" t="s">
        <v>162</v>
      </c>
      <c r="P1107" s="0" t="s">
        <v>162</v>
      </c>
      <c r="Q1107" s="0" t="s">
        <v>163</v>
      </c>
      <c r="R1107" s="0" t="s">
        <v>3723</v>
      </c>
      <c r="S1107" s="0" t="s">
        <v>3730</v>
      </c>
      <c r="T1107" s="0" t="s">
        <v>3604</v>
      </c>
      <c r="U1107" s="0" t="s">
        <v>3605</v>
      </c>
      <c r="V1107" s="0" t="s">
        <v>5699</v>
      </c>
      <c r="W1107" s="0" t="s">
        <v>3607</v>
      </c>
      <c r="X1107" s="0" t="s">
        <v>5194</v>
      </c>
      <c r="Y1107" s="0" t="s">
        <v>3605</v>
      </c>
      <c r="Z1107" s="0" t="s">
        <v>1261</v>
      </c>
      <c r="AA1107" s="0" t="s">
        <v>5700</v>
      </c>
      <c r="AB1107" s="0" t="s">
        <v>5701</v>
      </c>
      <c r="AC1107" s="0" t="s">
        <v>19</v>
      </c>
      <c r="AD1107" s="0" t="s">
        <v>61</v>
      </c>
      <c r="AE1107" s="0" t="s">
        <v>19</v>
      </c>
      <c r="AF1107" s="0" t="s">
        <v>22</v>
      </c>
      <c r="AG1107" s="0" t="s">
        <v>22</v>
      </c>
      <c r="AH1107" s="0" t="s">
        <v>5702</v>
      </c>
      <c r="AI1107" s="0" t="s">
        <v>4224</v>
      </c>
      <c r="AJ1107" s="0" t="s">
        <v>22</v>
      </c>
      <c r="AK1107" s="0" t="s">
        <v>22</v>
      </c>
    </row>
    <row customHeight="1" ht="11.25">
      <c r="A1108" s="0" t="s">
        <v>22</v>
      </c>
      <c r="B1108" s="0" t="s">
        <v>48</v>
      </c>
      <c r="C1108" s="0" t="s">
        <v>50</v>
      </c>
      <c r="D1108" s="0" t="s">
        <v>22</v>
      </c>
      <c r="E1108" s="0" t="s">
        <v>5697</v>
      </c>
      <c r="F1108" s="0" t="s">
        <v>1328</v>
      </c>
      <c r="G1108" s="0" t="s">
        <v>103</v>
      </c>
      <c r="H1108" s="0" t="s">
        <v>103</v>
      </c>
      <c r="I1108" s="0" t="s">
        <v>104</v>
      </c>
      <c r="J1108" s="0" t="s">
        <v>4911</v>
      </c>
      <c r="K1108" s="0" t="s">
        <v>4912</v>
      </c>
      <c r="L1108" s="0" t="s">
        <v>4042</v>
      </c>
      <c r="M1108" s="0" t="s">
        <v>5698</v>
      </c>
      <c r="N1108" s="0" t="s">
        <v>118</v>
      </c>
      <c r="O1108" s="0" t="s">
        <v>162</v>
      </c>
      <c r="P1108" s="0" t="s">
        <v>162</v>
      </c>
      <c r="Q1108" s="0" t="s">
        <v>163</v>
      </c>
      <c r="R1108" s="0" t="s">
        <v>4981</v>
      </c>
      <c r="S1108" s="0" t="s">
        <v>4987</v>
      </c>
      <c r="T1108" s="0" t="s">
        <v>3604</v>
      </c>
      <c r="U1108" s="0" t="s">
        <v>3605</v>
      </c>
      <c r="V1108" s="0" t="s">
        <v>5699</v>
      </c>
      <c r="W1108" s="0" t="s">
        <v>3607</v>
      </c>
      <c r="X1108" s="0" t="s">
        <v>5194</v>
      </c>
      <c r="Y1108" s="0" t="s">
        <v>3605</v>
      </c>
      <c r="Z1108" s="0" t="s">
        <v>1261</v>
      </c>
      <c r="AA1108" s="0" t="s">
        <v>5700</v>
      </c>
      <c r="AB1108" s="0" t="s">
        <v>5701</v>
      </c>
      <c r="AC1108" s="0" t="s">
        <v>19</v>
      </c>
      <c r="AD1108" s="0" t="s">
        <v>61</v>
      </c>
      <c r="AE1108" s="0" t="s">
        <v>19</v>
      </c>
      <c r="AF1108" s="0" t="s">
        <v>22</v>
      </c>
      <c r="AG1108" s="0" t="s">
        <v>22</v>
      </c>
      <c r="AH1108" s="0" t="s">
        <v>5702</v>
      </c>
      <c r="AI1108" s="0" t="s">
        <v>4224</v>
      </c>
      <c r="AJ1108" s="0" t="s">
        <v>22</v>
      </c>
      <c r="AK1108" s="0" t="s">
        <v>22</v>
      </c>
    </row>
    <row customHeight="1" ht="11.25">
      <c r="A1109" s="0" t="s">
        <v>22</v>
      </c>
      <c r="B1109" s="0" t="s">
        <v>48</v>
      </c>
      <c r="C1109" s="0" t="s">
        <v>50</v>
      </c>
      <c r="D1109" s="0" t="s">
        <v>22</v>
      </c>
      <c r="E1109" s="0" t="s">
        <v>5697</v>
      </c>
      <c r="F1109" s="0" t="s">
        <v>1328</v>
      </c>
      <c r="G1109" s="0" t="s">
        <v>103</v>
      </c>
      <c r="H1109" s="0" t="s">
        <v>103</v>
      </c>
      <c r="I1109" s="0" t="s">
        <v>104</v>
      </c>
      <c r="J1109" s="0" t="s">
        <v>4911</v>
      </c>
      <c r="K1109" s="0" t="s">
        <v>4912</v>
      </c>
      <c r="L1109" s="0" t="s">
        <v>4042</v>
      </c>
      <c r="M1109" s="0" t="s">
        <v>5698</v>
      </c>
      <c r="N1109" s="0" t="s">
        <v>109</v>
      </c>
      <c r="O1109" s="0" t="s">
        <v>162</v>
      </c>
      <c r="P1109" s="0" t="s">
        <v>162</v>
      </c>
      <c r="Q1109" s="0" t="s">
        <v>163</v>
      </c>
      <c r="R1109" s="0" t="s">
        <v>5053</v>
      </c>
      <c r="S1109" s="0" t="s">
        <v>5058</v>
      </c>
      <c r="T1109" s="0" t="s">
        <v>3604</v>
      </c>
      <c r="U1109" s="0" t="s">
        <v>3605</v>
      </c>
      <c r="V1109" s="0" t="s">
        <v>5699</v>
      </c>
      <c r="W1109" s="0" t="s">
        <v>3607</v>
      </c>
      <c r="X1109" s="0" t="s">
        <v>5194</v>
      </c>
      <c r="Y1109" s="0" t="s">
        <v>3605</v>
      </c>
      <c r="Z1109" s="0" t="s">
        <v>1261</v>
      </c>
      <c r="AA1109" s="0" t="s">
        <v>5700</v>
      </c>
      <c r="AB1109" s="0" t="s">
        <v>5701</v>
      </c>
      <c r="AC1109" s="0" t="s">
        <v>19</v>
      </c>
      <c r="AD1109" s="0" t="s">
        <v>61</v>
      </c>
      <c r="AE1109" s="0" t="s">
        <v>19</v>
      </c>
      <c r="AF1109" s="0" t="s">
        <v>22</v>
      </c>
      <c r="AG1109" s="0" t="s">
        <v>22</v>
      </c>
      <c r="AH1109" s="0" t="s">
        <v>5702</v>
      </c>
      <c r="AI1109" s="0" t="s">
        <v>4224</v>
      </c>
      <c r="AJ1109" s="0" t="s">
        <v>22</v>
      </c>
      <c r="AK1109" s="0" t="s">
        <v>22</v>
      </c>
    </row>
    <row customHeight="1" ht="11.25">
      <c r="A1110" s="0" t="s">
        <v>22</v>
      </c>
      <c r="B1110" s="0" t="s">
        <v>48</v>
      </c>
      <c r="C1110" s="0" t="s">
        <v>50</v>
      </c>
      <c r="D1110" s="0" t="s">
        <v>22</v>
      </c>
      <c r="E1110" s="0" t="s">
        <v>5697</v>
      </c>
      <c r="F1110" s="0" t="s">
        <v>1328</v>
      </c>
      <c r="G1110" s="0" t="s">
        <v>103</v>
      </c>
      <c r="H1110" s="0" t="s">
        <v>103</v>
      </c>
      <c r="I1110" s="0" t="s">
        <v>104</v>
      </c>
      <c r="J1110" s="0" t="s">
        <v>4911</v>
      </c>
      <c r="K1110" s="0" t="s">
        <v>4912</v>
      </c>
      <c r="L1110" s="0" t="s">
        <v>4042</v>
      </c>
      <c r="M1110" s="0" t="s">
        <v>5698</v>
      </c>
      <c r="N1110" s="0" t="s">
        <v>91</v>
      </c>
      <c r="O1110" s="0" t="s">
        <v>162</v>
      </c>
      <c r="P1110" s="0" t="s">
        <v>162</v>
      </c>
      <c r="Q1110" s="0" t="s">
        <v>163</v>
      </c>
      <c r="R1110" s="0" t="s">
        <v>5060</v>
      </c>
      <c r="S1110" s="0" t="s">
        <v>5069</v>
      </c>
      <c r="T1110" s="0" t="s">
        <v>3604</v>
      </c>
      <c r="U1110" s="0" t="s">
        <v>3605</v>
      </c>
      <c r="V1110" s="0" t="s">
        <v>5699</v>
      </c>
      <c r="W1110" s="0" t="s">
        <v>3607</v>
      </c>
      <c r="X1110" s="0" t="s">
        <v>5194</v>
      </c>
      <c r="Y1110" s="0" t="s">
        <v>3605</v>
      </c>
      <c r="Z1110" s="0" t="s">
        <v>1261</v>
      </c>
      <c r="AA1110" s="0" t="s">
        <v>5700</v>
      </c>
      <c r="AB1110" s="0" t="s">
        <v>5701</v>
      </c>
      <c r="AC1110" s="0" t="s">
        <v>19</v>
      </c>
      <c r="AD1110" s="0" t="s">
        <v>61</v>
      </c>
      <c r="AE1110" s="0" t="s">
        <v>19</v>
      </c>
      <c r="AF1110" s="0" t="s">
        <v>22</v>
      </c>
      <c r="AG1110" s="0" t="s">
        <v>22</v>
      </c>
      <c r="AH1110" s="0" t="s">
        <v>5702</v>
      </c>
      <c r="AI1110" s="0" t="s">
        <v>4224</v>
      </c>
      <c r="AJ1110" s="0" t="s">
        <v>22</v>
      </c>
      <c r="AK1110" s="0" t="s">
        <v>22</v>
      </c>
    </row>
    <row customHeight="1" ht="11.25">
      <c r="A1111" s="0" t="s">
        <v>22</v>
      </c>
      <c r="B1111" s="0" t="s">
        <v>48</v>
      </c>
      <c r="C1111" s="0" t="s">
        <v>50</v>
      </c>
      <c r="D1111" s="0" t="s">
        <v>22</v>
      </c>
      <c r="E1111" s="0" t="s">
        <v>5697</v>
      </c>
      <c r="F1111" s="0" t="s">
        <v>1328</v>
      </c>
      <c r="G1111" s="0" t="s">
        <v>103</v>
      </c>
      <c r="H1111" s="0" t="s">
        <v>103</v>
      </c>
      <c r="I1111" s="0" t="s">
        <v>104</v>
      </c>
      <c r="J1111" s="0" t="s">
        <v>4911</v>
      </c>
      <c r="K1111" s="0" t="s">
        <v>4912</v>
      </c>
      <c r="L1111" s="0" t="s">
        <v>4042</v>
      </c>
      <c r="M1111" s="0" t="s">
        <v>5698</v>
      </c>
      <c r="N1111" s="0" t="s">
        <v>132</v>
      </c>
      <c r="O1111" s="0" t="s">
        <v>162</v>
      </c>
      <c r="P1111" s="0" t="s">
        <v>162</v>
      </c>
      <c r="Q1111" s="0" t="s">
        <v>163</v>
      </c>
      <c r="R1111" s="0" t="s">
        <v>5093</v>
      </c>
      <c r="S1111" s="0" t="s">
        <v>5101</v>
      </c>
      <c r="T1111" s="0" t="s">
        <v>3604</v>
      </c>
      <c r="U1111" s="0" t="s">
        <v>3605</v>
      </c>
      <c r="V1111" s="0" t="s">
        <v>5699</v>
      </c>
      <c r="W1111" s="0" t="s">
        <v>3607</v>
      </c>
      <c r="X1111" s="0" t="s">
        <v>5194</v>
      </c>
      <c r="Y1111" s="0" t="s">
        <v>3605</v>
      </c>
      <c r="Z1111" s="0" t="s">
        <v>1261</v>
      </c>
      <c r="AA1111" s="0" t="s">
        <v>5700</v>
      </c>
      <c r="AB1111" s="0" t="s">
        <v>5701</v>
      </c>
      <c r="AC1111" s="0" t="s">
        <v>19</v>
      </c>
      <c r="AD1111" s="0" t="s">
        <v>61</v>
      </c>
      <c r="AE1111" s="0" t="s">
        <v>19</v>
      </c>
      <c r="AF1111" s="0" t="s">
        <v>22</v>
      </c>
      <c r="AG1111" s="0" t="s">
        <v>22</v>
      </c>
      <c r="AH1111" s="0" t="s">
        <v>5702</v>
      </c>
      <c r="AI1111" s="0" t="s">
        <v>4224</v>
      </c>
      <c r="AJ1111" s="0" t="s">
        <v>22</v>
      </c>
      <c r="AK1111" s="0" t="s">
        <v>22</v>
      </c>
    </row>
    <row customHeight="1" ht="11.25">
      <c r="A1112" s="0" t="s">
        <v>22</v>
      </c>
      <c r="B1112" s="0" t="s">
        <v>48</v>
      </c>
      <c r="C1112" s="0" t="s">
        <v>50</v>
      </c>
      <c r="D1112" s="0" t="s">
        <v>22</v>
      </c>
      <c r="E1112" s="0" t="s">
        <v>5697</v>
      </c>
      <c r="F1112" s="0" t="s">
        <v>1328</v>
      </c>
      <c r="G1112" s="0" t="s">
        <v>103</v>
      </c>
      <c r="H1112" s="0" t="s">
        <v>103</v>
      </c>
      <c r="I1112" s="0" t="s">
        <v>104</v>
      </c>
      <c r="J1112" s="0" t="s">
        <v>4911</v>
      </c>
      <c r="K1112" s="0" t="s">
        <v>4912</v>
      </c>
      <c r="L1112" s="0" t="s">
        <v>4042</v>
      </c>
      <c r="M1112" s="0" t="s">
        <v>5698</v>
      </c>
      <c r="N1112" s="0" t="s">
        <v>138</v>
      </c>
      <c r="O1112" s="0" t="s">
        <v>162</v>
      </c>
      <c r="P1112" s="0" t="s">
        <v>162</v>
      </c>
      <c r="Q1112" s="0" t="s">
        <v>163</v>
      </c>
      <c r="R1112" s="0" t="s">
        <v>4891</v>
      </c>
      <c r="S1112" s="0" t="s">
        <v>4895</v>
      </c>
      <c r="T1112" s="0" t="s">
        <v>3604</v>
      </c>
      <c r="U1112" s="0" t="s">
        <v>3605</v>
      </c>
      <c r="V1112" s="0" t="s">
        <v>5699</v>
      </c>
      <c r="W1112" s="0" t="s">
        <v>3607</v>
      </c>
      <c r="X1112" s="0" t="s">
        <v>5194</v>
      </c>
      <c r="Y1112" s="0" t="s">
        <v>3605</v>
      </c>
      <c r="Z1112" s="0" t="s">
        <v>1261</v>
      </c>
      <c r="AA1112" s="0" t="s">
        <v>5700</v>
      </c>
      <c r="AB1112" s="0" t="s">
        <v>5701</v>
      </c>
      <c r="AC1112" s="0" t="s">
        <v>19</v>
      </c>
      <c r="AD1112" s="0" t="s">
        <v>61</v>
      </c>
      <c r="AE1112" s="0" t="s">
        <v>19</v>
      </c>
      <c r="AF1112" s="0" t="s">
        <v>22</v>
      </c>
      <c r="AG1112" s="0" t="s">
        <v>22</v>
      </c>
      <c r="AH1112" s="0" t="s">
        <v>5702</v>
      </c>
      <c r="AI1112" s="0" t="s">
        <v>4224</v>
      </c>
      <c r="AJ1112" s="0" t="s">
        <v>22</v>
      </c>
      <c r="AK1112" s="0" t="s">
        <v>22</v>
      </c>
    </row>
    <row customHeight="1" ht="11.25">
      <c r="A1113" s="0" t="s">
        <v>22</v>
      </c>
      <c r="B1113" s="0" t="s">
        <v>48</v>
      </c>
      <c r="C1113" s="0" t="s">
        <v>50</v>
      </c>
      <c r="D1113" s="0" t="s">
        <v>22</v>
      </c>
      <c r="E1113" s="0" t="s">
        <v>5697</v>
      </c>
      <c r="F1113" s="0" t="s">
        <v>1328</v>
      </c>
      <c r="G1113" s="0" t="s">
        <v>103</v>
      </c>
      <c r="H1113" s="0" t="s">
        <v>103</v>
      </c>
      <c r="I1113" s="0" t="s">
        <v>104</v>
      </c>
      <c r="J1113" s="0" t="s">
        <v>4911</v>
      </c>
      <c r="K1113" s="0" t="s">
        <v>4912</v>
      </c>
      <c r="L1113" s="0" t="s">
        <v>4042</v>
      </c>
      <c r="M1113" s="0" t="s">
        <v>5698</v>
      </c>
      <c r="N1113" s="0" t="s">
        <v>135</v>
      </c>
      <c r="O1113" s="0" t="s">
        <v>162</v>
      </c>
      <c r="P1113" s="0" t="s">
        <v>162</v>
      </c>
      <c r="Q1113" s="0" t="s">
        <v>163</v>
      </c>
      <c r="R1113" s="0" t="s">
        <v>5097</v>
      </c>
      <c r="S1113" s="0" t="s">
        <v>5102</v>
      </c>
      <c r="T1113" s="0" t="s">
        <v>3604</v>
      </c>
      <c r="U1113" s="0" t="s">
        <v>3605</v>
      </c>
      <c r="V1113" s="0" t="s">
        <v>5699</v>
      </c>
      <c r="W1113" s="0" t="s">
        <v>3607</v>
      </c>
      <c r="X1113" s="0" t="s">
        <v>5194</v>
      </c>
      <c r="Y1113" s="0" t="s">
        <v>3605</v>
      </c>
      <c r="Z1113" s="0" t="s">
        <v>1261</v>
      </c>
      <c r="AA1113" s="0" t="s">
        <v>5700</v>
      </c>
      <c r="AB1113" s="0" t="s">
        <v>5701</v>
      </c>
      <c r="AC1113" s="0" t="s">
        <v>19</v>
      </c>
      <c r="AD1113" s="0" t="s">
        <v>61</v>
      </c>
      <c r="AE1113" s="0" t="s">
        <v>19</v>
      </c>
      <c r="AF1113" s="0" t="s">
        <v>22</v>
      </c>
      <c r="AG1113" s="0" t="s">
        <v>22</v>
      </c>
      <c r="AH1113" s="0" t="s">
        <v>5702</v>
      </c>
      <c r="AI1113" s="0" t="s">
        <v>4224</v>
      </c>
      <c r="AJ1113" s="0" t="s">
        <v>22</v>
      </c>
      <c r="AK1113" s="0" t="s">
        <v>22</v>
      </c>
    </row>
    <row customHeight="1" ht="11.25">
      <c r="A1114" s="0" t="s">
        <v>22</v>
      </c>
      <c r="B1114" s="0" t="s">
        <v>48</v>
      </c>
      <c r="C1114" s="0" t="s">
        <v>50</v>
      </c>
      <c r="D1114" s="0" t="s">
        <v>22</v>
      </c>
      <c r="E1114" s="0" t="s">
        <v>5697</v>
      </c>
      <c r="F1114" s="0" t="s">
        <v>1328</v>
      </c>
      <c r="G1114" s="0" t="s">
        <v>103</v>
      </c>
      <c r="H1114" s="0" t="s">
        <v>103</v>
      </c>
      <c r="I1114" s="0" t="s">
        <v>104</v>
      </c>
      <c r="J1114" s="0" t="s">
        <v>4911</v>
      </c>
      <c r="K1114" s="0" t="s">
        <v>4912</v>
      </c>
      <c r="L1114" s="0" t="s">
        <v>4042</v>
      </c>
      <c r="M1114" s="0" t="s">
        <v>5698</v>
      </c>
      <c r="N1114" s="0" t="s">
        <v>127</v>
      </c>
      <c r="O1114" s="0" t="s">
        <v>162</v>
      </c>
      <c r="P1114" s="0" t="s">
        <v>162</v>
      </c>
      <c r="Q1114" s="0" t="s">
        <v>163</v>
      </c>
      <c r="R1114" s="0" t="s">
        <v>4964</v>
      </c>
      <c r="S1114" s="0" t="s">
        <v>4971</v>
      </c>
      <c r="T1114" s="0" t="s">
        <v>3604</v>
      </c>
      <c r="U1114" s="0" t="s">
        <v>3605</v>
      </c>
      <c r="V1114" s="0" t="s">
        <v>5699</v>
      </c>
      <c r="W1114" s="0" t="s">
        <v>3607</v>
      </c>
      <c r="X1114" s="0" t="s">
        <v>5194</v>
      </c>
      <c r="Y1114" s="0" t="s">
        <v>3605</v>
      </c>
      <c r="Z1114" s="0" t="s">
        <v>1261</v>
      </c>
      <c r="AA1114" s="0" t="s">
        <v>5700</v>
      </c>
      <c r="AB1114" s="0" t="s">
        <v>5701</v>
      </c>
      <c r="AC1114" s="0" t="s">
        <v>19</v>
      </c>
      <c r="AD1114" s="0" t="s">
        <v>61</v>
      </c>
      <c r="AE1114" s="0" t="s">
        <v>19</v>
      </c>
      <c r="AF1114" s="0" t="s">
        <v>22</v>
      </c>
      <c r="AG1114" s="0" t="s">
        <v>22</v>
      </c>
      <c r="AH1114" s="0" t="s">
        <v>5702</v>
      </c>
      <c r="AI1114" s="0" t="s">
        <v>4224</v>
      </c>
      <c r="AJ1114" s="0" t="s">
        <v>22</v>
      </c>
      <c r="AK1114" s="0" t="s">
        <v>22</v>
      </c>
    </row>
    <row customHeight="1" ht="11.25">
      <c r="A1115" s="0" t="s">
        <v>22</v>
      </c>
      <c r="B1115" s="0" t="s">
        <v>48</v>
      </c>
      <c r="C1115" s="0" t="s">
        <v>50</v>
      </c>
      <c r="D1115" s="0" t="s">
        <v>22</v>
      </c>
      <c r="E1115" s="0" t="s">
        <v>5697</v>
      </c>
      <c r="F1115" s="0" t="s">
        <v>1328</v>
      </c>
      <c r="G1115" s="0" t="s">
        <v>103</v>
      </c>
      <c r="H1115" s="0" t="s">
        <v>103</v>
      </c>
      <c r="I1115" s="0" t="s">
        <v>104</v>
      </c>
      <c r="J1115" s="0" t="s">
        <v>4911</v>
      </c>
      <c r="K1115" s="0" t="s">
        <v>4912</v>
      </c>
      <c r="L1115" s="0" t="s">
        <v>4042</v>
      </c>
      <c r="M1115" s="0" t="s">
        <v>5698</v>
      </c>
      <c r="N1115" s="0" t="s">
        <v>131</v>
      </c>
      <c r="O1115" s="0" t="s">
        <v>162</v>
      </c>
      <c r="P1115" s="0" t="s">
        <v>162</v>
      </c>
      <c r="Q1115" s="0" t="s">
        <v>163</v>
      </c>
      <c r="R1115" s="0" t="s">
        <v>4961</v>
      </c>
      <c r="S1115" s="0" t="s">
        <v>4970</v>
      </c>
      <c r="T1115" s="0" t="s">
        <v>3604</v>
      </c>
      <c r="U1115" s="0" t="s">
        <v>3605</v>
      </c>
      <c r="V1115" s="0" t="s">
        <v>5699</v>
      </c>
      <c r="W1115" s="0" t="s">
        <v>3607</v>
      </c>
      <c r="X1115" s="0" t="s">
        <v>5194</v>
      </c>
      <c r="Y1115" s="0" t="s">
        <v>3605</v>
      </c>
      <c r="Z1115" s="0" t="s">
        <v>1261</v>
      </c>
      <c r="AA1115" s="0" t="s">
        <v>5700</v>
      </c>
      <c r="AB1115" s="0" t="s">
        <v>5701</v>
      </c>
      <c r="AC1115" s="0" t="s">
        <v>19</v>
      </c>
      <c r="AD1115" s="0" t="s">
        <v>61</v>
      </c>
      <c r="AE1115" s="0" t="s">
        <v>19</v>
      </c>
      <c r="AF1115" s="0" t="s">
        <v>22</v>
      </c>
      <c r="AG1115" s="0" t="s">
        <v>22</v>
      </c>
      <c r="AH1115" s="0" t="s">
        <v>5702</v>
      </c>
      <c r="AI1115" s="0" t="s">
        <v>4224</v>
      </c>
      <c r="AJ1115" s="0" t="s">
        <v>22</v>
      </c>
      <c r="AK1115" s="0" t="s">
        <v>22</v>
      </c>
    </row>
    <row customHeight="1" ht="11.25">
      <c r="A1116" s="0" t="s">
        <v>22</v>
      </c>
      <c r="B1116" s="0" t="s">
        <v>48</v>
      </c>
      <c r="C1116" s="0" t="s">
        <v>50</v>
      </c>
      <c r="D1116" s="0" t="s">
        <v>22</v>
      </c>
      <c r="E1116" s="0" t="s">
        <v>5697</v>
      </c>
      <c r="F1116" s="0" t="s">
        <v>1328</v>
      </c>
      <c r="G1116" s="0" t="s">
        <v>103</v>
      </c>
      <c r="H1116" s="0" t="s">
        <v>103</v>
      </c>
      <c r="I1116" s="0" t="s">
        <v>104</v>
      </c>
      <c r="J1116" s="0" t="s">
        <v>4911</v>
      </c>
      <c r="K1116" s="0" t="s">
        <v>4912</v>
      </c>
      <c r="L1116" s="0" t="s">
        <v>4042</v>
      </c>
      <c r="M1116" s="0" t="s">
        <v>5698</v>
      </c>
      <c r="N1116" s="0" t="s">
        <v>92</v>
      </c>
      <c r="O1116" s="0" t="s">
        <v>162</v>
      </c>
      <c r="P1116" s="0" t="s">
        <v>162</v>
      </c>
      <c r="Q1116" s="0" t="s">
        <v>163</v>
      </c>
      <c r="R1116" s="0" t="s">
        <v>5065</v>
      </c>
      <c r="S1116" s="0" t="s">
        <v>5070</v>
      </c>
      <c r="T1116" s="0" t="s">
        <v>3604</v>
      </c>
      <c r="U1116" s="0" t="s">
        <v>3605</v>
      </c>
      <c r="V1116" s="0" t="s">
        <v>5699</v>
      </c>
      <c r="W1116" s="0" t="s">
        <v>3607</v>
      </c>
      <c r="X1116" s="0" t="s">
        <v>5194</v>
      </c>
      <c r="Y1116" s="0" t="s">
        <v>3605</v>
      </c>
      <c r="Z1116" s="0" t="s">
        <v>1261</v>
      </c>
      <c r="AA1116" s="0" t="s">
        <v>5700</v>
      </c>
      <c r="AB1116" s="0" t="s">
        <v>5701</v>
      </c>
      <c r="AC1116" s="0" t="s">
        <v>19</v>
      </c>
      <c r="AD1116" s="0" t="s">
        <v>61</v>
      </c>
      <c r="AE1116" s="0" t="s">
        <v>19</v>
      </c>
      <c r="AF1116" s="0" t="s">
        <v>22</v>
      </c>
      <c r="AG1116" s="0" t="s">
        <v>22</v>
      </c>
      <c r="AH1116" s="0" t="s">
        <v>5702</v>
      </c>
      <c r="AI1116" s="0" t="s">
        <v>4224</v>
      </c>
      <c r="AJ1116" s="0" t="s">
        <v>22</v>
      </c>
      <c r="AK1116" s="0" t="s">
        <v>22</v>
      </c>
    </row>
    <row customHeight="1" ht="11.25">
      <c r="A1117" s="0" t="s">
        <v>22</v>
      </c>
      <c r="B1117" s="0" t="s">
        <v>48</v>
      </c>
      <c r="C1117" s="0" t="s">
        <v>50</v>
      </c>
      <c r="D1117" s="0" t="s">
        <v>22</v>
      </c>
      <c r="E1117" s="0" t="s">
        <v>5697</v>
      </c>
      <c r="F1117" s="0" t="s">
        <v>1328</v>
      </c>
      <c r="G1117" s="0" t="s">
        <v>103</v>
      </c>
      <c r="H1117" s="0" t="s">
        <v>103</v>
      </c>
      <c r="I1117" s="0" t="s">
        <v>104</v>
      </c>
      <c r="J1117" s="0" t="s">
        <v>4911</v>
      </c>
      <c r="K1117" s="0" t="s">
        <v>4912</v>
      </c>
      <c r="L1117" s="0" t="s">
        <v>4042</v>
      </c>
      <c r="M1117" s="0" t="s">
        <v>5698</v>
      </c>
      <c r="N1117" s="0" t="s">
        <v>89</v>
      </c>
      <c r="O1117" s="0" t="s">
        <v>162</v>
      </c>
      <c r="P1117" s="0" t="s">
        <v>162</v>
      </c>
      <c r="Q1117" s="0" t="s">
        <v>163</v>
      </c>
      <c r="R1117" s="0" t="s">
        <v>5105</v>
      </c>
      <c r="S1117" s="0" t="s">
        <v>5111</v>
      </c>
      <c r="T1117" s="0" t="s">
        <v>3604</v>
      </c>
      <c r="U1117" s="0" t="s">
        <v>3605</v>
      </c>
      <c r="V1117" s="0" t="s">
        <v>5699</v>
      </c>
      <c r="W1117" s="0" t="s">
        <v>3607</v>
      </c>
      <c r="X1117" s="0" t="s">
        <v>5194</v>
      </c>
      <c r="Y1117" s="0" t="s">
        <v>3605</v>
      </c>
      <c r="Z1117" s="0" t="s">
        <v>1261</v>
      </c>
      <c r="AA1117" s="0" t="s">
        <v>5700</v>
      </c>
      <c r="AB1117" s="0" t="s">
        <v>5701</v>
      </c>
      <c r="AC1117" s="0" t="s">
        <v>19</v>
      </c>
      <c r="AD1117" s="0" t="s">
        <v>61</v>
      </c>
      <c r="AE1117" s="0" t="s">
        <v>19</v>
      </c>
      <c r="AF1117" s="0" t="s">
        <v>22</v>
      </c>
      <c r="AG1117" s="0" t="s">
        <v>22</v>
      </c>
      <c r="AH1117" s="0" t="s">
        <v>5702</v>
      </c>
      <c r="AI1117" s="0" t="s">
        <v>4224</v>
      </c>
      <c r="AJ1117" s="0" t="s">
        <v>22</v>
      </c>
      <c r="AK1117" s="0" t="s">
        <v>22</v>
      </c>
    </row>
    <row customHeight="1" ht="11.25">
      <c r="A1118" s="0" t="s">
        <v>22</v>
      </c>
      <c r="B1118" s="0" t="s">
        <v>48</v>
      </c>
      <c r="C1118" s="0" t="s">
        <v>50</v>
      </c>
      <c r="D1118" s="0" t="s">
        <v>22</v>
      </c>
      <c r="E1118" s="0" t="s">
        <v>5697</v>
      </c>
      <c r="F1118" s="0" t="s">
        <v>1328</v>
      </c>
      <c r="G1118" s="0" t="s">
        <v>103</v>
      </c>
      <c r="H1118" s="0" t="s">
        <v>103</v>
      </c>
      <c r="I1118" s="0" t="s">
        <v>104</v>
      </c>
      <c r="J1118" s="0" t="s">
        <v>4911</v>
      </c>
      <c r="K1118" s="0" t="s">
        <v>4912</v>
      </c>
      <c r="L1118" s="0" t="s">
        <v>4042</v>
      </c>
      <c r="M1118" s="0" t="s">
        <v>5698</v>
      </c>
      <c r="N1118" s="0" t="s">
        <v>90</v>
      </c>
      <c r="O1118" s="0" t="s">
        <v>162</v>
      </c>
      <c r="P1118" s="0" t="s">
        <v>162</v>
      </c>
      <c r="Q1118" s="0" t="s">
        <v>163</v>
      </c>
      <c r="R1118" s="0" t="s">
        <v>5109</v>
      </c>
      <c r="S1118" s="0" t="s">
        <v>5112</v>
      </c>
      <c r="T1118" s="0" t="s">
        <v>3604</v>
      </c>
      <c r="U1118" s="0" t="s">
        <v>3605</v>
      </c>
      <c r="V1118" s="0" t="s">
        <v>5699</v>
      </c>
      <c r="W1118" s="0" t="s">
        <v>3607</v>
      </c>
      <c r="X1118" s="0" t="s">
        <v>5194</v>
      </c>
      <c r="Y1118" s="0" t="s">
        <v>3605</v>
      </c>
      <c r="Z1118" s="0" t="s">
        <v>1261</v>
      </c>
      <c r="AA1118" s="0" t="s">
        <v>5700</v>
      </c>
      <c r="AB1118" s="0" t="s">
        <v>5701</v>
      </c>
      <c r="AC1118" s="0" t="s">
        <v>19</v>
      </c>
      <c r="AD1118" s="0" t="s">
        <v>61</v>
      </c>
      <c r="AE1118" s="0" t="s">
        <v>19</v>
      </c>
      <c r="AF1118" s="0" t="s">
        <v>22</v>
      </c>
      <c r="AG1118" s="0" t="s">
        <v>22</v>
      </c>
      <c r="AH1118" s="0" t="s">
        <v>5702</v>
      </c>
      <c r="AI1118" s="0" t="s">
        <v>4224</v>
      </c>
      <c r="AJ1118" s="0" t="s">
        <v>22</v>
      </c>
      <c r="AK1118" s="0" t="s">
        <v>22</v>
      </c>
    </row>
    <row customHeight="1" ht="11.25">
      <c r="A1119" s="0" t="s">
        <v>22</v>
      </c>
      <c r="B1119" s="0" t="s">
        <v>48</v>
      </c>
      <c r="C1119" s="0" t="s">
        <v>50</v>
      </c>
      <c r="D1119" s="0" t="s">
        <v>22</v>
      </c>
      <c r="E1119" s="0" t="s">
        <v>5697</v>
      </c>
      <c r="F1119" s="0" t="s">
        <v>1328</v>
      </c>
      <c r="G1119" s="0" t="s">
        <v>103</v>
      </c>
      <c r="H1119" s="0" t="s">
        <v>103</v>
      </c>
      <c r="I1119" s="0" t="s">
        <v>104</v>
      </c>
      <c r="J1119" s="0" t="s">
        <v>4911</v>
      </c>
      <c r="K1119" s="0" t="s">
        <v>4912</v>
      </c>
      <c r="L1119" s="0" t="s">
        <v>4042</v>
      </c>
      <c r="M1119" s="0" t="s">
        <v>5698</v>
      </c>
      <c r="N1119" s="0" t="s">
        <v>157</v>
      </c>
      <c r="O1119" s="0" t="s">
        <v>162</v>
      </c>
      <c r="P1119" s="0" t="s">
        <v>162</v>
      </c>
      <c r="Q1119" s="0" t="s">
        <v>163</v>
      </c>
      <c r="R1119" s="0" t="s">
        <v>5081</v>
      </c>
      <c r="S1119" s="0" t="s">
        <v>5083</v>
      </c>
      <c r="T1119" s="0" t="s">
        <v>3604</v>
      </c>
      <c r="U1119" s="0" t="s">
        <v>3605</v>
      </c>
      <c r="V1119" s="0" t="s">
        <v>5699</v>
      </c>
      <c r="W1119" s="0" t="s">
        <v>3607</v>
      </c>
      <c r="X1119" s="0" t="s">
        <v>5194</v>
      </c>
      <c r="Y1119" s="0" t="s">
        <v>3605</v>
      </c>
      <c r="Z1119" s="0" t="s">
        <v>1261</v>
      </c>
      <c r="AA1119" s="0" t="s">
        <v>5700</v>
      </c>
      <c r="AB1119" s="0" t="s">
        <v>5701</v>
      </c>
      <c r="AC1119" s="0" t="s">
        <v>19</v>
      </c>
      <c r="AD1119" s="0" t="s">
        <v>61</v>
      </c>
      <c r="AE1119" s="0" t="s">
        <v>19</v>
      </c>
      <c r="AF1119" s="0" t="s">
        <v>22</v>
      </c>
      <c r="AG1119" s="0" t="s">
        <v>22</v>
      </c>
      <c r="AH1119" s="0" t="s">
        <v>5702</v>
      </c>
      <c r="AI1119" s="0" t="s">
        <v>4224</v>
      </c>
      <c r="AJ1119" s="0" t="s">
        <v>22</v>
      </c>
      <c r="AK1119" s="0" t="s">
        <v>22</v>
      </c>
    </row>
    <row customHeight="1" ht="11.25">
      <c r="A1120" s="0" t="s">
        <v>22</v>
      </c>
      <c r="B1120" s="0" t="s">
        <v>48</v>
      </c>
      <c r="C1120" s="0" t="s">
        <v>50</v>
      </c>
      <c r="D1120" s="0" t="s">
        <v>22</v>
      </c>
      <c r="E1120" s="0" t="s">
        <v>5697</v>
      </c>
      <c r="F1120" s="0" t="s">
        <v>1328</v>
      </c>
      <c r="G1120" s="0" t="s">
        <v>103</v>
      </c>
      <c r="H1120" s="0" t="s">
        <v>103</v>
      </c>
      <c r="I1120" s="0" t="s">
        <v>104</v>
      </c>
      <c r="J1120" s="0" t="s">
        <v>4911</v>
      </c>
      <c r="K1120" s="0" t="s">
        <v>4912</v>
      </c>
      <c r="L1120" s="0" t="s">
        <v>4042</v>
      </c>
      <c r="M1120" s="0" t="s">
        <v>5698</v>
      </c>
      <c r="N1120" s="0" t="s">
        <v>117</v>
      </c>
      <c r="O1120" s="0" t="s">
        <v>162</v>
      </c>
      <c r="P1120" s="0" t="s">
        <v>162</v>
      </c>
      <c r="Q1120" s="0" t="s">
        <v>163</v>
      </c>
      <c r="R1120" s="0" t="s">
        <v>5067</v>
      </c>
      <c r="S1120" s="0" t="s">
        <v>5071</v>
      </c>
      <c r="T1120" s="0" t="s">
        <v>3604</v>
      </c>
      <c r="U1120" s="0" t="s">
        <v>3605</v>
      </c>
      <c r="V1120" s="0" t="s">
        <v>5699</v>
      </c>
      <c r="W1120" s="0" t="s">
        <v>3607</v>
      </c>
      <c r="X1120" s="0" t="s">
        <v>5194</v>
      </c>
      <c r="Y1120" s="0" t="s">
        <v>3605</v>
      </c>
      <c r="Z1120" s="0" t="s">
        <v>1261</v>
      </c>
      <c r="AA1120" s="0" t="s">
        <v>5700</v>
      </c>
      <c r="AB1120" s="0" t="s">
        <v>5701</v>
      </c>
      <c r="AC1120" s="0" t="s">
        <v>19</v>
      </c>
      <c r="AD1120" s="0" t="s">
        <v>61</v>
      </c>
      <c r="AE1120" s="0" t="s">
        <v>19</v>
      </c>
      <c r="AF1120" s="0" t="s">
        <v>22</v>
      </c>
      <c r="AG1120" s="0" t="s">
        <v>22</v>
      </c>
      <c r="AH1120" s="0" t="s">
        <v>5702</v>
      </c>
      <c r="AI1120" s="0" t="s">
        <v>4224</v>
      </c>
      <c r="AJ1120" s="0" t="s">
        <v>22</v>
      </c>
      <c r="AK1120" s="0" t="s">
        <v>22</v>
      </c>
    </row>
    <row customHeight="1" ht="11.25">
      <c r="A1121" s="0" t="s">
        <v>22</v>
      </c>
      <c r="B1121" s="0" t="s">
        <v>48</v>
      </c>
      <c r="C1121" s="0" t="s">
        <v>50</v>
      </c>
      <c r="D1121" s="0" t="s">
        <v>22</v>
      </c>
      <c r="E1121" s="0" t="s">
        <v>5697</v>
      </c>
      <c r="F1121" s="0" t="s">
        <v>1328</v>
      </c>
      <c r="G1121" s="0" t="s">
        <v>103</v>
      </c>
      <c r="H1121" s="0" t="s">
        <v>103</v>
      </c>
      <c r="I1121" s="0" t="s">
        <v>104</v>
      </c>
      <c r="J1121" s="0" t="s">
        <v>4911</v>
      </c>
      <c r="K1121" s="0" t="s">
        <v>4912</v>
      </c>
      <c r="L1121" s="0" t="s">
        <v>4042</v>
      </c>
      <c r="M1121" s="0" t="s">
        <v>5698</v>
      </c>
      <c r="N1121" s="0" t="s">
        <v>101</v>
      </c>
      <c r="O1121" s="0" t="s">
        <v>162</v>
      </c>
      <c r="P1121" s="0" t="s">
        <v>162</v>
      </c>
      <c r="Q1121" s="0" t="s">
        <v>163</v>
      </c>
      <c r="R1121" s="0" t="s">
        <v>5085</v>
      </c>
      <c r="S1121" s="0" t="s">
        <v>5091</v>
      </c>
      <c r="T1121" s="0" t="s">
        <v>3604</v>
      </c>
      <c r="U1121" s="0" t="s">
        <v>3605</v>
      </c>
      <c r="V1121" s="0" t="s">
        <v>5699</v>
      </c>
      <c r="W1121" s="0" t="s">
        <v>3607</v>
      </c>
      <c r="X1121" s="0" t="s">
        <v>5194</v>
      </c>
      <c r="Y1121" s="0" t="s">
        <v>3605</v>
      </c>
      <c r="Z1121" s="0" t="s">
        <v>1261</v>
      </c>
      <c r="AA1121" s="0" t="s">
        <v>5700</v>
      </c>
      <c r="AB1121" s="0" t="s">
        <v>5701</v>
      </c>
      <c r="AC1121" s="0" t="s">
        <v>19</v>
      </c>
      <c r="AD1121" s="0" t="s">
        <v>61</v>
      </c>
      <c r="AE1121" s="0" t="s">
        <v>19</v>
      </c>
      <c r="AF1121" s="0" t="s">
        <v>22</v>
      </c>
      <c r="AG1121" s="0" t="s">
        <v>22</v>
      </c>
      <c r="AH1121" s="0" t="s">
        <v>5702</v>
      </c>
      <c r="AI1121" s="0" t="s">
        <v>4224</v>
      </c>
      <c r="AJ1121" s="0" t="s">
        <v>22</v>
      </c>
      <c r="AK1121" s="0" t="s">
        <v>22</v>
      </c>
    </row>
    <row customHeight="1" ht="11.25">
      <c r="A1122" s="0" t="s">
        <v>22</v>
      </c>
      <c r="B1122" s="0" t="s">
        <v>48</v>
      </c>
      <c r="C1122" s="0" t="s">
        <v>50</v>
      </c>
      <c r="D1122" s="0" t="s">
        <v>22</v>
      </c>
      <c r="E1122" s="0" t="s">
        <v>5697</v>
      </c>
      <c r="F1122" s="0" t="s">
        <v>1328</v>
      </c>
      <c r="G1122" s="0" t="s">
        <v>103</v>
      </c>
      <c r="H1122" s="0" t="s">
        <v>103</v>
      </c>
      <c r="I1122" s="0" t="s">
        <v>104</v>
      </c>
      <c r="J1122" s="0" t="s">
        <v>4911</v>
      </c>
      <c r="K1122" s="0" t="s">
        <v>4912</v>
      </c>
      <c r="L1122" s="0" t="s">
        <v>4042</v>
      </c>
      <c r="M1122" s="0" t="s">
        <v>5698</v>
      </c>
      <c r="N1122" s="0" t="s">
        <v>150</v>
      </c>
      <c r="O1122" s="0" t="s">
        <v>162</v>
      </c>
      <c r="P1122" s="0" t="s">
        <v>162</v>
      </c>
      <c r="Q1122" s="0" t="s">
        <v>163</v>
      </c>
      <c r="R1122" s="0" t="s">
        <v>5099</v>
      </c>
      <c r="S1122" s="0" t="s">
        <v>5103</v>
      </c>
      <c r="T1122" s="0" t="s">
        <v>3604</v>
      </c>
      <c r="U1122" s="0" t="s">
        <v>3605</v>
      </c>
      <c r="V1122" s="0" t="s">
        <v>5699</v>
      </c>
      <c r="W1122" s="0" t="s">
        <v>3607</v>
      </c>
      <c r="X1122" s="0" t="s">
        <v>5194</v>
      </c>
      <c r="Y1122" s="0" t="s">
        <v>3605</v>
      </c>
      <c r="Z1122" s="0" t="s">
        <v>1261</v>
      </c>
      <c r="AA1122" s="0" t="s">
        <v>5700</v>
      </c>
      <c r="AB1122" s="0" t="s">
        <v>5701</v>
      </c>
      <c r="AC1122" s="0" t="s">
        <v>19</v>
      </c>
      <c r="AD1122" s="0" t="s">
        <v>61</v>
      </c>
      <c r="AE1122" s="0" t="s">
        <v>19</v>
      </c>
      <c r="AF1122" s="0" t="s">
        <v>22</v>
      </c>
      <c r="AG1122" s="0" t="s">
        <v>22</v>
      </c>
      <c r="AH1122" s="0" t="s">
        <v>5702</v>
      </c>
      <c r="AI1122" s="0" t="s">
        <v>4224</v>
      </c>
      <c r="AJ1122" s="0" t="s">
        <v>22</v>
      </c>
      <c r="AK1122" s="0" t="s">
        <v>22</v>
      </c>
    </row>
    <row customHeight="1" ht="11.25">
      <c r="A1123" s="0" t="s">
        <v>22</v>
      </c>
      <c r="B1123" s="0" t="s">
        <v>48</v>
      </c>
      <c r="C1123" s="0" t="s">
        <v>50</v>
      </c>
      <c r="D1123" s="0" t="s">
        <v>22</v>
      </c>
      <c r="E1123" s="0" t="s">
        <v>5697</v>
      </c>
      <c r="F1123" s="0" t="s">
        <v>1328</v>
      </c>
      <c r="G1123" s="0" t="s">
        <v>103</v>
      </c>
      <c r="H1123" s="0" t="s">
        <v>103</v>
      </c>
      <c r="I1123" s="0" t="s">
        <v>104</v>
      </c>
      <c r="J1123" s="0" t="s">
        <v>4911</v>
      </c>
      <c r="K1123" s="0" t="s">
        <v>4912</v>
      </c>
      <c r="L1123" s="0" t="s">
        <v>4042</v>
      </c>
      <c r="M1123" s="0" t="s">
        <v>5698</v>
      </c>
      <c r="N1123" s="0" t="s">
        <v>144</v>
      </c>
      <c r="O1123" s="0" t="s">
        <v>162</v>
      </c>
      <c r="P1123" s="0" t="s">
        <v>162</v>
      </c>
      <c r="Q1123" s="0" t="s">
        <v>163</v>
      </c>
      <c r="R1123" s="0" t="s">
        <v>5125</v>
      </c>
      <c r="S1123" s="0" t="s">
        <v>5132</v>
      </c>
      <c r="T1123" s="0" t="s">
        <v>3604</v>
      </c>
      <c r="U1123" s="0" t="s">
        <v>3605</v>
      </c>
      <c r="V1123" s="0" t="s">
        <v>5699</v>
      </c>
      <c r="W1123" s="0" t="s">
        <v>3607</v>
      </c>
      <c r="X1123" s="0" t="s">
        <v>5194</v>
      </c>
      <c r="Y1123" s="0" t="s">
        <v>3605</v>
      </c>
      <c r="Z1123" s="0" t="s">
        <v>1261</v>
      </c>
      <c r="AA1123" s="0" t="s">
        <v>5700</v>
      </c>
      <c r="AB1123" s="0" t="s">
        <v>5701</v>
      </c>
      <c r="AC1123" s="0" t="s">
        <v>19</v>
      </c>
      <c r="AD1123" s="0" t="s">
        <v>61</v>
      </c>
      <c r="AE1123" s="0" t="s">
        <v>19</v>
      </c>
      <c r="AF1123" s="0" t="s">
        <v>22</v>
      </c>
      <c r="AG1123" s="0" t="s">
        <v>22</v>
      </c>
      <c r="AH1123" s="0" t="s">
        <v>5702</v>
      </c>
      <c r="AI1123" s="0" t="s">
        <v>4224</v>
      </c>
      <c r="AJ1123" s="0" t="s">
        <v>22</v>
      </c>
      <c r="AK1123" s="0" t="s">
        <v>22</v>
      </c>
    </row>
    <row customHeight="1" ht="11.25">
      <c r="A1124" s="0" t="s">
        <v>22</v>
      </c>
      <c r="B1124" s="0" t="s">
        <v>48</v>
      </c>
      <c r="C1124" s="0" t="s">
        <v>50</v>
      </c>
      <c r="D1124" s="0" t="s">
        <v>22</v>
      </c>
      <c r="E1124" s="0" t="s">
        <v>5697</v>
      </c>
      <c r="F1124" s="0" t="s">
        <v>1328</v>
      </c>
      <c r="G1124" s="0" t="s">
        <v>103</v>
      </c>
      <c r="H1124" s="0" t="s">
        <v>103</v>
      </c>
      <c r="I1124" s="0" t="s">
        <v>104</v>
      </c>
      <c r="J1124" s="0" t="s">
        <v>4911</v>
      </c>
      <c r="K1124" s="0" t="s">
        <v>4912</v>
      </c>
      <c r="L1124" s="0" t="s">
        <v>4042</v>
      </c>
      <c r="M1124" s="0" t="s">
        <v>5698</v>
      </c>
      <c r="N1124" s="0" t="s">
        <v>121</v>
      </c>
      <c r="O1124" s="0" t="s">
        <v>162</v>
      </c>
      <c r="P1124" s="0" t="s">
        <v>162</v>
      </c>
      <c r="Q1124" s="0" t="s">
        <v>163</v>
      </c>
      <c r="R1124" s="0" t="s">
        <v>4968</v>
      </c>
      <c r="S1124" s="0" t="s">
        <v>4972</v>
      </c>
      <c r="T1124" s="0" t="s">
        <v>3604</v>
      </c>
      <c r="U1124" s="0" t="s">
        <v>3605</v>
      </c>
      <c r="V1124" s="0" t="s">
        <v>5699</v>
      </c>
      <c r="W1124" s="0" t="s">
        <v>3607</v>
      </c>
      <c r="X1124" s="0" t="s">
        <v>5194</v>
      </c>
      <c r="Y1124" s="0" t="s">
        <v>3605</v>
      </c>
      <c r="Z1124" s="0" t="s">
        <v>1261</v>
      </c>
      <c r="AA1124" s="0" t="s">
        <v>5700</v>
      </c>
      <c r="AB1124" s="0" t="s">
        <v>5701</v>
      </c>
      <c r="AC1124" s="0" t="s">
        <v>19</v>
      </c>
      <c r="AD1124" s="0" t="s">
        <v>61</v>
      </c>
      <c r="AE1124" s="0" t="s">
        <v>19</v>
      </c>
      <c r="AF1124" s="0" t="s">
        <v>22</v>
      </c>
      <c r="AG1124" s="0" t="s">
        <v>22</v>
      </c>
      <c r="AH1124" s="0" t="s">
        <v>5702</v>
      </c>
      <c r="AI1124" s="0" t="s">
        <v>4224</v>
      </c>
      <c r="AJ1124" s="0" t="s">
        <v>22</v>
      </c>
      <c r="AK1124" s="0" t="s">
        <v>22</v>
      </c>
    </row>
    <row customHeight="1" ht="11.25">
      <c r="A1125" s="0" t="s">
        <v>22</v>
      </c>
      <c r="B1125" s="0" t="s">
        <v>48</v>
      </c>
      <c r="C1125" s="0" t="s">
        <v>50</v>
      </c>
      <c r="D1125" s="0" t="s">
        <v>22</v>
      </c>
      <c r="E1125" s="0" t="s">
        <v>5697</v>
      </c>
      <c r="F1125" s="0" t="s">
        <v>1328</v>
      </c>
      <c r="G1125" s="0" t="s">
        <v>103</v>
      </c>
      <c r="H1125" s="0" t="s">
        <v>103</v>
      </c>
      <c r="I1125" s="0" t="s">
        <v>104</v>
      </c>
      <c r="J1125" s="0" t="s">
        <v>4911</v>
      </c>
      <c r="K1125" s="0" t="s">
        <v>4912</v>
      </c>
      <c r="L1125" s="0" t="s">
        <v>4042</v>
      </c>
      <c r="M1125" s="0" t="s">
        <v>5698</v>
      </c>
      <c r="N1125" s="0" t="s">
        <v>124</v>
      </c>
      <c r="O1125" s="0" t="s">
        <v>162</v>
      </c>
      <c r="P1125" s="0" t="s">
        <v>162</v>
      </c>
      <c r="Q1125" s="0" t="s">
        <v>163</v>
      </c>
      <c r="R1125" s="0" t="s">
        <v>4974</v>
      </c>
      <c r="S1125" s="0" t="s">
        <v>4979</v>
      </c>
      <c r="T1125" s="0" t="s">
        <v>3604</v>
      </c>
      <c r="U1125" s="0" t="s">
        <v>3605</v>
      </c>
      <c r="V1125" s="0" t="s">
        <v>5699</v>
      </c>
      <c r="W1125" s="0" t="s">
        <v>3607</v>
      </c>
      <c r="X1125" s="0" t="s">
        <v>5194</v>
      </c>
      <c r="Y1125" s="0" t="s">
        <v>3605</v>
      </c>
      <c r="Z1125" s="0" t="s">
        <v>1261</v>
      </c>
      <c r="AA1125" s="0" t="s">
        <v>5700</v>
      </c>
      <c r="AB1125" s="0" t="s">
        <v>5701</v>
      </c>
      <c r="AC1125" s="0" t="s">
        <v>19</v>
      </c>
      <c r="AD1125" s="0" t="s">
        <v>61</v>
      </c>
      <c r="AE1125" s="0" t="s">
        <v>19</v>
      </c>
      <c r="AF1125" s="0" t="s">
        <v>22</v>
      </c>
      <c r="AG1125" s="0" t="s">
        <v>22</v>
      </c>
      <c r="AH1125" s="0" t="s">
        <v>5702</v>
      </c>
      <c r="AI1125" s="0" t="s">
        <v>4224</v>
      </c>
      <c r="AJ1125" s="0" t="s">
        <v>22</v>
      </c>
      <c r="AK1125" s="0" t="s">
        <v>22</v>
      </c>
    </row>
    <row customHeight="1" ht="11.25">
      <c r="A1126" s="0" t="s">
        <v>22</v>
      </c>
      <c r="B1126" s="0" t="s">
        <v>48</v>
      </c>
      <c r="C1126" s="0" t="s">
        <v>50</v>
      </c>
      <c r="D1126" s="0" t="s">
        <v>22</v>
      </c>
      <c r="E1126" s="0" t="s">
        <v>5697</v>
      </c>
      <c r="F1126" s="0" t="s">
        <v>1328</v>
      </c>
      <c r="G1126" s="0" t="s">
        <v>103</v>
      </c>
      <c r="H1126" s="0" t="s">
        <v>103</v>
      </c>
      <c r="I1126" s="0" t="s">
        <v>104</v>
      </c>
      <c r="J1126" s="0" t="s">
        <v>4911</v>
      </c>
      <c r="K1126" s="0" t="s">
        <v>4912</v>
      </c>
      <c r="L1126" s="0" t="s">
        <v>4042</v>
      </c>
      <c r="M1126" s="0" t="s">
        <v>5698</v>
      </c>
      <c r="N1126" s="0" t="s">
        <v>128</v>
      </c>
      <c r="O1126" s="0" t="s">
        <v>162</v>
      </c>
      <c r="P1126" s="0" t="s">
        <v>162</v>
      </c>
      <c r="Q1126" s="0" t="s">
        <v>163</v>
      </c>
      <c r="R1126" s="0" t="s">
        <v>4985</v>
      </c>
      <c r="S1126" s="0" t="s">
        <v>4988</v>
      </c>
      <c r="T1126" s="0" t="s">
        <v>3604</v>
      </c>
      <c r="U1126" s="0" t="s">
        <v>3605</v>
      </c>
      <c r="V1126" s="0" t="s">
        <v>5699</v>
      </c>
      <c r="W1126" s="0" t="s">
        <v>3607</v>
      </c>
      <c r="X1126" s="0" t="s">
        <v>5194</v>
      </c>
      <c r="Y1126" s="0" t="s">
        <v>3605</v>
      </c>
      <c r="Z1126" s="0" t="s">
        <v>1261</v>
      </c>
      <c r="AA1126" s="0" t="s">
        <v>5700</v>
      </c>
      <c r="AB1126" s="0" t="s">
        <v>5701</v>
      </c>
      <c r="AC1126" s="0" t="s">
        <v>19</v>
      </c>
      <c r="AD1126" s="0" t="s">
        <v>61</v>
      </c>
      <c r="AE1126" s="0" t="s">
        <v>19</v>
      </c>
      <c r="AF1126" s="0" t="s">
        <v>22</v>
      </c>
      <c r="AG1126" s="0" t="s">
        <v>22</v>
      </c>
      <c r="AH1126" s="0" t="s">
        <v>5702</v>
      </c>
      <c r="AI1126" s="0" t="s">
        <v>4224</v>
      </c>
      <c r="AJ1126" s="0" t="s">
        <v>22</v>
      </c>
      <c r="AK1126" s="0" t="s">
        <v>22</v>
      </c>
    </row>
    <row customHeight="1" ht="11.25">
      <c r="A1127" s="0" t="s">
        <v>22</v>
      </c>
      <c r="B1127" s="0" t="s">
        <v>48</v>
      </c>
      <c r="C1127" s="0" t="s">
        <v>50</v>
      </c>
      <c r="D1127" s="0" t="s">
        <v>22</v>
      </c>
      <c r="E1127" s="0" t="s">
        <v>5703</v>
      </c>
      <c r="F1127" s="0" t="s">
        <v>1328</v>
      </c>
      <c r="G1127" s="0" t="s">
        <v>3550</v>
      </c>
      <c r="H1127" s="0" t="s">
        <v>3550</v>
      </c>
      <c r="I1127" s="0" t="s">
        <v>3551</v>
      </c>
      <c r="J1127" s="0" t="s">
        <v>5085</v>
      </c>
      <c r="K1127" s="0" t="s">
        <v>5086</v>
      </c>
      <c r="L1127" s="0" t="s">
        <v>5704</v>
      </c>
      <c r="M1127" s="0" t="s">
        <v>5698</v>
      </c>
      <c r="N1127" s="0" t="s">
        <v>164</v>
      </c>
      <c r="O1127" s="0" t="s">
        <v>3550</v>
      </c>
      <c r="P1127" s="0" t="s">
        <v>3550</v>
      </c>
      <c r="Q1127" s="0" t="s">
        <v>3551</v>
      </c>
      <c r="R1127" s="0" t="s">
        <v>5123</v>
      </c>
      <c r="S1127" s="0" t="s">
        <v>5124</v>
      </c>
      <c r="T1127" s="0" t="s">
        <v>3604</v>
      </c>
      <c r="U1127" s="0" t="s">
        <v>3605</v>
      </c>
      <c r="V1127" s="0" t="s">
        <v>3606</v>
      </c>
      <c r="W1127" s="0" t="s">
        <v>3607</v>
      </c>
      <c r="X1127" s="0" t="s">
        <v>3608</v>
      </c>
      <c r="Y1127" s="0" t="s">
        <v>3605</v>
      </c>
      <c r="Z1127" s="0" t="s">
        <v>5705</v>
      </c>
      <c r="AA1127" s="0" t="s">
        <v>5706</v>
      </c>
      <c r="AB1127" s="0" t="s">
        <v>5707</v>
      </c>
      <c r="AC1127" s="0" t="s">
        <v>19</v>
      </c>
      <c r="AD1127" s="0" t="s">
        <v>61</v>
      </c>
      <c r="AE1127" s="0" t="s">
        <v>19</v>
      </c>
      <c r="AF1127" s="0" t="s">
        <v>22</v>
      </c>
      <c r="AG1127" s="0" t="s">
        <v>22</v>
      </c>
      <c r="AH1127" s="0" t="s">
        <v>5708</v>
      </c>
      <c r="AI1127" s="0" t="s">
        <v>4224</v>
      </c>
      <c r="AJ1127" s="0" t="s">
        <v>22</v>
      </c>
      <c r="AK1127" s="0" t="s">
        <v>22</v>
      </c>
    </row>
    <row customHeight="1" ht="11.25">
      <c r="A1128" s="0" t="s">
        <v>22</v>
      </c>
      <c r="B1128" s="0" t="s">
        <v>48</v>
      </c>
      <c r="C1128" s="0" t="s">
        <v>50</v>
      </c>
      <c r="D1128" s="0" t="s">
        <v>22</v>
      </c>
      <c r="E1128" s="0" t="s">
        <v>5703</v>
      </c>
      <c r="F1128" s="0" t="s">
        <v>1328</v>
      </c>
      <c r="G1128" s="0" t="s">
        <v>3550</v>
      </c>
      <c r="H1128" s="0" t="s">
        <v>3550</v>
      </c>
      <c r="I1128" s="0" t="s">
        <v>3551</v>
      </c>
      <c r="J1128" s="0" t="s">
        <v>5085</v>
      </c>
      <c r="K1128" s="0" t="s">
        <v>5086</v>
      </c>
      <c r="L1128" s="0" t="s">
        <v>5704</v>
      </c>
      <c r="M1128" s="0" t="s">
        <v>5698</v>
      </c>
      <c r="N1128" s="0" t="s">
        <v>114</v>
      </c>
      <c r="O1128" s="0" t="s">
        <v>3550</v>
      </c>
      <c r="P1128" s="0" t="s">
        <v>3550</v>
      </c>
      <c r="Q1128" s="0" t="s">
        <v>3551</v>
      </c>
      <c r="R1128" s="0" t="s">
        <v>5041</v>
      </c>
      <c r="S1128" s="0" t="s">
        <v>5042</v>
      </c>
      <c r="T1128" s="0" t="s">
        <v>3604</v>
      </c>
      <c r="U1128" s="0" t="s">
        <v>3605</v>
      </c>
      <c r="V1128" s="0" t="s">
        <v>3606</v>
      </c>
      <c r="W1128" s="0" t="s">
        <v>3607</v>
      </c>
      <c r="X1128" s="0" t="s">
        <v>3608</v>
      </c>
      <c r="Y1128" s="0" t="s">
        <v>3605</v>
      </c>
      <c r="Z1128" s="0" t="s">
        <v>5705</v>
      </c>
      <c r="AA1128" s="0" t="s">
        <v>5706</v>
      </c>
      <c r="AB1128" s="0" t="s">
        <v>5707</v>
      </c>
      <c r="AC1128" s="0" t="s">
        <v>19</v>
      </c>
      <c r="AD1128" s="0" t="s">
        <v>61</v>
      </c>
      <c r="AE1128" s="0" t="s">
        <v>19</v>
      </c>
      <c r="AF1128" s="0" t="s">
        <v>22</v>
      </c>
      <c r="AG1128" s="0" t="s">
        <v>22</v>
      </c>
      <c r="AH1128" s="0" t="s">
        <v>5708</v>
      </c>
      <c r="AI1128" s="0" t="s">
        <v>4224</v>
      </c>
      <c r="AJ1128" s="0" t="s">
        <v>22</v>
      </c>
      <c r="AK1128" s="0" t="s">
        <v>22</v>
      </c>
    </row>
    <row customHeight="1" ht="11.25">
      <c r="A1129" s="0" t="s">
        <v>22</v>
      </c>
      <c r="B1129" s="0" t="s">
        <v>48</v>
      </c>
      <c r="C1129" s="0" t="s">
        <v>50</v>
      </c>
      <c r="D1129" s="0" t="s">
        <v>22</v>
      </c>
      <c r="E1129" s="0" t="s">
        <v>5703</v>
      </c>
      <c r="F1129" s="0" t="s">
        <v>1328</v>
      </c>
      <c r="G1129" s="0" t="s">
        <v>3550</v>
      </c>
      <c r="H1129" s="0" t="s">
        <v>3550</v>
      </c>
      <c r="I1129" s="0" t="s">
        <v>3551</v>
      </c>
      <c r="J1129" s="0" t="s">
        <v>5085</v>
      </c>
      <c r="K1129" s="0" t="s">
        <v>5086</v>
      </c>
      <c r="L1129" s="0" t="s">
        <v>5704</v>
      </c>
      <c r="M1129" s="0" t="s">
        <v>5698</v>
      </c>
      <c r="N1129" s="0" t="s">
        <v>141</v>
      </c>
      <c r="O1129" s="0" t="s">
        <v>3550</v>
      </c>
      <c r="P1129" s="0" t="s">
        <v>3550</v>
      </c>
      <c r="Q1129" s="0" t="s">
        <v>3551</v>
      </c>
      <c r="R1129" s="0" t="s">
        <v>3723</v>
      </c>
      <c r="S1129" s="0" t="s">
        <v>3724</v>
      </c>
      <c r="T1129" s="0" t="s">
        <v>3604</v>
      </c>
      <c r="U1129" s="0" t="s">
        <v>3605</v>
      </c>
      <c r="V1129" s="0" t="s">
        <v>3606</v>
      </c>
      <c r="W1129" s="0" t="s">
        <v>3607</v>
      </c>
      <c r="X1129" s="0" t="s">
        <v>3608</v>
      </c>
      <c r="Y1129" s="0" t="s">
        <v>3605</v>
      </c>
      <c r="Z1129" s="0" t="s">
        <v>5705</v>
      </c>
      <c r="AA1129" s="0" t="s">
        <v>5706</v>
      </c>
      <c r="AB1129" s="0" t="s">
        <v>5707</v>
      </c>
      <c r="AC1129" s="0" t="s">
        <v>19</v>
      </c>
      <c r="AD1129" s="0" t="s">
        <v>61</v>
      </c>
      <c r="AE1129" s="0" t="s">
        <v>19</v>
      </c>
      <c r="AF1129" s="0" t="s">
        <v>22</v>
      </c>
      <c r="AG1129" s="0" t="s">
        <v>22</v>
      </c>
      <c r="AH1129" s="0" t="s">
        <v>5708</v>
      </c>
      <c r="AI1129" s="0" t="s">
        <v>4224</v>
      </c>
      <c r="AJ1129" s="0" t="s">
        <v>22</v>
      </c>
      <c r="AK1129" s="0" t="s">
        <v>22</v>
      </c>
    </row>
    <row customHeight="1" ht="11.25">
      <c r="A1130" s="0" t="s">
        <v>22</v>
      </c>
      <c r="B1130" s="0" t="s">
        <v>48</v>
      </c>
      <c r="C1130" s="0" t="s">
        <v>50</v>
      </c>
      <c r="D1130" s="0" t="s">
        <v>22</v>
      </c>
      <c r="E1130" s="0" t="s">
        <v>5703</v>
      </c>
      <c r="F1130" s="0" t="s">
        <v>1328</v>
      </c>
      <c r="G1130" s="0" t="s">
        <v>3550</v>
      </c>
      <c r="H1130" s="0" t="s">
        <v>3550</v>
      </c>
      <c r="I1130" s="0" t="s">
        <v>3551</v>
      </c>
      <c r="J1130" s="0" t="s">
        <v>5085</v>
      </c>
      <c r="K1130" s="0" t="s">
        <v>5086</v>
      </c>
      <c r="L1130" s="0" t="s">
        <v>5704</v>
      </c>
      <c r="M1130" s="0" t="s">
        <v>5698</v>
      </c>
      <c r="N1130" s="0" t="s">
        <v>118</v>
      </c>
      <c r="O1130" s="0" t="s">
        <v>3550</v>
      </c>
      <c r="P1130" s="0" t="s">
        <v>3550</v>
      </c>
      <c r="Q1130" s="0" t="s">
        <v>3551</v>
      </c>
      <c r="R1130" s="0" t="s">
        <v>4981</v>
      </c>
      <c r="S1130" s="0" t="s">
        <v>4982</v>
      </c>
      <c r="T1130" s="0" t="s">
        <v>3604</v>
      </c>
      <c r="U1130" s="0" t="s">
        <v>3605</v>
      </c>
      <c r="V1130" s="0" t="s">
        <v>3606</v>
      </c>
      <c r="W1130" s="0" t="s">
        <v>3607</v>
      </c>
      <c r="X1130" s="0" t="s">
        <v>3608</v>
      </c>
      <c r="Y1130" s="0" t="s">
        <v>3605</v>
      </c>
      <c r="Z1130" s="0" t="s">
        <v>5705</v>
      </c>
      <c r="AA1130" s="0" t="s">
        <v>5706</v>
      </c>
      <c r="AB1130" s="0" t="s">
        <v>5707</v>
      </c>
      <c r="AC1130" s="0" t="s">
        <v>19</v>
      </c>
      <c r="AD1130" s="0" t="s">
        <v>61</v>
      </c>
      <c r="AE1130" s="0" t="s">
        <v>19</v>
      </c>
      <c r="AF1130" s="0" t="s">
        <v>22</v>
      </c>
      <c r="AG1130" s="0" t="s">
        <v>22</v>
      </c>
      <c r="AH1130" s="0" t="s">
        <v>5708</v>
      </c>
      <c r="AI1130" s="0" t="s">
        <v>4224</v>
      </c>
      <c r="AJ1130" s="0" t="s">
        <v>22</v>
      </c>
      <c r="AK1130" s="0" t="s">
        <v>22</v>
      </c>
    </row>
    <row customHeight="1" ht="11.25">
      <c r="A1131" s="0" t="s">
        <v>22</v>
      </c>
      <c r="B1131" s="0" t="s">
        <v>48</v>
      </c>
      <c r="C1131" s="0" t="s">
        <v>50</v>
      </c>
      <c r="D1131" s="0" t="s">
        <v>22</v>
      </c>
      <c r="E1131" s="0" t="s">
        <v>5703</v>
      </c>
      <c r="F1131" s="0" t="s">
        <v>1328</v>
      </c>
      <c r="G1131" s="0" t="s">
        <v>3550</v>
      </c>
      <c r="H1131" s="0" t="s">
        <v>3550</v>
      </c>
      <c r="I1131" s="0" t="s">
        <v>3551</v>
      </c>
      <c r="J1131" s="0" t="s">
        <v>5085</v>
      </c>
      <c r="K1131" s="0" t="s">
        <v>5086</v>
      </c>
      <c r="L1131" s="0" t="s">
        <v>5704</v>
      </c>
      <c r="M1131" s="0" t="s">
        <v>5698</v>
      </c>
      <c r="N1131" s="0" t="s">
        <v>109</v>
      </c>
      <c r="O1131" s="0" t="s">
        <v>3550</v>
      </c>
      <c r="P1131" s="0" t="s">
        <v>3550</v>
      </c>
      <c r="Q1131" s="0" t="s">
        <v>3551</v>
      </c>
      <c r="R1131" s="0" t="s">
        <v>5053</v>
      </c>
      <c r="S1131" s="0" t="s">
        <v>5054</v>
      </c>
      <c r="T1131" s="0" t="s">
        <v>3604</v>
      </c>
      <c r="U1131" s="0" t="s">
        <v>3605</v>
      </c>
      <c r="V1131" s="0" t="s">
        <v>3606</v>
      </c>
      <c r="W1131" s="0" t="s">
        <v>3607</v>
      </c>
      <c r="X1131" s="0" t="s">
        <v>3608</v>
      </c>
      <c r="Y1131" s="0" t="s">
        <v>3605</v>
      </c>
      <c r="Z1131" s="0" t="s">
        <v>5705</v>
      </c>
      <c r="AA1131" s="0" t="s">
        <v>5706</v>
      </c>
      <c r="AB1131" s="0" t="s">
        <v>5707</v>
      </c>
      <c r="AC1131" s="0" t="s">
        <v>19</v>
      </c>
      <c r="AD1131" s="0" t="s">
        <v>61</v>
      </c>
      <c r="AE1131" s="0" t="s">
        <v>19</v>
      </c>
      <c r="AF1131" s="0" t="s">
        <v>22</v>
      </c>
      <c r="AG1131" s="0" t="s">
        <v>22</v>
      </c>
      <c r="AH1131" s="0" t="s">
        <v>5708</v>
      </c>
      <c r="AI1131" s="0" t="s">
        <v>4224</v>
      </c>
      <c r="AJ1131" s="0" t="s">
        <v>22</v>
      </c>
      <c r="AK1131" s="0" t="s">
        <v>22</v>
      </c>
    </row>
    <row customHeight="1" ht="11.25">
      <c r="A1132" s="0" t="s">
        <v>22</v>
      </c>
      <c r="B1132" s="0" t="s">
        <v>48</v>
      </c>
      <c r="C1132" s="0" t="s">
        <v>50</v>
      </c>
      <c r="D1132" s="0" t="s">
        <v>22</v>
      </c>
      <c r="E1132" s="0" t="s">
        <v>5703</v>
      </c>
      <c r="F1132" s="0" t="s">
        <v>1328</v>
      </c>
      <c r="G1132" s="0" t="s">
        <v>3550</v>
      </c>
      <c r="H1132" s="0" t="s">
        <v>3550</v>
      </c>
      <c r="I1132" s="0" t="s">
        <v>3551</v>
      </c>
      <c r="J1132" s="0" t="s">
        <v>5085</v>
      </c>
      <c r="K1132" s="0" t="s">
        <v>5086</v>
      </c>
      <c r="L1132" s="0" t="s">
        <v>5704</v>
      </c>
      <c r="M1132" s="0" t="s">
        <v>5698</v>
      </c>
      <c r="N1132" s="0" t="s">
        <v>91</v>
      </c>
      <c r="O1132" s="0" t="s">
        <v>3550</v>
      </c>
      <c r="P1132" s="0" t="s">
        <v>3550</v>
      </c>
      <c r="Q1132" s="0" t="s">
        <v>3551</v>
      </c>
      <c r="R1132" s="0" t="s">
        <v>5060</v>
      </c>
      <c r="S1132" s="0" t="s">
        <v>5061</v>
      </c>
      <c r="T1132" s="0" t="s">
        <v>3604</v>
      </c>
      <c r="U1132" s="0" t="s">
        <v>3605</v>
      </c>
      <c r="V1132" s="0" t="s">
        <v>3606</v>
      </c>
      <c r="W1132" s="0" t="s">
        <v>3607</v>
      </c>
      <c r="X1132" s="0" t="s">
        <v>3608</v>
      </c>
      <c r="Y1132" s="0" t="s">
        <v>3605</v>
      </c>
      <c r="Z1132" s="0" t="s">
        <v>5705</v>
      </c>
      <c r="AA1132" s="0" t="s">
        <v>5706</v>
      </c>
      <c r="AB1132" s="0" t="s">
        <v>5707</v>
      </c>
      <c r="AC1132" s="0" t="s">
        <v>19</v>
      </c>
      <c r="AD1132" s="0" t="s">
        <v>61</v>
      </c>
      <c r="AE1132" s="0" t="s">
        <v>19</v>
      </c>
      <c r="AF1132" s="0" t="s">
        <v>22</v>
      </c>
      <c r="AG1132" s="0" t="s">
        <v>22</v>
      </c>
      <c r="AH1132" s="0" t="s">
        <v>5708</v>
      </c>
      <c r="AI1132" s="0" t="s">
        <v>4224</v>
      </c>
      <c r="AJ1132" s="0" t="s">
        <v>22</v>
      </c>
      <c r="AK1132" s="0" t="s">
        <v>22</v>
      </c>
    </row>
    <row customHeight="1" ht="11.25">
      <c r="A1133" s="0" t="s">
        <v>22</v>
      </c>
      <c r="B1133" s="0" t="s">
        <v>48</v>
      </c>
      <c r="C1133" s="0" t="s">
        <v>50</v>
      </c>
      <c r="D1133" s="0" t="s">
        <v>22</v>
      </c>
      <c r="E1133" s="0" t="s">
        <v>5703</v>
      </c>
      <c r="F1133" s="0" t="s">
        <v>1328</v>
      </c>
      <c r="G1133" s="0" t="s">
        <v>3550</v>
      </c>
      <c r="H1133" s="0" t="s">
        <v>3550</v>
      </c>
      <c r="I1133" s="0" t="s">
        <v>3551</v>
      </c>
      <c r="J1133" s="0" t="s">
        <v>5085</v>
      </c>
      <c r="K1133" s="0" t="s">
        <v>5086</v>
      </c>
      <c r="L1133" s="0" t="s">
        <v>5704</v>
      </c>
      <c r="M1133" s="0" t="s">
        <v>5698</v>
      </c>
      <c r="N1133" s="0" t="s">
        <v>132</v>
      </c>
      <c r="O1133" s="0" t="s">
        <v>3550</v>
      </c>
      <c r="P1133" s="0" t="s">
        <v>3550</v>
      </c>
      <c r="Q1133" s="0" t="s">
        <v>3551</v>
      </c>
      <c r="R1133" s="0" t="s">
        <v>5093</v>
      </c>
      <c r="S1133" s="0" t="s">
        <v>5094</v>
      </c>
      <c r="T1133" s="0" t="s">
        <v>3604</v>
      </c>
      <c r="U1133" s="0" t="s">
        <v>3605</v>
      </c>
      <c r="V1133" s="0" t="s">
        <v>3606</v>
      </c>
      <c r="W1133" s="0" t="s">
        <v>3607</v>
      </c>
      <c r="X1133" s="0" t="s">
        <v>3608</v>
      </c>
      <c r="Y1133" s="0" t="s">
        <v>3605</v>
      </c>
      <c r="Z1133" s="0" t="s">
        <v>5705</v>
      </c>
      <c r="AA1133" s="0" t="s">
        <v>5706</v>
      </c>
      <c r="AB1133" s="0" t="s">
        <v>5707</v>
      </c>
      <c r="AC1133" s="0" t="s">
        <v>19</v>
      </c>
      <c r="AD1133" s="0" t="s">
        <v>61</v>
      </c>
      <c r="AE1133" s="0" t="s">
        <v>19</v>
      </c>
      <c r="AF1133" s="0" t="s">
        <v>22</v>
      </c>
      <c r="AG1133" s="0" t="s">
        <v>22</v>
      </c>
      <c r="AH1133" s="0" t="s">
        <v>5708</v>
      </c>
      <c r="AI1133" s="0" t="s">
        <v>4224</v>
      </c>
      <c r="AJ1133" s="0" t="s">
        <v>22</v>
      </c>
      <c r="AK1133" s="0" t="s">
        <v>22</v>
      </c>
    </row>
    <row customHeight="1" ht="11.25">
      <c r="A1134" s="0" t="s">
        <v>22</v>
      </c>
      <c r="B1134" s="0" t="s">
        <v>48</v>
      </c>
      <c r="C1134" s="0" t="s">
        <v>50</v>
      </c>
      <c r="D1134" s="0" t="s">
        <v>22</v>
      </c>
      <c r="E1134" s="0" t="s">
        <v>5703</v>
      </c>
      <c r="F1134" s="0" t="s">
        <v>1328</v>
      </c>
      <c r="G1134" s="0" t="s">
        <v>3550</v>
      </c>
      <c r="H1134" s="0" t="s">
        <v>3550</v>
      </c>
      <c r="I1134" s="0" t="s">
        <v>3551</v>
      </c>
      <c r="J1134" s="0" t="s">
        <v>5085</v>
      </c>
      <c r="K1134" s="0" t="s">
        <v>5086</v>
      </c>
      <c r="L1134" s="0" t="s">
        <v>5704</v>
      </c>
      <c r="M1134" s="0" t="s">
        <v>5698</v>
      </c>
      <c r="N1134" s="0" t="s">
        <v>138</v>
      </c>
      <c r="O1134" s="0" t="s">
        <v>3550</v>
      </c>
      <c r="P1134" s="0" t="s">
        <v>3550</v>
      </c>
      <c r="Q1134" s="0" t="s">
        <v>3551</v>
      </c>
      <c r="R1134" s="0" t="s">
        <v>4891</v>
      </c>
      <c r="S1134" s="0" t="s">
        <v>4892</v>
      </c>
      <c r="T1134" s="0" t="s">
        <v>3604</v>
      </c>
      <c r="U1134" s="0" t="s">
        <v>3605</v>
      </c>
      <c r="V1134" s="0" t="s">
        <v>3606</v>
      </c>
      <c r="W1134" s="0" t="s">
        <v>3607</v>
      </c>
      <c r="X1134" s="0" t="s">
        <v>3608</v>
      </c>
      <c r="Y1134" s="0" t="s">
        <v>3605</v>
      </c>
      <c r="Z1134" s="0" t="s">
        <v>5705</v>
      </c>
      <c r="AA1134" s="0" t="s">
        <v>5706</v>
      </c>
      <c r="AB1134" s="0" t="s">
        <v>5707</v>
      </c>
      <c r="AC1134" s="0" t="s">
        <v>19</v>
      </c>
      <c r="AD1134" s="0" t="s">
        <v>61</v>
      </c>
      <c r="AE1134" s="0" t="s">
        <v>19</v>
      </c>
      <c r="AF1134" s="0" t="s">
        <v>22</v>
      </c>
      <c r="AG1134" s="0" t="s">
        <v>22</v>
      </c>
      <c r="AH1134" s="0" t="s">
        <v>5708</v>
      </c>
      <c r="AI1134" s="0" t="s">
        <v>4224</v>
      </c>
      <c r="AJ1134" s="0" t="s">
        <v>22</v>
      </c>
      <c r="AK1134" s="0" t="s">
        <v>22</v>
      </c>
    </row>
    <row customHeight="1" ht="11.25">
      <c r="A1135" s="0" t="s">
        <v>22</v>
      </c>
      <c r="B1135" s="0" t="s">
        <v>48</v>
      </c>
      <c r="C1135" s="0" t="s">
        <v>50</v>
      </c>
      <c r="D1135" s="0" t="s">
        <v>22</v>
      </c>
      <c r="E1135" s="0" t="s">
        <v>5703</v>
      </c>
      <c r="F1135" s="0" t="s">
        <v>1328</v>
      </c>
      <c r="G1135" s="0" t="s">
        <v>3550</v>
      </c>
      <c r="H1135" s="0" t="s">
        <v>3550</v>
      </c>
      <c r="I1135" s="0" t="s">
        <v>3551</v>
      </c>
      <c r="J1135" s="0" t="s">
        <v>5085</v>
      </c>
      <c r="K1135" s="0" t="s">
        <v>5086</v>
      </c>
      <c r="L1135" s="0" t="s">
        <v>5704</v>
      </c>
      <c r="M1135" s="0" t="s">
        <v>5698</v>
      </c>
      <c r="N1135" s="0" t="s">
        <v>135</v>
      </c>
      <c r="O1135" s="0" t="s">
        <v>3550</v>
      </c>
      <c r="P1135" s="0" t="s">
        <v>3550</v>
      </c>
      <c r="Q1135" s="0" t="s">
        <v>3551</v>
      </c>
      <c r="R1135" s="0" t="s">
        <v>5097</v>
      </c>
      <c r="S1135" s="0" t="s">
        <v>5098</v>
      </c>
      <c r="T1135" s="0" t="s">
        <v>3604</v>
      </c>
      <c r="U1135" s="0" t="s">
        <v>3605</v>
      </c>
      <c r="V1135" s="0" t="s">
        <v>3606</v>
      </c>
      <c r="W1135" s="0" t="s">
        <v>3607</v>
      </c>
      <c r="X1135" s="0" t="s">
        <v>3608</v>
      </c>
      <c r="Y1135" s="0" t="s">
        <v>3605</v>
      </c>
      <c r="Z1135" s="0" t="s">
        <v>5705</v>
      </c>
      <c r="AA1135" s="0" t="s">
        <v>5706</v>
      </c>
      <c r="AB1135" s="0" t="s">
        <v>5707</v>
      </c>
      <c r="AC1135" s="0" t="s">
        <v>19</v>
      </c>
      <c r="AD1135" s="0" t="s">
        <v>61</v>
      </c>
      <c r="AE1135" s="0" t="s">
        <v>19</v>
      </c>
      <c r="AF1135" s="0" t="s">
        <v>22</v>
      </c>
      <c r="AG1135" s="0" t="s">
        <v>22</v>
      </c>
      <c r="AH1135" s="0" t="s">
        <v>5708</v>
      </c>
      <c r="AI1135" s="0" t="s">
        <v>4224</v>
      </c>
      <c r="AJ1135" s="0" t="s">
        <v>22</v>
      </c>
      <c r="AK1135" s="0" t="s">
        <v>22</v>
      </c>
    </row>
    <row customHeight="1" ht="11.25">
      <c r="A1136" s="0" t="s">
        <v>22</v>
      </c>
      <c r="B1136" s="0" t="s">
        <v>48</v>
      </c>
      <c r="C1136" s="0" t="s">
        <v>50</v>
      </c>
      <c r="D1136" s="0" t="s">
        <v>22</v>
      </c>
      <c r="E1136" s="0" t="s">
        <v>5703</v>
      </c>
      <c r="F1136" s="0" t="s">
        <v>1328</v>
      </c>
      <c r="G1136" s="0" t="s">
        <v>3550</v>
      </c>
      <c r="H1136" s="0" t="s">
        <v>3550</v>
      </c>
      <c r="I1136" s="0" t="s">
        <v>3551</v>
      </c>
      <c r="J1136" s="0" t="s">
        <v>5085</v>
      </c>
      <c r="K1136" s="0" t="s">
        <v>5086</v>
      </c>
      <c r="L1136" s="0" t="s">
        <v>5704</v>
      </c>
      <c r="M1136" s="0" t="s">
        <v>5698</v>
      </c>
      <c r="N1136" s="0" t="s">
        <v>127</v>
      </c>
      <c r="O1136" s="0" t="s">
        <v>3550</v>
      </c>
      <c r="P1136" s="0" t="s">
        <v>3550</v>
      </c>
      <c r="Q1136" s="0" t="s">
        <v>3551</v>
      </c>
      <c r="R1136" s="0" t="s">
        <v>4964</v>
      </c>
      <c r="S1136" s="0" t="s">
        <v>4965</v>
      </c>
      <c r="T1136" s="0" t="s">
        <v>3604</v>
      </c>
      <c r="U1136" s="0" t="s">
        <v>3605</v>
      </c>
      <c r="V1136" s="0" t="s">
        <v>3606</v>
      </c>
      <c r="W1136" s="0" t="s">
        <v>3607</v>
      </c>
      <c r="X1136" s="0" t="s">
        <v>3608</v>
      </c>
      <c r="Y1136" s="0" t="s">
        <v>3605</v>
      </c>
      <c r="Z1136" s="0" t="s">
        <v>5705</v>
      </c>
      <c r="AA1136" s="0" t="s">
        <v>5706</v>
      </c>
      <c r="AB1136" s="0" t="s">
        <v>5707</v>
      </c>
      <c r="AC1136" s="0" t="s">
        <v>19</v>
      </c>
      <c r="AD1136" s="0" t="s">
        <v>61</v>
      </c>
      <c r="AE1136" s="0" t="s">
        <v>19</v>
      </c>
      <c r="AF1136" s="0" t="s">
        <v>22</v>
      </c>
      <c r="AG1136" s="0" t="s">
        <v>22</v>
      </c>
      <c r="AH1136" s="0" t="s">
        <v>5708</v>
      </c>
      <c r="AI1136" s="0" t="s">
        <v>4224</v>
      </c>
      <c r="AJ1136" s="0" t="s">
        <v>22</v>
      </c>
      <c r="AK1136" s="0" t="s">
        <v>22</v>
      </c>
    </row>
    <row customHeight="1" ht="11.25">
      <c r="A1137" s="0" t="s">
        <v>22</v>
      </c>
      <c r="B1137" s="0" t="s">
        <v>48</v>
      </c>
      <c r="C1137" s="0" t="s">
        <v>50</v>
      </c>
      <c r="D1137" s="0" t="s">
        <v>22</v>
      </c>
      <c r="E1137" s="0" t="s">
        <v>5703</v>
      </c>
      <c r="F1137" s="0" t="s">
        <v>1328</v>
      </c>
      <c r="G1137" s="0" t="s">
        <v>3550</v>
      </c>
      <c r="H1137" s="0" t="s">
        <v>3550</v>
      </c>
      <c r="I1137" s="0" t="s">
        <v>3551</v>
      </c>
      <c r="J1137" s="0" t="s">
        <v>5085</v>
      </c>
      <c r="K1137" s="0" t="s">
        <v>5086</v>
      </c>
      <c r="L1137" s="0" t="s">
        <v>5704</v>
      </c>
      <c r="M1137" s="0" t="s">
        <v>5698</v>
      </c>
      <c r="N1137" s="0" t="s">
        <v>131</v>
      </c>
      <c r="O1137" s="0" t="s">
        <v>3550</v>
      </c>
      <c r="P1137" s="0" t="s">
        <v>3550</v>
      </c>
      <c r="Q1137" s="0" t="s">
        <v>3551</v>
      </c>
      <c r="R1137" s="0" t="s">
        <v>4961</v>
      </c>
      <c r="S1137" s="0" t="s">
        <v>4962</v>
      </c>
      <c r="T1137" s="0" t="s">
        <v>3604</v>
      </c>
      <c r="U1137" s="0" t="s">
        <v>3605</v>
      </c>
      <c r="V1137" s="0" t="s">
        <v>3606</v>
      </c>
      <c r="W1137" s="0" t="s">
        <v>3607</v>
      </c>
      <c r="X1137" s="0" t="s">
        <v>3608</v>
      </c>
      <c r="Y1137" s="0" t="s">
        <v>3605</v>
      </c>
      <c r="Z1137" s="0" t="s">
        <v>5705</v>
      </c>
      <c r="AA1137" s="0" t="s">
        <v>5706</v>
      </c>
      <c r="AB1137" s="0" t="s">
        <v>5707</v>
      </c>
      <c r="AC1137" s="0" t="s">
        <v>19</v>
      </c>
      <c r="AD1137" s="0" t="s">
        <v>61</v>
      </c>
      <c r="AE1137" s="0" t="s">
        <v>19</v>
      </c>
      <c r="AF1137" s="0" t="s">
        <v>22</v>
      </c>
      <c r="AG1137" s="0" t="s">
        <v>22</v>
      </c>
      <c r="AH1137" s="0" t="s">
        <v>5708</v>
      </c>
      <c r="AI1137" s="0" t="s">
        <v>4224</v>
      </c>
      <c r="AJ1137" s="0" t="s">
        <v>22</v>
      </c>
      <c r="AK1137" s="0" t="s">
        <v>22</v>
      </c>
    </row>
    <row customHeight="1" ht="11.25">
      <c r="A1138" s="0" t="s">
        <v>22</v>
      </c>
      <c r="B1138" s="0" t="s">
        <v>48</v>
      </c>
      <c r="C1138" s="0" t="s">
        <v>50</v>
      </c>
      <c r="D1138" s="0" t="s">
        <v>22</v>
      </c>
      <c r="E1138" s="0" t="s">
        <v>5703</v>
      </c>
      <c r="F1138" s="0" t="s">
        <v>1328</v>
      </c>
      <c r="G1138" s="0" t="s">
        <v>3550</v>
      </c>
      <c r="H1138" s="0" t="s">
        <v>3550</v>
      </c>
      <c r="I1138" s="0" t="s">
        <v>3551</v>
      </c>
      <c r="J1138" s="0" t="s">
        <v>5085</v>
      </c>
      <c r="K1138" s="0" t="s">
        <v>5086</v>
      </c>
      <c r="L1138" s="0" t="s">
        <v>5704</v>
      </c>
      <c r="M1138" s="0" t="s">
        <v>5698</v>
      </c>
      <c r="N1138" s="0" t="s">
        <v>92</v>
      </c>
      <c r="O1138" s="0" t="s">
        <v>3550</v>
      </c>
      <c r="P1138" s="0" t="s">
        <v>3550</v>
      </c>
      <c r="Q1138" s="0" t="s">
        <v>3551</v>
      </c>
      <c r="R1138" s="0" t="s">
        <v>5065</v>
      </c>
      <c r="S1138" s="0" t="s">
        <v>5066</v>
      </c>
      <c r="T1138" s="0" t="s">
        <v>3604</v>
      </c>
      <c r="U1138" s="0" t="s">
        <v>3605</v>
      </c>
      <c r="V1138" s="0" t="s">
        <v>3606</v>
      </c>
      <c r="W1138" s="0" t="s">
        <v>3607</v>
      </c>
      <c r="X1138" s="0" t="s">
        <v>3608</v>
      </c>
      <c r="Y1138" s="0" t="s">
        <v>3605</v>
      </c>
      <c r="Z1138" s="0" t="s">
        <v>5705</v>
      </c>
      <c r="AA1138" s="0" t="s">
        <v>5706</v>
      </c>
      <c r="AB1138" s="0" t="s">
        <v>5707</v>
      </c>
      <c r="AC1138" s="0" t="s">
        <v>19</v>
      </c>
      <c r="AD1138" s="0" t="s">
        <v>61</v>
      </c>
      <c r="AE1138" s="0" t="s">
        <v>19</v>
      </c>
      <c r="AF1138" s="0" t="s">
        <v>22</v>
      </c>
      <c r="AG1138" s="0" t="s">
        <v>22</v>
      </c>
      <c r="AH1138" s="0" t="s">
        <v>5708</v>
      </c>
      <c r="AI1138" s="0" t="s">
        <v>4224</v>
      </c>
      <c r="AJ1138" s="0" t="s">
        <v>22</v>
      </c>
      <c r="AK1138" s="0" t="s">
        <v>22</v>
      </c>
    </row>
    <row customHeight="1" ht="11.25">
      <c r="A1139" s="0" t="s">
        <v>22</v>
      </c>
      <c r="B1139" s="0" t="s">
        <v>48</v>
      </c>
      <c r="C1139" s="0" t="s">
        <v>50</v>
      </c>
      <c r="D1139" s="0" t="s">
        <v>22</v>
      </c>
      <c r="E1139" s="0" t="s">
        <v>5703</v>
      </c>
      <c r="F1139" s="0" t="s">
        <v>1328</v>
      </c>
      <c r="G1139" s="0" t="s">
        <v>3550</v>
      </c>
      <c r="H1139" s="0" t="s">
        <v>3550</v>
      </c>
      <c r="I1139" s="0" t="s">
        <v>3551</v>
      </c>
      <c r="J1139" s="0" t="s">
        <v>5085</v>
      </c>
      <c r="K1139" s="0" t="s">
        <v>5086</v>
      </c>
      <c r="L1139" s="0" t="s">
        <v>5704</v>
      </c>
      <c r="M1139" s="0" t="s">
        <v>5698</v>
      </c>
      <c r="N1139" s="0" t="s">
        <v>89</v>
      </c>
      <c r="O1139" s="0" t="s">
        <v>3550</v>
      </c>
      <c r="P1139" s="0" t="s">
        <v>3550</v>
      </c>
      <c r="Q1139" s="0" t="s">
        <v>3551</v>
      </c>
      <c r="R1139" s="0" t="s">
        <v>5105</v>
      </c>
      <c r="S1139" s="0" t="s">
        <v>5106</v>
      </c>
      <c r="T1139" s="0" t="s">
        <v>3604</v>
      </c>
      <c r="U1139" s="0" t="s">
        <v>3605</v>
      </c>
      <c r="V1139" s="0" t="s">
        <v>3606</v>
      </c>
      <c r="W1139" s="0" t="s">
        <v>3607</v>
      </c>
      <c r="X1139" s="0" t="s">
        <v>3608</v>
      </c>
      <c r="Y1139" s="0" t="s">
        <v>3605</v>
      </c>
      <c r="Z1139" s="0" t="s">
        <v>5705</v>
      </c>
      <c r="AA1139" s="0" t="s">
        <v>5706</v>
      </c>
      <c r="AB1139" s="0" t="s">
        <v>5707</v>
      </c>
      <c r="AC1139" s="0" t="s">
        <v>19</v>
      </c>
      <c r="AD1139" s="0" t="s">
        <v>61</v>
      </c>
      <c r="AE1139" s="0" t="s">
        <v>19</v>
      </c>
      <c r="AF1139" s="0" t="s">
        <v>22</v>
      </c>
      <c r="AG1139" s="0" t="s">
        <v>22</v>
      </c>
      <c r="AH1139" s="0" t="s">
        <v>5708</v>
      </c>
      <c r="AI1139" s="0" t="s">
        <v>4224</v>
      </c>
      <c r="AJ1139" s="0" t="s">
        <v>22</v>
      </c>
      <c r="AK1139" s="0" t="s">
        <v>22</v>
      </c>
    </row>
    <row customHeight="1" ht="11.25">
      <c r="A1140" s="0" t="s">
        <v>22</v>
      </c>
      <c r="B1140" s="0" t="s">
        <v>48</v>
      </c>
      <c r="C1140" s="0" t="s">
        <v>50</v>
      </c>
      <c r="D1140" s="0" t="s">
        <v>22</v>
      </c>
      <c r="E1140" s="0" t="s">
        <v>5703</v>
      </c>
      <c r="F1140" s="0" t="s">
        <v>1328</v>
      </c>
      <c r="G1140" s="0" t="s">
        <v>3550</v>
      </c>
      <c r="H1140" s="0" t="s">
        <v>3550</v>
      </c>
      <c r="I1140" s="0" t="s">
        <v>3551</v>
      </c>
      <c r="J1140" s="0" t="s">
        <v>5085</v>
      </c>
      <c r="K1140" s="0" t="s">
        <v>5086</v>
      </c>
      <c r="L1140" s="0" t="s">
        <v>5704</v>
      </c>
      <c r="M1140" s="0" t="s">
        <v>5698</v>
      </c>
      <c r="N1140" s="0" t="s">
        <v>90</v>
      </c>
      <c r="O1140" s="0" t="s">
        <v>3550</v>
      </c>
      <c r="P1140" s="0" t="s">
        <v>3550</v>
      </c>
      <c r="Q1140" s="0" t="s">
        <v>3551</v>
      </c>
      <c r="R1140" s="0" t="s">
        <v>5109</v>
      </c>
      <c r="S1140" s="0" t="s">
        <v>5110</v>
      </c>
      <c r="T1140" s="0" t="s">
        <v>3604</v>
      </c>
      <c r="U1140" s="0" t="s">
        <v>3605</v>
      </c>
      <c r="V1140" s="0" t="s">
        <v>3606</v>
      </c>
      <c r="W1140" s="0" t="s">
        <v>3607</v>
      </c>
      <c r="X1140" s="0" t="s">
        <v>3608</v>
      </c>
      <c r="Y1140" s="0" t="s">
        <v>3605</v>
      </c>
      <c r="Z1140" s="0" t="s">
        <v>5705</v>
      </c>
      <c r="AA1140" s="0" t="s">
        <v>5706</v>
      </c>
      <c r="AB1140" s="0" t="s">
        <v>5707</v>
      </c>
      <c r="AC1140" s="0" t="s">
        <v>19</v>
      </c>
      <c r="AD1140" s="0" t="s">
        <v>61</v>
      </c>
      <c r="AE1140" s="0" t="s">
        <v>19</v>
      </c>
      <c r="AF1140" s="0" t="s">
        <v>22</v>
      </c>
      <c r="AG1140" s="0" t="s">
        <v>22</v>
      </c>
      <c r="AH1140" s="0" t="s">
        <v>5708</v>
      </c>
      <c r="AI1140" s="0" t="s">
        <v>4224</v>
      </c>
      <c r="AJ1140" s="0" t="s">
        <v>22</v>
      </c>
      <c r="AK1140" s="0" t="s">
        <v>22</v>
      </c>
    </row>
    <row customHeight="1" ht="11.25">
      <c r="A1141" s="0" t="s">
        <v>22</v>
      </c>
      <c r="B1141" s="0" t="s">
        <v>48</v>
      </c>
      <c r="C1141" s="0" t="s">
        <v>50</v>
      </c>
      <c r="D1141" s="0" t="s">
        <v>22</v>
      </c>
      <c r="E1141" s="0" t="s">
        <v>5703</v>
      </c>
      <c r="F1141" s="0" t="s">
        <v>1328</v>
      </c>
      <c r="G1141" s="0" t="s">
        <v>3550</v>
      </c>
      <c r="H1141" s="0" t="s">
        <v>3550</v>
      </c>
      <c r="I1141" s="0" t="s">
        <v>3551</v>
      </c>
      <c r="J1141" s="0" t="s">
        <v>5085</v>
      </c>
      <c r="K1141" s="0" t="s">
        <v>5086</v>
      </c>
      <c r="L1141" s="0" t="s">
        <v>5704</v>
      </c>
      <c r="M1141" s="0" t="s">
        <v>5698</v>
      </c>
      <c r="N1141" s="0" t="s">
        <v>157</v>
      </c>
      <c r="O1141" s="0" t="s">
        <v>3550</v>
      </c>
      <c r="P1141" s="0" t="s">
        <v>3550</v>
      </c>
      <c r="Q1141" s="0" t="s">
        <v>3551</v>
      </c>
      <c r="R1141" s="0" t="s">
        <v>5081</v>
      </c>
      <c r="S1141" s="0" t="s">
        <v>5082</v>
      </c>
      <c r="T1141" s="0" t="s">
        <v>3604</v>
      </c>
      <c r="U1141" s="0" t="s">
        <v>3605</v>
      </c>
      <c r="V1141" s="0" t="s">
        <v>3606</v>
      </c>
      <c r="W1141" s="0" t="s">
        <v>3607</v>
      </c>
      <c r="X1141" s="0" t="s">
        <v>3608</v>
      </c>
      <c r="Y1141" s="0" t="s">
        <v>3605</v>
      </c>
      <c r="Z1141" s="0" t="s">
        <v>5705</v>
      </c>
      <c r="AA1141" s="0" t="s">
        <v>5706</v>
      </c>
      <c r="AB1141" s="0" t="s">
        <v>5707</v>
      </c>
      <c r="AC1141" s="0" t="s">
        <v>19</v>
      </c>
      <c r="AD1141" s="0" t="s">
        <v>61</v>
      </c>
      <c r="AE1141" s="0" t="s">
        <v>19</v>
      </c>
      <c r="AF1141" s="0" t="s">
        <v>22</v>
      </c>
      <c r="AG1141" s="0" t="s">
        <v>22</v>
      </c>
      <c r="AH1141" s="0" t="s">
        <v>5708</v>
      </c>
      <c r="AI1141" s="0" t="s">
        <v>4224</v>
      </c>
      <c r="AJ1141" s="0" t="s">
        <v>22</v>
      </c>
      <c r="AK1141" s="0" t="s">
        <v>22</v>
      </c>
    </row>
    <row customHeight="1" ht="11.25">
      <c r="A1142" s="0" t="s">
        <v>22</v>
      </c>
      <c r="B1142" s="0" t="s">
        <v>48</v>
      </c>
      <c r="C1142" s="0" t="s">
        <v>50</v>
      </c>
      <c r="D1142" s="0" t="s">
        <v>22</v>
      </c>
      <c r="E1142" s="0" t="s">
        <v>5703</v>
      </c>
      <c r="F1142" s="0" t="s">
        <v>1328</v>
      </c>
      <c r="G1142" s="0" t="s">
        <v>3550</v>
      </c>
      <c r="H1142" s="0" t="s">
        <v>3550</v>
      </c>
      <c r="I1142" s="0" t="s">
        <v>3551</v>
      </c>
      <c r="J1142" s="0" t="s">
        <v>5085</v>
      </c>
      <c r="K1142" s="0" t="s">
        <v>5086</v>
      </c>
      <c r="L1142" s="0" t="s">
        <v>5704</v>
      </c>
      <c r="M1142" s="0" t="s">
        <v>5698</v>
      </c>
      <c r="N1142" s="0" t="s">
        <v>117</v>
      </c>
      <c r="O1142" s="0" t="s">
        <v>3550</v>
      </c>
      <c r="P1142" s="0" t="s">
        <v>3550</v>
      </c>
      <c r="Q1142" s="0" t="s">
        <v>3551</v>
      </c>
      <c r="R1142" s="0" t="s">
        <v>5067</v>
      </c>
      <c r="S1142" s="0" t="s">
        <v>5068</v>
      </c>
      <c r="T1142" s="0" t="s">
        <v>3604</v>
      </c>
      <c r="U1142" s="0" t="s">
        <v>3605</v>
      </c>
      <c r="V1142" s="0" t="s">
        <v>3606</v>
      </c>
      <c r="W1142" s="0" t="s">
        <v>3607</v>
      </c>
      <c r="X1142" s="0" t="s">
        <v>3608</v>
      </c>
      <c r="Y1142" s="0" t="s">
        <v>3605</v>
      </c>
      <c r="Z1142" s="0" t="s">
        <v>5705</v>
      </c>
      <c r="AA1142" s="0" t="s">
        <v>5706</v>
      </c>
      <c r="AB1142" s="0" t="s">
        <v>5707</v>
      </c>
      <c r="AC1142" s="0" t="s">
        <v>19</v>
      </c>
      <c r="AD1142" s="0" t="s">
        <v>61</v>
      </c>
      <c r="AE1142" s="0" t="s">
        <v>19</v>
      </c>
      <c r="AF1142" s="0" t="s">
        <v>22</v>
      </c>
      <c r="AG1142" s="0" t="s">
        <v>22</v>
      </c>
      <c r="AH1142" s="0" t="s">
        <v>5708</v>
      </c>
      <c r="AI1142" s="0" t="s">
        <v>4224</v>
      </c>
      <c r="AJ1142" s="0" t="s">
        <v>22</v>
      </c>
      <c r="AK1142" s="0" t="s">
        <v>22</v>
      </c>
    </row>
    <row customHeight="1" ht="11.25">
      <c r="A1143" s="0" t="s">
        <v>22</v>
      </c>
      <c r="B1143" s="0" t="s">
        <v>48</v>
      </c>
      <c r="C1143" s="0" t="s">
        <v>50</v>
      </c>
      <c r="D1143" s="0" t="s">
        <v>22</v>
      </c>
      <c r="E1143" s="0" t="s">
        <v>5703</v>
      </c>
      <c r="F1143" s="0" t="s">
        <v>1328</v>
      </c>
      <c r="G1143" s="0" t="s">
        <v>3550</v>
      </c>
      <c r="H1143" s="0" t="s">
        <v>3550</v>
      </c>
      <c r="I1143" s="0" t="s">
        <v>3551</v>
      </c>
      <c r="J1143" s="0" t="s">
        <v>5085</v>
      </c>
      <c r="K1143" s="0" t="s">
        <v>5086</v>
      </c>
      <c r="L1143" s="0" t="s">
        <v>5704</v>
      </c>
      <c r="M1143" s="0" t="s">
        <v>5698</v>
      </c>
      <c r="N1143" s="0" t="s">
        <v>98</v>
      </c>
      <c r="O1143" s="0" t="s">
        <v>3550</v>
      </c>
      <c r="P1143" s="0" t="s">
        <v>3550</v>
      </c>
      <c r="Q1143" s="0" t="s">
        <v>3551</v>
      </c>
      <c r="R1143" s="0" t="s">
        <v>5085</v>
      </c>
      <c r="S1143" s="0" t="s">
        <v>5086</v>
      </c>
      <c r="T1143" s="0" t="s">
        <v>3604</v>
      </c>
      <c r="U1143" s="0" t="s">
        <v>3605</v>
      </c>
      <c r="V1143" s="0" t="s">
        <v>3606</v>
      </c>
      <c r="W1143" s="0" t="s">
        <v>3607</v>
      </c>
      <c r="X1143" s="0" t="s">
        <v>3608</v>
      </c>
      <c r="Y1143" s="0" t="s">
        <v>3605</v>
      </c>
      <c r="Z1143" s="0" t="s">
        <v>5705</v>
      </c>
      <c r="AA1143" s="0" t="s">
        <v>5706</v>
      </c>
      <c r="AB1143" s="0" t="s">
        <v>5707</v>
      </c>
      <c r="AC1143" s="0" t="s">
        <v>19</v>
      </c>
      <c r="AD1143" s="0" t="s">
        <v>61</v>
      </c>
      <c r="AE1143" s="0" t="s">
        <v>19</v>
      </c>
      <c r="AF1143" s="0" t="s">
        <v>22</v>
      </c>
      <c r="AG1143" s="0" t="s">
        <v>22</v>
      </c>
      <c r="AH1143" s="0" t="s">
        <v>5708</v>
      </c>
      <c r="AI1143" s="0" t="s">
        <v>4224</v>
      </c>
      <c r="AJ1143" s="0" t="s">
        <v>22</v>
      </c>
      <c r="AK1143" s="0" t="s">
        <v>22</v>
      </c>
    </row>
    <row customHeight="1" ht="11.25">
      <c r="A1144" s="0" t="s">
        <v>22</v>
      </c>
      <c r="B1144" s="0" t="s">
        <v>48</v>
      </c>
      <c r="C1144" s="0" t="s">
        <v>50</v>
      </c>
      <c r="D1144" s="0" t="s">
        <v>22</v>
      </c>
      <c r="E1144" s="0" t="s">
        <v>5703</v>
      </c>
      <c r="F1144" s="0" t="s">
        <v>1328</v>
      </c>
      <c r="G1144" s="0" t="s">
        <v>3550</v>
      </c>
      <c r="H1144" s="0" t="s">
        <v>3550</v>
      </c>
      <c r="I1144" s="0" t="s">
        <v>3551</v>
      </c>
      <c r="J1144" s="0" t="s">
        <v>5085</v>
      </c>
      <c r="K1144" s="0" t="s">
        <v>5086</v>
      </c>
      <c r="L1144" s="0" t="s">
        <v>5704</v>
      </c>
      <c r="M1144" s="0" t="s">
        <v>5698</v>
      </c>
      <c r="N1144" s="0" t="s">
        <v>101</v>
      </c>
      <c r="O1144" s="0" t="s">
        <v>3550</v>
      </c>
      <c r="P1144" s="0" t="s">
        <v>3550</v>
      </c>
      <c r="Q1144" s="0" t="s">
        <v>3551</v>
      </c>
      <c r="R1144" s="0" t="s">
        <v>5085</v>
      </c>
      <c r="S1144" s="0" t="s">
        <v>5086</v>
      </c>
      <c r="T1144" s="0" t="s">
        <v>3604</v>
      </c>
      <c r="U1144" s="0" t="s">
        <v>3605</v>
      </c>
      <c r="V1144" s="0" t="s">
        <v>3606</v>
      </c>
      <c r="W1144" s="0" t="s">
        <v>3607</v>
      </c>
      <c r="X1144" s="0" t="s">
        <v>3608</v>
      </c>
      <c r="Y1144" s="0" t="s">
        <v>3605</v>
      </c>
      <c r="Z1144" s="0" t="s">
        <v>5705</v>
      </c>
      <c r="AA1144" s="0" t="s">
        <v>5706</v>
      </c>
      <c r="AB1144" s="0" t="s">
        <v>5707</v>
      </c>
      <c r="AC1144" s="0" t="s">
        <v>19</v>
      </c>
      <c r="AD1144" s="0" t="s">
        <v>61</v>
      </c>
      <c r="AE1144" s="0" t="s">
        <v>19</v>
      </c>
      <c r="AF1144" s="0" t="s">
        <v>22</v>
      </c>
      <c r="AG1144" s="0" t="s">
        <v>22</v>
      </c>
      <c r="AH1144" s="0" t="s">
        <v>5708</v>
      </c>
      <c r="AI1144" s="0" t="s">
        <v>4224</v>
      </c>
      <c r="AJ1144" s="0" t="s">
        <v>22</v>
      </c>
      <c r="AK1144" s="0" t="s">
        <v>22</v>
      </c>
    </row>
    <row customHeight="1" ht="11.25">
      <c r="A1145" s="0" t="s">
        <v>22</v>
      </c>
      <c r="B1145" s="0" t="s">
        <v>48</v>
      </c>
      <c r="C1145" s="0" t="s">
        <v>50</v>
      </c>
      <c r="D1145" s="0" t="s">
        <v>22</v>
      </c>
      <c r="E1145" s="0" t="s">
        <v>5703</v>
      </c>
      <c r="F1145" s="0" t="s">
        <v>1328</v>
      </c>
      <c r="G1145" s="0" t="s">
        <v>3550</v>
      </c>
      <c r="H1145" s="0" t="s">
        <v>3550</v>
      </c>
      <c r="I1145" s="0" t="s">
        <v>3551</v>
      </c>
      <c r="J1145" s="0" t="s">
        <v>5085</v>
      </c>
      <c r="K1145" s="0" t="s">
        <v>5086</v>
      </c>
      <c r="L1145" s="0" t="s">
        <v>5704</v>
      </c>
      <c r="M1145" s="0" t="s">
        <v>5698</v>
      </c>
      <c r="N1145" s="0" t="s">
        <v>150</v>
      </c>
      <c r="O1145" s="0" t="s">
        <v>3550</v>
      </c>
      <c r="P1145" s="0" t="s">
        <v>3550</v>
      </c>
      <c r="Q1145" s="0" t="s">
        <v>3551</v>
      </c>
      <c r="R1145" s="0" t="s">
        <v>5099</v>
      </c>
      <c r="S1145" s="0" t="s">
        <v>5100</v>
      </c>
      <c r="T1145" s="0" t="s">
        <v>3604</v>
      </c>
      <c r="U1145" s="0" t="s">
        <v>3605</v>
      </c>
      <c r="V1145" s="0" t="s">
        <v>3606</v>
      </c>
      <c r="W1145" s="0" t="s">
        <v>3607</v>
      </c>
      <c r="X1145" s="0" t="s">
        <v>3608</v>
      </c>
      <c r="Y1145" s="0" t="s">
        <v>3605</v>
      </c>
      <c r="Z1145" s="0" t="s">
        <v>5705</v>
      </c>
      <c r="AA1145" s="0" t="s">
        <v>5706</v>
      </c>
      <c r="AB1145" s="0" t="s">
        <v>5707</v>
      </c>
      <c r="AC1145" s="0" t="s">
        <v>19</v>
      </c>
      <c r="AD1145" s="0" t="s">
        <v>61</v>
      </c>
      <c r="AE1145" s="0" t="s">
        <v>19</v>
      </c>
      <c r="AF1145" s="0" t="s">
        <v>22</v>
      </c>
      <c r="AG1145" s="0" t="s">
        <v>22</v>
      </c>
      <c r="AH1145" s="0" t="s">
        <v>5708</v>
      </c>
      <c r="AI1145" s="0" t="s">
        <v>4224</v>
      </c>
      <c r="AJ1145" s="0" t="s">
        <v>22</v>
      </c>
      <c r="AK1145" s="0" t="s">
        <v>22</v>
      </c>
    </row>
    <row customHeight="1" ht="11.25">
      <c r="A1146" s="0" t="s">
        <v>22</v>
      </c>
      <c r="B1146" s="0" t="s">
        <v>48</v>
      </c>
      <c r="C1146" s="0" t="s">
        <v>50</v>
      </c>
      <c r="D1146" s="0" t="s">
        <v>22</v>
      </c>
      <c r="E1146" s="0" t="s">
        <v>5703</v>
      </c>
      <c r="F1146" s="0" t="s">
        <v>1328</v>
      </c>
      <c r="G1146" s="0" t="s">
        <v>3550</v>
      </c>
      <c r="H1146" s="0" t="s">
        <v>3550</v>
      </c>
      <c r="I1146" s="0" t="s">
        <v>3551</v>
      </c>
      <c r="J1146" s="0" t="s">
        <v>5085</v>
      </c>
      <c r="K1146" s="0" t="s">
        <v>5086</v>
      </c>
      <c r="L1146" s="0" t="s">
        <v>5704</v>
      </c>
      <c r="M1146" s="0" t="s">
        <v>5698</v>
      </c>
      <c r="N1146" s="0" t="s">
        <v>144</v>
      </c>
      <c r="O1146" s="0" t="s">
        <v>3550</v>
      </c>
      <c r="P1146" s="0" t="s">
        <v>3550</v>
      </c>
      <c r="Q1146" s="0" t="s">
        <v>3551</v>
      </c>
      <c r="R1146" s="0" t="s">
        <v>5125</v>
      </c>
      <c r="S1146" s="0" t="s">
        <v>5126</v>
      </c>
      <c r="T1146" s="0" t="s">
        <v>3604</v>
      </c>
      <c r="U1146" s="0" t="s">
        <v>3605</v>
      </c>
      <c r="V1146" s="0" t="s">
        <v>3606</v>
      </c>
      <c r="W1146" s="0" t="s">
        <v>3607</v>
      </c>
      <c r="X1146" s="0" t="s">
        <v>3608</v>
      </c>
      <c r="Y1146" s="0" t="s">
        <v>3605</v>
      </c>
      <c r="Z1146" s="0" t="s">
        <v>5705</v>
      </c>
      <c r="AA1146" s="0" t="s">
        <v>5706</v>
      </c>
      <c r="AB1146" s="0" t="s">
        <v>5707</v>
      </c>
      <c r="AC1146" s="0" t="s">
        <v>19</v>
      </c>
      <c r="AD1146" s="0" t="s">
        <v>61</v>
      </c>
      <c r="AE1146" s="0" t="s">
        <v>19</v>
      </c>
      <c r="AF1146" s="0" t="s">
        <v>22</v>
      </c>
      <c r="AG1146" s="0" t="s">
        <v>22</v>
      </c>
      <c r="AH1146" s="0" t="s">
        <v>5708</v>
      </c>
      <c r="AI1146" s="0" t="s">
        <v>4224</v>
      </c>
      <c r="AJ1146" s="0" t="s">
        <v>22</v>
      </c>
      <c r="AK1146" s="0" t="s">
        <v>22</v>
      </c>
    </row>
    <row customHeight="1" ht="11.25">
      <c r="A1147" s="0" t="s">
        <v>22</v>
      </c>
      <c r="B1147" s="0" t="s">
        <v>48</v>
      </c>
      <c r="C1147" s="0" t="s">
        <v>50</v>
      </c>
      <c r="D1147" s="0" t="s">
        <v>22</v>
      </c>
      <c r="E1147" s="0" t="s">
        <v>5703</v>
      </c>
      <c r="F1147" s="0" t="s">
        <v>1328</v>
      </c>
      <c r="G1147" s="0" t="s">
        <v>3550</v>
      </c>
      <c r="H1147" s="0" t="s">
        <v>3550</v>
      </c>
      <c r="I1147" s="0" t="s">
        <v>3551</v>
      </c>
      <c r="J1147" s="0" t="s">
        <v>5085</v>
      </c>
      <c r="K1147" s="0" t="s">
        <v>5086</v>
      </c>
      <c r="L1147" s="0" t="s">
        <v>5704</v>
      </c>
      <c r="M1147" s="0" t="s">
        <v>5698</v>
      </c>
      <c r="N1147" s="0" t="s">
        <v>121</v>
      </c>
      <c r="O1147" s="0" t="s">
        <v>3550</v>
      </c>
      <c r="P1147" s="0" t="s">
        <v>3550</v>
      </c>
      <c r="Q1147" s="0" t="s">
        <v>3551</v>
      </c>
      <c r="R1147" s="0" t="s">
        <v>4968</v>
      </c>
      <c r="S1147" s="0" t="s">
        <v>4969</v>
      </c>
      <c r="T1147" s="0" t="s">
        <v>3604</v>
      </c>
      <c r="U1147" s="0" t="s">
        <v>3605</v>
      </c>
      <c r="V1147" s="0" t="s">
        <v>3606</v>
      </c>
      <c r="W1147" s="0" t="s">
        <v>3607</v>
      </c>
      <c r="X1147" s="0" t="s">
        <v>3608</v>
      </c>
      <c r="Y1147" s="0" t="s">
        <v>3605</v>
      </c>
      <c r="Z1147" s="0" t="s">
        <v>5705</v>
      </c>
      <c r="AA1147" s="0" t="s">
        <v>5706</v>
      </c>
      <c r="AB1147" s="0" t="s">
        <v>5707</v>
      </c>
      <c r="AC1147" s="0" t="s">
        <v>19</v>
      </c>
      <c r="AD1147" s="0" t="s">
        <v>61</v>
      </c>
      <c r="AE1147" s="0" t="s">
        <v>19</v>
      </c>
      <c r="AF1147" s="0" t="s">
        <v>22</v>
      </c>
      <c r="AG1147" s="0" t="s">
        <v>22</v>
      </c>
      <c r="AH1147" s="0" t="s">
        <v>5708</v>
      </c>
      <c r="AI1147" s="0" t="s">
        <v>4224</v>
      </c>
      <c r="AJ1147" s="0" t="s">
        <v>22</v>
      </c>
      <c r="AK1147" s="0" t="s">
        <v>22</v>
      </c>
    </row>
    <row customHeight="1" ht="11.25">
      <c r="A1148" s="0" t="s">
        <v>22</v>
      </c>
      <c r="B1148" s="0" t="s">
        <v>48</v>
      </c>
      <c r="C1148" s="0" t="s">
        <v>50</v>
      </c>
      <c r="D1148" s="0" t="s">
        <v>22</v>
      </c>
      <c r="E1148" s="0" t="s">
        <v>5703</v>
      </c>
      <c r="F1148" s="0" t="s">
        <v>1328</v>
      </c>
      <c r="G1148" s="0" t="s">
        <v>3550</v>
      </c>
      <c r="H1148" s="0" t="s">
        <v>3550</v>
      </c>
      <c r="I1148" s="0" t="s">
        <v>3551</v>
      </c>
      <c r="J1148" s="0" t="s">
        <v>5085</v>
      </c>
      <c r="K1148" s="0" t="s">
        <v>5086</v>
      </c>
      <c r="L1148" s="0" t="s">
        <v>5704</v>
      </c>
      <c r="M1148" s="0" t="s">
        <v>5698</v>
      </c>
      <c r="N1148" s="0" t="s">
        <v>124</v>
      </c>
      <c r="O1148" s="0" t="s">
        <v>3550</v>
      </c>
      <c r="P1148" s="0" t="s">
        <v>3550</v>
      </c>
      <c r="Q1148" s="0" t="s">
        <v>3551</v>
      </c>
      <c r="R1148" s="0" t="s">
        <v>4974</v>
      </c>
      <c r="S1148" s="0" t="s">
        <v>4975</v>
      </c>
      <c r="T1148" s="0" t="s">
        <v>3604</v>
      </c>
      <c r="U1148" s="0" t="s">
        <v>3605</v>
      </c>
      <c r="V1148" s="0" t="s">
        <v>3606</v>
      </c>
      <c r="W1148" s="0" t="s">
        <v>3607</v>
      </c>
      <c r="X1148" s="0" t="s">
        <v>3608</v>
      </c>
      <c r="Y1148" s="0" t="s">
        <v>3605</v>
      </c>
      <c r="Z1148" s="0" t="s">
        <v>5705</v>
      </c>
      <c r="AA1148" s="0" t="s">
        <v>5706</v>
      </c>
      <c r="AB1148" s="0" t="s">
        <v>5707</v>
      </c>
      <c r="AC1148" s="0" t="s">
        <v>19</v>
      </c>
      <c r="AD1148" s="0" t="s">
        <v>61</v>
      </c>
      <c r="AE1148" s="0" t="s">
        <v>19</v>
      </c>
      <c r="AF1148" s="0" t="s">
        <v>22</v>
      </c>
      <c r="AG1148" s="0" t="s">
        <v>22</v>
      </c>
      <c r="AH1148" s="0" t="s">
        <v>5708</v>
      </c>
      <c r="AI1148" s="0" t="s">
        <v>4224</v>
      </c>
      <c r="AJ1148" s="0" t="s">
        <v>22</v>
      </c>
      <c r="AK1148" s="0" t="s">
        <v>22</v>
      </c>
    </row>
    <row customHeight="1" ht="11.25">
      <c r="A1149" s="0" t="s">
        <v>22</v>
      </c>
      <c r="B1149" s="0" t="s">
        <v>48</v>
      </c>
      <c r="C1149" s="0" t="s">
        <v>50</v>
      </c>
      <c r="D1149" s="0" t="s">
        <v>22</v>
      </c>
      <c r="E1149" s="0" t="s">
        <v>5703</v>
      </c>
      <c r="F1149" s="0" t="s">
        <v>1328</v>
      </c>
      <c r="G1149" s="0" t="s">
        <v>3550</v>
      </c>
      <c r="H1149" s="0" t="s">
        <v>3550</v>
      </c>
      <c r="I1149" s="0" t="s">
        <v>3551</v>
      </c>
      <c r="J1149" s="0" t="s">
        <v>5085</v>
      </c>
      <c r="K1149" s="0" t="s">
        <v>5086</v>
      </c>
      <c r="L1149" s="0" t="s">
        <v>5704</v>
      </c>
      <c r="M1149" s="0" t="s">
        <v>5698</v>
      </c>
      <c r="N1149" s="0" t="s">
        <v>128</v>
      </c>
      <c r="O1149" s="0" t="s">
        <v>3550</v>
      </c>
      <c r="P1149" s="0" t="s">
        <v>3550</v>
      </c>
      <c r="Q1149" s="0" t="s">
        <v>3551</v>
      </c>
      <c r="R1149" s="0" t="s">
        <v>4985</v>
      </c>
      <c r="S1149" s="0" t="s">
        <v>4986</v>
      </c>
      <c r="T1149" s="0" t="s">
        <v>3604</v>
      </c>
      <c r="U1149" s="0" t="s">
        <v>3605</v>
      </c>
      <c r="V1149" s="0" t="s">
        <v>3606</v>
      </c>
      <c r="W1149" s="0" t="s">
        <v>3607</v>
      </c>
      <c r="X1149" s="0" t="s">
        <v>3608</v>
      </c>
      <c r="Y1149" s="0" t="s">
        <v>3605</v>
      </c>
      <c r="Z1149" s="0" t="s">
        <v>5705</v>
      </c>
      <c r="AA1149" s="0" t="s">
        <v>5706</v>
      </c>
      <c r="AB1149" s="0" t="s">
        <v>5707</v>
      </c>
      <c r="AC1149" s="0" t="s">
        <v>19</v>
      </c>
      <c r="AD1149" s="0" t="s">
        <v>61</v>
      </c>
      <c r="AE1149" s="0" t="s">
        <v>19</v>
      </c>
      <c r="AF1149" s="0" t="s">
        <v>22</v>
      </c>
      <c r="AG1149" s="0" t="s">
        <v>22</v>
      </c>
      <c r="AH1149" s="0" t="s">
        <v>5708</v>
      </c>
      <c r="AI1149" s="0" t="s">
        <v>4224</v>
      </c>
      <c r="AJ1149" s="0" t="s">
        <v>22</v>
      </c>
      <c r="AK1149" s="0" t="s">
        <v>22</v>
      </c>
    </row>
    <row customHeight="1" ht="11.25">
      <c r="A1150" s="0" t="s">
        <v>22</v>
      </c>
      <c r="B1150" s="0" t="s">
        <v>48</v>
      </c>
      <c r="C1150" s="0" t="s">
        <v>50</v>
      </c>
      <c r="D1150" s="0" t="s">
        <v>22</v>
      </c>
      <c r="E1150" s="0" t="s">
        <v>5703</v>
      </c>
      <c r="F1150" s="0" t="s">
        <v>1328</v>
      </c>
      <c r="G1150" s="0" t="s">
        <v>162</v>
      </c>
      <c r="H1150" s="0" t="s">
        <v>162</v>
      </c>
      <c r="I1150" s="0" t="s">
        <v>163</v>
      </c>
      <c r="J1150" s="0" t="s">
        <v>5085</v>
      </c>
      <c r="K1150" s="0" t="s">
        <v>5091</v>
      </c>
      <c r="L1150" s="0" t="s">
        <v>5704</v>
      </c>
      <c r="M1150" s="0" t="s">
        <v>5698</v>
      </c>
      <c r="N1150" s="0" t="s">
        <v>98</v>
      </c>
      <c r="O1150" s="0" t="s">
        <v>162</v>
      </c>
      <c r="P1150" s="0" t="s">
        <v>162</v>
      </c>
      <c r="Q1150" s="0" t="s">
        <v>163</v>
      </c>
      <c r="R1150" s="0" t="s">
        <v>5085</v>
      </c>
      <c r="S1150" s="0" t="s">
        <v>5091</v>
      </c>
      <c r="T1150" s="0" t="s">
        <v>3604</v>
      </c>
      <c r="U1150" s="0" t="s">
        <v>3605</v>
      </c>
      <c r="V1150" s="0" t="s">
        <v>3606</v>
      </c>
      <c r="W1150" s="0" t="s">
        <v>3607</v>
      </c>
      <c r="X1150" s="0" t="s">
        <v>3608</v>
      </c>
      <c r="Y1150" s="0" t="s">
        <v>3605</v>
      </c>
      <c r="Z1150" s="0" t="s">
        <v>5705</v>
      </c>
      <c r="AA1150" s="0" t="s">
        <v>5706</v>
      </c>
      <c r="AB1150" s="0" t="s">
        <v>5707</v>
      </c>
      <c r="AC1150" s="0" t="s">
        <v>19</v>
      </c>
      <c r="AD1150" s="0" t="s">
        <v>61</v>
      </c>
      <c r="AE1150" s="0" t="s">
        <v>19</v>
      </c>
      <c r="AF1150" s="0" t="s">
        <v>22</v>
      </c>
      <c r="AG1150" s="0" t="s">
        <v>22</v>
      </c>
      <c r="AH1150" s="0" t="s">
        <v>5708</v>
      </c>
      <c r="AI1150" s="0" t="s">
        <v>4224</v>
      </c>
      <c r="AJ1150" s="0" t="s">
        <v>22</v>
      </c>
      <c r="AK1150" s="0" t="s">
        <v>22</v>
      </c>
    </row>
    <row customHeight="1" ht="11.25">
      <c r="A1151" s="0" t="s">
        <v>22</v>
      </c>
      <c r="B1151" s="0" t="s">
        <v>48</v>
      </c>
      <c r="C1151" s="0" t="s">
        <v>50</v>
      </c>
      <c r="D1151" s="0" t="s">
        <v>22</v>
      </c>
      <c r="E1151" s="0" t="s">
        <v>5709</v>
      </c>
      <c r="F1151" s="0" t="s">
        <v>1306</v>
      </c>
      <c r="G1151" s="0" t="s">
        <v>3552</v>
      </c>
      <c r="H1151" s="0" t="s">
        <v>3552</v>
      </c>
      <c r="I1151" s="0" t="s">
        <v>3553</v>
      </c>
      <c r="J1151" s="0" t="s">
        <v>5710</v>
      </c>
      <c r="K1151" s="0" t="s">
        <v>5711</v>
      </c>
      <c r="L1151" s="0" t="s">
        <v>5712</v>
      </c>
      <c r="M1151" s="0" t="s">
        <v>1261</v>
      </c>
      <c r="N1151" s="0" t="s">
        <v>98</v>
      </c>
      <c r="O1151" s="0" t="s">
        <v>3552</v>
      </c>
      <c r="P1151" s="0" t="s">
        <v>3552</v>
      </c>
      <c r="Q1151" s="0" t="s">
        <v>3553</v>
      </c>
      <c r="R1151" s="0" t="s">
        <v>5710</v>
      </c>
      <c r="S1151" s="0" t="s">
        <v>5711</v>
      </c>
      <c r="T1151" s="0" t="s">
        <v>3604</v>
      </c>
      <c r="U1151" s="0" t="s">
        <v>3605</v>
      </c>
      <c r="V1151" s="0" t="s">
        <v>3606</v>
      </c>
      <c r="W1151" s="0" t="s">
        <v>3607</v>
      </c>
      <c r="X1151" s="0" t="s">
        <v>3608</v>
      </c>
      <c r="Y1151" s="0" t="s">
        <v>3605</v>
      </c>
      <c r="Z1151" s="0" t="s">
        <v>4038</v>
      </c>
      <c r="AA1151" s="0" t="s">
        <v>5529</v>
      </c>
      <c r="AB1151" s="0" t="s">
        <v>5713</v>
      </c>
      <c r="AC1151" s="0" t="s">
        <v>61</v>
      </c>
      <c r="AD1151" s="0" t="s">
        <v>19</v>
      </c>
      <c r="AE1151" s="0" t="s">
        <v>61</v>
      </c>
      <c r="AF1151" s="0" t="s">
        <v>3802</v>
      </c>
      <c r="AG1151" s="0" t="s">
        <v>3802</v>
      </c>
      <c r="AH1151" s="0" t="s">
        <v>22</v>
      </c>
      <c r="AI1151" s="0" t="s">
        <v>22</v>
      </c>
      <c r="AJ1151" s="0" t="s">
        <v>3622</v>
      </c>
      <c r="AK1151" s="0" t="s">
        <v>3622</v>
      </c>
    </row>
    <row customHeight="1" ht="11.25">
      <c r="A1152" s="0" t="s">
        <v>22</v>
      </c>
      <c r="B1152" s="0" t="s">
        <v>48</v>
      </c>
      <c r="C1152" s="0" t="s">
        <v>50</v>
      </c>
      <c r="D1152" s="0" t="s">
        <v>22</v>
      </c>
      <c r="E1152" s="0" t="s">
        <v>5709</v>
      </c>
      <c r="F1152" s="0" t="s">
        <v>1306</v>
      </c>
      <c r="G1152" s="0" t="s">
        <v>175</v>
      </c>
      <c r="H1152" s="0" t="s">
        <v>175</v>
      </c>
      <c r="I1152" s="0" t="s">
        <v>176</v>
      </c>
      <c r="J1152" s="0" t="s">
        <v>5710</v>
      </c>
      <c r="K1152" s="0" t="s">
        <v>5714</v>
      </c>
      <c r="L1152" s="0" t="s">
        <v>5712</v>
      </c>
      <c r="M1152" s="0" t="s">
        <v>1261</v>
      </c>
      <c r="N1152" s="0" t="s">
        <v>98</v>
      </c>
      <c r="O1152" s="0" t="s">
        <v>175</v>
      </c>
      <c r="P1152" s="0" t="s">
        <v>175</v>
      </c>
      <c r="Q1152" s="0" t="s">
        <v>176</v>
      </c>
      <c r="R1152" s="0" t="s">
        <v>5710</v>
      </c>
      <c r="S1152" s="0" t="s">
        <v>5714</v>
      </c>
      <c r="T1152" s="0" t="s">
        <v>3604</v>
      </c>
      <c r="U1152" s="0" t="s">
        <v>3605</v>
      </c>
      <c r="V1152" s="0" t="s">
        <v>3606</v>
      </c>
      <c r="W1152" s="0" t="s">
        <v>3607</v>
      </c>
      <c r="X1152" s="0" t="s">
        <v>3608</v>
      </c>
      <c r="Y1152" s="0" t="s">
        <v>3605</v>
      </c>
      <c r="Z1152" s="0" t="s">
        <v>4038</v>
      </c>
      <c r="AA1152" s="0" t="s">
        <v>5529</v>
      </c>
      <c r="AB1152" s="0" t="s">
        <v>5713</v>
      </c>
      <c r="AC1152" s="0" t="s">
        <v>61</v>
      </c>
      <c r="AD1152" s="0" t="s">
        <v>19</v>
      </c>
      <c r="AE1152" s="0" t="s">
        <v>61</v>
      </c>
      <c r="AF1152" s="0" t="s">
        <v>3802</v>
      </c>
      <c r="AG1152" s="0" t="s">
        <v>3802</v>
      </c>
      <c r="AH1152" s="0" t="s">
        <v>22</v>
      </c>
      <c r="AI1152" s="0" t="s">
        <v>22</v>
      </c>
      <c r="AJ1152" s="0" t="s">
        <v>3622</v>
      </c>
      <c r="AK1152" s="0" t="s">
        <v>3622</v>
      </c>
    </row>
    <row customHeight="1" ht="11.25">
      <c r="A1153" s="0" t="s">
        <v>22</v>
      </c>
      <c r="B1153" s="0" t="s">
        <v>48</v>
      </c>
      <c r="C1153" s="0" t="s">
        <v>50</v>
      </c>
      <c r="D1153" s="0" t="s">
        <v>22</v>
      </c>
      <c r="E1153" s="0" t="s">
        <v>5715</v>
      </c>
      <c r="F1153" s="0" t="s">
        <v>1328</v>
      </c>
      <c r="G1153" s="0" t="s">
        <v>103</v>
      </c>
      <c r="H1153" s="0" t="s">
        <v>103</v>
      </c>
      <c r="I1153" s="0" t="s">
        <v>104</v>
      </c>
      <c r="J1153" s="0" t="s">
        <v>4911</v>
      </c>
      <c r="K1153" s="0" t="s">
        <v>4912</v>
      </c>
      <c r="L1153" s="0" t="s">
        <v>4042</v>
      </c>
      <c r="M1153" s="0" t="s">
        <v>5698</v>
      </c>
      <c r="N1153" s="0" t="s">
        <v>98</v>
      </c>
      <c r="O1153" s="0" t="s">
        <v>103</v>
      </c>
      <c r="P1153" s="0" t="s">
        <v>103</v>
      </c>
      <c r="Q1153" s="0" t="s">
        <v>104</v>
      </c>
      <c r="R1153" s="0" t="s">
        <v>4911</v>
      </c>
      <c r="S1153" s="0" t="s">
        <v>4912</v>
      </c>
      <c r="T1153" s="0" t="s">
        <v>3604</v>
      </c>
      <c r="U1153" s="0" t="s">
        <v>3605</v>
      </c>
      <c r="V1153" s="0" t="s">
        <v>5716</v>
      </c>
      <c r="W1153" s="0" t="s">
        <v>3607</v>
      </c>
      <c r="X1153" s="0" t="s">
        <v>3608</v>
      </c>
      <c r="Y1153" s="0" t="s">
        <v>3605</v>
      </c>
      <c r="Z1153" s="0" t="s">
        <v>5717</v>
      </c>
      <c r="AA1153" s="0" t="s">
        <v>5706</v>
      </c>
      <c r="AB1153" s="0" t="s">
        <v>5718</v>
      </c>
      <c r="AC1153" s="0" t="s">
        <v>19</v>
      </c>
      <c r="AD1153" s="0" t="s">
        <v>61</v>
      </c>
      <c r="AE1153" s="0" t="s">
        <v>19</v>
      </c>
      <c r="AF1153" s="0" t="s">
        <v>22</v>
      </c>
      <c r="AG1153" s="0" t="s">
        <v>22</v>
      </c>
      <c r="AH1153" s="0" t="s">
        <v>5708</v>
      </c>
      <c r="AI1153" s="0" t="s">
        <v>4224</v>
      </c>
      <c r="AJ1153" s="0" t="s">
        <v>22</v>
      </c>
      <c r="AK1153" s="0" t="s">
        <v>22</v>
      </c>
    </row>
    <row customHeight="1" ht="11.25">
      <c r="A1154" s="0" t="s">
        <v>22</v>
      </c>
      <c r="B1154" s="0" t="s">
        <v>48</v>
      </c>
      <c r="C1154" s="0" t="s">
        <v>50</v>
      </c>
      <c r="D1154" s="0" t="s">
        <v>22</v>
      </c>
      <c r="E1154" s="0" t="s">
        <v>5715</v>
      </c>
      <c r="F1154" s="0" t="s">
        <v>1328</v>
      </c>
      <c r="G1154" s="0" t="s">
        <v>103</v>
      </c>
      <c r="H1154" s="0" t="s">
        <v>103</v>
      </c>
      <c r="I1154" s="0" t="s">
        <v>104</v>
      </c>
      <c r="J1154" s="0" t="s">
        <v>4911</v>
      </c>
      <c r="K1154" s="0" t="s">
        <v>4912</v>
      </c>
      <c r="L1154" s="0" t="s">
        <v>4042</v>
      </c>
      <c r="M1154" s="0" t="s">
        <v>5698</v>
      </c>
      <c r="N1154" s="0" t="s">
        <v>98</v>
      </c>
      <c r="O1154" s="0" t="s">
        <v>103</v>
      </c>
      <c r="P1154" s="0" t="s">
        <v>103</v>
      </c>
      <c r="Q1154" s="0" t="s">
        <v>104</v>
      </c>
      <c r="R1154" s="0" t="s">
        <v>4911</v>
      </c>
      <c r="S1154" s="0" t="s">
        <v>4912</v>
      </c>
      <c r="T1154" s="0" t="s">
        <v>3604</v>
      </c>
      <c r="U1154" s="0" t="s">
        <v>3605</v>
      </c>
      <c r="V1154" s="0" t="s">
        <v>5716</v>
      </c>
      <c r="W1154" s="0" t="s">
        <v>3607</v>
      </c>
      <c r="X1154" s="0" t="s">
        <v>3608</v>
      </c>
      <c r="Y1154" s="0" t="s">
        <v>3605</v>
      </c>
      <c r="Z1154" s="0" t="s">
        <v>5717</v>
      </c>
      <c r="AA1154" s="0" t="s">
        <v>5706</v>
      </c>
      <c r="AB1154" s="0" t="s">
        <v>5718</v>
      </c>
      <c r="AC1154" s="0" t="s">
        <v>19</v>
      </c>
      <c r="AD1154" s="0" t="s">
        <v>61</v>
      </c>
      <c r="AE1154" s="0" t="s">
        <v>19</v>
      </c>
      <c r="AF1154" s="0" t="s">
        <v>22</v>
      </c>
      <c r="AG1154" s="0" t="s">
        <v>22</v>
      </c>
      <c r="AH1154" s="0" t="s">
        <v>5708</v>
      </c>
      <c r="AI1154" s="0" t="s">
        <v>4224</v>
      </c>
      <c r="AJ1154" s="0" t="s">
        <v>22</v>
      </c>
      <c r="AK1154" s="0" t="s">
        <v>22</v>
      </c>
    </row>
    <row customHeight="1" ht="11.25">
      <c r="A1155" s="0" t="s">
        <v>22</v>
      </c>
      <c r="B1155" s="0" t="s">
        <v>48</v>
      </c>
      <c r="C1155" s="0" t="s">
        <v>50</v>
      </c>
      <c r="D1155" s="0" t="s">
        <v>22</v>
      </c>
      <c r="E1155" s="0" t="s">
        <v>5715</v>
      </c>
      <c r="F1155" s="0" t="s">
        <v>1328</v>
      </c>
      <c r="G1155" s="0" t="s">
        <v>103</v>
      </c>
      <c r="H1155" s="0" t="s">
        <v>103</v>
      </c>
      <c r="I1155" s="0" t="s">
        <v>104</v>
      </c>
      <c r="J1155" s="0" t="s">
        <v>4911</v>
      </c>
      <c r="K1155" s="0" t="s">
        <v>4912</v>
      </c>
      <c r="L1155" s="0" t="s">
        <v>4042</v>
      </c>
      <c r="M1155" s="0" t="s">
        <v>5698</v>
      </c>
      <c r="N1155" s="0" t="s">
        <v>164</v>
      </c>
      <c r="O1155" s="0" t="s">
        <v>3550</v>
      </c>
      <c r="P1155" s="0" t="s">
        <v>3550</v>
      </c>
      <c r="Q1155" s="0" t="s">
        <v>3551</v>
      </c>
      <c r="R1155" s="0" t="s">
        <v>5123</v>
      </c>
      <c r="S1155" s="0" t="s">
        <v>5124</v>
      </c>
      <c r="T1155" s="0" t="s">
        <v>3604</v>
      </c>
      <c r="U1155" s="0" t="s">
        <v>3605</v>
      </c>
      <c r="V1155" s="0" t="s">
        <v>5716</v>
      </c>
      <c r="W1155" s="0" t="s">
        <v>3607</v>
      </c>
      <c r="X1155" s="0" t="s">
        <v>3608</v>
      </c>
      <c r="Y1155" s="0" t="s">
        <v>3605</v>
      </c>
      <c r="Z1155" s="0" t="s">
        <v>5717</v>
      </c>
      <c r="AA1155" s="0" t="s">
        <v>5706</v>
      </c>
      <c r="AB1155" s="0" t="s">
        <v>5718</v>
      </c>
      <c r="AC1155" s="0" t="s">
        <v>19</v>
      </c>
      <c r="AD1155" s="0" t="s">
        <v>61</v>
      </c>
      <c r="AE1155" s="0" t="s">
        <v>19</v>
      </c>
      <c r="AF1155" s="0" t="s">
        <v>22</v>
      </c>
      <c r="AG1155" s="0" t="s">
        <v>22</v>
      </c>
      <c r="AH1155" s="0" t="s">
        <v>5708</v>
      </c>
      <c r="AI1155" s="0" t="s">
        <v>4224</v>
      </c>
      <c r="AJ1155" s="0" t="s">
        <v>22</v>
      </c>
      <c r="AK1155" s="0" t="s">
        <v>22</v>
      </c>
    </row>
    <row customHeight="1" ht="11.25">
      <c r="A1156" s="0" t="s">
        <v>22</v>
      </c>
      <c r="B1156" s="0" t="s">
        <v>48</v>
      </c>
      <c r="C1156" s="0" t="s">
        <v>50</v>
      </c>
      <c r="D1156" s="0" t="s">
        <v>22</v>
      </c>
      <c r="E1156" s="0" t="s">
        <v>5715</v>
      </c>
      <c r="F1156" s="0" t="s">
        <v>1328</v>
      </c>
      <c r="G1156" s="0" t="s">
        <v>103</v>
      </c>
      <c r="H1156" s="0" t="s">
        <v>103</v>
      </c>
      <c r="I1156" s="0" t="s">
        <v>104</v>
      </c>
      <c r="J1156" s="0" t="s">
        <v>4911</v>
      </c>
      <c r="K1156" s="0" t="s">
        <v>4912</v>
      </c>
      <c r="L1156" s="0" t="s">
        <v>4042</v>
      </c>
      <c r="M1156" s="0" t="s">
        <v>5698</v>
      </c>
      <c r="N1156" s="0" t="s">
        <v>117</v>
      </c>
      <c r="O1156" s="0" t="s">
        <v>3550</v>
      </c>
      <c r="P1156" s="0" t="s">
        <v>3550</v>
      </c>
      <c r="Q1156" s="0" t="s">
        <v>3551</v>
      </c>
      <c r="R1156" s="0" t="s">
        <v>5041</v>
      </c>
      <c r="S1156" s="0" t="s">
        <v>5042</v>
      </c>
      <c r="T1156" s="0" t="s">
        <v>3604</v>
      </c>
      <c r="U1156" s="0" t="s">
        <v>3605</v>
      </c>
      <c r="V1156" s="0" t="s">
        <v>5716</v>
      </c>
      <c r="W1156" s="0" t="s">
        <v>3607</v>
      </c>
      <c r="X1156" s="0" t="s">
        <v>3608</v>
      </c>
      <c r="Y1156" s="0" t="s">
        <v>3605</v>
      </c>
      <c r="Z1156" s="0" t="s">
        <v>5717</v>
      </c>
      <c r="AA1156" s="0" t="s">
        <v>5706</v>
      </c>
      <c r="AB1156" s="0" t="s">
        <v>5718</v>
      </c>
      <c r="AC1156" s="0" t="s">
        <v>19</v>
      </c>
      <c r="AD1156" s="0" t="s">
        <v>61</v>
      </c>
      <c r="AE1156" s="0" t="s">
        <v>19</v>
      </c>
      <c r="AF1156" s="0" t="s">
        <v>22</v>
      </c>
      <c r="AG1156" s="0" t="s">
        <v>22</v>
      </c>
      <c r="AH1156" s="0" t="s">
        <v>5708</v>
      </c>
      <c r="AI1156" s="0" t="s">
        <v>4224</v>
      </c>
      <c r="AJ1156" s="0" t="s">
        <v>22</v>
      </c>
      <c r="AK1156" s="0" t="s">
        <v>22</v>
      </c>
    </row>
    <row customHeight="1" ht="11.25">
      <c r="A1157" s="0" t="s">
        <v>22</v>
      </c>
      <c r="B1157" s="0" t="s">
        <v>48</v>
      </c>
      <c r="C1157" s="0" t="s">
        <v>50</v>
      </c>
      <c r="D1157" s="0" t="s">
        <v>22</v>
      </c>
      <c r="E1157" s="0" t="s">
        <v>5715</v>
      </c>
      <c r="F1157" s="0" t="s">
        <v>1328</v>
      </c>
      <c r="G1157" s="0" t="s">
        <v>103</v>
      </c>
      <c r="H1157" s="0" t="s">
        <v>103</v>
      </c>
      <c r="I1157" s="0" t="s">
        <v>104</v>
      </c>
      <c r="J1157" s="0" t="s">
        <v>4911</v>
      </c>
      <c r="K1157" s="0" t="s">
        <v>4912</v>
      </c>
      <c r="L1157" s="0" t="s">
        <v>4042</v>
      </c>
      <c r="M1157" s="0" t="s">
        <v>5698</v>
      </c>
      <c r="N1157" s="0" t="s">
        <v>141</v>
      </c>
      <c r="O1157" s="0" t="s">
        <v>3550</v>
      </c>
      <c r="P1157" s="0" t="s">
        <v>3550</v>
      </c>
      <c r="Q1157" s="0" t="s">
        <v>3551</v>
      </c>
      <c r="R1157" s="0" t="s">
        <v>3723</v>
      </c>
      <c r="S1157" s="0" t="s">
        <v>3724</v>
      </c>
      <c r="T1157" s="0" t="s">
        <v>3604</v>
      </c>
      <c r="U1157" s="0" t="s">
        <v>3605</v>
      </c>
      <c r="V1157" s="0" t="s">
        <v>5716</v>
      </c>
      <c r="W1157" s="0" t="s">
        <v>3607</v>
      </c>
      <c r="X1157" s="0" t="s">
        <v>3608</v>
      </c>
      <c r="Y1157" s="0" t="s">
        <v>3605</v>
      </c>
      <c r="Z1157" s="0" t="s">
        <v>5717</v>
      </c>
      <c r="AA1157" s="0" t="s">
        <v>5706</v>
      </c>
      <c r="AB1157" s="0" t="s">
        <v>5718</v>
      </c>
      <c r="AC1157" s="0" t="s">
        <v>19</v>
      </c>
      <c r="AD1157" s="0" t="s">
        <v>61</v>
      </c>
      <c r="AE1157" s="0" t="s">
        <v>19</v>
      </c>
      <c r="AF1157" s="0" t="s">
        <v>22</v>
      </c>
      <c r="AG1157" s="0" t="s">
        <v>22</v>
      </c>
      <c r="AH1157" s="0" t="s">
        <v>5708</v>
      </c>
      <c r="AI1157" s="0" t="s">
        <v>4224</v>
      </c>
      <c r="AJ1157" s="0" t="s">
        <v>22</v>
      </c>
      <c r="AK1157" s="0" t="s">
        <v>22</v>
      </c>
    </row>
    <row customHeight="1" ht="11.25">
      <c r="A1158" s="0" t="s">
        <v>22</v>
      </c>
      <c r="B1158" s="0" t="s">
        <v>48</v>
      </c>
      <c r="C1158" s="0" t="s">
        <v>50</v>
      </c>
      <c r="D1158" s="0" t="s">
        <v>22</v>
      </c>
      <c r="E1158" s="0" t="s">
        <v>5715</v>
      </c>
      <c r="F1158" s="0" t="s">
        <v>1328</v>
      </c>
      <c r="G1158" s="0" t="s">
        <v>103</v>
      </c>
      <c r="H1158" s="0" t="s">
        <v>103</v>
      </c>
      <c r="I1158" s="0" t="s">
        <v>104</v>
      </c>
      <c r="J1158" s="0" t="s">
        <v>4911</v>
      </c>
      <c r="K1158" s="0" t="s">
        <v>4912</v>
      </c>
      <c r="L1158" s="0" t="s">
        <v>4042</v>
      </c>
      <c r="M1158" s="0" t="s">
        <v>5698</v>
      </c>
      <c r="N1158" s="0" t="s">
        <v>114</v>
      </c>
      <c r="O1158" s="0" t="s">
        <v>3550</v>
      </c>
      <c r="P1158" s="0" t="s">
        <v>3550</v>
      </c>
      <c r="Q1158" s="0" t="s">
        <v>3551</v>
      </c>
      <c r="R1158" s="0" t="s">
        <v>4981</v>
      </c>
      <c r="S1158" s="0" t="s">
        <v>4982</v>
      </c>
      <c r="T1158" s="0" t="s">
        <v>3604</v>
      </c>
      <c r="U1158" s="0" t="s">
        <v>3605</v>
      </c>
      <c r="V1158" s="0" t="s">
        <v>5716</v>
      </c>
      <c r="W1158" s="0" t="s">
        <v>3607</v>
      </c>
      <c r="X1158" s="0" t="s">
        <v>3608</v>
      </c>
      <c r="Y1158" s="0" t="s">
        <v>3605</v>
      </c>
      <c r="Z1158" s="0" t="s">
        <v>5717</v>
      </c>
      <c r="AA1158" s="0" t="s">
        <v>5706</v>
      </c>
      <c r="AB1158" s="0" t="s">
        <v>5718</v>
      </c>
      <c r="AC1158" s="0" t="s">
        <v>19</v>
      </c>
      <c r="AD1158" s="0" t="s">
        <v>61</v>
      </c>
      <c r="AE1158" s="0" t="s">
        <v>19</v>
      </c>
      <c r="AF1158" s="0" t="s">
        <v>22</v>
      </c>
      <c r="AG1158" s="0" t="s">
        <v>22</v>
      </c>
      <c r="AH1158" s="0" t="s">
        <v>5708</v>
      </c>
      <c r="AI1158" s="0" t="s">
        <v>4224</v>
      </c>
      <c r="AJ1158" s="0" t="s">
        <v>22</v>
      </c>
      <c r="AK1158" s="0" t="s">
        <v>22</v>
      </c>
    </row>
    <row customHeight="1" ht="11.25">
      <c r="A1159" s="0" t="s">
        <v>22</v>
      </c>
      <c r="B1159" s="0" t="s">
        <v>48</v>
      </c>
      <c r="C1159" s="0" t="s">
        <v>50</v>
      </c>
      <c r="D1159" s="0" t="s">
        <v>22</v>
      </c>
      <c r="E1159" s="0" t="s">
        <v>5715</v>
      </c>
      <c r="F1159" s="0" t="s">
        <v>1328</v>
      </c>
      <c r="G1159" s="0" t="s">
        <v>103</v>
      </c>
      <c r="H1159" s="0" t="s">
        <v>103</v>
      </c>
      <c r="I1159" s="0" t="s">
        <v>104</v>
      </c>
      <c r="J1159" s="0" t="s">
        <v>4911</v>
      </c>
      <c r="K1159" s="0" t="s">
        <v>4912</v>
      </c>
      <c r="L1159" s="0" t="s">
        <v>4042</v>
      </c>
      <c r="M1159" s="0" t="s">
        <v>5698</v>
      </c>
      <c r="N1159" s="0" t="s">
        <v>128</v>
      </c>
      <c r="O1159" s="0" t="s">
        <v>3550</v>
      </c>
      <c r="P1159" s="0" t="s">
        <v>3550</v>
      </c>
      <c r="Q1159" s="0" t="s">
        <v>3551</v>
      </c>
      <c r="R1159" s="0" t="s">
        <v>5053</v>
      </c>
      <c r="S1159" s="0" t="s">
        <v>5054</v>
      </c>
      <c r="T1159" s="0" t="s">
        <v>3604</v>
      </c>
      <c r="U1159" s="0" t="s">
        <v>3605</v>
      </c>
      <c r="V1159" s="0" t="s">
        <v>5716</v>
      </c>
      <c r="W1159" s="0" t="s">
        <v>3607</v>
      </c>
      <c r="X1159" s="0" t="s">
        <v>3608</v>
      </c>
      <c r="Y1159" s="0" t="s">
        <v>3605</v>
      </c>
      <c r="Z1159" s="0" t="s">
        <v>5717</v>
      </c>
      <c r="AA1159" s="0" t="s">
        <v>5706</v>
      </c>
      <c r="AB1159" s="0" t="s">
        <v>5718</v>
      </c>
      <c r="AC1159" s="0" t="s">
        <v>19</v>
      </c>
      <c r="AD1159" s="0" t="s">
        <v>61</v>
      </c>
      <c r="AE1159" s="0" t="s">
        <v>19</v>
      </c>
      <c r="AF1159" s="0" t="s">
        <v>22</v>
      </c>
      <c r="AG1159" s="0" t="s">
        <v>22</v>
      </c>
      <c r="AH1159" s="0" t="s">
        <v>5708</v>
      </c>
      <c r="AI1159" s="0" t="s">
        <v>4224</v>
      </c>
      <c r="AJ1159" s="0" t="s">
        <v>22</v>
      </c>
      <c r="AK1159" s="0" t="s">
        <v>22</v>
      </c>
    </row>
    <row customHeight="1" ht="11.25">
      <c r="A1160" s="0" t="s">
        <v>22</v>
      </c>
      <c r="B1160" s="0" t="s">
        <v>48</v>
      </c>
      <c r="C1160" s="0" t="s">
        <v>50</v>
      </c>
      <c r="D1160" s="0" t="s">
        <v>22</v>
      </c>
      <c r="E1160" s="0" t="s">
        <v>5715</v>
      </c>
      <c r="F1160" s="0" t="s">
        <v>1328</v>
      </c>
      <c r="G1160" s="0" t="s">
        <v>103</v>
      </c>
      <c r="H1160" s="0" t="s">
        <v>103</v>
      </c>
      <c r="I1160" s="0" t="s">
        <v>104</v>
      </c>
      <c r="J1160" s="0" t="s">
        <v>4911</v>
      </c>
      <c r="K1160" s="0" t="s">
        <v>4912</v>
      </c>
      <c r="L1160" s="0" t="s">
        <v>4042</v>
      </c>
      <c r="M1160" s="0" t="s">
        <v>5698</v>
      </c>
      <c r="N1160" s="0" t="s">
        <v>109</v>
      </c>
      <c r="O1160" s="0" t="s">
        <v>3550</v>
      </c>
      <c r="P1160" s="0" t="s">
        <v>3550</v>
      </c>
      <c r="Q1160" s="0" t="s">
        <v>3551</v>
      </c>
      <c r="R1160" s="0" t="s">
        <v>5060</v>
      </c>
      <c r="S1160" s="0" t="s">
        <v>5061</v>
      </c>
      <c r="T1160" s="0" t="s">
        <v>3604</v>
      </c>
      <c r="U1160" s="0" t="s">
        <v>3605</v>
      </c>
      <c r="V1160" s="0" t="s">
        <v>5716</v>
      </c>
      <c r="W1160" s="0" t="s">
        <v>3607</v>
      </c>
      <c r="X1160" s="0" t="s">
        <v>3608</v>
      </c>
      <c r="Y1160" s="0" t="s">
        <v>3605</v>
      </c>
      <c r="Z1160" s="0" t="s">
        <v>5717</v>
      </c>
      <c r="AA1160" s="0" t="s">
        <v>5706</v>
      </c>
      <c r="AB1160" s="0" t="s">
        <v>5718</v>
      </c>
      <c r="AC1160" s="0" t="s">
        <v>19</v>
      </c>
      <c r="AD1160" s="0" t="s">
        <v>61</v>
      </c>
      <c r="AE1160" s="0" t="s">
        <v>19</v>
      </c>
      <c r="AF1160" s="0" t="s">
        <v>22</v>
      </c>
      <c r="AG1160" s="0" t="s">
        <v>22</v>
      </c>
      <c r="AH1160" s="0" t="s">
        <v>5708</v>
      </c>
      <c r="AI1160" s="0" t="s">
        <v>4224</v>
      </c>
      <c r="AJ1160" s="0" t="s">
        <v>22</v>
      </c>
      <c r="AK1160" s="0" t="s">
        <v>22</v>
      </c>
    </row>
    <row customHeight="1" ht="11.25">
      <c r="A1161" s="0" t="s">
        <v>22</v>
      </c>
      <c r="B1161" s="0" t="s">
        <v>48</v>
      </c>
      <c r="C1161" s="0" t="s">
        <v>50</v>
      </c>
      <c r="D1161" s="0" t="s">
        <v>22</v>
      </c>
      <c r="E1161" s="0" t="s">
        <v>5715</v>
      </c>
      <c r="F1161" s="0" t="s">
        <v>1328</v>
      </c>
      <c r="G1161" s="0" t="s">
        <v>103</v>
      </c>
      <c r="H1161" s="0" t="s">
        <v>103</v>
      </c>
      <c r="I1161" s="0" t="s">
        <v>104</v>
      </c>
      <c r="J1161" s="0" t="s">
        <v>4911</v>
      </c>
      <c r="K1161" s="0" t="s">
        <v>4912</v>
      </c>
      <c r="L1161" s="0" t="s">
        <v>4042</v>
      </c>
      <c r="M1161" s="0" t="s">
        <v>5698</v>
      </c>
      <c r="N1161" s="0" t="s">
        <v>132</v>
      </c>
      <c r="O1161" s="0" t="s">
        <v>3550</v>
      </c>
      <c r="P1161" s="0" t="s">
        <v>3550</v>
      </c>
      <c r="Q1161" s="0" t="s">
        <v>3551</v>
      </c>
      <c r="R1161" s="0" t="s">
        <v>5093</v>
      </c>
      <c r="S1161" s="0" t="s">
        <v>5094</v>
      </c>
      <c r="T1161" s="0" t="s">
        <v>3604</v>
      </c>
      <c r="U1161" s="0" t="s">
        <v>3605</v>
      </c>
      <c r="V1161" s="0" t="s">
        <v>5716</v>
      </c>
      <c r="W1161" s="0" t="s">
        <v>3607</v>
      </c>
      <c r="X1161" s="0" t="s">
        <v>3608</v>
      </c>
      <c r="Y1161" s="0" t="s">
        <v>3605</v>
      </c>
      <c r="Z1161" s="0" t="s">
        <v>5717</v>
      </c>
      <c r="AA1161" s="0" t="s">
        <v>5706</v>
      </c>
      <c r="AB1161" s="0" t="s">
        <v>5718</v>
      </c>
      <c r="AC1161" s="0" t="s">
        <v>19</v>
      </c>
      <c r="AD1161" s="0" t="s">
        <v>61</v>
      </c>
      <c r="AE1161" s="0" t="s">
        <v>19</v>
      </c>
      <c r="AF1161" s="0" t="s">
        <v>22</v>
      </c>
      <c r="AG1161" s="0" t="s">
        <v>22</v>
      </c>
      <c r="AH1161" s="0" t="s">
        <v>5708</v>
      </c>
      <c r="AI1161" s="0" t="s">
        <v>4224</v>
      </c>
      <c r="AJ1161" s="0" t="s">
        <v>22</v>
      </c>
      <c r="AK1161" s="0" t="s">
        <v>22</v>
      </c>
    </row>
    <row customHeight="1" ht="11.25">
      <c r="A1162" s="0" t="s">
        <v>22</v>
      </c>
      <c r="B1162" s="0" t="s">
        <v>48</v>
      </c>
      <c r="C1162" s="0" t="s">
        <v>50</v>
      </c>
      <c r="D1162" s="0" t="s">
        <v>22</v>
      </c>
      <c r="E1162" s="0" t="s">
        <v>5715</v>
      </c>
      <c r="F1162" s="0" t="s">
        <v>1328</v>
      </c>
      <c r="G1162" s="0" t="s">
        <v>103</v>
      </c>
      <c r="H1162" s="0" t="s">
        <v>103</v>
      </c>
      <c r="I1162" s="0" t="s">
        <v>104</v>
      </c>
      <c r="J1162" s="0" t="s">
        <v>4911</v>
      </c>
      <c r="K1162" s="0" t="s">
        <v>4912</v>
      </c>
      <c r="L1162" s="0" t="s">
        <v>4042</v>
      </c>
      <c r="M1162" s="0" t="s">
        <v>5698</v>
      </c>
      <c r="N1162" s="0" t="s">
        <v>138</v>
      </c>
      <c r="O1162" s="0" t="s">
        <v>3550</v>
      </c>
      <c r="P1162" s="0" t="s">
        <v>3550</v>
      </c>
      <c r="Q1162" s="0" t="s">
        <v>3551</v>
      </c>
      <c r="R1162" s="0" t="s">
        <v>4891</v>
      </c>
      <c r="S1162" s="0" t="s">
        <v>4892</v>
      </c>
      <c r="T1162" s="0" t="s">
        <v>3604</v>
      </c>
      <c r="U1162" s="0" t="s">
        <v>3605</v>
      </c>
      <c r="V1162" s="0" t="s">
        <v>5716</v>
      </c>
      <c r="W1162" s="0" t="s">
        <v>3607</v>
      </c>
      <c r="X1162" s="0" t="s">
        <v>3608</v>
      </c>
      <c r="Y1162" s="0" t="s">
        <v>3605</v>
      </c>
      <c r="Z1162" s="0" t="s">
        <v>5717</v>
      </c>
      <c r="AA1162" s="0" t="s">
        <v>5706</v>
      </c>
      <c r="AB1162" s="0" t="s">
        <v>5718</v>
      </c>
      <c r="AC1162" s="0" t="s">
        <v>19</v>
      </c>
      <c r="AD1162" s="0" t="s">
        <v>61</v>
      </c>
      <c r="AE1162" s="0" t="s">
        <v>19</v>
      </c>
      <c r="AF1162" s="0" t="s">
        <v>22</v>
      </c>
      <c r="AG1162" s="0" t="s">
        <v>22</v>
      </c>
      <c r="AH1162" s="0" t="s">
        <v>5708</v>
      </c>
      <c r="AI1162" s="0" t="s">
        <v>4224</v>
      </c>
      <c r="AJ1162" s="0" t="s">
        <v>22</v>
      </c>
      <c r="AK1162" s="0" t="s">
        <v>22</v>
      </c>
    </row>
    <row customHeight="1" ht="11.25">
      <c r="A1163" s="0" t="s">
        <v>22</v>
      </c>
      <c r="B1163" s="0" t="s">
        <v>48</v>
      </c>
      <c r="C1163" s="0" t="s">
        <v>50</v>
      </c>
      <c r="D1163" s="0" t="s">
        <v>22</v>
      </c>
      <c r="E1163" s="0" t="s">
        <v>5715</v>
      </c>
      <c r="F1163" s="0" t="s">
        <v>1328</v>
      </c>
      <c r="G1163" s="0" t="s">
        <v>103</v>
      </c>
      <c r="H1163" s="0" t="s">
        <v>103</v>
      </c>
      <c r="I1163" s="0" t="s">
        <v>104</v>
      </c>
      <c r="J1163" s="0" t="s">
        <v>4911</v>
      </c>
      <c r="K1163" s="0" t="s">
        <v>4912</v>
      </c>
      <c r="L1163" s="0" t="s">
        <v>4042</v>
      </c>
      <c r="M1163" s="0" t="s">
        <v>5698</v>
      </c>
      <c r="N1163" s="0" t="s">
        <v>135</v>
      </c>
      <c r="O1163" s="0" t="s">
        <v>3550</v>
      </c>
      <c r="P1163" s="0" t="s">
        <v>3550</v>
      </c>
      <c r="Q1163" s="0" t="s">
        <v>3551</v>
      </c>
      <c r="R1163" s="0" t="s">
        <v>5097</v>
      </c>
      <c r="S1163" s="0" t="s">
        <v>5098</v>
      </c>
      <c r="T1163" s="0" t="s">
        <v>3604</v>
      </c>
      <c r="U1163" s="0" t="s">
        <v>3605</v>
      </c>
      <c r="V1163" s="0" t="s">
        <v>5716</v>
      </c>
      <c r="W1163" s="0" t="s">
        <v>3607</v>
      </c>
      <c r="X1163" s="0" t="s">
        <v>3608</v>
      </c>
      <c r="Y1163" s="0" t="s">
        <v>3605</v>
      </c>
      <c r="Z1163" s="0" t="s">
        <v>5717</v>
      </c>
      <c r="AA1163" s="0" t="s">
        <v>5706</v>
      </c>
      <c r="AB1163" s="0" t="s">
        <v>5718</v>
      </c>
      <c r="AC1163" s="0" t="s">
        <v>19</v>
      </c>
      <c r="AD1163" s="0" t="s">
        <v>61</v>
      </c>
      <c r="AE1163" s="0" t="s">
        <v>19</v>
      </c>
      <c r="AF1163" s="0" t="s">
        <v>22</v>
      </c>
      <c r="AG1163" s="0" t="s">
        <v>22</v>
      </c>
      <c r="AH1163" s="0" t="s">
        <v>5708</v>
      </c>
      <c r="AI1163" s="0" t="s">
        <v>4224</v>
      </c>
      <c r="AJ1163" s="0" t="s">
        <v>22</v>
      </c>
      <c r="AK1163" s="0" t="s">
        <v>22</v>
      </c>
    </row>
    <row customHeight="1" ht="11.25">
      <c r="A1164" s="0" t="s">
        <v>22</v>
      </c>
      <c r="B1164" s="0" t="s">
        <v>48</v>
      </c>
      <c r="C1164" s="0" t="s">
        <v>50</v>
      </c>
      <c r="D1164" s="0" t="s">
        <v>22</v>
      </c>
      <c r="E1164" s="0" t="s">
        <v>5715</v>
      </c>
      <c r="F1164" s="0" t="s">
        <v>1328</v>
      </c>
      <c r="G1164" s="0" t="s">
        <v>103</v>
      </c>
      <c r="H1164" s="0" t="s">
        <v>103</v>
      </c>
      <c r="I1164" s="0" t="s">
        <v>104</v>
      </c>
      <c r="J1164" s="0" t="s">
        <v>4911</v>
      </c>
      <c r="K1164" s="0" t="s">
        <v>4912</v>
      </c>
      <c r="L1164" s="0" t="s">
        <v>4042</v>
      </c>
      <c r="M1164" s="0" t="s">
        <v>5698</v>
      </c>
      <c r="N1164" s="0" t="s">
        <v>118</v>
      </c>
      <c r="O1164" s="0" t="s">
        <v>3550</v>
      </c>
      <c r="P1164" s="0" t="s">
        <v>3550</v>
      </c>
      <c r="Q1164" s="0" t="s">
        <v>3551</v>
      </c>
      <c r="R1164" s="0" t="s">
        <v>4964</v>
      </c>
      <c r="S1164" s="0" t="s">
        <v>4965</v>
      </c>
      <c r="T1164" s="0" t="s">
        <v>3604</v>
      </c>
      <c r="U1164" s="0" t="s">
        <v>3605</v>
      </c>
      <c r="V1164" s="0" t="s">
        <v>5716</v>
      </c>
      <c r="W1164" s="0" t="s">
        <v>3607</v>
      </c>
      <c r="X1164" s="0" t="s">
        <v>3608</v>
      </c>
      <c r="Y1164" s="0" t="s">
        <v>3605</v>
      </c>
      <c r="Z1164" s="0" t="s">
        <v>5717</v>
      </c>
      <c r="AA1164" s="0" t="s">
        <v>5706</v>
      </c>
      <c r="AB1164" s="0" t="s">
        <v>5718</v>
      </c>
      <c r="AC1164" s="0" t="s">
        <v>19</v>
      </c>
      <c r="AD1164" s="0" t="s">
        <v>61</v>
      </c>
      <c r="AE1164" s="0" t="s">
        <v>19</v>
      </c>
      <c r="AF1164" s="0" t="s">
        <v>22</v>
      </c>
      <c r="AG1164" s="0" t="s">
        <v>22</v>
      </c>
      <c r="AH1164" s="0" t="s">
        <v>5708</v>
      </c>
      <c r="AI1164" s="0" t="s">
        <v>4224</v>
      </c>
      <c r="AJ1164" s="0" t="s">
        <v>22</v>
      </c>
      <c r="AK1164" s="0" t="s">
        <v>22</v>
      </c>
    </row>
    <row customHeight="1" ht="11.25">
      <c r="A1165" s="0" t="s">
        <v>22</v>
      </c>
      <c r="B1165" s="0" t="s">
        <v>48</v>
      </c>
      <c r="C1165" s="0" t="s">
        <v>50</v>
      </c>
      <c r="D1165" s="0" t="s">
        <v>22</v>
      </c>
      <c r="E1165" s="0" t="s">
        <v>5715</v>
      </c>
      <c r="F1165" s="0" t="s">
        <v>1328</v>
      </c>
      <c r="G1165" s="0" t="s">
        <v>103</v>
      </c>
      <c r="H1165" s="0" t="s">
        <v>103</v>
      </c>
      <c r="I1165" s="0" t="s">
        <v>104</v>
      </c>
      <c r="J1165" s="0" t="s">
        <v>4911</v>
      </c>
      <c r="K1165" s="0" t="s">
        <v>4912</v>
      </c>
      <c r="L1165" s="0" t="s">
        <v>4042</v>
      </c>
      <c r="M1165" s="0" t="s">
        <v>5698</v>
      </c>
      <c r="N1165" s="0" t="s">
        <v>127</v>
      </c>
      <c r="O1165" s="0" t="s">
        <v>3550</v>
      </c>
      <c r="P1165" s="0" t="s">
        <v>3550</v>
      </c>
      <c r="Q1165" s="0" t="s">
        <v>3551</v>
      </c>
      <c r="R1165" s="0" t="s">
        <v>4961</v>
      </c>
      <c r="S1165" s="0" t="s">
        <v>4962</v>
      </c>
      <c r="T1165" s="0" t="s">
        <v>3604</v>
      </c>
      <c r="U1165" s="0" t="s">
        <v>3605</v>
      </c>
      <c r="V1165" s="0" t="s">
        <v>5716</v>
      </c>
      <c r="W1165" s="0" t="s">
        <v>3607</v>
      </c>
      <c r="X1165" s="0" t="s">
        <v>3608</v>
      </c>
      <c r="Y1165" s="0" t="s">
        <v>3605</v>
      </c>
      <c r="Z1165" s="0" t="s">
        <v>5717</v>
      </c>
      <c r="AA1165" s="0" t="s">
        <v>5706</v>
      </c>
      <c r="AB1165" s="0" t="s">
        <v>5718</v>
      </c>
      <c r="AC1165" s="0" t="s">
        <v>19</v>
      </c>
      <c r="AD1165" s="0" t="s">
        <v>61</v>
      </c>
      <c r="AE1165" s="0" t="s">
        <v>19</v>
      </c>
      <c r="AF1165" s="0" t="s">
        <v>22</v>
      </c>
      <c r="AG1165" s="0" t="s">
        <v>22</v>
      </c>
      <c r="AH1165" s="0" t="s">
        <v>5708</v>
      </c>
      <c r="AI1165" s="0" t="s">
        <v>4224</v>
      </c>
      <c r="AJ1165" s="0" t="s">
        <v>22</v>
      </c>
      <c r="AK1165" s="0" t="s">
        <v>22</v>
      </c>
    </row>
    <row customHeight="1" ht="11.25">
      <c r="A1166" s="0" t="s">
        <v>22</v>
      </c>
      <c r="B1166" s="0" t="s">
        <v>48</v>
      </c>
      <c r="C1166" s="0" t="s">
        <v>50</v>
      </c>
      <c r="D1166" s="0" t="s">
        <v>22</v>
      </c>
      <c r="E1166" s="0" t="s">
        <v>5715</v>
      </c>
      <c r="F1166" s="0" t="s">
        <v>1328</v>
      </c>
      <c r="G1166" s="0" t="s">
        <v>103</v>
      </c>
      <c r="H1166" s="0" t="s">
        <v>103</v>
      </c>
      <c r="I1166" s="0" t="s">
        <v>104</v>
      </c>
      <c r="J1166" s="0" t="s">
        <v>4911</v>
      </c>
      <c r="K1166" s="0" t="s">
        <v>4912</v>
      </c>
      <c r="L1166" s="0" t="s">
        <v>4042</v>
      </c>
      <c r="M1166" s="0" t="s">
        <v>5698</v>
      </c>
      <c r="N1166" s="0" t="s">
        <v>91</v>
      </c>
      <c r="O1166" s="0" t="s">
        <v>3550</v>
      </c>
      <c r="P1166" s="0" t="s">
        <v>3550</v>
      </c>
      <c r="Q1166" s="0" t="s">
        <v>3551</v>
      </c>
      <c r="R1166" s="0" t="s">
        <v>5065</v>
      </c>
      <c r="S1166" s="0" t="s">
        <v>5066</v>
      </c>
      <c r="T1166" s="0" t="s">
        <v>3604</v>
      </c>
      <c r="U1166" s="0" t="s">
        <v>3605</v>
      </c>
      <c r="V1166" s="0" t="s">
        <v>5716</v>
      </c>
      <c r="W1166" s="0" t="s">
        <v>3607</v>
      </c>
      <c r="X1166" s="0" t="s">
        <v>3608</v>
      </c>
      <c r="Y1166" s="0" t="s">
        <v>3605</v>
      </c>
      <c r="Z1166" s="0" t="s">
        <v>5717</v>
      </c>
      <c r="AA1166" s="0" t="s">
        <v>5706</v>
      </c>
      <c r="AB1166" s="0" t="s">
        <v>5718</v>
      </c>
      <c r="AC1166" s="0" t="s">
        <v>19</v>
      </c>
      <c r="AD1166" s="0" t="s">
        <v>61</v>
      </c>
      <c r="AE1166" s="0" t="s">
        <v>19</v>
      </c>
      <c r="AF1166" s="0" t="s">
        <v>22</v>
      </c>
      <c r="AG1166" s="0" t="s">
        <v>22</v>
      </c>
      <c r="AH1166" s="0" t="s">
        <v>5708</v>
      </c>
      <c r="AI1166" s="0" t="s">
        <v>4224</v>
      </c>
      <c r="AJ1166" s="0" t="s">
        <v>22</v>
      </c>
      <c r="AK1166" s="0" t="s">
        <v>22</v>
      </c>
    </row>
    <row customHeight="1" ht="11.25">
      <c r="A1167" s="0" t="s">
        <v>22</v>
      </c>
      <c r="B1167" s="0" t="s">
        <v>48</v>
      </c>
      <c r="C1167" s="0" t="s">
        <v>50</v>
      </c>
      <c r="D1167" s="0" t="s">
        <v>22</v>
      </c>
      <c r="E1167" s="0" t="s">
        <v>5715</v>
      </c>
      <c r="F1167" s="0" t="s">
        <v>1328</v>
      </c>
      <c r="G1167" s="0" t="s">
        <v>103</v>
      </c>
      <c r="H1167" s="0" t="s">
        <v>103</v>
      </c>
      <c r="I1167" s="0" t="s">
        <v>104</v>
      </c>
      <c r="J1167" s="0" t="s">
        <v>4911</v>
      </c>
      <c r="K1167" s="0" t="s">
        <v>4912</v>
      </c>
      <c r="L1167" s="0" t="s">
        <v>4042</v>
      </c>
      <c r="M1167" s="0" t="s">
        <v>5698</v>
      </c>
      <c r="N1167" s="0" t="s">
        <v>89</v>
      </c>
      <c r="O1167" s="0" t="s">
        <v>3550</v>
      </c>
      <c r="P1167" s="0" t="s">
        <v>3550</v>
      </c>
      <c r="Q1167" s="0" t="s">
        <v>3551</v>
      </c>
      <c r="R1167" s="0" t="s">
        <v>5105</v>
      </c>
      <c r="S1167" s="0" t="s">
        <v>5106</v>
      </c>
      <c r="T1167" s="0" t="s">
        <v>3604</v>
      </c>
      <c r="U1167" s="0" t="s">
        <v>3605</v>
      </c>
      <c r="V1167" s="0" t="s">
        <v>5716</v>
      </c>
      <c r="W1167" s="0" t="s">
        <v>3607</v>
      </c>
      <c r="X1167" s="0" t="s">
        <v>3608</v>
      </c>
      <c r="Y1167" s="0" t="s">
        <v>3605</v>
      </c>
      <c r="Z1167" s="0" t="s">
        <v>5717</v>
      </c>
      <c r="AA1167" s="0" t="s">
        <v>5706</v>
      </c>
      <c r="AB1167" s="0" t="s">
        <v>5718</v>
      </c>
      <c r="AC1167" s="0" t="s">
        <v>19</v>
      </c>
      <c r="AD1167" s="0" t="s">
        <v>61</v>
      </c>
      <c r="AE1167" s="0" t="s">
        <v>19</v>
      </c>
      <c r="AF1167" s="0" t="s">
        <v>22</v>
      </c>
      <c r="AG1167" s="0" t="s">
        <v>22</v>
      </c>
      <c r="AH1167" s="0" t="s">
        <v>5708</v>
      </c>
      <c r="AI1167" s="0" t="s">
        <v>4224</v>
      </c>
      <c r="AJ1167" s="0" t="s">
        <v>22</v>
      </c>
      <c r="AK1167" s="0" t="s">
        <v>22</v>
      </c>
    </row>
    <row customHeight="1" ht="11.25">
      <c r="A1168" s="0" t="s">
        <v>22</v>
      </c>
      <c r="B1168" s="0" t="s">
        <v>48</v>
      </c>
      <c r="C1168" s="0" t="s">
        <v>50</v>
      </c>
      <c r="D1168" s="0" t="s">
        <v>22</v>
      </c>
      <c r="E1168" s="0" t="s">
        <v>5715</v>
      </c>
      <c r="F1168" s="0" t="s">
        <v>1328</v>
      </c>
      <c r="G1168" s="0" t="s">
        <v>103</v>
      </c>
      <c r="H1168" s="0" t="s">
        <v>103</v>
      </c>
      <c r="I1168" s="0" t="s">
        <v>104</v>
      </c>
      <c r="J1168" s="0" t="s">
        <v>4911</v>
      </c>
      <c r="K1168" s="0" t="s">
        <v>4912</v>
      </c>
      <c r="L1168" s="0" t="s">
        <v>4042</v>
      </c>
      <c r="M1168" s="0" t="s">
        <v>5698</v>
      </c>
      <c r="N1168" s="0" t="s">
        <v>90</v>
      </c>
      <c r="O1168" s="0" t="s">
        <v>3550</v>
      </c>
      <c r="P1168" s="0" t="s">
        <v>3550</v>
      </c>
      <c r="Q1168" s="0" t="s">
        <v>3551</v>
      </c>
      <c r="R1168" s="0" t="s">
        <v>5109</v>
      </c>
      <c r="S1168" s="0" t="s">
        <v>5110</v>
      </c>
      <c r="T1168" s="0" t="s">
        <v>3604</v>
      </c>
      <c r="U1168" s="0" t="s">
        <v>3605</v>
      </c>
      <c r="V1168" s="0" t="s">
        <v>5716</v>
      </c>
      <c r="W1168" s="0" t="s">
        <v>3607</v>
      </c>
      <c r="X1168" s="0" t="s">
        <v>3608</v>
      </c>
      <c r="Y1168" s="0" t="s">
        <v>3605</v>
      </c>
      <c r="Z1168" s="0" t="s">
        <v>5717</v>
      </c>
      <c r="AA1168" s="0" t="s">
        <v>5706</v>
      </c>
      <c r="AB1168" s="0" t="s">
        <v>5718</v>
      </c>
      <c r="AC1168" s="0" t="s">
        <v>19</v>
      </c>
      <c r="AD1168" s="0" t="s">
        <v>61</v>
      </c>
      <c r="AE1168" s="0" t="s">
        <v>19</v>
      </c>
      <c r="AF1168" s="0" t="s">
        <v>22</v>
      </c>
      <c r="AG1168" s="0" t="s">
        <v>22</v>
      </c>
      <c r="AH1168" s="0" t="s">
        <v>5708</v>
      </c>
      <c r="AI1168" s="0" t="s">
        <v>4224</v>
      </c>
      <c r="AJ1168" s="0" t="s">
        <v>22</v>
      </c>
      <c r="AK1168" s="0" t="s">
        <v>22</v>
      </c>
    </row>
    <row customHeight="1" ht="11.25">
      <c r="A1169" s="0" t="s">
        <v>22</v>
      </c>
      <c r="B1169" s="0" t="s">
        <v>48</v>
      </c>
      <c r="C1169" s="0" t="s">
        <v>50</v>
      </c>
      <c r="D1169" s="0" t="s">
        <v>22</v>
      </c>
      <c r="E1169" s="0" t="s">
        <v>5715</v>
      </c>
      <c r="F1169" s="0" t="s">
        <v>1328</v>
      </c>
      <c r="G1169" s="0" t="s">
        <v>103</v>
      </c>
      <c r="H1169" s="0" t="s">
        <v>103</v>
      </c>
      <c r="I1169" s="0" t="s">
        <v>104</v>
      </c>
      <c r="J1169" s="0" t="s">
        <v>4911</v>
      </c>
      <c r="K1169" s="0" t="s">
        <v>4912</v>
      </c>
      <c r="L1169" s="0" t="s">
        <v>4042</v>
      </c>
      <c r="M1169" s="0" t="s">
        <v>5698</v>
      </c>
      <c r="N1169" s="0" t="s">
        <v>157</v>
      </c>
      <c r="O1169" s="0" t="s">
        <v>3550</v>
      </c>
      <c r="P1169" s="0" t="s">
        <v>3550</v>
      </c>
      <c r="Q1169" s="0" t="s">
        <v>3551</v>
      </c>
      <c r="R1169" s="0" t="s">
        <v>5081</v>
      </c>
      <c r="S1169" s="0" t="s">
        <v>5082</v>
      </c>
      <c r="T1169" s="0" t="s">
        <v>3604</v>
      </c>
      <c r="U1169" s="0" t="s">
        <v>3605</v>
      </c>
      <c r="V1169" s="0" t="s">
        <v>5716</v>
      </c>
      <c r="W1169" s="0" t="s">
        <v>3607</v>
      </c>
      <c r="X1169" s="0" t="s">
        <v>3608</v>
      </c>
      <c r="Y1169" s="0" t="s">
        <v>3605</v>
      </c>
      <c r="Z1169" s="0" t="s">
        <v>5717</v>
      </c>
      <c r="AA1169" s="0" t="s">
        <v>5706</v>
      </c>
      <c r="AB1169" s="0" t="s">
        <v>5718</v>
      </c>
      <c r="AC1169" s="0" t="s">
        <v>19</v>
      </c>
      <c r="AD1169" s="0" t="s">
        <v>61</v>
      </c>
      <c r="AE1169" s="0" t="s">
        <v>19</v>
      </c>
      <c r="AF1169" s="0" t="s">
        <v>22</v>
      </c>
      <c r="AG1169" s="0" t="s">
        <v>22</v>
      </c>
      <c r="AH1169" s="0" t="s">
        <v>5708</v>
      </c>
      <c r="AI1169" s="0" t="s">
        <v>4224</v>
      </c>
      <c r="AJ1169" s="0" t="s">
        <v>22</v>
      </c>
      <c r="AK1169" s="0" t="s">
        <v>22</v>
      </c>
    </row>
    <row customHeight="1" ht="11.25">
      <c r="A1170" s="0" t="s">
        <v>22</v>
      </c>
      <c r="B1170" s="0" t="s">
        <v>48</v>
      </c>
      <c r="C1170" s="0" t="s">
        <v>50</v>
      </c>
      <c r="D1170" s="0" t="s">
        <v>22</v>
      </c>
      <c r="E1170" s="0" t="s">
        <v>5715</v>
      </c>
      <c r="F1170" s="0" t="s">
        <v>1328</v>
      </c>
      <c r="G1170" s="0" t="s">
        <v>103</v>
      </c>
      <c r="H1170" s="0" t="s">
        <v>103</v>
      </c>
      <c r="I1170" s="0" t="s">
        <v>104</v>
      </c>
      <c r="J1170" s="0" t="s">
        <v>4911</v>
      </c>
      <c r="K1170" s="0" t="s">
        <v>4912</v>
      </c>
      <c r="L1170" s="0" t="s">
        <v>4042</v>
      </c>
      <c r="M1170" s="0" t="s">
        <v>5698</v>
      </c>
      <c r="N1170" s="0" t="s">
        <v>92</v>
      </c>
      <c r="O1170" s="0" t="s">
        <v>3550</v>
      </c>
      <c r="P1170" s="0" t="s">
        <v>3550</v>
      </c>
      <c r="Q1170" s="0" t="s">
        <v>3551</v>
      </c>
      <c r="R1170" s="0" t="s">
        <v>5067</v>
      </c>
      <c r="S1170" s="0" t="s">
        <v>5068</v>
      </c>
      <c r="T1170" s="0" t="s">
        <v>3604</v>
      </c>
      <c r="U1170" s="0" t="s">
        <v>3605</v>
      </c>
      <c r="V1170" s="0" t="s">
        <v>5716</v>
      </c>
      <c r="W1170" s="0" t="s">
        <v>3607</v>
      </c>
      <c r="X1170" s="0" t="s">
        <v>3608</v>
      </c>
      <c r="Y1170" s="0" t="s">
        <v>3605</v>
      </c>
      <c r="Z1170" s="0" t="s">
        <v>5717</v>
      </c>
      <c r="AA1170" s="0" t="s">
        <v>5706</v>
      </c>
      <c r="AB1170" s="0" t="s">
        <v>5718</v>
      </c>
      <c r="AC1170" s="0" t="s">
        <v>19</v>
      </c>
      <c r="AD1170" s="0" t="s">
        <v>61</v>
      </c>
      <c r="AE1170" s="0" t="s">
        <v>19</v>
      </c>
      <c r="AF1170" s="0" t="s">
        <v>22</v>
      </c>
      <c r="AG1170" s="0" t="s">
        <v>22</v>
      </c>
      <c r="AH1170" s="0" t="s">
        <v>5708</v>
      </c>
      <c r="AI1170" s="0" t="s">
        <v>4224</v>
      </c>
      <c r="AJ1170" s="0" t="s">
        <v>22</v>
      </c>
      <c r="AK1170" s="0" t="s">
        <v>22</v>
      </c>
    </row>
    <row customHeight="1" ht="11.25">
      <c r="A1171" s="0" t="s">
        <v>22</v>
      </c>
      <c r="B1171" s="0" t="s">
        <v>48</v>
      </c>
      <c r="C1171" s="0" t="s">
        <v>50</v>
      </c>
      <c r="D1171" s="0" t="s">
        <v>22</v>
      </c>
      <c r="E1171" s="0" t="s">
        <v>5715</v>
      </c>
      <c r="F1171" s="0" t="s">
        <v>1328</v>
      </c>
      <c r="G1171" s="0" t="s">
        <v>103</v>
      </c>
      <c r="H1171" s="0" t="s">
        <v>103</v>
      </c>
      <c r="I1171" s="0" t="s">
        <v>104</v>
      </c>
      <c r="J1171" s="0" t="s">
        <v>4911</v>
      </c>
      <c r="K1171" s="0" t="s">
        <v>4912</v>
      </c>
      <c r="L1171" s="0" t="s">
        <v>4042</v>
      </c>
      <c r="M1171" s="0" t="s">
        <v>5698</v>
      </c>
      <c r="N1171" s="0" t="s">
        <v>101</v>
      </c>
      <c r="O1171" s="0" t="s">
        <v>3550</v>
      </c>
      <c r="P1171" s="0" t="s">
        <v>3550</v>
      </c>
      <c r="Q1171" s="0" t="s">
        <v>3551</v>
      </c>
      <c r="R1171" s="0" t="s">
        <v>5085</v>
      </c>
      <c r="S1171" s="0" t="s">
        <v>5086</v>
      </c>
      <c r="T1171" s="0" t="s">
        <v>3604</v>
      </c>
      <c r="U1171" s="0" t="s">
        <v>3605</v>
      </c>
      <c r="V1171" s="0" t="s">
        <v>5716</v>
      </c>
      <c r="W1171" s="0" t="s">
        <v>3607</v>
      </c>
      <c r="X1171" s="0" t="s">
        <v>3608</v>
      </c>
      <c r="Y1171" s="0" t="s">
        <v>3605</v>
      </c>
      <c r="Z1171" s="0" t="s">
        <v>5717</v>
      </c>
      <c r="AA1171" s="0" t="s">
        <v>5706</v>
      </c>
      <c r="AB1171" s="0" t="s">
        <v>5718</v>
      </c>
      <c r="AC1171" s="0" t="s">
        <v>19</v>
      </c>
      <c r="AD1171" s="0" t="s">
        <v>61</v>
      </c>
      <c r="AE1171" s="0" t="s">
        <v>19</v>
      </c>
      <c r="AF1171" s="0" t="s">
        <v>22</v>
      </c>
      <c r="AG1171" s="0" t="s">
        <v>22</v>
      </c>
      <c r="AH1171" s="0" t="s">
        <v>5708</v>
      </c>
      <c r="AI1171" s="0" t="s">
        <v>4224</v>
      </c>
      <c r="AJ1171" s="0" t="s">
        <v>22</v>
      </c>
      <c r="AK1171" s="0" t="s">
        <v>22</v>
      </c>
    </row>
    <row customHeight="1" ht="11.25">
      <c r="A1172" s="0" t="s">
        <v>22</v>
      </c>
      <c r="B1172" s="0" t="s">
        <v>48</v>
      </c>
      <c r="C1172" s="0" t="s">
        <v>50</v>
      </c>
      <c r="D1172" s="0" t="s">
        <v>22</v>
      </c>
      <c r="E1172" s="0" t="s">
        <v>5715</v>
      </c>
      <c r="F1172" s="0" t="s">
        <v>1328</v>
      </c>
      <c r="G1172" s="0" t="s">
        <v>103</v>
      </c>
      <c r="H1172" s="0" t="s">
        <v>103</v>
      </c>
      <c r="I1172" s="0" t="s">
        <v>104</v>
      </c>
      <c r="J1172" s="0" t="s">
        <v>4911</v>
      </c>
      <c r="K1172" s="0" t="s">
        <v>4912</v>
      </c>
      <c r="L1172" s="0" t="s">
        <v>4042</v>
      </c>
      <c r="M1172" s="0" t="s">
        <v>5698</v>
      </c>
      <c r="N1172" s="0" t="s">
        <v>150</v>
      </c>
      <c r="O1172" s="0" t="s">
        <v>3550</v>
      </c>
      <c r="P1172" s="0" t="s">
        <v>3550</v>
      </c>
      <c r="Q1172" s="0" t="s">
        <v>3551</v>
      </c>
      <c r="R1172" s="0" t="s">
        <v>5099</v>
      </c>
      <c r="S1172" s="0" t="s">
        <v>5100</v>
      </c>
      <c r="T1172" s="0" t="s">
        <v>3604</v>
      </c>
      <c r="U1172" s="0" t="s">
        <v>3605</v>
      </c>
      <c r="V1172" s="0" t="s">
        <v>5716</v>
      </c>
      <c r="W1172" s="0" t="s">
        <v>3607</v>
      </c>
      <c r="X1172" s="0" t="s">
        <v>3608</v>
      </c>
      <c r="Y1172" s="0" t="s">
        <v>3605</v>
      </c>
      <c r="Z1172" s="0" t="s">
        <v>5717</v>
      </c>
      <c r="AA1172" s="0" t="s">
        <v>5706</v>
      </c>
      <c r="AB1172" s="0" t="s">
        <v>5718</v>
      </c>
      <c r="AC1172" s="0" t="s">
        <v>19</v>
      </c>
      <c r="AD1172" s="0" t="s">
        <v>61</v>
      </c>
      <c r="AE1172" s="0" t="s">
        <v>19</v>
      </c>
      <c r="AF1172" s="0" t="s">
        <v>22</v>
      </c>
      <c r="AG1172" s="0" t="s">
        <v>22</v>
      </c>
      <c r="AH1172" s="0" t="s">
        <v>5708</v>
      </c>
      <c r="AI1172" s="0" t="s">
        <v>4224</v>
      </c>
      <c r="AJ1172" s="0" t="s">
        <v>22</v>
      </c>
      <c r="AK1172" s="0" t="s">
        <v>22</v>
      </c>
    </row>
    <row customHeight="1" ht="11.25">
      <c r="A1173" s="0" t="s">
        <v>22</v>
      </c>
      <c r="B1173" s="0" t="s">
        <v>48</v>
      </c>
      <c r="C1173" s="0" t="s">
        <v>50</v>
      </c>
      <c r="D1173" s="0" t="s">
        <v>22</v>
      </c>
      <c r="E1173" s="0" t="s">
        <v>5715</v>
      </c>
      <c r="F1173" s="0" t="s">
        <v>1328</v>
      </c>
      <c r="G1173" s="0" t="s">
        <v>103</v>
      </c>
      <c r="H1173" s="0" t="s">
        <v>103</v>
      </c>
      <c r="I1173" s="0" t="s">
        <v>104</v>
      </c>
      <c r="J1173" s="0" t="s">
        <v>4911</v>
      </c>
      <c r="K1173" s="0" t="s">
        <v>4912</v>
      </c>
      <c r="L1173" s="0" t="s">
        <v>4042</v>
      </c>
      <c r="M1173" s="0" t="s">
        <v>5698</v>
      </c>
      <c r="N1173" s="0" t="s">
        <v>144</v>
      </c>
      <c r="O1173" s="0" t="s">
        <v>3550</v>
      </c>
      <c r="P1173" s="0" t="s">
        <v>3550</v>
      </c>
      <c r="Q1173" s="0" t="s">
        <v>3551</v>
      </c>
      <c r="R1173" s="0" t="s">
        <v>5125</v>
      </c>
      <c r="S1173" s="0" t="s">
        <v>5126</v>
      </c>
      <c r="T1173" s="0" t="s">
        <v>3604</v>
      </c>
      <c r="U1173" s="0" t="s">
        <v>3605</v>
      </c>
      <c r="V1173" s="0" t="s">
        <v>5716</v>
      </c>
      <c r="W1173" s="0" t="s">
        <v>3607</v>
      </c>
      <c r="X1173" s="0" t="s">
        <v>3608</v>
      </c>
      <c r="Y1173" s="0" t="s">
        <v>3605</v>
      </c>
      <c r="Z1173" s="0" t="s">
        <v>5717</v>
      </c>
      <c r="AA1173" s="0" t="s">
        <v>5706</v>
      </c>
      <c r="AB1173" s="0" t="s">
        <v>5718</v>
      </c>
      <c r="AC1173" s="0" t="s">
        <v>19</v>
      </c>
      <c r="AD1173" s="0" t="s">
        <v>61</v>
      </c>
      <c r="AE1173" s="0" t="s">
        <v>19</v>
      </c>
      <c r="AF1173" s="0" t="s">
        <v>22</v>
      </c>
      <c r="AG1173" s="0" t="s">
        <v>22</v>
      </c>
      <c r="AH1173" s="0" t="s">
        <v>5708</v>
      </c>
      <c r="AI1173" s="0" t="s">
        <v>4224</v>
      </c>
      <c r="AJ1173" s="0" t="s">
        <v>22</v>
      </c>
      <c r="AK1173" s="0" t="s">
        <v>22</v>
      </c>
    </row>
    <row customHeight="1" ht="11.25">
      <c r="A1174" s="0" t="s">
        <v>22</v>
      </c>
      <c r="B1174" s="0" t="s">
        <v>48</v>
      </c>
      <c r="C1174" s="0" t="s">
        <v>50</v>
      </c>
      <c r="D1174" s="0" t="s">
        <v>22</v>
      </c>
      <c r="E1174" s="0" t="s">
        <v>5715</v>
      </c>
      <c r="F1174" s="0" t="s">
        <v>1328</v>
      </c>
      <c r="G1174" s="0" t="s">
        <v>103</v>
      </c>
      <c r="H1174" s="0" t="s">
        <v>103</v>
      </c>
      <c r="I1174" s="0" t="s">
        <v>104</v>
      </c>
      <c r="J1174" s="0" t="s">
        <v>4911</v>
      </c>
      <c r="K1174" s="0" t="s">
        <v>4912</v>
      </c>
      <c r="L1174" s="0" t="s">
        <v>4042</v>
      </c>
      <c r="M1174" s="0" t="s">
        <v>5698</v>
      </c>
      <c r="N1174" s="0" t="s">
        <v>131</v>
      </c>
      <c r="O1174" s="0" t="s">
        <v>3550</v>
      </c>
      <c r="P1174" s="0" t="s">
        <v>3550</v>
      </c>
      <c r="Q1174" s="0" t="s">
        <v>3551</v>
      </c>
      <c r="R1174" s="0" t="s">
        <v>4968</v>
      </c>
      <c r="S1174" s="0" t="s">
        <v>4969</v>
      </c>
      <c r="T1174" s="0" t="s">
        <v>3604</v>
      </c>
      <c r="U1174" s="0" t="s">
        <v>3605</v>
      </c>
      <c r="V1174" s="0" t="s">
        <v>5716</v>
      </c>
      <c r="W1174" s="0" t="s">
        <v>3607</v>
      </c>
      <c r="X1174" s="0" t="s">
        <v>3608</v>
      </c>
      <c r="Y1174" s="0" t="s">
        <v>3605</v>
      </c>
      <c r="Z1174" s="0" t="s">
        <v>5717</v>
      </c>
      <c r="AA1174" s="0" t="s">
        <v>5706</v>
      </c>
      <c r="AB1174" s="0" t="s">
        <v>5718</v>
      </c>
      <c r="AC1174" s="0" t="s">
        <v>19</v>
      </c>
      <c r="AD1174" s="0" t="s">
        <v>61</v>
      </c>
      <c r="AE1174" s="0" t="s">
        <v>19</v>
      </c>
      <c r="AF1174" s="0" t="s">
        <v>22</v>
      </c>
      <c r="AG1174" s="0" t="s">
        <v>22</v>
      </c>
      <c r="AH1174" s="0" t="s">
        <v>5708</v>
      </c>
      <c r="AI1174" s="0" t="s">
        <v>4224</v>
      </c>
      <c r="AJ1174" s="0" t="s">
        <v>22</v>
      </c>
      <c r="AK1174" s="0" t="s">
        <v>22</v>
      </c>
    </row>
    <row customHeight="1" ht="11.25">
      <c r="A1175" s="0" t="s">
        <v>22</v>
      </c>
      <c r="B1175" s="0" t="s">
        <v>48</v>
      </c>
      <c r="C1175" s="0" t="s">
        <v>50</v>
      </c>
      <c r="D1175" s="0" t="s">
        <v>22</v>
      </c>
      <c r="E1175" s="0" t="s">
        <v>5715</v>
      </c>
      <c r="F1175" s="0" t="s">
        <v>1328</v>
      </c>
      <c r="G1175" s="0" t="s">
        <v>103</v>
      </c>
      <c r="H1175" s="0" t="s">
        <v>103</v>
      </c>
      <c r="I1175" s="0" t="s">
        <v>104</v>
      </c>
      <c r="J1175" s="0" t="s">
        <v>4911</v>
      </c>
      <c r="K1175" s="0" t="s">
        <v>4912</v>
      </c>
      <c r="L1175" s="0" t="s">
        <v>4042</v>
      </c>
      <c r="M1175" s="0" t="s">
        <v>5698</v>
      </c>
      <c r="N1175" s="0" t="s">
        <v>121</v>
      </c>
      <c r="O1175" s="0" t="s">
        <v>3550</v>
      </c>
      <c r="P1175" s="0" t="s">
        <v>3550</v>
      </c>
      <c r="Q1175" s="0" t="s">
        <v>3551</v>
      </c>
      <c r="R1175" s="0" t="s">
        <v>4974</v>
      </c>
      <c r="S1175" s="0" t="s">
        <v>4975</v>
      </c>
      <c r="T1175" s="0" t="s">
        <v>3604</v>
      </c>
      <c r="U1175" s="0" t="s">
        <v>3605</v>
      </c>
      <c r="V1175" s="0" t="s">
        <v>5716</v>
      </c>
      <c r="W1175" s="0" t="s">
        <v>3607</v>
      </c>
      <c r="X1175" s="0" t="s">
        <v>3608</v>
      </c>
      <c r="Y1175" s="0" t="s">
        <v>3605</v>
      </c>
      <c r="Z1175" s="0" t="s">
        <v>5717</v>
      </c>
      <c r="AA1175" s="0" t="s">
        <v>5706</v>
      </c>
      <c r="AB1175" s="0" t="s">
        <v>5718</v>
      </c>
      <c r="AC1175" s="0" t="s">
        <v>19</v>
      </c>
      <c r="AD1175" s="0" t="s">
        <v>61</v>
      </c>
      <c r="AE1175" s="0" t="s">
        <v>19</v>
      </c>
      <c r="AF1175" s="0" t="s">
        <v>22</v>
      </c>
      <c r="AG1175" s="0" t="s">
        <v>22</v>
      </c>
      <c r="AH1175" s="0" t="s">
        <v>5708</v>
      </c>
      <c r="AI1175" s="0" t="s">
        <v>4224</v>
      </c>
      <c r="AJ1175" s="0" t="s">
        <v>22</v>
      </c>
      <c r="AK1175" s="0" t="s">
        <v>22</v>
      </c>
    </row>
    <row customHeight="1" ht="11.25">
      <c r="A1176" s="0" t="s">
        <v>22</v>
      </c>
      <c r="B1176" s="0" t="s">
        <v>48</v>
      </c>
      <c r="C1176" s="0" t="s">
        <v>50</v>
      </c>
      <c r="D1176" s="0" t="s">
        <v>22</v>
      </c>
      <c r="E1176" s="0" t="s">
        <v>5715</v>
      </c>
      <c r="F1176" s="0" t="s">
        <v>1328</v>
      </c>
      <c r="G1176" s="0" t="s">
        <v>103</v>
      </c>
      <c r="H1176" s="0" t="s">
        <v>103</v>
      </c>
      <c r="I1176" s="0" t="s">
        <v>104</v>
      </c>
      <c r="J1176" s="0" t="s">
        <v>4911</v>
      </c>
      <c r="K1176" s="0" t="s">
        <v>4912</v>
      </c>
      <c r="L1176" s="0" t="s">
        <v>4042</v>
      </c>
      <c r="M1176" s="0" t="s">
        <v>5698</v>
      </c>
      <c r="N1176" s="0" t="s">
        <v>124</v>
      </c>
      <c r="O1176" s="0" t="s">
        <v>3550</v>
      </c>
      <c r="P1176" s="0" t="s">
        <v>3550</v>
      </c>
      <c r="Q1176" s="0" t="s">
        <v>3551</v>
      </c>
      <c r="R1176" s="0" t="s">
        <v>4985</v>
      </c>
      <c r="S1176" s="0" t="s">
        <v>4986</v>
      </c>
      <c r="T1176" s="0" t="s">
        <v>3604</v>
      </c>
      <c r="U1176" s="0" t="s">
        <v>3605</v>
      </c>
      <c r="V1176" s="0" t="s">
        <v>5716</v>
      </c>
      <c r="W1176" s="0" t="s">
        <v>3607</v>
      </c>
      <c r="X1176" s="0" t="s">
        <v>3608</v>
      </c>
      <c r="Y1176" s="0" t="s">
        <v>3605</v>
      </c>
      <c r="Z1176" s="0" t="s">
        <v>5717</v>
      </c>
      <c r="AA1176" s="0" t="s">
        <v>5706</v>
      </c>
      <c r="AB1176" s="0" t="s">
        <v>5718</v>
      </c>
      <c r="AC1176" s="0" t="s">
        <v>19</v>
      </c>
      <c r="AD1176" s="0" t="s">
        <v>61</v>
      </c>
      <c r="AE1176" s="0" t="s">
        <v>19</v>
      </c>
      <c r="AF1176" s="0" t="s">
        <v>22</v>
      </c>
      <c r="AG1176" s="0" t="s">
        <v>22</v>
      </c>
      <c r="AH1176" s="0" t="s">
        <v>5708</v>
      </c>
      <c r="AI1176" s="0" t="s">
        <v>4224</v>
      </c>
      <c r="AJ1176" s="0" t="s">
        <v>22</v>
      </c>
      <c r="AK1176" s="0" t="s">
        <v>22</v>
      </c>
    </row>
    <row customHeight="1" ht="11.25">
      <c r="A1177" s="0" t="s">
        <v>22</v>
      </c>
      <c r="B1177" s="0" t="s">
        <v>48</v>
      </c>
      <c r="C1177" s="0" t="s">
        <v>50</v>
      </c>
      <c r="D1177" s="0" t="s">
        <v>22</v>
      </c>
      <c r="E1177" s="0" t="s">
        <v>5715</v>
      </c>
      <c r="F1177" s="0" t="s">
        <v>1328</v>
      </c>
      <c r="G1177" s="0" t="s">
        <v>103</v>
      </c>
      <c r="H1177" s="0" t="s">
        <v>103</v>
      </c>
      <c r="I1177" s="0" t="s">
        <v>104</v>
      </c>
      <c r="J1177" s="0" t="s">
        <v>4911</v>
      </c>
      <c r="K1177" s="0" t="s">
        <v>4912</v>
      </c>
      <c r="L1177" s="0" t="s">
        <v>4042</v>
      </c>
      <c r="M1177" s="0" t="s">
        <v>5698</v>
      </c>
      <c r="N1177" s="0" t="s">
        <v>101</v>
      </c>
      <c r="O1177" s="0" t="s">
        <v>162</v>
      </c>
      <c r="P1177" s="0" t="s">
        <v>162</v>
      </c>
      <c r="Q1177" s="0" t="s">
        <v>163</v>
      </c>
      <c r="R1177" s="0" t="s">
        <v>5085</v>
      </c>
      <c r="S1177" s="0" t="s">
        <v>5091</v>
      </c>
      <c r="T1177" s="0" t="s">
        <v>3604</v>
      </c>
      <c r="U1177" s="0" t="s">
        <v>3605</v>
      </c>
      <c r="V1177" s="0" t="s">
        <v>5716</v>
      </c>
      <c r="W1177" s="0" t="s">
        <v>3607</v>
      </c>
      <c r="X1177" s="0" t="s">
        <v>3608</v>
      </c>
      <c r="Y1177" s="0" t="s">
        <v>3605</v>
      </c>
      <c r="Z1177" s="0" t="s">
        <v>5717</v>
      </c>
      <c r="AA1177" s="0" t="s">
        <v>5706</v>
      </c>
      <c r="AB1177" s="0" t="s">
        <v>5718</v>
      </c>
      <c r="AC1177" s="0" t="s">
        <v>19</v>
      </c>
      <c r="AD1177" s="0" t="s">
        <v>61</v>
      </c>
      <c r="AE1177" s="0" t="s">
        <v>19</v>
      </c>
      <c r="AF1177" s="0" t="s">
        <v>22</v>
      </c>
      <c r="AG1177" s="0" t="s">
        <v>22</v>
      </c>
      <c r="AH1177" s="0" t="s">
        <v>5708</v>
      </c>
      <c r="AI1177" s="0" t="s">
        <v>4224</v>
      </c>
      <c r="AJ1177" s="0" t="s">
        <v>22</v>
      </c>
      <c r="AK1177" s="0" t="s">
        <v>22</v>
      </c>
    </row>
    <row customHeight="1" ht="11.25">
      <c r="A1178" s="0" t="s">
        <v>22</v>
      </c>
      <c r="B1178" s="0" t="s">
        <v>48</v>
      </c>
      <c r="C1178" s="0" t="s">
        <v>50</v>
      </c>
      <c r="D1178" s="0" t="s">
        <v>22</v>
      </c>
      <c r="E1178" s="0" t="s">
        <v>5719</v>
      </c>
      <c r="F1178" s="0" t="s">
        <v>1306</v>
      </c>
      <c r="G1178" s="0" t="s">
        <v>178</v>
      </c>
      <c r="H1178" s="0" t="s">
        <v>178</v>
      </c>
      <c r="I1178" s="0" t="s">
        <v>179</v>
      </c>
      <c r="J1178" s="0" t="s">
        <v>1400</v>
      </c>
      <c r="K1178" s="0" t="s">
        <v>1401</v>
      </c>
      <c r="L1178" s="0" t="s">
        <v>5720</v>
      </c>
      <c r="M1178" s="0" t="s">
        <v>976</v>
      </c>
      <c r="N1178" s="0" t="s">
        <v>98</v>
      </c>
      <c r="O1178" s="0" t="s">
        <v>178</v>
      </c>
      <c r="P1178" s="0" t="s">
        <v>178</v>
      </c>
      <c r="Q1178" s="0" t="s">
        <v>179</v>
      </c>
      <c r="R1178" s="0" t="s">
        <v>1400</v>
      </c>
      <c r="S1178" s="0" t="s">
        <v>1401</v>
      </c>
      <c r="T1178" s="0" t="s">
        <v>3604</v>
      </c>
      <c r="U1178" s="0" t="s">
        <v>3605</v>
      </c>
      <c r="V1178" s="0" t="s">
        <v>3726</v>
      </c>
      <c r="W1178" s="0" t="s">
        <v>3607</v>
      </c>
      <c r="X1178" s="0" t="s">
        <v>3608</v>
      </c>
      <c r="Y1178" s="0" t="s">
        <v>3605</v>
      </c>
      <c r="Z1178" s="0" t="s">
        <v>5721</v>
      </c>
      <c r="AA1178" s="0" t="s">
        <v>4062</v>
      </c>
      <c r="AB1178" s="0" t="s">
        <v>5722</v>
      </c>
      <c r="AC1178" s="0" t="s">
        <v>61</v>
      </c>
      <c r="AD1178" s="0" t="s">
        <v>19</v>
      </c>
      <c r="AE1178" s="0" t="s">
        <v>19</v>
      </c>
      <c r="AF1178" s="0" t="s">
        <v>144</v>
      </c>
      <c r="AG1178" s="0" t="s">
        <v>144</v>
      </c>
      <c r="AH1178" s="0" t="s">
        <v>22</v>
      </c>
      <c r="AI1178" s="0" t="s">
        <v>22</v>
      </c>
      <c r="AJ1178" s="0" t="s">
        <v>144</v>
      </c>
      <c r="AK1178" s="0" t="s">
        <v>144</v>
      </c>
    </row>
    <row customHeight="1" ht="11.25">
      <c r="A1179" s="0" t="s">
        <v>22</v>
      </c>
      <c r="B1179" s="0" t="s">
        <v>48</v>
      </c>
      <c r="C1179" s="0" t="s">
        <v>50</v>
      </c>
      <c r="D1179" s="0" t="s">
        <v>22</v>
      </c>
      <c r="E1179" s="0" t="s">
        <v>5719</v>
      </c>
      <c r="F1179" s="0" t="s">
        <v>1306</v>
      </c>
      <c r="G1179" s="0" t="s">
        <v>178</v>
      </c>
      <c r="H1179" s="0" t="s">
        <v>178</v>
      </c>
      <c r="I1179" s="0" t="s">
        <v>179</v>
      </c>
      <c r="J1179" s="0" t="s">
        <v>1400</v>
      </c>
      <c r="K1179" s="0" t="s">
        <v>1401</v>
      </c>
      <c r="L1179" s="0" t="s">
        <v>5720</v>
      </c>
      <c r="M1179" s="0" t="s">
        <v>976</v>
      </c>
      <c r="N1179" s="0" t="s">
        <v>98</v>
      </c>
      <c r="O1179" s="0" t="s">
        <v>178</v>
      </c>
      <c r="P1179" s="0" t="s">
        <v>178</v>
      </c>
      <c r="Q1179" s="0" t="s">
        <v>179</v>
      </c>
      <c r="R1179" s="0" t="s">
        <v>1400</v>
      </c>
      <c r="S1179" s="0" t="s">
        <v>1401</v>
      </c>
      <c r="T1179" s="0" t="s">
        <v>3604</v>
      </c>
      <c r="U1179" s="0" t="s">
        <v>3605</v>
      </c>
      <c r="V1179" s="0" t="s">
        <v>3726</v>
      </c>
      <c r="W1179" s="0" t="s">
        <v>3607</v>
      </c>
      <c r="X1179" s="0" t="s">
        <v>3608</v>
      </c>
      <c r="Y1179" s="0" t="s">
        <v>3605</v>
      </c>
      <c r="Z1179" s="0" t="s">
        <v>5721</v>
      </c>
      <c r="AA1179" s="0" t="s">
        <v>4062</v>
      </c>
      <c r="AB1179" s="0" t="s">
        <v>5722</v>
      </c>
      <c r="AC1179" s="0" t="s">
        <v>61</v>
      </c>
      <c r="AD1179" s="0" t="s">
        <v>19</v>
      </c>
      <c r="AE1179" s="0" t="s">
        <v>19</v>
      </c>
      <c r="AF1179" s="0" t="s">
        <v>144</v>
      </c>
      <c r="AG1179" s="0" t="s">
        <v>144</v>
      </c>
      <c r="AH1179" s="0" t="s">
        <v>22</v>
      </c>
      <c r="AI1179" s="0" t="s">
        <v>22</v>
      </c>
      <c r="AJ1179" s="0" t="s">
        <v>144</v>
      </c>
      <c r="AK1179" s="0" t="s">
        <v>144</v>
      </c>
    </row>
    <row customHeight="1" ht="11.25">
      <c r="A1180" s="0" t="s">
        <v>22</v>
      </c>
      <c r="B1180" s="0" t="s">
        <v>48</v>
      </c>
      <c r="C1180" s="0" t="s">
        <v>50</v>
      </c>
      <c r="D1180" s="0" t="s">
        <v>22</v>
      </c>
      <c r="E1180" s="0" t="s">
        <v>5723</v>
      </c>
      <c r="F1180" s="0" t="s">
        <v>1269</v>
      </c>
      <c r="G1180" s="0" t="s">
        <v>181</v>
      </c>
      <c r="H1180" s="0" t="s">
        <v>181</v>
      </c>
      <c r="I1180" s="0" t="s">
        <v>182</v>
      </c>
      <c r="J1180" s="0" t="s">
        <v>5724</v>
      </c>
      <c r="K1180" s="0" t="s">
        <v>5725</v>
      </c>
      <c r="L1180" s="0" t="s">
        <v>5726</v>
      </c>
      <c r="M1180" s="0" t="s">
        <v>976</v>
      </c>
      <c r="N1180" s="0" t="s">
        <v>98</v>
      </c>
      <c r="O1180" s="0" t="s">
        <v>181</v>
      </c>
      <c r="P1180" s="0" t="s">
        <v>181</v>
      </c>
      <c r="Q1180" s="0" t="s">
        <v>182</v>
      </c>
      <c r="R1180" s="0" t="s">
        <v>5724</v>
      </c>
      <c r="S1180" s="0" t="s">
        <v>5725</v>
      </c>
      <c r="T1180" s="0" t="s">
        <v>3604</v>
      </c>
      <c r="U1180" s="0" t="s">
        <v>3707</v>
      </c>
      <c r="V1180" s="0" t="s">
        <v>3718</v>
      </c>
      <c r="W1180" s="0" t="s">
        <v>3607</v>
      </c>
      <c r="X1180" s="0" t="s">
        <v>3700</v>
      </c>
      <c r="Y1180" s="0" t="s">
        <v>3605</v>
      </c>
      <c r="Z1180" s="0" t="s">
        <v>3719</v>
      </c>
      <c r="AA1180" s="0" t="s">
        <v>3710</v>
      </c>
      <c r="AB1180" s="0" t="s">
        <v>3720</v>
      </c>
      <c r="AC1180" s="0" t="s">
        <v>61</v>
      </c>
      <c r="AD1180" s="0" t="s">
        <v>19</v>
      </c>
      <c r="AE1180" s="0" t="s">
        <v>19</v>
      </c>
      <c r="AF1180" s="0" t="s">
        <v>4647</v>
      </c>
      <c r="AG1180" s="0" t="s">
        <v>147</v>
      </c>
      <c r="AH1180" s="0" t="s">
        <v>22</v>
      </c>
      <c r="AI1180" s="0" t="s">
        <v>22</v>
      </c>
      <c r="AJ1180" s="0" t="s">
        <v>22</v>
      </c>
      <c r="AK1180" s="0" t="s">
        <v>22</v>
      </c>
    </row>
    <row customHeight="1" ht="11.25">
      <c r="A1181" s="0" t="s">
        <v>22</v>
      </c>
      <c r="B1181" s="0" t="s">
        <v>48</v>
      </c>
      <c r="C1181" s="0" t="s">
        <v>50</v>
      </c>
      <c r="D1181" s="0" t="s">
        <v>22</v>
      </c>
      <c r="E1181" s="0" t="s">
        <v>5727</v>
      </c>
      <c r="F1181" s="0" t="s">
        <v>1269</v>
      </c>
      <c r="G1181" s="0" t="s">
        <v>181</v>
      </c>
      <c r="H1181" s="0" t="s">
        <v>181</v>
      </c>
      <c r="I1181" s="0" t="s">
        <v>182</v>
      </c>
      <c r="J1181" s="0" t="s">
        <v>5724</v>
      </c>
      <c r="K1181" s="0" t="s">
        <v>5725</v>
      </c>
      <c r="L1181" s="0" t="s">
        <v>5726</v>
      </c>
      <c r="M1181" s="0" t="s">
        <v>976</v>
      </c>
      <c r="N1181" s="0" t="s">
        <v>98</v>
      </c>
      <c r="O1181" s="0" t="s">
        <v>181</v>
      </c>
      <c r="P1181" s="0" t="s">
        <v>181</v>
      </c>
      <c r="Q1181" s="0" t="s">
        <v>182</v>
      </c>
      <c r="R1181" s="0" t="s">
        <v>5724</v>
      </c>
      <c r="S1181" s="0" t="s">
        <v>5725</v>
      </c>
      <c r="T1181" s="0" t="s">
        <v>3604</v>
      </c>
      <c r="U1181" s="0" t="s">
        <v>3707</v>
      </c>
      <c r="V1181" s="0" t="s">
        <v>3718</v>
      </c>
      <c r="W1181" s="0" t="s">
        <v>3607</v>
      </c>
      <c r="X1181" s="0" t="s">
        <v>3700</v>
      </c>
      <c r="Y1181" s="0" t="s">
        <v>3605</v>
      </c>
      <c r="Z1181" s="0" t="s">
        <v>3719</v>
      </c>
      <c r="AA1181" s="0" t="s">
        <v>3710</v>
      </c>
      <c r="AB1181" s="0" t="s">
        <v>3720</v>
      </c>
      <c r="AC1181" s="0" t="s">
        <v>61</v>
      </c>
      <c r="AD1181" s="0" t="s">
        <v>19</v>
      </c>
      <c r="AE1181" s="0" t="s">
        <v>19</v>
      </c>
      <c r="AF1181" s="0" t="s">
        <v>3812</v>
      </c>
      <c r="AG1181" s="0" t="s">
        <v>158</v>
      </c>
      <c r="AH1181" s="0" t="s">
        <v>22</v>
      </c>
      <c r="AI1181" s="0" t="s">
        <v>22</v>
      </c>
      <c r="AJ1181" s="0" t="s">
        <v>22</v>
      </c>
      <c r="AK1181" s="0" t="s">
        <v>22</v>
      </c>
    </row>
    <row customHeight="1" ht="11.25">
      <c r="A1182" s="0" t="s">
        <v>22</v>
      </c>
      <c r="B1182" s="0" t="s">
        <v>48</v>
      </c>
      <c r="C1182" s="0" t="s">
        <v>50</v>
      </c>
      <c r="D1182" s="0" t="s">
        <v>22</v>
      </c>
      <c r="E1182" s="0" t="s">
        <v>5728</v>
      </c>
      <c r="F1182" s="0" t="s">
        <v>1269</v>
      </c>
      <c r="G1182" s="0" t="s">
        <v>181</v>
      </c>
      <c r="H1182" s="0" t="s">
        <v>181</v>
      </c>
      <c r="I1182" s="0" t="s">
        <v>182</v>
      </c>
      <c r="J1182" s="0" t="s">
        <v>5724</v>
      </c>
      <c r="K1182" s="0" t="s">
        <v>5725</v>
      </c>
      <c r="L1182" s="0" t="s">
        <v>5729</v>
      </c>
      <c r="M1182" s="0" t="s">
        <v>976</v>
      </c>
      <c r="N1182" s="0" t="s">
        <v>98</v>
      </c>
      <c r="O1182" s="0" t="s">
        <v>181</v>
      </c>
      <c r="P1182" s="0" t="s">
        <v>181</v>
      </c>
      <c r="Q1182" s="0" t="s">
        <v>182</v>
      </c>
      <c r="R1182" s="0" t="s">
        <v>5724</v>
      </c>
      <c r="S1182" s="0" t="s">
        <v>5725</v>
      </c>
      <c r="T1182" s="0" t="s">
        <v>3604</v>
      </c>
      <c r="U1182" s="0" t="s">
        <v>3707</v>
      </c>
      <c r="V1182" s="0" t="s">
        <v>3718</v>
      </c>
      <c r="W1182" s="0" t="s">
        <v>3607</v>
      </c>
      <c r="X1182" s="0" t="s">
        <v>3700</v>
      </c>
      <c r="Y1182" s="0" t="s">
        <v>3605</v>
      </c>
      <c r="Z1182" s="0" t="s">
        <v>3719</v>
      </c>
      <c r="AA1182" s="0" t="s">
        <v>3710</v>
      </c>
      <c r="AB1182" s="0" t="s">
        <v>3720</v>
      </c>
      <c r="AC1182" s="0" t="s">
        <v>61</v>
      </c>
      <c r="AD1182" s="0" t="s">
        <v>19</v>
      </c>
      <c r="AE1182" s="0" t="s">
        <v>19</v>
      </c>
      <c r="AF1182" s="0" t="s">
        <v>3812</v>
      </c>
      <c r="AG1182" s="0" t="s">
        <v>158</v>
      </c>
      <c r="AH1182" s="0" t="s">
        <v>22</v>
      </c>
      <c r="AI1182" s="0" t="s">
        <v>22</v>
      </c>
      <c r="AJ1182" s="0" t="s">
        <v>22</v>
      </c>
      <c r="AK1182" s="0" t="s">
        <v>22</v>
      </c>
    </row>
    <row customHeight="1" ht="11.25">
      <c r="A1183" s="0" t="s">
        <v>22</v>
      </c>
      <c r="B1183" s="0" t="s">
        <v>48</v>
      </c>
      <c r="C1183" s="0" t="s">
        <v>50</v>
      </c>
      <c r="D1183" s="0" t="s">
        <v>22</v>
      </c>
      <c r="E1183" s="0" t="s">
        <v>5730</v>
      </c>
      <c r="F1183" s="0" t="s">
        <v>1269</v>
      </c>
      <c r="G1183" s="0" t="s">
        <v>181</v>
      </c>
      <c r="H1183" s="0" t="s">
        <v>181</v>
      </c>
      <c r="I1183" s="0" t="s">
        <v>182</v>
      </c>
      <c r="J1183" s="0" t="s">
        <v>5724</v>
      </c>
      <c r="K1183" s="0" t="s">
        <v>5725</v>
      </c>
      <c r="L1183" s="0" t="s">
        <v>5731</v>
      </c>
      <c r="M1183" s="0" t="s">
        <v>976</v>
      </c>
      <c r="N1183" s="0" t="s">
        <v>98</v>
      </c>
      <c r="O1183" s="0" t="s">
        <v>181</v>
      </c>
      <c r="P1183" s="0" t="s">
        <v>181</v>
      </c>
      <c r="Q1183" s="0" t="s">
        <v>182</v>
      </c>
      <c r="R1183" s="0" t="s">
        <v>5724</v>
      </c>
      <c r="S1183" s="0" t="s">
        <v>5725</v>
      </c>
      <c r="T1183" s="0" t="s">
        <v>3604</v>
      </c>
      <c r="U1183" s="0" t="s">
        <v>3707</v>
      </c>
      <c r="V1183" s="0" t="s">
        <v>3718</v>
      </c>
      <c r="W1183" s="0" t="s">
        <v>3607</v>
      </c>
      <c r="X1183" s="0" t="s">
        <v>3700</v>
      </c>
      <c r="Y1183" s="0" t="s">
        <v>3605</v>
      </c>
      <c r="Z1183" s="0" t="s">
        <v>3719</v>
      </c>
      <c r="AA1183" s="0" t="s">
        <v>3710</v>
      </c>
      <c r="AB1183" s="0" t="s">
        <v>3720</v>
      </c>
      <c r="AC1183" s="0" t="s">
        <v>61</v>
      </c>
      <c r="AD1183" s="0" t="s">
        <v>19</v>
      </c>
      <c r="AE1183" s="0" t="s">
        <v>19</v>
      </c>
      <c r="AF1183" s="0" t="s">
        <v>4647</v>
      </c>
      <c r="AG1183" s="0" t="s">
        <v>147</v>
      </c>
      <c r="AH1183" s="0" t="s">
        <v>22</v>
      </c>
      <c r="AI1183" s="0" t="s">
        <v>22</v>
      </c>
      <c r="AJ1183" s="0" t="s">
        <v>22</v>
      </c>
      <c r="AK1183" s="0" t="s">
        <v>22</v>
      </c>
    </row>
    <row customHeight="1" ht="11.25">
      <c r="A1184" s="0" t="s">
        <v>22</v>
      </c>
      <c r="B1184" s="0" t="s">
        <v>48</v>
      </c>
      <c r="C1184" s="0" t="s">
        <v>50</v>
      </c>
      <c r="D1184" s="0" t="s">
        <v>22</v>
      </c>
      <c r="E1184" s="0" t="s">
        <v>5732</v>
      </c>
      <c r="F1184" s="0" t="s">
        <v>1269</v>
      </c>
      <c r="G1184" s="0" t="s">
        <v>181</v>
      </c>
      <c r="H1184" s="0" t="s">
        <v>181</v>
      </c>
      <c r="I1184" s="0" t="s">
        <v>182</v>
      </c>
      <c r="J1184" s="0" t="s">
        <v>5724</v>
      </c>
      <c r="K1184" s="0" t="s">
        <v>5725</v>
      </c>
      <c r="L1184" s="0" t="s">
        <v>5733</v>
      </c>
      <c r="M1184" s="0" t="s">
        <v>976</v>
      </c>
      <c r="N1184" s="0" t="s">
        <v>98</v>
      </c>
      <c r="O1184" s="0" t="s">
        <v>181</v>
      </c>
      <c r="P1184" s="0" t="s">
        <v>181</v>
      </c>
      <c r="Q1184" s="0" t="s">
        <v>182</v>
      </c>
      <c r="R1184" s="0" t="s">
        <v>5724</v>
      </c>
      <c r="S1184" s="0" t="s">
        <v>5725</v>
      </c>
      <c r="T1184" s="0" t="s">
        <v>3604</v>
      </c>
      <c r="U1184" s="0" t="s">
        <v>3707</v>
      </c>
      <c r="V1184" s="0" t="s">
        <v>3718</v>
      </c>
      <c r="W1184" s="0" t="s">
        <v>3607</v>
      </c>
      <c r="X1184" s="0" t="s">
        <v>3700</v>
      </c>
      <c r="Y1184" s="0" t="s">
        <v>3605</v>
      </c>
      <c r="Z1184" s="0" t="s">
        <v>3719</v>
      </c>
      <c r="AA1184" s="0" t="s">
        <v>3710</v>
      </c>
      <c r="AB1184" s="0" t="s">
        <v>3720</v>
      </c>
      <c r="AC1184" s="0" t="s">
        <v>61</v>
      </c>
      <c r="AD1184" s="0" t="s">
        <v>19</v>
      </c>
      <c r="AE1184" s="0" t="s">
        <v>19</v>
      </c>
      <c r="AF1184" s="0" t="s">
        <v>3812</v>
      </c>
      <c r="AG1184" s="0" t="s">
        <v>183</v>
      </c>
      <c r="AH1184" s="0" t="s">
        <v>22</v>
      </c>
      <c r="AI1184" s="0" t="s">
        <v>22</v>
      </c>
      <c r="AJ1184" s="0" t="s">
        <v>22</v>
      </c>
      <c r="AK1184" s="0" t="s">
        <v>22</v>
      </c>
    </row>
    <row customHeight="1" ht="11.25">
      <c r="A1185" s="0" t="s">
        <v>22</v>
      </c>
      <c r="B1185" s="0" t="s">
        <v>48</v>
      </c>
      <c r="C1185" s="0" t="s">
        <v>50</v>
      </c>
      <c r="D1185" s="0" t="s">
        <v>22</v>
      </c>
      <c r="E1185" s="0" t="s">
        <v>5734</v>
      </c>
      <c r="F1185" s="0" t="s">
        <v>1269</v>
      </c>
      <c r="G1185" s="0" t="s">
        <v>181</v>
      </c>
      <c r="H1185" s="0" t="s">
        <v>181</v>
      </c>
      <c r="I1185" s="0" t="s">
        <v>182</v>
      </c>
      <c r="J1185" s="0" t="s">
        <v>4222</v>
      </c>
      <c r="K1185" s="0" t="s">
        <v>4223</v>
      </c>
      <c r="L1185" s="0" t="s">
        <v>976</v>
      </c>
      <c r="M1185" s="0" t="s">
        <v>976</v>
      </c>
      <c r="N1185" s="0" t="s">
        <v>98</v>
      </c>
      <c r="O1185" s="0" t="s">
        <v>181</v>
      </c>
      <c r="P1185" s="0" t="s">
        <v>181</v>
      </c>
      <c r="Q1185" s="0" t="s">
        <v>182</v>
      </c>
      <c r="R1185" s="0" t="s">
        <v>4222</v>
      </c>
      <c r="S1185" s="0" t="s">
        <v>4223</v>
      </c>
      <c r="T1185" s="0" t="s">
        <v>3604</v>
      </c>
      <c r="U1185" s="0" t="s">
        <v>3707</v>
      </c>
      <c r="V1185" s="0" t="s">
        <v>3718</v>
      </c>
      <c r="W1185" s="0" t="s">
        <v>3607</v>
      </c>
      <c r="X1185" s="0" t="s">
        <v>3700</v>
      </c>
      <c r="Y1185" s="0" t="s">
        <v>3605</v>
      </c>
      <c r="Z1185" s="0" t="s">
        <v>3719</v>
      </c>
      <c r="AA1185" s="0" t="s">
        <v>3710</v>
      </c>
      <c r="AB1185" s="0" t="s">
        <v>3720</v>
      </c>
      <c r="AC1185" s="0" t="s">
        <v>61</v>
      </c>
      <c r="AD1185" s="0" t="s">
        <v>19</v>
      </c>
      <c r="AE1185" s="0" t="s">
        <v>19</v>
      </c>
      <c r="AF1185" s="0" t="s">
        <v>940</v>
      </c>
      <c r="AG1185" s="0" t="s">
        <v>940</v>
      </c>
      <c r="AH1185" s="0" t="s">
        <v>22</v>
      </c>
      <c r="AI1185" s="0" t="s">
        <v>22</v>
      </c>
      <c r="AJ1185" s="0" t="s">
        <v>22</v>
      </c>
      <c r="AK1185" s="0" t="s">
        <v>22</v>
      </c>
    </row>
    <row customHeight="1" ht="11.25">
      <c r="A1186" s="0" t="s">
        <v>22</v>
      </c>
      <c r="B1186" s="0" t="s">
        <v>48</v>
      </c>
      <c r="C1186" s="0" t="s">
        <v>50</v>
      </c>
      <c r="D1186" s="0" t="s">
        <v>22</v>
      </c>
      <c r="E1186" s="0" t="s">
        <v>5735</v>
      </c>
      <c r="F1186" s="0" t="s">
        <v>1257</v>
      </c>
      <c r="G1186" s="0" t="s">
        <v>188</v>
      </c>
      <c r="H1186" s="0" t="s">
        <v>188</v>
      </c>
      <c r="I1186" s="0" t="s">
        <v>189</v>
      </c>
      <c r="J1186" s="0" t="s">
        <v>5329</v>
      </c>
      <c r="K1186" s="0" t="s">
        <v>5330</v>
      </c>
      <c r="L1186" s="0" t="s">
        <v>5331</v>
      </c>
      <c r="M1186" s="0" t="s">
        <v>1261</v>
      </c>
      <c r="N1186" s="0" t="s">
        <v>98</v>
      </c>
      <c r="O1186" s="0" t="s">
        <v>188</v>
      </c>
      <c r="P1186" s="0" t="s">
        <v>188</v>
      </c>
      <c r="Q1186" s="0" t="s">
        <v>189</v>
      </c>
      <c r="R1186" s="0" t="s">
        <v>5329</v>
      </c>
      <c r="S1186" s="0" t="s">
        <v>5330</v>
      </c>
      <c r="T1186" s="0" t="s">
        <v>3604</v>
      </c>
      <c r="U1186" s="0" t="s">
        <v>3605</v>
      </c>
      <c r="V1186" s="0" t="s">
        <v>3606</v>
      </c>
      <c r="W1186" s="0" t="s">
        <v>3607</v>
      </c>
      <c r="X1186" s="0" t="s">
        <v>3608</v>
      </c>
      <c r="Y1186" s="0" t="s">
        <v>3605</v>
      </c>
      <c r="Z1186" s="0" t="s">
        <v>5736</v>
      </c>
      <c r="AA1186" s="0" t="s">
        <v>5737</v>
      </c>
      <c r="AB1186" s="0" t="s">
        <v>5738</v>
      </c>
      <c r="AC1186" s="0" t="s">
        <v>19</v>
      </c>
      <c r="AD1186" s="0" t="s">
        <v>19</v>
      </c>
      <c r="AE1186" s="0" t="s">
        <v>61</v>
      </c>
      <c r="AF1186" s="0" t="s">
        <v>22</v>
      </c>
      <c r="AG1186" s="0" t="s">
        <v>22</v>
      </c>
      <c r="AH1186" s="0" t="s">
        <v>22</v>
      </c>
      <c r="AI1186" s="0" t="s">
        <v>22</v>
      </c>
      <c r="AJ1186" s="0" t="s">
        <v>5333</v>
      </c>
      <c r="AK1186" s="0" t="s">
        <v>5333</v>
      </c>
    </row>
    <row customHeight="1" ht="11.25">
      <c r="A1187" s="0" t="s">
        <v>22</v>
      </c>
      <c r="B1187" s="0" t="s">
        <v>48</v>
      </c>
      <c r="C1187" s="0" t="s">
        <v>50</v>
      </c>
      <c r="D1187" s="0" t="s">
        <v>22</v>
      </c>
      <c r="E1187" s="0" t="s">
        <v>5735</v>
      </c>
      <c r="F1187" s="0" t="s">
        <v>1257</v>
      </c>
      <c r="G1187" s="0" t="s">
        <v>188</v>
      </c>
      <c r="H1187" s="0" t="s">
        <v>188</v>
      </c>
      <c r="I1187" s="0" t="s">
        <v>189</v>
      </c>
      <c r="J1187" s="0" t="s">
        <v>5329</v>
      </c>
      <c r="K1187" s="0" t="s">
        <v>5330</v>
      </c>
      <c r="L1187" s="0" t="s">
        <v>5331</v>
      </c>
      <c r="M1187" s="0" t="s">
        <v>1261</v>
      </c>
      <c r="N1187" s="0" t="s">
        <v>98</v>
      </c>
      <c r="O1187" s="0" t="s">
        <v>188</v>
      </c>
      <c r="P1187" s="0" t="s">
        <v>188</v>
      </c>
      <c r="Q1187" s="0" t="s">
        <v>189</v>
      </c>
      <c r="R1187" s="0" t="s">
        <v>5329</v>
      </c>
      <c r="S1187" s="0" t="s">
        <v>5330</v>
      </c>
      <c r="T1187" s="0" t="s">
        <v>3604</v>
      </c>
      <c r="U1187" s="0" t="s">
        <v>3605</v>
      </c>
      <c r="V1187" s="0" t="s">
        <v>3606</v>
      </c>
      <c r="W1187" s="0" t="s">
        <v>3607</v>
      </c>
      <c r="X1187" s="0" t="s">
        <v>3608</v>
      </c>
      <c r="Y1187" s="0" t="s">
        <v>3605</v>
      </c>
      <c r="Z1187" s="0" t="s">
        <v>5736</v>
      </c>
      <c r="AA1187" s="0" t="s">
        <v>5737</v>
      </c>
      <c r="AB1187" s="0" t="s">
        <v>5738</v>
      </c>
      <c r="AC1187" s="0" t="s">
        <v>19</v>
      </c>
      <c r="AD1187" s="0" t="s">
        <v>19</v>
      </c>
      <c r="AE1187" s="0" t="s">
        <v>61</v>
      </c>
      <c r="AF1187" s="0" t="s">
        <v>22</v>
      </c>
      <c r="AG1187" s="0" t="s">
        <v>22</v>
      </c>
      <c r="AH1187" s="0" t="s">
        <v>22</v>
      </c>
      <c r="AI1187" s="0" t="s">
        <v>22</v>
      </c>
      <c r="AJ1187" s="0" t="s">
        <v>5333</v>
      </c>
      <c r="AK1187" s="0" t="s">
        <v>5333</v>
      </c>
    </row>
    <row customHeight="1" ht="11.25">
      <c r="A1188" s="0" t="s">
        <v>22</v>
      </c>
      <c r="B1188" s="0" t="s">
        <v>48</v>
      </c>
      <c r="C1188" s="0" t="s">
        <v>50</v>
      </c>
      <c r="D1188" s="0" t="s">
        <v>22</v>
      </c>
      <c r="E1188" s="0" t="s">
        <v>5739</v>
      </c>
      <c r="F1188" s="0" t="s">
        <v>1269</v>
      </c>
      <c r="G1188" s="0" t="s">
        <v>181</v>
      </c>
      <c r="H1188" s="0" t="s">
        <v>181</v>
      </c>
      <c r="I1188" s="0" t="s">
        <v>182</v>
      </c>
      <c r="J1188" s="0" t="s">
        <v>4644</v>
      </c>
      <c r="K1188" s="0" t="s">
        <v>4645</v>
      </c>
      <c r="L1188" s="0" t="s">
        <v>4096</v>
      </c>
      <c r="M1188" s="0" t="s">
        <v>4646</v>
      </c>
      <c r="N1188" s="0" t="s">
        <v>98</v>
      </c>
      <c r="O1188" s="0" t="s">
        <v>181</v>
      </c>
      <c r="P1188" s="0" t="s">
        <v>181</v>
      </c>
      <c r="Q1188" s="0" t="s">
        <v>182</v>
      </c>
      <c r="R1188" s="0" t="s">
        <v>4644</v>
      </c>
      <c r="S1188" s="0" t="s">
        <v>4645</v>
      </c>
      <c r="T1188" s="0" t="s">
        <v>3604</v>
      </c>
      <c r="U1188" s="0" t="s">
        <v>3707</v>
      </c>
      <c r="V1188" s="0" t="s">
        <v>3718</v>
      </c>
      <c r="W1188" s="0" t="s">
        <v>3607</v>
      </c>
      <c r="X1188" s="0" t="s">
        <v>3700</v>
      </c>
      <c r="Y1188" s="0" t="s">
        <v>3605</v>
      </c>
      <c r="Z1188" s="0" t="s">
        <v>3719</v>
      </c>
      <c r="AA1188" s="0" t="s">
        <v>3710</v>
      </c>
      <c r="AB1188" s="0" t="s">
        <v>3720</v>
      </c>
      <c r="AC1188" s="0" t="s">
        <v>61</v>
      </c>
      <c r="AD1188" s="0" t="s">
        <v>19</v>
      </c>
      <c r="AE1188" s="0" t="s">
        <v>19</v>
      </c>
      <c r="AF1188" s="0" t="s">
        <v>3721</v>
      </c>
      <c r="AG1188" s="0" t="s">
        <v>3721</v>
      </c>
      <c r="AH1188" s="0" t="s">
        <v>22</v>
      </c>
      <c r="AI1188" s="0" t="s">
        <v>22</v>
      </c>
      <c r="AJ1188" s="0" t="s">
        <v>22</v>
      </c>
      <c r="AK1188" s="0" t="s">
        <v>22</v>
      </c>
    </row>
    <row customHeight="1" ht="11.25">
      <c r="A1189" s="0" t="s">
        <v>22</v>
      </c>
      <c r="B1189" s="0" t="s">
        <v>48</v>
      </c>
      <c r="C1189" s="0" t="s">
        <v>50</v>
      </c>
      <c r="D1189" s="0" t="s">
        <v>22</v>
      </c>
      <c r="E1189" s="0" t="s">
        <v>5740</v>
      </c>
      <c r="F1189" s="0" t="s">
        <v>1269</v>
      </c>
      <c r="G1189" s="0" t="s">
        <v>181</v>
      </c>
      <c r="H1189" s="0" t="s">
        <v>181</v>
      </c>
      <c r="I1189" s="0" t="s">
        <v>182</v>
      </c>
      <c r="J1189" s="0" t="s">
        <v>4644</v>
      </c>
      <c r="K1189" s="0" t="s">
        <v>4645</v>
      </c>
      <c r="L1189" s="0" t="s">
        <v>4096</v>
      </c>
      <c r="M1189" s="0" t="s">
        <v>4646</v>
      </c>
      <c r="N1189" s="0" t="s">
        <v>98</v>
      </c>
      <c r="O1189" s="0" t="s">
        <v>181</v>
      </c>
      <c r="P1189" s="0" t="s">
        <v>181</v>
      </c>
      <c r="Q1189" s="0" t="s">
        <v>182</v>
      </c>
      <c r="R1189" s="0" t="s">
        <v>4644</v>
      </c>
      <c r="S1189" s="0" t="s">
        <v>4645</v>
      </c>
      <c r="T1189" s="0" t="s">
        <v>3604</v>
      </c>
      <c r="U1189" s="0" t="s">
        <v>3707</v>
      </c>
      <c r="V1189" s="0" t="s">
        <v>3718</v>
      </c>
      <c r="W1189" s="0" t="s">
        <v>3607</v>
      </c>
      <c r="X1189" s="0" t="s">
        <v>3700</v>
      </c>
      <c r="Y1189" s="0" t="s">
        <v>3605</v>
      </c>
      <c r="Z1189" s="0" t="s">
        <v>3719</v>
      </c>
      <c r="AA1189" s="0" t="s">
        <v>3710</v>
      </c>
      <c r="AB1189" s="0" t="s">
        <v>3720</v>
      </c>
      <c r="AC1189" s="0" t="s">
        <v>61</v>
      </c>
      <c r="AD1189" s="0" t="s">
        <v>19</v>
      </c>
      <c r="AE1189" s="0" t="s">
        <v>19</v>
      </c>
      <c r="AF1189" s="0" t="s">
        <v>157</v>
      </c>
      <c r="AG1189" s="0" t="s">
        <v>157</v>
      </c>
      <c r="AH1189" s="0" t="s">
        <v>22</v>
      </c>
      <c r="AI1189" s="0" t="s">
        <v>22</v>
      </c>
      <c r="AJ1189" s="0" t="s">
        <v>22</v>
      </c>
      <c r="AK1189" s="0" t="s">
        <v>22</v>
      </c>
    </row>
    <row customHeight="1" ht="11.25">
      <c r="A1190" s="0" t="s">
        <v>22</v>
      </c>
      <c r="B1190" s="0" t="s">
        <v>48</v>
      </c>
      <c r="C1190" s="0" t="s">
        <v>50</v>
      </c>
      <c r="D1190" s="0" t="s">
        <v>22</v>
      </c>
      <c r="E1190" s="0" t="s">
        <v>5741</v>
      </c>
      <c r="F1190" s="0" t="s">
        <v>1269</v>
      </c>
      <c r="G1190" s="0" t="s">
        <v>181</v>
      </c>
      <c r="H1190" s="0" t="s">
        <v>181</v>
      </c>
      <c r="I1190" s="0" t="s">
        <v>182</v>
      </c>
      <c r="J1190" s="0" t="s">
        <v>4264</v>
      </c>
      <c r="K1190" s="0" t="s">
        <v>4265</v>
      </c>
      <c r="L1190" s="0" t="s">
        <v>976</v>
      </c>
      <c r="M1190" s="0" t="s">
        <v>976</v>
      </c>
      <c r="N1190" s="0" t="s">
        <v>98</v>
      </c>
      <c r="O1190" s="0" t="s">
        <v>181</v>
      </c>
      <c r="P1190" s="0" t="s">
        <v>181</v>
      </c>
      <c r="Q1190" s="0" t="s">
        <v>182</v>
      </c>
      <c r="R1190" s="0" t="s">
        <v>4264</v>
      </c>
      <c r="S1190" s="0" t="s">
        <v>4265</v>
      </c>
      <c r="T1190" s="0" t="s">
        <v>3604</v>
      </c>
      <c r="U1190" s="0" t="s">
        <v>3707</v>
      </c>
      <c r="V1190" s="0" t="s">
        <v>3718</v>
      </c>
      <c r="W1190" s="0" t="s">
        <v>3607</v>
      </c>
      <c r="X1190" s="0" t="s">
        <v>3700</v>
      </c>
      <c r="Y1190" s="0" t="s">
        <v>3605</v>
      </c>
      <c r="Z1190" s="0" t="s">
        <v>3719</v>
      </c>
      <c r="AA1190" s="0" t="s">
        <v>3710</v>
      </c>
      <c r="AB1190" s="0" t="s">
        <v>3720</v>
      </c>
      <c r="AC1190" s="0" t="s">
        <v>61</v>
      </c>
      <c r="AD1190" s="0" t="s">
        <v>19</v>
      </c>
      <c r="AE1190" s="0" t="s">
        <v>19</v>
      </c>
      <c r="AF1190" s="0" t="s">
        <v>4225</v>
      </c>
      <c r="AG1190" s="0" t="s">
        <v>5238</v>
      </c>
      <c r="AH1190" s="0" t="s">
        <v>22</v>
      </c>
      <c r="AI1190" s="0" t="s">
        <v>22</v>
      </c>
      <c r="AJ1190" s="0" t="s">
        <v>22</v>
      </c>
      <c r="AK1190" s="0" t="s">
        <v>22</v>
      </c>
    </row>
    <row customHeight="1" ht="11.25">
      <c r="A1191" s="0" t="s">
        <v>22</v>
      </c>
      <c r="B1191" s="0" t="s">
        <v>48</v>
      </c>
      <c r="C1191" s="0" t="s">
        <v>50</v>
      </c>
      <c r="D1191" s="0" t="s">
        <v>22</v>
      </c>
      <c r="E1191" s="0" t="s">
        <v>5742</v>
      </c>
      <c r="F1191" s="0" t="s">
        <v>1269</v>
      </c>
      <c r="G1191" s="0" t="s">
        <v>133</v>
      </c>
      <c r="H1191" s="0" t="s">
        <v>133</v>
      </c>
      <c r="I1191" s="0" t="s">
        <v>134</v>
      </c>
      <c r="J1191" s="0" t="s">
        <v>5743</v>
      </c>
      <c r="K1191" s="0" t="s">
        <v>5744</v>
      </c>
      <c r="L1191" s="0" t="s">
        <v>5745</v>
      </c>
      <c r="M1191" s="0" t="s">
        <v>1261</v>
      </c>
      <c r="N1191" s="0" t="s">
        <v>98</v>
      </c>
      <c r="O1191" s="0" t="s">
        <v>133</v>
      </c>
      <c r="P1191" s="0" t="s">
        <v>133</v>
      </c>
      <c r="Q1191" s="0" t="s">
        <v>134</v>
      </c>
      <c r="R1191" s="0" t="s">
        <v>5743</v>
      </c>
      <c r="S1191" s="0" t="s">
        <v>5744</v>
      </c>
      <c r="T1191" s="0" t="s">
        <v>3604</v>
      </c>
      <c r="U1191" s="0" t="s">
        <v>3605</v>
      </c>
      <c r="V1191" s="0" t="s">
        <v>3606</v>
      </c>
      <c r="W1191" s="0" t="s">
        <v>3607</v>
      </c>
      <c r="X1191" s="0" t="s">
        <v>3608</v>
      </c>
      <c r="Y1191" s="0" t="s">
        <v>3605</v>
      </c>
      <c r="Z1191" s="0" t="s">
        <v>5746</v>
      </c>
      <c r="AA1191" s="0" t="s">
        <v>5747</v>
      </c>
      <c r="AB1191" s="0" t="s">
        <v>5748</v>
      </c>
      <c r="AC1191" s="0" t="s">
        <v>61</v>
      </c>
      <c r="AD1191" s="0" t="s">
        <v>19</v>
      </c>
      <c r="AE1191" s="0" t="s">
        <v>19</v>
      </c>
      <c r="AF1191" s="0" t="s">
        <v>5749</v>
      </c>
      <c r="AG1191" s="0" t="s">
        <v>5750</v>
      </c>
      <c r="AH1191" s="0" t="s">
        <v>22</v>
      </c>
      <c r="AI1191" s="0" t="s">
        <v>22</v>
      </c>
      <c r="AJ1191" s="0" t="s">
        <v>22</v>
      </c>
      <c r="AK1191" s="0" t="s">
        <v>22</v>
      </c>
    </row>
    <row customHeight="1" ht="11.25">
      <c r="A1192" s="0" t="s">
        <v>22</v>
      </c>
      <c r="B1192" s="0" t="s">
        <v>48</v>
      </c>
      <c r="C1192" s="0" t="s">
        <v>50</v>
      </c>
      <c r="D1192" s="0" t="s">
        <v>22</v>
      </c>
      <c r="E1192" s="0" t="s">
        <v>5742</v>
      </c>
      <c r="F1192" s="0" t="s">
        <v>1269</v>
      </c>
      <c r="G1192" s="0" t="s">
        <v>133</v>
      </c>
      <c r="H1192" s="0" t="s">
        <v>133</v>
      </c>
      <c r="I1192" s="0" t="s">
        <v>134</v>
      </c>
      <c r="J1192" s="0" t="s">
        <v>5743</v>
      </c>
      <c r="K1192" s="0" t="s">
        <v>5744</v>
      </c>
      <c r="L1192" s="0" t="s">
        <v>5745</v>
      </c>
      <c r="M1192" s="0" t="s">
        <v>1261</v>
      </c>
      <c r="N1192" s="0" t="s">
        <v>98</v>
      </c>
      <c r="O1192" s="0" t="s">
        <v>133</v>
      </c>
      <c r="P1192" s="0" t="s">
        <v>133</v>
      </c>
      <c r="Q1192" s="0" t="s">
        <v>134</v>
      </c>
      <c r="R1192" s="0" t="s">
        <v>5743</v>
      </c>
      <c r="S1192" s="0" t="s">
        <v>5744</v>
      </c>
      <c r="T1192" s="0" t="s">
        <v>3604</v>
      </c>
      <c r="U1192" s="0" t="s">
        <v>3605</v>
      </c>
      <c r="V1192" s="0" t="s">
        <v>3606</v>
      </c>
      <c r="W1192" s="0" t="s">
        <v>3607</v>
      </c>
      <c r="X1192" s="0" t="s">
        <v>3608</v>
      </c>
      <c r="Y1192" s="0" t="s">
        <v>3605</v>
      </c>
      <c r="Z1192" s="0" t="s">
        <v>5746</v>
      </c>
      <c r="AA1192" s="0" t="s">
        <v>5747</v>
      </c>
      <c r="AB1192" s="0" t="s">
        <v>5748</v>
      </c>
      <c r="AC1192" s="0" t="s">
        <v>61</v>
      </c>
      <c r="AD1192" s="0" t="s">
        <v>19</v>
      </c>
      <c r="AE1192" s="0" t="s">
        <v>19</v>
      </c>
      <c r="AF1192" s="0" t="s">
        <v>5749</v>
      </c>
      <c r="AG1192" s="0" t="s">
        <v>5750</v>
      </c>
      <c r="AH1192" s="0" t="s">
        <v>22</v>
      </c>
      <c r="AI1192" s="0" t="s">
        <v>22</v>
      </c>
      <c r="AJ1192" s="0" t="s">
        <v>22</v>
      </c>
      <c r="AK1192" s="0" t="s">
        <v>22</v>
      </c>
    </row>
    <row customHeight="1" ht="11.25">
      <c r="A1193" s="0" t="s">
        <v>22</v>
      </c>
      <c r="B1193" s="0" t="s">
        <v>48</v>
      </c>
      <c r="C1193" s="0" t="s">
        <v>50</v>
      </c>
      <c r="D1193" s="0" t="s">
        <v>22</v>
      </c>
      <c r="E1193" s="0" t="s">
        <v>5751</v>
      </c>
      <c r="F1193" s="0" t="s">
        <v>1328</v>
      </c>
      <c r="G1193" s="0" t="s">
        <v>103</v>
      </c>
      <c r="H1193" s="0" t="s">
        <v>103</v>
      </c>
      <c r="I1193" s="0" t="s">
        <v>104</v>
      </c>
      <c r="J1193" s="0" t="s">
        <v>5494</v>
      </c>
      <c r="K1193" s="0" t="s">
        <v>5752</v>
      </c>
      <c r="L1193" s="0" t="s">
        <v>1462</v>
      </c>
      <c r="M1193" s="0" t="s">
        <v>976</v>
      </c>
      <c r="N1193" s="0" t="s">
        <v>98</v>
      </c>
      <c r="O1193" s="0" t="s">
        <v>103</v>
      </c>
      <c r="P1193" s="0" t="s">
        <v>103</v>
      </c>
      <c r="Q1193" s="0" t="s">
        <v>104</v>
      </c>
      <c r="R1193" s="0" t="s">
        <v>5494</v>
      </c>
      <c r="S1193" s="0" t="s">
        <v>5752</v>
      </c>
      <c r="T1193" s="0" t="s">
        <v>3737</v>
      </c>
      <c r="U1193" s="0" t="s">
        <v>4339</v>
      </c>
      <c r="V1193" s="0" t="s">
        <v>3726</v>
      </c>
      <c r="W1193" s="0" t="s">
        <v>3607</v>
      </c>
      <c r="X1193" s="0" t="s">
        <v>3808</v>
      </c>
      <c r="Y1193" s="0" t="s">
        <v>4339</v>
      </c>
      <c r="Z1193" s="0" t="s">
        <v>5753</v>
      </c>
      <c r="AA1193" s="0" t="s">
        <v>5754</v>
      </c>
      <c r="AB1193" s="0" t="s">
        <v>5755</v>
      </c>
      <c r="AC1193" s="0" t="s">
        <v>19</v>
      </c>
      <c r="AD1193" s="0" t="s">
        <v>61</v>
      </c>
      <c r="AE1193" s="0" t="s">
        <v>19</v>
      </c>
      <c r="AF1193" s="0" t="s">
        <v>22</v>
      </c>
      <c r="AG1193" s="0" t="s">
        <v>22</v>
      </c>
      <c r="AH1193" s="0" t="s">
        <v>101</v>
      </c>
      <c r="AI1193" s="0" t="s">
        <v>101</v>
      </c>
      <c r="AJ1193" s="0" t="s">
        <v>22</v>
      </c>
      <c r="AK1193" s="0" t="s">
        <v>22</v>
      </c>
    </row>
    <row customHeight="1" ht="11.25">
      <c r="A1194" s="0" t="s">
        <v>22</v>
      </c>
      <c r="B1194" s="0" t="s">
        <v>48</v>
      </c>
      <c r="C1194" s="0" t="s">
        <v>50</v>
      </c>
      <c r="D1194" s="0" t="s">
        <v>22</v>
      </c>
      <c r="E1194" s="0" t="s">
        <v>5751</v>
      </c>
      <c r="F1194" s="0" t="s">
        <v>1328</v>
      </c>
      <c r="G1194" s="0" t="s">
        <v>103</v>
      </c>
      <c r="H1194" s="0" t="s">
        <v>103</v>
      </c>
      <c r="I1194" s="0" t="s">
        <v>104</v>
      </c>
      <c r="J1194" s="0" t="s">
        <v>5494</v>
      </c>
      <c r="K1194" s="0" t="s">
        <v>5752</v>
      </c>
      <c r="L1194" s="0" t="s">
        <v>1462</v>
      </c>
      <c r="M1194" s="0" t="s">
        <v>976</v>
      </c>
      <c r="N1194" s="0" t="s">
        <v>98</v>
      </c>
      <c r="O1194" s="0" t="s">
        <v>103</v>
      </c>
      <c r="P1194" s="0" t="s">
        <v>103</v>
      </c>
      <c r="Q1194" s="0" t="s">
        <v>104</v>
      </c>
      <c r="R1194" s="0" t="s">
        <v>5494</v>
      </c>
      <c r="S1194" s="0" t="s">
        <v>5752</v>
      </c>
      <c r="T1194" s="0" t="s">
        <v>3737</v>
      </c>
      <c r="U1194" s="0" t="s">
        <v>4339</v>
      </c>
      <c r="V1194" s="0" t="s">
        <v>3726</v>
      </c>
      <c r="W1194" s="0" t="s">
        <v>3607</v>
      </c>
      <c r="X1194" s="0" t="s">
        <v>3808</v>
      </c>
      <c r="Y1194" s="0" t="s">
        <v>4339</v>
      </c>
      <c r="Z1194" s="0" t="s">
        <v>5753</v>
      </c>
      <c r="AA1194" s="0" t="s">
        <v>5754</v>
      </c>
      <c r="AB1194" s="0" t="s">
        <v>5755</v>
      </c>
      <c r="AC1194" s="0" t="s">
        <v>19</v>
      </c>
      <c r="AD1194" s="0" t="s">
        <v>61</v>
      </c>
      <c r="AE1194" s="0" t="s">
        <v>19</v>
      </c>
      <c r="AF1194" s="0" t="s">
        <v>22</v>
      </c>
      <c r="AG1194" s="0" t="s">
        <v>22</v>
      </c>
      <c r="AH1194" s="0" t="s">
        <v>101</v>
      </c>
      <c r="AI1194" s="0" t="s">
        <v>101</v>
      </c>
      <c r="AJ1194" s="0" t="s">
        <v>22</v>
      </c>
      <c r="AK1194" s="0" t="s">
        <v>22</v>
      </c>
    </row>
    <row customHeight="1" ht="11.25">
      <c r="A1195" s="0" t="s">
        <v>22</v>
      </c>
      <c r="B1195" s="0" t="s">
        <v>48</v>
      </c>
      <c r="C1195" s="0" t="s">
        <v>50</v>
      </c>
      <c r="D1195" s="0" t="s">
        <v>22</v>
      </c>
      <c r="E1195" s="0" t="s">
        <v>5756</v>
      </c>
      <c r="F1195" s="0" t="s">
        <v>1328</v>
      </c>
      <c r="G1195" s="0" t="s">
        <v>148</v>
      </c>
      <c r="H1195" s="0" t="s">
        <v>148</v>
      </c>
      <c r="I1195" s="0" t="s">
        <v>149</v>
      </c>
      <c r="J1195" s="0" t="s">
        <v>5757</v>
      </c>
      <c r="K1195" s="0" t="s">
        <v>5758</v>
      </c>
      <c r="L1195" s="0" t="s">
        <v>5759</v>
      </c>
      <c r="M1195" s="0" t="s">
        <v>1261</v>
      </c>
      <c r="N1195" s="0" t="s">
        <v>98</v>
      </c>
      <c r="O1195" s="0" t="s">
        <v>148</v>
      </c>
      <c r="P1195" s="0" t="s">
        <v>148</v>
      </c>
      <c r="Q1195" s="0" t="s">
        <v>149</v>
      </c>
      <c r="R1195" s="0" t="s">
        <v>5757</v>
      </c>
      <c r="S1195" s="0" t="s">
        <v>5758</v>
      </c>
      <c r="T1195" s="0" t="s">
        <v>3604</v>
      </c>
      <c r="U1195" s="0" t="s">
        <v>3605</v>
      </c>
      <c r="V1195" s="0" t="s">
        <v>3606</v>
      </c>
      <c r="W1195" s="0" t="s">
        <v>3607</v>
      </c>
      <c r="X1195" s="0" t="s">
        <v>3700</v>
      </c>
      <c r="Y1195" s="0" t="s">
        <v>3605</v>
      </c>
      <c r="Z1195" s="0" t="s">
        <v>5760</v>
      </c>
      <c r="AA1195" s="0" t="s">
        <v>5761</v>
      </c>
      <c r="AB1195" s="0" t="s">
        <v>5762</v>
      </c>
      <c r="AC1195" s="0" t="s">
        <v>19</v>
      </c>
      <c r="AD1195" s="0" t="s">
        <v>61</v>
      </c>
      <c r="AE1195" s="0" t="s">
        <v>19</v>
      </c>
      <c r="AF1195" s="0" t="s">
        <v>22</v>
      </c>
      <c r="AG1195" s="0" t="s">
        <v>22</v>
      </c>
      <c r="AH1195" s="0" t="s">
        <v>5763</v>
      </c>
      <c r="AI1195" s="0" t="s">
        <v>2243</v>
      </c>
      <c r="AJ1195" s="0" t="s">
        <v>22</v>
      </c>
      <c r="AK1195" s="0" t="s">
        <v>22</v>
      </c>
    </row>
    <row customHeight="1" ht="11.25">
      <c r="A1196" s="0" t="s">
        <v>22</v>
      </c>
      <c r="B1196" s="0" t="s">
        <v>48</v>
      </c>
      <c r="C1196" s="0" t="s">
        <v>50</v>
      </c>
      <c r="D1196" s="0" t="s">
        <v>22</v>
      </c>
      <c r="E1196" s="0" t="s">
        <v>5756</v>
      </c>
      <c r="F1196" s="0" t="s">
        <v>1328</v>
      </c>
      <c r="G1196" s="0" t="s">
        <v>148</v>
      </c>
      <c r="H1196" s="0" t="s">
        <v>148</v>
      </c>
      <c r="I1196" s="0" t="s">
        <v>149</v>
      </c>
      <c r="J1196" s="0" t="s">
        <v>5757</v>
      </c>
      <c r="K1196" s="0" t="s">
        <v>5758</v>
      </c>
      <c r="L1196" s="0" t="s">
        <v>5759</v>
      </c>
      <c r="M1196" s="0" t="s">
        <v>1261</v>
      </c>
      <c r="N1196" s="0" t="s">
        <v>98</v>
      </c>
      <c r="O1196" s="0" t="s">
        <v>148</v>
      </c>
      <c r="P1196" s="0" t="s">
        <v>148</v>
      </c>
      <c r="Q1196" s="0" t="s">
        <v>149</v>
      </c>
      <c r="R1196" s="0" t="s">
        <v>5757</v>
      </c>
      <c r="S1196" s="0" t="s">
        <v>5758</v>
      </c>
      <c r="T1196" s="0" t="s">
        <v>3604</v>
      </c>
      <c r="U1196" s="0" t="s">
        <v>3605</v>
      </c>
      <c r="V1196" s="0" t="s">
        <v>3606</v>
      </c>
      <c r="W1196" s="0" t="s">
        <v>3607</v>
      </c>
      <c r="X1196" s="0" t="s">
        <v>3700</v>
      </c>
      <c r="Y1196" s="0" t="s">
        <v>3605</v>
      </c>
      <c r="Z1196" s="0" t="s">
        <v>5760</v>
      </c>
      <c r="AA1196" s="0" t="s">
        <v>5761</v>
      </c>
      <c r="AB1196" s="0" t="s">
        <v>5762</v>
      </c>
      <c r="AC1196" s="0" t="s">
        <v>19</v>
      </c>
      <c r="AD1196" s="0" t="s">
        <v>61</v>
      </c>
      <c r="AE1196" s="0" t="s">
        <v>19</v>
      </c>
      <c r="AF1196" s="0" t="s">
        <v>22</v>
      </c>
      <c r="AG1196" s="0" t="s">
        <v>22</v>
      </c>
      <c r="AH1196" s="0" t="s">
        <v>5763</v>
      </c>
      <c r="AI1196" s="0" t="s">
        <v>2243</v>
      </c>
      <c r="AJ1196" s="0" t="s">
        <v>22</v>
      </c>
      <c r="AK1196" s="0" t="s">
        <v>22</v>
      </c>
    </row>
    <row customHeight="1" ht="11.25">
      <c r="A1197" s="0" t="s">
        <v>22</v>
      </c>
      <c r="B1197" s="0" t="s">
        <v>48</v>
      </c>
      <c r="C1197" s="0" t="s">
        <v>50</v>
      </c>
      <c r="D1197" s="0" t="s">
        <v>22</v>
      </c>
      <c r="E1197" s="0" t="s">
        <v>5764</v>
      </c>
      <c r="F1197" s="0" t="s">
        <v>1269</v>
      </c>
      <c r="G1197" s="0" t="s">
        <v>3550</v>
      </c>
      <c r="H1197" s="0" t="s">
        <v>3550</v>
      </c>
      <c r="I1197" s="0" t="s">
        <v>3551</v>
      </c>
      <c r="J1197" s="0" t="s">
        <v>4990</v>
      </c>
      <c r="K1197" s="0" t="s">
        <v>4991</v>
      </c>
      <c r="L1197" s="0" t="s">
        <v>4990</v>
      </c>
      <c r="M1197" s="0" t="s">
        <v>1261</v>
      </c>
      <c r="N1197" s="0" t="s">
        <v>98</v>
      </c>
      <c r="O1197" s="0" t="s">
        <v>3550</v>
      </c>
      <c r="P1197" s="0" t="s">
        <v>3550</v>
      </c>
      <c r="Q1197" s="0" t="s">
        <v>3551</v>
      </c>
      <c r="R1197" s="0" t="s">
        <v>4990</v>
      </c>
      <c r="S1197" s="0" t="s">
        <v>4991</v>
      </c>
      <c r="T1197" s="0" t="s">
        <v>3604</v>
      </c>
      <c r="U1197" s="0" t="s">
        <v>3605</v>
      </c>
      <c r="V1197" s="0" t="s">
        <v>5765</v>
      </c>
      <c r="W1197" s="0" t="s">
        <v>3607</v>
      </c>
      <c r="X1197" s="0" t="s">
        <v>3608</v>
      </c>
      <c r="Y1197" s="0" t="s">
        <v>3605</v>
      </c>
      <c r="Z1197" s="0" t="s">
        <v>5766</v>
      </c>
      <c r="AA1197" s="0" t="s">
        <v>4995</v>
      </c>
      <c r="AB1197" s="0" t="s">
        <v>5767</v>
      </c>
      <c r="AC1197" s="0" t="s">
        <v>61</v>
      </c>
      <c r="AD1197" s="0" t="s">
        <v>19</v>
      </c>
      <c r="AE1197" s="0" t="s">
        <v>19</v>
      </c>
      <c r="AF1197" s="0" t="s">
        <v>3622</v>
      </c>
      <c r="AG1197" s="0" t="s">
        <v>3622</v>
      </c>
      <c r="AH1197" s="0" t="s">
        <v>22</v>
      </c>
      <c r="AI1197" s="0" t="s">
        <v>22</v>
      </c>
      <c r="AJ1197" s="0" t="s">
        <v>22</v>
      </c>
      <c r="AK1197" s="0" t="s">
        <v>22</v>
      </c>
    </row>
    <row customHeight="1" ht="11.25">
      <c r="A1198" s="0" t="s">
        <v>22</v>
      </c>
      <c r="B1198" s="0" t="s">
        <v>48</v>
      </c>
      <c r="C1198" s="0" t="s">
        <v>50</v>
      </c>
      <c r="D1198" s="0" t="s">
        <v>22</v>
      </c>
      <c r="E1198" s="0" t="s">
        <v>5764</v>
      </c>
      <c r="F1198" s="0" t="s">
        <v>1269</v>
      </c>
      <c r="G1198" s="0" t="s">
        <v>162</v>
      </c>
      <c r="H1198" s="0" t="s">
        <v>162</v>
      </c>
      <c r="I1198" s="0" t="s">
        <v>163</v>
      </c>
      <c r="J1198" s="0" t="s">
        <v>4990</v>
      </c>
      <c r="K1198" s="0" t="s">
        <v>5007</v>
      </c>
      <c r="L1198" s="0" t="s">
        <v>4990</v>
      </c>
      <c r="M1198" s="0" t="s">
        <v>1261</v>
      </c>
      <c r="N1198" s="0" t="s">
        <v>98</v>
      </c>
      <c r="O1198" s="0" t="s">
        <v>162</v>
      </c>
      <c r="P1198" s="0" t="s">
        <v>162</v>
      </c>
      <c r="Q1198" s="0" t="s">
        <v>163</v>
      </c>
      <c r="R1198" s="0" t="s">
        <v>4990</v>
      </c>
      <c r="S1198" s="0" t="s">
        <v>5007</v>
      </c>
      <c r="T1198" s="0" t="s">
        <v>3604</v>
      </c>
      <c r="U1198" s="0" t="s">
        <v>3605</v>
      </c>
      <c r="V1198" s="0" t="s">
        <v>5765</v>
      </c>
      <c r="W1198" s="0" t="s">
        <v>3607</v>
      </c>
      <c r="X1198" s="0" t="s">
        <v>3608</v>
      </c>
      <c r="Y1198" s="0" t="s">
        <v>3605</v>
      </c>
      <c r="Z1198" s="0" t="s">
        <v>5766</v>
      </c>
      <c r="AA1198" s="0" t="s">
        <v>4995</v>
      </c>
      <c r="AB1198" s="0" t="s">
        <v>5767</v>
      </c>
      <c r="AC1198" s="0" t="s">
        <v>61</v>
      </c>
      <c r="AD1198" s="0" t="s">
        <v>19</v>
      </c>
      <c r="AE1198" s="0" t="s">
        <v>19</v>
      </c>
      <c r="AF1198" s="0" t="s">
        <v>3622</v>
      </c>
      <c r="AG1198" s="0" t="s">
        <v>3622</v>
      </c>
      <c r="AH1198" s="0" t="s">
        <v>22</v>
      </c>
      <c r="AI1198" s="0" t="s">
        <v>22</v>
      </c>
      <c r="AJ1198" s="0" t="s">
        <v>22</v>
      </c>
      <c r="AK1198" s="0" t="s">
        <v>22</v>
      </c>
    </row>
    <row customHeight="1" ht="11.25">
      <c r="A1199" s="0" t="s">
        <v>22</v>
      </c>
      <c r="B1199" s="0" t="s">
        <v>48</v>
      </c>
      <c r="C1199" s="0" t="s">
        <v>50</v>
      </c>
      <c r="D1199" s="0" t="s">
        <v>22</v>
      </c>
      <c r="E1199" s="0" t="s">
        <v>5768</v>
      </c>
      <c r="F1199" s="0" t="s">
        <v>1269</v>
      </c>
      <c r="G1199" s="0" t="s">
        <v>5355</v>
      </c>
      <c r="H1199" s="0" t="s">
        <v>5769</v>
      </c>
      <c r="I1199" s="0" t="s">
        <v>5770</v>
      </c>
      <c r="J1199" s="0" t="s">
        <v>5771</v>
      </c>
      <c r="K1199" s="0" t="s">
        <v>5772</v>
      </c>
      <c r="L1199" s="0" t="s">
        <v>5773</v>
      </c>
      <c r="M1199" s="0" t="s">
        <v>5774</v>
      </c>
      <c r="N1199" s="0" t="s">
        <v>91</v>
      </c>
      <c r="O1199" s="0" t="s">
        <v>119</v>
      </c>
      <c r="P1199" s="0" t="s">
        <v>119</v>
      </c>
      <c r="Q1199" s="0" t="s">
        <v>120</v>
      </c>
      <c r="R1199" s="0" t="s">
        <v>5460</v>
      </c>
      <c r="S1199" s="0" t="s">
        <v>5461</v>
      </c>
      <c r="T1199" s="0" t="s">
        <v>3604</v>
      </c>
      <c r="U1199" s="0" t="s">
        <v>3605</v>
      </c>
      <c r="V1199" s="0" t="s">
        <v>3606</v>
      </c>
      <c r="W1199" s="0" t="s">
        <v>3607</v>
      </c>
      <c r="X1199" s="0" t="s">
        <v>3608</v>
      </c>
      <c r="Y1199" s="0" t="s">
        <v>3605</v>
      </c>
      <c r="Z1199" s="0" t="s">
        <v>5775</v>
      </c>
      <c r="AA1199" s="0" t="s">
        <v>4106</v>
      </c>
      <c r="AB1199" s="0" t="s">
        <v>5776</v>
      </c>
      <c r="AC1199" s="0" t="s">
        <v>61</v>
      </c>
      <c r="AD1199" s="0" t="s">
        <v>19</v>
      </c>
      <c r="AE1199" s="0" t="s">
        <v>19</v>
      </c>
      <c r="AF1199" s="0" t="s">
        <v>5777</v>
      </c>
      <c r="AG1199" s="0" t="s">
        <v>5777</v>
      </c>
      <c r="AH1199" s="0" t="s">
        <v>22</v>
      </c>
      <c r="AI1199" s="0" t="s">
        <v>22</v>
      </c>
      <c r="AJ1199" s="0" t="s">
        <v>22</v>
      </c>
      <c r="AK1199" s="0" t="s">
        <v>22</v>
      </c>
    </row>
    <row customHeight="1" ht="11.25">
      <c r="A1200" s="0" t="s">
        <v>22</v>
      </c>
      <c r="B1200" s="0" t="s">
        <v>48</v>
      </c>
      <c r="C1200" s="0" t="s">
        <v>50</v>
      </c>
      <c r="D1200" s="0" t="s">
        <v>22</v>
      </c>
      <c r="E1200" s="0" t="s">
        <v>5768</v>
      </c>
      <c r="F1200" s="0" t="s">
        <v>1269</v>
      </c>
      <c r="G1200" s="0" t="s">
        <v>5355</v>
      </c>
      <c r="H1200" s="0" t="s">
        <v>5769</v>
      </c>
      <c r="I1200" s="0" t="s">
        <v>5770</v>
      </c>
      <c r="J1200" s="0" t="s">
        <v>5771</v>
      </c>
      <c r="K1200" s="0" t="s">
        <v>5772</v>
      </c>
      <c r="L1200" s="0" t="s">
        <v>5773</v>
      </c>
      <c r="M1200" s="0" t="s">
        <v>5774</v>
      </c>
      <c r="N1200" s="0" t="s">
        <v>89</v>
      </c>
      <c r="O1200" s="0" t="s">
        <v>119</v>
      </c>
      <c r="P1200" s="0" t="s">
        <v>119</v>
      </c>
      <c r="Q1200" s="0" t="s">
        <v>120</v>
      </c>
      <c r="R1200" s="0" t="s">
        <v>5460</v>
      </c>
      <c r="S1200" s="0" t="s">
        <v>5461</v>
      </c>
      <c r="T1200" s="0" t="s">
        <v>3604</v>
      </c>
      <c r="U1200" s="0" t="s">
        <v>3605</v>
      </c>
      <c r="V1200" s="0" t="s">
        <v>3606</v>
      </c>
      <c r="W1200" s="0" t="s">
        <v>3607</v>
      </c>
      <c r="X1200" s="0" t="s">
        <v>3608</v>
      </c>
      <c r="Y1200" s="0" t="s">
        <v>3605</v>
      </c>
      <c r="Z1200" s="0" t="s">
        <v>5775</v>
      </c>
      <c r="AA1200" s="0" t="s">
        <v>4106</v>
      </c>
      <c r="AB1200" s="0" t="s">
        <v>5776</v>
      </c>
      <c r="AC1200" s="0" t="s">
        <v>61</v>
      </c>
      <c r="AD1200" s="0" t="s">
        <v>19</v>
      </c>
      <c r="AE1200" s="0" t="s">
        <v>19</v>
      </c>
      <c r="AF1200" s="0" t="s">
        <v>5777</v>
      </c>
      <c r="AG1200" s="0" t="s">
        <v>5777</v>
      </c>
      <c r="AH1200" s="0" t="s">
        <v>22</v>
      </c>
      <c r="AI1200" s="0" t="s">
        <v>22</v>
      </c>
      <c r="AJ1200" s="0" t="s">
        <v>22</v>
      </c>
      <c r="AK1200" s="0" t="s">
        <v>22</v>
      </c>
    </row>
    <row customHeight="1" ht="11.25">
      <c r="A1201" s="0" t="s">
        <v>22</v>
      </c>
      <c r="B1201" s="0" t="s">
        <v>48</v>
      </c>
      <c r="C1201" s="0" t="s">
        <v>50</v>
      </c>
      <c r="D1201" s="0" t="s">
        <v>22</v>
      </c>
      <c r="E1201" s="0" t="s">
        <v>5768</v>
      </c>
      <c r="F1201" s="0" t="s">
        <v>1269</v>
      </c>
      <c r="G1201" s="0" t="s">
        <v>5355</v>
      </c>
      <c r="H1201" s="0" t="s">
        <v>5769</v>
      </c>
      <c r="I1201" s="0" t="s">
        <v>5770</v>
      </c>
      <c r="J1201" s="0" t="s">
        <v>5771</v>
      </c>
      <c r="K1201" s="0" t="s">
        <v>5772</v>
      </c>
      <c r="L1201" s="0" t="s">
        <v>5773</v>
      </c>
      <c r="M1201" s="0" t="s">
        <v>5774</v>
      </c>
      <c r="N1201" s="0" t="s">
        <v>101</v>
      </c>
      <c r="O1201" s="0" t="s">
        <v>122</v>
      </c>
      <c r="P1201" s="0" t="s">
        <v>122</v>
      </c>
      <c r="Q1201" s="0" t="s">
        <v>123</v>
      </c>
      <c r="R1201" s="0" t="s">
        <v>1422</v>
      </c>
      <c r="S1201" s="0" t="s">
        <v>1423</v>
      </c>
      <c r="T1201" s="0" t="s">
        <v>3604</v>
      </c>
      <c r="U1201" s="0" t="s">
        <v>3605</v>
      </c>
      <c r="V1201" s="0" t="s">
        <v>3606</v>
      </c>
      <c r="W1201" s="0" t="s">
        <v>3607</v>
      </c>
      <c r="X1201" s="0" t="s">
        <v>3608</v>
      </c>
      <c r="Y1201" s="0" t="s">
        <v>3605</v>
      </c>
      <c r="Z1201" s="0" t="s">
        <v>5775</v>
      </c>
      <c r="AA1201" s="0" t="s">
        <v>4106</v>
      </c>
      <c r="AB1201" s="0" t="s">
        <v>5776</v>
      </c>
      <c r="AC1201" s="0" t="s">
        <v>61</v>
      </c>
      <c r="AD1201" s="0" t="s">
        <v>19</v>
      </c>
      <c r="AE1201" s="0" t="s">
        <v>19</v>
      </c>
      <c r="AF1201" s="0" t="s">
        <v>5777</v>
      </c>
      <c r="AG1201" s="0" t="s">
        <v>5777</v>
      </c>
      <c r="AH1201" s="0" t="s">
        <v>22</v>
      </c>
      <c r="AI1201" s="0" t="s">
        <v>22</v>
      </c>
      <c r="AJ1201" s="0" t="s">
        <v>22</v>
      </c>
      <c r="AK1201" s="0" t="s">
        <v>22</v>
      </c>
    </row>
    <row customHeight="1" ht="11.25">
      <c r="A1202" s="0" t="s">
        <v>22</v>
      </c>
      <c r="B1202" s="0" t="s">
        <v>48</v>
      </c>
      <c r="C1202" s="0" t="s">
        <v>50</v>
      </c>
      <c r="D1202" s="0" t="s">
        <v>22</v>
      </c>
      <c r="E1202" s="0" t="s">
        <v>5768</v>
      </c>
      <c r="F1202" s="0" t="s">
        <v>1269</v>
      </c>
      <c r="G1202" s="0" t="s">
        <v>5355</v>
      </c>
      <c r="H1202" s="0" t="s">
        <v>5769</v>
      </c>
      <c r="I1202" s="0" t="s">
        <v>5770</v>
      </c>
      <c r="J1202" s="0" t="s">
        <v>5771</v>
      </c>
      <c r="K1202" s="0" t="s">
        <v>5772</v>
      </c>
      <c r="L1202" s="0" t="s">
        <v>5773</v>
      </c>
      <c r="M1202" s="0" t="s">
        <v>5774</v>
      </c>
      <c r="N1202" s="0" t="s">
        <v>101</v>
      </c>
      <c r="O1202" s="0" t="s">
        <v>122</v>
      </c>
      <c r="P1202" s="0" t="s">
        <v>122</v>
      </c>
      <c r="Q1202" s="0" t="s">
        <v>123</v>
      </c>
      <c r="R1202" s="0" t="s">
        <v>1422</v>
      </c>
      <c r="S1202" s="0" t="s">
        <v>1423</v>
      </c>
      <c r="T1202" s="0" t="s">
        <v>3604</v>
      </c>
      <c r="U1202" s="0" t="s">
        <v>3605</v>
      </c>
      <c r="V1202" s="0" t="s">
        <v>3606</v>
      </c>
      <c r="W1202" s="0" t="s">
        <v>3607</v>
      </c>
      <c r="X1202" s="0" t="s">
        <v>3608</v>
      </c>
      <c r="Y1202" s="0" t="s">
        <v>3605</v>
      </c>
      <c r="Z1202" s="0" t="s">
        <v>5775</v>
      </c>
      <c r="AA1202" s="0" t="s">
        <v>4106</v>
      </c>
      <c r="AB1202" s="0" t="s">
        <v>5776</v>
      </c>
      <c r="AC1202" s="0" t="s">
        <v>61</v>
      </c>
      <c r="AD1202" s="0" t="s">
        <v>19</v>
      </c>
      <c r="AE1202" s="0" t="s">
        <v>19</v>
      </c>
      <c r="AF1202" s="0" t="s">
        <v>5777</v>
      </c>
      <c r="AG1202" s="0" t="s">
        <v>5777</v>
      </c>
      <c r="AH1202" s="0" t="s">
        <v>22</v>
      </c>
      <c r="AI1202" s="0" t="s">
        <v>22</v>
      </c>
      <c r="AJ1202" s="0" t="s">
        <v>22</v>
      </c>
      <c r="AK1202" s="0" t="s">
        <v>22</v>
      </c>
    </row>
    <row customHeight="1" ht="11.25">
      <c r="A1203" s="0" t="s">
        <v>22</v>
      </c>
      <c r="B1203" s="0" t="s">
        <v>48</v>
      </c>
      <c r="C1203" s="0" t="s">
        <v>50</v>
      </c>
      <c r="D1203" s="0" t="s">
        <v>22</v>
      </c>
      <c r="E1203" s="0" t="s">
        <v>5768</v>
      </c>
      <c r="F1203" s="0" t="s">
        <v>1269</v>
      </c>
      <c r="G1203" s="0" t="s">
        <v>5355</v>
      </c>
      <c r="H1203" s="0" t="s">
        <v>5769</v>
      </c>
      <c r="I1203" s="0" t="s">
        <v>5770</v>
      </c>
      <c r="J1203" s="0" t="s">
        <v>5771</v>
      </c>
      <c r="K1203" s="0" t="s">
        <v>5772</v>
      </c>
      <c r="L1203" s="0" t="s">
        <v>5773</v>
      </c>
      <c r="M1203" s="0" t="s">
        <v>5774</v>
      </c>
      <c r="N1203" s="0" t="s">
        <v>109</v>
      </c>
      <c r="O1203" s="0" t="s">
        <v>125</v>
      </c>
      <c r="P1203" s="0" t="s">
        <v>125</v>
      </c>
      <c r="Q1203" s="0" t="s">
        <v>126</v>
      </c>
      <c r="R1203" s="0" t="s">
        <v>1270</v>
      </c>
      <c r="S1203" s="0" t="s">
        <v>1271</v>
      </c>
      <c r="T1203" s="0" t="s">
        <v>3604</v>
      </c>
      <c r="U1203" s="0" t="s">
        <v>3605</v>
      </c>
      <c r="V1203" s="0" t="s">
        <v>3606</v>
      </c>
      <c r="W1203" s="0" t="s">
        <v>3607</v>
      </c>
      <c r="X1203" s="0" t="s">
        <v>3608</v>
      </c>
      <c r="Y1203" s="0" t="s">
        <v>3605</v>
      </c>
      <c r="Z1203" s="0" t="s">
        <v>5775</v>
      </c>
      <c r="AA1203" s="0" t="s">
        <v>4106</v>
      </c>
      <c r="AB1203" s="0" t="s">
        <v>5776</v>
      </c>
      <c r="AC1203" s="0" t="s">
        <v>61</v>
      </c>
      <c r="AD1203" s="0" t="s">
        <v>19</v>
      </c>
      <c r="AE1203" s="0" t="s">
        <v>19</v>
      </c>
      <c r="AF1203" s="0" t="s">
        <v>5777</v>
      </c>
      <c r="AG1203" s="0" t="s">
        <v>5777</v>
      </c>
      <c r="AH1203" s="0" t="s">
        <v>22</v>
      </c>
      <c r="AI1203" s="0" t="s">
        <v>22</v>
      </c>
      <c r="AJ1203" s="0" t="s">
        <v>22</v>
      </c>
      <c r="AK1203" s="0" t="s">
        <v>22</v>
      </c>
    </row>
    <row customHeight="1" ht="11.25">
      <c r="A1204" s="0" t="s">
        <v>22</v>
      </c>
      <c r="B1204" s="0" t="s">
        <v>48</v>
      </c>
      <c r="C1204" s="0" t="s">
        <v>50</v>
      </c>
      <c r="D1204" s="0" t="s">
        <v>22</v>
      </c>
      <c r="E1204" s="0" t="s">
        <v>5768</v>
      </c>
      <c r="F1204" s="0" t="s">
        <v>1269</v>
      </c>
      <c r="G1204" s="0" t="s">
        <v>5355</v>
      </c>
      <c r="H1204" s="0" t="s">
        <v>5769</v>
      </c>
      <c r="I1204" s="0" t="s">
        <v>5770</v>
      </c>
      <c r="J1204" s="0" t="s">
        <v>5771</v>
      </c>
      <c r="K1204" s="0" t="s">
        <v>5772</v>
      </c>
      <c r="L1204" s="0" t="s">
        <v>5773</v>
      </c>
      <c r="M1204" s="0" t="s">
        <v>5774</v>
      </c>
      <c r="N1204" s="0" t="s">
        <v>90</v>
      </c>
      <c r="O1204" s="0" t="s">
        <v>125</v>
      </c>
      <c r="P1204" s="0" t="s">
        <v>125</v>
      </c>
      <c r="Q1204" s="0" t="s">
        <v>126</v>
      </c>
      <c r="R1204" s="0" t="s">
        <v>1270</v>
      </c>
      <c r="S1204" s="0" t="s">
        <v>1271</v>
      </c>
      <c r="T1204" s="0" t="s">
        <v>3604</v>
      </c>
      <c r="U1204" s="0" t="s">
        <v>3605</v>
      </c>
      <c r="V1204" s="0" t="s">
        <v>3606</v>
      </c>
      <c r="W1204" s="0" t="s">
        <v>3607</v>
      </c>
      <c r="X1204" s="0" t="s">
        <v>3608</v>
      </c>
      <c r="Y1204" s="0" t="s">
        <v>3605</v>
      </c>
      <c r="Z1204" s="0" t="s">
        <v>5775</v>
      </c>
      <c r="AA1204" s="0" t="s">
        <v>4106</v>
      </c>
      <c r="AB1204" s="0" t="s">
        <v>5776</v>
      </c>
      <c r="AC1204" s="0" t="s">
        <v>61</v>
      </c>
      <c r="AD1204" s="0" t="s">
        <v>19</v>
      </c>
      <c r="AE1204" s="0" t="s">
        <v>19</v>
      </c>
      <c r="AF1204" s="0" t="s">
        <v>5777</v>
      </c>
      <c r="AG1204" s="0" t="s">
        <v>5777</v>
      </c>
      <c r="AH1204" s="0" t="s">
        <v>22</v>
      </c>
      <c r="AI1204" s="0" t="s">
        <v>22</v>
      </c>
      <c r="AJ1204" s="0" t="s">
        <v>22</v>
      </c>
      <c r="AK1204" s="0" t="s">
        <v>22</v>
      </c>
    </row>
    <row customHeight="1" ht="11.25">
      <c r="A1205" s="0" t="s">
        <v>22</v>
      </c>
      <c r="B1205" s="0" t="s">
        <v>48</v>
      </c>
      <c r="C1205" s="0" t="s">
        <v>50</v>
      </c>
      <c r="D1205" s="0" t="s">
        <v>22</v>
      </c>
      <c r="E1205" s="0" t="s">
        <v>5768</v>
      </c>
      <c r="F1205" s="0" t="s">
        <v>1269</v>
      </c>
      <c r="G1205" s="0" t="s">
        <v>5355</v>
      </c>
      <c r="H1205" s="0" t="s">
        <v>5769</v>
      </c>
      <c r="I1205" s="0" t="s">
        <v>5770</v>
      </c>
      <c r="J1205" s="0" t="s">
        <v>5771</v>
      </c>
      <c r="K1205" s="0" t="s">
        <v>5772</v>
      </c>
      <c r="L1205" s="0" t="s">
        <v>5773</v>
      </c>
      <c r="M1205" s="0" t="s">
        <v>5774</v>
      </c>
      <c r="N1205" s="0" t="s">
        <v>91</v>
      </c>
      <c r="O1205" s="0" t="s">
        <v>133</v>
      </c>
      <c r="P1205" s="0" t="s">
        <v>133</v>
      </c>
      <c r="Q1205" s="0" t="s">
        <v>134</v>
      </c>
      <c r="R1205" s="0" t="s">
        <v>1295</v>
      </c>
      <c r="S1205" s="0" t="s">
        <v>1296</v>
      </c>
      <c r="T1205" s="0" t="s">
        <v>3604</v>
      </c>
      <c r="U1205" s="0" t="s">
        <v>3605</v>
      </c>
      <c r="V1205" s="0" t="s">
        <v>3606</v>
      </c>
      <c r="W1205" s="0" t="s">
        <v>3607</v>
      </c>
      <c r="X1205" s="0" t="s">
        <v>3608</v>
      </c>
      <c r="Y1205" s="0" t="s">
        <v>3605</v>
      </c>
      <c r="Z1205" s="0" t="s">
        <v>5775</v>
      </c>
      <c r="AA1205" s="0" t="s">
        <v>4106</v>
      </c>
      <c r="AB1205" s="0" t="s">
        <v>5776</v>
      </c>
      <c r="AC1205" s="0" t="s">
        <v>61</v>
      </c>
      <c r="AD1205" s="0" t="s">
        <v>19</v>
      </c>
      <c r="AE1205" s="0" t="s">
        <v>19</v>
      </c>
      <c r="AF1205" s="0" t="s">
        <v>5777</v>
      </c>
      <c r="AG1205" s="0" t="s">
        <v>5777</v>
      </c>
      <c r="AH1205" s="0" t="s">
        <v>22</v>
      </c>
      <c r="AI1205" s="0" t="s">
        <v>22</v>
      </c>
      <c r="AJ1205" s="0" t="s">
        <v>22</v>
      </c>
      <c r="AK1205" s="0" t="s">
        <v>22</v>
      </c>
    </row>
    <row customHeight="1" ht="11.25">
      <c r="A1206" s="0" t="s">
        <v>22</v>
      </c>
      <c r="B1206" s="0" t="s">
        <v>48</v>
      </c>
      <c r="C1206" s="0" t="s">
        <v>50</v>
      </c>
      <c r="D1206" s="0" t="s">
        <v>22</v>
      </c>
      <c r="E1206" s="0" t="s">
        <v>5768</v>
      </c>
      <c r="F1206" s="0" t="s">
        <v>1269</v>
      </c>
      <c r="G1206" s="0" t="s">
        <v>5355</v>
      </c>
      <c r="H1206" s="0" t="s">
        <v>5769</v>
      </c>
      <c r="I1206" s="0" t="s">
        <v>5770</v>
      </c>
      <c r="J1206" s="0" t="s">
        <v>5771</v>
      </c>
      <c r="K1206" s="0" t="s">
        <v>5772</v>
      </c>
      <c r="L1206" s="0" t="s">
        <v>5773</v>
      </c>
      <c r="M1206" s="0" t="s">
        <v>5774</v>
      </c>
      <c r="N1206" s="0" t="s">
        <v>90</v>
      </c>
      <c r="O1206" s="0" t="s">
        <v>133</v>
      </c>
      <c r="P1206" s="0" t="s">
        <v>133</v>
      </c>
      <c r="Q1206" s="0" t="s">
        <v>134</v>
      </c>
      <c r="R1206" s="0" t="s">
        <v>1295</v>
      </c>
      <c r="S1206" s="0" t="s">
        <v>1296</v>
      </c>
      <c r="T1206" s="0" t="s">
        <v>3604</v>
      </c>
      <c r="U1206" s="0" t="s">
        <v>3605</v>
      </c>
      <c r="V1206" s="0" t="s">
        <v>3606</v>
      </c>
      <c r="W1206" s="0" t="s">
        <v>3607</v>
      </c>
      <c r="X1206" s="0" t="s">
        <v>3608</v>
      </c>
      <c r="Y1206" s="0" t="s">
        <v>3605</v>
      </c>
      <c r="Z1206" s="0" t="s">
        <v>5775</v>
      </c>
      <c r="AA1206" s="0" t="s">
        <v>4106</v>
      </c>
      <c r="AB1206" s="0" t="s">
        <v>5776</v>
      </c>
      <c r="AC1206" s="0" t="s">
        <v>61</v>
      </c>
      <c r="AD1206" s="0" t="s">
        <v>19</v>
      </c>
      <c r="AE1206" s="0" t="s">
        <v>19</v>
      </c>
      <c r="AF1206" s="0" t="s">
        <v>5777</v>
      </c>
      <c r="AG1206" s="0" t="s">
        <v>5777</v>
      </c>
      <c r="AH1206" s="0" t="s">
        <v>22</v>
      </c>
      <c r="AI1206" s="0" t="s">
        <v>22</v>
      </c>
      <c r="AJ1206" s="0" t="s">
        <v>22</v>
      </c>
      <c r="AK1206" s="0" t="s">
        <v>22</v>
      </c>
    </row>
    <row customHeight="1" ht="11.25">
      <c r="A1207" s="0" t="s">
        <v>22</v>
      </c>
      <c r="B1207" s="0" t="s">
        <v>48</v>
      </c>
      <c r="C1207" s="0" t="s">
        <v>50</v>
      </c>
      <c r="D1207" s="0" t="s">
        <v>22</v>
      </c>
      <c r="E1207" s="0" t="s">
        <v>5768</v>
      </c>
      <c r="F1207" s="0" t="s">
        <v>1269</v>
      </c>
      <c r="G1207" s="0" t="s">
        <v>5355</v>
      </c>
      <c r="H1207" s="0" t="s">
        <v>5769</v>
      </c>
      <c r="I1207" s="0" t="s">
        <v>5770</v>
      </c>
      <c r="J1207" s="0" t="s">
        <v>5771</v>
      </c>
      <c r="K1207" s="0" t="s">
        <v>5772</v>
      </c>
      <c r="L1207" s="0" t="s">
        <v>5773</v>
      </c>
      <c r="M1207" s="0" t="s">
        <v>5774</v>
      </c>
      <c r="N1207" s="0" t="s">
        <v>109</v>
      </c>
      <c r="O1207" s="0" t="s">
        <v>3550</v>
      </c>
      <c r="P1207" s="0" t="s">
        <v>3550</v>
      </c>
      <c r="Q1207" s="0" t="s">
        <v>3551</v>
      </c>
      <c r="R1207" s="0" t="s">
        <v>5118</v>
      </c>
      <c r="S1207" s="0" t="s">
        <v>5119</v>
      </c>
      <c r="T1207" s="0" t="s">
        <v>3604</v>
      </c>
      <c r="U1207" s="0" t="s">
        <v>3605</v>
      </c>
      <c r="V1207" s="0" t="s">
        <v>3606</v>
      </c>
      <c r="W1207" s="0" t="s">
        <v>3607</v>
      </c>
      <c r="X1207" s="0" t="s">
        <v>3608</v>
      </c>
      <c r="Y1207" s="0" t="s">
        <v>3605</v>
      </c>
      <c r="Z1207" s="0" t="s">
        <v>5775</v>
      </c>
      <c r="AA1207" s="0" t="s">
        <v>4106</v>
      </c>
      <c r="AB1207" s="0" t="s">
        <v>5776</v>
      </c>
      <c r="AC1207" s="0" t="s">
        <v>61</v>
      </c>
      <c r="AD1207" s="0" t="s">
        <v>19</v>
      </c>
      <c r="AE1207" s="0" t="s">
        <v>19</v>
      </c>
      <c r="AF1207" s="0" t="s">
        <v>5777</v>
      </c>
      <c r="AG1207" s="0" t="s">
        <v>5777</v>
      </c>
      <c r="AH1207" s="0" t="s">
        <v>22</v>
      </c>
      <c r="AI1207" s="0" t="s">
        <v>22</v>
      </c>
      <c r="AJ1207" s="0" t="s">
        <v>22</v>
      </c>
      <c r="AK1207" s="0" t="s">
        <v>22</v>
      </c>
    </row>
    <row customHeight="1" ht="11.25">
      <c r="A1208" s="0" t="s">
        <v>22</v>
      </c>
      <c r="B1208" s="0" t="s">
        <v>48</v>
      </c>
      <c r="C1208" s="0" t="s">
        <v>50</v>
      </c>
      <c r="D1208" s="0" t="s">
        <v>22</v>
      </c>
      <c r="E1208" s="0" t="s">
        <v>5768</v>
      </c>
      <c r="F1208" s="0" t="s">
        <v>1269</v>
      </c>
      <c r="G1208" s="0" t="s">
        <v>5355</v>
      </c>
      <c r="H1208" s="0" t="s">
        <v>5769</v>
      </c>
      <c r="I1208" s="0" t="s">
        <v>5770</v>
      </c>
      <c r="J1208" s="0" t="s">
        <v>5771</v>
      </c>
      <c r="K1208" s="0" t="s">
        <v>5772</v>
      </c>
      <c r="L1208" s="0" t="s">
        <v>5773</v>
      </c>
      <c r="M1208" s="0" t="s">
        <v>5774</v>
      </c>
      <c r="N1208" s="0" t="s">
        <v>89</v>
      </c>
      <c r="O1208" s="0" t="s">
        <v>162</v>
      </c>
      <c r="P1208" s="0" t="s">
        <v>162</v>
      </c>
      <c r="Q1208" s="0" t="s">
        <v>163</v>
      </c>
      <c r="R1208" s="0" t="s">
        <v>5118</v>
      </c>
      <c r="S1208" s="0" t="s">
        <v>5127</v>
      </c>
      <c r="T1208" s="0" t="s">
        <v>3604</v>
      </c>
      <c r="U1208" s="0" t="s">
        <v>3605</v>
      </c>
      <c r="V1208" s="0" t="s">
        <v>3606</v>
      </c>
      <c r="W1208" s="0" t="s">
        <v>3607</v>
      </c>
      <c r="X1208" s="0" t="s">
        <v>3608</v>
      </c>
      <c r="Y1208" s="0" t="s">
        <v>3605</v>
      </c>
      <c r="Z1208" s="0" t="s">
        <v>5775</v>
      </c>
      <c r="AA1208" s="0" t="s">
        <v>4106</v>
      </c>
      <c r="AB1208" s="0" t="s">
        <v>5776</v>
      </c>
      <c r="AC1208" s="0" t="s">
        <v>61</v>
      </c>
      <c r="AD1208" s="0" t="s">
        <v>19</v>
      </c>
      <c r="AE1208" s="0" t="s">
        <v>19</v>
      </c>
      <c r="AF1208" s="0" t="s">
        <v>5777</v>
      </c>
      <c r="AG1208" s="0" t="s">
        <v>5777</v>
      </c>
      <c r="AH1208" s="0" t="s">
        <v>22</v>
      </c>
      <c r="AI1208" s="0" t="s">
        <v>22</v>
      </c>
      <c r="AJ1208" s="0" t="s">
        <v>22</v>
      </c>
      <c r="AK1208" s="0" t="s">
        <v>22</v>
      </c>
    </row>
    <row customHeight="1" ht="11.25">
      <c r="A1209" s="0" t="s">
        <v>22</v>
      </c>
      <c r="B1209" s="0" t="s">
        <v>48</v>
      </c>
      <c r="C1209" s="0" t="s">
        <v>50</v>
      </c>
      <c r="D1209" s="0" t="s">
        <v>22</v>
      </c>
      <c r="E1209" s="0" t="s">
        <v>5768</v>
      </c>
      <c r="F1209" s="0" t="s">
        <v>1269</v>
      </c>
      <c r="G1209" s="0" t="s">
        <v>5355</v>
      </c>
      <c r="H1209" s="0" t="s">
        <v>5769</v>
      </c>
      <c r="I1209" s="0" t="s">
        <v>5770</v>
      </c>
      <c r="J1209" s="0" t="s">
        <v>5771</v>
      </c>
      <c r="K1209" s="0" t="s">
        <v>5772</v>
      </c>
      <c r="L1209" s="0" t="s">
        <v>5773</v>
      </c>
      <c r="M1209" s="0" t="s">
        <v>5774</v>
      </c>
      <c r="N1209" s="0" t="s">
        <v>98</v>
      </c>
      <c r="O1209" s="0" t="s">
        <v>5355</v>
      </c>
      <c r="P1209" s="0" t="s">
        <v>5769</v>
      </c>
      <c r="Q1209" s="0" t="s">
        <v>5770</v>
      </c>
      <c r="R1209" s="0" t="s">
        <v>5771</v>
      </c>
      <c r="S1209" s="0" t="s">
        <v>5772</v>
      </c>
      <c r="T1209" s="0" t="s">
        <v>3604</v>
      </c>
      <c r="U1209" s="0" t="s">
        <v>3605</v>
      </c>
      <c r="V1209" s="0" t="s">
        <v>3606</v>
      </c>
      <c r="W1209" s="0" t="s">
        <v>3607</v>
      </c>
      <c r="X1209" s="0" t="s">
        <v>3608</v>
      </c>
      <c r="Y1209" s="0" t="s">
        <v>3605</v>
      </c>
      <c r="Z1209" s="0" t="s">
        <v>5775</v>
      </c>
      <c r="AA1209" s="0" t="s">
        <v>4106</v>
      </c>
      <c r="AB1209" s="0" t="s">
        <v>5776</v>
      </c>
      <c r="AC1209" s="0" t="s">
        <v>61</v>
      </c>
      <c r="AD1209" s="0" t="s">
        <v>19</v>
      </c>
      <c r="AE1209" s="0" t="s">
        <v>19</v>
      </c>
      <c r="AF1209" s="0" t="s">
        <v>5777</v>
      </c>
      <c r="AG1209" s="0" t="s">
        <v>5777</v>
      </c>
      <c r="AH1209" s="0" t="s">
        <v>22</v>
      </c>
      <c r="AI1209" s="0" t="s">
        <v>22</v>
      </c>
      <c r="AJ1209" s="0" t="s">
        <v>22</v>
      </c>
      <c r="AK1209" s="0" t="s">
        <v>22</v>
      </c>
    </row>
    <row customHeight="1" ht="11.25">
      <c r="A1210" s="0" t="s">
        <v>22</v>
      </c>
      <c r="B1210" s="0" t="s">
        <v>48</v>
      </c>
      <c r="C1210" s="0" t="s">
        <v>50</v>
      </c>
      <c r="D1210" s="0" t="s">
        <v>22</v>
      </c>
      <c r="E1210" s="0" t="s">
        <v>5768</v>
      </c>
      <c r="F1210" s="0" t="s">
        <v>1269</v>
      </c>
      <c r="G1210" s="0" t="s">
        <v>5355</v>
      </c>
      <c r="H1210" s="0" t="s">
        <v>5769</v>
      </c>
      <c r="I1210" s="0" t="s">
        <v>5770</v>
      </c>
      <c r="J1210" s="0" t="s">
        <v>5771</v>
      </c>
      <c r="K1210" s="0" t="s">
        <v>5772</v>
      </c>
      <c r="L1210" s="0" t="s">
        <v>5773</v>
      </c>
      <c r="M1210" s="0" t="s">
        <v>5774</v>
      </c>
      <c r="N1210" s="0" t="s">
        <v>98</v>
      </c>
      <c r="O1210" s="0" t="s">
        <v>5355</v>
      </c>
      <c r="P1210" s="0" t="s">
        <v>5769</v>
      </c>
      <c r="Q1210" s="0" t="s">
        <v>5770</v>
      </c>
      <c r="R1210" s="0" t="s">
        <v>5771</v>
      </c>
      <c r="S1210" s="0" t="s">
        <v>5772</v>
      </c>
      <c r="T1210" s="0" t="s">
        <v>3604</v>
      </c>
      <c r="U1210" s="0" t="s">
        <v>3605</v>
      </c>
      <c r="V1210" s="0" t="s">
        <v>3606</v>
      </c>
      <c r="W1210" s="0" t="s">
        <v>3607</v>
      </c>
      <c r="X1210" s="0" t="s">
        <v>3608</v>
      </c>
      <c r="Y1210" s="0" t="s">
        <v>3605</v>
      </c>
      <c r="Z1210" s="0" t="s">
        <v>5775</v>
      </c>
      <c r="AA1210" s="0" t="s">
        <v>4106</v>
      </c>
      <c r="AB1210" s="0" t="s">
        <v>5776</v>
      </c>
      <c r="AC1210" s="0" t="s">
        <v>61</v>
      </c>
      <c r="AD1210" s="0" t="s">
        <v>19</v>
      </c>
      <c r="AE1210" s="0" t="s">
        <v>19</v>
      </c>
      <c r="AF1210" s="0" t="s">
        <v>5777</v>
      </c>
      <c r="AG1210" s="0" t="s">
        <v>5777</v>
      </c>
      <c r="AH1210" s="0" t="s">
        <v>22</v>
      </c>
      <c r="AI1210" s="0" t="s">
        <v>22</v>
      </c>
      <c r="AJ1210" s="0" t="s">
        <v>22</v>
      </c>
      <c r="AK1210" s="0" t="s">
        <v>22</v>
      </c>
    </row>
    <row customHeight="1" ht="11.25">
      <c r="A1211" s="0" t="s">
        <v>22</v>
      </c>
      <c r="B1211" s="0" t="s">
        <v>48</v>
      </c>
      <c r="C1211" s="0" t="s">
        <v>50</v>
      </c>
      <c r="D1211" s="0" t="s">
        <v>22</v>
      </c>
      <c r="E1211" s="0" t="s">
        <v>5778</v>
      </c>
      <c r="F1211" s="0" t="s">
        <v>1257</v>
      </c>
      <c r="G1211" s="0" t="s">
        <v>3550</v>
      </c>
      <c r="H1211" s="0" t="s">
        <v>3550</v>
      </c>
      <c r="I1211" s="0" t="s">
        <v>3551</v>
      </c>
      <c r="J1211" s="0" t="s">
        <v>5060</v>
      </c>
      <c r="K1211" s="0" t="s">
        <v>5061</v>
      </c>
      <c r="L1211" s="0" t="s">
        <v>5114</v>
      </c>
      <c r="M1211" s="0" t="s">
        <v>5114</v>
      </c>
      <c r="N1211" s="0" t="s">
        <v>101</v>
      </c>
      <c r="O1211" s="0" t="s">
        <v>3550</v>
      </c>
      <c r="P1211" s="0" t="s">
        <v>3550</v>
      </c>
      <c r="Q1211" s="0" t="s">
        <v>3551</v>
      </c>
      <c r="R1211" s="0" t="s">
        <v>5060</v>
      </c>
      <c r="S1211" s="0" t="s">
        <v>5061</v>
      </c>
      <c r="T1211" s="0" t="s">
        <v>3604</v>
      </c>
      <c r="U1211" s="0" t="s">
        <v>3605</v>
      </c>
      <c r="V1211" s="0" t="s">
        <v>3606</v>
      </c>
      <c r="W1211" s="0" t="s">
        <v>3607</v>
      </c>
      <c r="X1211" s="0" t="s">
        <v>3608</v>
      </c>
      <c r="Y1211" s="0" t="s">
        <v>3605</v>
      </c>
      <c r="Z1211" s="0" t="s">
        <v>5779</v>
      </c>
      <c r="AA1211" s="0" t="s">
        <v>5056</v>
      </c>
      <c r="AB1211" s="0" t="s">
        <v>5780</v>
      </c>
      <c r="AC1211" s="0" t="s">
        <v>19</v>
      </c>
      <c r="AD1211" s="0" t="s">
        <v>19</v>
      </c>
      <c r="AE1211" s="0" t="s">
        <v>61</v>
      </c>
      <c r="AF1211" s="0" t="s">
        <v>22</v>
      </c>
      <c r="AG1211" s="0" t="s">
        <v>22</v>
      </c>
      <c r="AH1211" s="0" t="s">
        <v>22</v>
      </c>
      <c r="AI1211" s="0" t="s">
        <v>22</v>
      </c>
      <c r="AJ1211" s="0" t="s">
        <v>3622</v>
      </c>
      <c r="AK1211" s="0" t="s">
        <v>3622</v>
      </c>
    </row>
    <row customHeight="1" ht="11.25">
      <c r="A1212" s="0" t="s">
        <v>22</v>
      </c>
      <c r="B1212" s="0" t="s">
        <v>48</v>
      </c>
      <c r="C1212" s="0" t="s">
        <v>50</v>
      </c>
      <c r="D1212" s="0" t="s">
        <v>22</v>
      </c>
      <c r="E1212" s="0" t="s">
        <v>5778</v>
      </c>
      <c r="F1212" s="0" t="s">
        <v>1257</v>
      </c>
      <c r="G1212" s="0" t="s">
        <v>3550</v>
      </c>
      <c r="H1212" s="0" t="s">
        <v>3550</v>
      </c>
      <c r="I1212" s="0" t="s">
        <v>3551</v>
      </c>
      <c r="J1212" s="0" t="s">
        <v>5060</v>
      </c>
      <c r="K1212" s="0" t="s">
        <v>5061</v>
      </c>
      <c r="L1212" s="0" t="s">
        <v>5114</v>
      </c>
      <c r="M1212" s="0" t="s">
        <v>5114</v>
      </c>
      <c r="N1212" s="0" t="s">
        <v>98</v>
      </c>
      <c r="O1212" s="0" t="s">
        <v>3550</v>
      </c>
      <c r="P1212" s="0" t="s">
        <v>3550</v>
      </c>
      <c r="Q1212" s="0" t="s">
        <v>3551</v>
      </c>
      <c r="R1212" s="0" t="s">
        <v>5060</v>
      </c>
      <c r="S1212" s="0" t="s">
        <v>5061</v>
      </c>
      <c r="T1212" s="0" t="s">
        <v>3604</v>
      </c>
      <c r="U1212" s="0" t="s">
        <v>3605</v>
      </c>
      <c r="V1212" s="0" t="s">
        <v>3606</v>
      </c>
      <c r="W1212" s="0" t="s">
        <v>3607</v>
      </c>
      <c r="X1212" s="0" t="s">
        <v>3608</v>
      </c>
      <c r="Y1212" s="0" t="s">
        <v>3605</v>
      </c>
      <c r="Z1212" s="0" t="s">
        <v>5779</v>
      </c>
      <c r="AA1212" s="0" t="s">
        <v>5056</v>
      </c>
      <c r="AB1212" s="0" t="s">
        <v>5780</v>
      </c>
      <c r="AC1212" s="0" t="s">
        <v>19</v>
      </c>
      <c r="AD1212" s="0" t="s">
        <v>19</v>
      </c>
      <c r="AE1212" s="0" t="s">
        <v>61</v>
      </c>
      <c r="AF1212" s="0" t="s">
        <v>22</v>
      </c>
      <c r="AG1212" s="0" t="s">
        <v>22</v>
      </c>
      <c r="AH1212" s="0" t="s">
        <v>22</v>
      </c>
      <c r="AI1212" s="0" t="s">
        <v>22</v>
      </c>
      <c r="AJ1212" s="0" t="s">
        <v>3622</v>
      </c>
      <c r="AK1212" s="0" t="s">
        <v>3622</v>
      </c>
    </row>
    <row customHeight="1" ht="11.25">
      <c r="A1213" s="0" t="s">
        <v>22</v>
      </c>
      <c r="B1213" s="0" t="s">
        <v>48</v>
      </c>
      <c r="C1213" s="0" t="s">
        <v>50</v>
      </c>
      <c r="D1213" s="0" t="s">
        <v>22</v>
      </c>
      <c r="E1213" s="0" t="s">
        <v>5778</v>
      </c>
      <c r="F1213" s="0" t="s">
        <v>1257</v>
      </c>
      <c r="G1213" s="0" t="s">
        <v>3550</v>
      </c>
      <c r="H1213" s="0" t="s">
        <v>3550</v>
      </c>
      <c r="I1213" s="0" t="s">
        <v>3551</v>
      </c>
      <c r="J1213" s="0" t="s">
        <v>5060</v>
      </c>
      <c r="K1213" s="0" t="s">
        <v>5061</v>
      </c>
      <c r="L1213" s="0" t="s">
        <v>5114</v>
      </c>
      <c r="M1213" s="0" t="s">
        <v>5114</v>
      </c>
      <c r="N1213" s="0" t="s">
        <v>89</v>
      </c>
      <c r="O1213" s="0" t="s">
        <v>3550</v>
      </c>
      <c r="P1213" s="0" t="s">
        <v>3550</v>
      </c>
      <c r="Q1213" s="0" t="s">
        <v>3551</v>
      </c>
      <c r="R1213" s="0" t="s">
        <v>5065</v>
      </c>
      <c r="S1213" s="0" t="s">
        <v>5066</v>
      </c>
      <c r="T1213" s="0" t="s">
        <v>3604</v>
      </c>
      <c r="U1213" s="0" t="s">
        <v>3605</v>
      </c>
      <c r="V1213" s="0" t="s">
        <v>3606</v>
      </c>
      <c r="W1213" s="0" t="s">
        <v>3607</v>
      </c>
      <c r="X1213" s="0" t="s">
        <v>3608</v>
      </c>
      <c r="Y1213" s="0" t="s">
        <v>3605</v>
      </c>
      <c r="Z1213" s="0" t="s">
        <v>5779</v>
      </c>
      <c r="AA1213" s="0" t="s">
        <v>5056</v>
      </c>
      <c r="AB1213" s="0" t="s">
        <v>5780</v>
      </c>
      <c r="AC1213" s="0" t="s">
        <v>19</v>
      </c>
      <c r="AD1213" s="0" t="s">
        <v>19</v>
      </c>
      <c r="AE1213" s="0" t="s">
        <v>61</v>
      </c>
      <c r="AF1213" s="0" t="s">
        <v>22</v>
      </c>
      <c r="AG1213" s="0" t="s">
        <v>22</v>
      </c>
      <c r="AH1213" s="0" t="s">
        <v>22</v>
      </c>
      <c r="AI1213" s="0" t="s">
        <v>22</v>
      </c>
      <c r="AJ1213" s="0" t="s">
        <v>3622</v>
      </c>
      <c r="AK1213" s="0" t="s">
        <v>3622</v>
      </c>
    </row>
    <row customHeight="1" ht="11.25">
      <c r="A1214" s="0" t="s">
        <v>22</v>
      </c>
      <c r="B1214" s="0" t="s">
        <v>48</v>
      </c>
      <c r="C1214" s="0" t="s">
        <v>50</v>
      </c>
      <c r="D1214" s="0" t="s">
        <v>22</v>
      </c>
      <c r="E1214" s="0" t="s">
        <v>5778</v>
      </c>
      <c r="F1214" s="0" t="s">
        <v>1257</v>
      </c>
      <c r="G1214" s="0" t="s">
        <v>3550</v>
      </c>
      <c r="H1214" s="0" t="s">
        <v>3550</v>
      </c>
      <c r="I1214" s="0" t="s">
        <v>3551</v>
      </c>
      <c r="J1214" s="0" t="s">
        <v>5060</v>
      </c>
      <c r="K1214" s="0" t="s">
        <v>5061</v>
      </c>
      <c r="L1214" s="0" t="s">
        <v>5114</v>
      </c>
      <c r="M1214" s="0" t="s">
        <v>5114</v>
      </c>
      <c r="N1214" s="0" t="s">
        <v>90</v>
      </c>
      <c r="O1214" s="0" t="s">
        <v>3550</v>
      </c>
      <c r="P1214" s="0" t="s">
        <v>3550</v>
      </c>
      <c r="Q1214" s="0" t="s">
        <v>3551</v>
      </c>
      <c r="R1214" s="0" t="s">
        <v>5067</v>
      </c>
      <c r="S1214" s="0" t="s">
        <v>5068</v>
      </c>
      <c r="T1214" s="0" t="s">
        <v>3604</v>
      </c>
      <c r="U1214" s="0" t="s">
        <v>3605</v>
      </c>
      <c r="V1214" s="0" t="s">
        <v>3606</v>
      </c>
      <c r="W1214" s="0" t="s">
        <v>3607</v>
      </c>
      <c r="X1214" s="0" t="s">
        <v>3608</v>
      </c>
      <c r="Y1214" s="0" t="s">
        <v>3605</v>
      </c>
      <c r="Z1214" s="0" t="s">
        <v>5779</v>
      </c>
      <c r="AA1214" s="0" t="s">
        <v>5056</v>
      </c>
      <c r="AB1214" s="0" t="s">
        <v>5780</v>
      </c>
      <c r="AC1214" s="0" t="s">
        <v>19</v>
      </c>
      <c r="AD1214" s="0" t="s">
        <v>19</v>
      </c>
      <c r="AE1214" s="0" t="s">
        <v>61</v>
      </c>
      <c r="AF1214" s="0" t="s">
        <v>22</v>
      </c>
      <c r="AG1214" s="0" t="s">
        <v>22</v>
      </c>
      <c r="AH1214" s="0" t="s">
        <v>22</v>
      </c>
      <c r="AI1214" s="0" t="s">
        <v>22</v>
      </c>
      <c r="AJ1214" s="0" t="s">
        <v>3622</v>
      </c>
      <c r="AK1214" s="0" t="s">
        <v>3622</v>
      </c>
    </row>
    <row customHeight="1" ht="11.25">
      <c r="A1215" s="0" t="s">
        <v>22</v>
      </c>
      <c r="B1215" s="0" t="s">
        <v>48</v>
      </c>
      <c r="C1215" s="0" t="s">
        <v>50</v>
      </c>
      <c r="D1215" s="0" t="s">
        <v>22</v>
      </c>
      <c r="E1215" s="0" t="s">
        <v>5778</v>
      </c>
      <c r="F1215" s="0" t="s">
        <v>1257</v>
      </c>
      <c r="G1215" s="0" t="s">
        <v>162</v>
      </c>
      <c r="H1215" s="0" t="s">
        <v>162</v>
      </c>
      <c r="I1215" s="0" t="s">
        <v>163</v>
      </c>
      <c r="J1215" s="0" t="s">
        <v>5060</v>
      </c>
      <c r="K1215" s="0" t="s">
        <v>5069</v>
      </c>
      <c r="L1215" s="0" t="s">
        <v>5114</v>
      </c>
      <c r="M1215" s="0" t="s">
        <v>5114</v>
      </c>
      <c r="N1215" s="0" t="s">
        <v>101</v>
      </c>
      <c r="O1215" s="0" t="s">
        <v>162</v>
      </c>
      <c r="P1215" s="0" t="s">
        <v>162</v>
      </c>
      <c r="Q1215" s="0" t="s">
        <v>163</v>
      </c>
      <c r="R1215" s="0" t="s">
        <v>5060</v>
      </c>
      <c r="S1215" s="0" t="s">
        <v>5069</v>
      </c>
      <c r="T1215" s="0" t="s">
        <v>3604</v>
      </c>
      <c r="U1215" s="0" t="s">
        <v>3605</v>
      </c>
      <c r="V1215" s="0" t="s">
        <v>3606</v>
      </c>
      <c r="W1215" s="0" t="s">
        <v>3607</v>
      </c>
      <c r="X1215" s="0" t="s">
        <v>3608</v>
      </c>
      <c r="Y1215" s="0" t="s">
        <v>3605</v>
      </c>
      <c r="Z1215" s="0" t="s">
        <v>5779</v>
      </c>
      <c r="AA1215" s="0" t="s">
        <v>5056</v>
      </c>
      <c r="AB1215" s="0" t="s">
        <v>5780</v>
      </c>
      <c r="AC1215" s="0" t="s">
        <v>19</v>
      </c>
      <c r="AD1215" s="0" t="s">
        <v>19</v>
      </c>
      <c r="AE1215" s="0" t="s">
        <v>61</v>
      </c>
      <c r="AF1215" s="0" t="s">
        <v>22</v>
      </c>
      <c r="AG1215" s="0" t="s">
        <v>22</v>
      </c>
      <c r="AH1215" s="0" t="s">
        <v>22</v>
      </c>
      <c r="AI1215" s="0" t="s">
        <v>22</v>
      </c>
      <c r="AJ1215" s="0" t="s">
        <v>3622</v>
      </c>
      <c r="AK1215" s="0" t="s">
        <v>3622</v>
      </c>
    </row>
    <row customHeight="1" ht="11.25">
      <c r="A1216" s="0" t="s">
        <v>22</v>
      </c>
      <c r="B1216" s="0" t="s">
        <v>48</v>
      </c>
      <c r="C1216" s="0" t="s">
        <v>50</v>
      </c>
      <c r="D1216" s="0" t="s">
        <v>22</v>
      </c>
      <c r="E1216" s="0" t="s">
        <v>5778</v>
      </c>
      <c r="F1216" s="0" t="s">
        <v>1257</v>
      </c>
      <c r="G1216" s="0" t="s">
        <v>162</v>
      </c>
      <c r="H1216" s="0" t="s">
        <v>162</v>
      </c>
      <c r="I1216" s="0" t="s">
        <v>163</v>
      </c>
      <c r="J1216" s="0" t="s">
        <v>5060</v>
      </c>
      <c r="K1216" s="0" t="s">
        <v>5069</v>
      </c>
      <c r="L1216" s="0" t="s">
        <v>5114</v>
      </c>
      <c r="M1216" s="0" t="s">
        <v>5114</v>
      </c>
      <c r="N1216" s="0" t="s">
        <v>98</v>
      </c>
      <c r="O1216" s="0" t="s">
        <v>162</v>
      </c>
      <c r="P1216" s="0" t="s">
        <v>162</v>
      </c>
      <c r="Q1216" s="0" t="s">
        <v>163</v>
      </c>
      <c r="R1216" s="0" t="s">
        <v>5060</v>
      </c>
      <c r="S1216" s="0" t="s">
        <v>5069</v>
      </c>
      <c r="T1216" s="0" t="s">
        <v>3604</v>
      </c>
      <c r="U1216" s="0" t="s">
        <v>3605</v>
      </c>
      <c r="V1216" s="0" t="s">
        <v>3606</v>
      </c>
      <c r="W1216" s="0" t="s">
        <v>3607</v>
      </c>
      <c r="X1216" s="0" t="s">
        <v>3608</v>
      </c>
      <c r="Y1216" s="0" t="s">
        <v>3605</v>
      </c>
      <c r="Z1216" s="0" t="s">
        <v>5779</v>
      </c>
      <c r="AA1216" s="0" t="s">
        <v>5056</v>
      </c>
      <c r="AB1216" s="0" t="s">
        <v>5780</v>
      </c>
      <c r="AC1216" s="0" t="s">
        <v>19</v>
      </c>
      <c r="AD1216" s="0" t="s">
        <v>19</v>
      </c>
      <c r="AE1216" s="0" t="s">
        <v>61</v>
      </c>
      <c r="AF1216" s="0" t="s">
        <v>22</v>
      </c>
      <c r="AG1216" s="0" t="s">
        <v>22</v>
      </c>
      <c r="AH1216" s="0" t="s">
        <v>22</v>
      </c>
      <c r="AI1216" s="0" t="s">
        <v>22</v>
      </c>
      <c r="AJ1216" s="0" t="s">
        <v>3622</v>
      </c>
      <c r="AK1216" s="0" t="s">
        <v>3622</v>
      </c>
    </row>
    <row customHeight="1" ht="11.25">
      <c r="A1217" s="0" t="s">
        <v>22</v>
      </c>
      <c r="B1217" s="0" t="s">
        <v>48</v>
      </c>
      <c r="C1217" s="0" t="s">
        <v>50</v>
      </c>
      <c r="D1217" s="0" t="s">
        <v>22</v>
      </c>
      <c r="E1217" s="0" t="s">
        <v>5778</v>
      </c>
      <c r="F1217" s="0" t="s">
        <v>1257</v>
      </c>
      <c r="G1217" s="0" t="s">
        <v>162</v>
      </c>
      <c r="H1217" s="0" t="s">
        <v>162</v>
      </c>
      <c r="I1217" s="0" t="s">
        <v>163</v>
      </c>
      <c r="J1217" s="0" t="s">
        <v>5060</v>
      </c>
      <c r="K1217" s="0" t="s">
        <v>5069</v>
      </c>
      <c r="L1217" s="0" t="s">
        <v>5114</v>
      </c>
      <c r="M1217" s="0" t="s">
        <v>5114</v>
      </c>
      <c r="N1217" s="0" t="s">
        <v>89</v>
      </c>
      <c r="O1217" s="0" t="s">
        <v>162</v>
      </c>
      <c r="P1217" s="0" t="s">
        <v>162</v>
      </c>
      <c r="Q1217" s="0" t="s">
        <v>163</v>
      </c>
      <c r="R1217" s="0" t="s">
        <v>5065</v>
      </c>
      <c r="S1217" s="0" t="s">
        <v>5070</v>
      </c>
      <c r="T1217" s="0" t="s">
        <v>3604</v>
      </c>
      <c r="U1217" s="0" t="s">
        <v>3605</v>
      </c>
      <c r="V1217" s="0" t="s">
        <v>3606</v>
      </c>
      <c r="W1217" s="0" t="s">
        <v>3607</v>
      </c>
      <c r="X1217" s="0" t="s">
        <v>3608</v>
      </c>
      <c r="Y1217" s="0" t="s">
        <v>3605</v>
      </c>
      <c r="Z1217" s="0" t="s">
        <v>5779</v>
      </c>
      <c r="AA1217" s="0" t="s">
        <v>5056</v>
      </c>
      <c r="AB1217" s="0" t="s">
        <v>5780</v>
      </c>
      <c r="AC1217" s="0" t="s">
        <v>19</v>
      </c>
      <c r="AD1217" s="0" t="s">
        <v>19</v>
      </c>
      <c r="AE1217" s="0" t="s">
        <v>61</v>
      </c>
      <c r="AF1217" s="0" t="s">
        <v>22</v>
      </c>
      <c r="AG1217" s="0" t="s">
        <v>22</v>
      </c>
      <c r="AH1217" s="0" t="s">
        <v>22</v>
      </c>
      <c r="AI1217" s="0" t="s">
        <v>22</v>
      </c>
      <c r="AJ1217" s="0" t="s">
        <v>3622</v>
      </c>
      <c r="AK1217" s="0" t="s">
        <v>3622</v>
      </c>
    </row>
    <row customHeight="1" ht="11.25">
      <c r="A1218" s="0" t="s">
        <v>22</v>
      </c>
      <c r="B1218" s="0" t="s">
        <v>48</v>
      </c>
      <c r="C1218" s="0" t="s">
        <v>50</v>
      </c>
      <c r="D1218" s="0" t="s">
        <v>22</v>
      </c>
      <c r="E1218" s="0" t="s">
        <v>5778</v>
      </c>
      <c r="F1218" s="0" t="s">
        <v>1257</v>
      </c>
      <c r="G1218" s="0" t="s">
        <v>162</v>
      </c>
      <c r="H1218" s="0" t="s">
        <v>162</v>
      </c>
      <c r="I1218" s="0" t="s">
        <v>163</v>
      </c>
      <c r="J1218" s="0" t="s">
        <v>5060</v>
      </c>
      <c r="K1218" s="0" t="s">
        <v>5069</v>
      </c>
      <c r="L1218" s="0" t="s">
        <v>5114</v>
      </c>
      <c r="M1218" s="0" t="s">
        <v>5114</v>
      </c>
      <c r="N1218" s="0" t="s">
        <v>90</v>
      </c>
      <c r="O1218" s="0" t="s">
        <v>162</v>
      </c>
      <c r="P1218" s="0" t="s">
        <v>162</v>
      </c>
      <c r="Q1218" s="0" t="s">
        <v>163</v>
      </c>
      <c r="R1218" s="0" t="s">
        <v>5067</v>
      </c>
      <c r="S1218" s="0" t="s">
        <v>5071</v>
      </c>
      <c r="T1218" s="0" t="s">
        <v>3604</v>
      </c>
      <c r="U1218" s="0" t="s">
        <v>3605</v>
      </c>
      <c r="V1218" s="0" t="s">
        <v>3606</v>
      </c>
      <c r="W1218" s="0" t="s">
        <v>3607</v>
      </c>
      <c r="X1218" s="0" t="s">
        <v>3608</v>
      </c>
      <c r="Y1218" s="0" t="s">
        <v>3605</v>
      </c>
      <c r="Z1218" s="0" t="s">
        <v>5779</v>
      </c>
      <c r="AA1218" s="0" t="s">
        <v>5056</v>
      </c>
      <c r="AB1218" s="0" t="s">
        <v>5780</v>
      </c>
      <c r="AC1218" s="0" t="s">
        <v>19</v>
      </c>
      <c r="AD1218" s="0" t="s">
        <v>19</v>
      </c>
      <c r="AE1218" s="0" t="s">
        <v>61</v>
      </c>
      <c r="AF1218" s="0" t="s">
        <v>22</v>
      </c>
      <c r="AG1218" s="0" t="s">
        <v>22</v>
      </c>
      <c r="AH1218" s="0" t="s">
        <v>22</v>
      </c>
      <c r="AI1218" s="0" t="s">
        <v>22</v>
      </c>
      <c r="AJ1218" s="0" t="s">
        <v>3622</v>
      </c>
      <c r="AK1218" s="0" t="s">
        <v>3622</v>
      </c>
    </row>
    <row customHeight="1" ht="11.25">
      <c r="A1219" s="0" t="s">
        <v>22</v>
      </c>
      <c r="B1219" s="0" t="s">
        <v>48</v>
      </c>
      <c r="C1219" s="0" t="s">
        <v>50</v>
      </c>
      <c r="D1219" s="0" t="s">
        <v>22</v>
      </c>
      <c r="E1219" s="0" t="s">
        <v>5781</v>
      </c>
      <c r="F1219" s="0" t="s">
        <v>1257</v>
      </c>
      <c r="G1219" s="0" t="s">
        <v>3550</v>
      </c>
      <c r="H1219" s="0" t="s">
        <v>3550</v>
      </c>
      <c r="I1219" s="0" t="s">
        <v>3551</v>
      </c>
      <c r="J1219" s="0" t="s">
        <v>5118</v>
      </c>
      <c r="K1219" s="0" t="s">
        <v>5119</v>
      </c>
      <c r="L1219" s="0" t="s">
        <v>5120</v>
      </c>
      <c r="M1219" s="0" t="s">
        <v>5120</v>
      </c>
      <c r="N1219" s="0" t="s">
        <v>98</v>
      </c>
      <c r="O1219" s="0" t="s">
        <v>3550</v>
      </c>
      <c r="P1219" s="0" t="s">
        <v>3550</v>
      </c>
      <c r="Q1219" s="0" t="s">
        <v>3551</v>
      </c>
      <c r="R1219" s="0" t="s">
        <v>5118</v>
      </c>
      <c r="S1219" s="0" t="s">
        <v>5119</v>
      </c>
      <c r="T1219" s="0" t="s">
        <v>3604</v>
      </c>
      <c r="U1219" s="0" t="s">
        <v>3605</v>
      </c>
      <c r="V1219" s="0" t="s">
        <v>3606</v>
      </c>
      <c r="W1219" s="0" t="s">
        <v>3607</v>
      </c>
      <c r="X1219" s="0" t="s">
        <v>3608</v>
      </c>
      <c r="Y1219" s="0" t="s">
        <v>3605</v>
      </c>
      <c r="Z1219" s="0" t="s">
        <v>5782</v>
      </c>
      <c r="AA1219" s="0" t="s">
        <v>3839</v>
      </c>
      <c r="AB1219" s="0" t="s">
        <v>5783</v>
      </c>
      <c r="AC1219" s="0" t="s">
        <v>19</v>
      </c>
      <c r="AD1219" s="0" t="s">
        <v>19</v>
      </c>
      <c r="AE1219" s="0" t="s">
        <v>61</v>
      </c>
      <c r="AF1219" s="0" t="s">
        <v>22</v>
      </c>
      <c r="AG1219" s="0" t="s">
        <v>22</v>
      </c>
      <c r="AH1219" s="0" t="s">
        <v>22</v>
      </c>
      <c r="AI1219" s="0" t="s">
        <v>22</v>
      </c>
      <c r="AJ1219" s="0" t="s">
        <v>3622</v>
      </c>
      <c r="AK1219" s="0" t="s">
        <v>3622</v>
      </c>
    </row>
    <row customHeight="1" ht="11.25">
      <c r="A1220" s="0" t="s">
        <v>22</v>
      </c>
      <c r="B1220" s="0" t="s">
        <v>48</v>
      </c>
      <c r="C1220" s="0" t="s">
        <v>50</v>
      </c>
      <c r="D1220" s="0" t="s">
        <v>22</v>
      </c>
      <c r="E1220" s="0" t="s">
        <v>5781</v>
      </c>
      <c r="F1220" s="0" t="s">
        <v>1257</v>
      </c>
      <c r="G1220" s="0" t="s">
        <v>3550</v>
      </c>
      <c r="H1220" s="0" t="s">
        <v>3550</v>
      </c>
      <c r="I1220" s="0" t="s">
        <v>3551</v>
      </c>
      <c r="J1220" s="0" t="s">
        <v>5118</v>
      </c>
      <c r="K1220" s="0" t="s">
        <v>5119</v>
      </c>
      <c r="L1220" s="0" t="s">
        <v>5120</v>
      </c>
      <c r="M1220" s="0" t="s">
        <v>5120</v>
      </c>
      <c r="N1220" s="0" t="s">
        <v>91</v>
      </c>
      <c r="O1220" s="0" t="s">
        <v>3550</v>
      </c>
      <c r="P1220" s="0" t="s">
        <v>3550</v>
      </c>
      <c r="Q1220" s="0" t="s">
        <v>3551</v>
      </c>
      <c r="R1220" s="0" t="s">
        <v>4981</v>
      </c>
      <c r="S1220" s="0" t="s">
        <v>4982</v>
      </c>
      <c r="T1220" s="0" t="s">
        <v>3604</v>
      </c>
      <c r="U1220" s="0" t="s">
        <v>3605</v>
      </c>
      <c r="V1220" s="0" t="s">
        <v>3606</v>
      </c>
      <c r="W1220" s="0" t="s">
        <v>3607</v>
      </c>
      <c r="X1220" s="0" t="s">
        <v>3608</v>
      </c>
      <c r="Y1220" s="0" t="s">
        <v>3605</v>
      </c>
      <c r="Z1220" s="0" t="s">
        <v>5782</v>
      </c>
      <c r="AA1220" s="0" t="s">
        <v>3839</v>
      </c>
      <c r="AB1220" s="0" t="s">
        <v>5783</v>
      </c>
      <c r="AC1220" s="0" t="s">
        <v>19</v>
      </c>
      <c r="AD1220" s="0" t="s">
        <v>19</v>
      </c>
      <c r="AE1220" s="0" t="s">
        <v>61</v>
      </c>
      <c r="AF1220" s="0" t="s">
        <v>22</v>
      </c>
      <c r="AG1220" s="0" t="s">
        <v>22</v>
      </c>
      <c r="AH1220" s="0" t="s">
        <v>22</v>
      </c>
      <c r="AI1220" s="0" t="s">
        <v>22</v>
      </c>
      <c r="AJ1220" s="0" t="s">
        <v>3622</v>
      </c>
      <c r="AK1220" s="0" t="s">
        <v>3622</v>
      </c>
    </row>
    <row customHeight="1" ht="11.25">
      <c r="A1221" s="0" t="s">
        <v>22</v>
      </c>
      <c r="B1221" s="0" t="s">
        <v>48</v>
      </c>
      <c r="C1221" s="0" t="s">
        <v>50</v>
      </c>
      <c r="D1221" s="0" t="s">
        <v>22</v>
      </c>
      <c r="E1221" s="0" t="s">
        <v>5781</v>
      </c>
      <c r="F1221" s="0" t="s">
        <v>1257</v>
      </c>
      <c r="G1221" s="0" t="s">
        <v>3550</v>
      </c>
      <c r="H1221" s="0" t="s">
        <v>3550</v>
      </c>
      <c r="I1221" s="0" t="s">
        <v>3551</v>
      </c>
      <c r="J1221" s="0" t="s">
        <v>5118</v>
      </c>
      <c r="K1221" s="0" t="s">
        <v>5119</v>
      </c>
      <c r="L1221" s="0" t="s">
        <v>5120</v>
      </c>
      <c r="M1221" s="0" t="s">
        <v>5120</v>
      </c>
      <c r="N1221" s="0" t="s">
        <v>101</v>
      </c>
      <c r="O1221" s="0" t="s">
        <v>3550</v>
      </c>
      <c r="P1221" s="0" t="s">
        <v>3550</v>
      </c>
      <c r="Q1221" s="0" t="s">
        <v>3551</v>
      </c>
      <c r="R1221" s="0" t="s">
        <v>5053</v>
      </c>
      <c r="S1221" s="0" t="s">
        <v>5054</v>
      </c>
      <c r="T1221" s="0" t="s">
        <v>3604</v>
      </c>
      <c r="U1221" s="0" t="s">
        <v>3605</v>
      </c>
      <c r="V1221" s="0" t="s">
        <v>3606</v>
      </c>
      <c r="W1221" s="0" t="s">
        <v>3607</v>
      </c>
      <c r="X1221" s="0" t="s">
        <v>3608</v>
      </c>
      <c r="Y1221" s="0" t="s">
        <v>3605</v>
      </c>
      <c r="Z1221" s="0" t="s">
        <v>5782</v>
      </c>
      <c r="AA1221" s="0" t="s">
        <v>3839</v>
      </c>
      <c r="AB1221" s="0" t="s">
        <v>5783</v>
      </c>
      <c r="AC1221" s="0" t="s">
        <v>19</v>
      </c>
      <c r="AD1221" s="0" t="s">
        <v>19</v>
      </c>
      <c r="AE1221" s="0" t="s">
        <v>61</v>
      </c>
      <c r="AF1221" s="0" t="s">
        <v>22</v>
      </c>
      <c r="AG1221" s="0" t="s">
        <v>22</v>
      </c>
      <c r="AH1221" s="0" t="s">
        <v>22</v>
      </c>
      <c r="AI1221" s="0" t="s">
        <v>22</v>
      </c>
      <c r="AJ1221" s="0" t="s">
        <v>3622</v>
      </c>
      <c r="AK1221" s="0" t="s">
        <v>3622</v>
      </c>
    </row>
    <row customHeight="1" ht="11.25">
      <c r="A1222" s="0" t="s">
        <v>22</v>
      </c>
      <c r="B1222" s="0" t="s">
        <v>48</v>
      </c>
      <c r="C1222" s="0" t="s">
        <v>50</v>
      </c>
      <c r="D1222" s="0" t="s">
        <v>22</v>
      </c>
      <c r="E1222" s="0" t="s">
        <v>5781</v>
      </c>
      <c r="F1222" s="0" t="s">
        <v>1257</v>
      </c>
      <c r="G1222" s="0" t="s">
        <v>3550</v>
      </c>
      <c r="H1222" s="0" t="s">
        <v>3550</v>
      </c>
      <c r="I1222" s="0" t="s">
        <v>3551</v>
      </c>
      <c r="J1222" s="0" t="s">
        <v>5118</v>
      </c>
      <c r="K1222" s="0" t="s">
        <v>5119</v>
      </c>
      <c r="L1222" s="0" t="s">
        <v>5120</v>
      </c>
      <c r="M1222" s="0" t="s">
        <v>5120</v>
      </c>
      <c r="N1222" s="0" t="s">
        <v>89</v>
      </c>
      <c r="O1222" s="0" t="s">
        <v>3550</v>
      </c>
      <c r="P1222" s="0" t="s">
        <v>3550</v>
      </c>
      <c r="Q1222" s="0" t="s">
        <v>3551</v>
      </c>
      <c r="R1222" s="0" t="s">
        <v>5093</v>
      </c>
      <c r="S1222" s="0" t="s">
        <v>5094</v>
      </c>
      <c r="T1222" s="0" t="s">
        <v>3604</v>
      </c>
      <c r="U1222" s="0" t="s">
        <v>3605</v>
      </c>
      <c r="V1222" s="0" t="s">
        <v>3606</v>
      </c>
      <c r="W1222" s="0" t="s">
        <v>3607</v>
      </c>
      <c r="X1222" s="0" t="s">
        <v>3608</v>
      </c>
      <c r="Y1222" s="0" t="s">
        <v>3605</v>
      </c>
      <c r="Z1222" s="0" t="s">
        <v>5782</v>
      </c>
      <c r="AA1222" s="0" t="s">
        <v>3839</v>
      </c>
      <c r="AB1222" s="0" t="s">
        <v>5783</v>
      </c>
      <c r="AC1222" s="0" t="s">
        <v>19</v>
      </c>
      <c r="AD1222" s="0" t="s">
        <v>19</v>
      </c>
      <c r="AE1222" s="0" t="s">
        <v>61</v>
      </c>
      <c r="AF1222" s="0" t="s">
        <v>22</v>
      </c>
      <c r="AG1222" s="0" t="s">
        <v>22</v>
      </c>
      <c r="AH1222" s="0" t="s">
        <v>22</v>
      </c>
      <c r="AI1222" s="0" t="s">
        <v>22</v>
      </c>
      <c r="AJ1222" s="0" t="s">
        <v>3622</v>
      </c>
      <c r="AK1222" s="0" t="s">
        <v>3622</v>
      </c>
    </row>
    <row customHeight="1" ht="11.25">
      <c r="A1223" s="0" t="s">
        <v>22</v>
      </c>
      <c r="B1223" s="0" t="s">
        <v>48</v>
      </c>
      <c r="C1223" s="0" t="s">
        <v>50</v>
      </c>
      <c r="D1223" s="0" t="s">
        <v>22</v>
      </c>
      <c r="E1223" s="0" t="s">
        <v>5781</v>
      </c>
      <c r="F1223" s="0" t="s">
        <v>1257</v>
      </c>
      <c r="G1223" s="0" t="s">
        <v>3550</v>
      </c>
      <c r="H1223" s="0" t="s">
        <v>3550</v>
      </c>
      <c r="I1223" s="0" t="s">
        <v>3551</v>
      </c>
      <c r="J1223" s="0" t="s">
        <v>5118</v>
      </c>
      <c r="K1223" s="0" t="s">
        <v>5119</v>
      </c>
      <c r="L1223" s="0" t="s">
        <v>5120</v>
      </c>
      <c r="M1223" s="0" t="s">
        <v>5120</v>
      </c>
      <c r="N1223" s="0" t="s">
        <v>90</v>
      </c>
      <c r="O1223" s="0" t="s">
        <v>3550</v>
      </c>
      <c r="P1223" s="0" t="s">
        <v>3550</v>
      </c>
      <c r="Q1223" s="0" t="s">
        <v>3551</v>
      </c>
      <c r="R1223" s="0" t="s">
        <v>5097</v>
      </c>
      <c r="S1223" s="0" t="s">
        <v>5098</v>
      </c>
      <c r="T1223" s="0" t="s">
        <v>3604</v>
      </c>
      <c r="U1223" s="0" t="s">
        <v>3605</v>
      </c>
      <c r="V1223" s="0" t="s">
        <v>3606</v>
      </c>
      <c r="W1223" s="0" t="s">
        <v>3607</v>
      </c>
      <c r="X1223" s="0" t="s">
        <v>3608</v>
      </c>
      <c r="Y1223" s="0" t="s">
        <v>3605</v>
      </c>
      <c r="Z1223" s="0" t="s">
        <v>5782</v>
      </c>
      <c r="AA1223" s="0" t="s">
        <v>3839</v>
      </c>
      <c r="AB1223" s="0" t="s">
        <v>5783</v>
      </c>
      <c r="AC1223" s="0" t="s">
        <v>19</v>
      </c>
      <c r="AD1223" s="0" t="s">
        <v>19</v>
      </c>
      <c r="AE1223" s="0" t="s">
        <v>61</v>
      </c>
      <c r="AF1223" s="0" t="s">
        <v>22</v>
      </c>
      <c r="AG1223" s="0" t="s">
        <v>22</v>
      </c>
      <c r="AH1223" s="0" t="s">
        <v>22</v>
      </c>
      <c r="AI1223" s="0" t="s">
        <v>22</v>
      </c>
      <c r="AJ1223" s="0" t="s">
        <v>3622</v>
      </c>
      <c r="AK1223" s="0" t="s">
        <v>3622</v>
      </c>
    </row>
    <row customHeight="1" ht="11.25">
      <c r="A1224" s="0" t="s">
        <v>22</v>
      </c>
      <c r="B1224" s="0" t="s">
        <v>48</v>
      </c>
      <c r="C1224" s="0" t="s">
        <v>50</v>
      </c>
      <c r="D1224" s="0" t="s">
        <v>22</v>
      </c>
      <c r="E1224" s="0" t="s">
        <v>5781</v>
      </c>
      <c r="F1224" s="0" t="s">
        <v>1257</v>
      </c>
      <c r="G1224" s="0" t="s">
        <v>3550</v>
      </c>
      <c r="H1224" s="0" t="s">
        <v>3550</v>
      </c>
      <c r="I1224" s="0" t="s">
        <v>3551</v>
      </c>
      <c r="J1224" s="0" t="s">
        <v>5118</v>
      </c>
      <c r="K1224" s="0" t="s">
        <v>5119</v>
      </c>
      <c r="L1224" s="0" t="s">
        <v>5120</v>
      </c>
      <c r="M1224" s="0" t="s">
        <v>5120</v>
      </c>
      <c r="N1224" s="0" t="s">
        <v>92</v>
      </c>
      <c r="O1224" s="0" t="s">
        <v>3550</v>
      </c>
      <c r="P1224" s="0" t="s">
        <v>3550</v>
      </c>
      <c r="Q1224" s="0" t="s">
        <v>3551</v>
      </c>
      <c r="R1224" s="0" t="s">
        <v>4964</v>
      </c>
      <c r="S1224" s="0" t="s">
        <v>4965</v>
      </c>
      <c r="T1224" s="0" t="s">
        <v>3604</v>
      </c>
      <c r="U1224" s="0" t="s">
        <v>3605</v>
      </c>
      <c r="V1224" s="0" t="s">
        <v>3606</v>
      </c>
      <c r="W1224" s="0" t="s">
        <v>3607</v>
      </c>
      <c r="X1224" s="0" t="s">
        <v>3608</v>
      </c>
      <c r="Y1224" s="0" t="s">
        <v>3605</v>
      </c>
      <c r="Z1224" s="0" t="s">
        <v>5782</v>
      </c>
      <c r="AA1224" s="0" t="s">
        <v>3839</v>
      </c>
      <c r="AB1224" s="0" t="s">
        <v>5783</v>
      </c>
      <c r="AC1224" s="0" t="s">
        <v>19</v>
      </c>
      <c r="AD1224" s="0" t="s">
        <v>19</v>
      </c>
      <c r="AE1224" s="0" t="s">
        <v>61</v>
      </c>
      <c r="AF1224" s="0" t="s">
        <v>22</v>
      </c>
      <c r="AG1224" s="0" t="s">
        <v>22</v>
      </c>
      <c r="AH1224" s="0" t="s">
        <v>22</v>
      </c>
      <c r="AI1224" s="0" t="s">
        <v>22</v>
      </c>
      <c r="AJ1224" s="0" t="s">
        <v>3622</v>
      </c>
      <c r="AK1224" s="0" t="s">
        <v>3622</v>
      </c>
    </row>
    <row customHeight="1" ht="11.25">
      <c r="A1225" s="0" t="s">
        <v>22</v>
      </c>
      <c r="B1225" s="0" t="s">
        <v>48</v>
      </c>
      <c r="C1225" s="0" t="s">
        <v>50</v>
      </c>
      <c r="D1225" s="0" t="s">
        <v>22</v>
      </c>
      <c r="E1225" s="0" t="s">
        <v>5781</v>
      </c>
      <c r="F1225" s="0" t="s">
        <v>1257</v>
      </c>
      <c r="G1225" s="0" t="s">
        <v>3550</v>
      </c>
      <c r="H1225" s="0" t="s">
        <v>3550</v>
      </c>
      <c r="I1225" s="0" t="s">
        <v>3551</v>
      </c>
      <c r="J1225" s="0" t="s">
        <v>5118</v>
      </c>
      <c r="K1225" s="0" t="s">
        <v>5119</v>
      </c>
      <c r="L1225" s="0" t="s">
        <v>5120</v>
      </c>
      <c r="M1225" s="0" t="s">
        <v>5120</v>
      </c>
      <c r="N1225" s="0" t="s">
        <v>117</v>
      </c>
      <c r="O1225" s="0" t="s">
        <v>3550</v>
      </c>
      <c r="P1225" s="0" t="s">
        <v>3550</v>
      </c>
      <c r="Q1225" s="0" t="s">
        <v>3551</v>
      </c>
      <c r="R1225" s="0" t="s">
        <v>4961</v>
      </c>
      <c r="S1225" s="0" t="s">
        <v>4962</v>
      </c>
      <c r="T1225" s="0" t="s">
        <v>3604</v>
      </c>
      <c r="U1225" s="0" t="s">
        <v>3605</v>
      </c>
      <c r="V1225" s="0" t="s">
        <v>3606</v>
      </c>
      <c r="W1225" s="0" t="s">
        <v>3607</v>
      </c>
      <c r="X1225" s="0" t="s">
        <v>3608</v>
      </c>
      <c r="Y1225" s="0" t="s">
        <v>3605</v>
      </c>
      <c r="Z1225" s="0" t="s">
        <v>5782</v>
      </c>
      <c r="AA1225" s="0" t="s">
        <v>3839</v>
      </c>
      <c r="AB1225" s="0" t="s">
        <v>5783</v>
      </c>
      <c r="AC1225" s="0" t="s">
        <v>19</v>
      </c>
      <c r="AD1225" s="0" t="s">
        <v>19</v>
      </c>
      <c r="AE1225" s="0" t="s">
        <v>61</v>
      </c>
      <c r="AF1225" s="0" t="s">
        <v>22</v>
      </c>
      <c r="AG1225" s="0" t="s">
        <v>22</v>
      </c>
      <c r="AH1225" s="0" t="s">
        <v>22</v>
      </c>
      <c r="AI1225" s="0" t="s">
        <v>22</v>
      </c>
      <c r="AJ1225" s="0" t="s">
        <v>3622</v>
      </c>
      <c r="AK1225" s="0" t="s">
        <v>3622</v>
      </c>
    </row>
    <row customHeight="1" ht="11.25">
      <c r="A1226" s="0" t="s">
        <v>22</v>
      </c>
      <c r="B1226" s="0" t="s">
        <v>48</v>
      </c>
      <c r="C1226" s="0" t="s">
        <v>50</v>
      </c>
      <c r="D1226" s="0" t="s">
        <v>22</v>
      </c>
      <c r="E1226" s="0" t="s">
        <v>5781</v>
      </c>
      <c r="F1226" s="0" t="s">
        <v>1257</v>
      </c>
      <c r="G1226" s="0" t="s">
        <v>3550</v>
      </c>
      <c r="H1226" s="0" t="s">
        <v>3550</v>
      </c>
      <c r="I1226" s="0" t="s">
        <v>3551</v>
      </c>
      <c r="J1226" s="0" t="s">
        <v>5118</v>
      </c>
      <c r="K1226" s="0" t="s">
        <v>5119</v>
      </c>
      <c r="L1226" s="0" t="s">
        <v>5120</v>
      </c>
      <c r="M1226" s="0" t="s">
        <v>5120</v>
      </c>
      <c r="N1226" s="0" t="s">
        <v>109</v>
      </c>
      <c r="O1226" s="0" t="s">
        <v>3550</v>
      </c>
      <c r="P1226" s="0" t="s">
        <v>3550</v>
      </c>
      <c r="Q1226" s="0" t="s">
        <v>3551</v>
      </c>
      <c r="R1226" s="0" t="s">
        <v>5099</v>
      </c>
      <c r="S1226" s="0" t="s">
        <v>5100</v>
      </c>
      <c r="T1226" s="0" t="s">
        <v>3604</v>
      </c>
      <c r="U1226" s="0" t="s">
        <v>3605</v>
      </c>
      <c r="V1226" s="0" t="s">
        <v>3606</v>
      </c>
      <c r="W1226" s="0" t="s">
        <v>3607</v>
      </c>
      <c r="X1226" s="0" t="s">
        <v>3608</v>
      </c>
      <c r="Y1226" s="0" t="s">
        <v>3605</v>
      </c>
      <c r="Z1226" s="0" t="s">
        <v>5782</v>
      </c>
      <c r="AA1226" s="0" t="s">
        <v>3839</v>
      </c>
      <c r="AB1226" s="0" t="s">
        <v>5783</v>
      </c>
      <c r="AC1226" s="0" t="s">
        <v>19</v>
      </c>
      <c r="AD1226" s="0" t="s">
        <v>19</v>
      </c>
      <c r="AE1226" s="0" t="s">
        <v>61</v>
      </c>
      <c r="AF1226" s="0" t="s">
        <v>22</v>
      </c>
      <c r="AG1226" s="0" t="s">
        <v>22</v>
      </c>
      <c r="AH1226" s="0" t="s">
        <v>22</v>
      </c>
      <c r="AI1226" s="0" t="s">
        <v>22</v>
      </c>
      <c r="AJ1226" s="0" t="s">
        <v>3622</v>
      </c>
      <c r="AK1226" s="0" t="s">
        <v>3622</v>
      </c>
    </row>
    <row customHeight="1" ht="11.25">
      <c r="A1227" s="0" t="s">
        <v>22</v>
      </c>
      <c r="B1227" s="0" t="s">
        <v>48</v>
      </c>
      <c r="C1227" s="0" t="s">
        <v>50</v>
      </c>
      <c r="D1227" s="0" t="s">
        <v>22</v>
      </c>
      <c r="E1227" s="0" t="s">
        <v>5781</v>
      </c>
      <c r="F1227" s="0" t="s">
        <v>1257</v>
      </c>
      <c r="G1227" s="0" t="s">
        <v>3550</v>
      </c>
      <c r="H1227" s="0" t="s">
        <v>3550</v>
      </c>
      <c r="I1227" s="0" t="s">
        <v>3551</v>
      </c>
      <c r="J1227" s="0" t="s">
        <v>5118</v>
      </c>
      <c r="K1227" s="0" t="s">
        <v>5119</v>
      </c>
      <c r="L1227" s="0" t="s">
        <v>5120</v>
      </c>
      <c r="M1227" s="0" t="s">
        <v>5120</v>
      </c>
      <c r="N1227" s="0" t="s">
        <v>114</v>
      </c>
      <c r="O1227" s="0" t="s">
        <v>3550</v>
      </c>
      <c r="P1227" s="0" t="s">
        <v>3550</v>
      </c>
      <c r="Q1227" s="0" t="s">
        <v>3551</v>
      </c>
      <c r="R1227" s="0" t="s">
        <v>4968</v>
      </c>
      <c r="S1227" s="0" t="s">
        <v>4969</v>
      </c>
      <c r="T1227" s="0" t="s">
        <v>3604</v>
      </c>
      <c r="U1227" s="0" t="s">
        <v>3605</v>
      </c>
      <c r="V1227" s="0" t="s">
        <v>3606</v>
      </c>
      <c r="W1227" s="0" t="s">
        <v>3607</v>
      </c>
      <c r="X1227" s="0" t="s">
        <v>3608</v>
      </c>
      <c r="Y1227" s="0" t="s">
        <v>3605</v>
      </c>
      <c r="Z1227" s="0" t="s">
        <v>5782</v>
      </c>
      <c r="AA1227" s="0" t="s">
        <v>3839</v>
      </c>
      <c r="AB1227" s="0" t="s">
        <v>5783</v>
      </c>
      <c r="AC1227" s="0" t="s">
        <v>19</v>
      </c>
      <c r="AD1227" s="0" t="s">
        <v>19</v>
      </c>
      <c r="AE1227" s="0" t="s">
        <v>61</v>
      </c>
      <c r="AF1227" s="0" t="s">
        <v>22</v>
      </c>
      <c r="AG1227" s="0" t="s">
        <v>22</v>
      </c>
      <c r="AH1227" s="0" t="s">
        <v>22</v>
      </c>
      <c r="AI1227" s="0" t="s">
        <v>22</v>
      </c>
      <c r="AJ1227" s="0" t="s">
        <v>3622</v>
      </c>
      <c r="AK1227" s="0" t="s">
        <v>3622</v>
      </c>
    </row>
    <row customHeight="1" ht="11.25">
      <c r="A1228" s="0" t="s">
        <v>22</v>
      </c>
      <c r="B1228" s="0" t="s">
        <v>48</v>
      </c>
      <c r="C1228" s="0" t="s">
        <v>50</v>
      </c>
      <c r="D1228" s="0" t="s">
        <v>22</v>
      </c>
      <c r="E1228" s="0" t="s">
        <v>5781</v>
      </c>
      <c r="F1228" s="0" t="s">
        <v>1257</v>
      </c>
      <c r="G1228" s="0" t="s">
        <v>3550</v>
      </c>
      <c r="H1228" s="0" t="s">
        <v>3550</v>
      </c>
      <c r="I1228" s="0" t="s">
        <v>3551</v>
      </c>
      <c r="J1228" s="0" t="s">
        <v>5118</v>
      </c>
      <c r="K1228" s="0" t="s">
        <v>5119</v>
      </c>
      <c r="L1228" s="0" t="s">
        <v>5120</v>
      </c>
      <c r="M1228" s="0" t="s">
        <v>5120</v>
      </c>
      <c r="N1228" s="0" t="s">
        <v>118</v>
      </c>
      <c r="O1228" s="0" t="s">
        <v>3550</v>
      </c>
      <c r="P1228" s="0" t="s">
        <v>3550</v>
      </c>
      <c r="Q1228" s="0" t="s">
        <v>3551</v>
      </c>
      <c r="R1228" s="0" t="s">
        <v>4974</v>
      </c>
      <c r="S1228" s="0" t="s">
        <v>4975</v>
      </c>
      <c r="T1228" s="0" t="s">
        <v>3604</v>
      </c>
      <c r="U1228" s="0" t="s">
        <v>3605</v>
      </c>
      <c r="V1228" s="0" t="s">
        <v>3606</v>
      </c>
      <c r="W1228" s="0" t="s">
        <v>3607</v>
      </c>
      <c r="X1228" s="0" t="s">
        <v>3608</v>
      </c>
      <c r="Y1228" s="0" t="s">
        <v>3605</v>
      </c>
      <c r="Z1228" s="0" t="s">
        <v>5782</v>
      </c>
      <c r="AA1228" s="0" t="s">
        <v>3839</v>
      </c>
      <c r="AB1228" s="0" t="s">
        <v>5783</v>
      </c>
      <c r="AC1228" s="0" t="s">
        <v>19</v>
      </c>
      <c r="AD1228" s="0" t="s">
        <v>19</v>
      </c>
      <c r="AE1228" s="0" t="s">
        <v>61</v>
      </c>
      <c r="AF1228" s="0" t="s">
        <v>22</v>
      </c>
      <c r="AG1228" s="0" t="s">
        <v>22</v>
      </c>
      <c r="AH1228" s="0" t="s">
        <v>22</v>
      </c>
      <c r="AI1228" s="0" t="s">
        <v>22</v>
      </c>
      <c r="AJ1228" s="0" t="s">
        <v>3622</v>
      </c>
      <c r="AK1228" s="0" t="s">
        <v>3622</v>
      </c>
    </row>
    <row customHeight="1" ht="11.25">
      <c r="A1229" s="0" t="s">
        <v>22</v>
      </c>
      <c r="B1229" s="0" t="s">
        <v>48</v>
      </c>
      <c r="C1229" s="0" t="s">
        <v>50</v>
      </c>
      <c r="D1229" s="0" t="s">
        <v>22</v>
      </c>
      <c r="E1229" s="0" t="s">
        <v>5781</v>
      </c>
      <c r="F1229" s="0" t="s">
        <v>1257</v>
      </c>
      <c r="G1229" s="0" t="s">
        <v>3550</v>
      </c>
      <c r="H1229" s="0" t="s">
        <v>3550</v>
      </c>
      <c r="I1229" s="0" t="s">
        <v>3551</v>
      </c>
      <c r="J1229" s="0" t="s">
        <v>5118</v>
      </c>
      <c r="K1229" s="0" t="s">
        <v>5119</v>
      </c>
      <c r="L1229" s="0" t="s">
        <v>5120</v>
      </c>
      <c r="M1229" s="0" t="s">
        <v>5120</v>
      </c>
      <c r="N1229" s="0" t="s">
        <v>127</v>
      </c>
      <c r="O1229" s="0" t="s">
        <v>3550</v>
      </c>
      <c r="P1229" s="0" t="s">
        <v>3550</v>
      </c>
      <c r="Q1229" s="0" t="s">
        <v>3551</v>
      </c>
      <c r="R1229" s="0" t="s">
        <v>4985</v>
      </c>
      <c r="S1229" s="0" t="s">
        <v>4986</v>
      </c>
      <c r="T1229" s="0" t="s">
        <v>3604</v>
      </c>
      <c r="U1229" s="0" t="s">
        <v>3605</v>
      </c>
      <c r="V1229" s="0" t="s">
        <v>3606</v>
      </c>
      <c r="W1229" s="0" t="s">
        <v>3607</v>
      </c>
      <c r="X1229" s="0" t="s">
        <v>3608</v>
      </c>
      <c r="Y1229" s="0" t="s">
        <v>3605</v>
      </c>
      <c r="Z1229" s="0" t="s">
        <v>5782</v>
      </c>
      <c r="AA1229" s="0" t="s">
        <v>3839</v>
      </c>
      <c r="AB1229" s="0" t="s">
        <v>5783</v>
      </c>
      <c r="AC1229" s="0" t="s">
        <v>19</v>
      </c>
      <c r="AD1229" s="0" t="s">
        <v>19</v>
      </c>
      <c r="AE1229" s="0" t="s">
        <v>61</v>
      </c>
      <c r="AF1229" s="0" t="s">
        <v>22</v>
      </c>
      <c r="AG1229" s="0" t="s">
        <v>22</v>
      </c>
      <c r="AH1229" s="0" t="s">
        <v>22</v>
      </c>
      <c r="AI1229" s="0" t="s">
        <v>22</v>
      </c>
      <c r="AJ1229" s="0" t="s">
        <v>3622</v>
      </c>
      <c r="AK1229" s="0" t="s">
        <v>3622</v>
      </c>
    </row>
    <row customHeight="1" ht="11.25">
      <c r="A1230" s="0" t="s">
        <v>22</v>
      </c>
      <c r="B1230" s="0" t="s">
        <v>48</v>
      </c>
      <c r="C1230" s="0" t="s">
        <v>50</v>
      </c>
      <c r="D1230" s="0" t="s">
        <v>22</v>
      </c>
      <c r="E1230" s="0" t="s">
        <v>5781</v>
      </c>
      <c r="F1230" s="0" t="s">
        <v>1257</v>
      </c>
      <c r="G1230" s="0" t="s">
        <v>162</v>
      </c>
      <c r="H1230" s="0" t="s">
        <v>162</v>
      </c>
      <c r="I1230" s="0" t="s">
        <v>163</v>
      </c>
      <c r="J1230" s="0" t="s">
        <v>5118</v>
      </c>
      <c r="K1230" s="0" t="s">
        <v>5127</v>
      </c>
      <c r="L1230" s="0" t="s">
        <v>5120</v>
      </c>
      <c r="M1230" s="0" t="s">
        <v>5120</v>
      </c>
      <c r="N1230" s="0" t="s">
        <v>98</v>
      </c>
      <c r="O1230" s="0" t="s">
        <v>162</v>
      </c>
      <c r="P1230" s="0" t="s">
        <v>162</v>
      </c>
      <c r="Q1230" s="0" t="s">
        <v>163</v>
      </c>
      <c r="R1230" s="0" t="s">
        <v>5118</v>
      </c>
      <c r="S1230" s="0" t="s">
        <v>5127</v>
      </c>
      <c r="T1230" s="0" t="s">
        <v>3604</v>
      </c>
      <c r="U1230" s="0" t="s">
        <v>3605</v>
      </c>
      <c r="V1230" s="0" t="s">
        <v>3606</v>
      </c>
      <c r="W1230" s="0" t="s">
        <v>3607</v>
      </c>
      <c r="X1230" s="0" t="s">
        <v>3608</v>
      </c>
      <c r="Y1230" s="0" t="s">
        <v>3605</v>
      </c>
      <c r="Z1230" s="0" t="s">
        <v>5782</v>
      </c>
      <c r="AA1230" s="0" t="s">
        <v>3839</v>
      </c>
      <c r="AB1230" s="0" t="s">
        <v>5783</v>
      </c>
      <c r="AC1230" s="0" t="s">
        <v>19</v>
      </c>
      <c r="AD1230" s="0" t="s">
        <v>19</v>
      </c>
      <c r="AE1230" s="0" t="s">
        <v>61</v>
      </c>
      <c r="AF1230" s="0" t="s">
        <v>22</v>
      </c>
      <c r="AG1230" s="0" t="s">
        <v>22</v>
      </c>
      <c r="AH1230" s="0" t="s">
        <v>22</v>
      </c>
      <c r="AI1230" s="0" t="s">
        <v>22</v>
      </c>
      <c r="AJ1230" s="0" t="s">
        <v>3622</v>
      </c>
      <c r="AK1230" s="0" t="s">
        <v>3622</v>
      </c>
    </row>
    <row customHeight="1" ht="11.25">
      <c r="A1231" s="0" t="s">
        <v>22</v>
      </c>
      <c r="B1231" s="0" t="s">
        <v>48</v>
      </c>
      <c r="C1231" s="0" t="s">
        <v>50</v>
      </c>
      <c r="D1231" s="0" t="s">
        <v>22</v>
      </c>
      <c r="E1231" s="0" t="s">
        <v>5781</v>
      </c>
      <c r="F1231" s="0" t="s">
        <v>1257</v>
      </c>
      <c r="G1231" s="0" t="s">
        <v>162</v>
      </c>
      <c r="H1231" s="0" t="s">
        <v>162</v>
      </c>
      <c r="I1231" s="0" t="s">
        <v>163</v>
      </c>
      <c r="J1231" s="0" t="s">
        <v>5118</v>
      </c>
      <c r="K1231" s="0" t="s">
        <v>5127</v>
      </c>
      <c r="L1231" s="0" t="s">
        <v>5120</v>
      </c>
      <c r="M1231" s="0" t="s">
        <v>5120</v>
      </c>
      <c r="N1231" s="0" t="s">
        <v>101</v>
      </c>
      <c r="O1231" s="0" t="s">
        <v>162</v>
      </c>
      <c r="P1231" s="0" t="s">
        <v>162</v>
      </c>
      <c r="Q1231" s="0" t="s">
        <v>163</v>
      </c>
      <c r="R1231" s="0" t="s">
        <v>4985</v>
      </c>
      <c r="S1231" s="0" t="s">
        <v>4988</v>
      </c>
      <c r="T1231" s="0" t="s">
        <v>3604</v>
      </c>
      <c r="U1231" s="0" t="s">
        <v>3605</v>
      </c>
      <c r="V1231" s="0" t="s">
        <v>3606</v>
      </c>
      <c r="W1231" s="0" t="s">
        <v>3607</v>
      </c>
      <c r="X1231" s="0" t="s">
        <v>3608</v>
      </c>
      <c r="Y1231" s="0" t="s">
        <v>3605</v>
      </c>
      <c r="Z1231" s="0" t="s">
        <v>5782</v>
      </c>
      <c r="AA1231" s="0" t="s">
        <v>3839</v>
      </c>
      <c r="AB1231" s="0" t="s">
        <v>5783</v>
      </c>
      <c r="AC1231" s="0" t="s">
        <v>19</v>
      </c>
      <c r="AD1231" s="0" t="s">
        <v>19</v>
      </c>
      <c r="AE1231" s="0" t="s">
        <v>61</v>
      </c>
      <c r="AF1231" s="0" t="s">
        <v>22</v>
      </c>
      <c r="AG1231" s="0" t="s">
        <v>22</v>
      </c>
      <c r="AH1231" s="0" t="s">
        <v>22</v>
      </c>
      <c r="AI1231" s="0" t="s">
        <v>22</v>
      </c>
      <c r="AJ1231" s="0" t="s">
        <v>3622</v>
      </c>
      <c r="AK1231" s="0" t="s">
        <v>3622</v>
      </c>
    </row>
    <row customHeight="1" ht="11.25">
      <c r="A1232" s="0" t="s">
        <v>22</v>
      </c>
      <c r="B1232" s="0" t="s">
        <v>48</v>
      </c>
      <c r="C1232" s="0" t="s">
        <v>50</v>
      </c>
      <c r="D1232" s="0" t="s">
        <v>22</v>
      </c>
      <c r="E1232" s="0" t="s">
        <v>5784</v>
      </c>
      <c r="F1232" s="0" t="s">
        <v>1257</v>
      </c>
      <c r="G1232" s="0" t="s">
        <v>1581</v>
      </c>
      <c r="H1232" s="0" t="s">
        <v>1581</v>
      </c>
      <c r="I1232" s="0" t="s">
        <v>1582</v>
      </c>
      <c r="J1232" s="0" t="s">
        <v>5371</v>
      </c>
      <c r="K1232" s="0" t="s">
        <v>5372</v>
      </c>
      <c r="L1232" s="0" t="s">
        <v>5785</v>
      </c>
      <c r="M1232" s="0" t="s">
        <v>976</v>
      </c>
      <c r="N1232" s="0" t="s">
        <v>98</v>
      </c>
      <c r="O1232" s="0" t="s">
        <v>1581</v>
      </c>
      <c r="P1232" s="0" t="s">
        <v>1581</v>
      </c>
      <c r="Q1232" s="0" t="s">
        <v>1582</v>
      </c>
      <c r="R1232" s="0" t="s">
        <v>5371</v>
      </c>
      <c r="S1232" s="0" t="s">
        <v>5372</v>
      </c>
      <c r="T1232" s="0" t="s">
        <v>3604</v>
      </c>
      <c r="U1232" s="0" t="s">
        <v>3605</v>
      </c>
      <c r="V1232" s="0" t="s">
        <v>3606</v>
      </c>
      <c r="W1232" s="0" t="s">
        <v>3607</v>
      </c>
      <c r="X1232" s="0" t="s">
        <v>3700</v>
      </c>
      <c r="Y1232" s="0" t="s">
        <v>3605</v>
      </c>
      <c r="Z1232" s="0" t="s">
        <v>5786</v>
      </c>
      <c r="AA1232" s="0" t="s">
        <v>5787</v>
      </c>
      <c r="AB1232" s="0" t="s">
        <v>5788</v>
      </c>
      <c r="AC1232" s="0" t="s">
        <v>19</v>
      </c>
      <c r="AD1232" s="0" t="s">
        <v>19</v>
      </c>
      <c r="AE1232" s="0" t="s">
        <v>61</v>
      </c>
      <c r="AF1232" s="0" t="s">
        <v>22</v>
      </c>
      <c r="AG1232" s="0" t="s">
        <v>22</v>
      </c>
      <c r="AH1232" s="0" t="s">
        <v>22</v>
      </c>
      <c r="AI1232" s="0" t="s">
        <v>22</v>
      </c>
      <c r="AJ1232" s="0" t="s">
        <v>3622</v>
      </c>
      <c r="AK1232" s="0" t="s">
        <v>3622</v>
      </c>
    </row>
    <row customHeight="1" ht="11.25">
      <c r="A1233" s="0" t="s">
        <v>22</v>
      </c>
      <c r="B1233" s="0" t="s">
        <v>48</v>
      </c>
      <c r="C1233" s="0" t="s">
        <v>50</v>
      </c>
      <c r="D1233" s="0" t="s">
        <v>22</v>
      </c>
      <c r="E1233" s="0" t="s">
        <v>5784</v>
      </c>
      <c r="F1233" s="0" t="s">
        <v>1257</v>
      </c>
      <c r="G1233" s="0" t="s">
        <v>1581</v>
      </c>
      <c r="H1233" s="0" t="s">
        <v>1581</v>
      </c>
      <c r="I1233" s="0" t="s">
        <v>1582</v>
      </c>
      <c r="J1233" s="0" t="s">
        <v>5371</v>
      </c>
      <c r="K1233" s="0" t="s">
        <v>5372</v>
      </c>
      <c r="L1233" s="0" t="s">
        <v>5785</v>
      </c>
      <c r="M1233" s="0" t="s">
        <v>976</v>
      </c>
      <c r="N1233" s="0" t="s">
        <v>98</v>
      </c>
      <c r="O1233" s="0" t="s">
        <v>1581</v>
      </c>
      <c r="P1233" s="0" t="s">
        <v>1581</v>
      </c>
      <c r="Q1233" s="0" t="s">
        <v>1582</v>
      </c>
      <c r="R1233" s="0" t="s">
        <v>5371</v>
      </c>
      <c r="S1233" s="0" t="s">
        <v>5372</v>
      </c>
      <c r="T1233" s="0" t="s">
        <v>3604</v>
      </c>
      <c r="U1233" s="0" t="s">
        <v>3605</v>
      </c>
      <c r="V1233" s="0" t="s">
        <v>3606</v>
      </c>
      <c r="W1233" s="0" t="s">
        <v>3607</v>
      </c>
      <c r="X1233" s="0" t="s">
        <v>3700</v>
      </c>
      <c r="Y1233" s="0" t="s">
        <v>3605</v>
      </c>
      <c r="Z1233" s="0" t="s">
        <v>5786</v>
      </c>
      <c r="AA1233" s="0" t="s">
        <v>5787</v>
      </c>
      <c r="AB1233" s="0" t="s">
        <v>5789</v>
      </c>
      <c r="AC1233" s="0" t="s">
        <v>19</v>
      </c>
      <c r="AD1233" s="0" t="s">
        <v>19</v>
      </c>
      <c r="AE1233" s="0" t="s">
        <v>61</v>
      </c>
      <c r="AF1233" s="0" t="s">
        <v>22</v>
      </c>
      <c r="AG1233" s="0" t="s">
        <v>22</v>
      </c>
      <c r="AH1233" s="0" t="s">
        <v>22</v>
      </c>
      <c r="AI1233" s="0" t="s">
        <v>22</v>
      </c>
      <c r="AJ1233" s="0" t="s">
        <v>3622</v>
      </c>
      <c r="AK1233" s="0" t="s">
        <v>3622</v>
      </c>
    </row>
    <row customHeight="1" ht="11.25">
      <c r="A1234" s="0" t="s">
        <v>22</v>
      </c>
      <c r="B1234" s="0" t="s">
        <v>48</v>
      </c>
      <c r="C1234" s="0" t="s">
        <v>50</v>
      </c>
      <c r="D1234" s="0" t="s">
        <v>22</v>
      </c>
      <c r="E1234" s="0" t="s">
        <v>5784</v>
      </c>
      <c r="F1234" s="0" t="s">
        <v>1257</v>
      </c>
      <c r="G1234" s="0" t="s">
        <v>110</v>
      </c>
      <c r="H1234" s="0" t="s">
        <v>110</v>
      </c>
      <c r="I1234" s="0" t="s">
        <v>111</v>
      </c>
      <c r="J1234" s="0" t="s">
        <v>5371</v>
      </c>
      <c r="K1234" s="0" t="s">
        <v>5378</v>
      </c>
      <c r="L1234" s="0" t="s">
        <v>5785</v>
      </c>
      <c r="M1234" s="0" t="s">
        <v>976</v>
      </c>
      <c r="N1234" s="0" t="s">
        <v>98</v>
      </c>
      <c r="O1234" s="0" t="s">
        <v>110</v>
      </c>
      <c r="P1234" s="0" t="s">
        <v>110</v>
      </c>
      <c r="Q1234" s="0" t="s">
        <v>111</v>
      </c>
      <c r="R1234" s="0" t="s">
        <v>5371</v>
      </c>
      <c r="S1234" s="0" t="s">
        <v>5378</v>
      </c>
      <c r="T1234" s="0" t="s">
        <v>3604</v>
      </c>
      <c r="U1234" s="0" t="s">
        <v>3605</v>
      </c>
      <c r="V1234" s="0" t="s">
        <v>3606</v>
      </c>
      <c r="W1234" s="0" t="s">
        <v>3607</v>
      </c>
      <c r="X1234" s="0" t="s">
        <v>3700</v>
      </c>
      <c r="Y1234" s="0" t="s">
        <v>3605</v>
      </c>
      <c r="Z1234" s="0" t="s">
        <v>5786</v>
      </c>
      <c r="AA1234" s="0" t="s">
        <v>5787</v>
      </c>
      <c r="AB1234" s="0" t="s">
        <v>5789</v>
      </c>
      <c r="AC1234" s="0" t="s">
        <v>19</v>
      </c>
      <c r="AD1234" s="0" t="s">
        <v>19</v>
      </c>
      <c r="AE1234" s="0" t="s">
        <v>61</v>
      </c>
      <c r="AF1234" s="0" t="s">
        <v>22</v>
      </c>
      <c r="AG1234" s="0" t="s">
        <v>22</v>
      </c>
      <c r="AH1234" s="0" t="s">
        <v>22</v>
      </c>
      <c r="AI1234" s="0" t="s">
        <v>22</v>
      </c>
      <c r="AJ1234" s="0" t="s">
        <v>3622</v>
      </c>
      <c r="AK1234" s="0" t="s">
        <v>3622</v>
      </c>
    </row>
    <row customHeight="1" ht="11.25">
      <c r="A1235" s="0" t="s">
        <v>22</v>
      </c>
      <c r="B1235" s="0" t="s">
        <v>48</v>
      </c>
      <c r="C1235" s="0" t="s">
        <v>50</v>
      </c>
      <c r="D1235" s="0" t="s">
        <v>22</v>
      </c>
      <c r="E1235" s="0" t="s">
        <v>5784</v>
      </c>
      <c r="F1235" s="0" t="s">
        <v>1257</v>
      </c>
      <c r="G1235" s="0" t="s">
        <v>110</v>
      </c>
      <c r="H1235" s="0" t="s">
        <v>110</v>
      </c>
      <c r="I1235" s="0" t="s">
        <v>111</v>
      </c>
      <c r="J1235" s="0" t="s">
        <v>5371</v>
      </c>
      <c r="K1235" s="0" t="s">
        <v>5378</v>
      </c>
      <c r="L1235" s="0" t="s">
        <v>5785</v>
      </c>
      <c r="M1235" s="0" t="s">
        <v>976</v>
      </c>
      <c r="N1235" s="0" t="s">
        <v>98</v>
      </c>
      <c r="O1235" s="0" t="s">
        <v>110</v>
      </c>
      <c r="P1235" s="0" t="s">
        <v>110</v>
      </c>
      <c r="Q1235" s="0" t="s">
        <v>111</v>
      </c>
      <c r="R1235" s="0" t="s">
        <v>5371</v>
      </c>
      <c r="S1235" s="0" t="s">
        <v>5378</v>
      </c>
      <c r="T1235" s="0" t="s">
        <v>3604</v>
      </c>
      <c r="U1235" s="0" t="s">
        <v>3605</v>
      </c>
      <c r="V1235" s="0" t="s">
        <v>3606</v>
      </c>
      <c r="W1235" s="0" t="s">
        <v>3607</v>
      </c>
      <c r="X1235" s="0" t="s">
        <v>3700</v>
      </c>
      <c r="Y1235" s="0" t="s">
        <v>3605</v>
      </c>
      <c r="Z1235" s="0" t="s">
        <v>5786</v>
      </c>
      <c r="AA1235" s="0" t="s">
        <v>5787</v>
      </c>
      <c r="AB1235" s="0" t="s">
        <v>5788</v>
      </c>
      <c r="AC1235" s="0" t="s">
        <v>19</v>
      </c>
      <c r="AD1235" s="0" t="s">
        <v>19</v>
      </c>
      <c r="AE1235" s="0" t="s">
        <v>61</v>
      </c>
      <c r="AF1235" s="0" t="s">
        <v>22</v>
      </c>
      <c r="AG1235" s="0" t="s">
        <v>22</v>
      </c>
      <c r="AH1235" s="0" t="s">
        <v>22</v>
      </c>
      <c r="AI1235" s="0" t="s">
        <v>22</v>
      </c>
      <c r="AJ1235" s="0" t="s">
        <v>3622</v>
      </c>
      <c r="AK1235" s="0" t="s">
        <v>3622</v>
      </c>
    </row>
    <row customHeight="1" ht="11.25">
      <c r="A1236" s="0" t="s">
        <v>22</v>
      </c>
      <c r="B1236" s="0" t="s">
        <v>48</v>
      </c>
      <c r="C1236" s="0" t="s">
        <v>50</v>
      </c>
      <c r="D1236" s="0" t="s">
        <v>22</v>
      </c>
      <c r="E1236" s="0" t="s">
        <v>5790</v>
      </c>
      <c r="F1236" s="0" t="s">
        <v>1257</v>
      </c>
      <c r="G1236" s="0" t="s">
        <v>148</v>
      </c>
      <c r="H1236" s="0" t="s">
        <v>148</v>
      </c>
      <c r="I1236" s="0" t="s">
        <v>149</v>
      </c>
      <c r="J1236" s="0" t="s">
        <v>1518</v>
      </c>
      <c r="K1236" s="0" t="s">
        <v>1519</v>
      </c>
      <c r="L1236" s="0" t="s">
        <v>5439</v>
      </c>
      <c r="M1236" s="0" t="s">
        <v>1261</v>
      </c>
      <c r="N1236" s="0" t="s">
        <v>98</v>
      </c>
      <c r="O1236" s="0" t="s">
        <v>148</v>
      </c>
      <c r="P1236" s="0" t="s">
        <v>148</v>
      </c>
      <c r="Q1236" s="0" t="s">
        <v>149</v>
      </c>
      <c r="R1236" s="0" t="s">
        <v>1518</v>
      </c>
      <c r="S1236" s="0" t="s">
        <v>1519</v>
      </c>
      <c r="T1236" s="0" t="s">
        <v>3604</v>
      </c>
      <c r="U1236" s="0" t="s">
        <v>3605</v>
      </c>
      <c r="V1236" s="0" t="s">
        <v>3606</v>
      </c>
      <c r="W1236" s="0" t="s">
        <v>3607</v>
      </c>
      <c r="X1236" s="0" t="s">
        <v>5791</v>
      </c>
      <c r="Y1236" s="0" t="s">
        <v>3605</v>
      </c>
      <c r="Z1236" s="0" t="s">
        <v>5792</v>
      </c>
      <c r="AA1236" s="0" t="s">
        <v>3903</v>
      </c>
      <c r="AB1236" s="0" t="s">
        <v>5793</v>
      </c>
      <c r="AC1236" s="0" t="s">
        <v>19</v>
      </c>
      <c r="AD1236" s="0" t="s">
        <v>19</v>
      </c>
      <c r="AE1236" s="0" t="s">
        <v>61</v>
      </c>
      <c r="AF1236" s="0" t="s">
        <v>22</v>
      </c>
      <c r="AG1236" s="0" t="s">
        <v>22</v>
      </c>
      <c r="AH1236" s="0" t="s">
        <v>22</v>
      </c>
      <c r="AI1236" s="0" t="s">
        <v>22</v>
      </c>
      <c r="AJ1236" s="0" t="s">
        <v>5794</v>
      </c>
      <c r="AK1236" s="0" t="s">
        <v>5794</v>
      </c>
    </row>
    <row customHeight="1" ht="11.25">
      <c r="A1237" s="0" t="s">
        <v>22</v>
      </c>
      <c r="B1237" s="0" t="s">
        <v>48</v>
      </c>
      <c r="C1237" s="0" t="s">
        <v>50</v>
      </c>
      <c r="D1237" s="0" t="s">
        <v>22</v>
      </c>
      <c r="E1237" s="0" t="s">
        <v>5790</v>
      </c>
      <c r="F1237" s="0" t="s">
        <v>1257</v>
      </c>
      <c r="G1237" s="0" t="s">
        <v>148</v>
      </c>
      <c r="H1237" s="0" t="s">
        <v>148</v>
      </c>
      <c r="I1237" s="0" t="s">
        <v>149</v>
      </c>
      <c r="J1237" s="0" t="s">
        <v>1518</v>
      </c>
      <c r="K1237" s="0" t="s">
        <v>1519</v>
      </c>
      <c r="L1237" s="0" t="s">
        <v>5439</v>
      </c>
      <c r="M1237" s="0" t="s">
        <v>1261</v>
      </c>
      <c r="N1237" s="0" t="s">
        <v>98</v>
      </c>
      <c r="O1237" s="0" t="s">
        <v>148</v>
      </c>
      <c r="P1237" s="0" t="s">
        <v>148</v>
      </c>
      <c r="Q1237" s="0" t="s">
        <v>149</v>
      </c>
      <c r="R1237" s="0" t="s">
        <v>1518</v>
      </c>
      <c r="S1237" s="0" t="s">
        <v>1519</v>
      </c>
      <c r="T1237" s="0" t="s">
        <v>3604</v>
      </c>
      <c r="U1237" s="0" t="s">
        <v>3605</v>
      </c>
      <c r="V1237" s="0" t="s">
        <v>3606</v>
      </c>
      <c r="W1237" s="0" t="s">
        <v>3607</v>
      </c>
      <c r="X1237" s="0" t="s">
        <v>5791</v>
      </c>
      <c r="Y1237" s="0" t="s">
        <v>3605</v>
      </c>
      <c r="Z1237" s="0" t="s">
        <v>5792</v>
      </c>
      <c r="AA1237" s="0" t="s">
        <v>3903</v>
      </c>
      <c r="AB1237" s="0" t="s">
        <v>5793</v>
      </c>
      <c r="AC1237" s="0" t="s">
        <v>19</v>
      </c>
      <c r="AD1237" s="0" t="s">
        <v>19</v>
      </c>
      <c r="AE1237" s="0" t="s">
        <v>61</v>
      </c>
      <c r="AF1237" s="0" t="s">
        <v>22</v>
      </c>
      <c r="AG1237" s="0" t="s">
        <v>22</v>
      </c>
      <c r="AH1237" s="0" t="s">
        <v>22</v>
      </c>
      <c r="AI1237" s="0" t="s">
        <v>22</v>
      </c>
      <c r="AJ1237" s="0" t="s">
        <v>5794</v>
      </c>
      <c r="AK1237" s="0" t="s">
        <v>5794</v>
      </c>
    </row>
    <row customHeight="1" ht="11.25">
      <c r="A1238" s="0" t="s">
        <v>22</v>
      </c>
      <c r="B1238" s="0" t="s">
        <v>48</v>
      </c>
      <c r="C1238" s="0" t="s">
        <v>50</v>
      </c>
      <c r="D1238" s="0" t="s">
        <v>22</v>
      </c>
      <c r="E1238" s="0" t="s">
        <v>5790</v>
      </c>
      <c r="F1238" s="0" t="s">
        <v>1257</v>
      </c>
      <c r="G1238" s="0" t="s">
        <v>148</v>
      </c>
      <c r="H1238" s="0" t="s">
        <v>148</v>
      </c>
      <c r="I1238" s="0" t="s">
        <v>149</v>
      </c>
      <c r="J1238" s="0" t="s">
        <v>1356</v>
      </c>
      <c r="K1238" s="0" t="s">
        <v>1357</v>
      </c>
      <c r="L1238" s="0" t="s">
        <v>1358</v>
      </c>
      <c r="M1238" s="0" t="s">
        <v>1261</v>
      </c>
      <c r="N1238" s="0" t="s">
        <v>98</v>
      </c>
      <c r="O1238" s="0" t="s">
        <v>148</v>
      </c>
      <c r="P1238" s="0" t="s">
        <v>148</v>
      </c>
      <c r="Q1238" s="0" t="s">
        <v>149</v>
      </c>
      <c r="R1238" s="0" t="s">
        <v>1356</v>
      </c>
      <c r="S1238" s="0" t="s">
        <v>1357</v>
      </c>
      <c r="T1238" s="0" t="s">
        <v>3604</v>
      </c>
      <c r="U1238" s="0" t="s">
        <v>3605</v>
      </c>
      <c r="V1238" s="0" t="s">
        <v>3606</v>
      </c>
      <c r="W1238" s="0" t="s">
        <v>3607</v>
      </c>
      <c r="X1238" s="0" t="s">
        <v>3608</v>
      </c>
      <c r="Y1238" s="0" t="s">
        <v>3605</v>
      </c>
      <c r="Z1238" s="0" t="s">
        <v>5795</v>
      </c>
      <c r="AA1238" s="0" t="s">
        <v>3988</v>
      </c>
      <c r="AB1238" s="0" t="s">
        <v>5796</v>
      </c>
      <c r="AC1238" s="0" t="s">
        <v>19</v>
      </c>
      <c r="AD1238" s="0" t="s">
        <v>19</v>
      </c>
      <c r="AE1238" s="0" t="s">
        <v>61</v>
      </c>
      <c r="AF1238" s="0" t="s">
        <v>22</v>
      </c>
      <c r="AG1238" s="0" t="s">
        <v>22</v>
      </c>
      <c r="AH1238" s="0" t="s">
        <v>22</v>
      </c>
      <c r="AI1238" s="0" t="s">
        <v>22</v>
      </c>
      <c r="AJ1238" s="0" t="s">
        <v>2221</v>
      </c>
      <c r="AK1238" s="0" t="s">
        <v>2221</v>
      </c>
    </row>
    <row customHeight="1" ht="11.25">
      <c r="A1239" s="0" t="s">
        <v>22</v>
      </c>
      <c r="B1239" s="0" t="s">
        <v>48</v>
      </c>
      <c r="C1239" s="0" t="s">
        <v>50</v>
      </c>
      <c r="D1239" s="0" t="s">
        <v>22</v>
      </c>
      <c r="E1239" s="0" t="s">
        <v>5790</v>
      </c>
      <c r="F1239" s="0" t="s">
        <v>1257</v>
      </c>
      <c r="G1239" s="0" t="s">
        <v>148</v>
      </c>
      <c r="H1239" s="0" t="s">
        <v>148</v>
      </c>
      <c r="I1239" s="0" t="s">
        <v>149</v>
      </c>
      <c r="J1239" s="0" t="s">
        <v>1356</v>
      </c>
      <c r="K1239" s="0" t="s">
        <v>1357</v>
      </c>
      <c r="L1239" s="0" t="s">
        <v>1358</v>
      </c>
      <c r="M1239" s="0" t="s">
        <v>1261</v>
      </c>
      <c r="N1239" s="0" t="s">
        <v>98</v>
      </c>
      <c r="O1239" s="0" t="s">
        <v>148</v>
      </c>
      <c r="P1239" s="0" t="s">
        <v>148</v>
      </c>
      <c r="Q1239" s="0" t="s">
        <v>149</v>
      </c>
      <c r="R1239" s="0" t="s">
        <v>1356</v>
      </c>
      <c r="S1239" s="0" t="s">
        <v>1357</v>
      </c>
      <c r="T1239" s="0" t="s">
        <v>3604</v>
      </c>
      <c r="U1239" s="0" t="s">
        <v>3605</v>
      </c>
      <c r="V1239" s="0" t="s">
        <v>3606</v>
      </c>
      <c r="W1239" s="0" t="s">
        <v>3607</v>
      </c>
      <c r="X1239" s="0" t="s">
        <v>3608</v>
      </c>
      <c r="Y1239" s="0" t="s">
        <v>3605</v>
      </c>
      <c r="Z1239" s="0" t="s">
        <v>5795</v>
      </c>
      <c r="AA1239" s="0" t="s">
        <v>3988</v>
      </c>
      <c r="AB1239" s="0" t="s">
        <v>5796</v>
      </c>
      <c r="AC1239" s="0" t="s">
        <v>19</v>
      </c>
      <c r="AD1239" s="0" t="s">
        <v>19</v>
      </c>
      <c r="AE1239" s="0" t="s">
        <v>61</v>
      </c>
      <c r="AF1239" s="0" t="s">
        <v>22</v>
      </c>
      <c r="AG1239" s="0" t="s">
        <v>22</v>
      </c>
      <c r="AH1239" s="0" t="s">
        <v>22</v>
      </c>
      <c r="AI1239" s="0" t="s">
        <v>22</v>
      </c>
      <c r="AJ1239" s="0" t="s">
        <v>2221</v>
      </c>
      <c r="AK1239" s="0" t="s">
        <v>2221</v>
      </c>
    </row>
    <row customHeight="1" ht="11.25">
      <c r="A1240" s="0" t="s">
        <v>22</v>
      </c>
      <c r="B1240" s="0" t="s">
        <v>48</v>
      </c>
      <c r="C1240" s="0" t="s">
        <v>50</v>
      </c>
      <c r="D1240" s="0" t="s">
        <v>22</v>
      </c>
      <c r="E1240" s="0" t="s">
        <v>5797</v>
      </c>
      <c r="F1240" s="0" t="s">
        <v>1257</v>
      </c>
      <c r="G1240" s="0" t="s">
        <v>155</v>
      </c>
      <c r="H1240" s="0" t="s">
        <v>155</v>
      </c>
      <c r="I1240" s="0" t="s">
        <v>156</v>
      </c>
      <c r="J1240" s="0" t="s">
        <v>4752</v>
      </c>
      <c r="K1240" s="0" t="s">
        <v>4753</v>
      </c>
      <c r="L1240" s="0" t="s">
        <v>5798</v>
      </c>
      <c r="M1240" s="0" t="s">
        <v>1261</v>
      </c>
      <c r="N1240" s="0" t="s">
        <v>98</v>
      </c>
      <c r="O1240" s="0" t="s">
        <v>155</v>
      </c>
      <c r="P1240" s="0" t="s">
        <v>155</v>
      </c>
      <c r="Q1240" s="0" t="s">
        <v>156</v>
      </c>
      <c r="R1240" s="0" t="s">
        <v>4752</v>
      </c>
      <c r="S1240" s="0" t="s">
        <v>4753</v>
      </c>
      <c r="T1240" s="0" t="s">
        <v>3604</v>
      </c>
      <c r="U1240" s="0" t="s">
        <v>3605</v>
      </c>
      <c r="V1240" s="0" t="s">
        <v>3699</v>
      </c>
      <c r="W1240" s="0" t="s">
        <v>3607</v>
      </c>
      <c r="X1240" s="0" t="s">
        <v>3608</v>
      </c>
      <c r="Y1240" s="0" t="s">
        <v>3605</v>
      </c>
      <c r="Z1240" s="0" t="s">
        <v>5799</v>
      </c>
      <c r="AA1240" s="0" t="s">
        <v>3965</v>
      </c>
      <c r="AB1240" s="0" t="s">
        <v>5800</v>
      </c>
      <c r="AC1240" s="0" t="s">
        <v>19</v>
      </c>
      <c r="AD1240" s="0" t="s">
        <v>19</v>
      </c>
      <c r="AE1240" s="0" t="s">
        <v>61</v>
      </c>
      <c r="AF1240" s="0" t="s">
        <v>22</v>
      </c>
      <c r="AG1240" s="0" t="s">
        <v>22</v>
      </c>
      <c r="AH1240" s="0" t="s">
        <v>22</v>
      </c>
      <c r="AI1240" s="0" t="s">
        <v>22</v>
      </c>
      <c r="AJ1240" s="0" t="s">
        <v>3622</v>
      </c>
      <c r="AK1240" s="0" t="s">
        <v>3622</v>
      </c>
    </row>
    <row customHeight="1" ht="11.25">
      <c r="A1241" s="0" t="s">
        <v>22</v>
      </c>
      <c r="B1241" s="0" t="s">
        <v>48</v>
      </c>
      <c r="C1241" s="0" t="s">
        <v>50</v>
      </c>
      <c r="D1241" s="0" t="s">
        <v>22</v>
      </c>
      <c r="E1241" s="0" t="s">
        <v>5797</v>
      </c>
      <c r="F1241" s="0" t="s">
        <v>1257</v>
      </c>
      <c r="G1241" s="0" t="s">
        <v>155</v>
      </c>
      <c r="H1241" s="0" t="s">
        <v>155</v>
      </c>
      <c r="I1241" s="0" t="s">
        <v>156</v>
      </c>
      <c r="J1241" s="0" t="s">
        <v>4752</v>
      </c>
      <c r="K1241" s="0" t="s">
        <v>4753</v>
      </c>
      <c r="L1241" s="0" t="s">
        <v>5798</v>
      </c>
      <c r="M1241" s="0" t="s">
        <v>1261</v>
      </c>
      <c r="N1241" s="0" t="s">
        <v>98</v>
      </c>
      <c r="O1241" s="0" t="s">
        <v>155</v>
      </c>
      <c r="P1241" s="0" t="s">
        <v>155</v>
      </c>
      <c r="Q1241" s="0" t="s">
        <v>156</v>
      </c>
      <c r="R1241" s="0" t="s">
        <v>4752</v>
      </c>
      <c r="S1241" s="0" t="s">
        <v>4753</v>
      </c>
      <c r="T1241" s="0" t="s">
        <v>3604</v>
      </c>
      <c r="U1241" s="0" t="s">
        <v>3605</v>
      </c>
      <c r="V1241" s="0" t="s">
        <v>3699</v>
      </c>
      <c r="W1241" s="0" t="s">
        <v>3607</v>
      </c>
      <c r="X1241" s="0" t="s">
        <v>3608</v>
      </c>
      <c r="Y1241" s="0" t="s">
        <v>3605</v>
      </c>
      <c r="Z1241" s="0" t="s">
        <v>5799</v>
      </c>
      <c r="AA1241" s="0" t="s">
        <v>3965</v>
      </c>
      <c r="AB1241" s="0" t="s">
        <v>5800</v>
      </c>
      <c r="AC1241" s="0" t="s">
        <v>19</v>
      </c>
      <c r="AD1241" s="0" t="s">
        <v>19</v>
      </c>
      <c r="AE1241" s="0" t="s">
        <v>61</v>
      </c>
      <c r="AF1241" s="0" t="s">
        <v>22</v>
      </c>
      <c r="AG1241" s="0" t="s">
        <v>22</v>
      </c>
      <c r="AH1241" s="0" t="s">
        <v>22</v>
      </c>
      <c r="AI1241" s="0" t="s">
        <v>22</v>
      </c>
      <c r="AJ1241" s="0" t="s">
        <v>3622</v>
      </c>
      <c r="AK1241" s="0" t="s">
        <v>3622</v>
      </c>
    </row>
    <row customHeight="1" ht="11.25">
      <c r="A1242" s="0" t="s">
        <v>22</v>
      </c>
      <c r="B1242" s="0" t="s">
        <v>48</v>
      </c>
      <c r="C1242" s="0" t="s">
        <v>50</v>
      </c>
      <c r="D1242" s="0" t="s">
        <v>22</v>
      </c>
      <c r="E1242" s="0" t="s">
        <v>5797</v>
      </c>
      <c r="F1242" s="0" t="s">
        <v>1257</v>
      </c>
      <c r="G1242" s="0" t="s">
        <v>155</v>
      </c>
      <c r="H1242" s="0" t="s">
        <v>155</v>
      </c>
      <c r="I1242" s="0" t="s">
        <v>156</v>
      </c>
      <c r="J1242" s="0" t="s">
        <v>4364</v>
      </c>
      <c r="K1242" s="0" t="s">
        <v>4365</v>
      </c>
      <c r="L1242" s="0" t="s">
        <v>5801</v>
      </c>
      <c r="M1242" s="0" t="s">
        <v>1261</v>
      </c>
      <c r="N1242" s="0" t="s">
        <v>98</v>
      </c>
      <c r="O1242" s="0" t="s">
        <v>155</v>
      </c>
      <c r="P1242" s="0" t="s">
        <v>155</v>
      </c>
      <c r="Q1242" s="0" t="s">
        <v>156</v>
      </c>
      <c r="R1242" s="0" t="s">
        <v>4364</v>
      </c>
      <c r="S1242" s="0" t="s">
        <v>4365</v>
      </c>
      <c r="T1242" s="0" t="s">
        <v>3604</v>
      </c>
      <c r="U1242" s="0" t="s">
        <v>3605</v>
      </c>
      <c r="V1242" s="0" t="s">
        <v>3699</v>
      </c>
      <c r="W1242" s="0" t="s">
        <v>3607</v>
      </c>
      <c r="X1242" s="0" t="s">
        <v>3608</v>
      </c>
      <c r="Y1242" s="0" t="s">
        <v>3605</v>
      </c>
      <c r="Z1242" s="0" t="s">
        <v>1261</v>
      </c>
      <c r="AA1242" s="0" t="s">
        <v>5390</v>
      </c>
      <c r="AB1242" s="0" t="s">
        <v>5802</v>
      </c>
      <c r="AC1242" s="0" t="s">
        <v>19</v>
      </c>
      <c r="AD1242" s="0" t="s">
        <v>19</v>
      </c>
      <c r="AE1242" s="0" t="s">
        <v>61</v>
      </c>
      <c r="AF1242" s="0" t="s">
        <v>22</v>
      </c>
      <c r="AG1242" s="0" t="s">
        <v>22</v>
      </c>
      <c r="AH1242" s="0" t="s">
        <v>22</v>
      </c>
      <c r="AI1242" s="0" t="s">
        <v>22</v>
      </c>
      <c r="AJ1242" s="0" t="s">
        <v>3622</v>
      </c>
      <c r="AK1242" s="0" t="s">
        <v>3622</v>
      </c>
    </row>
    <row customHeight="1" ht="11.25">
      <c r="A1243" s="0" t="s">
        <v>22</v>
      </c>
      <c r="B1243" s="0" t="s">
        <v>48</v>
      </c>
      <c r="C1243" s="0" t="s">
        <v>50</v>
      </c>
      <c r="D1243" s="0" t="s">
        <v>22</v>
      </c>
      <c r="E1243" s="0" t="s">
        <v>5797</v>
      </c>
      <c r="F1243" s="0" t="s">
        <v>1257</v>
      </c>
      <c r="G1243" s="0" t="s">
        <v>155</v>
      </c>
      <c r="H1243" s="0" t="s">
        <v>155</v>
      </c>
      <c r="I1243" s="0" t="s">
        <v>156</v>
      </c>
      <c r="J1243" s="0" t="s">
        <v>4364</v>
      </c>
      <c r="K1243" s="0" t="s">
        <v>4365</v>
      </c>
      <c r="L1243" s="0" t="s">
        <v>5801</v>
      </c>
      <c r="M1243" s="0" t="s">
        <v>1261</v>
      </c>
      <c r="N1243" s="0" t="s">
        <v>98</v>
      </c>
      <c r="O1243" s="0" t="s">
        <v>155</v>
      </c>
      <c r="P1243" s="0" t="s">
        <v>155</v>
      </c>
      <c r="Q1243" s="0" t="s">
        <v>156</v>
      </c>
      <c r="R1243" s="0" t="s">
        <v>4364</v>
      </c>
      <c r="S1243" s="0" t="s">
        <v>4365</v>
      </c>
      <c r="T1243" s="0" t="s">
        <v>3604</v>
      </c>
      <c r="U1243" s="0" t="s">
        <v>3605</v>
      </c>
      <c r="V1243" s="0" t="s">
        <v>3699</v>
      </c>
      <c r="W1243" s="0" t="s">
        <v>3607</v>
      </c>
      <c r="X1243" s="0" t="s">
        <v>3608</v>
      </c>
      <c r="Y1243" s="0" t="s">
        <v>3605</v>
      </c>
      <c r="Z1243" s="0" t="s">
        <v>1261</v>
      </c>
      <c r="AA1243" s="0" t="s">
        <v>5390</v>
      </c>
      <c r="AB1243" s="0" t="s">
        <v>5802</v>
      </c>
      <c r="AC1243" s="0" t="s">
        <v>19</v>
      </c>
      <c r="AD1243" s="0" t="s">
        <v>19</v>
      </c>
      <c r="AE1243" s="0" t="s">
        <v>61</v>
      </c>
      <c r="AF1243" s="0" t="s">
        <v>22</v>
      </c>
      <c r="AG1243" s="0" t="s">
        <v>22</v>
      </c>
      <c r="AH1243" s="0" t="s">
        <v>22</v>
      </c>
      <c r="AI1243" s="0" t="s">
        <v>22</v>
      </c>
      <c r="AJ1243" s="0" t="s">
        <v>3622</v>
      </c>
      <c r="AK1243" s="0" t="s">
        <v>3622</v>
      </c>
    </row>
    <row customHeight="1" ht="11.25">
      <c r="A1244" s="0" t="s">
        <v>22</v>
      </c>
      <c r="B1244" s="0" t="s">
        <v>48</v>
      </c>
      <c r="C1244" s="0" t="s">
        <v>50</v>
      </c>
      <c r="D1244" s="0" t="s">
        <v>22</v>
      </c>
      <c r="E1244" s="0" t="s">
        <v>5797</v>
      </c>
      <c r="F1244" s="0" t="s">
        <v>1257</v>
      </c>
      <c r="G1244" s="0" t="s">
        <v>155</v>
      </c>
      <c r="H1244" s="0" t="s">
        <v>155</v>
      </c>
      <c r="I1244" s="0" t="s">
        <v>156</v>
      </c>
      <c r="J1244" s="0" t="s">
        <v>4509</v>
      </c>
      <c r="K1244" s="0" t="s">
        <v>4510</v>
      </c>
      <c r="L1244" s="0" t="s">
        <v>5803</v>
      </c>
      <c r="M1244" s="0" t="s">
        <v>1261</v>
      </c>
      <c r="N1244" s="0" t="s">
        <v>98</v>
      </c>
      <c r="O1244" s="0" t="s">
        <v>155</v>
      </c>
      <c r="P1244" s="0" t="s">
        <v>155</v>
      </c>
      <c r="Q1244" s="0" t="s">
        <v>156</v>
      </c>
      <c r="R1244" s="0" t="s">
        <v>4509</v>
      </c>
      <c r="S1244" s="0" t="s">
        <v>4510</v>
      </c>
      <c r="T1244" s="0" t="s">
        <v>3604</v>
      </c>
      <c r="U1244" s="0" t="s">
        <v>3605</v>
      </c>
      <c r="V1244" s="0" t="s">
        <v>3699</v>
      </c>
      <c r="W1244" s="0" t="s">
        <v>3607</v>
      </c>
      <c r="X1244" s="0" t="s">
        <v>3608</v>
      </c>
      <c r="Y1244" s="0" t="s">
        <v>3605</v>
      </c>
      <c r="Z1244" s="0" t="s">
        <v>5804</v>
      </c>
      <c r="AA1244" s="0" t="s">
        <v>3972</v>
      </c>
      <c r="AB1244" s="0" t="s">
        <v>5805</v>
      </c>
      <c r="AC1244" s="0" t="s">
        <v>19</v>
      </c>
      <c r="AD1244" s="0" t="s">
        <v>19</v>
      </c>
      <c r="AE1244" s="0" t="s">
        <v>61</v>
      </c>
      <c r="AF1244" s="0" t="s">
        <v>22</v>
      </c>
      <c r="AG1244" s="0" t="s">
        <v>22</v>
      </c>
      <c r="AH1244" s="0" t="s">
        <v>22</v>
      </c>
      <c r="AI1244" s="0" t="s">
        <v>22</v>
      </c>
      <c r="AJ1244" s="0" t="s">
        <v>3622</v>
      </c>
      <c r="AK1244" s="0" t="s">
        <v>3622</v>
      </c>
    </row>
    <row customHeight="1" ht="11.25">
      <c r="A1245" s="0" t="s">
        <v>22</v>
      </c>
      <c r="B1245" s="0" t="s">
        <v>48</v>
      </c>
      <c r="C1245" s="0" t="s">
        <v>50</v>
      </c>
      <c r="D1245" s="0" t="s">
        <v>22</v>
      </c>
      <c r="E1245" s="0" t="s">
        <v>5797</v>
      </c>
      <c r="F1245" s="0" t="s">
        <v>1257</v>
      </c>
      <c r="G1245" s="0" t="s">
        <v>155</v>
      </c>
      <c r="H1245" s="0" t="s">
        <v>155</v>
      </c>
      <c r="I1245" s="0" t="s">
        <v>156</v>
      </c>
      <c r="J1245" s="0" t="s">
        <v>4509</v>
      </c>
      <c r="K1245" s="0" t="s">
        <v>4510</v>
      </c>
      <c r="L1245" s="0" t="s">
        <v>5803</v>
      </c>
      <c r="M1245" s="0" t="s">
        <v>1261</v>
      </c>
      <c r="N1245" s="0" t="s">
        <v>98</v>
      </c>
      <c r="O1245" s="0" t="s">
        <v>155</v>
      </c>
      <c r="P1245" s="0" t="s">
        <v>155</v>
      </c>
      <c r="Q1245" s="0" t="s">
        <v>156</v>
      </c>
      <c r="R1245" s="0" t="s">
        <v>4509</v>
      </c>
      <c r="S1245" s="0" t="s">
        <v>4510</v>
      </c>
      <c r="T1245" s="0" t="s">
        <v>3604</v>
      </c>
      <c r="U1245" s="0" t="s">
        <v>3605</v>
      </c>
      <c r="V1245" s="0" t="s">
        <v>3699</v>
      </c>
      <c r="W1245" s="0" t="s">
        <v>3607</v>
      </c>
      <c r="X1245" s="0" t="s">
        <v>3608</v>
      </c>
      <c r="Y1245" s="0" t="s">
        <v>3605</v>
      </c>
      <c r="Z1245" s="0" t="s">
        <v>5804</v>
      </c>
      <c r="AA1245" s="0" t="s">
        <v>3972</v>
      </c>
      <c r="AB1245" s="0" t="s">
        <v>5805</v>
      </c>
      <c r="AC1245" s="0" t="s">
        <v>19</v>
      </c>
      <c r="AD1245" s="0" t="s">
        <v>19</v>
      </c>
      <c r="AE1245" s="0" t="s">
        <v>61</v>
      </c>
      <c r="AF1245" s="0" t="s">
        <v>22</v>
      </c>
      <c r="AG1245" s="0" t="s">
        <v>22</v>
      </c>
      <c r="AH1245" s="0" t="s">
        <v>22</v>
      </c>
      <c r="AI1245" s="0" t="s">
        <v>22</v>
      </c>
      <c r="AJ1245" s="0" t="s">
        <v>3622</v>
      </c>
      <c r="AK1245" s="0" t="s">
        <v>3622</v>
      </c>
    </row>
    <row customHeight="1" ht="11.25">
      <c r="A1246" s="0" t="s">
        <v>22</v>
      </c>
      <c r="B1246" s="0" t="s">
        <v>48</v>
      </c>
      <c r="C1246" s="0" t="s">
        <v>50</v>
      </c>
      <c r="D1246" s="0" t="s">
        <v>22</v>
      </c>
      <c r="E1246" s="0" t="s">
        <v>5797</v>
      </c>
      <c r="F1246" s="0" t="s">
        <v>1257</v>
      </c>
      <c r="G1246" s="0" t="s">
        <v>155</v>
      </c>
      <c r="H1246" s="0" t="s">
        <v>155</v>
      </c>
      <c r="I1246" s="0" t="s">
        <v>156</v>
      </c>
      <c r="J1246" s="0" t="s">
        <v>4372</v>
      </c>
      <c r="K1246" s="0" t="s">
        <v>4373</v>
      </c>
      <c r="L1246" s="0" t="s">
        <v>5806</v>
      </c>
      <c r="M1246" s="0" t="s">
        <v>1261</v>
      </c>
      <c r="N1246" s="0" t="s">
        <v>98</v>
      </c>
      <c r="O1246" s="0" t="s">
        <v>155</v>
      </c>
      <c r="P1246" s="0" t="s">
        <v>155</v>
      </c>
      <c r="Q1246" s="0" t="s">
        <v>156</v>
      </c>
      <c r="R1246" s="0" t="s">
        <v>4372</v>
      </c>
      <c r="S1246" s="0" t="s">
        <v>4373</v>
      </c>
      <c r="T1246" s="0" t="s">
        <v>3604</v>
      </c>
      <c r="U1246" s="0" t="s">
        <v>3605</v>
      </c>
      <c r="V1246" s="0" t="s">
        <v>3699</v>
      </c>
      <c r="W1246" s="0" t="s">
        <v>3607</v>
      </c>
      <c r="X1246" s="0" t="s">
        <v>3608</v>
      </c>
      <c r="Y1246" s="0" t="s">
        <v>3605</v>
      </c>
      <c r="Z1246" s="0" t="s">
        <v>5807</v>
      </c>
      <c r="AA1246" s="0" t="s">
        <v>3889</v>
      </c>
      <c r="AB1246" s="0" t="s">
        <v>5808</v>
      </c>
      <c r="AC1246" s="0" t="s">
        <v>19</v>
      </c>
      <c r="AD1246" s="0" t="s">
        <v>19</v>
      </c>
      <c r="AE1246" s="0" t="s">
        <v>61</v>
      </c>
      <c r="AF1246" s="0" t="s">
        <v>22</v>
      </c>
      <c r="AG1246" s="0" t="s">
        <v>22</v>
      </c>
      <c r="AH1246" s="0" t="s">
        <v>22</v>
      </c>
      <c r="AI1246" s="0" t="s">
        <v>22</v>
      </c>
      <c r="AJ1246" s="0" t="s">
        <v>3622</v>
      </c>
      <c r="AK1246" s="0" t="s">
        <v>3622</v>
      </c>
    </row>
    <row customHeight="1" ht="11.25">
      <c r="A1247" s="0" t="s">
        <v>22</v>
      </c>
      <c r="B1247" s="0" t="s">
        <v>48</v>
      </c>
      <c r="C1247" s="0" t="s">
        <v>50</v>
      </c>
      <c r="D1247" s="0" t="s">
        <v>22</v>
      </c>
      <c r="E1247" s="0" t="s">
        <v>5797</v>
      </c>
      <c r="F1247" s="0" t="s">
        <v>1257</v>
      </c>
      <c r="G1247" s="0" t="s">
        <v>155</v>
      </c>
      <c r="H1247" s="0" t="s">
        <v>155</v>
      </c>
      <c r="I1247" s="0" t="s">
        <v>156</v>
      </c>
      <c r="J1247" s="0" t="s">
        <v>4372</v>
      </c>
      <c r="K1247" s="0" t="s">
        <v>4373</v>
      </c>
      <c r="L1247" s="0" t="s">
        <v>5806</v>
      </c>
      <c r="M1247" s="0" t="s">
        <v>1261</v>
      </c>
      <c r="N1247" s="0" t="s">
        <v>98</v>
      </c>
      <c r="O1247" s="0" t="s">
        <v>155</v>
      </c>
      <c r="P1247" s="0" t="s">
        <v>155</v>
      </c>
      <c r="Q1247" s="0" t="s">
        <v>156</v>
      </c>
      <c r="R1247" s="0" t="s">
        <v>4372</v>
      </c>
      <c r="S1247" s="0" t="s">
        <v>4373</v>
      </c>
      <c r="T1247" s="0" t="s">
        <v>3604</v>
      </c>
      <c r="U1247" s="0" t="s">
        <v>3605</v>
      </c>
      <c r="V1247" s="0" t="s">
        <v>3699</v>
      </c>
      <c r="W1247" s="0" t="s">
        <v>3607</v>
      </c>
      <c r="X1247" s="0" t="s">
        <v>3608</v>
      </c>
      <c r="Y1247" s="0" t="s">
        <v>3605</v>
      </c>
      <c r="Z1247" s="0" t="s">
        <v>5807</v>
      </c>
      <c r="AA1247" s="0" t="s">
        <v>3889</v>
      </c>
      <c r="AB1247" s="0" t="s">
        <v>5808</v>
      </c>
      <c r="AC1247" s="0" t="s">
        <v>19</v>
      </c>
      <c r="AD1247" s="0" t="s">
        <v>19</v>
      </c>
      <c r="AE1247" s="0" t="s">
        <v>61</v>
      </c>
      <c r="AF1247" s="0" t="s">
        <v>22</v>
      </c>
      <c r="AG1247" s="0" t="s">
        <v>22</v>
      </c>
      <c r="AH1247" s="0" t="s">
        <v>22</v>
      </c>
      <c r="AI1247" s="0" t="s">
        <v>22</v>
      </c>
      <c r="AJ1247" s="0" t="s">
        <v>3622</v>
      </c>
      <c r="AK1247" s="0" t="s">
        <v>3622</v>
      </c>
    </row>
    <row customHeight="1" ht="11.25">
      <c r="A1248" s="0" t="s">
        <v>22</v>
      </c>
      <c r="B1248" s="0" t="s">
        <v>48</v>
      </c>
      <c r="C1248" s="0" t="s">
        <v>50</v>
      </c>
      <c r="D1248" s="0" t="s">
        <v>22</v>
      </c>
      <c r="E1248" s="0" t="s">
        <v>5797</v>
      </c>
      <c r="F1248" s="0" t="s">
        <v>1257</v>
      </c>
      <c r="G1248" s="0" t="s">
        <v>155</v>
      </c>
      <c r="H1248" s="0" t="s">
        <v>155</v>
      </c>
      <c r="I1248" s="0" t="s">
        <v>156</v>
      </c>
      <c r="J1248" s="0" t="s">
        <v>5809</v>
      </c>
      <c r="K1248" s="0" t="s">
        <v>5810</v>
      </c>
      <c r="L1248" s="0" t="s">
        <v>5811</v>
      </c>
      <c r="M1248" s="0" t="s">
        <v>1261</v>
      </c>
      <c r="N1248" s="0" t="s">
        <v>98</v>
      </c>
      <c r="O1248" s="0" t="s">
        <v>155</v>
      </c>
      <c r="P1248" s="0" t="s">
        <v>155</v>
      </c>
      <c r="Q1248" s="0" t="s">
        <v>156</v>
      </c>
      <c r="R1248" s="0" t="s">
        <v>5809</v>
      </c>
      <c r="S1248" s="0" t="s">
        <v>5810</v>
      </c>
      <c r="T1248" s="0" t="s">
        <v>3604</v>
      </c>
      <c r="U1248" s="0" t="s">
        <v>3605</v>
      </c>
      <c r="V1248" s="0" t="s">
        <v>3699</v>
      </c>
      <c r="W1248" s="0" t="s">
        <v>3607</v>
      </c>
      <c r="X1248" s="0" t="s">
        <v>3754</v>
      </c>
      <c r="Y1248" s="0" t="s">
        <v>3733</v>
      </c>
      <c r="Z1248" s="0" t="s">
        <v>1261</v>
      </c>
      <c r="AA1248" s="0" t="s">
        <v>5812</v>
      </c>
      <c r="AB1248" s="0" t="s">
        <v>5813</v>
      </c>
      <c r="AC1248" s="0" t="s">
        <v>19</v>
      </c>
      <c r="AD1248" s="0" t="s">
        <v>19</v>
      </c>
      <c r="AE1248" s="0" t="s">
        <v>61</v>
      </c>
      <c r="AF1248" s="0" t="s">
        <v>22</v>
      </c>
      <c r="AG1248" s="0" t="s">
        <v>22</v>
      </c>
      <c r="AH1248" s="0" t="s">
        <v>22</v>
      </c>
      <c r="AI1248" s="0" t="s">
        <v>22</v>
      </c>
      <c r="AJ1248" s="0" t="s">
        <v>3622</v>
      </c>
      <c r="AK1248" s="0" t="s">
        <v>3622</v>
      </c>
    </row>
    <row customHeight="1" ht="11.25">
      <c r="A1249" s="0" t="s">
        <v>22</v>
      </c>
      <c r="B1249" s="0" t="s">
        <v>48</v>
      </c>
      <c r="C1249" s="0" t="s">
        <v>50</v>
      </c>
      <c r="D1249" s="0" t="s">
        <v>22</v>
      </c>
      <c r="E1249" s="0" t="s">
        <v>5797</v>
      </c>
      <c r="F1249" s="0" t="s">
        <v>1257</v>
      </c>
      <c r="G1249" s="0" t="s">
        <v>155</v>
      </c>
      <c r="H1249" s="0" t="s">
        <v>155</v>
      </c>
      <c r="I1249" s="0" t="s">
        <v>156</v>
      </c>
      <c r="J1249" s="0" t="s">
        <v>5809</v>
      </c>
      <c r="K1249" s="0" t="s">
        <v>5810</v>
      </c>
      <c r="L1249" s="0" t="s">
        <v>5811</v>
      </c>
      <c r="M1249" s="0" t="s">
        <v>1261</v>
      </c>
      <c r="N1249" s="0" t="s">
        <v>98</v>
      </c>
      <c r="O1249" s="0" t="s">
        <v>155</v>
      </c>
      <c r="P1249" s="0" t="s">
        <v>155</v>
      </c>
      <c r="Q1249" s="0" t="s">
        <v>156</v>
      </c>
      <c r="R1249" s="0" t="s">
        <v>5809</v>
      </c>
      <c r="S1249" s="0" t="s">
        <v>5810</v>
      </c>
      <c r="T1249" s="0" t="s">
        <v>3604</v>
      </c>
      <c r="U1249" s="0" t="s">
        <v>3605</v>
      </c>
      <c r="V1249" s="0" t="s">
        <v>3699</v>
      </c>
      <c r="W1249" s="0" t="s">
        <v>3607</v>
      </c>
      <c r="X1249" s="0" t="s">
        <v>3754</v>
      </c>
      <c r="Y1249" s="0" t="s">
        <v>3733</v>
      </c>
      <c r="Z1249" s="0" t="s">
        <v>1261</v>
      </c>
      <c r="AA1249" s="0" t="s">
        <v>5812</v>
      </c>
      <c r="AB1249" s="0" t="s">
        <v>5813</v>
      </c>
      <c r="AC1249" s="0" t="s">
        <v>19</v>
      </c>
      <c r="AD1249" s="0" t="s">
        <v>19</v>
      </c>
      <c r="AE1249" s="0" t="s">
        <v>61</v>
      </c>
      <c r="AF1249" s="0" t="s">
        <v>22</v>
      </c>
      <c r="AG1249" s="0" t="s">
        <v>22</v>
      </c>
      <c r="AH1249" s="0" t="s">
        <v>22</v>
      </c>
      <c r="AI1249" s="0" t="s">
        <v>22</v>
      </c>
      <c r="AJ1249" s="0" t="s">
        <v>3622</v>
      </c>
      <c r="AK1249" s="0" t="s">
        <v>3622</v>
      </c>
    </row>
    <row customHeight="1" ht="11.25">
      <c r="A1250" s="0" t="s">
        <v>22</v>
      </c>
      <c r="B1250" s="0" t="s">
        <v>48</v>
      </c>
      <c r="C1250" s="0" t="s">
        <v>50</v>
      </c>
      <c r="D1250" s="0" t="s">
        <v>22</v>
      </c>
      <c r="E1250" s="0" t="s">
        <v>5797</v>
      </c>
      <c r="F1250" s="0" t="s">
        <v>1257</v>
      </c>
      <c r="G1250" s="0" t="s">
        <v>155</v>
      </c>
      <c r="H1250" s="0" t="s">
        <v>155</v>
      </c>
      <c r="I1250" s="0" t="s">
        <v>156</v>
      </c>
      <c r="J1250" s="0" t="s">
        <v>4385</v>
      </c>
      <c r="K1250" s="0" t="s">
        <v>4386</v>
      </c>
      <c r="L1250" s="0" t="s">
        <v>5814</v>
      </c>
      <c r="M1250" s="0" t="s">
        <v>1261</v>
      </c>
      <c r="N1250" s="0" t="s">
        <v>98</v>
      </c>
      <c r="O1250" s="0" t="s">
        <v>155</v>
      </c>
      <c r="P1250" s="0" t="s">
        <v>155</v>
      </c>
      <c r="Q1250" s="0" t="s">
        <v>156</v>
      </c>
      <c r="R1250" s="0" t="s">
        <v>4385</v>
      </c>
      <c r="S1250" s="0" t="s">
        <v>4386</v>
      </c>
      <c r="T1250" s="0" t="s">
        <v>3604</v>
      </c>
      <c r="U1250" s="0" t="s">
        <v>3605</v>
      </c>
      <c r="V1250" s="0" t="s">
        <v>3699</v>
      </c>
      <c r="W1250" s="0" t="s">
        <v>3607</v>
      </c>
      <c r="X1250" s="0" t="s">
        <v>3608</v>
      </c>
      <c r="Y1250" s="0" t="s">
        <v>3605</v>
      </c>
      <c r="Z1250" s="0" t="s">
        <v>5815</v>
      </c>
      <c r="AA1250" s="0" t="s">
        <v>5390</v>
      </c>
      <c r="AB1250" s="0" t="s">
        <v>5816</v>
      </c>
      <c r="AC1250" s="0" t="s">
        <v>19</v>
      </c>
      <c r="AD1250" s="0" t="s">
        <v>19</v>
      </c>
      <c r="AE1250" s="0" t="s">
        <v>61</v>
      </c>
      <c r="AF1250" s="0" t="s">
        <v>22</v>
      </c>
      <c r="AG1250" s="0" t="s">
        <v>22</v>
      </c>
      <c r="AH1250" s="0" t="s">
        <v>22</v>
      </c>
      <c r="AI1250" s="0" t="s">
        <v>22</v>
      </c>
      <c r="AJ1250" s="0" t="s">
        <v>3622</v>
      </c>
      <c r="AK1250" s="0" t="s">
        <v>3622</v>
      </c>
    </row>
    <row customHeight="1" ht="11.25">
      <c r="A1251" s="0" t="s">
        <v>22</v>
      </c>
      <c r="B1251" s="0" t="s">
        <v>48</v>
      </c>
      <c r="C1251" s="0" t="s">
        <v>50</v>
      </c>
      <c r="D1251" s="0" t="s">
        <v>22</v>
      </c>
      <c r="E1251" s="0" t="s">
        <v>5797</v>
      </c>
      <c r="F1251" s="0" t="s">
        <v>1257</v>
      </c>
      <c r="G1251" s="0" t="s">
        <v>155</v>
      </c>
      <c r="H1251" s="0" t="s">
        <v>155</v>
      </c>
      <c r="I1251" s="0" t="s">
        <v>156</v>
      </c>
      <c r="J1251" s="0" t="s">
        <v>4385</v>
      </c>
      <c r="K1251" s="0" t="s">
        <v>4386</v>
      </c>
      <c r="L1251" s="0" t="s">
        <v>5814</v>
      </c>
      <c r="M1251" s="0" t="s">
        <v>1261</v>
      </c>
      <c r="N1251" s="0" t="s">
        <v>98</v>
      </c>
      <c r="O1251" s="0" t="s">
        <v>155</v>
      </c>
      <c r="P1251" s="0" t="s">
        <v>155</v>
      </c>
      <c r="Q1251" s="0" t="s">
        <v>156</v>
      </c>
      <c r="R1251" s="0" t="s">
        <v>4385</v>
      </c>
      <c r="S1251" s="0" t="s">
        <v>4386</v>
      </c>
      <c r="T1251" s="0" t="s">
        <v>3604</v>
      </c>
      <c r="U1251" s="0" t="s">
        <v>3605</v>
      </c>
      <c r="V1251" s="0" t="s">
        <v>3699</v>
      </c>
      <c r="W1251" s="0" t="s">
        <v>3607</v>
      </c>
      <c r="X1251" s="0" t="s">
        <v>3608</v>
      </c>
      <c r="Y1251" s="0" t="s">
        <v>3605</v>
      </c>
      <c r="Z1251" s="0" t="s">
        <v>5815</v>
      </c>
      <c r="AA1251" s="0" t="s">
        <v>5390</v>
      </c>
      <c r="AB1251" s="0" t="s">
        <v>5816</v>
      </c>
      <c r="AC1251" s="0" t="s">
        <v>19</v>
      </c>
      <c r="AD1251" s="0" t="s">
        <v>19</v>
      </c>
      <c r="AE1251" s="0" t="s">
        <v>61</v>
      </c>
      <c r="AF1251" s="0" t="s">
        <v>22</v>
      </c>
      <c r="AG1251" s="0" t="s">
        <v>22</v>
      </c>
      <c r="AH1251" s="0" t="s">
        <v>22</v>
      </c>
      <c r="AI1251" s="0" t="s">
        <v>22</v>
      </c>
      <c r="AJ1251" s="0" t="s">
        <v>3622</v>
      </c>
      <c r="AK1251" s="0" t="s">
        <v>3622</v>
      </c>
    </row>
    <row customHeight="1" ht="11.25">
      <c r="A1252" s="0" t="s">
        <v>22</v>
      </c>
      <c r="B1252" s="0" t="s">
        <v>48</v>
      </c>
      <c r="C1252" s="0" t="s">
        <v>50</v>
      </c>
      <c r="D1252" s="0" t="s">
        <v>22</v>
      </c>
      <c r="E1252" s="0" t="s">
        <v>5797</v>
      </c>
      <c r="F1252" s="0" t="s">
        <v>1257</v>
      </c>
      <c r="G1252" s="0" t="s">
        <v>155</v>
      </c>
      <c r="H1252" s="0" t="s">
        <v>155</v>
      </c>
      <c r="I1252" s="0" t="s">
        <v>156</v>
      </c>
      <c r="J1252" s="0" t="s">
        <v>4806</v>
      </c>
      <c r="K1252" s="0" t="s">
        <v>4807</v>
      </c>
      <c r="L1252" s="0" t="s">
        <v>5817</v>
      </c>
      <c r="M1252" s="0" t="s">
        <v>1261</v>
      </c>
      <c r="N1252" s="0" t="s">
        <v>98</v>
      </c>
      <c r="O1252" s="0" t="s">
        <v>155</v>
      </c>
      <c r="P1252" s="0" t="s">
        <v>155</v>
      </c>
      <c r="Q1252" s="0" t="s">
        <v>156</v>
      </c>
      <c r="R1252" s="0" t="s">
        <v>4806</v>
      </c>
      <c r="S1252" s="0" t="s">
        <v>4807</v>
      </c>
      <c r="T1252" s="0" t="s">
        <v>3604</v>
      </c>
      <c r="U1252" s="0" t="s">
        <v>3605</v>
      </c>
      <c r="V1252" s="0" t="s">
        <v>3699</v>
      </c>
      <c r="W1252" s="0" t="s">
        <v>3607</v>
      </c>
      <c r="X1252" s="0" t="s">
        <v>3608</v>
      </c>
      <c r="Y1252" s="0" t="s">
        <v>4503</v>
      </c>
      <c r="Z1252" s="0" t="s">
        <v>976</v>
      </c>
      <c r="AA1252" s="0" t="s">
        <v>976</v>
      </c>
      <c r="AB1252" s="0" t="s">
        <v>4504</v>
      </c>
      <c r="AC1252" s="0" t="s">
        <v>19</v>
      </c>
      <c r="AD1252" s="0" t="s">
        <v>19</v>
      </c>
      <c r="AE1252" s="0" t="s">
        <v>61</v>
      </c>
      <c r="AF1252" s="0" t="s">
        <v>22</v>
      </c>
      <c r="AG1252" s="0" t="s">
        <v>22</v>
      </c>
      <c r="AH1252" s="0" t="s">
        <v>22</v>
      </c>
      <c r="AI1252" s="0" t="s">
        <v>22</v>
      </c>
      <c r="AJ1252" s="0" t="s">
        <v>3622</v>
      </c>
      <c r="AK1252" s="0" t="s">
        <v>3622</v>
      </c>
    </row>
    <row customHeight="1" ht="11.25">
      <c r="A1253" s="0" t="s">
        <v>22</v>
      </c>
      <c r="B1253" s="0" t="s">
        <v>48</v>
      </c>
      <c r="C1253" s="0" t="s">
        <v>50</v>
      </c>
      <c r="D1253" s="0" t="s">
        <v>22</v>
      </c>
      <c r="E1253" s="0" t="s">
        <v>5797</v>
      </c>
      <c r="F1253" s="0" t="s">
        <v>1257</v>
      </c>
      <c r="G1253" s="0" t="s">
        <v>155</v>
      </c>
      <c r="H1253" s="0" t="s">
        <v>155</v>
      </c>
      <c r="I1253" s="0" t="s">
        <v>156</v>
      </c>
      <c r="J1253" s="0" t="s">
        <v>4806</v>
      </c>
      <c r="K1253" s="0" t="s">
        <v>4807</v>
      </c>
      <c r="L1253" s="0" t="s">
        <v>5817</v>
      </c>
      <c r="M1253" s="0" t="s">
        <v>1261</v>
      </c>
      <c r="N1253" s="0" t="s">
        <v>98</v>
      </c>
      <c r="O1253" s="0" t="s">
        <v>155</v>
      </c>
      <c r="P1253" s="0" t="s">
        <v>155</v>
      </c>
      <c r="Q1253" s="0" t="s">
        <v>156</v>
      </c>
      <c r="R1253" s="0" t="s">
        <v>4806</v>
      </c>
      <c r="S1253" s="0" t="s">
        <v>4807</v>
      </c>
      <c r="T1253" s="0" t="s">
        <v>3604</v>
      </c>
      <c r="U1253" s="0" t="s">
        <v>3605</v>
      </c>
      <c r="V1253" s="0" t="s">
        <v>3699</v>
      </c>
      <c r="W1253" s="0" t="s">
        <v>3607</v>
      </c>
      <c r="X1253" s="0" t="s">
        <v>3608</v>
      </c>
      <c r="Y1253" s="0" t="s">
        <v>4503</v>
      </c>
      <c r="Z1253" s="0" t="s">
        <v>976</v>
      </c>
      <c r="AA1253" s="0" t="s">
        <v>976</v>
      </c>
      <c r="AB1253" s="0" t="s">
        <v>4504</v>
      </c>
      <c r="AC1253" s="0" t="s">
        <v>19</v>
      </c>
      <c r="AD1253" s="0" t="s">
        <v>19</v>
      </c>
      <c r="AE1253" s="0" t="s">
        <v>61</v>
      </c>
      <c r="AF1253" s="0" t="s">
        <v>22</v>
      </c>
      <c r="AG1253" s="0" t="s">
        <v>22</v>
      </c>
      <c r="AH1253" s="0" t="s">
        <v>22</v>
      </c>
      <c r="AI1253" s="0" t="s">
        <v>22</v>
      </c>
      <c r="AJ1253" s="0" t="s">
        <v>3622</v>
      </c>
      <c r="AK1253" s="0" t="s">
        <v>3622</v>
      </c>
    </row>
    <row customHeight="1" ht="11.25">
      <c r="A1254" s="0" t="s">
        <v>22</v>
      </c>
      <c r="B1254" s="0" t="s">
        <v>48</v>
      </c>
      <c r="C1254" s="0" t="s">
        <v>50</v>
      </c>
      <c r="D1254" s="0" t="s">
        <v>22</v>
      </c>
      <c r="E1254" s="0" t="s">
        <v>5797</v>
      </c>
      <c r="F1254" s="0" t="s">
        <v>1257</v>
      </c>
      <c r="G1254" s="0" t="s">
        <v>155</v>
      </c>
      <c r="H1254" s="0" t="s">
        <v>155</v>
      </c>
      <c r="I1254" s="0" t="s">
        <v>156</v>
      </c>
      <c r="J1254" s="0" t="s">
        <v>4020</v>
      </c>
      <c r="K1254" s="0" t="s">
        <v>4021</v>
      </c>
      <c r="L1254" s="0" t="s">
        <v>4665</v>
      </c>
      <c r="M1254" s="0" t="s">
        <v>1261</v>
      </c>
      <c r="N1254" s="0" t="s">
        <v>98</v>
      </c>
      <c r="O1254" s="0" t="s">
        <v>155</v>
      </c>
      <c r="P1254" s="0" t="s">
        <v>155</v>
      </c>
      <c r="Q1254" s="0" t="s">
        <v>156</v>
      </c>
      <c r="R1254" s="0" t="s">
        <v>4020</v>
      </c>
      <c r="S1254" s="0" t="s">
        <v>4021</v>
      </c>
      <c r="T1254" s="0" t="s">
        <v>3604</v>
      </c>
      <c r="U1254" s="0" t="s">
        <v>3605</v>
      </c>
      <c r="V1254" s="0" t="s">
        <v>3699</v>
      </c>
      <c r="W1254" s="0" t="s">
        <v>3607</v>
      </c>
      <c r="X1254" s="0" t="s">
        <v>3608</v>
      </c>
      <c r="Y1254" s="0" t="s">
        <v>4503</v>
      </c>
      <c r="Z1254" s="0" t="s">
        <v>976</v>
      </c>
      <c r="AA1254" s="0" t="s">
        <v>976</v>
      </c>
      <c r="AB1254" s="0" t="s">
        <v>4504</v>
      </c>
      <c r="AC1254" s="0" t="s">
        <v>19</v>
      </c>
      <c r="AD1254" s="0" t="s">
        <v>19</v>
      </c>
      <c r="AE1254" s="0" t="s">
        <v>61</v>
      </c>
      <c r="AF1254" s="0" t="s">
        <v>22</v>
      </c>
      <c r="AG1254" s="0" t="s">
        <v>22</v>
      </c>
      <c r="AH1254" s="0" t="s">
        <v>22</v>
      </c>
      <c r="AI1254" s="0" t="s">
        <v>22</v>
      </c>
      <c r="AJ1254" s="0" t="s">
        <v>3622</v>
      </c>
      <c r="AK1254" s="0" t="s">
        <v>3622</v>
      </c>
    </row>
    <row customHeight="1" ht="11.25">
      <c r="A1255" s="0" t="s">
        <v>22</v>
      </c>
      <c r="B1255" s="0" t="s">
        <v>48</v>
      </c>
      <c r="C1255" s="0" t="s">
        <v>50</v>
      </c>
      <c r="D1255" s="0" t="s">
        <v>22</v>
      </c>
      <c r="E1255" s="0" t="s">
        <v>5797</v>
      </c>
      <c r="F1255" s="0" t="s">
        <v>1257</v>
      </c>
      <c r="G1255" s="0" t="s">
        <v>155</v>
      </c>
      <c r="H1255" s="0" t="s">
        <v>155</v>
      </c>
      <c r="I1255" s="0" t="s">
        <v>156</v>
      </c>
      <c r="J1255" s="0" t="s">
        <v>4020</v>
      </c>
      <c r="K1255" s="0" t="s">
        <v>4021</v>
      </c>
      <c r="L1255" s="0" t="s">
        <v>4665</v>
      </c>
      <c r="M1255" s="0" t="s">
        <v>1261</v>
      </c>
      <c r="N1255" s="0" t="s">
        <v>98</v>
      </c>
      <c r="O1255" s="0" t="s">
        <v>155</v>
      </c>
      <c r="P1255" s="0" t="s">
        <v>155</v>
      </c>
      <c r="Q1255" s="0" t="s">
        <v>156</v>
      </c>
      <c r="R1255" s="0" t="s">
        <v>4020</v>
      </c>
      <c r="S1255" s="0" t="s">
        <v>4021</v>
      </c>
      <c r="T1255" s="0" t="s">
        <v>3604</v>
      </c>
      <c r="U1255" s="0" t="s">
        <v>3605</v>
      </c>
      <c r="V1255" s="0" t="s">
        <v>3699</v>
      </c>
      <c r="W1255" s="0" t="s">
        <v>3607</v>
      </c>
      <c r="X1255" s="0" t="s">
        <v>3608</v>
      </c>
      <c r="Y1255" s="0" t="s">
        <v>4503</v>
      </c>
      <c r="Z1255" s="0" t="s">
        <v>976</v>
      </c>
      <c r="AA1255" s="0" t="s">
        <v>976</v>
      </c>
      <c r="AB1255" s="0" t="s">
        <v>4504</v>
      </c>
      <c r="AC1255" s="0" t="s">
        <v>19</v>
      </c>
      <c r="AD1255" s="0" t="s">
        <v>19</v>
      </c>
      <c r="AE1255" s="0" t="s">
        <v>61</v>
      </c>
      <c r="AF1255" s="0" t="s">
        <v>22</v>
      </c>
      <c r="AG1255" s="0" t="s">
        <v>22</v>
      </c>
      <c r="AH1255" s="0" t="s">
        <v>22</v>
      </c>
      <c r="AI1255" s="0" t="s">
        <v>22</v>
      </c>
      <c r="AJ1255" s="0" t="s">
        <v>3622</v>
      </c>
      <c r="AK1255" s="0" t="s">
        <v>3622</v>
      </c>
    </row>
    <row customHeight="1" ht="11.25">
      <c r="A1256" s="0" t="s">
        <v>22</v>
      </c>
      <c r="B1256" s="0" t="s">
        <v>48</v>
      </c>
      <c r="C1256" s="0" t="s">
        <v>50</v>
      </c>
      <c r="D1256" s="0" t="s">
        <v>22</v>
      </c>
      <c r="E1256" s="0" t="s">
        <v>5797</v>
      </c>
      <c r="F1256" s="0" t="s">
        <v>1257</v>
      </c>
      <c r="G1256" s="0" t="s">
        <v>155</v>
      </c>
      <c r="H1256" s="0" t="s">
        <v>155</v>
      </c>
      <c r="I1256" s="0" t="s">
        <v>156</v>
      </c>
      <c r="J1256" s="0" t="s">
        <v>4776</v>
      </c>
      <c r="K1256" s="0" t="s">
        <v>4777</v>
      </c>
      <c r="L1256" s="0" t="s">
        <v>4776</v>
      </c>
      <c r="M1256" s="0" t="s">
        <v>1261</v>
      </c>
      <c r="N1256" s="0" t="s">
        <v>98</v>
      </c>
      <c r="O1256" s="0" t="s">
        <v>155</v>
      </c>
      <c r="P1256" s="0" t="s">
        <v>155</v>
      </c>
      <c r="Q1256" s="0" t="s">
        <v>156</v>
      </c>
      <c r="R1256" s="0" t="s">
        <v>4776</v>
      </c>
      <c r="S1256" s="0" t="s">
        <v>4777</v>
      </c>
      <c r="T1256" s="0" t="s">
        <v>3604</v>
      </c>
      <c r="U1256" s="0" t="s">
        <v>3605</v>
      </c>
      <c r="V1256" s="0" t="s">
        <v>3699</v>
      </c>
      <c r="W1256" s="0" t="s">
        <v>3607</v>
      </c>
      <c r="X1256" s="0" t="s">
        <v>3608</v>
      </c>
      <c r="Y1256" s="0" t="s">
        <v>3605</v>
      </c>
      <c r="Z1256" s="0" t="s">
        <v>5818</v>
      </c>
      <c r="AA1256" s="0" t="s">
        <v>3839</v>
      </c>
      <c r="AB1256" s="0" t="s">
        <v>5819</v>
      </c>
      <c r="AC1256" s="0" t="s">
        <v>19</v>
      </c>
      <c r="AD1256" s="0" t="s">
        <v>19</v>
      </c>
      <c r="AE1256" s="0" t="s">
        <v>61</v>
      </c>
      <c r="AF1256" s="0" t="s">
        <v>22</v>
      </c>
      <c r="AG1256" s="0" t="s">
        <v>22</v>
      </c>
      <c r="AH1256" s="0" t="s">
        <v>22</v>
      </c>
      <c r="AI1256" s="0" t="s">
        <v>22</v>
      </c>
      <c r="AJ1256" s="0" t="s">
        <v>3622</v>
      </c>
      <c r="AK1256" s="0" t="s">
        <v>3622</v>
      </c>
    </row>
    <row customHeight="1" ht="11.25">
      <c r="A1257" s="0" t="s">
        <v>22</v>
      </c>
      <c r="B1257" s="0" t="s">
        <v>48</v>
      </c>
      <c r="C1257" s="0" t="s">
        <v>50</v>
      </c>
      <c r="D1257" s="0" t="s">
        <v>22</v>
      </c>
      <c r="E1257" s="0" t="s">
        <v>5797</v>
      </c>
      <c r="F1257" s="0" t="s">
        <v>1257</v>
      </c>
      <c r="G1257" s="0" t="s">
        <v>155</v>
      </c>
      <c r="H1257" s="0" t="s">
        <v>155</v>
      </c>
      <c r="I1257" s="0" t="s">
        <v>156</v>
      </c>
      <c r="J1257" s="0" t="s">
        <v>4776</v>
      </c>
      <c r="K1257" s="0" t="s">
        <v>4777</v>
      </c>
      <c r="L1257" s="0" t="s">
        <v>4776</v>
      </c>
      <c r="M1257" s="0" t="s">
        <v>1261</v>
      </c>
      <c r="N1257" s="0" t="s">
        <v>98</v>
      </c>
      <c r="O1257" s="0" t="s">
        <v>155</v>
      </c>
      <c r="P1257" s="0" t="s">
        <v>155</v>
      </c>
      <c r="Q1257" s="0" t="s">
        <v>156</v>
      </c>
      <c r="R1257" s="0" t="s">
        <v>4776</v>
      </c>
      <c r="S1257" s="0" t="s">
        <v>4777</v>
      </c>
      <c r="T1257" s="0" t="s">
        <v>3604</v>
      </c>
      <c r="U1257" s="0" t="s">
        <v>3605</v>
      </c>
      <c r="V1257" s="0" t="s">
        <v>3699</v>
      </c>
      <c r="W1257" s="0" t="s">
        <v>3607</v>
      </c>
      <c r="X1257" s="0" t="s">
        <v>3608</v>
      </c>
      <c r="Y1257" s="0" t="s">
        <v>3605</v>
      </c>
      <c r="Z1257" s="0" t="s">
        <v>5818</v>
      </c>
      <c r="AA1257" s="0" t="s">
        <v>3839</v>
      </c>
      <c r="AB1257" s="0" t="s">
        <v>5819</v>
      </c>
      <c r="AC1257" s="0" t="s">
        <v>19</v>
      </c>
      <c r="AD1257" s="0" t="s">
        <v>19</v>
      </c>
      <c r="AE1257" s="0" t="s">
        <v>61</v>
      </c>
      <c r="AF1257" s="0" t="s">
        <v>22</v>
      </c>
      <c r="AG1257" s="0" t="s">
        <v>22</v>
      </c>
      <c r="AH1257" s="0" t="s">
        <v>22</v>
      </c>
      <c r="AI1257" s="0" t="s">
        <v>22</v>
      </c>
      <c r="AJ1257" s="0" t="s">
        <v>3622</v>
      </c>
      <c r="AK1257" s="0" t="s">
        <v>3622</v>
      </c>
    </row>
    <row customHeight="1" ht="11.25">
      <c r="A1258" s="0" t="s">
        <v>22</v>
      </c>
      <c r="B1258" s="0" t="s">
        <v>48</v>
      </c>
      <c r="C1258" s="0" t="s">
        <v>50</v>
      </c>
      <c r="D1258" s="0" t="s">
        <v>22</v>
      </c>
      <c r="E1258" s="0" t="s">
        <v>5797</v>
      </c>
      <c r="F1258" s="0" t="s">
        <v>1257</v>
      </c>
      <c r="G1258" s="0" t="s">
        <v>155</v>
      </c>
      <c r="H1258" s="0" t="s">
        <v>155</v>
      </c>
      <c r="I1258" s="0" t="s">
        <v>156</v>
      </c>
      <c r="J1258" s="0" t="s">
        <v>1466</v>
      </c>
      <c r="K1258" s="0" t="s">
        <v>1467</v>
      </c>
      <c r="L1258" s="0" t="s">
        <v>4565</v>
      </c>
      <c r="M1258" s="0" t="s">
        <v>1261</v>
      </c>
      <c r="N1258" s="0" t="s">
        <v>98</v>
      </c>
      <c r="O1258" s="0" t="s">
        <v>155</v>
      </c>
      <c r="P1258" s="0" t="s">
        <v>155</v>
      </c>
      <c r="Q1258" s="0" t="s">
        <v>156</v>
      </c>
      <c r="R1258" s="0" t="s">
        <v>1466</v>
      </c>
      <c r="S1258" s="0" t="s">
        <v>1467</v>
      </c>
      <c r="T1258" s="0" t="s">
        <v>3737</v>
      </c>
      <c r="U1258" s="0" t="s">
        <v>3738</v>
      </c>
      <c r="V1258" s="0" t="s">
        <v>3739</v>
      </c>
      <c r="W1258" s="0" t="s">
        <v>3607</v>
      </c>
      <c r="X1258" s="0" t="s">
        <v>3700</v>
      </c>
      <c r="Y1258" s="0" t="s">
        <v>3605</v>
      </c>
      <c r="Z1258" s="0" t="s">
        <v>3740</v>
      </c>
      <c r="AA1258" s="0" t="s">
        <v>3741</v>
      </c>
      <c r="AB1258" s="0" t="s">
        <v>3742</v>
      </c>
      <c r="AC1258" s="0" t="s">
        <v>19</v>
      </c>
      <c r="AD1258" s="0" t="s">
        <v>19</v>
      </c>
      <c r="AE1258" s="0" t="s">
        <v>61</v>
      </c>
      <c r="AF1258" s="0" t="s">
        <v>22</v>
      </c>
      <c r="AG1258" s="0" t="s">
        <v>22</v>
      </c>
      <c r="AH1258" s="0" t="s">
        <v>22</v>
      </c>
      <c r="AI1258" s="0" t="s">
        <v>22</v>
      </c>
      <c r="AJ1258" s="0" t="s">
        <v>3622</v>
      </c>
      <c r="AK1258" s="0" t="s">
        <v>3622</v>
      </c>
    </row>
    <row customHeight="1" ht="11.25">
      <c r="A1259" s="0" t="s">
        <v>22</v>
      </c>
      <c r="B1259" s="0" t="s">
        <v>48</v>
      </c>
      <c r="C1259" s="0" t="s">
        <v>50</v>
      </c>
      <c r="D1259" s="0" t="s">
        <v>22</v>
      </c>
      <c r="E1259" s="0" t="s">
        <v>5797</v>
      </c>
      <c r="F1259" s="0" t="s">
        <v>1257</v>
      </c>
      <c r="G1259" s="0" t="s">
        <v>155</v>
      </c>
      <c r="H1259" s="0" t="s">
        <v>155</v>
      </c>
      <c r="I1259" s="0" t="s">
        <v>156</v>
      </c>
      <c r="J1259" s="0" t="s">
        <v>1466</v>
      </c>
      <c r="K1259" s="0" t="s">
        <v>1467</v>
      </c>
      <c r="L1259" s="0" t="s">
        <v>4565</v>
      </c>
      <c r="M1259" s="0" t="s">
        <v>1261</v>
      </c>
      <c r="N1259" s="0" t="s">
        <v>98</v>
      </c>
      <c r="O1259" s="0" t="s">
        <v>155</v>
      </c>
      <c r="P1259" s="0" t="s">
        <v>155</v>
      </c>
      <c r="Q1259" s="0" t="s">
        <v>156</v>
      </c>
      <c r="R1259" s="0" t="s">
        <v>1466</v>
      </c>
      <c r="S1259" s="0" t="s">
        <v>1467</v>
      </c>
      <c r="T1259" s="0" t="s">
        <v>3737</v>
      </c>
      <c r="U1259" s="0" t="s">
        <v>3738</v>
      </c>
      <c r="V1259" s="0" t="s">
        <v>3739</v>
      </c>
      <c r="W1259" s="0" t="s">
        <v>3607</v>
      </c>
      <c r="X1259" s="0" t="s">
        <v>3700</v>
      </c>
      <c r="Y1259" s="0" t="s">
        <v>3605</v>
      </c>
      <c r="Z1259" s="0" t="s">
        <v>3740</v>
      </c>
      <c r="AA1259" s="0" t="s">
        <v>3741</v>
      </c>
      <c r="AB1259" s="0" t="s">
        <v>3742</v>
      </c>
      <c r="AC1259" s="0" t="s">
        <v>19</v>
      </c>
      <c r="AD1259" s="0" t="s">
        <v>19</v>
      </c>
      <c r="AE1259" s="0" t="s">
        <v>61</v>
      </c>
      <c r="AF1259" s="0" t="s">
        <v>22</v>
      </c>
      <c r="AG1259" s="0" t="s">
        <v>22</v>
      </c>
      <c r="AH1259" s="0" t="s">
        <v>22</v>
      </c>
      <c r="AI1259" s="0" t="s">
        <v>22</v>
      </c>
      <c r="AJ1259" s="0" t="s">
        <v>3622</v>
      </c>
      <c r="AK1259" s="0" t="s">
        <v>3622</v>
      </c>
    </row>
    <row customHeight="1" ht="11.25">
      <c r="A1260" s="0" t="s">
        <v>22</v>
      </c>
      <c r="B1260" s="0" t="s">
        <v>48</v>
      </c>
      <c r="C1260" s="0" t="s">
        <v>50</v>
      </c>
      <c r="D1260" s="0" t="s">
        <v>22</v>
      </c>
      <c r="E1260" s="0" t="s">
        <v>5797</v>
      </c>
      <c r="F1260" s="0" t="s">
        <v>1257</v>
      </c>
      <c r="G1260" s="0" t="s">
        <v>155</v>
      </c>
      <c r="H1260" s="0" t="s">
        <v>155</v>
      </c>
      <c r="I1260" s="0" t="s">
        <v>156</v>
      </c>
      <c r="J1260" s="0" t="s">
        <v>3696</v>
      </c>
      <c r="K1260" s="0" t="s">
        <v>3697</v>
      </c>
      <c r="L1260" s="0" t="s">
        <v>3698</v>
      </c>
      <c r="M1260" s="0" t="s">
        <v>1261</v>
      </c>
      <c r="N1260" s="0" t="s">
        <v>98</v>
      </c>
      <c r="O1260" s="0" t="s">
        <v>155</v>
      </c>
      <c r="P1260" s="0" t="s">
        <v>155</v>
      </c>
      <c r="Q1260" s="0" t="s">
        <v>156</v>
      </c>
      <c r="R1260" s="0" t="s">
        <v>3696</v>
      </c>
      <c r="S1260" s="0" t="s">
        <v>3697</v>
      </c>
      <c r="T1260" s="0" t="s">
        <v>3604</v>
      </c>
      <c r="U1260" s="0" t="s">
        <v>3605</v>
      </c>
      <c r="V1260" s="0" t="s">
        <v>3699</v>
      </c>
      <c r="W1260" s="0" t="s">
        <v>3607</v>
      </c>
      <c r="X1260" s="0" t="s">
        <v>3700</v>
      </c>
      <c r="Y1260" s="0" t="s">
        <v>3605</v>
      </c>
      <c r="Z1260" s="0" t="s">
        <v>3701</v>
      </c>
      <c r="AA1260" s="0" t="s">
        <v>3702</v>
      </c>
      <c r="AB1260" s="0" t="s">
        <v>3703</v>
      </c>
      <c r="AC1260" s="0" t="s">
        <v>19</v>
      </c>
      <c r="AD1260" s="0" t="s">
        <v>19</v>
      </c>
      <c r="AE1260" s="0" t="s">
        <v>61</v>
      </c>
      <c r="AF1260" s="0" t="s">
        <v>22</v>
      </c>
      <c r="AG1260" s="0" t="s">
        <v>22</v>
      </c>
      <c r="AH1260" s="0" t="s">
        <v>22</v>
      </c>
      <c r="AI1260" s="0" t="s">
        <v>22</v>
      </c>
      <c r="AJ1260" s="0" t="s">
        <v>3622</v>
      </c>
      <c r="AK1260" s="0" t="s">
        <v>3622</v>
      </c>
    </row>
    <row customHeight="1" ht="11.25">
      <c r="A1261" s="0" t="s">
        <v>22</v>
      </c>
      <c r="B1261" s="0" t="s">
        <v>48</v>
      </c>
      <c r="C1261" s="0" t="s">
        <v>50</v>
      </c>
      <c r="D1261" s="0" t="s">
        <v>22</v>
      </c>
      <c r="E1261" s="0" t="s">
        <v>5797</v>
      </c>
      <c r="F1261" s="0" t="s">
        <v>1257</v>
      </c>
      <c r="G1261" s="0" t="s">
        <v>155</v>
      </c>
      <c r="H1261" s="0" t="s">
        <v>155</v>
      </c>
      <c r="I1261" s="0" t="s">
        <v>156</v>
      </c>
      <c r="J1261" s="0" t="s">
        <v>3696</v>
      </c>
      <c r="K1261" s="0" t="s">
        <v>3697</v>
      </c>
      <c r="L1261" s="0" t="s">
        <v>3698</v>
      </c>
      <c r="M1261" s="0" t="s">
        <v>1261</v>
      </c>
      <c r="N1261" s="0" t="s">
        <v>98</v>
      </c>
      <c r="O1261" s="0" t="s">
        <v>155</v>
      </c>
      <c r="P1261" s="0" t="s">
        <v>155</v>
      </c>
      <c r="Q1261" s="0" t="s">
        <v>156</v>
      </c>
      <c r="R1261" s="0" t="s">
        <v>3696</v>
      </c>
      <c r="S1261" s="0" t="s">
        <v>3697</v>
      </c>
      <c r="T1261" s="0" t="s">
        <v>3604</v>
      </c>
      <c r="U1261" s="0" t="s">
        <v>3605</v>
      </c>
      <c r="V1261" s="0" t="s">
        <v>3699</v>
      </c>
      <c r="W1261" s="0" t="s">
        <v>3607</v>
      </c>
      <c r="X1261" s="0" t="s">
        <v>3700</v>
      </c>
      <c r="Y1261" s="0" t="s">
        <v>3605</v>
      </c>
      <c r="Z1261" s="0" t="s">
        <v>3701</v>
      </c>
      <c r="AA1261" s="0" t="s">
        <v>3702</v>
      </c>
      <c r="AB1261" s="0" t="s">
        <v>3703</v>
      </c>
      <c r="AC1261" s="0" t="s">
        <v>19</v>
      </c>
      <c r="AD1261" s="0" t="s">
        <v>19</v>
      </c>
      <c r="AE1261" s="0" t="s">
        <v>61</v>
      </c>
      <c r="AF1261" s="0" t="s">
        <v>22</v>
      </c>
      <c r="AG1261" s="0" t="s">
        <v>22</v>
      </c>
      <c r="AH1261" s="0" t="s">
        <v>22</v>
      </c>
      <c r="AI1261" s="0" t="s">
        <v>22</v>
      </c>
      <c r="AJ1261" s="0" t="s">
        <v>3622</v>
      </c>
      <c r="AK1261" s="0" t="s">
        <v>3622</v>
      </c>
    </row>
    <row customHeight="1" ht="11.25">
      <c r="A1262" s="0" t="s">
        <v>22</v>
      </c>
      <c r="B1262" s="0" t="s">
        <v>48</v>
      </c>
      <c r="C1262" s="0" t="s">
        <v>50</v>
      </c>
      <c r="D1262" s="0" t="s">
        <v>22</v>
      </c>
      <c r="E1262" s="0" t="s">
        <v>5797</v>
      </c>
      <c r="F1262" s="0" t="s">
        <v>1257</v>
      </c>
      <c r="G1262" s="0" t="s">
        <v>155</v>
      </c>
      <c r="H1262" s="0" t="s">
        <v>155</v>
      </c>
      <c r="I1262" s="0" t="s">
        <v>156</v>
      </c>
      <c r="J1262" s="0" t="s">
        <v>4233</v>
      </c>
      <c r="K1262" s="0" t="s">
        <v>4234</v>
      </c>
      <c r="L1262" s="0" t="s">
        <v>5820</v>
      </c>
      <c r="M1262" s="0" t="s">
        <v>1261</v>
      </c>
      <c r="N1262" s="0" t="s">
        <v>98</v>
      </c>
      <c r="O1262" s="0" t="s">
        <v>155</v>
      </c>
      <c r="P1262" s="0" t="s">
        <v>155</v>
      </c>
      <c r="Q1262" s="0" t="s">
        <v>156</v>
      </c>
      <c r="R1262" s="0" t="s">
        <v>4233</v>
      </c>
      <c r="S1262" s="0" t="s">
        <v>4234</v>
      </c>
      <c r="T1262" s="0" t="s">
        <v>3604</v>
      </c>
      <c r="U1262" s="0" t="s">
        <v>3605</v>
      </c>
      <c r="V1262" s="0" t="s">
        <v>3699</v>
      </c>
      <c r="W1262" s="0" t="s">
        <v>3607</v>
      </c>
      <c r="X1262" s="0" t="s">
        <v>3608</v>
      </c>
      <c r="Y1262" s="0" t="s">
        <v>3605</v>
      </c>
      <c r="Z1262" s="0" t="s">
        <v>5821</v>
      </c>
      <c r="AA1262" s="0" t="s">
        <v>4106</v>
      </c>
      <c r="AB1262" s="0" t="s">
        <v>5822</v>
      </c>
      <c r="AC1262" s="0" t="s">
        <v>19</v>
      </c>
      <c r="AD1262" s="0" t="s">
        <v>19</v>
      </c>
      <c r="AE1262" s="0" t="s">
        <v>61</v>
      </c>
      <c r="AF1262" s="0" t="s">
        <v>22</v>
      </c>
      <c r="AG1262" s="0" t="s">
        <v>22</v>
      </c>
      <c r="AH1262" s="0" t="s">
        <v>22</v>
      </c>
      <c r="AI1262" s="0" t="s">
        <v>22</v>
      </c>
      <c r="AJ1262" s="0" t="s">
        <v>3622</v>
      </c>
      <c r="AK1262" s="0" t="s">
        <v>3622</v>
      </c>
    </row>
    <row customHeight="1" ht="11.25">
      <c r="A1263" s="0" t="s">
        <v>22</v>
      </c>
      <c r="B1263" s="0" t="s">
        <v>48</v>
      </c>
      <c r="C1263" s="0" t="s">
        <v>50</v>
      </c>
      <c r="D1263" s="0" t="s">
        <v>22</v>
      </c>
      <c r="E1263" s="0" t="s">
        <v>5797</v>
      </c>
      <c r="F1263" s="0" t="s">
        <v>1257</v>
      </c>
      <c r="G1263" s="0" t="s">
        <v>155</v>
      </c>
      <c r="H1263" s="0" t="s">
        <v>155</v>
      </c>
      <c r="I1263" s="0" t="s">
        <v>156</v>
      </c>
      <c r="J1263" s="0" t="s">
        <v>4233</v>
      </c>
      <c r="K1263" s="0" t="s">
        <v>4234</v>
      </c>
      <c r="L1263" s="0" t="s">
        <v>5820</v>
      </c>
      <c r="M1263" s="0" t="s">
        <v>1261</v>
      </c>
      <c r="N1263" s="0" t="s">
        <v>98</v>
      </c>
      <c r="O1263" s="0" t="s">
        <v>155</v>
      </c>
      <c r="P1263" s="0" t="s">
        <v>155</v>
      </c>
      <c r="Q1263" s="0" t="s">
        <v>156</v>
      </c>
      <c r="R1263" s="0" t="s">
        <v>4233</v>
      </c>
      <c r="S1263" s="0" t="s">
        <v>4234</v>
      </c>
      <c r="T1263" s="0" t="s">
        <v>3604</v>
      </c>
      <c r="U1263" s="0" t="s">
        <v>3605</v>
      </c>
      <c r="V1263" s="0" t="s">
        <v>3699</v>
      </c>
      <c r="W1263" s="0" t="s">
        <v>3607</v>
      </c>
      <c r="X1263" s="0" t="s">
        <v>3608</v>
      </c>
      <c r="Y1263" s="0" t="s">
        <v>3605</v>
      </c>
      <c r="Z1263" s="0" t="s">
        <v>5821</v>
      </c>
      <c r="AA1263" s="0" t="s">
        <v>4106</v>
      </c>
      <c r="AB1263" s="0" t="s">
        <v>5822</v>
      </c>
      <c r="AC1263" s="0" t="s">
        <v>19</v>
      </c>
      <c r="AD1263" s="0" t="s">
        <v>19</v>
      </c>
      <c r="AE1263" s="0" t="s">
        <v>61</v>
      </c>
      <c r="AF1263" s="0" t="s">
        <v>22</v>
      </c>
      <c r="AG1263" s="0" t="s">
        <v>22</v>
      </c>
      <c r="AH1263" s="0" t="s">
        <v>22</v>
      </c>
      <c r="AI1263" s="0" t="s">
        <v>22</v>
      </c>
      <c r="AJ1263" s="0" t="s">
        <v>3622</v>
      </c>
      <c r="AK1263" s="0" t="s">
        <v>3622</v>
      </c>
    </row>
    <row customHeight="1" ht="11.25">
      <c r="A1264" s="0" t="s">
        <v>22</v>
      </c>
      <c r="B1264" s="0" t="s">
        <v>48</v>
      </c>
      <c r="C1264" s="0" t="s">
        <v>50</v>
      </c>
      <c r="D1264" s="0" t="s">
        <v>22</v>
      </c>
      <c r="E1264" s="0" t="s">
        <v>5797</v>
      </c>
      <c r="F1264" s="0" t="s">
        <v>1257</v>
      </c>
      <c r="G1264" s="0" t="s">
        <v>155</v>
      </c>
      <c r="H1264" s="0" t="s">
        <v>155</v>
      </c>
      <c r="I1264" s="0" t="s">
        <v>156</v>
      </c>
      <c r="J1264" s="0" t="s">
        <v>4170</v>
      </c>
      <c r="K1264" s="0" t="s">
        <v>4171</v>
      </c>
      <c r="L1264" s="0" t="s">
        <v>4170</v>
      </c>
      <c r="M1264" s="0" t="s">
        <v>1261</v>
      </c>
      <c r="N1264" s="0" t="s">
        <v>98</v>
      </c>
      <c r="O1264" s="0" t="s">
        <v>155</v>
      </c>
      <c r="P1264" s="0" t="s">
        <v>155</v>
      </c>
      <c r="Q1264" s="0" t="s">
        <v>156</v>
      </c>
      <c r="R1264" s="0" t="s">
        <v>4170</v>
      </c>
      <c r="S1264" s="0" t="s">
        <v>4171</v>
      </c>
      <c r="T1264" s="0" t="s">
        <v>3604</v>
      </c>
      <c r="U1264" s="0" t="s">
        <v>3605</v>
      </c>
      <c r="V1264" s="0" t="s">
        <v>5823</v>
      </c>
      <c r="W1264" s="0" t="s">
        <v>3607</v>
      </c>
      <c r="X1264" s="0" t="s">
        <v>3608</v>
      </c>
      <c r="Y1264" s="0" t="s">
        <v>3605</v>
      </c>
      <c r="Z1264" s="0" t="s">
        <v>5824</v>
      </c>
      <c r="AA1264" s="0" t="s">
        <v>5825</v>
      </c>
      <c r="AB1264" s="0" t="s">
        <v>5826</v>
      </c>
      <c r="AC1264" s="0" t="s">
        <v>19</v>
      </c>
      <c r="AD1264" s="0" t="s">
        <v>19</v>
      </c>
      <c r="AE1264" s="0" t="s">
        <v>61</v>
      </c>
      <c r="AF1264" s="0" t="s">
        <v>22</v>
      </c>
      <c r="AG1264" s="0" t="s">
        <v>22</v>
      </c>
      <c r="AH1264" s="0" t="s">
        <v>22</v>
      </c>
      <c r="AI1264" s="0" t="s">
        <v>22</v>
      </c>
      <c r="AJ1264" s="0" t="s">
        <v>3622</v>
      </c>
      <c r="AK1264" s="0" t="s">
        <v>3622</v>
      </c>
    </row>
    <row customHeight="1" ht="11.25">
      <c r="A1265" s="0" t="s">
        <v>22</v>
      </c>
      <c r="B1265" s="0" t="s">
        <v>48</v>
      </c>
      <c r="C1265" s="0" t="s">
        <v>50</v>
      </c>
      <c r="D1265" s="0" t="s">
        <v>22</v>
      </c>
      <c r="E1265" s="0" t="s">
        <v>5797</v>
      </c>
      <c r="F1265" s="0" t="s">
        <v>1257</v>
      </c>
      <c r="G1265" s="0" t="s">
        <v>155</v>
      </c>
      <c r="H1265" s="0" t="s">
        <v>155</v>
      </c>
      <c r="I1265" s="0" t="s">
        <v>156</v>
      </c>
      <c r="J1265" s="0" t="s">
        <v>4170</v>
      </c>
      <c r="K1265" s="0" t="s">
        <v>4171</v>
      </c>
      <c r="L1265" s="0" t="s">
        <v>4170</v>
      </c>
      <c r="M1265" s="0" t="s">
        <v>1261</v>
      </c>
      <c r="N1265" s="0" t="s">
        <v>98</v>
      </c>
      <c r="O1265" s="0" t="s">
        <v>155</v>
      </c>
      <c r="P1265" s="0" t="s">
        <v>155</v>
      </c>
      <c r="Q1265" s="0" t="s">
        <v>156</v>
      </c>
      <c r="R1265" s="0" t="s">
        <v>4170</v>
      </c>
      <c r="S1265" s="0" t="s">
        <v>4171</v>
      </c>
      <c r="T1265" s="0" t="s">
        <v>3604</v>
      </c>
      <c r="U1265" s="0" t="s">
        <v>3605</v>
      </c>
      <c r="V1265" s="0" t="s">
        <v>5823</v>
      </c>
      <c r="W1265" s="0" t="s">
        <v>3607</v>
      </c>
      <c r="X1265" s="0" t="s">
        <v>3608</v>
      </c>
      <c r="Y1265" s="0" t="s">
        <v>3605</v>
      </c>
      <c r="Z1265" s="0" t="s">
        <v>5824</v>
      </c>
      <c r="AA1265" s="0" t="s">
        <v>5825</v>
      </c>
      <c r="AB1265" s="0" t="s">
        <v>5826</v>
      </c>
      <c r="AC1265" s="0" t="s">
        <v>19</v>
      </c>
      <c r="AD1265" s="0" t="s">
        <v>19</v>
      </c>
      <c r="AE1265" s="0" t="s">
        <v>61</v>
      </c>
      <c r="AF1265" s="0" t="s">
        <v>22</v>
      </c>
      <c r="AG1265" s="0" t="s">
        <v>22</v>
      </c>
      <c r="AH1265" s="0" t="s">
        <v>22</v>
      </c>
      <c r="AI1265" s="0" t="s">
        <v>22</v>
      </c>
      <c r="AJ1265" s="0" t="s">
        <v>3622</v>
      </c>
      <c r="AK1265" s="0" t="s">
        <v>3622</v>
      </c>
    </row>
    <row customHeight="1" ht="11.25">
      <c r="A1266" s="0" t="s">
        <v>22</v>
      </c>
      <c r="B1266" s="0" t="s">
        <v>48</v>
      </c>
      <c r="C1266" s="0" t="s">
        <v>50</v>
      </c>
      <c r="D1266" s="0" t="s">
        <v>22</v>
      </c>
      <c r="E1266" s="0" t="s">
        <v>5797</v>
      </c>
      <c r="F1266" s="0" t="s">
        <v>1257</v>
      </c>
      <c r="G1266" s="0" t="s">
        <v>155</v>
      </c>
      <c r="H1266" s="0" t="s">
        <v>155</v>
      </c>
      <c r="I1266" s="0" t="s">
        <v>156</v>
      </c>
      <c r="J1266" s="0" t="s">
        <v>4274</v>
      </c>
      <c r="K1266" s="0" t="s">
        <v>4275</v>
      </c>
      <c r="L1266" s="0" t="s">
        <v>4274</v>
      </c>
      <c r="M1266" s="0" t="s">
        <v>5827</v>
      </c>
      <c r="N1266" s="0" t="s">
        <v>98</v>
      </c>
      <c r="O1266" s="0" t="s">
        <v>155</v>
      </c>
      <c r="P1266" s="0" t="s">
        <v>155</v>
      </c>
      <c r="Q1266" s="0" t="s">
        <v>156</v>
      </c>
      <c r="R1266" s="0" t="s">
        <v>4274</v>
      </c>
      <c r="S1266" s="0" t="s">
        <v>4275</v>
      </c>
      <c r="T1266" s="0" t="s">
        <v>3604</v>
      </c>
      <c r="U1266" s="0" t="s">
        <v>3605</v>
      </c>
      <c r="V1266" s="0" t="s">
        <v>3699</v>
      </c>
      <c r="W1266" s="0" t="s">
        <v>3607</v>
      </c>
      <c r="X1266" s="0" t="s">
        <v>3608</v>
      </c>
      <c r="Y1266" s="0" t="s">
        <v>3605</v>
      </c>
      <c r="Z1266" s="0" t="s">
        <v>1261</v>
      </c>
      <c r="AA1266" s="0" t="s">
        <v>3866</v>
      </c>
      <c r="AB1266" s="0" t="s">
        <v>5828</v>
      </c>
      <c r="AC1266" s="0" t="s">
        <v>19</v>
      </c>
      <c r="AD1266" s="0" t="s">
        <v>19</v>
      </c>
      <c r="AE1266" s="0" t="s">
        <v>61</v>
      </c>
      <c r="AF1266" s="0" t="s">
        <v>22</v>
      </c>
      <c r="AG1266" s="0" t="s">
        <v>22</v>
      </c>
      <c r="AH1266" s="0" t="s">
        <v>22</v>
      </c>
      <c r="AI1266" s="0" t="s">
        <v>22</v>
      </c>
      <c r="AJ1266" s="0" t="s">
        <v>3622</v>
      </c>
      <c r="AK1266" s="0" t="s">
        <v>3622</v>
      </c>
    </row>
    <row customHeight="1" ht="11.25">
      <c r="A1267" s="0" t="s">
        <v>22</v>
      </c>
      <c r="B1267" s="0" t="s">
        <v>48</v>
      </c>
      <c r="C1267" s="0" t="s">
        <v>50</v>
      </c>
      <c r="D1267" s="0" t="s">
        <v>22</v>
      </c>
      <c r="E1267" s="0" t="s">
        <v>5797</v>
      </c>
      <c r="F1267" s="0" t="s">
        <v>1257</v>
      </c>
      <c r="G1267" s="0" t="s">
        <v>155</v>
      </c>
      <c r="H1267" s="0" t="s">
        <v>155</v>
      </c>
      <c r="I1267" s="0" t="s">
        <v>156</v>
      </c>
      <c r="J1267" s="0" t="s">
        <v>4274</v>
      </c>
      <c r="K1267" s="0" t="s">
        <v>4275</v>
      </c>
      <c r="L1267" s="0" t="s">
        <v>4274</v>
      </c>
      <c r="M1267" s="0" t="s">
        <v>5827</v>
      </c>
      <c r="N1267" s="0" t="s">
        <v>98</v>
      </c>
      <c r="O1267" s="0" t="s">
        <v>155</v>
      </c>
      <c r="P1267" s="0" t="s">
        <v>155</v>
      </c>
      <c r="Q1267" s="0" t="s">
        <v>156</v>
      </c>
      <c r="R1267" s="0" t="s">
        <v>4274</v>
      </c>
      <c r="S1267" s="0" t="s">
        <v>4275</v>
      </c>
      <c r="T1267" s="0" t="s">
        <v>3604</v>
      </c>
      <c r="U1267" s="0" t="s">
        <v>3605</v>
      </c>
      <c r="V1267" s="0" t="s">
        <v>3699</v>
      </c>
      <c r="W1267" s="0" t="s">
        <v>3607</v>
      </c>
      <c r="X1267" s="0" t="s">
        <v>3608</v>
      </c>
      <c r="Y1267" s="0" t="s">
        <v>3605</v>
      </c>
      <c r="Z1267" s="0" t="s">
        <v>1261</v>
      </c>
      <c r="AA1267" s="0" t="s">
        <v>3866</v>
      </c>
      <c r="AB1267" s="0" t="s">
        <v>5828</v>
      </c>
      <c r="AC1267" s="0" t="s">
        <v>19</v>
      </c>
      <c r="AD1267" s="0" t="s">
        <v>19</v>
      </c>
      <c r="AE1267" s="0" t="s">
        <v>61</v>
      </c>
      <c r="AF1267" s="0" t="s">
        <v>22</v>
      </c>
      <c r="AG1267" s="0" t="s">
        <v>22</v>
      </c>
      <c r="AH1267" s="0" t="s">
        <v>22</v>
      </c>
      <c r="AI1267" s="0" t="s">
        <v>22</v>
      </c>
      <c r="AJ1267" s="0" t="s">
        <v>3622</v>
      </c>
      <c r="AK1267" s="0" t="s">
        <v>3622</v>
      </c>
    </row>
    <row customHeight="1" ht="11.25">
      <c r="A1268" s="0" t="s">
        <v>22</v>
      </c>
      <c r="B1268" s="0" t="s">
        <v>48</v>
      </c>
      <c r="C1268" s="0" t="s">
        <v>50</v>
      </c>
      <c r="D1268" s="0" t="s">
        <v>22</v>
      </c>
      <c r="E1268" s="0" t="s">
        <v>5797</v>
      </c>
      <c r="F1268" s="0" t="s">
        <v>1257</v>
      </c>
      <c r="G1268" s="0" t="s">
        <v>155</v>
      </c>
      <c r="H1268" s="0" t="s">
        <v>155</v>
      </c>
      <c r="I1268" s="0" t="s">
        <v>156</v>
      </c>
      <c r="J1268" s="0" t="s">
        <v>5829</v>
      </c>
      <c r="K1268" s="0" t="s">
        <v>5830</v>
      </c>
      <c r="L1268" s="0" t="s">
        <v>5829</v>
      </c>
      <c r="M1268" s="0" t="s">
        <v>1261</v>
      </c>
      <c r="N1268" s="0" t="s">
        <v>98</v>
      </c>
      <c r="O1268" s="0" t="s">
        <v>155</v>
      </c>
      <c r="P1268" s="0" t="s">
        <v>155</v>
      </c>
      <c r="Q1268" s="0" t="s">
        <v>156</v>
      </c>
      <c r="R1268" s="0" t="s">
        <v>5829</v>
      </c>
      <c r="S1268" s="0" t="s">
        <v>5830</v>
      </c>
      <c r="T1268" s="0" t="s">
        <v>3604</v>
      </c>
      <c r="U1268" s="0" t="s">
        <v>3605</v>
      </c>
      <c r="V1268" s="0" t="s">
        <v>3699</v>
      </c>
      <c r="W1268" s="0" t="s">
        <v>3607</v>
      </c>
      <c r="X1268" s="0" t="s">
        <v>3700</v>
      </c>
      <c r="Y1268" s="0" t="s">
        <v>3605</v>
      </c>
      <c r="Z1268" s="0" t="s">
        <v>5831</v>
      </c>
      <c r="AA1268" s="0" t="s">
        <v>5832</v>
      </c>
      <c r="AB1268" s="0" t="s">
        <v>5833</v>
      </c>
      <c r="AC1268" s="0" t="s">
        <v>19</v>
      </c>
      <c r="AD1268" s="0" t="s">
        <v>19</v>
      </c>
      <c r="AE1268" s="0" t="s">
        <v>61</v>
      </c>
      <c r="AF1268" s="0" t="s">
        <v>22</v>
      </c>
      <c r="AG1268" s="0" t="s">
        <v>22</v>
      </c>
      <c r="AH1268" s="0" t="s">
        <v>22</v>
      </c>
      <c r="AI1268" s="0" t="s">
        <v>22</v>
      </c>
      <c r="AJ1268" s="0" t="s">
        <v>3622</v>
      </c>
      <c r="AK1268" s="0" t="s">
        <v>3622</v>
      </c>
    </row>
    <row customHeight="1" ht="11.25">
      <c r="A1269" s="0" t="s">
        <v>22</v>
      </c>
      <c r="B1269" s="0" t="s">
        <v>48</v>
      </c>
      <c r="C1269" s="0" t="s">
        <v>50</v>
      </c>
      <c r="D1269" s="0" t="s">
        <v>22</v>
      </c>
      <c r="E1269" s="0" t="s">
        <v>5797</v>
      </c>
      <c r="F1269" s="0" t="s">
        <v>1257</v>
      </c>
      <c r="G1269" s="0" t="s">
        <v>155</v>
      </c>
      <c r="H1269" s="0" t="s">
        <v>155</v>
      </c>
      <c r="I1269" s="0" t="s">
        <v>156</v>
      </c>
      <c r="J1269" s="0" t="s">
        <v>5829</v>
      </c>
      <c r="K1269" s="0" t="s">
        <v>5830</v>
      </c>
      <c r="L1269" s="0" t="s">
        <v>5829</v>
      </c>
      <c r="M1269" s="0" t="s">
        <v>1261</v>
      </c>
      <c r="N1269" s="0" t="s">
        <v>98</v>
      </c>
      <c r="O1269" s="0" t="s">
        <v>155</v>
      </c>
      <c r="P1269" s="0" t="s">
        <v>155</v>
      </c>
      <c r="Q1269" s="0" t="s">
        <v>156</v>
      </c>
      <c r="R1269" s="0" t="s">
        <v>5829</v>
      </c>
      <c r="S1269" s="0" t="s">
        <v>5830</v>
      </c>
      <c r="T1269" s="0" t="s">
        <v>3604</v>
      </c>
      <c r="U1269" s="0" t="s">
        <v>3605</v>
      </c>
      <c r="V1269" s="0" t="s">
        <v>3699</v>
      </c>
      <c r="W1269" s="0" t="s">
        <v>3607</v>
      </c>
      <c r="X1269" s="0" t="s">
        <v>3700</v>
      </c>
      <c r="Y1269" s="0" t="s">
        <v>3605</v>
      </c>
      <c r="Z1269" s="0" t="s">
        <v>5831</v>
      </c>
      <c r="AA1269" s="0" t="s">
        <v>5832</v>
      </c>
      <c r="AB1269" s="0" t="s">
        <v>5833</v>
      </c>
      <c r="AC1269" s="0" t="s">
        <v>19</v>
      </c>
      <c r="AD1269" s="0" t="s">
        <v>19</v>
      </c>
      <c r="AE1269" s="0" t="s">
        <v>61</v>
      </c>
      <c r="AF1269" s="0" t="s">
        <v>22</v>
      </c>
      <c r="AG1269" s="0" t="s">
        <v>22</v>
      </c>
      <c r="AH1269" s="0" t="s">
        <v>22</v>
      </c>
      <c r="AI1269" s="0" t="s">
        <v>22</v>
      </c>
      <c r="AJ1269" s="0" t="s">
        <v>3622</v>
      </c>
      <c r="AK1269" s="0" t="s">
        <v>3622</v>
      </c>
    </row>
    <row customHeight="1" ht="11.25">
      <c r="A1270" s="0" t="s">
        <v>22</v>
      </c>
      <c r="B1270" s="0" t="s">
        <v>48</v>
      </c>
      <c r="C1270" s="0" t="s">
        <v>50</v>
      </c>
      <c r="D1270" s="0" t="s">
        <v>22</v>
      </c>
      <c r="E1270" s="0" t="s">
        <v>5797</v>
      </c>
      <c r="F1270" s="0" t="s">
        <v>1257</v>
      </c>
      <c r="G1270" s="0" t="s">
        <v>155</v>
      </c>
      <c r="H1270" s="0" t="s">
        <v>155</v>
      </c>
      <c r="I1270" s="0" t="s">
        <v>156</v>
      </c>
      <c r="J1270" s="0" t="s">
        <v>4736</v>
      </c>
      <c r="K1270" s="0" t="s">
        <v>4737</v>
      </c>
      <c r="L1270" s="0" t="s">
        <v>5834</v>
      </c>
      <c r="M1270" s="0" t="s">
        <v>1261</v>
      </c>
      <c r="N1270" s="0" t="s">
        <v>98</v>
      </c>
      <c r="O1270" s="0" t="s">
        <v>155</v>
      </c>
      <c r="P1270" s="0" t="s">
        <v>155</v>
      </c>
      <c r="Q1270" s="0" t="s">
        <v>156</v>
      </c>
      <c r="R1270" s="0" t="s">
        <v>4736</v>
      </c>
      <c r="S1270" s="0" t="s">
        <v>4737</v>
      </c>
      <c r="T1270" s="0" t="s">
        <v>3737</v>
      </c>
      <c r="U1270" s="0" t="s">
        <v>3738</v>
      </c>
      <c r="V1270" s="0" t="s">
        <v>3699</v>
      </c>
      <c r="W1270" s="0" t="s">
        <v>3607</v>
      </c>
      <c r="X1270" s="0" t="s">
        <v>3700</v>
      </c>
      <c r="Y1270" s="0" t="s">
        <v>3605</v>
      </c>
      <c r="Z1270" s="0" t="s">
        <v>3740</v>
      </c>
      <c r="AA1270" s="0" t="s">
        <v>3741</v>
      </c>
      <c r="AB1270" s="0" t="s">
        <v>3742</v>
      </c>
      <c r="AC1270" s="0" t="s">
        <v>19</v>
      </c>
      <c r="AD1270" s="0" t="s">
        <v>19</v>
      </c>
      <c r="AE1270" s="0" t="s">
        <v>61</v>
      </c>
      <c r="AF1270" s="0" t="s">
        <v>22</v>
      </c>
      <c r="AG1270" s="0" t="s">
        <v>22</v>
      </c>
      <c r="AH1270" s="0" t="s">
        <v>22</v>
      </c>
      <c r="AI1270" s="0" t="s">
        <v>22</v>
      </c>
      <c r="AJ1270" s="0" t="s">
        <v>3622</v>
      </c>
      <c r="AK1270" s="0" t="s">
        <v>3622</v>
      </c>
    </row>
    <row customHeight="1" ht="11.25">
      <c r="A1271" s="0" t="s">
        <v>22</v>
      </c>
      <c r="B1271" s="0" t="s">
        <v>48</v>
      </c>
      <c r="C1271" s="0" t="s">
        <v>50</v>
      </c>
      <c r="D1271" s="0" t="s">
        <v>22</v>
      </c>
      <c r="E1271" s="0" t="s">
        <v>5797</v>
      </c>
      <c r="F1271" s="0" t="s">
        <v>1257</v>
      </c>
      <c r="G1271" s="0" t="s">
        <v>155</v>
      </c>
      <c r="H1271" s="0" t="s">
        <v>155</v>
      </c>
      <c r="I1271" s="0" t="s">
        <v>156</v>
      </c>
      <c r="J1271" s="0" t="s">
        <v>4736</v>
      </c>
      <c r="K1271" s="0" t="s">
        <v>4737</v>
      </c>
      <c r="L1271" s="0" t="s">
        <v>5834</v>
      </c>
      <c r="M1271" s="0" t="s">
        <v>1261</v>
      </c>
      <c r="N1271" s="0" t="s">
        <v>98</v>
      </c>
      <c r="O1271" s="0" t="s">
        <v>155</v>
      </c>
      <c r="P1271" s="0" t="s">
        <v>155</v>
      </c>
      <c r="Q1271" s="0" t="s">
        <v>156</v>
      </c>
      <c r="R1271" s="0" t="s">
        <v>4736</v>
      </c>
      <c r="S1271" s="0" t="s">
        <v>4737</v>
      </c>
      <c r="T1271" s="0" t="s">
        <v>3737</v>
      </c>
      <c r="U1271" s="0" t="s">
        <v>3738</v>
      </c>
      <c r="V1271" s="0" t="s">
        <v>3699</v>
      </c>
      <c r="W1271" s="0" t="s">
        <v>3607</v>
      </c>
      <c r="X1271" s="0" t="s">
        <v>3700</v>
      </c>
      <c r="Y1271" s="0" t="s">
        <v>3605</v>
      </c>
      <c r="Z1271" s="0" t="s">
        <v>3740</v>
      </c>
      <c r="AA1271" s="0" t="s">
        <v>3741</v>
      </c>
      <c r="AB1271" s="0" t="s">
        <v>3742</v>
      </c>
      <c r="AC1271" s="0" t="s">
        <v>19</v>
      </c>
      <c r="AD1271" s="0" t="s">
        <v>19</v>
      </c>
      <c r="AE1271" s="0" t="s">
        <v>61</v>
      </c>
      <c r="AF1271" s="0" t="s">
        <v>22</v>
      </c>
      <c r="AG1271" s="0" t="s">
        <v>22</v>
      </c>
      <c r="AH1271" s="0" t="s">
        <v>22</v>
      </c>
      <c r="AI1271" s="0" t="s">
        <v>22</v>
      </c>
      <c r="AJ1271" s="0" t="s">
        <v>3622</v>
      </c>
      <c r="AK1271" s="0" t="s">
        <v>3622</v>
      </c>
    </row>
    <row customHeight="1" ht="11.25">
      <c r="A1272" s="0" t="s">
        <v>22</v>
      </c>
      <c r="B1272" s="0" t="s">
        <v>48</v>
      </c>
      <c r="C1272" s="0" t="s">
        <v>50</v>
      </c>
      <c r="D1272" s="0" t="s">
        <v>22</v>
      </c>
      <c r="E1272" s="0" t="s">
        <v>5797</v>
      </c>
      <c r="F1272" s="0" t="s">
        <v>1257</v>
      </c>
      <c r="G1272" s="0" t="s">
        <v>155</v>
      </c>
      <c r="H1272" s="0" t="s">
        <v>155</v>
      </c>
      <c r="I1272" s="0" t="s">
        <v>156</v>
      </c>
      <c r="J1272" s="0" t="s">
        <v>5835</v>
      </c>
      <c r="K1272" s="0" t="s">
        <v>5836</v>
      </c>
      <c r="L1272" s="0" t="s">
        <v>5837</v>
      </c>
      <c r="M1272" s="0" t="s">
        <v>1261</v>
      </c>
      <c r="N1272" s="0" t="s">
        <v>98</v>
      </c>
      <c r="O1272" s="0" t="s">
        <v>155</v>
      </c>
      <c r="P1272" s="0" t="s">
        <v>155</v>
      </c>
      <c r="Q1272" s="0" t="s">
        <v>156</v>
      </c>
      <c r="R1272" s="0" t="s">
        <v>5835</v>
      </c>
      <c r="S1272" s="0" t="s">
        <v>5836</v>
      </c>
      <c r="T1272" s="0" t="s">
        <v>3737</v>
      </c>
      <c r="U1272" s="0" t="s">
        <v>3738</v>
      </c>
      <c r="V1272" s="0" t="s">
        <v>3699</v>
      </c>
      <c r="W1272" s="0" t="s">
        <v>3607</v>
      </c>
      <c r="X1272" s="0" t="s">
        <v>3700</v>
      </c>
      <c r="Y1272" s="0" t="s">
        <v>3605</v>
      </c>
      <c r="Z1272" s="0" t="s">
        <v>3740</v>
      </c>
      <c r="AA1272" s="0" t="s">
        <v>3741</v>
      </c>
      <c r="AB1272" s="0" t="s">
        <v>3742</v>
      </c>
      <c r="AC1272" s="0" t="s">
        <v>19</v>
      </c>
      <c r="AD1272" s="0" t="s">
        <v>19</v>
      </c>
      <c r="AE1272" s="0" t="s">
        <v>61</v>
      </c>
      <c r="AF1272" s="0" t="s">
        <v>22</v>
      </c>
      <c r="AG1272" s="0" t="s">
        <v>22</v>
      </c>
      <c r="AH1272" s="0" t="s">
        <v>22</v>
      </c>
      <c r="AI1272" s="0" t="s">
        <v>22</v>
      </c>
      <c r="AJ1272" s="0" t="s">
        <v>3622</v>
      </c>
      <c r="AK1272" s="0" t="s">
        <v>3622</v>
      </c>
    </row>
    <row customHeight="1" ht="11.25">
      <c r="A1273" s="0" t="s">
        <v>22</v>
      </c>
      <c r="B1273" s="0" t="s">
        <v>48</v>
      </c>
      <c r="C1273" s="0" t="s">
        <v>50</v>
      </c>
      <c r="D1273" s="0" t="s">
        <v>22</v>
      </c>
      <c r="E1273" s="0" t="s">
        <v>5797</v>
      </c>
      <c r="F1273" s="0" t="s">
        <v>1257</v>
      </c>
      <c r="G1273" s="0" t="s">
        <v>155</v>
      </c>
      <c r="H1273" s="0" t="s">
        <v>155</v>
      </c>
      <c r="I1273" s="0" t="s">
        <v>156</v>
      </c>
      <c r="J1273" s="0" t="s">
        <v>5835</v>
      </c>
      <c r="K1273" s="0" t="s">
        <v>5836</v>
      </c>
      <c r="L1273" s="0" t="s">
        <v>5837</v>
      </c>
      <c r="M1273" s="0" t="s">
        <v>1261</v>
      </c>
      <c r="N1273" s="0" t="s">
        <v>98</v>
      </c>
      <c r="O1273" s="0" t="s">
        <v>155</v>
      </c>
      <c r="P1273" s="0" t="s">
        <v>155</v>
      </c>
      <c r="Q1273" s="0" t="s">
        <v>156</v>
      </c>
      <c r="R1273" s="0" t="s">
        <v>5835</v>
      </c>
      <c r="S1273" s="0" t="s">
        <v>5836</v>
      </c>
      <c r="T1273" s="0" t="s">
        <v>3737</v>
      </c>
      <c r="U1273" s="0" t="s">
        <v>3738</v>
      </c>
      <c r="V1273" s="0" t="s">
        <v>3699</v>
      </c>
      <c r="W1273" s="0" t="s">
        <v>3607</v>
      </c>
      <c r="X1273" s="0" t="s">
        <v>3700</v>
      </c>
      <c r="Y1273" s="0" t="s">
        <v>3605</v>
      </c>
      <c r="Z1273" s="0" t="s">
        <v>3740</v>
      </c>
      <c r="AA1273" s="0" t="s">
        <v>3741</v>
      </c>
      <c r="AB1273" s="0" t="s">
        <v>3742</v>
      </c>
      <c r="AC1273" s="0" t="s">
        <v>19</v>
      </c>
      <c r="AD1273" s="0" t="s">
        <v>19</v>
      </c>
      <c r="AE1273" s="0" t="s">
        <v>61</v>
      </c>
      <c r="AF1273" s="0" t="s">
        <v>22</v>
      </c>
      <c r="AG1273" s="0" t="s">
        <v>22</v>
      </c>
      <c r="AH1273" s="0" t="s">
        <v>22</v>
      </c>
      <c r="AI1273" s="0" t="s">
        <v>22</v>
      </c>
      <c r="AJ1273" s="0" t="s">
        <v>3622</v>
      </c>
      <c r="AK1273" s="0" t="s">
        <v>3622</v>
      </c>
    </row>
    <row customHeight="1" ht="11.25">
      <c r="A1274" s="0" t="s">
        <v>22</v>
      </c>
      <c r="B1274" s="0" t="s">
        <v>48</v>
      </c>
      <c r="C1274" s="0" t="s">
        <v>50</v>
      </c>
      <c r="D1274" s="0" t="s">
        <v>22</v>
      </c>
      <c r="E1274" s="0" t="s">
        <v>5797</v>
      </c>
      <c r="F1274" s="0" t="s">
        <v>1257</v>
      </c>
      <c r="G1274" s="0" t="s">
        <v>155</v>
      </c>
      <c r="H1274" s="0" t="s">
        <v>155</v>
      </c>
      <c r="I1274" s="0" t="s">
        <v>156</v>
      </c>
      <c r="J1274" s="0" t="s">
        <v>4561</v>
      </c>
      <c r="K1274" s="0" t="s">
        <v>4562</v>
      </c>
      <c r="L1274" s="0" t="s">
        <v>4563</v>
      </c>
      <c r="M1274" s="0" t="s">
        <v>1261</v>
      </c>
      <c r="N1274" s="0" t="s">
        <v>98</v>
      </c>
      <c r="O1274" s="0" t="s">
        <v>155</v>
      </c>
      <c r="P1274" s="0" t="s">
        <v>155</v>
      </c>
      <c r="Q1274" s="0" t="s">
        <v>156</v>
      </c>
      <c r="R1274" s="0" t="s">
        <v>4561</v>
      </c>
      <c r="S1274" s="0" t="s">
        <v>4562</v>
      </c>
      <c r="T1274" s="0" t="s">
        <v>3604</v>
      </c>
      <c r="U1274" s="0" t="s">
        <v>3605</v>
      </c>
      <c r="V1274" s="0" t="s">
        <v>3699</v>
      </c>
      <c r="W1274" s="0" t="s">
        <v>3607</v>
      </c>
      <c r="X1274" s="0" t="s">
        <v>3608</v>
      </c>
      <c r="Y1274" s="0" t="s">
        <v>4503</v>
      </c>
      <c r="Z1274" s="0" t="s">
        <v>976</v>
      </c>
      <c r="AA1274" s="0" t="s">
        <v>976</v>
      </c>
      <c r="AB1274" s="0" t="s">
        <v>4504</v>
      </c>
      <c r="AC1274" s="0" t="s">
        <v>19</v>
      </c>
      <c r="AD1274" s="0" t="s">
        <v>19</v>
      </c>
      <c r="AE1274" s="0" t="s">
        <v>61</v>
      </c>
      <c r="AF1274" s="0" t="s">
        <v>22</v>
      </c>
      <c r="AG1274" s="0" t="s">
        <v>22</v>
      </c>
      <c r="AH1274" s="0" t="s">
        <v>22</v>
      </c>
      <c r="AI1274" s="0" t="s">
        <v>22</v>
      </c>
      <c r="AJ1274" s="0" t="s">
        <v>3622</v>
      </c>
      <c r="AK1274" s="0" t="s">
        <v>3622</v>
      </c>
    </row>
    <row customHeight="1" ht="11.25">
      <c r="A1275" s="0" t="s">
        <v>22</v>
      </c>
      <c r="B1275" s="0" t="s">
        <v>48</v>
      </c>
      <c r="C1275" s="0" t="s">
        <v>50</v>
      </c>
      <c r="D1275" s="0" t="s">
        <v>22</v>
      </c>
      <c r="E1275" s="0" t="s">
        <v>5797</v>
      </c>
      <c r="F1275" s="0" t="s">
        <v>1257</v>
      </c>
      <c r="G1275" s="0" t="s">
        <v>155</v>
      </c>
      <c r="H1275" s="0" t="s">
        <v>155</v>
      </c>
      <c r="I1275" s="0" t="s">
        <v>156</v>
      </c>
      <c r="J1275" s="0" t="s">
        <v>4561</v>
      </c>
      <c r="K1275" s="0" t="s">
        <v>4562</v>
      </c>
      <c r="L1275" s="0" t="s">
        <v>4563</v>
      </c>
      <c r="M1275" s="0" t="s">
        <v>1261</v>
      </c>
      <c r="N1275" s="0" t="s">
        <v>98</v>
      </c>
      <c r="O1275" s="0" t="s">
        <v>155</v>
      </c>
      <c r="P1275" s="0" t="s">
        <v>155</v>
      </c>
      <c r="Q1275" s="0" t="s">
        <v>156</v>
      </c>
      <c r="R1275" s="0" t="s">
        <v>4561</v>
      </c>
      <c r="S1275" s="0" t="s">
        <v>4562</v>
      </c>
      <c r="T1275" s="0" t="s">
        <v>3604</v>
      </c>
      <c r="U1275" s="0" t="s">
        <v>3605</v>
      </c>
      <c r="V1275" s="0" t="s">
        <v>3699</v>
      </c>
      <c r="W1275" s="0" t="s">
        <v>3607</v>
      </c>
      <c r="X1275" s="0" t="s">
        <v>3608</v>
      </c>
      <c r="Y1275" s="0" t="s">
        <v>4503</v>
      </c>
      <c r="Z1275" s="0" t="s">
        <v>976</v>
      </c>
      <c r="AA1275" s="0" t="s">
        <v>976</v>
      </c>
      <c r="AB1275" s="0" t="s">
        <v>4504</v>
      </c>
      <c r="AC1275" s="0" t="s">
        <v>19</v>
      </c>
      <c r="AD1275" s="0" t="s">
        <v>19</v>
      </c>
      <c r="AE1275" s="0" t="s">
        <v>61</v>
      </c>
      <c r="AF1275" s="0" t="s">
        <v>22</v>
      </c>
      <c r="AG1275" s="0" t="s">
        <v>22</v>
      </c>
      <c r="AH1275" s="0" t="s">
        <v>22</v>
      </c>
      <c r="AI1275" s="0" t="s">
        <v>22</v>
      </c>
      <c r="AJ1275" s="0" t="s">
        <v>3622</v>
      </c>
      <c r="AK1275" s="0" t="s">
        <v>3622</v>
      </c>
    </row>
    <row customHeight="1" ht="11.25">
      <c r="A1276" s="0" t="s">
        <v>22</v>
      </c>
      <c r="B1276" s="0" t="s">
        <v>48</v>
      </c>
      <c r="C1276" s="0" t="s">
        <v>50</v>
      </c>
      <c r="D1276" s="0" t="s">
        <v>22</v>
      </c>
      <c r="E1276" s="0" t="s">
        <v>5797</v>
      </c>
      <c r="F1276" s="0" t="s">
        <v>1257</v>
      </c>
      <c r="G1276" s="0" t="s">
        <v>155</v>
      </c>
      <c r="H1276" s="0" t="s">
        <v>155</v>
      </c>
      <c r="I1276" s="0" t="s">
        <v>156</v>
      </c>
      <c r="J1276" s="0" t="s">
        <v>4769</v>
      </c>
      <c r="K1276" s="0" t="s">
        <v>4770</v>
      </c>
      <c r="L1276" s="0" t="s">
        <v>4771</v>
      </c>
      <c r="M1276" s="0" t="s">
        <v>1261</v>
      </c>
      <c r="N1276" s="0" t="s">
        <v>98</v>
      </c>
      <c r="O1276" s="0" t="s">
        <v>155</v>
      </c>
      <c r="P1276" s="0" t="s">
        <v>155</v>
      </c>
      <c r="Q1276" s="0" t="s">
        <v>156</v>
      </c>
      <c r="R1276" s="0" t="s">
        <v>4769</v>
      </c>
      <c r="S1276" s="0" t="s">
        <v>4770</v>
      </c>
      <c r="T1276" s="0" t="s">
        <v>3604</v>
      </c>
      <c r="U1276" s="0" t="s">
        <v>3605</v>
      </c>
      <c r="V1276" s="0" t="s">
        <v>3699</v>
      </c>
      <c r="W1276" s="0" t="s">
        <v>3607</v>
      </c>
      <c r="X1276" s="0" t="s">
        <v>3608</v>
      </c>
      <c r="Y1276" s="0" t="s">
        <v>3605</v>
      </c>
      <c r="Z1276" s="0" t="s">
        <v>5838</v>
      </c>
      <c r="AA1276" s="0" t="s">
        <v>3839</v>
      </c>
      <c r="AB1276" s="0" t="s">
        <v>5839</v>
      </c>
      <c r="AC1276" s="0" t="s">
        <v>19</v>
      </c>
      <c r="AD1276" s="0" t="s">
        <v>19</v>
      </c>
      <c r="AE1276" s="0" t="s">
        <v>61</v>
      </c>
      <c r="AF1276" s="0" t="s">
        <v>22</v>
      </c>
      <c r="AG1276" s="0" t="s">
        <v>22</v>
      </c>
      <c r="AH1276" s="0" t="s">
        <v>22</v>
      </c>
      <c r="AI1276" s="0" t="s">
        <v>22</v>
      </c>
      <c r="AJ1276" s="0" t="s">
        <v>3622</v>
      </c>
      <c r="AK1276" s="0" t="s">
        <v>3622</v>
      </c>
    </row>
    <row customHeight="1" ht="11.25">
      <c r="A1277" s="0" t="s">
        <v>22</v>
      </c>
      <c r="B1277" s="0" t="s">
        <v>48</v>
      </c>
      <c r="C1277" s="0" t="s">
        <v>50</v>
      </c>
      <c r="D1277" s="0" t="s">
        <v>22</v>
      </c>
      <c r="E1277" s="0" t="s">
        <v>5797</v>
      </c>
      <c r="F1277" s="0" t="s">
        <v>1257</v>
      </c>
      <c r="G1277" s="0" t="s">
        <v>155</v>
      </c>
      <c r="H1277" s="0" t="s">
        <v>155</v>
      </c>
      <c r="I1277" s="0" t="s">
        <v>156</v>
      </c>
      <c r="J1277" s="0" t="s">
        <v>4769</v>
      </c>
      <c r="K1277" s="0" t="s">
        <v>4770</v>
      </c>
      <c r="L1277" s="0" t="s">
        <v>4771</v>
      </c>
      <c r="M1277" s="0" t="s">
        <v>1261</v>
      </c>
      <c r="N1277" s="0" t="s">
        <v>98</v>
      </c>
      <c r="O1277" s="0" t="s">
        <v>155</v>
      </c>
      <c r="P1277" s="0" t="s">
        <v>155</v>
      </c>
      <c r="Q1277" s="0" t="s">
        <v>156</v>
      </c>
      <c r="R1277" s="0" t="s">
        <v>4769</v>
      </c>
      <c r="S1277" s="0" t="s">
        <v>4770</v>
      </c>
      <c r="T1277" s="0" t="s">
        <v>3604</v>
      </c>
      <c r="U1277" s="0" t="s">
        <v>3605</v>
      </c>
      <c r="V1277" s="0" t="s">
        <v>3699</v>
      </c>
      <c r="W1277" s="0" t="s">
        <v>3607</v>
      </c>
      <c r="X1277" s="0" t="s">
        <v>3608</v>
      </c>
      <c r="Y1277" s="0" t="s">
        <v>3605</v>
      </c>
      <c r="Z1277" s="0" t="s">
        <v>5838</v>
      </c>
      <c r="AA1277" s="0" t="s">
        <v>3839</v>
      </c>
      <c r="AB1277" s="0" t="s">
        <v>5839</v>
      </c>
      <c r="AC1277" s="0" t="s">
        <v>19</v>
      </c>
      <c r="AD1277" s="0" t="s">
        <v>19</v>
      </c>
      <c r="AE1277" s="0" t="s">
        <v>61</v>
      </c>
      <c r="AF1277" s="0" t="s">
        <v>22</v>
      </c>
      <c r="AG1277" s="0" t="s">
        <v>22</v>
      </c>
      <c r="AH1277" s="0" t="s">
        <v>22</v>
      </c>
      <c r="AI1277" s="0" t="s">
        <v>22</v>
      </c>
      <c r="AJ1277" s="0" t="s">
        <v>3622</v>
      </c>
      <c r="AK1277" s="0" t="s">
        <v>3622</v>
      </c>
    </row>
    <row customHeight="1" ht="11.25">
      <c r="A1278" s="0" t="s">
        <v>22</v>
      </c>
      <c r="B1278" s="0" t="s">
        <v>48</v>
      </c>
      <c r="C1278" s="0" t="s">
        <v>50</v>
      </c>
      <c r="D1278" s="0" t="s">
        <v>22</v>
      </c>
      <c r="E1278" s="0" t="s">
        <v>5797</v>
      </c>
      <c r="F1278" s="0" t="s">
        <v>1257</v>
      </c>
      <c r="G1278" s="0" t="s">
        <v>155</v>
      </c>
      <c r="H1278" s="0" t="s">
        <v>155</v>
      </c>
      <c r="I1278" s="0" t="s">
        <v>156</v>
      </c>
      <c r="J1278" s="0" t="s">
        <v>4652</v>
      </c>
      <c r="K1278" s="0" t="s">
        <v>4653</v>
      </c>
      <c r="L1278" s="0" t="s">
        <v>5840</v>
      </c>
      <c r="M1278" s="0" t="s">
        <v>1261</v>
      </c>
      <c r="N1278" s="0" t="s">
        <v>98</v>
      </c>
      <c r="O1278" s="0" t="s">
        <v>155</v>
      </c>
      <c r="P1278" s="0" t="s">
        <v>155</v>
      </c>
      <c r="Q1278" s="0" t="s">
        <v>156</v>
      </c>
      <c r="R1278" s="0" t="s">
        <v>4652</v>
      </c>
      <c r="S1278" s="0" t="s">
        <v>4653</v>
      </c>
      <c r="T1278" s="0" t="s">
        <v>3737</v>
      </c>
      <c r="U1278" s="0" t="s">
        <v>3738</v>
      </c>
      <c r="V1278" s="0" t="s">
        <v>3699</v>
      </c>
      <c r="W1278" s="0" t="s">
        <v>3607</v>
      </c>
      <c r="X1278" s="0" t="s">
        <v>3700</v>
      </c>
      <c r="Y1278" s="0" t="s">
        <v>3605</v>
      </c>
      <c r="Z1278" s="0" t="s">
        <v>3740</v>
      </c>
      <c r="AA1278" s="0" t="s">
        <v>3741</v>
      </c>
      <c r="AB1278" s="0" t="s">
        <v>3742</v>
      </c>
      <c r="AC1278" s="0" t="s">
        <v>19</v>
      </c>
      <c r="AD1278" s="0" t="s">
        <v>19</v>
      </c>
      <c r="AE1278" s="0" t="s">
        <v>61</v>
      </c>
      <c r="AF1278" s="0" t="s">
        <v>22</v>
      </c>
      <c r="AG1278" s="0" t="s">
        <v>22</v>
      </c>
      <c r="AH1278" s="0" t="s">
        <v>22</v>
      </c>
      <c r="AI1278" s="0" t="s">
        <v>22</v>
      </c>
      <c r="AJ1278" s="0" t="s">
        <v>3622</v>
      </c>
      <c r="AK1278" s="0" t="s">
        <v>3622</v>
      </c>
    </row>
    <row customHeight="1" ht="11.25">
      <c r="A1279" s="0" t="s">
        <v>22</v>
      </c>
      <c r="B1279" s="0" t="s">
        <v>48</v>
      </c>
      <c r="C1279" s="0" t="s">
        <v>50</v>
      </c>
      <c r="D1279" s="0" t="s">
        <v>22</v>
      </c>
      <c r="E1279" s="0" t="s">
        <v>5797</v>
      </c>
      <c r="F1279" s="0" t="s">
        <v>1257</v>
      </c>
      <c r="G1279" s="0" t="s">
        <v>155</v>
      </c>
      <c r="H1279" s="0" t="s">
        <v>155</v>
      </c>
      <c r="I1279" s="0" t="s">
        <v>156</v>
      </c>
      <c r="J1279" s="0" t="s">
        <v>4652</v>
      </c>
      <c r="K1279" s="0" t="s">
        <v>4653</v>
      </c>
      <c r="L1279" s="0" t="s">
        <v>5840</v>
      </c>
      <c r="M1279" s="0" t="s">
        <v>1261</v>
      </c>
      <c r="N1279" s="0" t="s">
        <v>98</v>
      </c>
      <c r="O1279" s="0" t="s">
        <v>155</v>
      </c>
      <c r="P1279" s="0" t="s">
        <v>155</v>
      </c>
      <c r="Q1279" s="0" t="s">
        <v>156</v>
      </c>
      <c r="R1279" s="0" t="s">
        <v>4652</v>
      </c>
      <c r="S1279" s="0" t="s">
        <v>4653</v>
      </c>
      <c r="T1279" s="0" t="s">
        <v>3737</v>
      </c>
      <c r="U1279" s="0" t="s">
        <v>3738</v>
      </c>
      <c r="V1279" s="0" t="s">
        <v>3699</v>
      </c>
      <c r="W1279" s="0" t="s">
        <v>3607</v>
      </c>
      <c r="X1279" s="0" t="s">
        <v>3700</v>
      </c>
      <c r="Y1279" s="0" t="s">
        <v>3605</v>
      </c>
      <c r="Z1279" s="0" t="s">
        <v>3740</v>
      </c>
      <c r="AA1279" s="0" t="s">
        <v>3741</v>
      </c>
      <c r="AB1279" s="0" t="s">
        <v>3742</v>
      </c>
      <c r="AC1279" s="0" t="s">
        <v>19</v>
      </c>
      <c r="AD1279" s="0" t="s">
        <v>19</v>
      </c>
      <c r="AE1279" s="0" t="s">
        <v>61</v>
      </c>
      <c r="AF1279" s="0" t="s">
        <v>22</v>
      </c>
      <c r="AG1279" s="0" t="s">
        <v>22</v>
      </c>
      <c r="AH1279" s="0" t="s">
        <v>22</v>
      </c>
      <c r="AI1279" s="0" t="s">
        <v>22</v>
      </c>
      <c r="AJ1279" s="0" t="s">
        <v>3622</v>
      </c>
      <c r="AK1279" s="0" t="s">
        <v>3622</v>
      </c>
    </row>
    <row customHeight="1" ht="11.25">
      <c r="A1280" s="0" t="s">
        <v>22</v>
      </c>
      <c r="B1280" s="0" t="s">
        <v>48</v>
      </c>
      <c r="C1280" s="0" t="s">
        <v>50</v>
      </c>
      <c r="D1280" s="0" t="s">
        <v>22</v>
      </c>
      <c r="E1280" s="0" t="s">
        <v>5797</v>
      </c>
      <c r="F1280" s="0" t="s">
        <v>1257</v>
      </c>
      <c r="G1280" s="0" t="s">
        <v>155</v>
      </c>
      <c r="H1280" s="0" t="s">
        <v>155</v>
      </c>
      <c r="I1280" s="0" t="s">
        <v>156</v>
      </c>
      <c r="J1280" s="0" t="s">
        <v>4668</v>
      </c>
      <c r="K1280" s="0" t="s">
        <v>4669</v>
      </c>
      <c r="L1280" s="0" t="s">
        <v>5841</v>
      </c>
      <c r="M1280" s="0" t="s">
        <v>1261</v>
      </c>
      <c r="N1280" s="0" t="s">
        <v>98</v>
      </c>
      <c r="O1280" s="0" t="s">
        <v>155</v>
      </c>
      <c r="P1280" s="0" t="s">
        <v>155</v>
      </c>
      <c r="Q1280" s="0" t="s">
        <v>156</v>
      </c>
      <c r="R1280" s="0" t="s">
        <v>4668</v>
      </c>
      <c r="S1280" s="0" t="s">
        <v>4669</v>
      </c>
      <c r="T1280" s="0" t="s">
        <v>3604</v>
      </c>
      <c r="U1280" s="0" t="s">
        <v>3605</v>
      </c>
      <c r="V1280" s="0" t="s">
        <v>3699</v>
      </c>
      <c r="W1280" s="0" t="s">
        <v>3607</v>
      </c>
      <c r="X1280" s="0" t="s">
        <v>3608</v>
      </c>
      <c r="Y1280" s="0" t="s">
        <v>3605</v>
      </c>
      <c r="Z1280" s="0" t="s">
        <v>5842</v>
      </c>
      <c r="AA1280" s="0" t="s">
        <v>3819</v>
      </c>
      <c r="AB1280" s="0" t="s">
        <v>5843</v>
      </c>
      <c r="AC1280" s="0" t="s">
        <v>19</v>
      </c>
      <c r="AD1280" s="0" t="s">
        <v>19</v>
      </c>
      <c r="AE1280" s="0" t="s">
        <v>61</v>
      </c>
      <c r="AF1280" s="0" t="s">
        <v>22</v>
      </c>
      <c r="AG1280" s="0" t="s">
        <v>22</v>
      </c>
      <c r="AH1280" s="0" t="s">
        <v>22</v>
      </c>
      <c r="AI1280" s="0" t="s">
        <v>22</v>
      </c>
      <c r="AJ1280" s="0" t="s">
        <v>3622</v>
      </c>
      <c r="AK1280" s="0" t="s">
        <v>3622</v>
      </c>
    </row>
    <row customHeight="1" ht="11.25">
      <c r="A1281" s="0" t="s">
        <v>22</v>
      </c>
      <c r="B1281" s="0" t="s">
        <v>48</v>
      </c>
      <c r="C1281" s="0" t="s">
        <v>50</v>
      </c>
      <c r="D1281" s="0" t="s">
        <v>22</v>
      </c>
      <c r="E1281" s="0" t="s">
        <v>5797</v>
      </c>
      <c r="F1281" s="0" t="s">
        <v>1257</v>
      </c>
      <c r="G1281" s="0" t="s">
        <v>155</v>
      </c>
      <c r="H1281" s="0" t="s">
        <v>155</v>
      </c>
      <c r="I1281" s="0" t="s">
        <v>156</v>
      </c>
      <c r="J1281" s="0" t="s">
        <v>4668</v>
      </c>
      <c r="K1281" s="0" t="s">
        <v>4669</v>
      </c>
      <c r="L1281" s="0" t="s">
        <v>5841</v>
      </c>
      <c r="M1281" s="0" t="s">
        <v>1261</v>
      </c>
      <c r="N1281" s="0" t="s">
        <v>98</v>
      </c>
      <c r="O1281" s="0" t="s">
        <v>155</v>
      </c>
      <c r="P1281" s="0" t="s">
        <v>155</v>
      </c>
      <c r="Q1281" s="0" t="s">
        <v>156</v>
      </c>
      <c r="R1281" s="0" t="s">
        <v>4668</v>
      </c>
      <c r="S1281" s="0" t="s">
        <v>4669</v>
      </c>
      <c r="T1281" s="0" t="s">
        <v>3604</v>
      </c>
      <c r="U1281" s="0" t="s">
        <v>3605</v>
      </c>
      <c r="V1281" s="0" t="s">
        <v>3699</v>
      </c>
      <c r="W1281" s="0" t="s">
        <v>3607</v>
      </c>
      <c r="X1281" s="0" t="s">
        <v>3608</v>
      </c>
      <c r="Y1281" s="0" t="s">
        <v>3605</v>
      </c>
      <c r="Z1281" s="0" t="s">
        <v>5842</v>
      </c>
      <c r="AA1281" s="0" t="s">
        <v>3819</v>
      </c>
      <c r="AB1281" s="0" t="s">
        <v>5843</v>
      </c>
      <c r="AC1281" s="0" t="s">
        <v>19</v>
      </c>
      <c r="AD1281" s="0" t="s">
        <v>19</v>
      </c>
      <c r="AE1281" s="0" t="s">
        <v>61</v>
      </c>
      <c r="AF1281" s="0" t="s">
        <v>22</v>
      </c>
      <c r="AG1281" s="0" t="s">
        <v>22</v>
      </c>
      <c r="AH1281" s="0" t="s">
        <v>22</v>
      </c>
      <c r="AI1281" s="0" t="s">
        <v>22</v>
      </c>
      <c r="AJ1281" s="0" t="s">
        <v>3622</v>
      </c>
      <c r="AK1281" s="0" t="s">
        <v>3622</v>
      </c>
    </row>
    <row customHeight="1" ht="11.25">
      <c r="A1282" s="0" t="s">
        <v>22</v>
      </c>
      <c r="B1282" s="0" t="s">
        <v>48</v>
      </c>
      <c r="C1282" s="0" t="s">
        <v>50</v>
      </c>
      <c r="D1282" s="0" t="s">
        <v>22</v>
      </c>
      <c r="E1282" s="0" t="s">
        <v>5797</v>
      </c>
      <c r="F1282" s="0" t="s">
        <v>1257</v>
      </c>
      <c r="G1282" s="0" t="s">
        <v>155</v>
      </c>
      <c r="H1282" s="0" t="s">
        <v>155</v>
      </c>
      <c r="I1282" s="0" t="s">
        <v>156</v>
      </c>
      <c r="J1282" s="0" t="s">
        <v>5844</v>
      </c>
      <c r="K1282" s="0" t="s">
        <v>5845</v>
      </c>
      <c r="L1282" s="0" t="s">
        <v>5846</v>
      </c>
      <c r="M1282" s="0" t="s">
        <v>1261</v>
      </c>
      <c r="N1282" s="0" t="s">
        <v>98</v>
      </c>
      <c r="O1282" s="0" t="s">
        <v>155</v>
      </c>
      <c r="P1282" s="0" t="s">
        <v>155</v>
      </c>
      <c r="Q1282" s="0" t="s">
        <v>156</v>
      </c>
      <c r="R1282" s="0" t="s">
        <v>5844</v>
      </c>
      <c r="S1282" s="0" t="s">
        <v>5845</v>
      </c>
      <c r="T1282" s="0" t="s">
        <v>3604</v>
      </c>
      <c r="U1282" s="0" t="s">
        <v>3605</v>
      </c>
      <c r="V1282" s="0" t="s">
        <v>3699</v>
      </c>
      <c r="W1282" s="0" t="s">
        <v>3607</v>
      </c>
      <c r="X1282" s="0" t="s">
        <v>3608</v>
      </c>
      <c r="Y1282" s="0" t="s">
        <v>3605</v>
      </c>
      <c r="Z1282" s="0" t="s">
        <v>5847</v>
      </c>
      <c r="AA1282" s="0" t="s">
        <v>4062</v>
      </c>
      <c r="AB1282" s="0" t="s">
        <v>5848</v>
      </c>
      <c r="AC1282" s="0" t="s">
        <v>19</v>
      </c>
      <c r="AD1282" s="0" t="s">
        <v>19</v>
      </c>
      <c r="AE1282" s="0" t="s">
        <v>61</v>
      </c>
      <c r="AF1282" s="0" t="s">
        <v>22</v>
      </c>
      <c r="AG1282" s="0" t="s">
        <v>22</v>
      </c>
      <c r="AH1282" s="0" t="s">
        <v>22</v>
      </c>
      <c r="AI1282" s="0" t="s">
        <v>22</v>
      </c>
      <c r="AJ1282" s="0" t="s">
        <v>3622</v>
      </c>
      <c r="AK1282" s="0" t="s">
        <v>3622</v>
      </c>
    </row>
    <row customHeight="1" ht="11.25">
      <c r="A1283" s="0" t="s">
        <v>22</v>
      </c>
      <c r="B1283" s="0" t="s">
        <v>48</v>
      </c>
      <c r="C1283" s="0" t="s">
        <v>50</v>
      </c>
      <c r="D1283" s="0" t="s">
        <v>22</v>
      </c>
      <c r="E1283" s="0" t="s">
        <v>5797</v>
      </c>
      <c r="F1283" s="0" t="s">
        <v>1257</v>
      </c>
      <c r="G1283" s="0" t="s">
        <v>155</v>
      </c>
      <c r="H1283" s="0" t="s">
        <v>155</v>
      </c>
      <c r="I1283" s="0" t="s">
        <v>156</v>
      </c>
      <c r="J1283" s="0" t="s">
        <v>5844</v>
      </c>
      <c r="K1283" s="0" t="s">
        <v>5845</v>
      </c>
      <c r="L1283" s="0" t="s">
        <v>5846</v>
      </c>
      <c r="M1283" s="0" t="s">
        <v>1261</v>
      </c>
      <c r="N1283" s="0" t="s">
        <v>98</v>
      </c>
      <c r="O1283" s="0" t="s">
        <v>155</v>
      </c>
      <c r="P1283" s="0" t="s">
        <v>155</v>
      </c>
      <c r="Q1283" s="0" t="s">
        <v>156</v>
      </c>
      <c r="R1283" s="0" t="s">
        <v>5844</v>
      </c>
      <c r="S1283" s="0" t="s">
        <v>5845</v>
      </c>
      <c r="T1283" s="0" t="s">
        <v>3604</v>
      </c>
      <c r="U1283" s="0" t="s">
        <v>3605</v>
      </c>
      <c r="V1283" s="0" t="s">
        <v>3699</v>
      </c>
      <c r="W1283" s="0" t="s">
        <v>3607</v>
      </c>
      <c r="X1283" s="0" t="s">
        <v>3608</v>
      </c>
      <c r="Y1283" s="0" t="s">
        <v>3605</v>
      </c>
      <c r="Z1283" s="0" t="s">
        <v>5847</v>
      </c>
      <c r="AA1283" s="0" t="s">
        <v>4062</v>
      </c>
      <c r="AB1283" s="0" t="s">
        <v>5848</v>
      </c>
      <c r="AC1283" s="0" t="s">
        <v>19</v>
      </c>
      <c r="AD1283" s="0" t="s">
        <v>19</v>
      </c>
      <c r="AE1283" s="0" t="s">
        <v>61</v>
      </c>
      <c r="AF1283" s="0" t="s">
        <v>22</v>
      </c>
      <c r="AG1283" s="0" t="s">
        <v>22</v>
      </c>
      <c r="AH1283" s="0" t="s">
        <v>22</v>
      </c>
      <c r="AI1283" s="0" t="s">
        <v>22</v>
      </c>
      <c r="AJ1283" s="0" t="s">
        <v>3622</v>
      </c>
      <c r="AK1283" s="0" t="s">
        <v>3622</v>
      </c>
    </row>
    <row customHeight="1" ht="11.25">
      <c r="A1284" s="0" t="s">
        <v>22</v>
      </c>
      <c r="B1284" s="0" t="s">
        <v>48</v>
      </c>
      <c r="C1284" s="0" t="s">
        <v>50</v>
      </c>
      <c r="D1284" s="0" t="s">
        <v>22</v>
      </c>
      <c r="E1284" s="0" t="s">
        <v>5797</v>
      </c>
      <c r="F1284" s="0" t="s">
        <v>1257</v>
      </c>
      <c r="G1284" s="0" t="s">
        <v>155</v>
      </c>
      <c r="H1284" s="0" t="s">
        <v>155</v>
      </c>
      <c r="I1284" s="0" t="s">
        <v>156</v>
      </c>
      <c r="J1284" s="0" t="s">
        <v>4782</v>
      </c>
      <c r="K1284" s="0" t="s">
        <v>4783</v>
      </c>
      <c r="L1284" s="0" t="s">
        <v>4784</v>
      </c>
      <c r="M1284" s="0" t="s">
        <v>1261</v>
      </c>
      <c r="N1284" s="0" t="s">
        <v>98</v>
      </c>
      <c r="O1284" s="0" t="s">
        <v>155</v>
      </c>
      <c r="P1284" s="0" t="s">
        <v>155</v>
      </c>
      <c r="Q1284" s="0" t="s">
        <v>156</v>
      </c>
      <c r="R1284" s="0" t="s">
        <v>4782</v>
      </c>
      <c r="S1284" s="0" t="s">
        <v>4783</v>
      </c>
      <c r="T1284" s="0" t="s">
        <v>3604</v>
      </c>
      <c r="U1284" s="0" t="s">
        <v>3605</v>
      </c>
      <c r="V1284" s="0" t="s">
        <v>3699</v>
      </c>
      <c r="W1284" s="0" t="s">
        <v>3607</v>
      </c>
      <c r="X1284" s="0" t="s">
        <v>3608</v>
      </c>
      <c r="Y1284" s="0" t="s">
        <v>3605</v>
      </c>
      <c r="Z1284" s="0" t="s">
        <v>5849</v>
      </c>
      <c r="AA1284" s="0" t="s">
        <v>5089</v>
      </c>
      <c r="AB1284" s="0" t="s">
        <v>5850</v>
      </c>
      <c r="AC1284" s="0" t="s">
        <v>19</v>
      </c>
      <c r="AD1284" s="0" t="s">
        <v>19</v>
      </c>
      <c r="AE1284" s="0" t="s">
        <v>61</v>
      </c>
      <c r="AF1284" s="0" t="s">
        <v>22</v>
      </c>
      <c r="AG1284" s="0" t="s">
        <v>22</v>
      </c>
      <c r="AH1284" s="0" t="s">
        <v>22</v>
      </c>
      <c r="AI1284" s="0" t="s">
        <v>22</v>
      </c>
      <c r="AJ1284" s="0" t="s">
        <v>3622</v>
      </c>
      <c r="AK1284" s="0" t="s">
        <v>3622</v>
      </c>
    </row>
    <row customHeight="1" ht="11.25">
      <c r="A1285" s="0" t="s">
        <v>22</v>
      </c>
      <c r="B1285" s="0" t="s">
        <v>48</v>
      </c>
      <c r="C1285" s="0" t="s">
        <v>50</v>
      </c>
      <c r="D1285" s="0" t="s">
        <v>22</v>
      </c>
      <c r="E1285" s="0" t="s">
        <v>5797</v>
      </c>
      <c r="F1285" s="0" t="s">
        <v>1257</v>
      </c>
      <c r="G1285" s="0" t="s">
        <v>155</v>
      </c>
      <c r="H1285" s="0" t="s">
        <v>155</v>
      </c>
      <c r="I1285" s="0" t="s">
        <v>156</v>
      </c>
      <c r="J1285" s="0" t="s">
        <v>4782</v>
      </c>
      <c r="K1285" s="0" t="s">
        <v>4783</v>
      </c>
      <c r="L1285" s="0" t="s">
        <v>4784</v>
      </c>
      <c r="M1285" s="0" t="s">
        <v>1261</v>
      </c>
      <c r="N1285" s="0" t="s">
        <v>98</v>
      </c>
      <c r="O1285" s="0" t="s">
        <v>155</v>
      </c>
      <c r="P1285" s="0" t="s">
        <v>155</v>
      </c>
      <c r="Q1285" s="0" t="s">
        <v>156</v>
      </c>
      <c r="R1285" s="0" t="s">
        <v>4782</v>
      </c>
      <c r="S1285" s="0" t="s">
        <v>4783</v>
      </c>
      <c r="T1285" s="0" t="s">
        <v>3604</v>
      </c>
      <c r="U1285" s="0" t="s">
        <v>3605</v>
      </c>
      <c r="V1285" s="0" t="s">
        <v>3699</v>
      </c>
      <c r="W1285" s="0" t="s">
        <v>3607</v>
      </c>
      <c r="X1285" s="0" t="s">
        <v>3608</v>
      </c>
      <c r="Y1285" s="0" t="s">
        <v>3605</v>
      </c>
      <c r="Z1285" s="0" t="s">
        <v>5849</v>
      </c>
      <c r="AA1285" s="0" t="s">
        <v>5089</v>
      </c>
      <c r="AB1285" s="0" t="s">
        <v>5850</v>
      </c>
      <c r="AC1285" s="0" t="s">
        <v>19</v>
      </c>
      <c r="AD1285" s="0" t="s">
        <v>19</v>
      </c>
      <c r="AE1285" s="0" t="s">
        <v>61</v>
      </c>
      <c r="AF1285" s="0" t="s">
        <v>22</v>
      </c>
      <c r="AG1285" s="0" t="s">
        <v>22</v>
      </c>
      <c r="AH1285" s="0" t="s">
        <v>22</v>
      </c>
      <c r="AI1285" s="0" t="s">
        <v>22</v>
      </c>
      <c r="AJ1285" s="0" t="s">
        <v>3622</v>
      </c>
      <c r="AK1285" s="0" t="s">
        <v>3622</v>
      </c>
    </row>
    <row customHeight="1" ht="11.25">
      <c r="A1286" s="0" t="s">
        <v>22</v>
      </c>
      <c r="B1286" s="0" t="s">
        <v>48</v>
      </c>
      <c r="C1286" s="0" t="s">
        <v>50</v>
      </c>
      <c r="D1286" s="0" t="s">
        <v>22</v>
      </c>
      <c r="E1286" s="0" t="s">
        <v>5797</v>
      </c>
      <c r="F1286" s="0" t="s">
        <v>1257</v>
      </c>
      <c r="G1286" s="0" t="s">
        <v>155</v>
      </c>
      <c r="H1286" s="0" t="s">
        <v>155</v>
      </c>
      <c r="I1286" s="0" t="s">
        <v>156</v>
      </c>
      <c r="J1286" s="0" t="s">
        <v>4606</v>
      </c>
      <c r="K1286" s="0" t="s">
        <v>4607</v>
      </c>
      <c r="L1286" s="0" t="s">
        <v>4608</v>
      </c>
      <c r="M1286" s="0" t="s">
        <v>1261</v>
      </c>
      <c r="N1286" s="0" t="s">
        <v>98</v>
      </c>
      <c r="O1286" s="0" t="s">
        <v>155</v>
      </c>
      <c r="P1286" s="0" t="s">
        <v>155</v>
      </c>
      <c r="Q1286" s="0" t="s">
        <v>156</v>
      </c>
      <c r="R1286" s="0" t="s">
        <v>4606</v>
      </c>
      <c r="S1286" s="0" t="s">
        <v>4607</v>
      </c>
      <c r="T1286" s="0" t="s">
        <v>3604</v>
      </c>
      <c r="U1286" s="0" t="s">
        <v>3605</v>
      </c>
      <c r="V1286" s="0" t="s">
        <v>3699</v>
      </c>
      <c r="W1286" s="0" t="s">
        <v>3607</v>
      </c>
      <c r="X1286" s="0" t="s">
        <v>3608</v>
      </c>
      <c r="Y1286" s="0" t="s">
        <v>4503</v>
      </c>
      <c r="Z1286" s="0" t="s">
        <v>976</v>
      </c>
      <c r="AA1286" s="0" t="s">
        <v>976</v>
      </c>
      <c r="AB1286" s="0" t="s">
        <v>4504</v>
      </c>
      <c r="AC1286" s="0" t="s">
        <v>19</v>
      </c>
      <c r="AD1286" s="0" t="s">
        <v>19</v>
      </c>
      <c r="AE1286" s="0" t="s">
        <v>61</v>
      </c>
      <c r="AF1286" s="0" t="s">
        <v>22</v>
      </c>
      <c r="AG1286" s="0" t="s">
        <v>22</v>
      </c>
      <c r="AH1286" s="0" t="s">
        <v>22</v>
      </c>
      <c r="AI1286" s="0" t="s">
        <v>22</v>
      </c>
      <c r="AJ1286" s="0" t="s">
        <v>3622</v>
      </c>
      <c r="AK1286" s="0" t="s">
        <v>3622</v>
      </c>
    </row>
    <row customHeight="1" ht="11.25">
      <c r="A1287" s="0" t="s">
        <v>22</v>
      </c>
      <c r="B1287" s="0" t="s">
        <v>48</v>
      </c>
      <c r="C1287" s="0" t="s">
        <v>50</v>
      </c>
      <c r="D1287" s="0" t="s">
        <v>22</v>
      </c>
      <c r="E1287" s="0" t="s">
        <v>5797</v>
      </c>
      <c r="F1287" s="0" t="s">
        <v>1257</v>
      </c>
      <c r="G1287" s="0" t="s">
        <v>155</v>
      </c>
      <c r="H1287" s="0" t="s">
        <v>155</v>
      </c>
      <c r="I1287" s="0" t="s">
        <v>156</v>
      </c>
      <c r="J1287" s="0" t="s">
        <v>4606</v>
      </c>
      <c r="K1287" s="0" t="s">
        <v>4607</v>
      </c>
      <c r="L1287" s="0" t="s">
        <v>4608</v>
      </c>
      <c r="M1287" s="0" t="s">
        <v>1261</v>
      </c>
      <c r="N1287" s="0" t="s">
        <v>98</v>
      </c>
      <c r="O1287" s="0" t="s">
        <v>155</v>
      </c>
      <c r="P1287" s="0" t="s">
        <v>155</v>
      </c>
      <c r="Q1287" s="0" t="s">
        <v>156</v>
      </c>
      <c r="R1287" s="0" t="s">
        <v>4606</v>
      </c>
      <c r="S1287" s="0" t="s">
        <v>4607</v>
      </c>
      <c r="T1287" s="0" t="s">
        <v>3604</v>
      </c>
      <c r="U1287" s="0" t="s">
        <v>3605</v>
      </c>
      <c r="V1287" s="0" t="s">
        <v>3699</v>
      </c>
      <c r="W1287" s="0" t="s">
        <v>3607</v>
      </c>
      <c r="X1287" s="0" t="s">
        <v>3608</v>
      </c>
      <c r="Y1287" s="0" t="s">
        <v>4503</v>
      </c>
      <c r="Z1287" s="0" t="s">
        <v>976</v>
      </c>
      <c r="AA1287" s="0" t="s">
        <v>976</v>
      </c>
      <c r="AB1287" s="0" t="s">
        <v>4504</v>
      </c>
      <c r="AC1287" s="0" t="s">
        <v>19</v>
      </c>
      <c r="AD1287" s="0" t="s">
        <v>19</v>
      </c>
      <c r="AE1287" s="0" t="s">
        <v>61</v>
      </c>
      <c r="AF1287" s="0" t="s">
        <v>22</v>
      </c>
      <c r="AG1287" s="0" t="s">
        <v>22</v>
      </c>
      <c r="AH1287" s="0" t="s">
        <v>22</v>
      </c>
      <c r="AI1287" s="0" t="s">
        <v>22</v>
      </c>
      <c r="AJ1287" s="0" t="s">
        <v>3622</v>
      </c>
      <c r="AK1287" s="0" t="s">
        <v>3622</v>
      </c>
    </row>
    <row customHeight="1" ht="11.25">
      <c r="A1288" s="0" t="s">
        <v>22</v>
      </c>
      <c r="B1288" s="0" t="s">
        <v>48</v>
      </c>
      <c r="C1288" s="0" t="s">
        <v>50</v>
      </c>
      <c r="D1288" s="0" t="s">
        <v>22</v>
      </c>
      <c r="E1288" s="0" t="s">
        <v>5797</v>
      </c>
      <c r="F1288" s="0" t="s">
        <v>1257</v>
      </c>
      <c r="G1288" s="0" t="s">
        <v>155</v>
      </c>
      <c r="H1288" s="0" t="s">
        <v>155</v>
      </c>
      <c r="I1288" s="0" t="s">
        <v>156</v>
      </c>
      <c r="J1288" s="0" t="s">
        <v>5851</v>
      </c>
      <c r="K1288" s="0" t="s">
        <v>5852</v>
      </c>
      <c r="L1288" s="0" t="s">
        <v>5851</v>
      </c>
      <c r="M1288" s="0" t="s">
        <v>1261</v>
      </c>
      <c r="N1288" s="0" t="s">
        <v>98</v>
      </c>
      <c r="O1288" s="0" t="s">
        <v>155</v>
      </c>
      <c r="P1288" s="0" t="s">
        <v>155</v>
      </c>
      <c r="Q1288" s="0" t="s">
        <v>156</v>
      </c>
      <c r="R1288" s="0" t="s">
        <v>5851</v>
      </c>
      <c r="S1288" s="0" t="s">
        <v>5852</v>
      </c>
      <c r="T1288" s="0" t="s">
        <v>3737</v>
      </c>
      <c r="U1288" s="0" t="s">
        <v>3738</v>
      </c>
      <c r="V1288" s="0" t="s">
        <v>3699</v>
      </c>
      <c r="W1288" s="0" t="s">
        <v>3607</v>
      </c>
      <c r="X1288" s="0" t="s">
        <v>3700</v>
      </c>
      <c r="Y1288" s="0" t="s">
        <v>3605</v>
      </c>
      <c r="Z1288" s="0" t="s">
        <v>3740</v>
      </c>
      <c r="AA1288" s="0" t="s">
        <v>3741</v>
      </c>
      <c r="AB1288" s="0" t="s">
        <v>3742</v>
      </c>
      <c r="AC1288" s="0" t="s">
        <v>19</v>
      </c>
      <c r="AD1288" s="0" t="s">
        <v>19</v>
      </c>
      <c r="AE1288" s="0" t="s">
        <v>61</v>
      </c>
      <c r="AF1288" s="0" t="s">
        <v>22</v>
      </c>
      <c r="AG1288" s="0" t="s">
        <v>22</v>
      </c>
      <c r="AH1288" s="0" t="s">
        <v>22</v>
      </c>
      <c r="AI1288" s="0" t="s">
        <v>22</v>
      </c>
      <c r="AJ1288" s="0" t="s">
        <v>3622</v>
      </c>
      <c r="AK1288" s="0" t="s">
        <v>3622</v>
      </c>
    </row>
    <row customHeight="1" ht="11.25">
      <c r="A1289" s="0" t="s">
        <v>22</v>
      </c>
      <c r="B1289" s="0" t="s">
        <v>48</v>
      </c>
      <c r="C1289" s="0" t="s">
        <v>50</v>
      </c>
      <c r="D1289" s="0" t="s">
        <v>22</v>
      </c>
      <c r="E1289" s="0" t="s">
        <v>5797</v>
      </c>
      <c r="F1289" s="0" t="s">
        <v>1257</v>
      </c>
      <c r="G1289" s="0" t="s">
        <v>155</v>
      </c>
      <c r="H1289" s="0" t="s">
        <v>155</v>
      </c>
      <c r="I1289" s="0" t="s">
        <v>156</v>
      </c>
      <c r="J1289" s="0" t="s">
        <v>5851</v>
      </c>
      <c r="K1289" s="0" t="s">
        <v>5852</v>
      </c>
      <c r="L1289" s="0" t="s">
        <v>5851</v>
      </c>
      <c r="M1289" s="0" t="s">
        <v>1261</v>
      </c>
      <c r="N1289" s="0" t="s">
        <v>98</v>
      </c>
      <c r="O1289" s="0" t="s">
        <v>155</v>
      </c>
      <c r="P1289" s="0" t="s">
        <v>155</v>
      </c>
      <c r="Q1289" s="0" t="s">
        <v>156</v>
      </c>
      <c r="R1289" s="0" t="s">
        <v>5851</v>
      </c>
      <c r="S1289" s="0" t="s">
        <v>5852</v>
      </c>
      <c r="T1289" s="0" t="s">
        <v>3737</v>
      </c>
      <c r="U1289" s="0" t="s">
        <v>3738</v>
      </c>
      <c r="V1289" s="0" t="s">
        <v>3699</v>
      </c>
      <c r="W1289" s="0" t="s">
        <v>3607</v>
      </c>
      <c r="X1289" s="0" t="s">
        <v>3700</v>
      </c>
      <c r="Y1289" s="0" t="s">
        <v>3605</v>
      </c>
      <c r="Z1289" s="0" t="s">
        <v>3740</v>
      </c>
      <c r="AA1289" s="0" t="s">
        <v>3741</v>
      </c>
      <c r="AB1289" s="0" t="s">
        <v>3742</v>
      </c>
      <c r="AC1289" s="0" t="s">
        <v>19</v>
      </c>
      <c r="AD1289" s="0" t="s">
        <v>19</v>
      </c>
      <c r="AE1289" s="0" t="s">
        <v>61</v>
      </c>
      <c r="AF1289" s="0" t="s">
        <v>22</v>
      </c>
      <c r="AG1289" s="0" t="s">
        <v>22</v>
      </c>
      <c r="AH1289" s="0" t="s">
        <v>22</v>
      </c>
      <c r="AI1289" s="0" t="s">
        <v>22</v>
      </c>
      <c r="AJ1289" s="0" t="s">
        <v>3622</v>
      </c>
      <c r="AK1289" s="0" t="s">
        <v>3622</v>
      </c>
    </row>
    <row customHeight="1" ht="11.25">
      <c r="A1290" s="0" t="s">
        <v>22</v>
      </c>
      <c r="B1290" s="0" t="s">
        <v>48</v>
      </c>
      <c r="C1290" s="0" t="s">
        <v>50</v>
      </c>
      <c r="D1290" s="0" t="s">
        <v>22</v>
      </c>
      <c r="E1290" s="0" t="s">
        <v>5797</v>
      </c>
      <c r="F1290" s="0" t="s">
        <v>1257</v>
      </c>
      <c r="G1290" s="0" t="s">
        <v>155</v>
      </c>
      <c r="H1290" s="0" t="s">
        <v>155</v>
      </c>
      <c r="I1290" s="0" t="s">
        <v>156</v>
      </c>
      <c r="J1290" s="0" t="s">
        <v>4587</v>
      </c>
      <c r="K1290" s="0" t="s">
        <v>4588</v>
      </c>
      <c r="L1290" s="0" t="s">
        <v>5853</v>
      </c>
      <c r="M1290" s="0" t="s">
        <v>1261</v>
      </c>
      <c r="N1290" s="0" t="s">
        <v>98</v>
      </c>
      <c r="O1290" s="0" t="s">
        <v>155</v>
      </c>
      <c r="P1290" s="0" t="s">
        <v>155</v>
      </c>
      <c r="Q1290" s="0" t="s">
        <v>156</v>
      </c>
      <c r="R1290" s="0" t="s">
        <v>4587</v>
      </c>
      <c r="S1290" s="0" t="s">
        <v>4588</v>
      </c>
      <c r="T1290" s="0" t="s">
        <v>3737</v>
      </c>
      <c r="U1290" s="0" t="s">
        <v>3738</v>
      </c>
      <c r="V1290" s="0" t="s">
        <v>3699</v>
      </c>
      <c r="W1290" s="0" t="s">
        <v>3607</v>
      </c>
      <c r="X1290" s="0" t="s">
        <v>3700</v>
      </c>
      <c r="Y1290" s="0" t="s">
        <v>3605</v>
      </c>
      <c r="Z1290" s="0" t="s">
        <v>3740</v>
      </c>
      <c r="AA1290" s="0" t="s">
        <v>3741</v>
      </c>
      <c r="AB1290" s="0" t="s">
        <v>3742</v>
      </c>
      <c r="AC1290" s="0" t="s">
        <v>19</v>
      </c>
      <c r="AD1290" s="0" t="s">
        <v>19</v>
      </c>
      <c r="AE1290" s="0" t="s">
        <v>61</v>
      </c>
      <c r="AF1290" s="0" t="s">
        <v>22</v>
      </c>
      <c r="AG1290" s="0" t="s">
        <v>22</v>
      </c>
      <c r="AH1290" s="0" t="s">
        <v>22</v>
      </c>
      <c r="AI1290" s="0" t="s">
        <v>22</v>
      </c>
      <c r="AJ1290" s="0" t="s">
        <v>3622</v>
      </c>
      <c r="AK1290" s="0" t="s">
        <v>3622</v>
      </c>
    </row>
    <row customHeight="1" ht="11.25">
      <c r="A1291" s="0" t="s">
        <v>22</v>
      </c>
      <c r="B1291" s="0" t="s">
        <v>48</v>
      </c>
      <c r="C1291" s="0" t="s">
        <v>50</v>
      </c>
      <c r="D1291" s="0" t="s">
        <v>22</v>
      </c>
      <c r="E1291" s="0" t="s">
        <v>5797</v>
      </c>
      <c r="F1291" s="0" t="s">
        <v>1257</v>
      </c>
      <c r="G1291" s="0" t="s">
        <v>155</v>
      </c>
      <c r="H1291" s="0" t="s">
        <v>155</v>
      </c>
      <c r="I1291" s="0" t="s">
        <v>156</v>
      </c>
      <c r="J1291" s="0" t="s">
        <v>4587</v>
      </c>
      <c r="K1291" s="0" t="s">
        <v>4588</v>
      </c>
      <c r="L1291" s="0" t="s">
        <v>5853</v>
      </c>
      <c r="M1291" s="0" t="s">
        <v>1261</v>
      </c>
      <c r="N1291" s="0" t="s">
        <v>98</v>
      </c>
      <c r="O1291" s="0" t="s">
        <v>155</v>
      </c>
      <c r="P1291" s="0" t="s">
        <v>155</v>
      </c>
      <c r="Q1291" s="0" t="s">
        <v>156</v>
      </c>
      <c r="R1291" s="0" t="s">
        <v>4587</v>
      </c>
      <c r="S1291" s="0" t="s">
        <v>4588</v>
      </c>
      <c r="T1291" s="0" t="s">
        <v>3737</v>
      </c>
      <c r="U1291" s="0" t="s">
        <v>3738</v>
      </c>
      <c r="V1291" s="0" t="s">
        <v>3699</v>
      </c>
      <c r="W1291" s="0" t="s">
        <v>3607</v>
      </c>
      <c r="X1291" s="0" t="s">
        <v>3700</v>
      </c>
      <c r="Y1291" s="0" t="s">
        <v>3605</v>
      </c>
      <c r="Z1291" s="0" t="s">
        <v>3740</v>
      </c>
      <c r="AA1291" s="0" t="s">
        <v>3741</v>
      </c>
      <c r="AB1291" s="0" t="s">
        <v>3742</v>
      </c>
      <c r="AC1291" s="0" t="s">
        <v>19</v>
      </c>
      <c r="AD1291" s="0" t="s">
        <v>19</v>
      </c>
      <c r="AE1291" s="0" t="s">
        <v>61</v>
      </c>
      <c r="AF1291" s="0" t="s">
        <v>22</v>
      </c>
      <c r="AG1291" s="0" t="s">
        <v>22</v>
      </c>
      <c r="AH1291" s="0" t="s">
        <v>22</v>
      </c>
      <c r="AI1291" s="0" t="s">
        <v>22</v>
      </c>
      <c r="AJ1291" s="0" t="s">
        <v>3622</v>
      </c>
      <c r="AK1291" s="0" t="s">
        <v>3622</v>
      </c>
    </row>
    <row customHeight="1" ht="11.25">
      <c r="A1292" s="0" t="s">
        <v>22</v>
      </c>
      <c r="B1292" s="0" t="s">
        <v>48</v>
      </c>
      <c r="C1292" s="0" t="s">
        <v>50</v>
      </c>
      <c r="D1292" s="0" t="s">
        <v>22</v>
      </c>
      <c r="E1292" s="0" t="s">
        <v>5797</v>
      </c>
      <c r="F1292" s="0" t="s">
        <v>1257</v>
      </c>
      <c r="G1292" s="0" t="s">
        <v>155</v>
      </c>
      <c r="H1292" s="0" t="s">
        <v>155</v>
      </c>
      <c r="I1292" s="0" t="s">
        <v>156</v>
      </c>
      <c r="J1292" s="0" t="s">
        <v>5854</v>
      </c>
      <c r="K1292" s="0" t="s">
        <v>5855</v>
      </c>
      <c r="L1292" s="0" t="s">
        <v>5856</v>
      </c>
      <c r="M1292" s="0" t="s">
        <v>1261</v>
      </c>
      <c r="N1292" s="0" t="s">
        <v>98</v>
      </c>
      <c r="O1292" s="0" t="s">
        <v>155</v>
      </c>
      <c r="P1292" s="0" t="s">
        <v>155</v>
      </c>
      <c r="Q1292" s="0" t="s">
        <v>156</v>
      </c>
      <c r="R1292" s="0" t="s">
        <v>5854</v>
      </c>
      <c r="S1292" s="0" t="s">
        <v>5855</v>
      </c>
      <c r="T1292" s="0" t="s">
        <v>3737</v>
      </c>
      <c r="U1292" s="0" t="s">
        <v>3738</v>
      </c>
      <c r="V1292" s="0" t="s">
        <v>3699</v>
      </c>
      <c r="W1292" s="0" t="s">
        <v>3607</v>
      </c>
      <c r="X1292" s="0" t="s">
        <v>3700</v>
      </c>
      <c r="Y1292" s="0" t="s">
        <v>3605</v>
      </c>
      <c r="Z1292" s="0" t="s">
        <v>3740</v>
      </c>
      <c r="AA1292" s="0" t="s">
        <v>3741</v>
      </c>
      <c r="AB1292" s="0" t="s">
        <v>3742</v>
      </c>
      <c r="AC1292" s="0" t="s">
        <v>19</v>
      </c>
      <c r="AD1292" s="0" t="s">
        <v>19</v>
      </c>
      <c r="AE1292" s="0" t="s">
        <v>61</v>
      </c>
      <c r="AF1292" s="0" t="s">
        <v>22</v>
      </c>
      <c r="AG1292" s="0" t="s">
        <v>22</v>
      </c>
      <c r="AH1292" s="0" t="s">
        <v>22</v>
      </c>
      <c r="AI1292" s="0" t="s">
        <v>22</v>
      </c>
      <c r="AJ1292" s="0" t="s">
        <v>3622</v>
      </c>
      <c r="AK1292" s="0" t="s">
        <v>3622</v>
      </c>
    </row>
    <row customHeight="1" ht="11.25">
      <c r="A1293" s="0" t="s">
        <v>22</v>
      </c>
      <c r="B1293" s="0" t="s">
        <v>48</v>
      </c>
      <c r="C1293" s="0" t="s">
        <v>50</v>
      </c>
      <c r="D1293" s="0" t="s">
        <v>22</v>
      </c>
      <c r="E1293" s="0" t="s">
        <v>5797</v>
      </c>
      <c r="F1293" s="0" t="s">
        <v>1257</v>
      </c>
      <c r="G1293" s="0" t="s">
        <v>155</v>
      </c>
      <c r="H1293" s="0" t="s">
        <v>155</v>
      </c>
      <c r="I1293" s="0" t="s">
        <v>156</v>
      </c>
      <c r="J1293" s="0" t="s">
        <v>5854</v>
      </c>
      <c r="K1293" s="0" t="s">
        <v>5855</v>
      </c>
      <c r="L1293" s="0" t="s">
        <v>5856</v>
      </c>
      <c r="M1293" s="0" t="s">
        <v>1261</v>
      </c>
      <c r="N1293" s="0" t="s">
        <v>98</v>
      </c>
      <c r="O1293" s="0" t="s">
        <v>155</v>
      </c>
      <c r="P1293" s="0" t="s">
        <v>155</v>
      </c>
      <c r="Q1293" s="0" t="s">
        <v>156</v>
      </c>
      <c r="R1293" s="0" t="s">
        <v>5854</v>
      </c>
      <c r="S1293" s="0" t="s">
        <v>5855</v>
      </c>
      <c r="T1293" s="0" t="s">
        <v>3737</v>
      </c>
      <c r="U1293" s="0" t="s">
        <v>3738</v>
      </c>
      <c r="V1293" s="0" t="s">
        <v>3699</v>
      </c>
      <c r="W1293" s="0" t="s">
        <v>3607</v>
      </c>
      <c r="X1293" s="0" t="s">
        <v>3700</v>
      </c>
      <c r="Y1293" s="0" t="s">
        <v>3605</v>
      </c>
      <c r="Z1293" s="0" t="s">
        <v>3740</v>
      </c>
      <c r="AA1293" s="0" t="s">
        <v>3741</v>
      </c>
      <c r="AB1293" s="0" t="s">
        <v>3742</v>
      </c>
      <c r="AC1293" s="0" t="s">
        <v>19</v>
      </c>
      <c r="AD1293" s="0" t="s">
        <v>19</v>
      </c>
      <c r="AE1293" s="0" t="s">
        <v>61</v>
      </c>
      <c r="AF1293" s="0" t="s">
        <v>22</v>
      </c>
      <c r="AG1293" s="0" t="s">
        <v>22</v>
      </c>
      <c r="AH1293" s="0" t="s">
        <v>22</v>
      </c>
      <c r="AI1293" s="0" t="s">
        <v>22</v>
      </c>
      <c r="AJ1293" s="0" t="s">
        <v>3622</v>
      </c>
      <c r="AK1293" s="0" t="s">
        <v>3622</v>
      </c>
    </row>
    <row customHeight="1" ht="11.25">
      <c r="A1294" s="0" t="s">
        <v>22</v>
      </c>
      <c r="B1294" s="0" t="s">
        <v>48</v>
      </c>
      <c r="C1294" s="0" t="s">
        <v>50</v>
      </c>
      <c r="D1294" s="0" t="s">
        <v>22</v>
      </c>
      <c r="E1294" s="0" t="s">
        <v>5797</v>
      </c>
      <c r="F1294" s="0" t="s">
        <v>1257</v>
      </c>
      <c r="G1294" s="0" t="s">
        <v>155</v>
      </c>
      <c r="H1294" s="0" t="s">
        <v>155</v>
      </c>
      <c r="I1294" s="0" t="s">
        <v>156</v>
      </c>
      <c r="J1294" s="0" t="s">
        <v>4349</v>
      </c>
      <c r="K1294" s="0" t="s">
        <v>4350</v>
      </c>
      <c r="L1294" s="0" t="s">
        <v>5857</v>
      </c>
      <c r="M1294" s="0" t="s">
        <v>1261</v>
      </c>
      <c r="N1294" s="0" t="s">
        <v>98</v>
      </c>
      <c r="O1294" s="0" t="s">
        <v>155</v>
      </c>
      <c r="P1294" s="0" t="s">
        <v>155</v>
      </c>
      <c r="Q1294" s="0" t="s">
        <v>156</v>
      </c>
      <c r="R1294" s="0" t="s">
        <v>4349</v>
      </c>
      <c r="S1294" s="0" t="s">
        <v>4350</v>
      </c>
      <c r="T1294" s="0" t="s">
        <v>3737</v>
      </c>
      <c r="U1294" s="0" t="s">
        <v>3738</v>
      </c>
      <c r="V1294" s="0" t="s">
        <v>3699</v>
      </c>
      <c r="W1294" s="0" t="s">
        <v>3607</v>
      </c>
      <c r="X1294" s="0" t="s">
        <v>3700</v>
      </c>
      <c r="Y1294" s="0" t="s">
        <v>3605</v>
      </c>
      <c r="Z1294" s="0" t="s">
        <v>3740</v>
      </c>
      <c r="AA1294" s="0" t="s">
        <v>3741</v>
      </c>
      <c r="AB1294" s="0" t="s">
        <v>3742</v>
      </c>
      <c r="AC1294" s="0" t="s">
        <v>19</v>
      </c>
      <c r="AD1294" s="0" t="s">
        <v>19</v>
      </c>
      <c r="AE1294" s="0" t="s">
        <v>61</v>
      </c>
      <c r="AF1294" s="0" t="s">
        <v>22</v>
      </c>
      <c r="AG1294" s="0" t="s">
        <v>22</v>
      </c>
      <c r="AH1294" s="0" t="s">
        <v>22</v>
      </c>
      <c r="AI1294" s="0" t="s">
        <v>22</v>
      </c>
      <c r="AJ1294" s="0" t="s">
        <v>3622</v>
      </c>
      <c r="AK1294" s="0" t="s">
        <v>3622</v>
      </c>
    </row>
    <row customHeight="1" ht="11.25">
      <c r="A1295" s="0" t="s">
        <v>22</v>
      </c>
      <c r="B1295" s="0" t="s">
        <v>48</v>
      </c>
      <c r="C1295" s="0" t="s">
        <v>50</v>
      </c>
      <c r="D1295" s="0" t="s">
        <v>22</v>
      </c>
      <c r="E1295" s="0" t="s">
        <v>5797</v>
      </c>
      <c r="F1295" s="0" t="s">
        <v>1257</v>
      </c>
      <c r="G1295" s="0" t="s">
        <v>155</v>
      </c>
      <c r="H1295" s="0" t="s">
        <v>155</v>
      </c>
      <c r="I1295" s="0" t="s">
        <v>156</v>
      </c>
      <c r="J1295" s="0" t="s">
        <v>4349</v>
      </c>
      <c r="K1295" s="0" t="s">
        <v>4350</v>
      </c>
      <c r="L1295" s="0" t="s">
        <v>5857</v>
      </c>
      <c r="M1295" s="0" t="s">
        <v>1261</v>
      </c>
      <c r="N1295" s="0" t="s">
        <v>98</v>
      </c>
      <c r="O1295" s="0" t="s">
        <v>155</v>
      </c>
      <c r="P1295" s="0" t="s">
        <v>155</v>
      </c>
      <c r="Q1295" s="0" t="s">
        <v>156</v>
      </c>
      <c r="R1295" s="0" t="s">
        <v>4349</v>
      </c>
      <c r="S1295" s="0" t="s">
        <v>4350</v>
      </c>
      <c r="T1295" s="0" t="s">
        <v>3737</v>
      </c>
      <c r="U1295" s="0" t="s">
        <v>3738</v>
      </c>
      <c r="V1295" s="0" t="s">
        <v>3699</v>
      </c>
      <c r="W1295" s="0" t="s">
        <v>3607</v>
      </c>
      <c r="X1295" s="0" t="s">
        <v>3700</v>
      </c>
      <c r="Y1295" s="0" t="s">
        <v>3605</v>
      </c>
      <c r="Z1295" s="0" t="s">
        <v>3740</v>
      </c>
      <c r="AA1295" s="0" t="s">
        <v>3741</v>
      </c>
      <c r="AB1295" s="0" t="s">
        <v>3742</v>
      </c>
      <c r="AC1295" s="0" t="s">
        <v>19</v>
      </c>
      <c r="AD1295" s="0" t="s">
        <v>19</v>
      </c>
      <c r="AE1295" s="0" t="s">
        <v>61</v>
      </c>
      <c r="AF1295" s="0" t="s">
        <v>22</v>
      </c>
      <c r="AG1295" s="0" t="s">
        <v>22</v>
      </c>
      <c r="AH1295" s="0" t="s">
        <v>22</v>
      </c>
      <c r="AI1295" s="0" t="s">
        <v>22</v>
      </c>
      <c r="AJ1295" s="0" t="s">
        <v>3622</v>
      </c>
      <c r="AK1295" s="0" t="s">
        <v>3622</v>
      </c>
    </row>
    <row customHeight="1" ht="11.25">
      <c r="A1296" s="0" t="s">
        <v>22</v>
      </c>
      <c r="B1296" s="0" t="s">
        <v>48</v>
      </c>
      <c r="C1296" s="0" t="s">
        <v>50</v>
      </c>
      <c r="D1296" s="0" t="s">
        <v>22</v>
      </c>
      <c r="E1296" s="0" t="s">
        <v>5858</v>
      </c>
      <c r="F1296" s="0" t="s">
        <v>1257</v>
      </c>
      <c r="G1296" s="0" t="s">
        <v>155</v>
      </c>
      <c r="H1296" s="0" t="s">
        <v>155</v>
      </c>
      <c r="I1296" s="0" t="s">
        <v>156</v>
      </c>
      <c r="J1296" s="0" t="s">
        <v>3696</v>
      </c>
      <c r="K1296" s="0" t="s">
        <v>3697</v>
      </c>
      <c r="L1296" s="0" t="s">
        <v>3698</v>
      </c>
      <c r="M1296" s="0" t="s">
        <v>1261</v>
      </c>
      <c r="N1296" s="0" t="s">
        <v>98</v>
      </c>
      <c r="O1296" s="0" t="s">
        <v>155</v>
      </c>
      <c r="P1296" s="0" t="s">
        <v>155</v>
      </c>
      <c r="Q1296" s="0" t="s">
        <v>156</v>
      </c>
      <c r="R1296" s="0" t="s">
        <v>3696</v>
      </c>
      <c r="S1296" s="0" t="s">
        <v>3697</v>
      </c>
      <c r="T1296" s="0" t="s">
        <v>3604</v>
      </c>
      <c r="U1296" s="0" t="s">
        <v>3605</v>
      </c>
      <c r="V1296" s="0" t="s">
        <v>3699</v>
      </c>
      <c r="W1296" s="0" t="s">
        <v>3607</v>
      </c>
      <c r="X1296" s="0" t="s">
        <v>3608</v>
      </c>
      <c r="Y1296" s="0" t="s">
        <v>3605</v>
      </c>
      <c r="Z1296" s="0" t="s">
        <v>1261</v>
      </c>
      <c r="AA1296" s="0" t="s">
        <v>3889</v>
      </c>
      <c r="AB1296" s="0" t="s">
        <v>5859</v>
      </c>
      <c r="AC1296" s="0" t="s">
        <v>19</v>
      </c>
      <c r="AD1296" s="0" t="s">
        <v>19</v>
      </c>
      <c r="AE1296" s="0" t="s">
        <v>61</v>
      </c>
      <c r="AF1296" s="0" t="s">
        <v>22</v>
      </c>
      <c r="AG1296" s="0" t="s">
        <v>22</v>
      </c>
      <c r="AH1296" s="0" t="s">
        <v>22</v>
      </c>
      <c r="AI1296" s="0" t="s">
        <v>22</v>
      </c>
      <c r="AJ1296" s="0" t="s">
        <v>3622</v>
      </c>
      <c r="AK1296" s="0" t="s">
        <v>3622</v>
      </c>
    </row>
    <row customHeight="1" ht="11.25">
      <c r="A1297" s="0" t="s">
        <v>22</v>
      </c>
      <c r="B1297" s="0" t="s">
        <v>48</v>
      </c>
      <c r="C1297" s="0" t="s">
        <v>50</v>
      </c>
      <c r="D1297" s="0" t="s">
        <v>22</v>
      </c>
      <c r="E1297" s="0" t="s">
        <v>5858</v>
      </c>
      <c r="F1297" s="0" t="s">
        <v>1257</v>
      </c>
      <c r="G1297" s="0" t="s">
        <v>155</v>
      </c>
      <c r="H1297" s="0" t="s">
        <v>155</v>
      </c>
      <c r="I1297" s="0" t="s">
        <v>156</v>
      </c>
      <c r="J1297" s="0" t="s">
        <v>3696</v>
      </c>
      <c r="K1297" s="0" t="s">
        <v>3697</v>
      </c>
      <c r="L1297" s="0" t="s">
        <v>3698</v>
      </c>
      <c r="M1297" s="0" t="s">
        <v>1261</v>
      </c>
      <c r="N1297" s="0" t="s">
        <v>98</v>
      </c>
      <c r="O1297" s="0" t="s">
        <v>155</v>
      </c>
      <c r="P1297" s="0" t="s">
        <v>155</v>
      </c>
      <c r="Q1297" s="0" t="s">
        <v>156</v>
      </c>
      <c r="R1297" s="0" t="s">
        <v>3696</v>
      </c>
      <c r="S1297" s="0" t="s">
        <v>3697</v>
      </c>
      <c r="T1297" s="0" t="s">
        <v>3604</v>
      </c>
      <c r="U1297" s="0" t="s">
        <v>3605</v>
      </c>
      <c r="V1297" s="0" t="s">
        <v>3699</v>
      </c>
      <c r="W1297" s="0" t="s">
        <v>3607</v>
      </c>
      <c r="X1297" s="0" t="s">
        <v>3608</v>
      </c>
      <c r="Y1297" s="0" t="s">
        <v>3605</v>
      </c>
      <c r="Z1297" s="0" t="s">
        <v>1261</v>
      </c>
      <c r="AA1297" s="0" t="s">
        <v>3889</v>
      </c>
      <c r="AB1297" s="0" t="s">
        <v>5859</v>
      </c>
      <c r="AC1297" s="0" t="s">
        <v>19</v>
      </c>
      <c r="AD1297" s="0" t="s">
        <v>19</v>
      </c>
      <c r="AE1297" s="0" t="s">
        <v>61</v>
      </c>
      <c r="AF1297" s="0" t="s">
        <v>22</v>
      </c>
      <c r="AG1297" s="0" t="s">
        <v>22</v>
      </c>
      <c r="AH1297" s="0" t="s">
        <v>22</v>
      </c>
      <c r="AI1297" s="0" t="s">
        <v>22</v>
      </c>
      <c r="AJ1297" s="0" t="s">
        <v>3622</v>
      </c>
      <c r="AK1297" s="0" t="s">
        <v>3622</v>
      </c>
    </row>
    <row customHeight="1" ht="11.25">
      <c r="A1298" s="0" t="s">
        <v>22</v>
      </c>
      <c r="B1298" s="0" t="s">
        <v>48</v>
      </c>
      <c r="C1298" s="0" t="s">
        <v>50</v>
      </c>
      <c r="D1298" s="0" t="s">
        <v>22</v>
      </c>
      <c r="E1298" s="0" t="s">
        <v>5860</v>
      </c>
      <c r="F1298" s="0" t="s">
        <v>1257</v>
      </c>
      <c r="G1298" s="0" t="s">
        <v>1581</v>
      </c>
      <c r="H1298" s="0" t="s">
        <v>1581</v>
      </c>
      <c r="I1298" s="0" t="s">
        <v>1582</v>
      </c>
      <c r="J1298" s="0" t="s">
        <v>5371</v>
      </c>
      <c r="K1298" s="0" t="s">
        <v>5372</v>
      </c>
      <c r="L1298" s="0" t="s">
        <v>5373</v>
      </c>
      <c r="M1298" s="0" t="s">
        <v>976</v>
      </c>
      <c r="N1298" s="0" t="s">
        <v>98</v>
      </c>
      <c r="O1298" s="0" t="s">
        <v>1581</v>
      </c>
      <c r="P1298" s="0" t="s">
        <v>1581</v>
      </c>
      <c r="Q1298" s="0" t="s">
        <v>1582</v>
      </c>
      <c r="R1298" s="0" t="s">
        <v>5371</v>
      </c>
      <c r="S1298" s="0" t="s">
        <v>5372</v>
      </c>
      <c r="T1298" s="0" t="s">
        <v>3604</v>
      </c>
      <c r="U1298" s="0" t="s">
        <v>3605</v>
      </c>
      <c r="V1298" s="0" t="s">
        <v>3606</v>
      </c>
      <c r="W1298" s="0" t="s">
        <v>3607</v>
      </c>
      <c r="X1298" s="0" t="s">
        <v>3608</v>
      </c>
      <c r="Y1298" s="0" t="s">
        <v>3605</v>
      </c>
      <c r="Z1298" s="0" t="s">
        <v>5861</v>
      </c>
      <c r="AA1298" s="0" t="s">
        <v>5862</v>
      </c>
      <c r="AB1298" s="0" t="s">
        <v>5863</v>
      </c>
      <c r="AC1298" s="0" t="s">
        <v>19</v>
      </c>
      <c r="AD1298" s="0" t="s">
        <v>19</v>
      </c>
      <c r="AE1298" s="0" t="s">
        <v>61</v>
      </c>
      <c r="AF1298" s="0" t="s">
        <v>22</v>
      </c>
      <c r="AG1298" s="0" t="s">
        <v>22</v>
      </c>
      <c r="AH1298" s="0" t="s">
        <v>22</v>
      </c>
      <c r="AI1298" s="0" t="s">
        <v>22</v>
      </c>
      <c r="AJ1298" s="0" t="s">
        <v>3622</v>
      </c>
      <c r="AK1298" s="0" t="s">
        <v>3622</v>
      </c>
    </row>
    <row customHeight="1" ht="11.25">
      <c r="A1299" s="0" t="s">
        <v>22</v>
      </c>
      <c r="B1299" s="0" t="s">
        <v>48</v>
      </c>
      <c r="C1299" s="0" t="s">
        <v>50</v>
      </c>
      <c r="D1299" s="0" t="s">
        <v>22</v>
      </c>
      <c r="E1299" s="0" t="s">
        <v>5860</v>
      </c>
      <c r="F1299" s="0" t="s">
        <v>1257</v>
      </c>
      <c r="G1299" s="0" t="s">
        <v>110</v>
      </c>
      <c r="H1299" s="0" t="s">
        <v>110</v>
      </c>
      <c r="I1299" s="0" t="s">
        <v>111</v>
      </c>
      <c r="J1299" s="0" t="s">
        <v>5371</v>
      </c>
      <c r="K1299" s="0" t="s">
        <v>5378</v>
      </c>
      <c r="L1299" s="0" t="s">
        <v>5373</v>
      </c>
      <c r="M1299" s="0" t="s">
        <v>976</v>
      </c>
      <c r="N1299" s="0" t="s">
        <v>98</v>
      </c>
      <c r="O1299" s="0" t="s">
        <v>110</v>
      </c>
      <c r="P1299" s="0" t="s">
        <v>110</v>
      </c>
      <c r="Q1299" s="0" t="s">
        <v>111</v>
      </c>
      <c r="R1299" s="0" t="s">
        <v>5371</v>
      </c>
      <c r="S1299" s="0" t="s">
        <v>5378</v>
      </c>
      <c r="T1299" s="0" t="s">
        <v>3604</v>
      </c>
      <c r="U1299" s="0" t="s">
        <v>3605</v>
      </c>
      <c r="V1299" s="0" t="s">
        <v>3606</v>
      </c>
      <c r="W1299" s="0" t="s">
        <v>3607</v>
      </c>
      <c r="X1299" s="0" t="s">
        <v>3608</v>
      </c>
      <c r="Y1299" s="0" t="s">
        <v>3605</v>
      </c>
      <c r="Z1299" s="0" t="s">
        <v>5861</v>
      </c>
      <c r="AA1299" s="0" t="s">
        <v>5862</v>
      </c>
      <c r="AB1299" s="0" t="s">
        <v>5863</v>
      </c>
      <c r="AC1299" s="0" t="s">
        <v>19</v>
      </c>
      <c r="AD1299" s="0" t="s">
        <v>19</v>
      </c>
      <c r="AE1299" s="0" t="s">
        <v>61</v>
      </c>
      <c r="AF1299" s="0" t="s">
        <v>22</v>
      </c>
      <c r="AG1299" s="0" t="s">
        <v>22</v>
      </c>
      <c r="AH1299" s="0" t="s">
        <v>22</v>
      </c>
      <c r="AI1299" s="0" t="s">
        <v>22</v>
      </c>
      <c r="AJ1299" s="0" t="s">
        <v>3622</v>
      </c>
      <c r="AK1299" s="0" t="s">
        <v>3622</v>
      </c>
    </row>
    <row customHeight="1" ht="11.25">
      <c r="A1300" s="0" t="s">
        <v>22</v>
      </c>
      <c r="B1300" s="0" t="s">
        <v>48</v>
      </c>
      <c r="C1300" s="0" t="s">
        <v>50</v>
      </c>
      <c r="D1300" s="0" t="s">
        <v>22</v>
      </c>
      <c r="E1300" s="0" t="s">
        <v>5864</v>
      </c>
      <c r="F1300" s="0" t="s">
        <v>1257</v>
      </c>
      <c r="G1300" s="0" t="s">
        <v>181</v>
      </c>
      <c r="H1300" s="0" t="s">
        <v>181</v>
      </c>
      <c r="I1300" s="0" t="s">
        <v>182</v>
      </c>
      <c r="J1300" s="0" t="s">
        <v>4353</v>
      </c>
      <c r="K1300" s="0" t="s">
        <v>4354</v>
      </c>
      <c r="L1300" s="0" t="s">
        <v>5865</v>
      </c>
      <c r="M1300" s="0" t="s">
        <v>976</v>
      </c>
      <c r="N1300" s="0" t="s">
        <v>98</v>
      </c>
      <c r="O1300" s="0" t="s">
        <v>181</v>
      </c>
      <c r="P1300" s="0" t="s">
        <v>181</v>
      </c>
      <c r="Q1300" s="0" t="s">
        <v>182</v>
      </c>
      <c r="R1300" s="0" t="s">
        <v>4353</v>
      </c>
      <c r="S1300" s="0" t="s">
        <v>4354</v>
      </c>
      <c r="T1300" s="0" t="s">
        <v>4202</v>
      </c>
      <c r="U1300" s="0" t="s">
        <v>4202</v>
      </c>
      <c r="V1300" s="0" t="s">
        <v>3726</v>
      </c>
      <c r="W1300" s="0" t="s">
        <v>3607</v>
      </c>
      <c r="X1300" s="0" t="s">
        <v>3754</v>
      </c>
      <c r="Y1300" s="0" t="s">
        <v>3733</v>
      </c>
      <c r="Z1300" s="0" t="s">
        <v>1261</v>
      </c>
      <c r="AA1300" s="0" t="s">
        <v>4355</v>
      </c>
      <c r="AB1300" s="0" t="s">
        <v>4356</v>
      </c>
      <c r="AC1300" s="0" t="s">
        <v>19</v>
      </c>
      <c r="AD1300" s="0" t="s">
        <v>19</v>
      </c>
      <c r="AE1300" s="0" t="s">
        <v>61</v>
      </c>
      <c r="AF1300" s="0" t="s">
        <v>22</v>
      </c>
      <c r="AG1300" s="0" t="s">
        <v>22</v>
      </c>
      <c r="AH1300" s="0" t="s">
        <v>22</v>
      </c>
      <c r="AI1300" s="0" t="s">
        <v>22</v>
      </c>
      <c r="AJ1300" s="0" t="s">
        <v>5866</v>
      </c>
      <c r="AK1300" s="0" t="s">
        <v>5866</v>
      </c>
    </row>
    <row customHeight="1" ht="11.25">
      <c r="A1301" s="0" t="s">
        <v>22</v>
      </c>
      <c r="B1301" s="0" t="s">
        <v>48</v>
      </c>
      <c r="C1301" s="0" t="s">
        <v>50</v>
      </c>
      <c r="D1301" s="0" t="s">
        <v>22</v>
      </c>
      <c r="E1301" s="0" t="s">
        <v>5867</v>
      </c>
      <c r="F1301" s="0" t="s">
        <v>1257</v>
      </c>
      <c r="G1301" s="0" t="s">
        <v>1581</v>
      </c>
      <c r="H1301" s="0" t="s">
        <v>1581</v>
      </c>
      <c r="I1301" s="0" t="s">
        <v>1582</v>
      </c>
      <c r="J1301" s="0" t="s">
        <v>5371</v>
      </c>
      <c r="K1301" s="0" t="s">
        <v>5372</v>
      </c>
      <c r="L1301" s="0" t="s">
        <v>5373</v>
      </c>
      <c r="M1301" s="0" t="s">
        <v>976</v>
      </c>
      <c r="N1301" s="0" t="s">
        <v>98</v>
      </c>
      <c r="O1301" s="0" t="s">
        <v>1581</v>
      </c>
      <c r="P1301" s="0" t="s">
        <v>1581</v>
      </c>
      <c r="Q1301" s="0" t="s">
        <v>1582</v>
      </c>
      <c r="R1301" s="0" t="s">
        <v>5371</v>
      </c>
      <c r="S1301" s="0" t="s">
        <v>5372</v>
      </c>
      <c r="T1301" s="0" t="s">
        <v>3604</v>
      </c>
      <c r="U1301" s="0" t="s">
        <v>3605</v>
      </c>
      <c r="V1301" s="0" t="s">
        <v>3606</v>
      </c>
      <c r="W1301" s="0" t="s">
        <v>3607</v>
      </c>
      <c r="X1301" s="0" t="s">
        <v>3608</v>
      </c>
      <c r="Y1301" s="0" t="s">
        <v>3605</v>
      </c>
      <c r="Z1301" s="0" t="s">
        <v>4951</v>
      </c>
      <c r="AA1301" s="0" t="s">
        <v>5868</v>
      </c>
      <c r="AB1301" s="0" t="s">
        <v>5869</v>
      </c>
      <c r="AC1301" s="0" t="s">
        <v>19</v>
      </c>
      <c r="AD1301" s="0" t="s">
        <v>19</v>
      </c>
      <c r="AE1301" s="0" t="s">
        <v>61</v>
      </c>
      <c r="AF1301" s="0" t="s">
        <v>22</v>
      </c>
      <c r="AG1301" s="0" t="s">
        <v>22</v>
      </c>
      <c r="AH1301" s="0" t="s">
        <v>22</v>
      </c>
      <c r="AI1301" s="0" t="s">
        <v>22</v>
      </c>
      <c r="AJ1301" s="0" t="s">
        <v>3622</v>
      </c>
      <c r="AK1301" s="0" t="s">
        <v>3622</v>
      </c>
    </row>
    <row customHeight="1" ht="11.25">
      <c r="A1302" s="0" t="s">
        <v>22</v>
      </c>
      <c r="B1302" s="0" t="s">
        <v>48</v>
      </c>
      <c r="C1302" s="0" t="s">
        <v>50</v>
      </c>
      <c r="D1302" s="0" t="s">
        <v>22</v>
      </c>
      <c r="E1302" s="0" t="s">
        <v>5867</v>
      </c>
      <c r="F1302" s="0" t="s">
        <v>1257</v>
      </c>
      <c r="G1302" s="0" t="s">
        <v>110</v>
      </c>
      <c r="H1302" s="0" t="s">
        <v>110</v>
      </c>
      <c r="I1302" s="0" t="s">
        <v>111</v>
      </c>
      <c r="J1302" s="0" t="s">
        <v>5371</v>
      </c>
      <c r="K1302" s="0" t="s">
        <v>5378</v>
      </c>
      <c r="L1302" s="0" t="s">
        <v>5373</v>
      </c>
      <c r="M1302" s="0" t="s">
        <v>976</v>
      </c>
      <c r="N1302" s="0" t="s">
        <v>98</v>
      </c>
      <c r="O1302" s="0" t="s">
        <v>110</v>
      </c>
      <c r="P1302" s="0" t="s">
        <v>110</v>
      </c>
      <c r="Q1302" s="0" t="s">
        <v>111</v>
      </c>
      <c r="R1302" s="0" t="s">
        <v>5371</v>
      </c>
      <c r="S1302" s="0" t="s">
        <v>5378</v>
      </c>
      <c r="T1302" s="0" t="s">
        <v>3604</v>
      </c>
      <c r="U1302" s="0" t="s">
        <v>3605</v>
      </c>
      <c r="V1302" s="0" t="s">
        <v>3606</v>
      </c>
      <c r="W1302" s="0" t="s">
        <v>3607</v>
      </c>
      <c r="X1302" s="0" t="s">
        <v>3608</v>
      </c>
      <c r="Y1302" s="0" t="s">
        <v>3605</v>
      </c>
      <c r="Z1302" s="0" t="s">
        <v>4951</v>
      </c>
      <c r="AA1302" s="0" t="s">
        <v>5868</v>
      </c>
      <c r="AB1302" s="0" t="s">
        <v>5869</v>
      </c>
      <c r="AC1302" s="0" t="s">
        <v>19</v>
      </c>
      <c r="AD1302" s="0" t="s">
        <v>19</v>
      </c>
      <c r="AE1302" s="0" t="s">
        <v>61</v>
      </c>
      <c r="AF1302" s="0" t="s">
        <v>22</v>
      </c>
      <c r="AG1302" s="0" t="s">
        <v>22</v>
      </c>
      <c r="AH1302" s="0" t="s">
        <v>22</v>
      </c>
      <c r="AI1302" s="0" t="s">
        <v>22</v>
      </c>
      <c r="AJ1302" s="0" t="s">
        <v>3622</v>
      </c>
      <c r="AK1302" s="0" t="s">
        <v>3622</v>
      </c>
    </row>
    <row customHeight="1" ht="11.25">
      <c r="A1303" s="0" t="s">
        <v>22</v>
      </c>
      <c r="B1303" s="0" t="s">
        <v>48</v>
      </c>
      <c r="C1303" s="0" t="s">
        <v>50</v>
      </c>
      <c r="D1303" s="0" t="s">
        <v>22</v>
      </c>
      <c r="E1303" s="0" t="s">
        <v>5870</v>
      </c>
      <c r="F1303" s="0" t="s">
        <v>1269</v>
      </c>
      <c r="G1303" s="0" t="s">
        <v>1581</v>
      </c>
      <c r="H1303" s="0" t="s">
        <v>1581</v>
      </c>
      <c r="I1303" s="0" t="s">
        <v>1582</v>
      </c>
      <c r="J1303" s="0" t="s">
        <v>5371</v>
      </c>
      <c r="K1303" s="0" t="s">
        <v>5372</v>
      </c>
      <c r="L1303" s="0" t="s">
        <v>5373</v>
      </c>
      <c r="M1303" s="0" t="s">
        <v>976</v>
      </c>
      <c r="N1303" s="0" t="s">
        <v>98</v>
      </c>
      <c r="O1303" s="0" t="s">
        <v>1581</v>
      </c>
      <c r="P1303" s="0" t="s">
        <v>1581</v>
      </c>
      <c r="Q1303" s="0" t="s">
        <v>1582</v>
      </c>
      <c r="R1303" s="0" t="s">
        <v>5371</v>
      </c>
      <c r="S1303" s="0" t="s">
        <v>5372</v>
      </c>
      <c r="T1303" s="0" t="s">
        <v>3604</v>
      </c>
      <c r="U1303" s="0" t="s">
        <v>3605</v>
      </c>
      <c r="V1303" s="0" t="s">
        <v>3606</v>
      </c>
      <c r="W1303" s="0" t="s">
        <v>3607</v>
      </c>
      <c r="X1303" s="0" t="s">
        <v>3608</v>
      </c>
      <c r="Y1303" s="0" t="s">
        <v>3605</v>
      </c>
      <c r="Z1303" s="0" t="s">
        <v>5871</v>
      </c>
      <c r="AA1303" s="0" t="s">
        <v>5872</v>
      </c>
      <c r="AB1303" s="0" t="s">
        <v>5873</v>
      </c>
      <c r="AC1303" s="0" t="s">
        <v>61</v>
      </c>
      <c r="AD1303" s="0" t="s">
        <v>19</v>
      </c>
      <c r="AE1303" s="0" t="s">
        <v>19</v>
      </c>
      <c r="AF1303" s="0" t="s">
        <v>3630</v>
      </c>
      <c r="AG1303" s="0" t="s">
        <v>3630</v>
      </c>
      <c r="AH1303" s="0" t="s">
        <v>22</v>
      </c>
      <c r="AI1303" s="0" t="s">
        <v>22</v>
      </c>
      <c r="AJ1303" s="0" t="s">
        <v>22</v>
      </c>
      <c r="AK1303" s="0" t="s">
        <v>22</v>
      </c>
    </row>
    <row customHeight="1" ht="11.25">
      <c r="A1304" s="0" t="s">
        <v>22</v>
      </c>
      <c r="B1304" s="0" t="s">
        <v>48</v>
      </c>
      <c r="C1304" s="0" t="s">
        <v>50</v>
      </c>
      <c r="D1304" s="0" t="s">
        <v>22</v>
      </c>
      <c r="E1304" s="0" t="s">
        <v>5870</v>
      </c>
      <c r="F1304" s="0" t="s">
        <v>1269</v>
      </c>
      <c r="G1304" s="0" t="s">
        <v>110</v>
      </c>
      <c r="H1304" s="0" t="s">
        <v>110</v>
      </c>
      <c r="I1304" s="0" t="s">
        <v>111</v>
      </c>
      <c r="J1304" s="0" t="s">
        <v>5371</v>
      </c>
      <c r="K1304" s="0" t="s">
        <v>5378</v>
      </c>
      <c r="L1304" s="0" t="s">
        <v>5373</v>
      </c>
      <c r="M1304" s="0" t="s">
        <v>976</v>
      </c>
      <c r="N1304" s="0" t="s">
        <v>98</v>
      </c>
      <c r="O1304" s="0" t="s">
        <v>110</v>
      </c>
      <c r="P1304" s="0" t="s">
        <v>110</v>
      </c>
      <c r="Q1304" s="0" t="s">
        <v>111</v>
      </c>
      <c r="R1304" s="0" t="s">
        <v>5371</v>
      </c>
      <c r="S1304" s="0" t="s">
        <v>5378</v>
      </c>
      <c r="T1304" s="0" t="s">
        <v>3604</v>
      </c>
      <c r="U1304" s="0" t="s">
        <v>3605</v>
      </c>
      <c r="V1304" s="0" t="s">
        <v>3606</v>
      </c>
      <c r="W1304" s="0" t="s">
        <v>3607</v>
      </c>
      <c r="X1304" s="0" t="s">
        <v>3608</v>
      </c>
      <c r="Y1304" s="0" t="s">
        <v>3605</v>
      </c>
      <c r="Z1304" s="0" t="s">
        <v>5871</v>
      </c>
      <c r="AA1304" s="0" t="s">
        <v>5872</v>
      </c>
      <c r="AB1304" s="0" t="s">
        <v>5873</v>
      </c>
      <c r="AC1304" s="0" t="s">
        <v>61</v>
      </c>
      <c r="AD1304" s="0" t="s">
        <v>19</v>
      </c>
      <c r="AE1304" s="0" t="s">
        <v>19</v>
      </c>
      <c r="AF1304" s="0" t="s">
        <v>3630</v>
      </c>
      <c r="AG1304" s="0" t="s">
        <v>3630</v>
      </c>
      <c r="AH1304" s="0" t="s">
        <v>22</v>
      </c>
      <c r="AI1304" s="0" t="s">
        <v>22</v>
      </c>
      <c r="AJ1304" s="0" t="s">
        <v>22</v>
      </c>
      <c r="AK1304" s="0" t="s">
        <v>22</v>
      </c>
    </row>
    <row customHeight="1" ht="11.25">
      <c r="A1305" s="0" t="s">
        <v>22</v>
      </c>
      <c r="B1305" s="0" t="s">
        <v>48</v>
      </c>
      <c r="C1305" s="0" t="s">
        <v>50</v>
      </c>
      <c r="D1305" s="0" t="s">
        <v>22</v>
      </c>
      <c r="E1305" s="0" t="s">
        <v>5874</v>
      </c>
      <c r="F1305" s="0" t="s">
        <v>1257</v>
      </c>
      <c r="G1305" s="0" t="s">
        <v>192</v>
      </c>
      <c r="H1305" s="0" t="s">
        <v>192</v>
      </c>
      <c r="I1305" s="0" t="s">
        <v>193</v>
      </c>
      <c r="J1305" s="0" t="s">
        <v>5587</v>
      </c>
      <c r="K1305" s="0" t="s">
        <v>5588</v>
      </c>
      <c r="L1305" s="0" t="s">
        <v>5875</v>
      </c>
      <c r="M1305" s="0" t="s">
        <v>976</v>
      </c>
      <c r="N1305" s="0" t="s">
        <v>98</v>
      </c>
      <c r="O1305" s="0" t="s">
        <v>192</v>
      </c>
      <c r="P1305" s="0" t="s">
        <v>192</v>
      </c>
      <c r="Q1305" s="0" t="s">
        <v>193</v>
      </c>
      <c r="R1305" s="0" t="s">
        <v>5587</v>
      </c>
      <c r="S1305" s="0" t="s">
        <v>5588</v>
      </c>
      <c r="T1305" s="0" t="s">
        <v>3604</v>
      </c>
      <c r="U1305" s="0" t="s">
        <v>3605</v>
      </c>
      <c r="V1305" s="0" t="s">
        <v>3606</v>
      </c>
      <c r="W1305" s="0" t="s">
        <v>3607</v>
      </c>
      <c r="X1305" s="0" t="s">
        <v>3608</v>
      </c>
      <c r="Y1305" s="0" t="s">
        <v>3605</v>
      </c>
      <c r="Z1305" s="0" t="s">
        <v>5876</v>
      </c>
      <c r="AA1305" s="0" t="s">
        <v>5584</v>
      </c>
      <c r="AB1305" s="0" t="s">
        <v>5877</v>
      </c>
      <c r="AC1305" s="0" t="s">
        <v>19</v>
      </c>
      <c r="AD1305" s="0" t="s">
        <v>19</v>
      </c>
      <c r="AE1305" s="0" t="s">
        <v>61</v>
      </c>
      <c r="AF1305" s="0" t="s">
        <v>22</v>
      </c>
      <c r="AG1305" s="0" t="s">
        <v>22</v>
      </c>
      <c r="AH1305" s="0" t="s">
        <v>22</v>
      </c>
      <c r="AI1305" s="0" t="s">
        <v>22</v>
      </c>
      <c r="AJ1305" s="0" t="s">
        <v>3622</v>
      </c>
      <c r="AK1305" s="0" t="s">
        <v>3622</v>
      </c>
    </row>
    <row customHeight="1" ht="11.25">
      <c r="A1306" s="0" t="s">
        <v>22</v>
      </c>
      <c r="B1306" s="0" t="s">
        <v>48</v>
      </c>
      <c r="C1306" s="0" t="s">
        <v>50</v>
      </c>
      <c r="D1306" s="0" t="s">
        <v>22</v>
      </c>
      <c r="E1306" s="0" t="s">
        <v>5874</v>
      </c>
      <c r="F1306" s="0" t="s">
        <v>1257</v>
      </c>
      <c r="G1306" s="0" t="s">
        <v>192</v>
      </c>
      <c r="H1306" s="0" t="s">
        <v>192</v>
      </c>
      <c r="I1306" s="0" t="s">
        <v>193</v>
      </c>
      <c r="J1306" s="0" t="s">
        <v>5587</v>
      </c>
      <c r="K1306" s="0" t="s">
        <v>5588</v>
      </c>
      <c r="L1306" s="0" t="s">
        <v>5875</v>
      </c>
      <c r="M1306" s="0" t="s">
        <v>976</v>
      </c>
      <c r="N1306" s="0" t="s">
        <v>98</v>
      </c>
      <c r="O1306" s="0" t="s">
        <v>192</v>
      </c>
      <c r="P1306" s="0" t="s">
        <v>192</v>
      </c>
      <c r="Q1306" s="0" t="s">
        <v>193</v>
      </c>
      <c r="R1306" s="0" t="s">
        <v>5587</v>
      </c>
      <c r="S1306" s="0" t="s">
        <v>5588</v>
      </c>
      <c r="T1306" s="0" t="s">
        <v>3604</v>
      </c>
      <c r="U1306" s="0" t="s">
        <v>3605</v>
      </c>
      <c r="V1306" s="0" t="s">
        <v>3606</v>
      </c>
      <c r="W1306" s="0" t="s">
        <v>3607</v>
      </c>
      <c r="X1306" s="0" t="s">
        <v>3608</v>
      </c>
      <c r="Y1306" s="0" t="s">
        <v>3605</v>
      </c>
      <c r="Z1306" s="0" t="s">
        <v>5876</v>
      </c>
      <c r="AA1306" s="0" t="s">
        <v>5584</v>
      </c>
      <c r="AB1306" s="0" t="s">
        <v>5877</v>
      </c>
      <c r="AC1306" s="0" t="s">
        <v>19</v>
      </c>
      <c r="AD1306" s="0" t="s">
        <v>19</v>
      </c>
      <c r="AE1306" s="0" t="s">
        <v>61</v>
      </c>
      <c r="AF1306" s="0" t="s">
        <v>22</v>
      </c>
      <c r="AG1306" s="0" t="s">
        <v>22</v>
      </c>
      <c r="AH1306" s="0" t="s">
        <v>22</v>
      </c>
      <c r="AI1306" s="0" t="s">
        <v>22</v>
      </c>
      <c r="AJ1306" s="0" t="s">
        <v>3622</v>
      </c>
      <c r="AK1306" s="0" t="s">
        <v>3622</v>
      </c>
    </row>
    <row customHeight="1" ht="11.25">
      <c r="A1307" s="0" t="s">
        <v>22</v>
      </c>
      <c r="B1307" s="0" t="s">
        <v>48</v>
      </c>
      <c r="C1307" s="0" t="s">
        <v>50</v>
      </c>
      <c r="D1307" s="0" t="s">
        <v>22</v>
      </c>
      <c r="E1307" s="0" t="s">
        <v>5878</v>
      </c>
      <c r="F1307" s="0" t="s">
        <v>1257</v>
      </c>
      <c r="G1307" s="0" t="s">
        <v>1581</v>
      </c>
      <c r="H1307" s="0" t="s">
        <v>1581</v>
      </c>
      <c r="I1307" s="0" t="s">
        <v>1582</v>
      </c>
      <c r="J1307" s="0" t="s">
        <v>5879</v>
      </c>
      <c r="K1307" s="0" t="s">
        <v>5880</v>
      </c>
      <c r="L1307" s="0" t="s">
        <v>5881</v>
      </c>
      <c r="M1307" s="0" t="s">
        <v>976</v>
      </c>
      <c r="N1307" s="0" t="s">
        <v>98</v>
      </c>
      <c r="O1307" s="0" t="s">
        <v>1581</v>
      </c>
      <c r="P1307" s="0" t="s">
        <v>1581</v>
      </c>
      <c r="Q1307" s="0" t="s">
        <v>1582</v>
      </c>
      <c r="R1307" s="0" t="s">
        <v>5879</v>
      </c>
      <c r="S1307" s="0" t="s">
        <v>5880</v>
      </c>
      <c r="T1307" s="0" t="s">
        <v>3604</v>
      </c>
      <c r="U1307" s="0" t="s">
        <v>3605</v>
      </c>
      <c r="V1307" s="0" t="s">
        <v>3606</v>
      </c>
      <c r="W1307" s="0" t="s">
        <v>3607</v>
      </c>
      <c r="X1307" s="0" t="s">
        <v>3608</v>
      </c>
      <c r="Y1307" s="0" t="s">
        <v>3605</v>
      </c>
      <c r="Z1307" s="0" t="s">
        <v>5882</v>
      </c>
      <c r="AA1307" s="0" t="s">
        <v>5883</v>
      </c>
      <c r="AB1307" s="0" t="s">
        <v>5884</v>
      </c>
      <c r="AC1307" s="0" t="s">
        <v>19</v>
      </c>
      <c r="AD1307" s="0" t="s">
        <v>19</v>
      </c>
      <c r="AE1307" s="0" t="s">
        <v>61</v>
      </c>
      <c r="AF1307" s="0" t="s">
        <v>22</v>
      </c>
      <c r="AG1307" s="0" t="s">
        <v>22</v>
      </c>
      <c r="AH1307" s="0" t="s">
        <v>22</v>
      </c>
      <c r="AI1307" s="0" t="s">
        <v>22</v>
      </c>
      <c r="AJ1307" s="0" t="s">
        <v>3622</v>
      </c>
      <c r="AK1307" s="0" t="s">
        <v>3622</v>
      </c>
    </row>
    <row customHeight="1" ht="11.25">
      <c r="A1308" s="0" t="s">
        <v>22</v>
      </c>
      <c r="B1308" s="0" t="s">
        <v>48</v>
      </c>
      <c r="C1308" s="0" t="s">
        <v>50</v>
      </c>
      <c r="D1308" s="0" t="s">
        <v>22</v>
      </c>
      <c r="E1308" s="0" t="s">
        <v>5878</v>
      </c>
      <c r="F1308" s="0" t="s">
        <v>1257</v>
      </c>
      <c r="G1308" s="0" t="s">
        <v>110</v>
      </c>
      <c r="H1308" s="0" t="s">
        <v>110</v>
      </c>
      <c r="I1308" s="0" t="s">
        <v>111</v>
      </c>
      <c r="J1308" s="0" t="s">
        <v>5879</v>
      </c>
      <c r="K1308" s="0" t="s">
        <v>5885</v>
      </c>
      <c r="L1308" s="0" t="s">
        <v>5881</v>
      </c>
      <c r="M1308" s="0" t="s">
        <v>976</v>
      </c>
      <c r="N1308" s="0" t="s">
        <v>98</v>
      </c>
      <c r="O1308" s="0" t="s">
        <v>110</v>
      </c>
      <c r="P1308" s="0" t="s">
        <v>110</v>
      </c>
      <c r="Q1308" s="0" t="s">
        <v>111</v>
      </c>
      <c r="R1308" s="0" t="s">
        <v>5879</v>
      </c>
      <c r="S1308" s="0" t="s">
        <v>5885</v>
      </c>
      <c r="T1308" s="0" t="s">
        <v>3604</v>
      </c>
      <c r="U1308" s="0" t="s">
        <v>3605</v>
      </c>
      <c r="V1308" s="0" t="s">
        <v>3606</v>
      </c>
      <c r="W1308" s="0" t="s">
        <v>3607</v>
      </c>
      <c r="X1308" s="0" t="s">
        <v>3608</v>
      </c>
      <c r="Y1308" s="0" t="s">
        <v>3605</v>
      </c>
      <c r="Z1308" s="0" t="s">
        <v>5882</v>
      </c>
      <c r="AA1308" s="0" t="s">
        <v>5883</v>
      </c>
      <c r="AB1308" s="0" t="s">
        <v>5884</v>
      </c>
      <c r="AC1308" s="0" t="s">
        <v>19</v>
      </c>
      <c r="AD1308" s="0" t="s">
        <v>19</v>
      </c>
      <c r="AE1308" s="0" t="s">
        <v>61</v>
      </c>
      <c r="AF1308" s="0" t="s">
        <v>22</v>
      </c>
      <c r="AG1308" s="0" t="s">
        <v>22</v>
      </c>
      <c r="AH1308" s="0" t="s">
        <v>22</v>
      </c>
      <c r="AI1308" s="0" t="s">
        <v>22</v>
      </c>
      <c r="AJ1308" s="0" t="s">
        <v>3622</v>
      </c>
      <c r="AK1308" s="0" t="s">
        <v>3622</v>
      </c>
    </row>
    <row customHeight="1" ht="11.25">
      <c r="A1309" s="0" t="s">
        <v>22</v>
      </c>
      <c r="B1309" s="0" t="s">
        <v>48</v>
      </c>
      <c r="C1309" s="0" t="s">
        <v>50</v>
      </c>
      <c r="D1309" s="0" t="s">
        <v>22</v>
      </c>
      <c r="E1309" s="0" t="s">
        <v>5886</v>
      </c>
      <c r="F1309" s="0" t="s">
        <v>1257</v>
      </c>
      <c r="G1309" s="0" t="s">
        <v>181</v>
      </c>
      <c r="H1309" s="0" t="s">
        <v>181</v>
      </c>
      <c r="I1309" s="0" t="s">
        <v>182</v>
      </c>
      <c r="J1309" s="0" t="s">
        <v>5724</v>
      </c>
      <c r="K1309" s="0" t="s">
        <v>5725</v>
      </c>
      <c r="L1309" s="0" t="s">
        <v>976</v>
      </c>
      <c r="M1309" s="0" t="s">
        <v>976</v>
      </c>
      <c r="N1309" s="0" t="s">
        <v>98</v>
      </c>
      <c r="O1309" s="0" t="s">
        <v>181</v>
      </c>
      <c r="P1309" s="0" t="s">
        <v>181</v>
      </c>
      <c r="Q1309" s="0" t="s">
        <v>182</v>
      </c>
      <c r="R1309" s="0" t="s">
        <v>5724</v>
      </c>
      <c r="S1309" s="0" t="s">
        <v>5725</v>
      </c>
      <c r="T1309" s="0" t="s">
        <v>3604</v>
      </c>
      <c r="U1309" s="0" t="s">
        <v>3707</v>
      </c>
      <c r="V1309" s="0" t="s">
        <v>3718</v>
      </c>
      <c r="W1309" s="0" t="s">
        <v>3607</v>
      </c>
      <c r="X1309" s="0" t="s">
        <v>3700</v>
      </c>
      <c r="Y1309" s="0" t="s">
        <v>3605</v>
      </c>
      <c r="Z1309" s="0" t="s">
        <v>3719</v>
      </c>
      <c r="AA1309" s="0" t="s">
        <v>3710</v>
      </c>
      <c r="AB1309" s="0" t="s">
        <v>3720</v>
      </c>
      <c r="AC1309" s="0" t="s">
        <v>19</v>
      </c>
      <c r="AD1309" s="0" t="s">
        <v>19</v>
      </c>
      <c r="AE1309" s="0" t="s">
        <v>61</v>
      </c>
      <c r="AF1309" s="0" t="s">
        <v>22</v>
      </c>
      <c r="AG1309" s="0" t="s">
        <v>22</v>
      </c>
      <c r="AH1309" s="0" t="s">
        <v>22</v>
      </c>
      <c r="AI1309" s="0" t="s">
        <v>22</v>
      </c>
      <c r="AJ1309" s="0" t="s">
        <v>5887</v>
      </c>
      <c r="AK1309" s="0" t="s">
        <v>5887</v>
      </c>
    </row>
    <row customHeight="1" ht="11.25">
      <c r="A1310" s="0" t="s">
        <v>22</v>
      </c>
      <c r="B1310" s="0" t="s">
        <v>48</v>
      </c>
      <c r="C1310" s="0" t="s">
        <v>50</v>
      </c>
      <c r="D1310" s="0" t="s">
        <v>22</v>
      </c>
      <c r="E1310" s="0" t="s">
        <v>5888</v>
      </c>
      <c r="F1310" s="0" t="s">
        <v>1257</v>
      </c>
      <c r="G1310" s="0" t="s">
        <v>178</v>
      </c>
      <c r="H1310" s="0" t="s">
        <v>178</v>
      </c>
      <c r="I1310" s="0" t="s">
        <v>179</v>
      </c>
      <c r="J1310" s="0" t="s">
        <v>5889</v>
      </c>
      <c r="K1310" s="0" t="s">
        <v>5890</v>
      </c>
      <c r="L1310" s="0" t="s">
        <v>5889</v>
      </c>
      <c r="M1310" s="0" t="s">
        <v>5891</v>
      </c>
      <c r="N1310" s="0" t="s">
        <v>98</v>
      </c>
      <c r="O1310" s="0" t="s">
        <v>178</v>
      </c>
      <c r="P1310" s="0" t="s">
        <v>178</v>
      </c>
      <c r="Q1310" s="0" t="s">
        <v>179</v>
      </c>
      <c r="R1310" s="0" t="s">
        <v>5889</v>
      </c>
      <c r="S1310" s="0" t="s">
        <v>5890</v>
      </c>
      <c r="T1310" s="0" t="s">
        <v>3604</v>
      </c>
      <c r="U1310" s="0" t="s">
        <v>3605</v>
      </c>
      <c r="V1310" s="0" t="s">
        <v>3606</v>
      </c>
      <c r="W1310" s="0" t="s">
        <v>3607</v>
      </c>
      <c r="X1310" s="0" t="s">
        <v>3608</v>
      </c>
      <c r="Y1310" s="0" t="s">
        <v>3605</v>
      </c>
      <c r="Z1310" s="0" t="s">
        <v>5892</v>
      </c>
      <c r="AA1310" s="0" t="s">
        <v>5056</v>
      </c>
      <c r="AB1310" s="0" t="s">
        <v>5893</v>
      </c>
      <c r="AC1310" s="0" t="s">
        <v>19</v>
      </c>
      <c r="AD1310" s="0" t="s">
        <v>19</v>
      </c>
      <c r="AE1310" s="0" t="s">
        <v>61</v>
      </c>
      <c r="AF1310" s="0" t="s">
        <v>22</v>
      </c>
      <c r="AG1310" s="0" t="s">
        <v>22</v>
      </c>
      <c r="AH1310" s="0" t="s">
        <v>22</v>
      </c>
      <c r="AI1310" s="0" t="s">
        <v>22</v>
      </c>
      <c r="AJ1310" s="0" t="s">
        <v>3622</v>
      </c>
      <c r="AK1310" s="0" t="s">
        <v>3622</v>
      </c>
    </row>
    <row customHeight="1" ht="11.25">
      <c r="A1311" s="0" t="s">
        <v>22</v>
      </c>
      <c r="B1311" s="0" t="s">
        <v>48</v>
      </c>
      <c r="C1311" s="0" t="s">
        <v>50</v>
      </c>
      <c r="D1311" s="0" t="s">
        <v>22</v>
      </c>
      <c r="E1311" s="0" t="s">
        <v>5888</v>
      </c>
      <c r="F1311" s="0" t="s">
        <v>1257</v>
      </c>
      <c r="G1311" s="0" t="s">
        <v>178</v>
      </c>
      <c r="H1311" s="0" t="s">
        <v>178</v>
      </c>
      <c r="I1311" s="0" t="s">
        <v>179</v>
      </c>
      <c r="J1311" s="0" t="s">
        <v>5889</v>
      </c>
      <c r="K1311" s="0" t="s">
        <v>5890</v>
      </c>
      <c r="L1311" s="0" t="s">
        <v>5889</v>
      </c>
      <c r="M1311" s="0" t="s">
        <v>5891</v>
      </c>
      <c r="N1311" s="0" t="s">
        <v>98</v>
      </c>
      <c r="O1311" s="0" t="s">
        <v>178</v>
      </c>
      <c r="P1311" s="0" t="s">
        <v>178</v>
      </c>
      <c r="Q1311" s="0" t="s">
        <v>179</v>
      </c>
      <c r="R1311" s="0" t="s">
        <v>5889</v>
      </c>
      <c r="S1311" s="0" t="s">
        <v>5890</v>
      </c>
      <c r="T1311" s="0" t="s">
        <v>3604</v>
      </c>
      <c r="U1311" s="0" t="s">
        <v>3605</v>
      </c>
      <c r="V1311" s="0" t="s">
        <v>3606</v>
      </c>
      <c r="W1311" s="0" t="s">
        <v>3607</v>
      </c>
      <c r="X1311" s="0" t="s">
        <v>3608</v>
      </c>
      <c r="Y1311" s="0" t="s">
        <v>3605</v>
      </c>
      <c r="Z1311" s="0" t="s">
        <v>5892</v>
      </c>
      <c r="AA1311" s="0" t="s">
        <v>5056</v>
      </c>
      <c r="AB1311" s="0" t="s">
        <v>5893</v>
      </c>
      <c r="AC1311" s="0" t="s">
        <v>19</v>
      </c>
      <c r="AD1311" s="0" t="s">
        <v>19</v>
      </c>
      <c r="AE1311" s="0" t="s">
        <v>61</v>
      </c>
      <c r="AF1311" s="0" t="s">
        <v>22</v>
      </c>
      <c r="AG1311" s="0" t="s">
        <v>22</v>
      </c>
      <c r="AH1311" s="0" t="s">
        <v>22</v>
      </c>
      <c r="AI1311" s="0" t="s">
        <v>22</v>
      </c>
      <c r="AJ1311" s="0" t="s">
        <v>3622</v>
      </c>
      <c r="AK1311" s="0" t="s">
        <v>3622</v>
      </c>
    </row>
    <row customHeight="1" ht="11.25">
      <c r="A1312" s="0" t="s">
        <v>22</v>
      </c>
      <c r="B1312" s="0" t="s">
        <v>48</v>
      </c>
      <c r="C1312" s="0" t="s">
        <v>50</v>
      </c>
      <c r="D1312" s="0" t="s">
        <v>22</v>
      </c>
      <c r="E1312" s="0" t="s">
        <v>5894</v>
      </c>
      <c r="F1312" s="0" t="s">
        <v>1257</v>
      </c>
      <c r="G1312" s="0" t="s">
        <v>148</v>
      </c>
      <c r="H1312" s="0" t="s">
        <v>148</v>
      </c>
      <c r="I1312" s="0" t="s">
        <v>149</v>
      </c>
      <c r="J1312" s="0" t="s">
        <v>5895</v>
      </c>
      <c r="K1312" s="0" t="s">
        <v>5896</v>
      </c>
      <c r="L1312" s="0" t="s">
        <v>5897</v>
      </c>
      <c r="M1312" s="0" t="s">
        <v>1261</v>
      </c>
      <c r="N1312" s="0" t="s">
        <v>98</v>
      </c>
      <c r="O1312" s="0" t="s">
        <v>148</v>
      </c>
      <c r="P1312" s="0" t="s">
        <v>148</v>
      </c>
      <c r="Q1312" s="0" t="s">
        <v>149</v>
      </c>
      <c r="R1312" s="0" t="s">
        <v>5895</v>
      </c>
      <c r="S1312" s="0" t="s">
        <v>5896</v>
      </c>
      <c r="T1312" s="0" t="s">
        <v>3604</v>
      </c>
      <c r="U1312" s="0" t="s">
        <v>3605</v>
      </c>
      <c r="V1312" s="0" t="s">
        <v>3606</v>
      </c>
      <c r="W1312" s="0" t="s">
        <v>3607</v>
      </c>
      <c r="X1312" s="0" t="s">
        <v>3608</v>
      </c>
      <c r="Y1312" s="0" t="s">
        <v>3605</v>
      </c>
      <c r="Z1312" s="0" t="s">
        <v>5898</v>
      </c>
      <c r="AA1312" s="0" t="s">
        <v>3796</v>
      </c>
      <c r="AB1312" s="0" t="s">
        <v>5899</v>
      </c>
      <c r="AC1312" s="0" t="s">
        <v>19</v>
      </c>
      <c r="AD1312" s="0" t="s">
        <v>19</v>
      </c>
      <c r="AE1312" s="0" t="s">
        <v>61</v>
      </c>
      <c r="AF1312" s="0" t="s">
        <v>22</v>
      </c>
      <c r="AG1312" s="0" t="s">
        <v>22</v>
      </c>
      <c r="AH1312" s="0" t="s">
        <v>22</v>
      </c>
      <c r="AI1312" s="0" t="s">
        <v>22</v>
      </c>
      <c r="AJ1312" s="0" t="s">
        <v>118</v>
      </c>
      <c r="AK1312" s="0" t="s">
        <v>118</v>
      </c>
    </row>
    <row customHeight="1" ht="11.25">
      <c r="A1313" s="0" t="s">
        <v>22</v>
      </c>
      <c r="B1313" s="0" t="s">
        <v>48</v>
      </c>
      <c r="C1313" s="0" t="s">
        <v>50</v>
      </c>
      <c r="D1313" s="0" t="s">
        <v>22</v>
      </c>
      <c r="E1313" s="0" t="s">
        <v>5894</v>
      </c>
      <c r="F1313" s="0" t="s">
        <v>1257</v>
      </c>
      <c r="G1313" s="0" t="s">
        <v>148</v>
      </c>
      <c r="H1313" s="0" t="s">
        <v>148</v>
      </c>
      <c r="I1313" s="0" t="s">
        <v>149</v>
      </c>
      <c r="J1313" s="0" t="s">
        <v>5895</v>
      </c>
      <c r="K1313" s="0" t="s">
        <v>5896</v>
      </c>
      <c r="L1313" s="0" t="s">
        <v>5897</v>
      </c>
      <c r="M1313" s="0" t="s">
        <v>1261</v>
      </c>
      <c r="N1313" s="0" t="s">
        <v>98</v>
      </c>
      <c r="O1313" s="0" t="s">
        <v>148</v>
      </c>
      <c r="P1313" s="0" t="s">
        <v>148</v>
      </c>
      <c r="Q1313" s="0" t="s">
        <v>149</v>
      </c>
      <c r="R1313" s="0" t="s">
        <v>5895</v>
      </c>
      <c r="S1313" s="0" t="s">
        <v>5896</v>
      </c>
      <c r="T1313" s="0" t="s">
        <v>3604</v>
      </c>
      <c r="U1313" s="0" t="s">
        <v>3605</v>
      </c>
      <c r="V1313" s="0" t="s">
        <v>3606</v>
      </c>
      <c r="W1313" s="0" t="s">
        <v>3607</v>
      </c>
      <c r="X1313" s="0" t="s">
        <v>3608</v>
      </c>
      <c r="Y1313" s="0" t="s">
        <v>3605</v>
      </c>
      <c r="Z1313" s="0" t="s">
        <v>5898</v>
      </c>
      <c r="AA1313" s="0" t="s">
        <v>3796</v>
      </c>
      <c r="AB1313" s="0" t="s">
        <v>5899</v>
      </c>
      <c r="AC1313" s="0" t="s">
        <v>19</v>
      </c>
      <c r="AD1313" s="0" t="s">
        <v>19</v>
      </c>
      <c r="AE1313" s="0" t="s">
        <v>61</v>
      </c>
      <c r="AF1313" s="0" t="s">
        <v>22</v>
      </c>
      <c r="AG1313" s="0" t="s">
        <v>22</v>
      </c>
      <c r="AH1313" s="0" t="s">
        <v>22</v>
      </c>
      <c r="AI1313" s="0" t="s">
        <v>22</v>
      </c>
      <c r="AJ1313" s="0" t="s">
        <v>118</v>
      </c>
      <c r="AK1313" s="0" t="s">
        <v>118</v>
      </c>
    </row>
    <row customHeight="1" ht="11.25">
      <c r="A1314" s="0" t="s">
        <v>22</v>
      </c>
      <c r="B1314" s="0" t="s">
        <v>48</v>
      </c>
      <c r="C1314" s="0" t="s">
        <v>50</v>
      </c>
      <c r="D1314" s="0" t="s">
        <v>22</v>
      </c>
      <c r="E1314" s="0" t="s">
        <v>5900</v>
      </c>
      <c r="F1314" s="0" t="s">
        <v>1257</v>
      </c>
      <c r="G1314" s="0" t="s">
        <v>195</v>
      </c>
      <c r="H1314" s="0" t="s">
        <v>195</v>
      </c>
      <c r="I1314" s="0" t="s">
        <v>196</v>
      </c>
      <c r="J1314" s="0" t="s">
        <v>5222</v>
      </c>
      <c r="K1314" s="0" t="s">
        <v>5223</v>
      </c>
      <c r="L1314" s="0" t="s">
        <v>5901</v>
      </c>
      <c r="M1314" s="0" t="s">
        <v>976</v>
      </c>
      <c r="N1314" s="0" t="s">
        <v>98</v>
      </c>
      <c r="O1314" s="0" t="s">
        <v>195</v>
      </c>
      <c r="P1314" s="0" t="s">
        <v>195</v>
      </c>
      <c r="Q1314" s="0" t="s">
        <v>196</v>
      </c>
      <c r="R1314" s="0" t="s">
        <v>5222</v>
      </c>
      <c r="S1314" s="0" t="s">
        <v>5223</v>
      </c>
      <c r="T1314" s="0" t="s">
        <v>3604</v>
      </c>
      <c r="U1314" s="0" t="s">
        <v>3707</v>
      </c>
      <c r="V1314" s="0" t="s">
        <v>5208</v>
      </c>
      <c r="W1314" s="0" t="s">
        <v>3607</v>
      </c>
      <c r="X1314" s="0" t="s">
        <v>3700</v>
      </c>
      <c r="Y1314" s="0" t="s">
        <v>3605</v>
      </c>
      <c r="Z1314" s="0" t="s">
        <v>5209</v>
      </c>
      <c r="AA1314" s="0" t="s">
        <v>3710</v>
      </c>
      <c r="AB1314" s="0" t="s">
        <v>5210</v>
      </c>
      <c r="AC1314" s="0" t="s">
        <v>19</v>
      </c>
      <c r="AD1314" s="0" t="s">
        <v>19</v>
      </c>
      <c r="AE1314" s="0" t="s">
        <v>61</v>
      </c>
      <c r="AF1314" s="0" t="s">
        <v>22</v>
      </c>
      <c r="AG1314" s="0" t="s">
        <v>22</v>
      </c>
      <c r="AH1314" s="0" t="s">
        <v>22</v>
      </c>
      <c r="AI1314" s="0" t="s">
        <v>22</v>
      </c>
      <c r="AJ1314" s="0" t="s">
        <v>101</v>
      </c>
      <c r="AK1314" s="0" t="s">
        <v>101</v>
      </c>
    </row>
    <row customHeight="1" ht="11.25">
      <c r="A1315" s="0" t="s">
        <v>22</v>
      </c>
      <c r="B1315" s="0" t="s">
        <v>48</v>
      </c>
      <c r="C1315" s="0" t="s">
        <v>50</v>
      </c>
      <c r="D1315" s="0" t="s">
        <v>22</v>
      </c>
      <c r="E1315" s="0" t="s">
        <v>5902</v>
      </c>
      <c r="F1315" s="0" t="s">
        <v>1257</v>
      </c>
      <c r="G1315" s="0" t="s">
        <v>1581</v>
      </c>
      <c r="H1315" s="0" t="s">
        <v>1581</v>
      </c>
      <c r="I1315" s="0" t="s">
        <v>1582</v>
      </c>
      <c r="J1315" s="0" t="s">
        <v>5371</v>
      </c>
      <c r="K1315" s="0" t="s">
        <v>5372</v>
      </c>
      <c r="L1315" s="0" t="s">
        <v>5373</v>
      </c>
      <c r="M1315" s="0" t="s">
        <v>976</v>
      </c>
      <c r="N1315" s="0" t="s">
        <v>98</v>
      </c>
      <c r="O1315" s="0" t="s">
        <v>1581</v>
      </c>
      <c r="P1315" s="0" t="s">
        <v>1581</v>
      </c>
      <c r="Q1315" s="0" t="s">
        <v>1582</v>
      </c>
      <c r="R1315" s="0" t="s">
        <v>5371</v>
      </c>
      <c r="S1315" s="0" t="s">
        <v>5372</v>
      </c>
      <c r="T1315" s="0" t="s">
        <v>3604</v>
      </c>
      <c r="U1315" s="0" t="s">
        <v>3605</v>
      </c>
      <c r="V1315" s="0" t="s">
        <v>3606</v>
      </c>
      <c r="W1315" s="0" t="s">
        <v>3607</v>
      </c>
      <c r="X1315" s="0" t="s">
        <v>3608</v>
      </c>
      <c r="Y1315" s="0" t="s">
        <v>3605</v>
      </c>
      <c r="Z1315" s="0" t="s">
        <v>5903</v>
      </c>
      <c r="AA1315" s="0" t="s">
        <v>5584</v>
      </c>
      <c r="AB1315" s="0" t="s">
        <v>5904</v>
      </c>
      <c r="AC1315" s="0" t="s">
        <v>19</v>
      </c>
      <c r="AD1315" s="0" t="s">
        <v>19</v>
      </c>
      <c r="AE1315" s="0" t="s">
        <v>61</v>
      </c>
      <c r="AF1315" s="0" t="s">
        <v>22</v>
      </c>
      <c r="AG1315" s="0" t="s">
        <v>22</v>
      </c>
      <c r="AH1315" s="0" t="s">
        <v>22</v>
      </c>
      <c r="AI1315" s="0" t="s">
        <v>22</v>
      </c>
      <c r="AJ1315" s="0" t="s">
        <v>3622</v>
      </c>
      <c r="AK1315" s="0" t="s">
        <v>3622</v>
      </c>
    </row>
    <row customHeight="1" ht="11.25">
      <c r="A1316" s="0" t="s">
        <v>22</v>
      </c>
      <c r="B1316" s="0" t="s">
        <v>48</v>
      </c>
      <c r="C1316" s="0" t="s">
        <v>50</v>
      </c>
      <c r="D1316" s="0" t="s">
        <v>22</v>
      </c>
      <c r="E1316" s="0" t="s">
        <v>5902</v>
      </c>
      <c r="F1316" s="0" t="s">
        <v>1257</v>
      </c>
      <c r="G1316" s="0" t="s">
        <v>110</v>
      </c>
      <c r="H1316" s="0" t="s">
        <v>110</v>
      </c>
      <c r="I1316" s="0" t="s">
        <v>111</v>
      </c>
      <c r="J1316" s="0" t="s">
        <v>5371</v>
      </c>
      <c r="K1316" s="0" t="s">
        <v>5378</v>
      </c>
      <c r="L1316" s="0" t="s">
        <v>5373</v>
      </c>
      <c r="M1316" s="0" t="s">
        <v>976</v>
      </c>
      <c r="N1316" s="0" t="s">
        <v>98</v>
      </c>
      <c r="O1316" s="0" t="s">
        <v>110</v>
      </c>
      <c r="P1316" s="0" t="s">
        <v>110</v>
      </c>
      <c r="Q1316" s="0" t="s">
        <v>111</v>
      </c>
      <c r="R1316" s="0" t="s">
        <v>5371</v>
      </c>
      <c r="S1316" s="0" t="s">
        <v>5378</v>
      </c>
      <c r="T1316" s="0" t="s">
        <v>3604</v>
      </c>
      <c r="U1316" s="0" t="s">
        <v>3605</v>
      </c>
      <c r="V1316" s="0" t="s">
        <v>3606</v>
      </c>
      <c r="W1316" s="0" t="s">
        <v>3607</v>
      </c>
      <c r="X1316" s="0" t="s">
        <v>3608</v>
      </c>
      <c r="Y1316" s="0" t="s">
        <v>3605</v>
      </c>
      <c r="Z1316" s="0" t="s">
        <v>5903</v>
      </c>
      <c r="AA1316" s="0" t="s">
        <v>5584</v>
      </c>
      <c r="AB1316" s="0" t="s">
        <v>5904</v>
      </c>
      <c r="AC1316" s="0" t="s">
        <v>19</v>
      </c>
      <c r="AD1316" s="0" t="s">
        <v>19</v>
      </c>
      <c r="AE1316" s="0" t="s">
        <v>61</v>
      </c>
      <c r="AF1316" s="0" t="s">
        <v>22</v>
      </c>
      <c r="AG1316" s="0" t="s">
        <v>22</v>
      </c>
      <c r="AH1316" s="0" t="s">
        <v>22</v>
      </c>
      <c r="AI1316" s="0" t="s">
        <v>22</v>
      </c>
      <c r="AJ1316" s="0" t="s">
        <v>3622</v>
      </c>
      <c r="AK1316" s="0" t="s">
        <v>3622</v>
      </c>
    </row>
    <row customHeight="1" ht="11.25">
      <c r="A1317" s="0" t="s">
        <v>22</v>
      </c>
      <c r="B1317" s="0" t="s">
        <v>48</v>
      </c>
      <c r="C1317" s="0" t="s">
        <v>50</v>
      </c>
      <c r="D1317" s="0" t="s">
        <v>22</v>
      </c>
      <c r="E1317" s="0" t="s">
        <v>5905</v>
      </c>
      <c r="F1317" s="0" t="s">
        <v>1306</v>
      </c>
      <c r="G1317" s="0" t="s">
        <v>1581</v>
      </c>
      <c r="H1317" s="0" t="s">
        <v>1581</v>
      </c>
      <c r="I1317" s="0" t="s">
        <v>1582</v>
      </c>
      <c r="J1317" s="0" t="s">
        <v>1583</v>
      </c>
      <c r="K1317" s="0" t="s">
        <v>1584</v>
      </c>
      <c r="L1317" s="0" t="s">
        <v>1585</v>
      </c>
      <c r="M1317" s="0" t="s">
        <v>5906</v>
      </c>
      <c r="N1317" s="0" t="s">
        <v>98</v>
      </c>
      <c r="O1317" s="0" t="s">
        <v>1581</v>
      </c>
      <c r="P1317" s="0" t="s">
        <v>1581</v>
      </c>
      <c r="Q1317" s="0" t="s">
        <v>1582</v>
      </c>
      <c r="R1317" s="0" t="s">
        <v>1583</v>
      </c>
      <c r="S1317" s="0" t="s">
        <v>1584</v>
      </c>
      <c r="T1317" s="0" t="s">
        <v>3604</v>
      </c>
      <c r="U1317" s="0" t="s">
        <v>3605</v>
      </c>
      <c r="V1317" s="0" t="s">
        <v>5907</v>
      </c>
      <c r="W1317" s="0" t="s">
        <v>3607</v>
      </c>
      <c r="X1317" s="0" t="s">
        <v>3608</v>
      </c>
      <c r="Y1317" s="0" t="s">
        <v>3605</v>
      </c>
      <c r="Z1317" s="0" t="s">
        <v>3955</v>
      </c>
      <c r="AA1317" s="0" t="s">
        <v>5908</v>
      </c>
      <c r="AB1317" s="0" t="s">
        <v>5909</v>
      </c>
      <c r="AC1317" s="0" t="s">
        <v>61</v>
      </c>
      <c r="AD1317" s="0" t="s">
        <v>19</v>
      </c>
      <c r="AE1317" s="0" t="s">
        <v>61</v>
      </c>
      <c r="AF1317" s="0" t="s">
        <v>5763</v>
      </c>
      <c r="AG1317" s="0" t="s">
        <v>5763</v>
      </c>
      <c r="AH1317" s="0" t="s">
        <v>22</v>
      </c>
      <c r="AI1317" s="0" t="s">
        <v>22</v>
      </c>
      <c r="AJ1317" s="0" t="s">
        <v>5763</v>
      </c>
      <c r="AK1317" s="0" t="s">
        <v>5763</v>
      </c>
    </row>
    <row customHeight="1" ht="11.25">
      <c r="A1318" s="0" t="s">
        <v>22</v>
      </c>
      <c r="B1318" s="0" t="s">
        <v>48</v>
      </c>
      <c r="C1318" s="0" t="s">
        <v>50</v>
      </c>
      <c r="D1318" s="0" t="s">
        <v>22</v>
      </c>
      <c r="E1318" s="0" t="s">
        <v>5905</v>
      </c>
      <c r="F1318" s="0" t="s">
        <v>1306</v>
      </c>
      <c r="G1318" s="0" t="s">
        <v>110</v>
      </c>
      <c r="H1318" s="0" t="s">
        <v>110</v>
      </c>
      <c r="I1318" s="0" t="s">
        <v>111</v>
      </c>
      <c r="J1318" s="0" t="s">
        <v>1583</v>
      </c>
      <c r="K1318" s="0" t="s">
        <v>5420</v>
      </c>
      <c r="L1318" s="0" t="s">
        <v>1585</v>
      </c>
      <c r="M1318" s="0" t="s">
        <v>5906</v>
      </c>
      <c r="N1318" s="0" t="s">
        <v>98</v>
      </c>
      <c r="O1318" s="0" t="s">
        <v>110</v>
      </c>
      <c r="P1318" s="0" t="s">
        <v>110</v>
      </c>
      <c r="Q1318" s="0" t="s">
        <v>111</v>
      </c>
      <c r="R1318" s="0" t="s">
        <v>1583</v>
      </c>
      <c r="S1318" s="0" t="s">
        <v>5420</v>
      </c>
      <c r="T1318" s="0" t="s">
        <v>3604</v>
      </c>
      <c r="U1318" s="0" t="s">
        <v>3605</v>
      </c>
      <c r="V1318" s="0" t="s">
        <v>5907</v>
      </c>
      <c r="W1318" s="0" t="s">
        <v>3607</v>
      </c>
      <c r="X1318" s="0" t="s">
        <v>3608</v>
      </c>
      <c r="Y1318" s="0" t="s">
        <v>3605</v>
      </c>
      <c r="Z1318" s="0" t="s">
        <v>3955</v>
      </c>
      <c r="AA1318" s="0" t="s">
        <v>5908</v>
      </c>
      <c r="AB1318" s="0" t="s">
        <v>5909</v>
      </c>
      <c r="AC1318" s="0" t="s">
        <v>61</v>
      </c>
      <c r="AD1318" s="0" t="s">
        <v>19</v>
      </c>
      <c r="AE1318" s="0" t="s">
        <v>61</v>
      </c>
      <c r="AF1318" s="0" t="s">
        <v>5763</v>
      </c>
      <c r="AG1318" s="0" t="s">
        <v>5763</v>
      </c>
      <c r="AH1318" s="0" t="s">
        <v>22</v>
      </c>
      <c r="AI1318" s="0" t="s">
        <v>22</v>
      </c>
      <c r="AJ1318" s="0" t="s">
        <v>5763</v>
      </c>
      <c r="AK1318" s="0" t="s">
        <v>5763</v>
      </c>
    </row>
    <row customHeight="1" ht="11.25">
      <c r="A1319" s="0" t="s">
        <v>22</v>
      </c>
      <c r="B1319" s="0" t="s">
        <v>48</v>
      </c>
      <c r="C1319" s="0" t="s">
        <v>50</v>
      </c>
      <c r="D1319" s="0" t="s">
        <v>22</v>
      </c>
      <c r="E1319" s="0" t="s">
        <v>5910</v>
      </c>
      <c r="F1319" s="0" t="s">
        <v>1257</v>
      </c>
      <c r="G1319" s="0" t="s">
        <v>136</v>
      </c>
      <c r="H1319" s="0" t="s">
        <v>136</v>
      </c>
      <c r="I1319" s="0" t="s">
        <v>137</v>
      </c>
      <c r="J1319" s="0" t="s">
        <v>5519</v>
      </c>
      <c r="K1319" s="0" t="s">
        <v>5520</v>
      </c>
      <c r="L1319" s="0" t="s">
        <v>3920</v>
      </c>
      <c r="M1319" s="0" t="s">
        <v>1261</v>
      </c>
      <c r="N1319" s="0" t="s">
        <v>98</v>
      </c>
      <c r="O1319" s="0" t="s">
        <v>136</v>
      </c>
      <c r="P1319" s="0" t="s">
        <v>136</v>
      </c>
      <c r="Q1319" s="0" t="s">
        <v>137</v>
      </c>
      <c r="R1319" s="0" t="s">
        <v>5519</v>
      </c>
      <c r="S1319" s="0" t="s">
        <v>5520</v>
      </c>
      <c r="T1319" s="0" t="s">
        <v>4183</v>
      </c>
      <c r="U1319" s="0" t="s">
        <v>3605</v>
      </c>
      <c r="V1319" s="0" t="s">
        <v>3726</v>
      </c>
      <c r="W1319" s="0" t="s">
        <v>3607</v>
      </c>
      <c r="X1319" s="0" t="s">
        <v>3700</v>
      </c>
      <c r="Y1319" s="0" t="s">
        <v>3605</v>
      </c>
      <c r="Z1319" s="0" t="s">
        <v>5911</v>
      </c>
      <c r="AA1319" s="0" t="s">
        <v>5912</v>
      </c>
      <c r="AB1319" s="0" t="s">
        <v>5913</v>
      </c>
      <c r="AC1319" s="0" t="s">
        <v>19</v>
      </c>
      <c r="AD1319" s="0" t="s">
        <v>19</v>
      </c>
      <c r="AE1319" s="0" t="s">
        <v>61</v>
      </c>
      <c r="AF1319" s="0" t="s">
        <v>22</v>
      </c>
      <c r="AG1319" s="0" t="s">
        <v>22</v>
      </c>
      <c r="AH1319" s="0" t="s">
        <v>22</v>
      </c>
      <c r="AI1319" s="0" t="s">
        <v>22</v>
      </c>
      <c r="AJ1319" s="0" t="s">
        <v>3721</v>
      </c>
      <c r="AK1319" s="0" t="s">
        <v>3721</v>
      </c>
    </row>
    <row customHeight="1" ht="11.25">
      <c r="A1320" s="0" t="s">
        <v>22</v>
      </c>
      <c r="B1320" s="0" t="s">
        <v>48</v>
      </c>
      <c r="C1320" s="0" t="s">
        <v>50</v>
      </c>
      <c r="D1320" s="0" t="s">
        <v>22</v>
      </c>
      <c r="E1320" s="0" t="s">
        <v>5910</v>
      </c>
      <c r="F1320" s="0" t="s">
        <v>1257</v>
      </c>
      <c r="G1320" s="0" t="s">
        <v>136</v>
      </c>
      <c r="H1320" s="0" t="s">
        <v>136</v>
      </c>
      <c r="I1320" s="0" t="s">
        <v>137</v>
      </c>
      <c r="J1320" s="0" t="s">
        <v>5519</v>
      </c>
      <c r="K1320" s="0" t="s">
        <v>5520</v>
      </c>
      <c r="L1320" s="0" t="s">
        <v>3647</v>
      </c>
      <c r="M1320" s="0" t="s">
        <v>5914</v>
      </c>
      <c r="N1320" s="0" t="s">
        <v>98</v>
      </c>
      <c r="O1320" s="0" t="s">
        <v>136</v>
      </c>
      <c r="P1320" s="0" t="s">
        <v>136</v>
      </c>
      <c r="Q1320" s="0" t="s">
        <v>137</v>
      </c>
      <c r="R1320" s="0" t="s">
        <v>5519</v>
      </c>
      <c r="S1320" s="0" t="s">
        <v>5520</v>
      </c>
      <c r="T1320" s="0" t="s">
        <v>4183</v>
      </c>
      <c r="U1320" s="0" t="s">
        <v>3605</v>
      </c>
      <c r="V1320" s="0" t="s">
        <v>3726</v>
      </c>
      <c r="W1320" s="0" t="s">
        <v>3607</v>
      </c>
      <c r="X1320" s="0" t="s">
        <v>3700</v>
      </c>
      <c r="Y1320" s="0" t="s">
        <v>3605</v>
      </c>
      <c r="Z1320" s="0" t="s">
        <v>5911</v>
      </c>
      <c r="AA1320" s="0" t="s">
        <v>5912</v>
      </c>
      <c r="AB1320" s="0" t="s">
        <v>5913</v>
      </c>
      <c r="AC1320" s="0" t="s">
        <v>19</v>
      </c>
      <c r="AD1320" s="0" t="s">
        <v>19</v>
      </c>
      <c r="AE1320" s="0" t="s">
        <v>61</v>
      </c>
      <c r="AF1320" s="0" t="s">
        <v>22</v>
      </c>
      <c r="AG1320" s="0" t="s">
        <v>22</v>
      </c>
      <c r="AH1320" s="0" t="s">
        <v>22</v>
      </c>
      <c r="AI1320" s="0" t="s">
        <v>22</v>
      </c>
      <c r="AJ1320" s="0" t="s">
        <v>3721</v>
      </c>
      <c r="AK1320" s="0" t="s">
        <v>3721</v>
      </c>
    </row>
    <row customHeight="1" ht="11.25">
      <c r="A1321" s="0" t="s">
        <v>22</v>
      </c>
      <c r="B1321" s="0" t="s">
        <v>48</v>
      </c>
      <c r="C1321" s="0" t="s">
        <v>50</v>
      </c>
      <c r="D1321" s="0" t="s">
        <v>22</v>
      </c>
      <c r="E1321" s="0" t="s">
        <v>5910</v>
      </c>
      <c r="F1321" s="0" t="s">
        <v>1257</v>
      </c>
      <c r="G1321" s="0" t="s">
        <v>136</v>
      </c>
      <c r="H1321" s="0" t="s">
        <v>136</v>
      </c>
      <c r="I1321" s="0" t="s">
        <v>137</v>
      </c>
      <c r="J1321" s="0" t="s">
        <v>5519</v>
      </c>
      <c r="K1321" s="0" t="s">
        <v>5520</v>
      </c>
      <c r="L1321" s="0" t="s">
        <v>4012</v>
      </c>
      <c r="M1321" s="0" t="s">
        <v>1261</v>
      </c>
      <c r="N1321" s="0" t="s">
        <v>98</v>
      </c>
      <c r="O1321" s="0" t="s">
        <v>136</v>
      </c>
      <c r="P1321" s="0" t="s">
        <v>136</v>
      </c>
      <c r="Q1321" s="0" t="s">
        <v>137</v>
      </c>
      <c r="R1321" s="0" t="s">
        <v>5519</v>
      </c>
      <c r="S1321" s="0" t="s">
        <v>5520</v>
      </c>
      <c r="T1321" s="0" t="s">
        <v>4183</v>
      </c>
      <c r="U1321" s="0" t="s">
        <v>3605</v>
      </c>
      <c r="V1321" s="0" t="s">
        <v>3726</v>
      </c>
      <c r="W1321" s="0" t="s">
        <v>3607</v>
      </c>
      <c r="X1321" s="0" t="s">
        <v>3700</v>
      </c>
      <c r="Y1321" s="0" t="s">
        <v>3605</v>
      </c>
      <c r="Z1321" s="0" t="s">
        <v>5911</v>
      </c>
      <c r="AA1321" s="0" t="s">
        <v>5912</v>
      </c>
      <c r="AB1321" s="0" t="s">
        <v>5913</v>
      </c>
      <c r="AC1321" s="0" t="s">
        <v>19</v>
      </c>
      <c r="AD1321" s="0" t="s">
        <v>19</v>
      </c>
      <c r="AE1321" s="0" t="s">
        <v>61</v>
      </c>
      <c r="AF1321" s="0" t="s">
        <v>22</v>
      </c>
      <c r="AG1321" s="0" t="s">
        <v>22</v>
      </c>
      <c r="AH1321" s="0" t="s">
        <v>22</v>
      </c>
      <c r="AI1321" s="0" t="s">
        <v>22</v>
      </c>
      <c r="AJ1321" s="0" t="s">
        <v>3721</v>
      </c>
      <c r="AK1321" s="0" t="s">
        <v>3721</v>
      </c>
    </row>
    <row customHeight="1" ht="11.25">
      <c r="A1322" s="0" t="s">
        <v>22</v>
      </c>
      <c r="B1322" s="0" t="s">
        <v>48</v>
      </c>
      <c r="C1322" s="0" t="s">
        <v>50</v>
      </c>
      <c r="D1322" s="0" t="s">
        <v>22</v>
      </c>
      <c r="E1322" s="0" t="s">
        <v>5910</v>
      </c>
      <c r="F1322" s="0" t="s">
        <v>1257</v>
      </c>
      <c r="G1322" s="0" t="s">
        <v>136</v>
      </c>
      <c r="H1322" s="0" t="s">
        <v>136</v>
      </c>
      <c r="I1322" s="0" t="s">
        <v>137</v>
      </c>
      <c r="J1322" s="0" t="s">
        <v>5519</v>
      </c>
      <c r="K1322" s="0" t="s">
        <v>5520</v>
      </c>
      <c r="L1322" s="0" t="s">
        <v>5915</v>
      </c>
      <c r="M1322" s="0" t="s">
        <v>1261</v>
      </c>
      <c r="N1322" s="0" t="s">
        <v>98</v>
      </c>
      <c r="O1322" s="0" t="s">
        <v>136</v>
      </c>
      <c r="P1322" s="0" t="s">
        <v>136</v>
      </c>
      <c r="Q1322" s="0" t="s">
        <v>137</v>
      </c>
      <c r="R1322" s="0" t="s">
        <v>5519</v>
      </c>
      <c r="S1322" s="0" t="s">
        <v>5520</v>
      </c>
      <c r="T1322" s="0" t="s">
        <v>4183</v>
      </c>
      <c r="U1322" s="0" t="s">
        <v>3605</v>
      </c>
      <c r="V1322" s="0" t="s">
        <v>3726</v>
      </c>
      <c r="W1322" s="0" t="s">
        <v>3607</v>
      </c>
      <c r="X1322" s="0" t="s">
        <v>3700</v>
      </c>
      <c r="Y1322" s="0" t="s">
        <v>3605</v>
      </c>
      <c r="Z1322" s="0" t="s">
        <v>5911</v>
      </c>
      <c r="AA1322" s="0" t="s">
        <v>5912</v>
      </c>
      <c r="AB1322" s="0" t="s">
        <v>5913</v>
      </c>
      <c r="AC1322" s="0" t="s">
        <v>19</v>
      </c>
      <c r="AD1322" s="0" t="s">
        <v>19</v>
      </c>
      <c r="AE1322" s="0" t="s">
        <v>61</v>
      </c>
      <c r="AF1322" s="0" t="s">
        <v>22</v>
      </c>
      <c r="AG1322" s="0" t="s">
        <v>22</v>
      </c>
      <c r="AH1322" s="0" t="s">
        <v>22</v>
      </c>
      <c r="AI1322" s="0" t="s">
        <v>22</v>
      </c>
      <c r="AJ1322" s="0" t="s">
        <v>3721</v>
      </c>
      <c r="AK1322" s="0" t="s">
        <v>3721</v>
      </c>
    </row>
    <row customHeight="1" ht="11.25">
      <c r="A1323" s="0" t="s">
        <v>22</v>
      </c>
      <c r="B1323" s="0" t="s">
        <v>48</v>
      </c>
      <c r="C1323" s="0" t="s">
        <v>50</v>
      </c>
      <c r="D1323" s="0" t="s">
        <v>22</v>
      </c>
      <c r="E1323" s="0" t="s">
        <v>5910</v>
      </c>
      <c r="F1323" s="0" t="s">
        <v>1257</v>
      </c>
      <c r="G1323" s="0" t="s">
        <v>136</v>
      </c>
      <c r="H1323" s="0" t="s">
        <v>136</v>
      </c>
      <c r="I1323" s="0" t="s">
        <v>137</v>
      </c>
      <c r="J1323" s="0" t="s">
        <v>5519</v>
      </c>
      <c r="K1323" s="0" t="s">
        <v>5520</v>
      </c>
      <c r="L1323" s="0" t="s">
        <v>4028</v>
      </c>
      <c r="M1323" s="0" t="s">
        <v>1261</v>
      </c>
      <c r="N1323" s="0" t="s">
        <v>98</v>
      </c>
      <c r="O1323" s="0" t="s">
        <v>136</v>
      </c>
      <c r="P1323" s="0" t="s">
        <v>136</v>
      </c>
      <c r="Q1323" s="0" t="s">
        <v>137</v>
      </c>
      <c r="R1323" s="0" t="s">
        <v>5519</v>
      </c>
      <c r="S1323" s="0" t="s">
        <v>5520</v>
      </c>
      <c r="T1323" s="0" t="s">
        <v>4183</v>
      </c>
      <c r="U1323" s="0" t="s">
        <v>3605</v>
      </c>
      <c r="V1323" s="0" t="s">
        <v>5913</v>
      </c>
      <c r="W1323" s="0" t="s">
        <v>3607</v>
      </c>
      <c r="X1323" s="0" t="s">
        <v>3700</v>
      </c>
      <c r="Y1323" s="0" t="s">
        <v>3605</v>
      </c>
      <c r="Z1323" s="0" t="s">
        <v>5911</v>
      </c>
      <c r="AA1323" s="0" t="s">
        <v>5912</v>
      </c>
      <c r="AB1323" s="0" t="s">
        <v>5913</v>
      </c>
      <c r="AC1323" s="0" t="s">
        <v>19</v>
      </c>
      <c r="AD1323" s="0" t="s">
        <v>19</v>
      </c>
      <c r="AE1323" s="0" t="s">
        <v>61</v>
      </c>
      <c r="AF1323" s="0" t="s">
        <v>22</v>
      </c>
      <c r="AG1323" s="0" t="s">
        <v>22</v>
      </c>
      <c r="AH1323" s="0" t="s">
        <v>22</v>
      </c>
      <c r="AI1323" s="0" t="s">
        <v>22</v>
      </c>
      <c r="AJ1323" s="0" t="s">
        <v>3721</v>
      </c>
      <c r="AK1323" s="0" t="s">
        <v>3721</v>
      </c>
    </row>
    <row customHeight="1" ht="11.25">
      <c r="A1324" s="0" t="s">
        <v>22</v>
      </c>
      <c r="B1324" s="0" t="s">
        <v>48</v>
      </c>
      <c r="C1324" s="0" t="s">
        <v>50</v>
      </c>
      <c r="D1324" s="0" t="s">
        <v>22</v>
      </c>
      <c r="E1324" s="0" t="s">
        <v>5910</v>
      </c>
      <c r="F1324" s="0" t="s">
        <v>1257</v>
      </c>
      <c r="G1324" s="0" t="s">
        <v>136</v>
      </c>
      <c r="H1324" s="0" t="s">
        <v>136</v>
      </c>
      <c r="I1324" s="0" t="s">
        <v>137</v>
      </c>
      <c r="J1324" s="0" t="s">
        <v>5519</v>
      </c>
      <c r="K1324" s="0" t="s">
        <v>5520</v>
      </c>
      <c r="L1324" s="0" t="s">
        <v>3647</v>
      </c>
      <c r="M1324" s="0" t="s">
        <v>5914</v>
      </c>
      <c r="N1324" s="0" t="s">
        <v>98</v>
      </c>
      <c r="O1324" s="0" t="s">
        <v>136</v>
      </c>
      <c r="P1324" s="0" t="s">
        <v>136</v>
      </c>
      <c r="Q1324" s="0" t="s">
        <v>137</v>
      </c>
      <c r="R1324" s="0" t="s">
        <v>5519</v>
      </c>
      <c r="S1324" s="0" t="s">
        <v>5520</v>
      </c>
      <c r="T1324" s="0" t="s">
        <v>4183</v>
      </c>
      <c r="U1324" s="0" t="s">
        <v>3605</v>
      </c>
      <c r="V1324" s="0" t="s">
        <v>3726</v>
      </c>
      <c r="W1324" s="0" t="s">
        <v>3607</v>
      </c>
      <c r="X1324" s="0" t="s">
        <v>3700</v>
      </c>
      <c r="Y1324" s="0" t="s">
        <v>3605</v>
      </c>
      <c r="Z1324" s="0" t="s">
        <v>5911</v>
      </c>
      <c r="AA1324" s="0" t="s">
        <v>5912</v>
      </c>
      <c r="AB1324" s="0" t="s">
        <v>5913</v>
      </c>
      <c r="AC1324" s="0" t="s">
        <v>19</v>
      </c>
      <c r="AD1324" s="0" t="s">
        <v>19</v>
      </c>
      <c r="AE1324" s="0" t="s">
        <v>61</v>
      </c>
      <c r="AF1324" s="0" t="s">
        <v>22</v>
      </c>
      <c r="AG1324" s="0" t="s">
        <v>22</v>
      </c>
      <c r="AH1324" s="0" t="s">
        <v>22</v>
      </c>
      <c r="AI1324" s="0" t="s">
        <v>22</v>
      </c>
      <c r="AJ1324" s="0" t="s">
        <v>3721</v>
      </c>
      <c r="AK1324" s="0" t="s">
        <v>3721</v>
      </c>
    </row>
    <row customHeight="1" ht="11.25">
      <c r="A1325" s="0" t="s">
        <v>22</v>
      </c>
      <c r="B1325" s="0" t="s">
        <v>48</v>
      </c>
      <c r="C1325" s="0" t="s">
        <v>50</v>
      </c>
      <c r="D1325" s="0" t="s">
        <v>22</v>
      </c>
      <c r="E1325" s="0" t="s">
        <v>5910</v>
      </c>
      <c r="F1325" s="0" t="s">
        <v>1257</v>
      </c>
      <c r="G1325" s="0" t="s">
        <v>136</v>
      </c>
      <c r="H1325" s="0" t="s">
        <v>136</v>
      </c>
      <c r="I1325" s="0" t="s">
        <v>137</v>
      </c>
      <c r="J1325" s="0" t="s">
        <v>5519</v>
      </c>
      <c r="K1325" s="0" t="s">
        <v>5520</v>
      </c>
      <c r="L1325" s="0" t="s">
        <v>5915</v>
      </c>
      <c r="M1325" s="0" t="s">
        <v>1261</v>
      </c>
      <c r="N1325" s="0" t="s">
        <v>98</v>
      </c>
      <c r="O1325" s="0" t="s">
        <v>136</v>
      </c>
      <c r="P1325" s="0" t="s">
        <v>136</v>
      </c>
      <c r="Q1325" s="0" t="s">
        <v>137</v>
      </c>
      <c r="R1325" s="0" t="s">
        <v>5519</v>
      </c>
      <c r="S1325" s="0" t="s">
        <v>5520</v>
      </c>
      <c r="T1325" s="0" t="s">
        <v>4183</v>
      </c>
      <c r="U1325" s="0" t="s">
        <v>3605</v>
      </c>
      <c r="V1325" s="0" t="s">
        <v>3726</v>
      </c>
      <c r="W1325" s="0" t="s">
        <v>3607</v>
      </c>
      <c r="X1325" s="0" t="s">
        <v>3700</v>
      </c>
      <c r="Y1325" s="0" t="s">
        <v>3605</v>
      </c>
      <c r="Z1325" s="0" t="s">
        <v>5911</v>
      </c>
      <c r="AA1325" s="0" t="s">
        <v>5912</v>
      </c>
      <c r="AB1325" s="0" t="s">
        <v>5913</v>
      </c>
      <c r="AC1325" s="0" t="s">
        <v>19</v>
      </c>
      <c r="AD1325" s="0" t="s">
        <v>19</v>
      </c>
      <c r="AE1325" s="0" t="s">
        <v>61</v>
      </c>
      <c r="AF1325" s="0" t="s">
        <v>22</v>
      </c>
      <c r="AG1325" s="0" t="s">
        <v>22</v>
      </c>
      <c r="AH1325" s="0" t="s">
        <v>22</v>
      </c>
      <c r="AI1325" s="0" t="s">
        <v>22</v>
      </c>
      <c r="AJ1325" s="0" t="s">
        <v>3721</v>
      </c>
      <c r="AK1325" s="0" t="s">
        <v>3721</v>
      </c>
    </row>
    <row customHeight="1" ht="11.25">
      <c r="A1326" s="0" t="s">
        <v>22</v>
      </c>
      <c r="B1326" s="0" t="s">
        <v>48</v>
      </c>
      <c r="C1326" s="0" t="s">
        <v>50</v>
      </c>
      <c r="D1326" s="0" t="s">
        <v>22</v>
      </c>
      <c r="E1326" s="0" t="s">
        <v>5910</v>
      </c>
      <c r="F1326" s="0" t="s">
        <v>1257</v>
      </c>
      <c r="G1326" s="0" t="s">
        <v>136</v>
      </c>
      <c r="H1326" s="0" t="s">
        <v>136</v>
      </c>
      <c r="I1326" s="0" t="s">
        <v>137</v>
      </c>
      <c r="J1326" s="0" t="s">
        <v>5519</v>
      </c>
      <c r="K1326" s="0" t="s">
        <v>5520</v>
      </c>
      <c r="L1326" s="0" t="s">
        <v>4028</v>
      </c>
      <c r="M1326" s="0" t="s">
        <v>1261</v>
      </c>
      <c r="N1326" s="0" t="s">
        <v>98</v>
      </c>
      <c r="O1326" s="0" t="s">
        <v>136</v>
      </c>
      <c r="P1326" s="0" t="s">
        <v>136</v>
      </c>
      <c r="Q1326" s="0" t="s">
        <v>137</v>
      </c>
      <c r="R1326" s="0" t="s">
        <v>5519</v>
      </c>
      <c r="S1326" s="0" t="s">
        <v>5520</v>
      </c>
      <c r="T1326" s="0" t="s">
        <v>4183</v>
      </c>
      <c r="U1326" s="0" t="s">
        <v>3605</v>
      </c>
      <c r="V1326" s="0" t="s">
        <v>5913</v>
      </c>
      <c r="W1326" s="0" t="s">
        <v>3607</v>
      </c>
      <c r="X1326" s="0" t="s">
        <v>3700</v>
      </c>
      <c r="Y1326" s="0" t="s">
        <v>3605</v>
      </c>
      <c r="Z1326" s="0" t="s">
        <v>5911</v>
      </c>
      <c r="AA1326" s="0" t="s">
        <v>5912</v>
      </c>
      <c r="AB1326" s="0" t="s">
        <v>5913</v>
      </c>
      <c r="AC1326" s="0" t="s">
        <v>19</v>
      </c>
      <c r="AD1326" s="0" t="s">
        <v>19</v>
      </c>
      <c r="AE1326" s="0" t="s">
        <v>61</v>
      </c>
      <c r="AF1326" s="0" t="s">
        <v>22</v>
      </c>
      <c r="AG1326" s="0" t="s">
        <v>22</v>
      </c>
      <c r="AH1326" s="0" t="s">
        <v>22</v>
      </c>
      <c r="AI1326" s="0" t="s">
        <v>22</v>
      </c>
      <c r="AJ1326" s="0" t="s">
        <v>3721</v>
      </c>
      <c r="AK1326" s="0" t="s">
        <v>3721</v>
      </c>
    </row>
    <row customHeight="1" ht="11.25">
      <c r="A1327" s="0" t="s">
        <v>22</v>
      </c>
      <c r="B1327" s="0" t="s">
        <v>48</v>
      </c>
      <c r="C1327" s="0" t="s">
        <v>50</v>
      </c>
      <c r="D1327" s="0" t="s">
        <v>22</v>
      </c>
      <c r="E1327" s="0" t="s">
        <v>5910</v>
      </c>
      <c r="F1327" s="0" t="s">
        <v>1257</v>
      </c>
      <c r="G1327" s="0" t="s">
        <v>136</v>
      </c>
      <c r="H1327" s="0" t="s">
        <v>136</v>
      </c>
      <c r="I1327" s="0" t="s">
        <v>137</v>
      </c>
      <c r="J1327" s="0" t="s">
        <v>5519</v>
      </c>
      <c r="K1327" s="0" t="s">
        <v>5520</v>
      </c>
      <c r="L1327" s="0" t="s">
        <v>3920</v>
      </c>
      <c r="M1327" s="0" t="s">
        <v>1261</v>
      </c>
      <c r="N1327" s="0" t="s">
        <v>98</v>
      </c>
      <c r="O1327" s="0" t="s">
        <v>136</v>
      </c>
      <c r="P1327" s="0" t="s">
        <v>136</v>
      </c>
      <c r="Q1327" s="0" t="s">
        <v>137</v>
      </c>
      <c r="R1327" s="0" t="s">
        <v>5519</v>
      </c>
      <c r="S1327" s="0" t="s">
        <v>5520</v>
      </c>
      <c r="T1327" s="0" t="s">
        <v>4183</v>
      </c>
      <c r="U1327" s="0" t="s">
        <v>3605</v>
      </c>
      <c r="V1327" s="0" t="s">
        <v>3726</v>
      </c>
      <c r="W1327" s="0" t="s">
        <v>3607</v>
      </c>
      <c r="X1327" s="0" t="s">
        <v>3700</v>
      </c>
      <c r="Y1327" s="0" t="s">
        <v>3605</v>
      </c>
      <c r="Z1327" s="0" t="s">
        <v>5911</v>
      </c>
      <c r="AA1327" s="0" t="s">
        <v>5912</v>
      </c>
      <c r="AB1327" s="0" t="s">
        <v>5913</v>
      </c>
      <c r="AC1327" s="0" t="s">
        <v>19</v>
      </c>
      <c r="AD1327" s="0" t="s">
        <v>19</v>
      </c>
      <c r="AE1327" s="0" t="s">
        <v>61</v>
      </c>
      <c r="AF1327" s="0" t="s">
        <v>22</v>
      </c>
      <c r="AG1327" s="0" t="s">
        <v>22</v>
      </c>
      <c r="AH1327" s="0" t="s">
        <v>22</v>
      </c>
      <c r="AI1327" s="0" t="s">
        <v>22</v>
      </c>
      <c r="AJ1327" s="0" t="s">
        <v>3721</v>
      </c>
      <c r="AK1327" s="0" t="s">
        <v>3721</v>
      </c>
    </row>
    <row customHeight="1" ht="11.25">
      <c r="A1328" s="0" t="s">
        <v>22</v>
      </c>
      <c r="B1328" s="0" t="s">
        <v>48</v>
      </c>
      <c r="C1328" s="0" t="s">
        <v>50</v>
      </c>
      <c r="D1328" s="0" t="s">
        <v>22</v>
      </c>
      <c r="E1328" s="0" t="s">
        <v>5910</v>
      </c>
      <c r="F1328" s="0" t="s">
        <v>1257</v>
      </c>
      <c r="G1328" s="0" t="s">
        <v>136</v>
      </c>
      <c r="H1328" s="0" t="s">
        <v>136</v>
      </c>
      <c r="I1328" s="0" t="s">
        <v>137</v>
      </c>
      <c r="J1328" s="0" t="s">
        <v>5519</v>
      </c>
      <c r="K1328" s="0" t="s">
        <v>5520</v>
      </c>
      <c r="L1328" s="0" t="s">
        <v>4012</v>
      </c>
      <c r="M1328" s="0" t="s">
        <v>1261</v>
      </c>
      <c r="N1328" s="0" t="s">
        <v>98</v>
      </c>
      <c r="O1328" s="0" t="s">
        <v>136</v>
      </c>
      <c r="P1328" s="0" t="s">
        <v>136</v>
      </c>
      <c r="Q1328" s="0" t="s">
        <v>137</v>
      </c>
      <c r="R1328" s="0" t="s">
        <v>5519</v>
      </c>
      <c r="S1328" s="0" t="s">
        <v>5520</v>
      </c>
      <c r="T1328" s="0" t="s">
        <v>4183</v>
      </c>
      <c r="U1328" s="0" t="s">
        <v>3605</v>
      </c>
      <c r="V1328" s="0" t="s">
        <v>3726</v>
      </c>
      <c r="W1328" s="0" t="s">
        <v>3607</v>
      </c>
      <c r="X1328" s="0" t="s">
        <v>3700</v>
      </c>
      <c r="Y1328" s="0" t="s">
        <v>3605</v>
      </c>
      <c r="Z1328" s="0" t="s">
        <v>5911</v>
      </c>
      <c r="AA1328" s="0" t="s">
        <v>5912</v>
      </c>
      <c r="AB1328" s="0" t="s">
        <v>5913</v>
      </c>
      <c r="AC1328" s="0" t="s">
        <v>19</v>
      </c>
      <c r="AD1328" s="0" t="s">
        <v>19</v>
      </c>
      <c r="AE1328" s="0" t="s">
        <v>61</v>
      </c>
      <c r="AF1328" s="0" t="s">
        <v>22</v>
      </c>
      <c r="AG1328" s="0" t="s">
        <v>22</v>
      </c>
      <c r="AH1328" s="0" t="s">
        <v>22</v>
      </c>
      <c r="AI1328" s="0" t="s">
        <v>22</v>
      </c>
      <c r="AJ1328" s="0" t="s">
        <v>3721</v>
      </c>
      <c r="AK1328" s="0" t="s">
        <v>3721</v>
      </c>
    </row>
    <row customHeight="1" ht="11.25">
      <c r="A1329" s="0" t="s">
        <v>22</v>
      </c>
      <c r="B1329" s="0" t="s">
        <v>48</v>
      </c>
      <c r="C1329" s="0" t="s">
        <v>50</v>
      </c>
      <c r="D1329" s="0" t="s">
        <v>22</v>
      </c>
      <c r="E1329" s="0" t="s">
        <v>5916</v>
      </c>
      <c r="F1329" s="0" t="s">
        <v>1257</v>
      </c>
      <c r="G1329" s="0" t="s">
        <v>3552</v>
      </c>
      <c r="H1329" s="0" t="s">
        <v>3552</v>
      </c>
      <c r="I1329" s="0" t="s">
        <v>3553</v>
      </c>
      <c r="J1329" s="0" t="s">
        <v>5917</v>
      </c>
      <c r="K1329" s="0" t="s">
        <v>5918</v>
      </c>
      <c r="L1329" s="0" t="s">
        <v>5919</v>
      </c>
      <c r="M1329" s="0" t="s">
        <v>976</v>
      </c>
      <c r="N1329" s="0" t="s">
        <v>98</v>
      </c>
      <c r="O1329" s="0" t="s">
        <v>3552</v>
      </c>
      <c r="P1329" s="0" t="s">
        <v>3552</v>
      </c>
      <c r="Q1329" s="0" t="s">
        <v>3553</v>
      </c>
      <c r="R1329" s="0" t="s">
        <v>5917</v>
      </c>
      <c r="S1329" s="0" t="s">
        <v>5918</v>
      </c>
      <c r="T1329" s="0" t="s">
        <v>3604</v>
      </c>
      <c r="U1329" s="0" t="s">
        <v>3707</v>
      </c>
      <c r="V1329" s="0" t="s">
        <v>3726</v>
      </c>
      <c r="W1329" s="0" t="s">
        <v>3607</v>
      </c>
      <c r="X1329" s="0" t="s">
        <v>3700</v>
      </c>
      <c r="Y1329" s="0" t="s">
        <v>3605</v>
      </c>
      <c r="Z1329" s="0" t="s">
        <v>5337</v>
      </c>
      <c r="AA1329" s="0" t="s">
        <v>5920</v>
      </c>
      <c r="AB1329" s="0" t="s">
        <v>5921</v>
      </c>
      <c r="AC1329" s="0" t="s">
        <v>19</v>
      </c>
      <c r="AD1329" s="0" t="s">
        <v>19</v>
      </c>
      <c r="AE1329" s="0" t="s">
        <v>61</v>
      </c>
      <c r="AF1329" s="0" t="s">
        <v>22</v>
      </c>
      <c r="AG1329" s="0" t="s">
        <v>22</v>
      </c>
      <c r="AH1329" s="0" t="s">
        <v>22</v>
      </c>
      <c r="AI1329" s="0" t="s">
        <v>22</v>
      </c>
      <c r="AJ1329" s="0" t="s">
        <v>5922</v>
      </c>
      <c r="AK1329" s="0" t="s">
        <v>5923</v>
      </c>
    </row>
    <row customHeight="1" ht="11.25">
      <c r="A1330" s="0" t="s">
        <v>22</v>
      </c>
      <c r="B1330" s="0" t="s">
        <v>48</v>
      </c>
      <c r="C1330" s="0" t="s">
        <v>50</v>
      </c>
      <c r="D1330" s="0" t="s">
        <v>22</v>
      </c>
      <c r="E1330" s="0" t="s">
        <v>5916</v>
      </c>
      <c r="F1330" s="0" t="s">
        <v>1257</v>
      </c>
      <c r="G1330" s="0" t="s">
        <v>175</v>
      </c>
      <c r="H1330" s="0" t="s">
        <v>175</v>
      </c>
      <c r="I1330" s="0" t="s">
        <v>176</v>
      </c>
      <c r="J1330" s="0" t="s">
        <v>5917</v>
      </c>
      <c r="K1330" s="0" t="s">
        <v>5924</v>
      </c>
      <c r="L1330" s="0" t="s">
        <v>5919</v>
      </c>
      <c r="M1330" s="0" t="s">
        <v>976</v>
      </c>
      <c r="N1330" s="0" t="s">
        <v>98</v>
      </c>
      <c r="O1330" s="0" t="s">
        <v>175</v>
      </c>
      <c r="P1330" s="0" t="s">
        <v>175</v>
      </c>
      <c r="Q1330" s="0" t="s">
        <v>176</v>
      </c>
      <c r="R1330" s="0" t="s">
        <v>5917</v>
      </c>
      <c r="S1330" s="0" t="s">
        <v>5924</v>
      </c>
      <c r="T1330" s="0" t="s">
        <v>3604</v>
      </c>
      <c r="U1330" s="0" t="s">
        <v>3707</v>
      </c>
      <c r="V1330" s="0" t="s">
        <v>3726</v>
      </c>
      <c r="W1330" s="0" t="s">
        <v>3607</v>
      </c>
      <c r="X1330" s="0" t="s">
        <v>3700</v>
      </c>
      <c r="Y1330" s="0" t="s">
        <v>3605</v>
      </c>
      <c r="Z1330" s="0" t="s">
        <v>5337</v>
      </c>
      <c r="AA1330" s="0" t="s">
        <v>5920</v>
      </c>
      <c r="AB1330" s="0" t="s">
        <v>5921</v>
      </c>
      <c r="AC1330" s="0" t="s">
        <v>19</v>
      </c>
      <c r="AD1330" s="0" t="s">
        <v>19</v>
      </c>
      <c r="AE1330" s="0" t="s">
        <v>61</v>
      </c>
      <c r="AF1330" s="0" t="s">
        <v>22</v>
      </c>
      <c r="AG1330" s="0" t="s">
        <v>22</v>
      </c>
      <c r="AH1330" s="0" t="s">
        <v>22</v>
      </c>
      <c r="AI1330" s="0" t="s">
        <v>22</v>
      </c>
      <c r="AJ1330" s="0" t="s">
        <v>5922</v>
      </c>
      <c r="AK1330" s="0" t="s">
        <v>5923</v>
      </c>
    </row>
    <row customHeight="1" ht="11.25">
      <c r="A1331" s="0" t="s">
        <v>22</v>
      </c>
      <c r="B1331" s="0" t="s">
        <v>48</v>
      </c>
      <c r="C1331" s="0" t="s">
        <v>50</v>
      </c>
      <c r="D1331" s="0" t="s">
        <v>22</v>
      </c>
      <c r="E1331" s="0" t="s">
        <v>5925</v>
      </c>
      <c r="F1331" s="0" t="s">
        <v>1257</v>
      </c>
      <c r="G1331" s="0" t="s">
        <v>3552</v>
      </c>
      <c r="H1331" s="0" t="s">
        <v>3552</v>
      </c>
      <c r="I1331" s="0" t="s">
        <v>3553</v>
      </c>
      <c r="J1331" s="0" t="s">
        <v>5926</v>
      </c>
      <c r="K1331" s="0" t="s">
        <v>5927</v>
      </c>
      <c r="L1331" s="0" t="s">
        <v>5928</v>
      </c>
      <c r="M1331" s="0" t="s">
        <v>976</v>
      </c>
      <c r="N1331" s="0" t="s">
        <v>98</v>
      </c>
      <c r="O1331" s="0" t="s">
        <v>3552</v>
      </c>
      <c r="P1331" s="0" t="s">
        <v>3552</v>
      </c>
      <c r="Q1331" s="0" t="s">
        <v>3553</v>
      </c>
      <c r="R1331" s="0" t="s">
        <v>5926</v>
      </c>
      <c r="S1331" s="0" t="s">
        <v>5927</v>
      </c>
      <c r="T1331" s="0" t="s">
        <v>3604</v>
      </c>
      <c r="U1331" s="0" t="s">
        <v>3707</v>
      </c>
      <c r="V1331" s="0" t="s">
        <v>3726</v>
      </c>
      <c r="W1331" s="0" t="s">
        <v>3607</v>
      </c>
      <c r="X1331" s="0" t="s">
        <v>3700</v>
      </c>
      <c r="Y1331" s="0" t="s">
        <v>3605</v>
      </c>
      <c r="Z1331" s="0" t="s">
        <v>5929</v>
      </c>
      <c r="AA1331" s="0" t="s">
        <v>5920</v>
      </c>
      <c r="AB1331" s="0" t="s">
        <v>5930</v>
      </c>
      <c r="AC1331" s="0" t="s">
        <v>19</v>
      </c>
      <c r="AD1331" s="0" t="s">
        <v>19</v>
      </c>
      <c r="AE1331" s="0" t="s">
        <v>61</v>
      </c>
      <c r="AF1331" s="0" t="s">
        <v>22</v>
      </c>
      <c r="AG1331" s="0" t="s">
        <v>22</v>
      </c>
      <c r="AH1331" s="0" t="s">
        <v>22</v>
      </c>
      <c r="AI1331" s="0" t="s">
        <v>22</v>
      </c>
      <c r="AJ1331" s="0" t="s">
        <v>4461</v>
      </c>
      <c r="AK1331" s="0" t="s">
        <v>5931</v>
      </c>
    </row>
    <row customHeight="1" ht="11.25">
      <c r="A1332" s="0" t="s">
        <v>22</v>
      </c>
      <c r="B1332" s="0" t="s">
        <v>48</v>
      </c>
      <c r="C1332" s="0" t="s">
        <v>50</v>
      </c>
      <c r="D1332" s="0" t="s">
        <v>22</v>
      </c>
      <c r="E1332" s="0" t="s">
        <v>5925</v>
      </c>
      <c r="F1332" s="0" t="s">
        <v>1257</v>
      </c>
      <c r="G1332" s="0" t="s">
        <v>175</v>
      </c>
      <c r="H1332" s="0" t="s">
        <v>175</v>
      </c>
      <c r="I1332" s="0" t="s">
        <v>176</v>
      </c>
      <c r="J1332" s="0" t="s">
        <v>5926</v>
      </c>
      <c r="K1332" s="0" t="s">
        <v>5932</v>
      </c>
      <c r="L1332" s="0" t="s">
        <v>5928</v>
      </c>
      <c r="M1332" s="0" t="s">
        <v>976</v>
      </c>
      <c r="N1332" s="0" t="s">
        <v>98</v>
      </c>
      <c r="O1332" s="0" t="s">
        <v>175</v>
      </c>
      <c r="P1332" s="0" t="s">
        <v>175</v>
      </c>
      <c r="Q1332" s="0" t="s">
        <v>176</v>
      </c>
      <c r="R1332" s="0" t="s">
        <v>5926</v>
      </c>
      <c r="S1332" s="0" t="s">
        <v>5932</v>
      </c>
      <c r="T1332" s="0" t="s">
        <v>3604</v>
      </c>
      <c r="U1332" s="0" t="s">
        <v>3707</v>
      </c>
      <c r="V1332" s="0" t="s">
        <v>3726</v>
      </c>
      <c r="W1332" s="0" t="s">
        <v>3607</v>
      </c>
      <c r="X1332" s="0" t="s">
        <v>3700</v>
      </c>
      <c r="Y1332" s="0" t="s">
        <v>3605</v>
      </c>
      <c r="Z1332" s="0" t="s">
        <v>5929</v>
      </c>
      <c r="AA1332" s="0" t="s">
        <v>5920</v>
      </c>
      <c r="AB1332" s="0" t="s">
        <v>5930</v>
      </c>
      <c r="AC1332" s="0" t="s">
        <v>19</v>
      </c>
      <c r="AD1332" s="0" t="s">
        <v>19</v>
      </c>
      <c r="AE1332" s="0" t="s">
        <v>61</v>
      </c>
      <c r="AF1332" s="0" t="s">
        <v>22</v>
      </c>
      <c r="AG1332" s="0" t="s">
        <v>22</v>
      </c>
      <c r="AH1332" s="0" t="s">
        <v>22</v>
      </c>
      <c r="AI1332" s="0" t="s">
        <v>22</v>
      </c>
      <c r="AJ1332" s="0" t="s">
        <v>4461</v>
      </c>
      <c r="AK1332" s="0" t="s">
        <v>5931</v>
      </c>
    </row>
    <row customHeight="1" ht="11.25">
      <c r="A1333" s="0" t="s">
        <v>22</v>
      </c>
      <c r="B1333" s="0" t="s">
        <v>48</v>
      </c>
      <c r="C1333" s="0" t="s">
        <v>50</v>
      </c>
      <c r="D1333" s="0" t="s">
        <v>22</v>
      </c>
      <c r="E1333" s="0" t="s">
        <v>5933</v>
      </c>
      <c r="F1333" s="0" t="s">
        <v>1257</v>
      </c>
      <c r="G1333" s="0" t="s">
        <v>195</v>
      </c>
      <c r="H1333" s="0" t="s">
        <v>195</v>
      </c>
      <c r="I1333" s="0" t="s">
        <v>196</v>
      </c>
      <c r="J1333" s="0" t="s">
        <v>5934</v>
      </c>
      <c r="K1333" s="0" t="s">
        <v>5935</v>
      </c>
      <c r="L1333" s="0" t="s">
        <v>5936</v>
      </c>
      <c r="M1333" s="0" t="s">
        <v>1261</v>
      </c>
      <c r="N1333" s="0" t="s">
        <v>98</v>
      </c>
      <c r="O1333" s="0" t="s">
        <v>195</v>
      </c>
      <c r="P1333" s="0" t="s">
        <v>195</v>
      </c>
      <c r="Q1333" s="0" t="s">
        <v>196</v>
      </c>
      <c r="R1333" s="0" t="s">
        <v>5934</v>
      </c>
      <c r="S1333" s="0" t="s">
        <v>5935</v>
      </c>
      <c r="T1333" s="0" t="s">
        <v>4183</v>
      </c>
      <c r="U1333" s="0" t="s">
        <v>3605</v>
      </c>
      <c r="V1333" s="0" t="s">
        <v>3726</v>
      </c>
      <c r="W1333" s="0" t="s">
        <v>3607</v>
      </c>
      <c r="X1333" s="0" t="s">
        <v>3700</v>
      </c>
      <c r="Y1333" s="0" t="s">
        <v>3605</v>
      </c>
      <c r="Z1333" s="0" t="s">
        <v>5937</v>
      </c>
      <c r="AA1333" s="0" t="s">
        <v>5938</v>
      </c>
      <c r="AB1333" s="0" t="s">
        <v>5939</v>
      </c>
      <c r="AC1333" s="0" t="s">
        <v>19</v>
      </c>
      <c r="AD1333" s="0" t="s">
        <v>19</v>
      </c>
      <c r="AE1333" s="0" t="s">
        <v>61</v>
      </c>
      <c r="AF1333" s="0" t="s">
        <v>22</v>
      </c>
      <c r="AG1333" s="0" t="s">
        <v>22</v>
      </c>
      <c r="AH1333" s="0" t="s">
        <v>22</v>
      </c>
      <c r="AI1333" s="0" t="s">
        <v>22</v>
      </c>
      <c r="AJ1333" s="0" t="s">
        <v>3721</v>
      </c>
      <c r="AK1333" s="0" t="s">
        <v>3721</v>
      </c>
    </row>
    <row customHeight="1" ht="11.25">
      <c r="A1334" s="0" t="s">
        <v>22</v>
      </c>
      <c r="B1334" s="0" t="s">
        <v>48</v>
      </c>
      <c r="C1334" s="0" t="s">
        <v>50</v>
      </c>
      <c r="D1334" s="0" t="s">
        <v>22</v>
      </c>
      <c r="E1334" s="0" t="s">
        <v>5933</v>
      </c>
      <c r="F1334" s="0" t="s">
        <v>1257</v>
      </c>
      <c r="G1334" s="0" t="s">
        <v>195</v>
      </c>
      <c r="H1334" s="0" t="s">
        <v>195</v>
      </c>
      <c r="I1334" s="0" t="s">
        <v>196</v>
      </c>
      <c r="J1334" s="0" t="s">
        <v>5934</v>
      </c>
      <c r="K1334" s="0" t="s">
        <v>5935</v>
      </c>
      <c r="L1334" s="0" t="s">
        <v>5936</v>
      </c>
      <c r="M1334" s="0" t="s">
        <v>1261</v>
      </c>
      <c r="N1334" s="0" t="s">
        <v>98</v>
      </c>
      <c r="O1334" s="0" t="s">
        <v>195</v>
      </c>
      <c r="P1334" s="0" t="s">
        <v>195</v>
      </c>
      <c r="Q1334" s="0" t="s">
        <v>196</v>
      </c>
      <c r="R1334" s="0" t="s">
        <v>5934</v>
      </c>
      <c r="S1334" s="0" t="s">
        <v>5935</v>
      </c>
      <c r="T1334" s="0" t="s">
        <v>4183</v>
      </c>
      <c r="U1334" s="0" t="s">
        <v>3605</v>
      </c>
      <c r="V1334" s="0" t="s">
        <v>3726</v>
      </c>
      <c r="W1334" s="0" t="s">
        <v>3607</v>
      </c>
      <c r="X1334" s="0" t="s">
        <v>3700</v>
      </c>
      <c r="Y1334" s="0" t="s">
        <v>3605</v>
      </c>
      <c r="Z1334" s="0" t="s">
        <v>5937</v>
      </c>
      <c r="AA1334" s="0" t="s">
        <v>5938</v>
      </c>
      <c r="AB1334" s="0" t="s">
        <v>5939</v>
      </c>
      <c r="AC1334" s="0" t="s">
        <v>19</v>
      </c>
      <c r="AD1334" s="0" t="s">
        <v>19</v>
      </c>
      <c r="AE1334" s="0" t="s">
        <v>61</v>
      </c>
      <c r="AF1334" s="0" t="s">
        <v>22</v>
      </c>
      <c r="AG1334" s="0" t="s">
        <v>22</v>
      </c>
      <c r="AH1334" s="0" t="s">
        <v>22</v>
      </c>
      <c r="AI1334" s="0" t="s">
        <v>22</v>
      </c>
      <c r="AJ1334" s="0" t="s">
        <v>3721</v>
      </c>
      <c r="AK1334" s="0" t="s">
        <v>3721</v>
      </c>
    </row>
    <row customHeight="1" ht="11.25">
      <c r="A1335" s="0" t="s">
        <v>22</v>
      </c>
      <c r="B1335" s="0" t="s">
        <v>48</v>
      </c>
      <c r="C1335" s="0" t="s">
        <v>50</v>
      </c>
      <c r="D1335" s="0" t="s">
        <v>22</v>
      </c>
      <c r="E1335" s="0" t="s">
        <v>5940</v>
      </c>
      <c r="F1335" s="0" t="s">
        <v>1257</v>
      </c>
      <c r="G1335" s="0" t="s">
        <v>136</v>
      </c>
      <c r="H1335" s="0" t="s">
        <v>136</v>
      </c>
      <c r="I1335" s="0" t="s">
        <v>137</v>
      </c>
      <c r="J1335" s="0" t="s">
        <v>5941</v>
      </c>
      <c r="K1335" s="0" t="s">
        <v>5942</v>
      </c>
      <c r="L1335" s="0" t="s">
        <v>3991</v>
      </c>
      <c r="M1335" s="0" t="s">
        <v>5943</v>
      </c>
      <c r="N1335" s="0" t="s">
        <v>98</v>
      </c>
      <c r="O1335" s="0" t="s">
        <v>136</v>
      </c>
      <c r="P1335" s="0" t="s">
        <v>136</v>
      </c>
      <c r="Q1335" s="0" t="s">
        <v>137</v>
      </c>
      <c r="R1335" s="0" t="s">
        <v>5941</v>
      </c>
      <c r="S1335" s="0" t="s">
        <v>5942</v>
      </c>
      <c r="T1335" s="0" t="s">
        <v>4183</v>
      </c>
      <c r="U1335" s="0" t="s">
        <v>3605</v>
      </c>
      <c r="V1335" s="0" t="s">
        <v>3726</v>
      </c>
      <c r="W1335" s="0" t="s">
        <v>3607</v>
      </c>
      <c r="X1335" s="0" t="s">
        <v>3700</v>
      </c>
      <c r="Y1335" s="0" t="s">
        <v>3605</v>
      </c>
      <c r="Z1335" s="0" t="s">
        <v>3635</v>
      </c>
      <c r="AA1335" s="0" t="s">
        <v>5944</v>
      </c>
      <c r="AB1335" s="0" t="s">
        <v>5945</v>
      </c>
      <c r="AC1335" s="0" t="s">
        <v>19</v>
      </c>
      <c r="AD1335" s="0" t="s">
        <v>19</v>
      </c>
      <c r="AE1335" s="0" t="s">
        <v>61</v>
      </c>
      <c r="AF1335" s="0" t="s">
        <v>22</v>
      </c>
      <c r="AG1335" s="0" t="s">
        <v>22</v>
      </c>
      <c r="AH1335" s="0" t="s">
        <v>22</v>
      </c>
      <c r="AI1335" s="0" t="s">
        <v>22</v>
      </c>
      <c r="AJ1335" s="0" t="s">
        <v>3721</v>
      </c>
      <c r="AK1335" s="0" t="s">
        <v>3721</v>
      </c>
    </row>
    <row customHeight="1" ht="11.25">
      <c r="A1336" s="0" t="s">
        <v>22</v>
      </c>
      <c r="B1336" s="0" t="s">
        <v>48</v>
      </c>
      <c r="C1336" s="0" t="s">
        <v>50</v>
      </c>
      <c r="D1336" s="0" t="s">
        <v>22</v>
      </c>
      <c r="E1336" s="0" t="s">
        <v>5940</v>
      </c>
      <c r="F1336" s="0" t="s">
        <v>1257</v>
      </c>
      <c r="G1336" s="0" t="s">
        <v>136</v>
      </c>
      <c r="H1336" s="0" t="s">
        <v>136</v>
      </c>
      <c r="I1336" s="0" t="s">
        <v>137</v>
      </c>
      <c r="J1336" s="0" t="s">
        <v>5941</v>
      </c>
      <c r="K1336" s="0" t="s">
        <v>5942</v>
      </c>
      <c r="L1336" s="0" t="s">
        <v>5226</v>
      </c>
      <c r="M1336" s="0" t="s">
        <v>5946</v>
      </c>
      <c r="N1336" s="0" t="s">
        <v>98</v>
      </c>
      <c r="O1336" s="0" t="s">
        <v>136</v>
      </c>
      <c r="P1336" s="0" t="s">
        <v>136</v>
      </c>
      <c r="Q1336" s="0" t="s">
        <v>137</v>
      </c>
      <c r="R1336" s="0" t="s">
        <v>5941</v>
      </c>
      <c r="S1336" s="0" t="s">
        <v>5942</v>
      </c>
      <c r="T1336" s="0" t="s">
        <v>4183</v>
      </c>
      <c r="U1336" s="0" t="s">
        <v>3605</v>
      </c>
      <c r="V1336" s="0" t="s">
        <v>3726</v>
      </c>
      <c r="W1336" s="0" t="s">
        <v>3607</v>
      </c>
      <c r="X1336" s="0" t="s">
        <v>3700</v>
      </c>
      <c r="Y1336" s="0" t="s">
        <v>3605</v>
      </c>
      <c r="Z1336" s="0" t="s">
        <v>3635</v>
      </c>
      <c r="AA1336" s="0" t="s">
        <v>5944</v>
      </c>
      <c r="AB1336" s="0" t="s">
        <v>5947</v>
      </c>
      <c r="AC1336" s="0" t="s">
        <v>19</v>
      </c>
      <c r="AD1336" s="0" t="s">
        <v>19</v>
      </c>
      <c r="AE1336" s="0" t="s">
        <v>61</v>
      </c>
      <c r="AF1336" s="0" t="s">
        <v>22</v>
      </c>
      <c r="AG1336" s="0" t="s">
        <v>22</v>
      </c>
      <c r="AH1336" s="0" t="s">
        <v>22</v>
      </c>
      <c r="AI1336" s="0" t="s">
        <v>22</v>
      </c>
      <c r="AJ1336" s="0" t="s">
        <v>3721</v>
      </c>
      <c r="AK1336" s="0" t="s">
        <v>3721</v>
      </c>
    </row>
    <row customHeight="1" ht="11.25">
      <c r="A1337" s="0" t="s">
        <v>22</v>
      </c>
      <c r="B1337" s="0" t="s">
        <v>48</v>
      </c>
      <c r="C1337" s="0" t="s">
        <v>50</v>
      </c>
      <c r="D1337" s="0" t="s">
        <v>22</v>
      </c>
      <c r="E1337" s="0" t="s">
        <v>5940</v>
      </c>
      <c r="F1337" s="0" t="s">
        <v>1257</v>
      </c>
      <c r="G1337" s="0" t="s">
        <v>136</v>
      </c>
      <c r="H1337" s="0" t="s">
        <v>136</v>
      </c>
      <c r="I1337" s="0" t="s">
        <v>137</v>
      </c>
      <c r="J1337" s="0" t="s">
        <v>5941</v>
      </c>
      <c r="K1337" s="0" t="s">
        <v>5942</v>
      </c>
      <c r="L1337" s="0" t="s">
        <v>3991</v>
      </c>
      <c r="M1337" s="0" t="s">
        <v>5943</v>
      </c>
      <c r="N1337" s="0" t="s">
        <v>98</v>
      </c>
      <c r="O1337" s="0" t="s">
        <v>136</v>
      </c>
      <c r="P1337" s="0" t="s">
        <v>136</v>
      </c>
      <c r="Q1337" s="0" t="s">
        <v>137</v>
      </c>
      <c r="R1337" s="0" t="s">
        <v>5941</v>
      </c>
      <c r="S1337" s="0" t="s">
        <v>5942</v>
      </c>
      <c r="T1337" s="0" t="s">
        <v>4183</v>
      </c>
      <c r="U1337" s="0" t="s">
        <v>3605</v>
      </c>
      <c r="V1337" s="0" t="s">
        <v>3726</v>
      </c>
      <c r="W1337" s="0" t="s">
        <v>3607</v>
      </c>
      <c r="X1337" s="0" t="s">
        <v>3700</v>
      </c>
      <c r="Y1337" s="0" t="s">
        <v>3605</v>
      </c>
      <c r="Z1337" s="0" t="s">
        <v>3635</v>
      </c>
      <c r="AA1337" s="0" t="s">
        <v>5944</v>
      </c>
      <c r="AB1337" s="0" t="s">
        <v>5945</v>
      </c>
      <c r="AC1337" s="0" t="s">
        <v>19</v>
      </c>
      <c r="AD1337" s="0" t="s">
        <v>19</v>
      </c>
      <c r="AE1337" s="0" t="s">
        <v>61</v>
      </c>
      <c r="AF1337" s="0" t="s">
        <v>22</v>
      </c>
      <c r="AG1337" s="0" t="s">
        <v>22</v>
      </c>
      <c r="AH1337" s="0" t="s">
        <v>22</v>
      </c>
      <c r="AI1337" s="0" t="s">
        <v>22</v>
      </c>
      <c r="AJ1337" s="0" t="s">
        <v>3721</v>
      </c>
      <c r="AK1337" s="0" t="s">
        <v>3721</v>
      </c>
    </row>
    <row customHeight="1" ht="11.25">
      <c r="A1338" s="0" t="s">
        <v>22</v>
      </c>
      <c r="B1338" s="0" t="s">
        <v>48</v>
      </c>
      <c r="C1338" s="0" t="s">
        <v>50</v>
      </c>
      <c r="D1338" s="0" t="s">
        <v>22</v>
      </c>
      <c r="E1338" s="0" t="s">
        <v>5940</v>
      </c>
      <c r="F1338" s="0" t="s">
        <v>1257</v>
      </c>
      <c r="G1338" s="0" t="s">
        <v>136</v>
      </c>
      <c r="H1338" s="0" t="s">
        <v>136</v>
      </c>
      <c r="I1338" s="0" t="s">
        <v>137</v>
      </c>
      <c r="J1338" s="0" t="s">
        <v>5941</v>
      </c>
      <c r="K1338" s="0" t="s">
        <v>5942</v>
      </c>
      <c r="L1338" s="0" t="s">
        <v>5226</v>
      </c>
      <c r="M1338" s="0" t="s">
        <v>5946</v>
      </c>
      <c r="N1338" s="0" t="s">
        <v>98</v>
      </c>
      <c r="O1338" s="0" t="s">
        <v>136</v>
      </c>
      <c r="P1338" s="0" t="s">
        <v>136</v>
      </c>
      <c r="Q1338" s="0" t="s">
        <v>137</v>
      </c>
      <c r="R1338" s="0" t="s">
        <v>5941</v>
      </c>
      <c r="S1338" s="0" t="s">
        <v>5942</v>
      </c>
      <c r="T1338" s="0" t="s">
        <v>4183</v>
      </c>
      <c r="U1338" s="0" t="s">
        <v>3605</v>
      </c>
      <c r="V1338" s="0" t="s">
        <v>3726</v>
      </c>
      <c r="W1338" s="0" t="s">
        <v>3607</v>
      </c>
      <c r="X1338" s="0" t="s">
        <v>3700</v>
      </c>
      <c r="Y1338" s="0" t="s">
        <v>3605</v>
      </c>
      <c r="Z1338" s="0" t="s">
        <v>3635</v>
      </c>
      <c r="AA1338" s="0" t="s">
        <v>5944</v>
      </c>
      <c r="AB1338" s="0" t="s">
        <v>5947</v>
      </c>
      <c r="AC1338" s="0" t="s">
        <v>19</v>
      </c>
      <c r="AD1338" s="0" t="s">
        <v>19</v>
      </c>
      <c r="AE1338" s="0" t="s">
        <v>61</v>
      </c>
      <c r="AF1338" s="0" t="s">
        <v>22</v>
      </c>
      <c r="AG1338" s="0" t="s">
        <v>22</v>
      </c>
      <c r="AH1338" s="0" t="s">
        <v>22</v>
      </c>
      <c r="AI1338" s="0" t="s">
        <v>22</v>
      </c>
      <c r="AJ1338" s="0" t="s">
        <v>3721</v>
      </c>
      <c r="AK1338" s="0" t="s">
        <v>3721</v>
      </c>
    </row>
    <row customHeight="1" ht="11.25">
      <c r="A1339" s="0" t="s">
        <v>22</v>
      </c>
      <c r="B1339" s="0" t="s">
        <v>48</v>
      </c>
      <c r="C1339" s="0" t="s">
        <v>50</v>
      </c>
      <c r="D1339" s="0" t="s">
        <v>22</v>
      </c>
      <c r="E1339" s="0" t="s">
        <v>5948</v>
      </c>
      <c r="F1339" s="0" t="s">
        <v>1257</v>
      </c>
      <c r="G1339" s="0" t="s">
        <v>3552</v>
      </c>
      <c r="H1339" s="0" t="s">
        <v>3552</v>
      </c>
      <c r="I1339" s="0" t="s">
        <v>3553</v>
      </c>
      <c r="J1339" s="0" t="s">
        <v>5949</v>
      </c>
      <c r="K1339" s="0" t="s">
        <v>5950</v>
      </c>
      <c r="L1339" s="0" t="s">
        <v>5951</v>
      </c>
      <c r="M1339" s="0" t="s">
        <v>976</v>
      </c>
      <c r="N1339" s="0" t="s">
        <v>98</v>
      </c>
      <c r="O1339" s="0" t="s">
        <v>3552</v>
      </c>
      <c r="P1339" s="0" t="s">
        <v>3552</v>
      </c>
      <c r="Q1339" s="0" t="s">
        <v>3553</v>
      </c>
      <c r="R1339" s="0" t="s">
        <v>5949</v>
      </c>
      <c r="S1339" s="0" t="s">
        <v>5950</v>
      </c>
      <c r="T1339" s="0" t="s">
        <v>3604</v>
      </c>
      <c r="U1339" s="0" t="s">
        <v>3707</v>
      </c>
      <c r="V1339" s="0" t="s">
        <v>3726</v>
      </c>
      <c r="W1339" s="0" t="s">
        <v>3607</v>
      </c>
      <c r="X1339" s="0" t="s">
        <v>3700</v>
      </c>
      <c r="Y1339" s="0" t="s">
        <v>3605</v>
      </c>
      <c r="Z1339" s="0" t="s">
        <v>5342</v>
      </c>
      <c r="AA1339" s="0" t="s">
        <v>5920</v>
      </c>
      <c r="AB1339" s="0" t="s">
        <v>5952</v>
      </c>
      <c r="AC1339" s="0" t="s">
        <v>19</v>
      </c>
      <c r="AD1339" s="0" t="s">
        <v>19</v>
      </c>
      <c r="AE1339" s="0" t="s">
        <v>61</v>
      </c>
      <c r="AF1339" s="0" t="s">
        <v>22</v>
      </c>
      <c r="AG1339" s="0" t="s">
        <v>22</v>
      </c>
      <c r="AH1339" s="0" t="s">
        <v>22</v>
      </c>
      <c r="AI1339" s="0" t="s">
        <v>22</v>
      </c>
      <c r="AJ1339" s="0" t="s">
        <v>5953</v>
      </c>
      <c r="AK1339" s="0" t="s">
        <v>5954</v>
      </c>
    </row>
    <row customHeight="1" ht="11.25">
      <c r="A1340" s="0" t="s">
        <v>22</v>
      </c>
      <c r="B1340" s="0" t="s">
        <v>48</v>
      </c>
      <c r="C1340" s="0" t="s">
        <v>50</v>
      </c>
      <c r="D1340" s="0" t="s">
        <v>22</v>
      </c>
      <c r="E1340" s="0" t="s">
        <v>5948</v>
      </c>
      <c r="F1340" s="0" t="s">
        <v>1257</v>
      </c>
      <c r="G1340" s="0" t="s">
        <v>175</v>
      </c>
      <c r="H1340" s="0" t="s">
        <v>175</v>
      </c>
      <c r="I1340" s="0" t="s">
        <v>176</v>
      </c>
      <c r="J1340" s="0" t="s">
        <v>5917</v>
      </c>
      <c r="K1340" s="0" t="s">
        <v>5924</v>
      </c>
      <c r="L1340" s="0" t="s">
        <v>5951</v>
      </c>
      <c r="M1340" s="0" t="s">
        <v>976</v>
      </c>
      <c r="N1340" s="0" t="s">
        <v>98</v>
      </c>
      <c r="O1340" s="0" t="s">
        <v>175</v>
      </c>
      <c r="P1340" s="0" t="s">
        <v>175</v>
      </c>
      <c r="Q1340" s="0" t="s">
        <v>176</v>
      </c>
      <c r="R1340" s="0" t="s">
        <v>5917</v>
      </c>
      <c r="S1340" s="0" t="s">
        <v>5924</v>
      </c>
      <c r="T1340" s="0" t="s">
        <v>3604</v>
      </c>
      <c r="U1340" s="0" t="s">
        <v>3707</v>
      </c>
      <c r="V1340" s="0" t="s">
        <v>3726</v>
      </c>
      <c r="W1340" s="0" t="s">
        <v>3607</v>
      </c>
      <c r="X1340" s="0" t="s">
        <v>3700</v>
      </c>
      <c r="Y1340" s="0" t="s">
        <v>3605</v>
      </c>
      <c r="Z1340" s="0" t="s">
        <v>5342</v>
      </c>
      <c r="AA1340" s="0" t="s">
        <v>5920</v>
      </c>
      <c r="AB1340" s="0" t="s">
        <v>5952</v>
      </c>
      <c r="AC1340" s="0" t="s">
        <v>19</v>
      </c>
      <c r="AD1340" s="0" t="s">
        <v>19</v>
      </c>
      <c r="AE1340" s="0" t="s">
        <v>61</v>
      </c>
      <c r="AF1340" s="0" t="s">
        <v>22</v>
      </c>
      <c r="AG1340" s="0" t="s">
        <v>22</v>
      </c>
      <c r="AH1340" s="0" t="s">
        <v>22</v>
      </c>
      <c r="AI1340" s="0" t="s">
        <v>22</v>
      </c>
      <c r="AJ1340" s="0" t="s">
        <v>5953</v>
      </c>
      <c r="AK1340" s="0" t="s">
        <v>5954</v>
      </c>
    </row>
    <row customHeight="1" ht="11.25">
      <c r="A1341" s="0" t="s">
        <v>22</v>
      </c>
      <c r="B1341" s="0" t="s">
        <v>48</v>
      </c>
      <c r="C1341" s="0" t="s">
        <v>50</v>
      </c>
      <c r="D1341" s="0" t="s">
        <v>22</v>
      </c>
      <c r="E1341" s="0" t="s">
        <v>5955</v>
      </c>
      <c r="F1341" s="0" t="s">
        <v>1257</v>
      </c>
      <c r="G1341" s="0" t="s">
        <v>136</v>
      </c>
      <c r="H1341" s="0" t="s">
        <v>136</v>
      </c>
      <c r="I1341" s="0" t="s">
        <v>137</v>
      </c>
      <c r="J1341" s="0" t="s">
        <v>5956</v>
      </c>
      <c r="K1341" s="0" t="s">
        <v>5957</v>
      </c>
      <c r="L1341" s="0" t="s">
        <v>3991</v>
      </c>
      <c r="M1341" s="0" t="s">
        <v>1261</v>
      </c>
      <c r="N1341" s="0" t="s">
        <v>98</v>
      </c>
      <c r="O1341" s="0" t="s">
        <v>136</v>
      </c>
      <c r="P1341" s="0" t="s">
        <v>136</v>
      </c>
      <c r="Q1341" s="0" t="s">
        <v>137</v>
      </c>
      <c r="R1341" s="0" t="s">
        <v>5956</v>
      </c>
      <c r="S1341" s="0" t="s">
        <v>5957</v>
      </c>
      <c r="T1341" s="0" t="s">
        <v>4183</v>
      </c>
      <c r="U1341" s="0" t="s">
        <v>3605</v>
      </c>
      <c r="V1341" s="0" t="s">
        <v>5958</v>
      </c>
      <c r="W1341" s="0" t="s">
        <v>3607</v>
      </c>
      <c r="X1341" s="0" t="s">
        <v>3700</v>
      </c>
      <c r="Y1341" s="0" t="s">
        <v>3605</v>
      </c>
      <c r="Z1341" s="0" t="s">
        <v>5959</v>
      </c>
      <c r="AA1341" s="0" t="s">
        <v>5938</v>
      </c>
      <c r="AB1341" s="0" t="s">
        <v>5960</v>
      </c>
      <c r="AC1341" s="0" t="s">
        <v>19</v>
      </c>
      <c r="AD1341" s="0" t="s">
        <v>19</v>
      </c>
      <c r="AE1341" s="0" t="s">
        <v>61</v>
      </c>
      <c r="AF1341" s="0" t="s">
        <v>22</v>
      </c>
      <c r="AG1341" s="0" t="s">
        <v>22</v>
      </c>
      <c r="AH1341" s="0" t="s">
        <v>22</v>
      </c>
      <c r="AI1341" s="0" t="s">
        <v>22</v>
      </c>
      <c r="AJ1341" s="0" t="s">
        <v>3721</v>
      </c>
      <c r="AK1341" s="0" t="s">
        <v>3721</v>
      </c>
    </row>
    <row customHeight="1" ht="11.25">
      <c r="A1342" s="0" t="s">
        <v>22</v>
      </c>
      <c r="B1342" s="0" t="s">
        <v>48</v>
      </c>
      <c r="C1342" s="0" t="s">
        <v>50</v>
      </c>
      <c r="D1342" s="0" t="s">
        <v>22</v>
      </c>
      <c r="E1342" s="0" t="s">
        <v>5955</v>
      </c>
      <c r="F1342" s="0" t="s">
        <v>1257</v>
      </c>
      <c r="G1342" s="0" t="s">
        <v>136</v>
      </c>
      <c r="H1342" s="0" t="s">
        <v>136</v>
      </c>
      <c r="I1342" s="0" t="s">
        <v>137</v>
      </c>
      <c r="J1342" s="0" t="s">
        <v>5956</v>
      </c>
      <c r="K1342" s="0" t="s">
        <v>5957</v>
      </c>
      <c r="L1342" s="0" t="s">
        <v>3991</v>
      </c>
      <c r="M1342" s="0" t="s">
        <v>1261</v>
      </c>
      <c r="N1342" s="0" t="s">
        <v>98</v>
      </c>
      <c r="O1342" s="0" t="s">
        <v>136</v>
      </c>
      <c r="P1342" s="0" t="s">
        <v>136</v>
      </c>
      <c r="Q1342" s="0" t="s">
        <v>137</v>
      </c>
      <c r="R1342" s="0" t="s">
        <v>5956</v>
      </c>
      <c r="S1342" s="0" t="s">
        <v>5957</v>
      </c>
      <c r="T1342" s="0" t="s">
        <v>4183</v>
      </c>
      <c r="U1342" s="0" t="s">
        <v>3605</v>
      </c>
      <c r="V1342" s="0" t="s">
        <v>5958</v>
      </c>
      <c r="W1342" s="0" t="s">
        <v>3607</v>
      </c>
      <c r="X1342" s="0" t="s">
        <v>3700</v>
      </c>
      <c r="Y1342" s="0" t="s">
        <v>3605</v>
      </c>
      <c r="Z1342" s="0" t="s">
        <v>5959</v>
      </c>
      <c r="AA1342" s="0" t="s">
        <v>5938</v>
      </c>
      <c r="AB1342" s="0" t="s">
        <v>5960</v>
      </c>
      <c r="AC1342" s="0" t="s">
        <v>19</v>
      </c>
      <c r="AD1342" s="0" t="s">
        <v>19</v>
      </c>
      <c r="AE1342" s="0" t="s">
        <v>61</v>
      </c>
      <c r="AF1342" s="0" t="s">
        <v>22</v>
      </c>
      <c r="AG1342" s="0" t="s">
        <v>22</v>
      </c>
      <c r="AH1342" s="0" t="s">
        <v>22</v>
      </c>
      <c r="AI1342" s="0" t="s">
        <v>22</v>
      </c>
      <c r="AJ1342" s="0" t="s">
        <v>3721</v>
      </c>
      <c r="AK1342" s="0" t="s">
        <v>3721</v>
      </c>
    </row>
    <row customHeight="1" ht="11.25">
      <c r="A1343" s="0" t="s">
        <v>22</v>
      </c>
      <c r="B1343" s="0" t="s">
        <v>48</v>
      </c>
      <c r="C1343" s="0" t="s">
        <v>50</v>
      </c>
      <c r="D1343" s="0" t="s">
        <v>22</v>
      </c>
      <c r="E1343" s="0" t="s">
        <v>5961</v>
      </c>
      <c r="F1343" s="0" t="s">
        <v>1257</v>
      </c>
      <c r="G1343" s="0" t="s">
        <v>112</v>
      </c>
      <c r="H1343" s="0" t="s">
        <v>112</v>
      </c>
      <c r="I1343" s="0" t="s">
        <v>113</v>
      </c>
      <c r="J1343" s="0" t="s">
        <v>5962</v>
      </c>
      <c r="K1343" s="0" t="s">
        <v>5963</v>
      </c>
      <c r="L1343" s="0" t="s">
        <v>5964</v>
      </c>
      <c r="M1343" s="0" t="s">
        <v>976</v>
      </c>
      <c r="N1343" s="0" t="s">
        <v>98</v>
      </c>
      <c r="O1343" s="0" t="s">
        <v>112</v>
      </c>
      <c r="P1343" s="0" t="s">
        <v>112</v>
      </c>
      <c r="Q1343" s="0" t="s">
        <v>113</v>
      </c>
      <c r="R1343" s="0" t="s">
        <v>5962</v>
      </c>
      <c r="S1343" s="0" t="s">
        <v>5963</v>
      </c>
      <c r="T1343" s="0" t="s">
        <v>3604</v>
      </c>
      <c r="U1343" s="0" t="s">
        <v>3605</v>
      </c>
      <c r="V1343" s="0" t="s">
        <v>3606</v>
      </c>
      <c r="W1343" s="0" t="s">
        <v>3607</v>
      </c>
      <c r="X1343" s="0" t="s">
        <v>3608</v>
      </c>
      <c r="Y1343" s="0" t="s">
        <v>3605</v>
      </c>
      <c r="Z1343" s="0" t="s">
        <v>5965</v>
      </c>
      <c r="AA1343" s="0" t="s">
        <v>5966</v>
      </c>
      <c r="AB1343" s="0" t="s">
        <v>5967</v>
      </c>
      <c r="AC1343" s="0" t="s">
        <v>19</v>
      </c>
      <c r="AD1343" s="0" t="s">
        <v>19</v>
      </c>
      <c r="AE1343" s="0" t="s">
        <v>61</v>
      </c>
      <c r="AF1343" s="0" t="s">
        <v>22</v>
      </c>
      <c r="AG1343" s="0" t="s">
        <v>22</v>
      </c>
      <c r="AH1343" s="0" t="s">
        <v>22</v>
      </c>
      <c r="AI1343" s="0" t="s">
        <v>22</v>
      </c>
      <c r="AJ1343" s="0" t="s">
        <v>3622</v>
      </c>
      <c r="AK1343" s="0" t="s">
        <v>3622</v>
      </c>
    </row>
    <row customHeight="1" ht="11.25">
      <c r="A1344" s="0" t="s">
        <v>22</v>
      </c>
      <c r="B1344" s="0" t="s">
        <v>48</v>
      </c>
      <c r="C1344" s="0" t="s">
        <v>50</v>
      </c>
      <c r="D1344" s="0" t="s">
        <v>22</v>
      </c>
      <c r="E1344" s="0" t="s">
        <v>5961</v>
      </c>
      <c r="F1344" s="0" t="s">
        <v>1257</v>
      </c>
      <c r="G1344" s="0" t="s">
        <v>112</v>
      </c>
      <c r="H1344" s="0" t="s">
        <v>112</v>
      </c>
      <c r="I1344" s="0" t="s">
        <v>113</v>
      </c>
      <c r="J1344" s="0" t="s">
        <v>5962</v>
      </c>
      <c r="K1344" s="0" t="s">
        <v>5963</v>
      </c>
      <c r="L1344" s="0" t="s">
        <v>5964</v>
      </c>
      <c r="M1344" s="0" t="s">
        <v>976</v>
      </c>
      <c r="N1344" s="0" t="s">
        <v>98</v>
      </c>
      <c r="O1344" s="0" t="s">
        <v>112</v>
      </c>
      <c r="P1344" s="0" t="s">
        <v>112</v>
      </c>
      <c r="Q1344" s="0" t="s">
        <v>113</v>
      </c>
      <c r="R1344" s="0" t="s">
        <v>5962</v>
      </c>
      <c r="S1344" s="0" t="s">
        <v>5963</v>
      </c>
      <c r="T1344" s="0" t="s">
        <v>3604</v>
      </c>
      <c r="U1344" s="0" t="s">
        <v>3605</v>
      </c>
      <c r="V1344" s="0" t="s">
        <v>3606</v>
      </c>
      <c r="W1344" s="0" t="s">
        <v>3607</v>
      </c>
      <c r="X1344" s="0" t="s">
        <v>3608</v>
      </c>
      <c r="Y1344" s="0" t="s">
        <v>3605</v>
      </c>
      <c r="Z1344" s="0" t="s">
        <v>5965</v>
      </c>
      <c r="AA1344" s="0" t="s">
        <v>5966</v>
      </c>
      <c r="AB1344" s="0" t="s">
        <v>5967</v>
      </c>
      <c r="AC1344" s="0" t="s">
        <v>19</v>
      </c>
      <c r="AD1344" s="0" t="s">
        <v>19</v>
      </c>
      <c r="AE1344" s="0" t="s">
        <v>61</v>
      </c>
      <c r="AF1344" s="0" t="s">
        <v>22</v>
      </c>
      <c r="AG1344" s="0" t="s">
        <v>22</v>
      </c>
      <c r="AH1344" s="0" t="s">
        <v>22</v>
      </c>
      <c r="AI1344" s="0" t="s">
        <v>22</v>
      </c>
      <c r="AJ1344" s="0" t="s">
        <v>3622</v>
      </c>
      <c r="AK1344" s="0" t="s">
        <v>3622</v>
      </c>
    </row>
    <row customHeight="1" ht="11.25">
      <c r="A1345" s="0" t="s">
        <v>22</v>
      </c>
      <c r="B1345" s="0" t="s">
        <v>48</v>
      </c>
      <c r="C1345" s="0" t="s">
        <v>50</v>
      </c>
      <c r="D1345" s="0" t="s">
        <v>22</v>
      </c>
      <c r="E1345" s="0" t="s">
        <v>5968</v>
      </c>
      <c r="F1345" s="0" t="s">
        <v>1257</v>
      </c>
      <c r="G1345" s="0" t="s">
        <v>112</v>
      </c>
      <c r="H1345" s="0" t="s">
        <v>112</v>
      </c>
      <c r="I1345" s="0" t="s">
        <v>113</v>
      </c>
      <c r="J1345" s="0" t="s">
        <v>5962</v>
      </c>
      <c r="K1345" s="0" t="s">
        <v>5963</v>
      </c>
      <c r="L1345" s="0" t="s">
        <v>5964</v>
      </c>
      <c r="M1345" s="0" t="s">
        <v>976</v>
      </c>
      <c r="N1345" s="0" t="s">
        <v>98</v>
      </c>
      <c r="O1345" s="0" t="s">
        <v>112</v>
      </c>
      <c r="P1345" s="0" t="s">
        <v>112</v>
      </c>
      <c r="Q1345" s="0" t="s">
        <v>113</v>
      </c>
      <c r="R1345" s="0" t="s">
        <v>5962</v>
      </c>
      <c r="S1345" s="0" t="s">
        <v>5963</v>
      </c>
      <c r="T1345" s="0" t="s">
        <v>3604</v>
      </c>
      <c r="U1345" s="0" t="s">
        <v>3605</v>
      </c>
      <c r="V1345" s="0" t="s">
        <v>3606</v>
      </c>
      <c r="W1345" s="0" t="s">
        <v>3607</v>
      </c>
      <c r="X1345" s="0" t="s">
        <v>3608</v>
      </c>
      <c r="Y1345" s="0" t="s">
        <v>3605</v>
      </c>
      <c r="Z1345" s="0" t="s">
        <v>5969</v>
      </c>
      <c r="AA1345" s="0" t="s">
        <v>5966</v>
      </c>
      <c r="AB1345" s="0" t="s">
        <v>5970</v>
      </c>
      <c r="AC1345" s="0" t="s">
        <v>19</v>
      </c>
      <c r="AD1345" s="0" t="s">
        <v>19</v>
      </c>
      <c r="AE1345" s="0" t="s">
        <v>61</v>
      </c>
      <c r="AF1345" s="0" t="s">
        <v>22</v>
      </c>
      <c r="AG1345" s="0" t="s">
        <v>22</v>
      </c>
      <c r="AH1345" s="0" t="s">
        <v>22</v>
      </c>
      <c r="AI1345" s="0" t="s">
        <v>22</v>
      </c>
      <c r="AJ1345" s="0" t="s">
        <v>3622</v>
      </c>
      <c r="AK1345" s="0" t="s">
        <v>3622</v>
      </c>
    </row>
    <row customHeight="1" ht="11.25">
      <c r="A1346" s="0" t="s">
        <v>22</v>
      </c>
      <c r="B1346" s="0" t="s">
        <v>48</v>
      </c>
      <c r="C1346" s="0" t="s">
        <v>50</v>
      </c>
      <c r="D1346" s="0" t="s">
        <v>22</v>
      </c>
      <c r="E1346" s="0" t="s">
        <v>5968</v>
      </c>
      <c r="F1346" s="0" t="s">
        <v>1257</v>
      </c>
      <c r="G1346" s="0" t="s">
        <v>112</v>
      </c>
      <c r="H1346" s="0" t="s">
        <v>112</v>
      </c>
      <c r="I1346" s="0" t="s">
        <v>113</v>
      </c>
      <c r="J1346" s="0" t="s">
        <v>5962</v>
      </c>
      <c r="K1346" s="0" t="s">
        <v>5963</v>
      </c>
      <c r="L1346" s="0" t="s">
        <v>5964</v>
      </c>
      <c r="M1346" s="0" t="s">
        <v>976</v>
      </c>
      <c r="N1346" s="0" t="s">
        <v>98</v>
      </c>
      <c r="O1346" s="0" t="s">
        <v>112</v>
      </c>
      <c r="P1346" s="0" t="s">
        <v>112</v>
      </c>
      <c r="Q1346" s="0" t="s">
        <v>113</v>
      </c>
      <c r="R1346" s="0" t="s">
        <v>5962</v>
      </c>
      <c r="S1346" s="0" t="s">
        <v>5963</v>
      </c>
      <c r="T1346" s="0" t="s">
        <v>3604</v>
      </c>
      <c r="U1346" s="0" t="s">
        <v>3605</v>
      </c>
      <c r="V1346" s="0" t="s">
        <v>3606</v>
      </c>
      <c r="W1346" s="0" t="s">
        <v>3607</v>
      </c>
      <c r="X1346" s="0" t="s">
        <v>3608</v>
      </c>
      <c r="Y1346" s="0" t="s">
        <v>3605</v>
      </c>
      <c r="Z1346" s="0" t="s">
        <v>5969</v>
      </c>
      <c r="AA1346" s="0" t="s">
        <v>5966</v>
      </c>
      <c r="AB1346" s="0" t="s">
        <v>5970</v>
      </c>
      <c r="AC1346" s="0" t="s">
        <v>19</v>
      </c>
      <c r="AD1346" s="0" t="s">
        <v>19</v>
      </c>
      <c r="AE1346" s="0" t="s">
        <v>61</v>
      </c>
      <c r="AF1346" s="0" t="s">
        <v>22</v>
      </c>
      <c r="AG1346" s="0" t="s">
        <v>22</v>
      </c>
      <c r="AH1346" s="0" t="s">
        <v>22</v>
      </c>
      <c r="AI1346" s="0" t="s">
        <v>22</v>
      </c>
      <c r="AJ1346" s="0" t="s">
        <v>3622</v>
      </c>
      <c r="AK1346" s="0" t="s">
        <v>3622</v>
      </c>
    </row>
    <row customHeight="1" ht="11.25">
      <c r="A1347" s="0" t="s">
        <v>22</v>
      </c>
      <c r="B1347" s="0" t="s">
        <v>48</v>
      </c>
      <c r="C1347" s="0" t="s">
        <v>50</v>
      </c>
      <c r="D1347" s="0" t="s">
        <v>22</v>
      </c>
      <c r="E1347" s="0" t="s">
        <v>5971</v>
      </c>
      <c r="F1347" s="0" t="s">
        <v>1257</v>
      </c>
      <c r="G1347" s="0" t="s">
        <v>1501</v>
      </c>
      <c r="H1347" s="0" t="s">
        <v>1501</v>
      </c>
      <c r="I1347" s="0" t="s">
        <v>1502</v>
      </c>
      <c r="J1347" s="0" t="s">
        <v>5972</v>
      </c>
      <c r="K1347" s="0" t="s">
        <v>5973</v>
      </c>
      <c r="L1347" s="0" t="s">
        <v>5974</v>
      </c>
      <c r="M1347" s="0" t="s">
        <v>5974</v>
      </c>
      <c r="N1347" s="0" t="s">
        <v>98</v>
      </c>
      <c r="O1347" s="0" t="s">
        <v>1501</v>
      </c>
      <c r="P1347" s="0" t="s">
        <v>1501</v>
      </c>
      <c r="Q1347" s="0" t="s">
        <v>1502</v>
      </c>
      <c r="R1347" s="0" t="s">
        <v>5972</v>
      </c>
      <c r="S1347" s="0" t="s">
        <v>5973</v>
      </c>
      <c r="T1347" s="0" t="s">
        <v>3604</v>
      </c>
      <c r="U1347" s="0" t="s">
        <v>3605</v>
      </c>
      <c r="V1347" s="0" t="s">
        <v>5975</v>
      </c>
      <c r="W1347" s="0" t="s">
        <v>3607</v>
      </c>
      <c r="X1347" s="0" t="s">
        <v>3608</v>
      </c>
      <c r="Y1347" s="0" t="s">
        <v>3605</v>
      </c>
      <c r="Z1347" s="0" t="s">
        <v>5976</v>
      </c>
      <c r="AA1347" s="0" t="s">
        <v>5977</v>
      </c>
      <c r="AB1347" s="0" t="s">
        <v>5978</v>
      </c>
      <c r="AC1347" s="0" t="s">
        <v>19</v>
      </c>
      <c r="AD1347" s="0" t="s">
        <v>19</v>
      </c>
      <c r="AE1347" s="0" t="s">
        <v>61</v>
      </c>
      <c r="AF1347" s="0" t="s">
        <v>22</v>
      </c>
      <c r="AG1347" s="0" t="s">
        <v>22</v>
      </c>
      <c r="AH1347" s="0" t="s">
        <v>22</v>
      </c>
      <c r="AI1347" s="0" t="s">
        <v>22</v>
      </c>
      <c r="AJ1347" s="0" t="s">
        <v>3622</v>
      </c>
      <c r="AK1347" s="0" t="s">
        <v>3622</v>
      </c>
    </row>
    <row customHeight="1" ht="11.25">
      <c r="A1348" s="0" t="s">
        <v>22</v>
      </c>
      <c r="B1348" s="0" t="s">
        <v>48</v>
      </c>
      <c r="C1348" s="0" t="s">
        <v>50</v>
      </c>
      <c r="D1348" s="0" t="s">
        <v>22</v>
      </c>
      <c r="E1348" s="0" t="s">
        <v>5971</v>
      </c>
      <c r="F1348" s="0" t="s">
        <v>1257</v>
      </c>
      <c r="G1348" s="0" t="s">
        <v>115</v>
      </c>
      <c r="H1348" s="0" t="s">
        <v>115</v>
      </c>
      <c r="I1348" s="0" t="s">
        <v>116</v>
      </c>
      <c r="J1348" s="0" t="s">
        <v>5972</v>
      </c>
      <c r="K1348" s="0" t="s">
        <v>5979</v>
      </c>
      <c r="L1348" s="0" t="s">
        <v>5974</v>
      </c>
      <c r="M1348" s="0" t="s">
        <v>5974</v>
      </c>
      <c r="N1348" s="0" t="s">
        <v>98</v>
      </c>
      <c r="O1348" s="0" t="s">
        <v>115</v>
      </c>
      <c r="P1348" s="0" t="s">
        <v>115</v>
      </c>
      <c r="Q1348" s="0" t="s">
        <v>116</v>
      </c>
      <c r="R1348" s="0" t="s">
        <v>5972</v>
      </c>
      <c r="S1348" s="0" t="s">
        <v>5979</v>
      </c>
      <c r="T1348" s="0" t="s">
        <v>3604</v>
      </c>
      <c r="U1348" s="0" t="s">
        <v>3605</v>
      </c>
      <c r="V1348" s="0" t="s">
        <v>5975</v>
      </c>
      <c r="W1348" s="0" t="s">
        <v>3607</v>
      </c>
      <c r="X1348" s="0" t="s">
        <v>3608</v>
      </c>
      <c r="Y1348" s="0" t="s">
        <v>3605</v>
      </c>
      <c r="Z1348" s="0" t="s">
        <v>5976</v>
      </c>
      <c r="AA1348" s="0" t="s">
        <v>5977</v>
      </c>
      <c r="AB1348" s="0" t="s">
        <v>5978</v>
      </c>
      <c r="AC1348" s="0" t="s">
        <v>19</v>
      </c>
      <c r="AD1348" s="0" t="s">
        <v>19</v>
      </c>
      <c r="AE1348" s="0" t="s">
        <v>61</v>
      </c>
      <c r="AF1348" s="0" t="s">
        <v>22</v>
      </c>
      <c r="AG1348" s="0" t="s">
        <v>22</v>
      </c>
      <c r="AH1348" s="0" t="s">
        <v>22</v>
      </c>
      <c r="AI1348" s="0" t="s">
        <v>22</v>
      </c>
      <c r="AJ1348" s="0" t="s">
        <v>3622</v>
      </c>
      <c r="AK1348" s="0" t="s">
        <v>3622</v>
      </c>
    </row>
    <row customHeight="1" ht="11.25">
      <c r="A1349" s="0" t="s">
        <v>22</v>
      </c>
      <c r="B1349" s="0" t="s">
        <v>48</v>
      </c>
      <c r="C1349" s="0" t="s">
        <v>50</v>
      </c>
      <c r="D1349" s="0" t="s">
        <v>22</v>
      </c>
      <c r="E1349" s="0" t="s">
        <v>5980</v>
      </c>
      <c r="F1349" s="0" t="s">
        <v>1257</v>
      </c>
      <c r="G1349" s="0" t="s">
        <v>148</v>
      </c>
      <c r="H1349" s="0" t="s">
        <v>148</v>
      </c>
      <c r="I1349" s="0" t="s">
        <v>149</v>
      </c>
      <c r="J1349" s="0" t="s">
        <v>1356</v>
      </c>
      <c r="K1349" s="0" t="s">
        <v>1357</v>
      </c>
      <c r="L1349" s="0" t="s">
        <v>5981</v>
      </c>
      <c r="M1349" s="0" t="s">
        <v>1261</v>
      </c>
      <c r="N1349" s="0" t="s">
        <v>98</v>
      </c>
      <c r="O1349" s="0" t="s">
        <v>148</v>
      </c>
      <c r="P1349" s="0" t="s">
        <v>148</v>
      </c>
      <c r="Q1349" s="0" t="s">
        <v>149</v>
      </c>
      <c r="R1349" s="0" t="s">
        <v>1356</v>
      </c>
      <c r="S1349" s="0" t="s">
        <v>1357</v>
      </c>
      <c r="T1349" s="0" t="s">
        <v>3604</v>
      </c>
      <c r="U1349" s="0" t="s">
        <v>3605</v>
      </c>
      <c r="V1349" s="0" t="s">
        <v>3606</v>
      </c>
      <c r="W1349" s="0" t="s">
        <v>3607</v>
      </c>
      <c r="X1349" s="0" t="s">
        <v>3608</v>
      </c>
      <c r="Y1349" s="0" t="s">
        <v>3605</v>
      </c>
      <c r="Z1349" s="0" t="s">
        <v>5982</v>
      </c>
      <c r="AA1349" s="0" t="s">
        <v>3674</v>
      </c>
      <c r="AB1349" s="0" t="s">
        <v>5983</v>
      </c>
      <c r="AC1349" s="0" t="s">
        <v>19</v>
      </c>
      <c r="AD1349" s="0" t="s">
        <v>19</v>
      </c>
      <c r="AE1349" s="0" t="s">
        <v>61</v>
      </c>
      <c r="AF1349" s="0" t="s">
        <v>22</v>
      </c>
      <c r="AG1349" s="0" t="s">
        <v>22</v>
      </c>
      <c r="AH1349" s="0" t="s">
        <v>22</v>
      </c>
      <c r="AI1349" s="0" t="s">
        <v>22</v>
      </c>
      <c r="AJ1349" s="0" t="s">
        <v>118</v>
      </c>
      <c r="AK1349" s="0" t="s">
        <v>118</v>
      </c>
    </row>
    <row customHeight="1" ht="11.25">
      <c r="A1350" s="0" t="s">
        <v>22</v>
      </c>
      <c r="B1350" s="0" t="s">
        <v>48</v>
      </c>
      <c r="C1350" s="0" t="s">
        <v>50</v>
      </c>
      <c r="D1350" s="0" t="s">
        <v>22</v>
      </c>
      <c r="E1350" s="0" t="s">
        <v>5980</v>
      </c>
      <c r="F1350" s="0" t="s">
        <v>1257</v>
      </c>
      <c r="G1350" s="0" t="s">
        <v>148</v>
      </c>
      <c r="H1350" s="0" t="s">
        <v>148</v>
      </c>
      <c r="I1350" s="0" t="s">
        <v>149</v>
      </c>
      <c r="J1350" s="0" t="s">
        <v>1356</v>
      </c>
      <c r="K1350" s="0" t="s">
        <v>1357</v>
      </c>
      <c r="L1350" s="0" t="s">
        <v>5981</v>
      </c>
      <c r="M1350" s="0" t="s">
        <v>1261</v>
      </c>
      <c r="N1350" s="0" t="s">
        <v>98</v>
      </c>
      <c r="O1350" s="0" t="s">
        <v>148</v>
      </c>
      <c r="P1350" s="0" t="s">
        <v>148</v>
      </c>
      <c r="Q1350" s="0" t="s">
        <v>149</v>
      </c>
      <c r="R1350" s="0" t="s">
        <v>1356</v>
      </c>
      <c r="S1350" s="0" t="s">
        <v>1357</v>
      </c>
      <c r="T1350" s="0" t="s">
        <v>3604</v>
      </c>
      <c r="U1350" s="0" t="s">
        <v>3605</v>
      </c>
      <c r="V1350" s="0" t="s">
        <v>3606</v>
      </c>
      <c r="W1350" s="0" t="s">
        <v>3607</v>
      </c>
      <c r="X1350" s="0" t="s">
        <v>3608</v>
      </c>
      <c r="Y1350" s="0" t="s">
        <v>3605</v>
      </c>
      <c r="Z1350" s="0" t="s">
        <v>5982</v>
      </c>
      <c r="AA1350" s="0" t="s">
        <v>3674</v>
      </c>
      <c r="AB1350" s="0" t="s">
        <v>5983</v>
      </c>
      <c r="AC1350" s="0" t="s">
        <v>19</v>
      </c>
      <c r="AD1350" s="0" t="s">
        <v>19</v>
      </c>
      <c r="AE1350" s="0" t="s">
        <v>61</v>
      </c>
      <c r="AF1350" s="0" t="s">
        <v>22</v>
      </c>
      <c r="AG1350" s="0" t="s">
        <v>22</v>
      </c>
      <c r="AH1350" s="0" t="s">
        <v>22</v>
      </c>
      <c r="AI1350" s="0" t="s">
        <v>22</v>
      </c>
      <c r="AJ1350" s="0" t="s">
        <v>118</v>
      </c>
      <c r="AK1350" s="0" t="s">
        <v>118</v>
      </c>
    </row>
    <row customHeight="1" ht="11.25">
      <c r="A1351" s="0" t="s">
        <v>22</v>
      </c>
      <c r="B1351" s="0" t="s">
        <v>48</v>
      </c>
      <c r="C1351" s="0" t="s">
        <v>50</v>
      </c>
      <c r="D1351" s="0" t="s">
        <v>22</v>
      </c>
      <c r="E1351" s="0" t="s">
        <v>5984</v>
      </c>
      <c r="F1351" s="0" t="s">
        <v>1257</v>
      </c>
      <c r="G1351" s="0" t="s">
        <v>136</v>
      </c>
      <c r="H1351" s="0" t="s">
        <v>136</v>
      </c>
      <c r="I1351" s="0" t="s">
        <v>137</v>
      </c>
      <c r="J1351" s="0" t="s">
        <v>5985</v>
      </c>
      <c r="K1351" s="0" t="s">
        <v>5986</v>
      </c>
      <c r="L1351" s="0" t="s">
        <v>976</v>
      </c>
      <c r="M1351" s="0" t="s">
        <v>976</v>
      </c>
      <c r="N1351" s="0" t="s">
        <v>98</v>
      </c>
      <c r="O1351" s="0" t="s">
        <v>136</v>
      </c>
      <c r="P1351" s="0" t="s">
        <v>136</v>
      </c>
      <c r="Q1351" s="0" t="s">
        <v>137</v>
      </c>
      <c r="R1351" s="0" t="s">
        <v>5985</v>
      </c>
      <c r="S1351" s="0" t="s">
        <v>5986</v>
      </c>
      <c r="T1351" s="0" t="s">
        <v>4183</v>
      </c>
      <c r="U1351" s="0" t="s">
        <v>3605</v>
      </c>
      <c r="V1351" s="0" t="s">
        <v>5987</v>
      </c>
      <c r="W1351" s="0" t="s">
        <v>3607</v>
      </c>
      <c r="X1351" s="0" t="s">
        <v>3700</v>
      </c>
      <c r="Y1351" s="0" t="s">
        <v>3605</v>
      </c>
      <c r="Z1351" s="0" t="s">
        <v>5988</v>
      </c>
      <c r="AA1351" s="0" t="s">
        <v>5989</v>
      </c>
      <c r="AB1351" s="0" t="s">
        <v>5990</v>
      </c>
      <c r="AC1351" s="0" t="s">
        <v>19</v>
      </c>
      <c r="AD1351" s="0" t="s">
        <v>19</v>
      </c>
      <c r="AE1351" s="0" t="s">
        <v>61</v>
      </c>
      <c r="AF1351" s="0" t="s">
        <v>22</v>
      </c>
      <c r="AG1351" s="0" t="s">
        <v>22</v>
      </c>
      <c r="AH1351" s="0" t="s">
        <v>22</v>
      </c>
      <c r="AI1351" s="0" t="s">
        <v>22</v>
      </c>
      <c r="AJ1351" s="0" t="s">
        <v>3721</v>
      </c>
      <c r="AK1351" s="0" t="s">
        <v>3721</v>
      </c>
    </row>
    <row customHeight="1" ht="11.25">
      <c r="A1352" s="0" t="s">
        <v>22</v>
      </c>
      <c r="B1352" s="0" t="s">
        <v>48</v>
      </c>
      <c r="C1352" s="0" t="s">
        <v>50</v>
      </c>
      <c r="D1352" s="0" t="s">
        <v>22</v>
      </c>
      <c r="E1352" s="0" t="s">
        <v>5984</v>
      </c>
      <c r="F1352" s="0" t="s">
        <v>1257</v>
      </c>
      <c r="G1352" s="0" t="s">
        <v>136</v>
      </c>
      <c r="H1352" s="0" t="s">
        <v>136</v>
      </c>
      <c r="I1352" s="0" t="s">
        <v>137</v>
      </c>
      <c r="J1352" s="0" t="s">
        <v>5985</v>
      </c>
      <c r="K1352" s="0" t="s">
        <v>5986</v>
      </c>
      <c r="L1352" s="0" t="s">
        <v>976</v>
      </c>
      <c r="M1352" s="0" t="s">
        <v>976</v>
      </c>
      <c r="N1352" s="0" t="s">
        <v>98</v>
      </c>
      <c r="O1352" s="0" t="s">
        <v>136</v>
      </c>
      <c r="P1352" s="0" t="s">
        <v>136</v>
      </c>
      <c r="Q1352" s="0" t="s">
        <v>137</v>
      </c>
      <c r="R1352" s="0" t="s">
        <v>5985</v>
      </c>
      <c r="S1352" s="0" t="s">
        <v>5986</v>
      </c>
      <c r="T1352" s="0" t="s">
        <v>4183</v>
      </c>
      <c r="U1352" s="0" t="s">
        <v>3605</v>
      </c>
      <c r="V1352" s="0" t="s">
        <v>5987</v>
      </c>
      <c r="W1352" s="0" t="s">
        <v>3607</v>
      </c>
      <c r="X1352" s="0" t="s">
        <v>3700</v>
      </c>
      <c r="Y1352" s="0" t="s">
        <v>3605</v>
      </c>
      <c r="Z1352" s="0" t="s">
        <v>5988</v>
      </c>
      <c r="AA1352" s="0" t="s">
        <v>5989</v>
      </c>
      <c r="AB1352" s="0" t="s">
        <v>5990</v>
      </c>
      <c r="AC1352" s="0" t="s">
        <v>19</v>
      </c>
      <c r="AD1352" s="0" t="s">
        <v>19</v>
      </c>
      <c r="AE1352" s="0" t="s">
        <v>61</v>
      </c>
      <c r="AF1352" s="0" t="s">
        <v>22</v>
      </c>
      <c r="AG1352" s="0" t="s">
        <v>22</v>
      </c>
      <c r="AH1352" s="0" t="s">
        <v>22</v>
      </c>
      <c r="AI1352" s="0" t="s">
        <v>22</v>
      </c>
      <c r="AJ1352" s="0" t="s">
        <v>3721</v>
      </c>
      <c r="AK1352" s="0" t="s">
        <v>3721</v>
      </c>
    </row>
    <row customHeight="1" ht="11.25">
      <c r="A1353" s="0" t="s">
        <v>22</v>
      </c>
      <c r="B1353" s="0" t="s">
        <v>48</v>
      </c>
      <c r="C1353" s="0" t="s">
        <v>50</v>
      </c>
      <c r="D1353" s="0" t="s">
        <v>22</v>
      </c>
      <c r="E1353" s="0" t="s">
        <v>5991</v>
      </c>
      <c r="F1353" s="0" t="s">
        <v>1257</v>
      </c>
      <c r="G1353" s="0" t="s">
        <v>181</v>
      </c>
      <c r="H1353" s="0" t="s">
        <v>181</v>
      </c>
      <c r="I1353" s="0" t="s">
        <v>182</v>
      </c>
      <c r="J1353" s="0" t="s">
        <v>4816</v>
      </c>
      <c r="K1353" s="0" t="s">
        <v>4817</v>
      </c>
      <c r="L1353" s="0" t="s">
        <v>976</v>
      </c>
      <c r="M1353" s="0" t="s">
        <v>976</v>
      </c>
      <c r="N1353" s="0" t="s">
        <v>98</v>
      </c>
      <c r="O1353" s="0" t="s">
        <v>181</v>
      </c>
      <c r="P1353" s="0" t="s">
        <v>181</v>
      </c>
      <c r="Q1353" s="0" t="s">
        <v>182</v>
      </c>
      <c r="R1353" s="0" t="s">
        <v>4816</v>
      </c>
      <c r="S1353" s="0" t="s">
        <v>4817</v>
      </c>
      <c r="T1353" s="0" t="s">
        <v>3604</v>
      </c>
      <c r="U1353" s="0" t="s">
        <v>3707</v>
      </c>
      <c r="V1353" s="0" t="s">
        <v>3718</v>
      </c>
      <c r="W1353" s="0" t="s">
        <v>3607</v>
      </c>
      <c r="X1353" s="0" t="s">
        <v>3700</v>
      </c>
      <c r="Y1353" s="0" t="s">
        <v>3605</v>
      </c>
      <c r="Z1353" s="0" t="s">
        <v>3719</v>
      </c>
      <c r="AA1353" s="0" t="s">
        <v>3710</v>
      </c>
      <c r="AB1353" s="0" t="s">
        <v>3720</v>
      </c>
      <c r="AC1353" s="0" t="s">
        <v>19</v>
      </c>
      <c r="AD1353" s="0" t="s">
        <v>19</v>
      </c>
      <c r="AE1353" s="0" t="s">
        <v>61</v>
      </c>
      <c r="AF1353" s="0" t="s">
        <v>22</v>
      </c>
      <c r="AG1353" s="0" t="s">
        <v>22</v>
      </c>
      <c r="AH1353" s="0" t="s">
        <v>22</v>
      </c>
      <c r="AI1353" s="0" t="s">
        <v>22</v>
      </c>
      <c r="AJ1353" s="0" t="s">
        <v>5992</v>
      </c>
      <c r="AK1353" s="0" t="s">
        <v>5992</v>
      </c>
    </row>
    <row customHeight="1" ht="11.25">
      <c r="A1354" s="0" t="s">
        <v>22</v>
      </c>
      <c r="B1354" s="0" t="s">
        <v>48</v>
      </c>
      <c r="C1354" s="0" t="s">
        <v>50</v>
      </c>
      <c r="D1354" s="0" t="s">
        <v>22</v>
      </c>
      <c r="E1354" s="0" t="s">
        <v>5993</v>
      </c>
      <c r="F1354" s="0" t="s">
        <v>1257</v>
      </c>
      <c r="G1354" s="0" t="s">
        <v>181</v>
      </c>
      <c r="H1354" s="0" t="s">
        <v>181</v>
      </c>
      <c r="I1354" s="0" t="s">
        <v>182</v>
      </c>
      <c r="J1354" s="0" t="s">
        <v>3716</v>
      </c>
      <c r="K1354" s="0" t="s">
        <v>3717</v>
      </c>
      <c r="L1354" s="0" t="s">
        <v>5994</v>
      </c>
      <c r="M1354" s="0" t="s">
        <v>976</v>
      </c>
      <c r="N1354" s="0" t="s">
        <v>98</v>
      </c>
      <c r="O1354" s="0" t="s">
        <v>181</v>
      </c>
      <c r="P1354" s="0" t="s">
        <v>181</v>
      </c>
      <c r="Q1354" s="0" t="s">
        <v>182</v>
      </c>
      <c r="R1354" s="0" t="s">
        <v>3716</v>
      </c>
      <c r="S1354" s="0" t="s">
        <v>3717</v>
      </c>
      <c r="T1354" s="0" t="s">
        <v>3604</v>
      </c>
      <c r="U1354" s="0" t="s">
        <v>3707</v>
      </c>
      <c r="V1354" s="0" t="s">
        <v>3718</v>
      </c>
      <c r="W1354" s="0" t="s">
        <v>3607</v>
      </c>
      <c r="X1354" s="0" t="s">
        <v>3700</v>
      </c>
      <c r="Y1354" s="0" t="s">
        <v>3605</v>
      </c>
      <c r="Z1354" s="0" t="s">
        <v>3719</v>
      </c>
      <c r="AA1354" s="0" t="s">
        <v>3710</v>
      </c>
      <c r="AB1354" s="0" t="s">
        <v>3720</v>
      </c>
      <c r="AC1354" s="0" t="s">
        <v>19</v>
      </c>
      <c r="AD1354" s="0" t="s">
        <v>19</v>
      </c>
      <c r="AE1354" s="0" t="s">
        <v>61</v>
      </c>
      <c r="AF1354" s="0" t="s">
        <v>22</v>
      </c>
      <c r="AG1354" s="0" t="s">
        <v>22</v>
      </c>
      <c r="AH1354" s="0" t="s">
        <v>22</v>
      </c>
      <c r="AI1354" s="0" t="s">
        <v>22</v>
      </c>
      <c r="AJ1354" s="0" t="s">
        <v>3721</v>
      </c>
      <c r="AK1354" s="0" t="s">
        <v>3721</v>
      </c>
    </row>
    <row customHeight="1" ht="11.25">
      <c r="A1355" s="0" t="s">
        <v>22</v>
      </c>
      <c r="B1355" s="0" t="s">
        <v>48</v>
      </c>
      <c r="C1355" s="0" t="s">
        <v>50</v>
      </c>
      <c r="D1355" s="0" t="s">
        <v>22</v>
      </c>
      <c r="E1355" s="0" t="s">
        <v>5995</v>
      </c>
      <c r="F1355" s="0" t="s">
        <v>1257</v>
      </c>
      <c r="G1355" s="0" t="s">
        <v>181</v>
      </c>
      <c r="H1355" s="0" t="s">
        <v>181</v>
      </c>
      <c r="I1355" s="0" t="s">
        <v>182</v>
      </c>
      <c r="J1355" s="0" t="s">
        <v>3716</v>
      </c>
      <c r="K1355" s="0" t="s">
        <v>3717</v>
      </c>
      <c r="L1355" s="0" t="s">
        <v>5994</v>
      </c>
      <c r="M1355" s="0" t="s">
        <v>976</v>
      </c>
      <c r="N1355" s="0" t="s">
        <v>98</v>
      </c>
      <c r="O1355" s="0" t="s">
        <v>181</v>
      </c>
      <c r="P1355" s="0" t="s">
        <v>181</v>
      </c>
      <c r="Q1355" s="0" t="s">
        <v>182</v>
      </c>
      <c r="R1355" s="0" t="s">
        <v>3716</v>
      </c>
      <c r="S1355" s="0" t="s">
        <v>3717</v>
      </c>
      <c r="T1355" s="0" t="s">
        <v>3604</v>
      </c>
      <c r="U1355" s="0" t="s">
        <v>3707</v>
      </c>
      <c r="V1355" s="0" t="s">
        <v>3718</v>
      </c>
      <c r="W1355" s="0" t="s">
        <v>3607</v>
      </c>
      <c r="X1355" s="0" t="s">
        <v>3700</v>
      </c>
      <c r="Y1355" s="0" t="s">
        <v>3605</v>
      </c>
      <c r="Z1355" s="0" t="s">
        <v>3719</v>
      </c>
      <c r="AA1355" s="0" t="s">
        <v>3710</v>
      </c>
      <c r="AB1355" s="0" t="s">
        <v>3720</v>
      </c>
      <c r="AC1355" s="0" t="s">
        <v>19</v>
      </c>
      <c r="AD1355" s="0" t="s">
        <v>19</v>
      </c>
      <c r="AE1355" s="0" t="s">
        <v>61</v>
      </c>
      <c r="AF1355" s="0" t="s">
        <v>22</v>
      </c>
      <c r="AG1355" s="0" t="s">
        <v>22</v>
      </c>
      <c r="AH1355" s="0" t="s">
        <v>22</v>
      </c>
      <c r="AI1355" s="0" t="s">
        <v>22</v>
      </c>
      <c r="AJ1355" s="0" t="s">
        <v>5996</v>
      </c>
      <c r="AK1355" s="0" t="s">
        <v>5996</v>
      </c>
    </row>
    <row customHeight="1" ht="11.25">
      <c r="A1356" s="0" t="s">
        <v>22</v>
      </c>
      <c r="B1356" s="0" t="s">
        <v>48</v>
      </c>
      <c r="C1356" s="0" t="s">
        <v>50</v>
      </c>
      <c r="D1356" s="0" t="s">
        <v>22</v>
      </c>
      <c r="E1356" s="0" t="s">
        <v>5997</v>
      </c>
      <c r="F1356" s="0" t="s">
        <v>1257</v>
      </c>
      <c r="G1356" s="0" t="s">
        <v>181</v>
      </c>
      <c r="H1356" s="0" t="s">
        <v>181</v>
      </c>
      <c r="I1356" s="0" t="s">
        <v>182</v>
      </c>
      <c r="J1356" s="0" t="s">
        <v>3716</v>
      </c>
      <c r="K1356" s="0" t="s">
        <v>3717</v>
      </c>
      <c r="L1356" s="0" t="s">
        <v>5994</v>
      </c>
      <c r="M1356" s="0" t="s">
        <v>976</v>
      </c>
      <c r="N1356" s="0" t="s">
        <v>98</v>
      </c>
      <c r="O1356" s="0" t="s">
        <v>181</v>
      </c>
      <c r="P1356" s="0" t="s">
        <v>181</v>
      </c>
      <c r="Q1356" s="0" t="s">
        <v>182</v>
      </c>
      <c r="R1356" s="0" t="s">
        <v>3716</v>
      </c>
      <c r="S1356" s="0" t="s">
        <v>3717</v>
      </c>
      <c r="T1356" s="0" t="s">
        <v>3604</v>
      </c>
      <c r="U1356" s="0" t="s">
        <v>3707</v>
      </c>
      <c r="V1356" s="0" t="s">
        <v>3718</v>
      </c>
      <c r="W1356" s="0" t="s">
        <v>3607</v>
      </c>
      <c r="X1356" s="0" t="s">
        <v>3700</v>
      </c>
      <c r="Y1356" s="0" t="s">
        <v>3605</v>
      </c>
      <c r="Z1356" s="0" t="s">
        <v>3719</v>
      </c>
      <c r="AA1356" s="0" t="s">
        <v>3710</v>
      </c>
      <c r="AB1356" s="0" t="s">
        <v>3720</v>
      </c>
      <c r="AC1356" s="0" t="s">
        <v>19</v>
      </c>
      <c r="AD1356" s="0" t="s">
        <v>19</v>
      </c>
      <c r="AE1356" s="0" t="s">
        <v>61</v>
      </c>
      <c r="AF1356" s="0" t="s">
        <v>22</v>
      </c>
      <c r="AG1356" s="0" t="s">
        <v>22</v>
      </c>
      <c r="AH1356" s="0" t="s">
        <v>22</v>
      </c>
      <c r="AI1356" s="0" t="s">
        <v>22</v>
      </c>
      <c r="AJ1356" s="0" t="s">
        <v>3721</v>
      </c>
      <c r="AK1356" s="0" t="s">
        <v>3721</v>
      </c>
    </row>
    <row customHeight="1" ht="11.25">
      <c r="A1357" s="0" t="s">
        <v>22</v>
      </c>
      <c r="B1357" s="0" t="s">
        <v>48</v>
      </c>
      <c r="C1357" s="0" t="s">
        <v>50</v>
      </c>
      <c r="D1357" s="0" t="s">
        <v>22</v>
      </c>
      <c r="E1357" s="0" t="s">
        <v>5998</v>
      </c>
      <c r="F1357" s="0" t="s">
        <v>1257</v>
      </c>
      <c r="G1357" s="0" t="s">
        <v>181</v>
      </c>
      <c r="H1357" s="0" t="s">
        <v>181</v>
      </c>
      <c r="I1357" s="0" t="s">
        <v>182</v>
      </c>
      <c r="J1357" s="0" t="s">
        <v>3716</v>
      </c>
      <c r="K1357" s="0" t="s">
        <v>3717</v>
      </c>
      <c r="L1357" s="0" t="s">
        <v>5999</v>
      </c>
      <c r="M1357" s="0" t="s">
        <v>976</v>
      </c>
      <c r="N1357" s="0" t="s">
        <v>98</v>
      </c>
      <c r="O1357" s="0" t="s">
        <v>181</v>
      </c>
      <c r="P1357" s="0" t="s">
        <v>181</v>
      </c>
      <c r="Q1357" s="0" t="s">
        <v>182</v>
      </c>
      <c r="R1357" s="0" t="s">
        <v>3716</v>
      </c>
      <c r="S1357" s="0" t="s">
        <v>3717</v>
      </c>
      <c r="T1357" s="0" t="s">
        <v>3604</v>
      </c>
      <c r="U1357" s="0" t="s">
        <v>3707</v>
      </c>
      <c r="V1357" s="0" t="s">
        <v>3718</v>
      </c>
      <c r="W1357" s="0" t="s">
        <v>3607</v>
      </c>
      <c r="X1357" s="0" t="s">
        <v>3700</v>
      </c>
      <c r="Y1357" s="0" t="s">
        <v>3605</v>
      </c>
      <c r="Z1357" s="0" t="s">
        <v>3719</v>
      </c>
      <c r="AA1357" s="0" t="s">
        <v>3710</v>
      </c>
      <c r="AB1357" s="0" t="s">
        <v>3720</v>
      </c>
      <c r="AC1357" s="0" t="s">
        <v>19</v>
      </c>
      <c r="AD1357" s="0" t="s">
        <v>19</v>
      </c>
      <c r="AE1357" s="0" t="s">
        <v>61</v>
      </c>
      <c r="AF1357" s="0" t="s">
        <v>22</v>
      </c>
      <c r="AG1357" s="0" t="s">
        <v>22</v>
      </c>
      <c r="AH1357" s="0" t="s">
        <v>22</v>
      </c>
      <c r="AI1357" s="0" t="s">
        <v>22</v>
      </c>
      <c r="AJ1357" s="0" t="s">
        <v>4225</v>
      </c>
      <c r="AK1357" s="0" t="s">
        <v>4225</v>
      </c>
    </row>
    <row customHeight="1" ht="11.25">
      <c r="A1358" s="0" t="s">
        <v>22</v>
      </c>
      <c r="B1358" s="0" t="s">
        <v>48</v>
      </c>
      <c r="C1358" s="0" t="s">
        <v>50</v>
      </c>
      <c r="D1358" s="0" t="s">
        <v>22</v>
      </c>
      <c r="E1358" s="0" t="s">
        <v>6000</v>
      </c>
      <c r="F1358" s="0" t="s">
        <v>1257</v>
      </c>
      <c r="G1358" s="0" t="s">
        <v>181</v>
      </c>
      <c r="H1358" s="0" t="s">
        <v>181</v>
      </c>
      <c r="I1358" s="0" t="s">
        <v>182</v>
      </c>
      <c r="J1358" s="0" t="s">
        <v>3716</v>
      </c>
      <c r="K1358" s="0" t="s">
        <v>3717</v>
      </c>
      <c r="L1358" s="0" t="s">
        <v>6001</v>
      </c>
      <c r="M1358" s="0" t="s">
        <v>976</v>
      </c>
      <c r="N1358" s="0" t="s">
        <v>98</v>
      </c>
      <c r="O1358" s="0" t="s">
        <v>181</v>
      </c>
      <c r="P1358" s="0" t="s">
        <v>181</v>
      </c>
      <c r="Q1358" s="0" t="s">
        <v>182</v>
      </c>
      <c r="R1358" s="0" t="s">
        <v>3716</v>
      </c>
      <c r="S1358" s="0" t="s">
        <v>3717</v>
      </c>
      <c r="T1358" s="0" t="s">
        <v>3604</v>
      </c>
      <c r="U1358" s="0" t="s">
        <v>3707</v>
      </c>
      <c r="V1358" s="0" t="s">
        <v>3718</v>
      </c>
      <c r="W1358" s="0" t="s">
        <v>3607</v>
      </c>
      <c r="X1358" s="0" t="s">
        <v>3700</v>
      </c>
      <c r="Y1358" s="0" t="s">
        <v>3605</v>
      </c>
      <c r="Z1358" s="0" t="s">
        <v>3719</v>
      </c>
      <c r="AA1358" s="0" t="s">
        <v>3710</v>
      </c>
      <c r="AB1358" s="0" t="s">
        <v>3720</v>
      </c>
      <c r="AC1358" s="0" t="s">
        <v>19</v>
      </c>
      <c r="AD1358" s="0" t="s">
        <v>19</v>
      </c>
      <c r="AE1358" s="0" t="s">
        <v>61</v>
      </c>
      <c r="AF1358" s="0" t="s">
        <v>22</v>
      </c>
      <c r="AG1358" s="0" t="s">
        <v>22</v>
      </c>
      <c r="AH1358" s="0" t="s">
        <v>22</v>
      </c>
      <c r="AI1358" s="0" t="s">
        <v>22</v>
      </c>
      <c r="AJ1358" s="0" t="s">
        <v>4889</v>
      </c>
      <c r="AK1358" s="0" t="s">
        <v>4889</v>
      </c>
    </row>
    <row customHeight="1" ht="11.25">
      <c r="A1359" s="0" t="s">
        <v>22</v>
      </c>
      <c r="B1359" s="0" t="s">
        <v>48</v>
      </c>
      <c r="C1359" s="0" t="s">
        <v>50</v>
      </c>
      <c r="D1359" s="0" t="s">
        <v>22</v>
      </c>
      <c r="E1359" s="0" t="s">
        <v>6002</v>
      </c>
      <c r="F1359" s="0" t="s">
        <v>1257</v>
      </c>
      <c r="G1359" s="0" t="s">
        <v>181</v>
      </c>
      <c r="H1359" s="0" t="s">
        <v>181</v>
      </c>
      <c r="I1359" s="0" t="s">
        <v>182</v>
      </c>
      <c r="J1359" s="0" t="s">
        <v>3716</v>
      </c>
      <c r="K1359" s="0" t="s">
        <v>3717</v>
      </c>
      <c r="L1359" s="0" t="s">
        <v>6003</v>
      </c>
      <c r="M1359" s="0" t="s">
        <v>976</v>
      </c>
      <c r="N1359" s="0" t="s">
        <v>98</v>
      </c>
      <c r="O1359" s="0" t="s">
        <v>181</v>
      </c>
      <c r="P1359" s="0" t="s">
        <v>181</v>
      </c>
      <c r="Q1359" s="0" t="s">
        <v>182</v>
      </c>
      <c r="R1359" s="0" t="s">
        <v>3716</v>
      </c>
      <c r="S1359" s="0" t="s">
        <v>3717</v>
      </c>
      <c r="T1359" s="0" t="s">
        <v>3604</v>
      </c>
      <c r="U1359" s="0" t="s">
        <v>3707</v>
      </c>
      <c r="V1359" s="0" t="s">
        <v>3718</v>
      </c>
      <c r="W1359" s="0" t="s">
        <v>3607</v>
      </c>
      <c r="X1359" s="0" t="s">
        <v>3700</v>
      </c>
      <c r="Y1359" s="0" t="s">
        <v>3605</v>
      </c>
      <c r="Z1359" s="0" t="s">
        <v>3719</v>
      </c>
      <c r="AA1359" s="0" t="s">
        <v>3710</v>
      </c>
      <c r="AB1359" s="0" t="s">
        <v>3720</v>
      </c>
      <c r="AC1359" s="0" t="s">
        <v>19</v>
      </c>
      <c r="AD1359" s="0" t="s">
        <v>19</v>
      </c>
      <c r="AE1359" s="0" t="s">
        <v>61</v>
      </c>
      <c r="AF1359" s="0" t="s">
        <v>22</v>
      </c>
      <c r="AG1359" s="0" t="s">
        <v>22</v>
      </c>
      <c r="AH1359" s="0" t="s">
        <v>22</v>
      </c>
      <c r="AI1359" s="0" t="s">
        <v>22</v>
      </c>
      <c r="AJ1359" s="0" t="s">
        <v>5256</v>
      </c>
      <c r="AK1359" s="0" t="s">
        <v>5256</v>
      </c>
    </row>
    <row customHeight="1" ht="11.25">
      <c r="A1360" s="0" t="s">
        <v>22</v>
      </c>
      <c r="B1360" s="0" t="s">
        <v>48</v>
      </c>
      <c r="C1360" s="0" t="s">
        <v>50</v>
      </c>
      <c r="D1360" s="0" t="s">
        <v>22</v>
      </c>
      <c r="E1360" s="0" t="s">
        <v>6004</v>
      </c>
      <c r="F1360" s="0" t="s">
        <v>1257</v>
      </c>
      <c r="G1360" s="0" t="s">
        <v>181</v>
      </c>
      <c r="H1360" s="0" t="s">
        <v>181</v>
      </c>
      <c r="I1360" s="0" t="s">
        <v>182</v>
      </c>
      <c r="J1360" s="0" t="s">
        <v>3716</v>
      </c>
      <c r="K1360" s="0" t="s">
        <v>3717</v>
      </c>
      <c r="L1360" s="0" t="s">
        <v>976</v>
      </c>
      <c r="M1360" s="0" t="s">
        <v>976</v>
      </c>
      <c r="N1360" s="0" t="s">
        <v>98</v>
      </c>
      <c r="O1360" s="0" t="s">
        <v>181</v>
      </c>
      <c r="P1360" s="0" t="s">
        <v>181</v>
      </c>
      <c r="Q1360" s="0" t="s">
        <v>182</v>
      </c>
      <c r="R1360" s="0" t="s">
        <v>3716</v>
      </c>
      <c r="S1360" s="0" t="s">
        <v>3717</v>
      </c>
      <c r="T1360" s="0" t="s">
        <v>3604</v>
      </c>
      <c r="U1360" s="0" t="s">
        <v>3707</v>
      </c>
      <c r="V1360" s="0" t="s">
        <v>3718</v>
      </c>
      <c r="W1360" s="0" t="s">
        <v>3607</v>
      </c>
      <c r="X1360" s="0" t="s">
        <v>3700</v>
      </c>
      <c r="Y1360" s="0" t="s">
        <v>3605</v>
      </c>
      <c r="Z1360" s="0" t="s">
        <v>3719</v>
      </c>
      <c r="AA1360" s="0" t="s">
        <v>3710</v>
      </c>
      <c r="AB1360" s="0" t="s">
        <v>3720</v>
      </c>
      <c r="AC1360" s="0" t="s">
        <v>19</v>
      </c>
      <c r="AD1360" s="0" t="s">
        <v>19</v>
      </c>
      <c r="AE1360" s="0" t="s">
        <v>61</v>
      </c>
      <c r="AF1360" s="0" t="s">
        <v>22</v>
      </c>
      <c r="AG1360" s="0" t="s">
        <v>22</v>
      </c>
      <c r="AH1360" s="0" t="s">
        <v>22</v>
      </c>
      <c r="AI1360" s="0" t="s">
        <v>22</v>
      </c>
      <c r="AJ1360" s="0" t="s">
        <v>3721</v>
      </c>
      <c r="AK1360" s="0" t="s">
        <v>3721</v>
      </c>
    </row>
    <row customHeight="1" ht="11.25">
      <c r="A1361" s="0" t="s">
        <v>22</v>
      </c>
      <c r="B1361" s="0" t="s">
        <v>48</v>
      </c>
      <c r="C1361" s="0" t="s">
        <v>50</v>
      </c>
      <c r="D1361" s="0" t="s">
        <v>22</v>
      </c>
      <c r="E1361" s="0" t="s">
        <v>6005</v>
      </c>
      <c r="F1361" s="0" t="s">
        <v>1257</v>
      </c>
      <c r="G1361" s="0" t="s">
        <v>181</v>
      </c>
      <c r="H1361" s="0" t="s">
        <v>181</v>
      </c>
      <c r="I1361" s="0" t="s">
        <v>182</v>
      </c>
      <c r="J1361" s="0" t="s">
        <v>3716</v>
      </c>
      <c r="K1361" s="0" t="s">
        <v>3717</v>
      </c>
      <c r="L1361" s="0" t="s">
        <v>6006</v>
      </c>
      <c r="M1361" s="0" t="s">
        <v>976</v>
      </c>
      <c r="N1361" s="0" t="s">
        <v>98</v>
      </c>
      <c r="O1361" s="0" t="s">
        <v>181</v>
      </c>
      <c r="P1361" s="0" t="s">
        <v>181</v>
      </c>
      <c r="Q1361" s="0" t="s">
        <v>182</v>
      </c>
      <c r="R1361" s="0" t="s">
        <v>3716</v>
      </c>
      <c r="S1361" s="0" t="s">
        <v>3717</v>
      </c>
      <c r="T1361" s="0" t="s">
        <v>3604</v>
      </c>
      <c r="U1361" s="0" t="s">
        <v>3707</v>
      </c>
      <c r="V1361" s="0" t="s">
        <v>3718</v>
      </c>
      <c r="W1361" s="0" t="s">
        <v>3607</v>
      </c>
      <c r="X1361" s="0" t="s">
        <v>3700</v>
      </c>
      <c r="Y1361" s="0" t="s">
        <v>3605</v>
      </c>
      <c r="Z1361" s="0" t="s">
        <v>3719</v>
      </c>
      <c r="AA1361" s="0" t="s">
        <v>3710</v>
      </c>
      <c r="AB1361" s="0" t="s">
        <v>3720</v>
      </c>
      <c r="AC1361" s="0" t="s">
        <v>19</v>
      </c>
      <c r="AD1361" s="0" t="s">
        <v>19</v>
      </c>
      <c r="AE1361" s="0" t="s">
        <v>61</v>
      </c>
      <c r="AF1361" s="0" t="s">
        <v>22</v>
      </c>
      <c r="AG1361" s="0" t="s">
        <v>22</v>
      </c>
      <c r="AH1361" s="0" t="s">
        <v>22</v>
      </c>
      <c r="AI1361" s="0" t="s">
        <v>22</v>
      </c>
      <c r="AJ1361" s="0" t="s">
        <v>98</v>
      </c>
      <c r="AK1361" s="0" t="s">
        <v>98</v>
      </c>
    </row>
    <row customHeight="1" ht="11.25">
      <c r="A1362" s="0" t="s">
        <v>22</v>
      </c>
      <c r="B1362" s="0" t="s">
        <v>48</v>
      </c>
      <c r="C1362" s="0" t="s">
        <v>50</v>
      </c>
      <c r="D1362" s="0" t="s">
        <v>22</v>
      </c>
      <c r="E1362" s="0" t="s">
        <v>6007</v>
      </c>
      <c r="F1362" s="0" t="s">
        <v>1257</v>
      </c>
      <c r="G1362" s="0" t="s">
        <v>181</v>
      </c>
      <c r="H1362" s="0" t="s">
        <v>181</v>
      </c>
      <c r="I1362" s="0" t="s">
        <v>182</v>
      </c>
      <c r="J1362" s="0" t="s">
        <v>3716</v>
      </c>
      <c r="K1362" s="0" t="s">
        <v>3717</v>
      </c>
      <c r="L1362" s="0" t="s">
        <v>3725</v>
      </c>
      <c r="M1362" s="0" t="s">
        <v>976</v>
      </c>
      <c r="N1362" s="0" t="s">
        <v>98</v>
      </c>
      <c r="O1362" s="0" t="s">
        <v>181</v>
      </c>
      <c r="P1362" s="0" t="s">
        <v>181</v>
      </c>
      <c r="Q1362" s="0" t="s">
        <v>182</v>
      </c>
      <c r="R1362" s="0" t="s">
        <v>3716</v>
      </c>
      <c r="S1362" s="0" t="s">
        <v>3717</v>
      </c>
      <c r="T1362" s="0" t="s">
        <v>3604</v>
      </c>
      <c r="U1362" s="0" t="s">
        <v>3707</v>
      </c>
      <c r="V1362" s="0" t="s">
        <v>3718</v>
      </c>
      <c r="W1362" s="0" t="s">
        <v>3607</v>
      </c>
      <c r="X1362" s="0" t="s">
        <v>3700</v>
      </c>
      <c r="Y1362" s="0" t="s">
        <v>3605</v>
      </c>
      <c r="Z1362" s="0" t="s">
        <v>3719</v>
      </c>
      <c r="AA1362" s="0" t="s">
        <v>3710</v>
      </c>
      <c r="AB1362" s="0" t="s">
        <v>3720</v>
      </c>
      <c r="AC1362" s="0" t="s">
        <v>19</v>
      </c>
      <c r="AD1362" s="0" t="s">
        <v>19</v>
      </c>
      <c r="AE1362" s="0" t="s">
        <v>61</v>
      </c>
      <c r="AF1362" s="0" t="s">
        <v>22</v>
      </c>
      <c r="AG1362" s="0" t="s">
        <v>22</v>
      </c>
      <c r="AH1362" s="0" t="s">
        <v>22</v>
      </c>
      <c r="AI1362" s="0" t="s">
        <v>22</v>
      </c>
      <c r="AJ1362" s="0" t="s">
        <v>6008</v>
      </c>
      <c r="AK1362" s="0" t="s">
        <v>6008</v>
      </c>
    </row>
    <row customHeight="1" ht="11.25">
      <c r="A1363" s="0" t="s">
        <v>22</v>
      </c>
      <c r="B1363" s="0" t="s">
        <v>48</v>
      </c>
      <c r="C1363" s="0" t="s">
        <v>50</v>
      </c>
      <c r="D1363" s="0" t="s">
        <v>22</v>
      </c>
      <c r="E1363" s="0" t="s">
        <v>6009</v>
      </c>
      <c r="F1363" s="0" t="s">
        <v>1257</v>
      </c>
      <c r="G1363" s="0" t="s">
        <v>181</v>
      </c>
      <c r="H1363" s="0" t="s">
        <v>181</v>
      </c>
      <c r="I1363" s="0" t="s">
        <v>182</v>
      </c>
      <c r="J1363" s="0" t="s">
        <v>3716</v>
      </c>
      <c r="K1363" s="0" t="s">
        <v>3717</v>
      </c>
      <c r="L1363" s="0" t="s">
        <v>6010</v>
      </c>
      <c r="M1363" s="0" t="s">
        <v>976</v>
      </c>
      <c r="N1363" s="0" t="s">
        <v>98</v>
      </c>
      <c r="O1363" s="0" t="s">
        <v>181</v>
      </c>
      <c r="P1363" s="0" t="s">
        <v>181</v>
      </c>
      <c r="Q1363" s="0" t="s">
        <v>182</v>
      </c>
      <c r="R1363" s="0" t="s">
        <v>3716</v>
      </c>
      <c r="S1363" s="0" t="s">
        <v>3717</v>
      </c>
      <c r="T1363" s="0" t="s">
        <v>3604</v>
      </c>
      <c r="U1363" s="0" t="s">
        <v>3707</v>
      </c>
      <c r="V1363" s="0" t="s">
        <v>3718</v>
      </c>
      <c r="W1363" s="0" t="s">
        <v>3607</v>
      </c>
      <c r="X1363" s="0" t="s">
        <v>3700</v>
      </c>
      <c r="Y1363" s="0" t="s">
        <v>3605</v>
      </c>
      <c r="Z1363" s="0" t="s">
        <v>3719</v>
      </c>
      <c r="AA1363" s="0" t="s">
        <v>3710</v>
      </c>
      <c r="AB1363" s="0" t="s">
        <v>3720</v>
      </c>
      <c r="AC1363" s="0" t="s">
        <v>19</v>
      </c>
      <c r="AD1363" s="0" t="s">
        <v>19</v>
      </c>
      <c r="AE1363" s="0" t="s">
        <v>61</v>
      </c>
      <c r="AF1363" s="0" t="s">
        <v>22</v>
      </c>
      <c r="AG1363" s="0" t="s">
        <v>22</v>
      </c>
      <c r="AH1363" s="0" t="s">
        <v>22</v>
      </c>
      <c r="AI1363" s="0" t="s">
        <v>22</v>
      </c>
      <c r="AJ1363" s="0" t="s">
        <v>6011</v>
      </c>
      <c r="AK1363" s="0" t="s">
        <v>6011</v>
      </c>
    </row>
    <row customHeight="1" ht="11.25">
      <c r="A1364" s="0" t="s">
        <v>22</v>
      </c>
      <c r="B1364" s="0" t="s">
        <v>48</v>
      </c>
      <c r="C1364" s="0" t="s">
        <v>50</v>
      </c>
      <c r="D1364" s="0" t="s">
        <v>22</v>
      </c>
      <c r="E1364" s="0" t="s">
        <v>6012</v>
      </c>
      <c r="F1364" s="0" t="s">
        <v>1257</v>
      </c>
      <c r="G1364" s="0" t="s">
        <v>181</v>
      </c>
      <c r="H1364" s="0" t="s">
        <v>181</v>
      </c>
      <c r="I1364" s="0" t="s">
        <v>182</v>
      </c>
      <c r="J1364" s="0" t="s">
        <v>3716</v>
      </c>
      <c r="K1364" s="0" t="s">
        <v>3717</v>
      </c>
      <c r="L1364" s="0" t="s">
        <v>6013</v>
      </c>
      <c r="M1364" s="0" t="s">
        <v>976</v>
      </c>
      <c r="N1364" s="0" t="s">
        <v>98</v>
      </c>
      <c r="O1364" s="0" t="s">
        <v>181</v>
      </c>
      <c r="P1364" s="0" t="s">
        <v>181</v>
      </c>
      <c r="Q1364" s="0" t="s">
        <v>182</v>
      </c>
      <c r="R1364" s="0" t="s">
        <v>3716</v>
      </c>
      <c r="S1364" s="0" t="s">
        <v>3717</v>
      </c>
      <c r="T1364" s="0" t="s">
        <v>3604</v>
      </c>
      <c r="U1364" s="0" t="s">
        <v>3707</v>
      </c>
      <c r="V1364" s="0" t="s">
        <v>3718</v>
      </c>
      <c r="W1364" s="0" t="s">
        <v>3607</v>
      </c>
      <c r="X1364" s="0" t="s">
        <v>3700</v>
      </c>
      <c r="Y1364" s="0" t="s">
        <v>3605</v>
      </c>
      <c r="Z1364" s="0" t="s">
        <v>3719</v>
      </c>
      <c r="AA1364" s="0" t="s">
        <v>3710</v>
      </c>
      <c r="AB1364" s="0" t="s">
        <v>3720</v>
      </c>
      <c r="AC1364" s="0" t="s">
        <v>19</v>
      </c>
      <c r="AD1364" s="0" t="s">
        <v>19</v>
      </c>
      <c r="AE1364" s="0" t="s">
        <v>61</v>
      </c>
      <c r="AF1364" s="0" t="s">
        <v>22</v>
      </c>
      <c r="AG1364" s="0" t="s">
        <v>22</v>
      </c>
      <c r="AH1364" s="0" t="s">
        <v>22</v>
      </c>
      <c r="AI1364" s="0" t="s">
        <v>22</v>
      </c>
      <c r="AJ1364" s="0" t="s">
        <v>6014</v>
      </c>
      <c r="AK1364" s="0" t="s">
        <v>6014</v>
      </c>
    </row>
    <row customHeight="1" ht="11.25">
      <c r="A1365" s="0" t="s">
        <v>22</v>
      </c>
      <c r="B1365" s="0" t="s">
        <v>48</v>
      </c>
      <c r="C1365" s="0" t="s">
        <v>50</v>
      </c>
      <c r="D1365" s="0" t="s">
        <v>22</v>
      </c>
      <c r="E1365" s="0" t="s">
        <v>6015</v>
      </c>
      <c r="F1365" s="0" t="s">
        <v>1257</v>
      </c>
      <c r="G1365" s="0" t="s">
        <v>181</v>
      </c>
      <c r="H1365" s="0" t="s">
        <v>181</v>
      </c>
      <c r="I1365" s="0" t="s">
        <v>182</v>
      </c>
      <c r="J1365" s="0" t="s">
        <v>3716</v>
      </c>
      <c r="K1365" s="0" t="s">
        <v>3717</v>
      </c>
      <c r="L1365" s="0" t="s">
        <v>4009</v>
      </c>
      <c r="M1365" s="0" t="s">
        <v>976</v>
      </c>
      <c r="N1365" s="0" t="s">
        <v>98</v>
      </c>
      <c r="O1365" s="0" t="s">
        <v>181</v>
      </c>
      <c r="P1365" s="0" t="s">
        <v>181</v>
      </c>
      <c r="Q1365" s="0" t="s">
        <v>182</v>
      </c>
      <c r="R1365" s="0" t="s">
        <v>3716</v>
      </c>
      <c r="S1365" s="0" t="s">
        <v>3717</v>
      </c>
      <c r="T1365" s="0" t="s">
        <v>3604</v>
      </c>
      <c r="U1365" s="0" t="s">
        <v>3707</v>
      </c>
      <c r="V1365" s="0" t="s">
        <v>3718</v>
      </c>
      <c r="W1365" s="0" t="s">
        <v>3607</v>
      </c>
      <c r="X1365" s="0" t="s">
        <v>3700</v>
      </c>
      <c r="Y1365" s="0" t="s">
        <v>3605</v>
      </c>
      <c r="Z1365" s="0" t="s">
        <v>3719</v>
      </c>
      <c r="AA1365" s="0" t="s">
        <v>3710</v>
      </c>
      <c r="AB1365" s="0" t="s">
        <v>3720</v>
      </c>
      <c r="AC1365" s="0" t="s">
        <v>19</v>
      </c>
      <c r="AD1365" s="0" t="s">
        <v>19</v>
      </c>
      <c r="AE1365" s="0" t="s">
        <v>61</v>
      </c>
      <c r="AF1365" s="0" t="s">
        <v>22</v>
      </c>
      <c r="AG1365" s="0" t="s">
        <v>22</v>
      </c>
      <c r="AH1365" s="0" t="s">
        <v>22</v>
      </c>
      <c r="AI1365" s="0" t="s">
        <v>22</v>
      </c>
      <c r="AJ1365" s="0" t="s">
        <v>1642</v>
      </c>
      <c r="AK1365" s="0" t="s">
        <v>1642</v>
      </c>
    </row>
    <row customHeight="1" ht="11.25">
      <c r="A1366" s="0" t="s">
        <v>22</v>
      </c>
      <c r="B1366" s="0" t="s">
        <v>48</v>
      </c>
      <c r="C1366" s="0" t="s">
        <v>50</v>
      </c>
      <c r="D1366" s="0" t="s">
        <v>22</v>
      </c>
      <c r="E1366" s="0" t="s">
        <v>6016</v>
      </c>
      <c r="F1366" s="0" t="s">
        <v>1257</v>
      </c>
      <c r="G1366" s="0" t="s">
        <v>181</v>
      </c>
      <c r="H1366" s="0" t="s">
        <v>181</v>
      </c>
      <c r="I1366" s="0" t="s">
        <v>182</v>
      </c>
      <c r="J1366" s="0" t="s">
        <v>3716</v>
      </c>
      <c r="K1366" s="0" t="s">
        <v>3717</v>
      </c>
      <c r="L1366" s="0" t="s">
        <v>3920</v>
      </c>
      <c r="M1366" s="0" t="s">
        <v>976</v>
      </c>
      <c r="N1366" s="0" t="s">
        <v>98</v>
      </c>
      <c r="O1366" s="0" t="s">
        <v>181</v>
      </c>
      <c r="P1366" s="0" t="s">
        <v>181</v>
      </c>
      <c r="Q1366" s="0" t="s">
        <v>182</v>
      </c>
      <c r="R1366" s="0" t="s">
        <v>3716</v>
      </c>
      <c r="S1366" s="0" t="s">
        <v>3717</v>
      </c>
      <c r="T1366" s="0" t="s">
        <v>3604</v>
      </c>
      <c r="U1366" s="0" t="s">
        <v>3707</v>
      </c>
      <c r="V1366" s="0" t="s">
        <v>3718</v>
      </c>
      <c r="W1366" s="0" t="s">
        <v>3607</v>
      </c>
      <c r="X1366" s="0" t="s">
        <v>3700</v>
      </c>
      <c r="Y1366" s="0" t="s">
        <v>3605</v>
      </c>
      <c r="Z1366" s="0" t="s">
        <v>3719</v>
      </c>
      <c r="AA1366" s="0" t="s">
        <v>3710</v>
      </c>
      <c r="AB1366" s="0" t="s">
        <v>3720</v>
      </c>
      <c r="AC1366" s="0" t="s">
        <v>19</v>
      </c>
      <c r="AD1366" s="0" t="s">
        <v>19</v>
      </c>
      <c r="AE1366" s="0" t="s">
        <v>61</v>
      </c>
      <c r="AF1366" s="0" t="s">
        <v>22</v>
      </c>
      <c r="AG1366" s="0" t="s">
        <v>22</v>
      </c>
      <c r="AH1366" s="0" t="s">
        <v>22</v>
      </c>
      <c r="AI1366" s="0" t="s">
        <v>22</v>
      </c>
      <c r="AJ1366" s="0" t="s">
        <v>6017</v>
      </c>
      <c r="AK1366" s="0" t="s">
        <v>6017</v>
      </c>
    </row>
    <row customHeight="1" ht="11.25">
      <c r="A1367" s="0" t="s">
        <v>22</v>
      </c>
      <c r="B1367" s="0" t="s">
        <v>48</v>
      </c>
      <c r="C1367" s="0" t="s">
        <v>50</v>
      </c>
      <c r="D1367" s="0" t="s">
        <v>22</v>
      </c>
      <c r="E1367" s="0" t="s">
        <v>6018</v>
      </c>
      <c r="F1367" s="0" t="s">
        <v>1257</v>
      </c>
      <c r="G1367" s="0" t="s">
        <v>181</v>
      </c>
      <c r="H1367" s="0" t="s">
        <v>181</v>
      </c>
      <c r="I1367" s="0" t="s">
        <v>182</v>
      </c>
      <c r="J1367" s="0" t="s">
        <v>3716</v>
      </c>
      <c r="K1367" s="0" t="s">
        <v>3717</v>
      </c>
      <c r="L1367" s="0" t="s">
        <v>4012</v>
      </c>
      <c r="M1367" s="0" t="s">
        <v>976</v>
      </c>
      <c r="N1367" s="0" t="s">
        <v>98</v>
      </c>
      <c r="O1367" s="0" t="s">
        <v>181</v>
      </c>
      <c r="P1367" s="0" t="s">
        <v>181</v>
      </c>
      <c r="Q1367" s="0" t="s">
        <v>182</v>
      </c>
      <c r="R1367" s="0" t="s">
        <v>3716</v>
      </c>
      <c r="S1367" s="0" t="s">
        <v>3717</v>
      </c>
      <c r="T1367" s="0" t="s">
        <v>3604</v>
      </c>
      <c r="U1367" s="0" t="s">
        <v>3707</v>
      </c>
      <c r="V1367" s="0" t="s">
        <v>3718</v>
      </c>
      <c r="W1367" s="0" t="s">
        <v>3607</v>
      </c>
      <c r="X1367" s="0" t="s">
        <v>3700</v>
      </c>
      <c r="Y1367" s="0" t="s">
        <v>3605</v>
      </c>
      <c r="Z1367" s="0" t="s">
        <v>3719</v>
      </c>
      <c r="AA1367" s="0" t="s">
        <v>3710</v>
      </c>
      <c r="AB1367" s="0" t="s">
        <v>3720</v>
      </c>
      <c r="AC1367" s="0" t="s">
        <v>19</v>
      </c>
      <c r="AD1367" s="0" t="s">
        <v>19</v>
      </c>
      <c r="AE1367" s="0" t="s">
        <v>61</v>
      </c>
      <c r="AF1367" s="0" t="s">
        <v>22</v>
      </c>
      <c r="AG1367" s="0" t="s">
        <v>22</v>
      </c>
      <c r="AH1367" s="0" t="s">
        <v>22</v>
      </c>
      <c r="AI1367" s="0" t="s">
        <v>22</v>
      </c>
      <c r="AJ1367" s="0" t="s">
        <v>101</v>
      </c>
      <c r="AK1367" s="0" t="s">
        <v>101</v>
      </c>
    </row>
    <row customHeight="1" ht="11.25">
      <c r="A1368" s="0" t="s">
        <v>22</v>
      </c>
      <c r="B1368" s="0" t="s">
        <v>48</v>
      </c>
      <c r="C1368" s="0" t="s">
        <v>50</v>
      </c>
      <c r="D1368" s="0" t="s">
        <v>22</v>
      </c>
      <c r="E1368" s="0" t="s">
        <v>6019</v>
      </c>
      <c r="F1368" s="0" t="s">
        <v>1257</v>
      </c>
      <c r="G1368" s="0" t="s">
        <v>181</v>
      </c>
      <c r="H1368" s="0" t="s">
        <v>181</v>
      </c>
      <c r="I1368" s="0" t="s">
        <v>182</v>
      </c>
      <c r="J1368" s="0" t="s">
        <v>3716</v>
      </c>
      <c r="K1368" s="0" t="s">
        <v>3717</v>
      </c>
      <c r="L1368" s="0" t="s">
        <v>4012</v>
      </c>
      <c r="M1368" s="0" t="s">
        <v>976</v>
      </c>
      <c r="N1368" s="0" t="s">
        <v>98</v>
      </c>
      <c r="O1368" s="0" t="s">
        <v>181</v>
      </c>
      <c r="P1368" s="0" t="s">
        <v>181</v>
      </c>
      <c r="Q1368" s="0" t="s">
        <v>182</v>
      </c>
      <c r="R1368" s="0" t="s">
        <v>3716</v>
      </c>
      <c r="S1368" s="0" t="s">
        <v>3717</v>
      </c>
      <c r="T1368" s="0" t="s">
        <v>3604</v>
      </c>
      <c r="U1368" s="0" t="s">
        <v>3707</v>
      </c>
      <c r="V1368" s="0" t="s">
        <v>3718</v>
      </c>
      <c r="W1368" s="0" t="s">
        <v>3607</v>
      </c>
      <c r="X1368" s="0" t="s">
        <v>3700</v>
      </c>
      <c r="Y1368" s="0" t="s">
        <v>3605</v>
      </c>
      <c r="Z1368" s="0" t="s">
        <v>3719</v>
      </c>
      <c r="AA1368" s="0" t="s">
        <v>3710</v>
      </c>
      <c r="AB1368" s="0" t="s">
        <v>3720</v>
      </c>
      <c r="AC1368" s="0" t="s">
        <v>19</v>
      </c>
      <c r="AD1368" s="0" t="s">
        <v>19</v>
      </c>
      <c r="AE1368" s="0" t="s">
        <v>61</v>
      </c>
      <c r="AF1368" s="0" t="s">
        <v>22</v>
      </c>
      <c r="AG1368" s="0" t="s">
        <v>22</v>
      </c>
      <c r="AH1368" s="0" t="s">
        <v>22</v>
      </c>
      <c r="AI1368" s="0" t="s">
        <v>22</v>
      </c>
      <c r="AJ1368" s="0" t="s">
        <v>98</v>
      </c>
      <c r="AK1368" s="0" t="s">
        <v>98</v>
      </c>
    </row>
    <row customHeight="1" ht="11.25">
      <c r="A1369" s="0" t="s">
        <v>22</v>
      </c>
      <c r="B1369" s="0" t="s">
        <v>48</v>
      </c>
      <c r="C1369" s="0" t="s">
        <v>50</v>
      </c>
      <c r="D1369" s="0" t="s">
        <v>22</v>
      </c>
      <c r="E1369" s="0" t="s">
        <v>6020</v>
      </c>
      <c r="F1369" s="0" t="s">
        <v>1257</v>
      </c>
      <c r="G1369" s="0" t="s">
        <v>181</v>
      </c>
      <c r="H1369" s="0" t="s">
        <v>181</v>
      </c>
      <c r="I1369" s="0" t="s">
        <v>182</v>
      </c>
      <c r="J1369" s="0" t="s">
        <v>3716</v>
      </c>
      <c r="K1369" s="0" t="s">
        <v>3717</v>
      </c>
      <c r="L1369" s="0" t="s">
        <v>1571</v>
      </c>
      <c r="M1369" s="0" t="s">
        <v>976</v>
      </c>
      <c r="N1369" s="0" t="s">
        <v>98</v>
      </c>
      <c r="O1369" s="0" t="s">
        <v>181</v>
      </c>
      <c r="P1369" s="0" t="s">
        <v>181</v>
      </c>
      <c r="Q1369" s="0" t="s">
        <v>182</v>
      </c>
      <c r="R1369" s="0" t="s">
        <v>3716</v>
      </c>
      <c r="S1369" s="0" t="s">
        <v>3717</v>
      </c>
      <c r="T1369" s="0" t="s">
        <v>3604</v>
      </c>
      <c r="U1369" s="0" t="s">
        <v>3707</v>
      </c>
      <c r="V1369" s="0" t="s">
        <v>3718</v>
      </c>
      <c r="W1369" s="0" t="s">
        <v>3607</v>
      </c>
      <c r="X1369" s="0" t="s">
        <v>3700</v>
      </c>
      <c r="Y1369" s="0" t="s">
        <v>3605</v>
      </c>
      <c r="Z1369" s="0" t="s">
        <v>3719</v>
      </c>
      <c r="AA1369" s="0" t="s">
        <v>3710</v>
      </c>
      <c r="AB1369" s="0" t="s">
        <v>3720</v>
      </c>
      <c r="AC1369" s="0" t="s">
        <v>19</v>
      </c>
      <c r="AD1369" s="0" t="s">
        <v>19</v>
      </c>
      <c r="AE1369" s="0" t="s">
        <v>61</v>
      </c>
      <c r="AF1369" s="0" t="s">
        <v>22</v>
      </c>
      <c r="AG1369" s="0" t="s">
        <v>22</v>
      </c>
      <c r="AH1369" s="0" t="s">
        <v>22</v>
      </c>
      <c r="AI1369" s="0" t="s">
        <v>22</v>
      </c>
      <c r="AJ1369" s="0" t="s">
        <v>5256</v>
      </c>
      <c r="AK1369" s="0" t="s">
        <v>5256</v>
      </c>
    </row>
    <row customHeight="1" ht="11.25">
      <c r="A1370" s="0" t="s">
        <v>22</v>
      </c>
      <c r="B1370" s="0" t="s">
        <v>48</v>
      </c>
      <c r="C1370" s="0" t="s">
        <v>50</v>
      </c>
      <c r="D1370" s="0" t="s">
        <v>22</v>
      </c>
      <c r="E1370" s="0" t="s">
        <v>6021</v>
      </c>
      <c r="F1370" s="0" t="s">
        <v>1257</v>
      </c>
      <c r="G1370" s="0" t="s">
        <v>181</v>
      </c>
      <c r="H1370" s="0" t="s">
        <v>181</v>
      </c>
      <c r="I1370" s="0" t="s">
        <v>182</v>
      </c>
      <c r="J1370" s="0" t="s">
        <v>3716</v>
      </c>
      <c r="K1370" s="0" t="s">
        <v>3717</v>
      </c>
      <c r="L1370" s="0" t="s">
        <v>6022</v>
      </c>
      <c r="M1370" s="0" t="s">
        <v>976</v>
      </c>
      <c r="N1370" s="0" t="s">
        <v>98</v>
      </c>
      <c r="O1370" s="0" t="s">
        <v>181</v>
      </c>
      <c r="P1370" s="0" t="s">
        <v>181</v>
      </c>
      <c r="Q1370" s="0" t="s">
        <v>182</v>
      </c>
      <c r="R1370" s="0" t="s">
        <v>3716</v>
      </c>
      <c r="S1370" s="0" t="s">
        <v>3717</v>
      </c>
      <c r="T1370" s="0" t="s">
        <v>3604</v>
      </c>
      <c r="U1370" s="0" t="s">
        <v>3707</v>
      </c>
      <c r="V1370" s="0" t="s">
        <v>3718</v>
      </c>
      <c r="W1370" s="0" t="s">
        <v>3607</v>
      </c>
      <c r="X1370" s="0" t="s">
        <v>3700</v>
      </c>
      <c r="Y1370" s="0" t="s">
        <v>3605</v>
      </c>
      <c r="Z1370" s="0" t="s">
        <v>3719</v>
      </c>
      <c r="AA1370" s="0" t="s">
        <v>3710</v>
      </c>
      <c r="AB1370" s="0" t="s">
        <v>3720</v>
      </c>
      <c r="AC1370" s="0" t="s">
        <v>19</v>
      </c>
      <c r="AD1370" s="0" t="s">
        <v>19</v>
      </c>
      <c r="AE1370" s="0" t="s">
        <v>61</v>
      </c>
      <c r="AF1370" s="0" t="s">
        <v>22</v>
      </c>
      <c r="AG1370" s="0" t="s">
        <v>22</v>
      </c>
      <c r="AH1370" s="0" t="s">
        <v>22</v>
      </c>
      <c r="AI1370" s="0" t="s">
        <v>22</v>
      </c>
      <c r="AJ1370" s="0" t="s">
        <v>5256</v>
      </c>
      <c r="AK1370" s="0" t="s">
        <v>5256</v>
      </c>
    </row>
    <row customHeight="1" ht="11.25">
      <c r="A1371" s="0" t="s">
        <v>22</v>
      </c>
      <c r="B1371" s="0" t="s">
        <v>48</v>
      </c>
      <c r="C1371" s="0" t="s">
        <v>50</v>
      </c>
      <c r="D1371" s="0" t="s">
        <v>22</v>
      </c>
      <c r="E1371" s="0" t="s">
        <v>6023</v>
      </c>
      <c r="F1371" s="0" t="s">
        <v>1257</v>
      </c>
      <c r="G1371" s="0" t="s">
        <v>181</v>
      </c>
      <c r="H1371" s="0" t="s">
        <v>181</v>
      </c>
      <c r="I1371" s="0" t="s">
        <v>182</v>
      </c>
      <c r="J1371" s="0" t="s">
        <v>3716</v>
      </c>
      <c r="K1371" s="0" t="s">
        <v>3717</v>
      </c>
      <c r="L1371" s="0" t="s">
        <v>6024</v>
      </c>
      <c r="M1371" s="0" t="s">
        <v>976</v>
      </c>
      <c r="N1371" s="0" t="s">
        <v>98</v>
      </c>
      <c r="O1371" s="0" t="s">
        <v>181</v>
      </c>
      <c r="P1371" s="0" t="s">
        <v>181</v>
      </c>
      <c r="Q1371" s="0" t="s">
        <v>182</v>
      </c>
      <c r="R1371" s="0" t="s">
        <v>3716</v>
      </c>
      <c r="S1371" s="0" t="s">
        <v>3717</v>
      </c>
      <c r="T1371" s="0" t="s">
        <v>3604</v>
      </c>
      <c r="U1371" s="0" t="s">
        <v>3707</v>
      </c>
      <c r="V1371" s="0" t="s">
        <v>3718</v>
      </c>
      <c r="W1371" s="0" t="s">
        <v>3607</v>
      </c>
      <c r="X1371" s="0" t="s">
        <v>3700</v>
      </c>
      <c r="Y1371" s="0" t="s">
        <v>3605</v>
      </c>
      <c r="Z1371" s="0" t="s">
        <v>3719</v>
      </c>
      <c r="AA1371" s="0" t="s">
        <v>3710</v>
      </c>
      <c r="AB1371" s="0" t="s">
        <v>3720</v>
      </c>
      <c r="AC1371" s="0" t="s">
        <v>19</v>
      </c>
      <c r="AD1371" s="0" t="s">
        <v>19</v>
      </c>
      <c r="AE1371" s="0" t="s">
        <v>61</v>
      </c>
      <c r="AF1371" s="0" t="s">
        <v>22</v>
      </c>
      <c r="AG1371" s="0" t="s">
        <v>22</v>
      </c>
      <c r="AH1371" s="0" t="s">
        <v>22</v>
      </c>
      <c r="AI1371" s="0" t="s">
        <v>22</v>
      </c>
      <c r="AJ1371" s="0" t="s">
        <v>5256</v>
      </c>
      <c r="AK1371" s="0" t="s">
        <v>5256</v>
      </c>
    </row>
    <row customHeight="1" ht="11.25">
      <c r="A1372" s="0" t="s">
        <v>22</v>
      </c>
      <c r="B1372" s="0" t="s">
        <v>48</v>
      </c>
      <c r="C1372" s="0" t="s">
        <v>50</v>
      </c>
      <c r="D1372" s="0" t="s">
        <v>22</v>
      </c>
      <c r="E1372" s="0" t="s">
        <v>6025</v>
      </c>
      <c r="F1372" s="0" t="s">
        <v>1257</v>
      </c>
      <c r="G1372" s="0" t="s">
        <v>181</v>
      </c>
      <c r="H1372" s="0" t="s">
        <v>181</v>
      </c>
      <c r="I1372" s="0" t="s">
        <v>182</v>
      </c>
      <c r="J1372" s="0" t="s">
        <v>3716</v>
      </c>
      <c r="K1372" s="0" t="s">
        <v>3717</v>
      </c>
      <c r="L1372" s="0" t="s">
        <v>6026</v>
      </c>
      <c r="M1372" s="0" t="s">
        <v>976</v>
      </c>
      <c r="N1372" s="0" t="s">
        <v>98</v>
      </c>
      <c r="O1372" s="0" t="s">
        <v>181</v>
      </c>
      <c r="P1372" s="0" t="s">
        <v>181</v>
      </c>
      <c r="Q1372" s="0" t="s">
        <v>182</v>
      </c>
      <c r="R1372" s="0" t="s">
        <v>3716</v>
      </c>
      <c r="S1372" s="0" t="s">
        <v>3717</v>
      </c>
      <c r="T1372" s="0" t="s">
        <v>3604</v>
      </c>
      <c r="U1372" s="0" t="s">
        <v>3707</v>
      </c>
      <c r="V1372" s="0" t="s">
        <v>3718</v>
      </c>
      <c r="W1372" s="0" t="s">
        <v>3607</v>
      </c>
      <c r="X1372" s="0" t="s">
        <v>3700</v>
      </c>
      <c r="Y1372" s="0" t="s">
        <v>3605</v>
      </c>
      <c r="Z1372" s="0" t="s">
        <v>3719</v>
      </c>
      <c r="AA1372" s="0" t="s">
        <v>3710</v>
      </c>
      <c r="AB1372" s="0" t="s">
        <v>3720</v>
      </c>
      <c r="AC1372" s="0" t="s">
        <v>19</v>
      </c>
      <c r="AD1372" s="0" t="s">
        <v>19</v>
      </c>
      <c r="AE1372" s="0" t="s">
        <v>61</v>
      </c>
      <c r="AF1372" s="0" t="s">
        <v>22</v>
      </c>
      <c r="AG1372" s="0" t="s">
        <v>22</v>
      </c>
      <c r="AH1372" s="0" t="s">
        <v>22</v>
      </c>
      <c r="AI1372" s="0" t="s">
        <v>22</v>
      </c>
      <c r="AJ1372" s="0" t="s">
        <v>6027</v>
      </c>
      <c r="AK1372" s="0" t="s">
        <v>6027</v>
      </c>
    </row>
    <row customHeight="1" ht="11.25">
      <c r="A1373" s="0" t="s">
        <v>22</v>
      </c>
      <c r="B1373" s="0" t="s">
        <v>48</v>
      </c>
      <c r="C1373" s="0" t="s">
        <v>50</v>
      </c>
      <c r="D1373" s="0" t="s">
        <v>22</v>
      </c>
      <c r="E1373" s="0" t="s">
        <v>6028</v>
      </c>
      <c r="F1373" s="0" t="s">
        <v>1257</v>
      </c>
      <c r="G1373" s="0" t="s">
        <v>181</v>
      </c>
      <c r="H1373" s="0" t="s">
        <v>181</v>
      </c>
      <c r="I1373" s="0" t="s">
        <v>182</v>
      </c>
      <c r="J1373" s="0" t="s">
        <v>3716</v>
      </c>
      <c r="K1373" s="0" t="s">
        <v>3717</v>
      </c>
      <c r="L1373" s="0" t="s">
        <v>3647</v>
      </c>
      <c r="M1373" s="0" t="s">
        <v>976</v>
      </c>
      <c r="N1373" s="0" t="s">
        <v>98</v>
      </c>
      <c r="O1373" s="0" t="s">
        <v>181</v>
      </c>
      <c r="P1373" s="0" t="s">
        <v>181</v>
      </c>
      <c r="Q1373" s="0" t="s">
        <v>182</v>
      </c>
      <c r="R1373" s="0" t="s">
        <v>3716</v>
      </c>
      <c r="S1373" s="0" t="s">
        <v>3717</v>
      </c>
      <c r="T1373" s="0" t="s">
        <v>3604</v>
      </c>
      <c r="U1373" s="0" t="s">
        <v>3707</v>
      </c>
      <c r="V1373" s="0" t="s">
        <v>3718</v>
      </c>
      <c r="W1373" s="0" t="s">
        <v>3607</v>
      </c>
      <c r="X1373" s="0" t="s">
        <v>3700</v>
      </c>
      <c r="Y1373" s="0" t="s">
        <v>3605</v>
      </c>
      <c r="Z1373" s="0" t="s">
        <v>3719</v>
      </c>
      <c r="AA1373" s="0" t="s">
        <v>3710</v>
      </c>
      <c r="AB1373" s="0" t="s">
        <v>3720</v>
      </c>
      <c r="AC1373" s="0" t="s">
        <v>19</v>
      </c>
      <c r="AD1373" s="0" t="s">
        <v>19</v>
      </c>
      <c r="AE1373" s="0" t="s">
        <v>61</v>
      </c>
      <c r="AF1373" s="0" t="s">
        <v>22</v>
      </c>
      <c r="AG1373" s="0" t="s">
        <v>22</v>
      </c>
      <c r="AH1373" s="0" t="s">
        <v>22</v>
      </c>
      <c r="AI1373" s="0" t="s">
        <v>22</v>
      </c>
      <c r="AJ1373" s="0" t="s">
        <v>6027</v>
      </c>
      <c r="AK1373" s="0" t="s">
        <v>6027</v>
      </c>
    </row>
    <row customHeight="1" ht="11.25">
      <c r="A1374" s="0" t="s">
        <v>22</v>
      </c>
      <c r="B1374" s="0" t="s">
        <v>48</v>
      </c>
      <c r="C1374" s="0" t="s">
        <v>50</v>
      </c>
      <c r="D1374" s="0" t="s">
        <v>22</v>
      </c>
      <c r="E1374" s="0" t="s">
        <v>6029</v>
      </c>
      <c r="F1374" s="0" t="s">
        <v>1257</v>
      </c>
      <c r="G1374" s="0" t="s">
        <v>181</v>
      </c>
      <c r="H1374" s="0" t="s">
        <v>181</v>
      </c>
      <c r="I1374" s="0" t="s">
        <v>182</v>
      </c>
      <c r="J1374" s="0" t="s">
        <v>3716</v>
      </c>
      <c r="K1374" s="0" t="s">
        <v>3717</v>
      </c>
      <c r="L1374" s="0" t="s">
        <v>3647</v>
      </c>
      <c r="M1374" s="0" t="s">
        <v>976</v>
      </c>
      <c r="N1374" s="0" t="s">
        <v>98</v>
      </c>
      <c r="O1374" s="0" t="s">
        <v>181</v>
      </c>
      <c r="P1374" s="0" t="s">
        <v>181</v>
      </c>
      <c r="Q1374" s="0" t="s">
        <v>182</v>
      </c>
      <c r="R1374" s="0" t="s">
        <v>3716</v>
      </c>
      <c r="S1374" s="0" t="s">
        <v>3717</v>
      </c>
      <c r="T1374" s="0" t="s">
        <v>3604</v>
      </c>
      <c r="U1374" s="0" t="s">
        <v>3707</v>
      </c>
      <c r="V1374" s="0" t="s">
        <v>3718</v>
      </c>
      <c r="W1374" s="0" t="s">
        <v>3607</v>
      </c>
      <c r="X1374" s="0" t="s">
        <v>3700</v>
      </c>
      <c r="Y1374" s="0" t="s">
        <v>3605</v>
      </c>
      <c r="Z1374" s="0" t="s">
        <v>3719</v>
      </c>
      <c r="AA1374" s="0" t="s">
        <v>3710</v>
      </c>
      <c r="AB1374" s="0" t="s">
        <v>3720</v>
      </c>
      <c r="AC1374" s="0" t="s">
        <v>19</v>
      </c>
      <c r="AD1374" s="0" t="s">
        <v>19</v>
      </c>
      <c r="AE1374" s="0" t="s">
        <v>61</v>
      </c>
      <c r="AF1374" s="0" t="s">
        <v>22</v>
      </c>
      <c r="AG1374" s="0" t="s">
        <v>22</v>
      </c>
      <c r="AH1374" s="0" t="s">
        <v>22</v>
      </c>
      <c r="AI1374" s="0" t="s">
        <v>22</v>
      </c>
      <c r="AJ1374" s="0" t="s">
        <v>98</v>
      </c>
      <c r="AK1374" s="0" t="s">
        <v>98</v>
      </c>
    </row>
    <row customHeight="1" ht="11.25">
      <c r="A1375" s="0" t="s">
        <v>22</v>
      </c>
      <c r="B1375" s="0" t="s">
        <v>48</v>
      </c>
      <c r="C1375" s="0" t="s">
        <v>50</v>
      </c>
      <c r="D1375" s="0" t="s">
        <v>22</v>
      </c>
      <c r="E1375" s="0" t="s">
        <v>6030</v>
      </c>
      <c r="F1375" s="0" t="s">
        <v>1257</v>
      </c>
      <c r="G1375" s="0" t="s">
        <v>181</v>
      </c>
      <c r="H1375" s="0" t="s">
        <v>181</v>
      </c>
      <c r="I1375" s="0" t="s">
        <v>182</v>
      </c>
      <c r="J1375" s="0" t="s">
        <v>3716</v>
      </c>
      <c r="K1375" s="0" t="s">
        <v>3717</v>
      </c>
      <c r="L1375" s="0" t="s">
        <v>4511</v>
      </c>
      <c r="M1375" s="0" t="s">
        <v>976</v>
      </c>
      <c r="N1375" s="0" t="s">
        <v>98</v>
      </c>
      <c r="O1375" s="0" t="s">
        <v>181</v>
      </c>
      <c r="P1375" s="0" t="s">
        <v>181</v>
      </c>
      <c r="Q1375" s="0" t="s">
        <v>182</v>
      </c>
      <c r="R1375" s="0" t="s">
        <v>3716</v>
      </c>
      <c r="S1375" s="0" t="s">
        <v>3717</v>
      </c>
      <c r="T1375" s="0" t="s">
        <v>3604</v>
      </c>
      <c r="U1375" s="0" t="s">
        <v>3707</v>
      </c>
      <c r="V1375" s="0" t="s">
        <v>3718</v>
      </c>
      <c r="W1375" s="0" t="s">
        <v>3607</v>
      </c>
      <c r="X1375" s="0" t="s">
        <v>3700</v>
      </c>
      <c r="Y1375" s="0" t="s">
        <v>3605</v>
      </c>
      <c r="Z1375" s="0" t="s">
        <v>3719</v>
      </c>
      <c r="AA1375" s="0" t="s">
        <v>3710</v>
      </c>
      <c r="AB1375" s="0" t="s">
        <v>3720</v>
      </c>
      <c r="AC1375" s="0" t="s">
        <v>19</v>
      </c>
      <c r="AD1375" s="0" t="s">
        <v>19</v>
      </c>
      <c r="AE1375" s="0" t="s">
        <v>61</v>
      </c>
      <c r="AF1375" s="0" t="s">
        <v>22</v>
      </c>
      <c r="AG1375" s="0" t="s">
        <v>22</v>
      </c>
      <c r="AH1375" s="0" t="s">
        <v>22</v>
      </c>
      <c r="AI1375" s="0" t="s">
        <v>22</v>
      </c>
      <c r="AJ1375" s="0" t="s">
        <v>3721</v>
      </c>
      <c r="AK1375" s="0" t="s">
        <v>3721</v>
      </c>
    </row>
    <row customHeight="1" ht="11.25">
      <c r="A1376" s="0" t="s">
        <v>22</v>
      </c>
      <c r="B1376" s="0" t="s">
        <v>48</v>
      </c>
      <c r="C1376" s="0" t="s">
        <v>50</v>
      </c>
      <c r="D1376" s="0" t="s">
        <v>22</v>
      </c>
      <c r="E1376" s="0" t="s">
        <v>6031</v>
      </c>
      <c r="F1376" s="0" t="s">
        <v>1257</v>
      </c>
      <c r="G1376" s="0" t="s">
        <v>181</v>
      </c>
      <c r="H1376" s="0" t="s">
        <v>181</v>
      </c>
      <c r="I1376" s="0" t="s">
        <v>182</v>
      </c>
      <c r="J1376" s="0" t="s">
        <v>3716</v>
      </c>
      <c r="K1376" s="0" t="s">
        <v>3717</v>
      </c>
      <c r="L1376" s="0" t="s">
        <v>4028</v>
      </c>
      <c r="M1376" s="0" t="s">
        <v>976</v>
      </c>
      <c r="N1376" s="0" t="s">
        <v>98</v>
      </c>
      <c r="O1376" s="0" t="s">
        <v>181</v>
      </c>
      <c r="P1376" s="0" t="s">
        <v>181</v>
      </c>
      <c r="Q1376" s="0" t="s">
        <v>182</v>
      </c>
      <c r="R1376" s="0" t="s">
        <v>3716</v>
      </c>
      <c r="S1376" s="0" t="s">
        <v>3717</v>
      </c>
      <c r="T1376" s="0" t="s">
        <v>3604</v>
      </c>
      <c r="U1376" s="0" t="s">
        <v>3707</v>
      </c>
      <c r="V1376" s="0" t="s">
        <v>3718</v>
      </c>
      <c r="W1376" s="0" t="s">
        <v>3607</v>
      </c>
      <c r="X1376" s="0" t="s">
        <v>3700</v>
      </c>
      <c r="Y1376" s="0" t="s">
        <v>3605</v>
      </c>
      <c r="Z1376" s="0" t="s">
        <v>3719</v>
      </c>
      <c r="AA1376" s="0" t="s">
        <v>3710</v>
      </c>
      <c r="AB1376" s="0" t="s">
        <v>3720</v>
      </c>
      <c r="AC1376" s="0" t="s">
        <v>19</v>
      </c>
      <c r="AD1376" s="0" t="s">
        <v>19</v>
      </c>
      <c r="AE1376" s="0" t="s">
        <v>61</v>
      </c>
      <c r="AF1376" s="0" t="s">
        <v>22</v>
      </c>
      <c r="AG1376" s="0" t="s">
        <v>22</v>
      </c>
      <c r="AH1376" s="0" t="s">
        <v>22</v>
      </c>
      <c r="AI1376" s="0" t="s">
        <v>22</v>
      </c>
      <c r="AJ1376" s="0" t="s">
        <v>1636</v>
      </c>
      <c r="AK1376" s="0" t="s">
        <v>1636</v>
      </c>
    </row>
    <row customHeight="1" ht="11.25">
      <c r="A1377" s="0" t="s">
        <v>22</v>
      </c>
      <c r="B1377" s="0" t="s">
        <v>48</v>
      </c>
      <c r="C1377" s="0" t="s">
        <v>50</v>
      </c>
      <c r="D1377" s="0" t="s">
        <v>22</v>
      </c>
      <c r="E1377" s="0" t="s">
        <v>6032</v>
      </c>
      <c r="F1377" s="0" t="s">
        <v>1257</v>
      </c>
      <c r="G1377" s="0" t="s">
        <v>181</v>
      </c>
      <c r="H1377" s="0" t="s">
        <v>181</v>
      </c>
      <c r="I1377" s="0" t="s">
        <v>182</v>
      </c>
      <c r="J1377" s="0" t="s">
        <v>3716</v>
      </c>
      <c r="K1377" s="0" t="s">
        <v>3717</v>
      </c>
      <c r="L1377" s="0" t="s">
        <v>4028</v>
      </c>
      <c r="M1377" s="0" t="s">
        <v>976</v>
      </c>
      <c r="N1377" s="0" t="s">
        <v>98</v>
      </c>
      <c r="O1377" s="0" t="s">
        <v>181</v>
      </c>
      <c r="P1377" s="0" t="s">
        <v>181</v>
      </c>
      <c r="Q1377" s="0" t="s">
        <v>182</v>
      </c>
      <c r="R1377" s="0" t="s">
        <v>3716</v>
      </c>
      <c r="S1377" s="0" t="s">
        <v>3717</v>
      </c>
      <c r="T1377" s="0" t="s">
        <v>3604</v>
      </c>
      <c r="U1377" s="0" t="s">
        <v>3707</v>
      </c>
      <c r="V1377" s="0" t="s">
        <v>3718</v>
      </c>
      <c r="W1377" s="0" t="s">
        <v>3607</v>
      </c>
      <c r="X1377" s="0" t="s">
        <v>3700</v>
      </c>
      <c r="Y1377" s="0" t="s">
        <v>3605</v>
      </c>
      <c r="Z1377" s="0" t="s">
        <v>3719</v>
      </c>
      <c r="AA1377" s="0" t="s">
        <v>3710</v>
      </c>
      <c r="AB1377" s="0" t="s">
        <v>3720</v>
      </c>
      <c r="AC1377" s="0" t="s">
        <v>19</v>
      </c>
      <c r="AD1377" s="0" t="s">
        <v>19</v>
      </c>
      <c r="AE1377" s="0" t="s">
        <v>61</v>
      </c>
      <c r="AF1377" s="0" t="s">
        <v>22</v>
      </c>
      <c r="AG1377" s="0" t="s">
        <v>22</v>
      </c>
      <c r="AH1377" s="0" t="s">
        <v>22</v>
      </c>
      <c r="AI1377" s="0" t="s">
        <v>22</v>
      </c>
      <c r="AJ1377" s="0" t="s">
        <v>6011</v>
      </c>
      <c r="AK1377" s="0" t="s">
        <v>6011</v>
      </c>
    </row>
    <row customHeight="1" ht="11.25">
      <c r="A1378" s="0" t="s">
        <v>22</v>
      </c>
      <c r="B1378" s="0" t="s">
        <v>48</v>
      </c>
      <c r="C1378" s="0" t="s">
        <v>50</v>
      </c>
      <c r="D1378" s="0" t="s">
        <v>22</v>
      </c>
      <c r="E1378" s="0" t="s">
        <v>6033</v>
      </c>
      <c r="F1378" s="0" t="s">
        <v>1257</v>
      </c>
      <c r="G1378" s="0" t="s">
        <v>181</v>
      </c>
      <c r="H1378" s="0" t="s">
        <v>181</v>
      </c>
      <c r="I1378" s="0" t="s">
        <v>182</v>
      </c>
      <c r="J1378" s="0" t="s">
        <v>3716</v>
      </c>
      <c r="K1378" s="0" t="s">
        <v>3717</v>
      </c>
      <c r="L1378" s="0" t="s">
        <v>6034</v>
      </c>
      <c r="M1378" s="0" t="s">
        <v>976</v>
      </c>
      <c r="N1378" s="0" t="s">
        <v>98</v>
      </c>
      <c r="O1378" s="0" t="s">
        <v>181</v>
      </c>
      <c r="P1378" s="0" t="s">
        <v>181</v>
      </c>
      <c r="Q1378" s="0" t="s">
        <v>182</v>
      </c>
      <c r="R1378" s="0" t="s">
        <v>3716</v>
      </c>
      <c r="S1378" s="0" t="s">
        <v>3717</v>
      </c>
      <c r="T1378" s="0" t="s">
        <v>3604</v>
      </c>
      <c r="U1378" s="0" t="s">
        <v>3707</v>
      </c>
      <c r="V1378" s="0" t="s">
        <v>3718</v>
      </c>
      <c r="W1378" s="0" t="s">
        <v>3607</v>
      </c>
      <c r="X1378" s="0" t="s">
        <v>3700</v>
      </c>
      <c r="Y1378" s="0" t="s">
        <v>3605</v>
      </c>
      <c r="Z1378" s="0" t="s">
        <v>3719</v>
      </c>
      <c r="AA1378" s="0" t="s">
        <v>3710</v>
      </c>
      <c r="AB1378" s="0" t="s">
        <v>3720</v>
      </c>
      <c r="AC1378" s="0" t="s">
        <v>19</v>
      </c>
      <c r="AD1378" s="0" t="s">
        <v>19</v>
      </c>
      <c r="AE1378" s="0" t="s">
        <v>61</v>
      </c>
      <c r="AF1378" s="0" t="s">
        <v>22</v>
      </c>
      <c r="AG1378" s="0" t="s">
        <v>22</v>
      </c>
      <c r="AH1378" s="0" t="s">
        <v>22</v>
      </c>
      <c r="AI1378" s="0" t="s">
        <v>22</v>
      </c>
      <c r="AJ1378" s="0" t="s">
        <v>98</v>
      </c>
      <c r="AK1378" s="0" t="s">
        <v>98</v>
      </c>
    </row>
    <row customHeight="1" ht="11.25">
      <c r="A1379" s="0" t="s">
        <v>22</v>
      </c>
      <c r="B1379" s="0" t="s">
        <v>48</v>
      </c>
      <c r="C1379" s="0" t="s">
        <v>50</v>
      </c>
      <c r="D1379" s="0" t="s">
        <v>22</v>
      </c>
      <c r="E1379" s="0" t="s">
        <v>6035</v>
      </c>
      <c r="F1379" s="0" t="s">
        <v>1257</v>
      </c>
      <c r="G1379" s="0" t="s">
        <v>181</v>
      </c>
      <c r="H1379" s="0" t="s">
        <v>181</v>
      </c>
      <c r="I1379" s="0" t="s">
        <v>182</v>
      </c>
      <c r="J1379" s="0" t="s">
        <v>3716</v>
      </c>
      <c r="K1379" s="0" t="s">
        <v>3717</v>
      </c>
      <c r="L1379" s="0" t="s">
        <v>6034</v>
      </c>
      <c r="M1379" s="0" t="s">
        <v>976</v>
      </c>
      <c r="N1379" s="0" t="s">
        <v>98</v>
      </c>
      <c r="O1379" s="0" t="s">
        <v>181</v>
      </c>
      <c r="P1379" s="0" t="s">
        <v>181</v>
      </c>
      <c r="Q1379" s="0" t="s">
        <v>182</v>
      </c>
      <c r="R1379" s="0" t="s">
        <v>3716</v>
      </c>
      <c r="S1379" s="0" t="s">
        <v>3717</v>
      </c>
      <c r="T1379" s="0" t="s">
        <v>3604</v>
      </c>
      <c r="U1379" s="0" t="s">
        <v>3707</v>
      </c>
      <c r="V1379" s="0" t="s">
        <v>3718</v>
      </c>
      <c r="W1379" s="0" t="s">
        <v>3607</v>
      </c>
      <c r="X1379" s="0" t="s">
        <v>3700</v>
      </c>
      <c r="Y1379" s="0" t="s">
        <v>3605</v>
      </c>
      <c r="Z1379" s="0" t="s">
        <v>3719</v>
      </c>
      <c r="AA1379" s="0" t="s">
        <v>3710</v>
      </c>
      <c r="AB1379" s="0" t="s">
        <v>3720</v>
      </c>
      <c r="AC1379" s="0" t="s">
        <v>19</v>
      </c>
      <c r="AD1379" s="0" t="s">
        <v>19</v>
      </c>
      <c r="AE1379" s="0" t="s">
        <v>61</v>
      </c>
      <c r="AF1379" s="0" t="s">
        <v>22</v>
      </c>
      <c r="AG1379" s="0" t="s">
        <v>22</v>
      </c>
      <c r="AH1379" s="0" t="s">
        <v>22</v>
      </c>
      <c r="AI1379" s="0" t="s">
        <v>22</v>
      </c>
      <c r="AJ1379" s="0" t="s">
        <v>4224</v>
      </c>
      <c r="AK1379" s="0" t="s">
        <v>4224</v>
      </c>
    </row>
    <row customHeight="1" ht="11.25">
      <c r="A1380" s="0" t="s">
        <v>22</v>
      </c>
      <c r="B1380" s="0" t="s">
        <v>48</v>
      </c>
      <c r="C1380" s="0" t="s">
        <v>50</v>
      </c>
      <c r="D1380" s="0" t="s">
        <v>22</v>
      </c>
      <c r="E1380" s="0" t="s">
        <v>6036</v>
      </c>
      <c r="F1380" s="0" t="s">
        <v>1257</v>
      </c>
      <c r="G1380" s="0" t="s">
        <v>181</v>
      </c>
      <c r="H1380" s="0" t="s">
        <v>181</v>
      </c>
      <c r="I1380" s="0" t="s">
        <v>182</v>
      </c>
      <c r="J1380" s="0" t="s">
        <v>3716</v>
      </c>
      <c r="K1380" s="0" t="s">
        <v>3717</v>
      </c>
      <c r="L1380" s="0" t="s">
        <v>6037</v>
      </c>
      <c r="M1380" s="0" t="s">
        <v>976</v>
      </c>
      <c r="N1380" s="0" t="s">
        <v>98</v>
      </c>
      <c r="O1380" s="0" t="s">
        <v>181</v>
      </c>
      <c r="P1380" s="0" t="s">
        <v>181</v>
      </c>
      <c r="Q1380" s="0" t="s">
        <v>182</v>
      </c>
      <c r="R1380" s="0" t="s">
        <v>3716</v>
      </c>
      <c r="S1380" s="0" t="s">
        <v>3717</v>
      </c>
      <c r="T1380" s="0" t="s">
        <v>3604</v>
      </c>
      <c r="U1380" s="0" t="s">
        <v>3707</v>
      </c>
      <c r="V1380" s="0" t="s">
        <v>3718</v>
      </c>
      <c r="W1380" s="0" t="s">
        <v>3607</v>
      </c>
      <c r="X1380" s="0" t="s">
        <v>3700</v>
      </c>
      <c r="Y1380" s="0" t="s">
        <v>3605</v>
      </c>
      <c r="Z1380" s="0" t="s">
        <v>3719</v>
      </c>
      <c r="AA1380" s="0" t="s">
        <v>3710</v>
      </c>
      <c r="AB1380" s="0" t="s">
        <v>3720</v>
      </c>
      <c r="AC1380" s="0" t="s">
        <v>19</v>
      </c>
      <c r="AD1380" s="0" t="s">
        <v>19</v>
      </c>
      <c r="AE1380" s="0" t="s">
        <v>61</v>
      </c>
      <c r="AF1380" s="0" t="s">
        <v>22</v>
      </c>
      <c r="AG1380" s="0" t="s">
        <v>22</v>
      </c>
      <c r="AH1380" s="0" t="s">
        <v>22</v>
      </c>
      <c r="AI1380" s="0" t="s">
        <v>22</v>
      </c>
      <c r="AJ1380" s="0" t="s">
        <v>1642</v>
      </c>
      <c r="AK1380" s="0" t="s">
        <v>1642</v>
      </c>
    </row>
    <row customHeight="1" ht="11.25">
      <c r="A1381" s="0" t="s">
        <v>22</v>
      </c>
      <c r="B1381" s="0" t="s">
        <v>48</v>
      </c>
      <c r="C1381" s="0" t="s">
        <v>50</v>
      </c>
      <c r="D1381" s="0" t="s">
        <v>22</v>
      </c>
      <c r="E1381" s="0" t="s">
        <v>6038</v>
      </c>
      <c r="F1381" s="0" t="s">
        <v>1257</v>
      </c>
      <c r="G1381" s="0" t="s">
        <v>181</v>
      </c>
      <c r="H1381" s="0" t="s">
        <v>181</v>
      </c>
      <c r="I1381" s="0" t="s">
        <v>182</v>
      </c>
      <c r="J1381" s="0" t="s">
        <v>3716</v>
      </c>
      <c r="K1381" s="0" t="s">
        <v>3717</v>
      </c>
      <c r="L1381" s="0" t="s">
        <v>6039</v>
      </c>
      <c r="M1381" s="0" t="s">
        <v>976</v>
      </c>
      <c r="N1381" s="0" t="s">
        <v>98</v>
      </c>
      <c r="O1381" s="0" t="s">
        <v>181</v>
      </c>
      <c r="P1381" s="0" t="s">
        <v>181</v>
      </c>
      <c r="Q1381" s="0" t="s">
        <v>182</v>
      </c>
      <c r="R1381" s="0" t="s">
        <v>3716</v>
      </c>
      <c r="S1381" s="0" t="s">
        <v>3717</v>
      </c>
      <c r="T1381" s="0" t="s">
        <v>3604</v>
      </c>
      <c r="U1381" s="0" t="s">
        <v>3707</v>
      </c>
      <c r="V1381" s="0" t="s">
        <v>3718</v>
      </c>
      <c r="W1381" s="0" t="s">
        <v>3607</v>
      </c>
      <c r="X1381" s="0" t="s">
        <v>3700</v>
      </c>
      <c r="Y1381" s="0" t="s">
        <v>3605</v>
      </c>
      <c r="Z1381" s="0" t="s">
        <v>3719</v>
      </c>
      <c r="AA1381" s="0" t="s">
        <v>3710</v>
      </c>
      <c r="AB1381" s="0" t="s">
        <v>3720</v>
      </c>
      <c r="AC1381" s="0" t="s">
        <v>19</v>
      </c>
      <c r="AD1381" s="0" t="s">
        <v>19</v>
      </c>
      <c r="AE1381" s="0" t="s">
        <v>61</v>
      </c>
      <c r="AF1381" s="0" t="s">
        <v>22</v>
      </c>
      <c r="AG1381" s="0" t="s">
        <v>22</v>
      </c>
      <c r="AH1381" s="0" t="s">
        <v>22</v>
      </c>
      <c r="AI1381" s="0" t="s">
        <v>22</v>
      </c>
      <c r="AJ1381" s="0" t="s">
        <v>1640</v>
      </c>
      <c r="AK1381" s="0" t="s">
        <v>1640</v>
      </c>
    </row>
    <row customHeight="1" ht="11.25">
      <c r="A1382" s="0" t="s">
        <v>22</v>
      </c>
      <c r="B1382" s="0" t="s">
        <v>48</v>
      </c>
      <c r="C1382" s="0" t="s">
        <v>50</v>
      </c>
      <c r="D1382" s="0" t="s">
        <v>22</v>
      </c>
      <c r="E1382" s="0" t="s">
        <v>6040</v>
      </c>
      <c r="F1382" s="0" t="s">
        <v>1257</v>
      </c>
      <c r="G1382" s="0" t="s">
        <v>181</v>
      </c>
      <c r="H1382" s="0" t="s">
        <v>181</v>
      </c>
      <c r="I1382" s="0" t="s">
        <v>182</v>
      </c>
      <c r="J1382" s="0" t="s">
        <v>3716</v>
      </c>
      <c r="K1382" s="0" t="s">
        <v>3717</v>
      </c>
      <c r="L1382" s="0" t="s">
        <v>6041</v>
      </c>
      <c r="M1382" s="0" t="s">
        <v>976</v>
      </c>
      <c r="N1382" s="0" t="s">
        <v>98</v>
      </c>
      <c r="O1382" s="0" t="s">
        <v>181</v>
      </c>
      <c r="P1382" s="0" t="s">
        <v>181</v>
      </c>
      <c r="Q1382" s="0" t="s">
        <v>182</v>
      </c>
      <c r="R1382" s="0" t="s">
        <v>3716</v>
      </c>
      <c r="S1382" s="0" t="s">
        <v>3717</v>
      </c>
      <c r="T1382" s="0" t="s">
        <v>3604</v>
      </c>
      <c r="U1382" s="0" t="s">
        <v>3707</v>
      </c>
      <c r="V1382" s="0" t="s">
        <v>3718</v>
      </c>
      <c r="W1382" s="0" t="s">
        <v>3607</v>
      </c>
      <c r="X1382" s="0" t="s">
        <v>3700</v>
      </c>
      <c r="Y1382" s="0" t="s">
        <v>3605</v>
      </c>
      <c r="Z1382" s="0" t="s">
        <v>3719</v>
      </c>
      <c r="AA1382" s="0" t="s">
        <v>3710</v>
      </c>
      <c r="AB1382" s="0" t="s">
        <v>3720</v>
      </c>
      <c r="AC1382" s="0" t="s">
        <v>19</v>
      </c>
      <c r="AD1382" s="0" t="s">
        <v>19</v>
      </c>
      <c r="AE1382" s="0" t="s">
        <v>61</v>
      </c>
      <c r="AF1382" s="0" t="s">
        <v>22</v>
      </c>
      <c r="AG1382" s="0" t="s">
        <v>22</v>
      </c>
      <c r="AH1382" s="0" t="s">
        <v>22</v>
      </c>
      <c r="AI1382" s="0" t="s">
        <v>22</v>
      </c>
      <c r="AJ1382" s="0" t="s">
        <v>913</v>
      </c>
      <c r="AK1382" s="0" t="s">
        <v>913</v>
      </c>
    </row>
    <row customHeight="1" ht="11.25">
      <c r="A1383" s="0" t="s">
        <v>22</v>
      </c>
      <c r="B1383" s="0" t="s">
        <v>48</v>
      </c>
      <c r="C1383" s="0" t="s">
        <v>50</v>
      </c>
      <c r="D1383" s="0" t="s">
        <v>22</v>
      </c>
      <c r="E1383" s="0" t="s">
        <v>6042</v>
      </c>
      <c r="F1383" s="0" t="s">
        <v>1257</v>
      </c>
      <c r="G1383" s="0" t="s">
        <v>181</v>
      </c>
      <c r="H1383" s="0" t="s">
        <v>181</v>
      </c>
      <c r="I1383" s="0" t="s">
        <v>182</v>
      </c>
      <c r="J1383" s="0" t="s">
        <v>3716</v>
      </c>
      <c r="K1383" s="0" t="s">
        <v>3717</v>
      </c>
      <c r="L1383" s="0" t="s">
        <v>6041</v>
      </c>
      <c r="M1383" s="0" t="s">
        <v>976</v>
      </c>
      <c r="N1383" s="0" t="s">
        <v>98</v>
      </c>
      <c r="O1383" s="0" t="s">
        <v>181</v>
      </c>
      <c r="P1383" s="0" t="s">
        <v>181</v>
      </c>
      <c r="Q1383" s="0" t="s">
        <v>182</v>
      </c>
      <c r="R1383" s="0" t="s">
        <v>3716</v>
      </c>
      <c r="S1383" s="0" t="s">
        <v>3717</v>
      </c>
      <c r="T1383" s="0" t="s">
        <v>3604</v>
      </c>
      <c r="U1383" s="0" t="s">
        <v>3707</v>
      </c>
      <c r="V1383" s="0" t="s">
        <v>3718</v>
      </c>
      <c r="W1383" s="0" t="s">
        <v>3607</v>
      </c>
      <c r="X1383" s="0" t="s">
        <v>3700</v>
      </c>
      <c r="Y1383" s="0" t="s">
        <v>3605</v>
      </c>
      <c r="Z1383" s="0" t="s">
        <v>3719</v>
      </c>
      <c r="AA1383" s="0" t="s">
        <v>3710</v>
      </c>
      <c r="AB1383" s="0" t="s">
        <v>3720</v>
      </c>
      <c r="AC1383" s="0" t="s">
        <v>19</v>
      </c>
      <c r="AD1383" s="0" t="s">
        <v>19</v>
      </c>
      <c r="AE1383" s="0" t="s">
        <v>61</v>
      </c>
      <c r="AF1383" s="0" t="s">
        <v>22</v>
      </c>
      <c r="AG1383" s="0" t="s">
        <v>22</v>
      </c>
      <c r="AH1383" s="0" t="s">
        <v>22</v>
      </c>
      <c r="AI1383" s="0" t="s">
        <v>22</v>
      </c>
      <c r="AJ1383" s="0" t="s">
        <v>3721</v>
      </c>
      <c r="AK1383" s="0" t="s">
        <v>3721</v>
      </c>
    </row>
    <row customHeight="1" ht="11.25">
      <c r="A1384" s="0" t="s">
        <v>22</v>
      </c>
      <c r="B1384" s="0" t="s">
        <v>48</v>
      </c>
      <c r="C1384" s="0" t="s">
        <v>50</v>
      </c>
      <c r="D1384" s="0" t="s">
        <v>22</v>
      </c>
      <c r="E1384" s="0" t="s">
        <v>6043</v>
      </c>
      <c r="F1384" s="0" t="s">
        <v>1257</v>
      </c>
      <c r="G1384" s="0" t="s">
        <v>181</v>
      </c>
      <c r="H1384" s="0" t="s">
        <v>181</v>
      </c>
      <c r="I1384" s="0" t="s">
        <v>182</v>
      </c>
      <c r="J1384" s="0" t="s">
        <v>3716</v>
      </c>
      <c r="K1384" s="0" t="s">
        <v>3717</v>
      </c>
      <c r="L1384" s="0" t="s">
        <v>5226</v>
      </c>
      <c r="M1384" s="0" t="s">
        <v>976</v>
      </c>
      <c r="N1384" s="0" t="s">
        <v>98</v>
      </c>
      <c r="O1384" s="0" t="s">
        <v>181</v>
      </c>
      <c r="P1384" s="0" t="s">
        <v>181</v>
      </c>
      <c r="Q1384" s="0" t="s">
        <v>182</v>
      </c>
      <c r="R1384" s="0" t="s">
        <v>3716</v>
      </c>
      <c r="S1384" s="0" t="s">
        <v>3717</v>
      </c>
      <c r="T1384" s="0" t="s">
        <v>3604</v>
      </c>
      <c r="U1384" s="0" t="s">
        <v>3707</v>
      </c>
      <c r="V1384" s="0" t="s">
        <v>3718</v>
      </c>
      <c r="W1384" s="0" t="s">
        <v>3607</v>
      </c>
      <c r="X1384" s="0" t="s">
        <v>3700</v>
      </c>
      <c r="Y1384" s="0" t="s">
        <v>3605</v>
      </c>
      <c r="Z1384" s="0" t="s">
        <v>3719</v>
      </c>
      <c r="AA1384" s="0" t="s">
        <v>3710</v>
      </c>
      <c r="AB1384" s="0" t="s">
        <v>3720</v>
      </c>
      <c r="AC1384" s="0" t="s">
        <v>19</v>
      </c>
      <c r="AD1384" s="0" t="s">
        <v>19</v>
      </c>
      <c r="AE1384" s="0" t="s">
        <v>61</v>
      </c>
      <c r="AF1384" s="0" t="s">
        <v>22</v>
      </c>
      <c r="AG1384" s="0" t="s">
        <v>22</v>
      </c>
      <c r="AH1384" s="0" t="s">
        <v>22</v>
      </c>
      <c r="AI1384" s="0" t="s">
        <v>22</v>
      </c>
      <c r="AJ1384" s="0" t="s">
        <v>6027</v>
      </c>
      <c r="AK1384" s="0" t="s">
        <v>6027</v>
      </c>
    </row>
    <row customHeight="1" ht="11.25">
      <c r="A1385" s="0" t="s">
        <v>22</v>
      </c>
      <c r="B1385" s="0" t="s">
        <v>48</v>
      </c>
      <c r="C1385" s="0" t="s">
        <v>50</v>
      </c>
      <c r="D1385" s="0" t="s">
        <v>22</v>
      </c>
      <c r="E1385" s="0" t="s">
        <v>6044</v>
      </c>
      <c r="F1385" s="0" t="s">
        <v>1257</v>
      </c>
      <c r="G1385" s="0" t="s">
        <v>181</v>
      </c>
      <c r="H1385" s="0" t="s">
        <v>181</v>
      </c>
      <c r="I1385" s="0" t="s">
        <v>182</v>
      </c>
      <c r="J1385" s="0" t="s">
        <v>3716</v>
      </c>
      <c r="K1385" s="0" t="s">
        <v>3717</v>
      </c>
      <c r="L1385" s="0" t="s">
        <v>6045</v>
      </c>
      <c r="M1385" s="0" t="s">
        <v>976</v>
      </c>
      <c r="N1385" s="0" t="s">
        <v>98</v>
      </c>
      <c r="O1385" s="0" t="s">
        <v>181</v>
      </c>
      <c r="P1385" s="0" t="s">
        <v>181</v>
      </c>
      <c r="Q1385" s="0" t="s">
        <v>182</v>
      </c>
      <c r="R1385" s="0" t="s">
        <v>3716</v>
      </c>
      <c r="S1385" s="0" t="s">
        <v>3717</v>
      </c>
      <c r="T1385" s="0" t="s">
        <v>3604</v>
      </c>
      <c r="U1385" s="0" t="s">
        <v>3707</v>
      </c>
      <c r="V1385" s="0" t="s">
        <v>3718</v>
      </c>
      <c r="W1385" s="0" t="s">
        <v>3607</v>
      </c>
      <c r="X1385" s="0" t="s">
        <v>3700</v>
      </c>
      <c r="Y1385" s="0" t="s">
        <v>3605</v>
      </c>
      <c r="Z1385" s="0" t="s">
        <v>3719</v>
      </c>
      <c r="AA1385" s="0" t="s">
        <v>3710</v>
      </c>
      <c r="AB1385" s="0" t="s">
        <v>3720</v>
      </c>
      <c r="AC1385" s="0" t="s">
        <v>19</v>
      </c>
      <c r="AD1385" s="0" t="s">
        <v>19</v>
      </c>
      <c r="AE1385" s="0" t="s">
        <v>61</v>
      </c>
      <c r="AF1385" s="0" t="s">
        <v>22</v>
      </c>
      <c r="AG1385" s="0" t="s">
        <v>22</v>
      </c>
      <c r="AH1385" s="0" t="s">
        <v>22</v>
      </c>
      <c r="AI1385" s="0" t="s">
        <v>22</v>
      </c>
      <c r="AJ1385" s="0" t="s">
        <v>487</v>
      </c>
      <c r="AK1385" s="0" t="s">
        <v>487</v>
      </c>
    </row>
    <row customHeight="1" ht="11.25">
      <c r="A1386" s="0" t="s">
        <v>22</v>
      </c>
      <c r="B1386" s="0" t="s">
        <v>48</v>
      </c>
      <c r="C1386" s="0" t="s">
        <v>50</v>
      </c>
      <c r="D1386" s="0" t="s">
        <v>22</v>
      </c>
      <c r="E1386" s="0" t="s">
        <v>6046</v>
      </c>
      <c r="F1386" s="0" t="s">
        <v>1257</v>
      </c>
      <c r="G1386" s="0" t="s">
        <v>181</v>
      </c>
      <c r="H1386" s="0" t="s">
        <v>181</v>
      </c>
      <c r="I1386" s="0" t="s">
        <v>182</v>
      </c>
      <c r="J1386" s="0" t="s">
        <v>3716</v>
      </c>
      <c r="K1386" s="0" t="s">
        <v>3717</v>
      </c>
      <c r="L1386" s="0" t="s">
        <v>6047</v>
      </c>
      <c r="M1386" s="0" t="s">
        <v>976</v>
      </c>
      <c r="N1386" s="0" t="s">
        <v>98</v>
      </c>
      <c r="O1386" s="0" t="s">
        <v>181</v>
      </c>
      <c r="P1386" s="0" t="s">
        <v>181</v>
      </c>
      <c r="Q1386" s="0" t="s">
        <v>182</v>
      </c>
      <c r="R1386" s="0" t="s">
        <v>3716</v>
      </c>
      <c r="S1386" s="0" t="s">
        <v>3717</v>
      </c>
      <c r="T1386" s="0" t="s">
        <v>3604</v>
      </c>
      <c r="U1386" s="0" t="s">
        <v>3707</v>
      </c>
      <c r="V1386" s="0" t="s">
        <v>3718</v>
      </c>
      <c r="W1386" s="0" t="s">
        <v>3607</v>
      </c>
      <c r="X1386" s="0" t="s">
        <v>3700</v>
      </c>
      <c r="Y1386" s="0" t="s">
        <v>3605</v>
      </c>
      <c r="Z1386" s="0" t="s">
        <v>3719</v>
      </c>
      <c r="AA1386" s="0" t="s">
        <v>3710</v>
      </c>
      <c r="AB1386" s="0" t="s">
        <v>3720</v>
      </c>
      <c r="AC1386" s="0" t="s">
        <v>19</v>
      </c>
      <c r="AD1386" s="0" t="s">
        <v>19</v>
      </c>
      <c r="AE1386" s="0" t="s">
        <v>61</v>
      </c>
      <c r="AF1386" s="0" t="s">
        <v>22</v>
      </c>
      <c r="AG1386" s="0" t="s">
        <v>22</v>
      </c>
      <c r="AH1386" s="0" t="s">
        <v>22</v>
      </c>
      <c r="AI1386" s="0" t="s">
        <v>22</v>
      </c>
      <c r="AJ1386" s="0" t="s">
        <v>6048</v>
      </c>
      <c r="AK1386" s="0" t="s">
        <v>6048</v>
      </c>
    </row>
    <row customHeight="1" ht="11.25">
      <c r="A1387" s="0" t="s">
        <v>22</v>
      </c>
      <c r="B1387" s="0" t="s">
        <v>48</v>
      </c>
      <c r="C1387" s="0" t="s">
        <v>50</v>
      </c>
      <c r="D1387" s="0" t="s">
        <v>22</v>
      </c>
      <c r="E1387" s="0" t="s">
        <v>6049</v>
      </c>
      <c r="F1387" s="0" t="s">
        <v>1257</v>
      </c>
      <c r="G1387" s="0" t="s">
        <v>181</v>
      </c>
      <c r="H1387" s="0" t="s">
        <v>181</v>
      </c>
      <c r="I1387" s="0" t="s">
        <v>182</v>
      </c>
      <c r="J1387" s="0" t="s">
        <v>3716</v>
      </c>
      <c r="K1387" s="0" t="s">
        <v>3717</v>
      </c>
      <c r="L1387" s="0" t="s">
        <v>3855</v>
      </c>
      <c r="M1387" s="0" t="s">
        <v>976</v>
      </c>
      <c r="N1387" s="0" t="s">
        <v>98</v>
      </c>
      <c r="O1387" s="0" t="s">
        <v>181</v>
      </c>
      <c r="P1387" s="0" t="s">
        <v>181</v>
      </c>
      <c r="Q1387" s="0" t="s">
        <v>182</v>
      </c>
      <c r="R1387" s="0" t="s">
        <v>3716</v>
      </c>
      <c r="S1387" s="0" t="s">
        <v>3717</v>
      </c>
      <c r="T1387" s="0" t="s">
        <v>3604</v>
      </c>
      <c r="U1387" s="0" t="s">
        <v>3707</v>
      </c>
      <c r="V1387" s="0" t="s">
        <v>3718</v>
      </c>
      <c r="W1387" s="0" t="s">
        <v>3607</v>
      </c>
      <c r="X1387" s="0" t="s">
        <v>3700</v>
      </c>
      <c r="Y1387" s="0" t="s">
        <v>3605</v>
      </c>
      <c r="Z1387" s="0" t="s">
        <v>3719</v>
      </c>
      <c r="AA1387" s="0" t="s">
        <v>3710</v>
      </c>
      <c r="AB1387" s="0" t="s">
        <v>3720</v>
      </c>
      <c r="AC1387" s="0" t="s">
        <v>19</v>
      </c>
      <c r="AD1387" s="0" t="s">
        <v>19</v>
      </c>
      <c r="AE1387" s="0" t="s">
        <v>61</v>
      </c>
      <c r="AF1387" s="0" t="s">
        <v>22</v>
      </c>
      <c r="AG1387" s="0" t="s">
        <v>22</v>
      </c>
      <c r="AH1387" s="0" t="s">
        <v>22</v>
      </c>
      <c r="AI1387" s="0" t="s">
        <v>22</v>
      </c>
      <c r="AJ1387" s="0" t="s">
        <v>950</v>
      </c>
      <c r="AK1387" s="0" t="s">
        <v>950</v>
      </c>
    </row>
    <row customHeight="1" ht="11.25">
      <c r="A1388" s="0" t="s">
        <v>22</v>
      </c>
      <c r="B1388" s="0" t="s">
        <v>48</v>
      </c>
      <c r="C1388" s="0" t="s">
        <v>50</v>
      </c>
      <c r="D1388" s="0" t="s">
        <v>22</v>
      </c>
      <c r="E1388" s="0" t="s">
        <v>6050</v>
      </c>
      <c r="F1388" s="0" t="s">
        <v>1269</v>
      </c>
      <c r="G1388" s="0" t="s">
        <v>1348</v>
      </c>
      <c r="H1388" s="0" t="s">
        <v>1348</v>
      </c>
      <c r="I1388" s="0" t="s">
        <v>1349</v>
      </c>
      <c r="J1388" s="0" t="s">
        <v>6051</v>
      </c>
      <c r="K1388" s="0" t="s">
        <v>6052</v>
      </c>
      <c r="L1388" s="0" t="s">
        <v>976</v>
      </c>
      <c r="M1388" s="0" t="s">
        <v>976</v>
      </c>
      <c r="N1388" s="0" t="s">
        <v>98</v>
      </c>
      <c r="O1388" s="0" t="s">
        <v>1348</v>
      </c>
      <c r="P1388" s="0" t="s">
        <v>1348</v>
      </c>
      <c r="Q1388" s="0" t="s">
        <v>1349</v>
      </c>
      <c r="R1388" s="0" t="s">
        <v>6051</v>
      </c>
      <c r="S1388" s="0" t="s">
        <v>6052</v>
      </c>
      <c r="T1388" s="0" t="s">
        <v>3604</v>
      </c>
      <c r="U1388" s="0" t="s">
        <v>3707</v>
      </c>
      <c r="V1388" s="0" t="s">
        <v>3726</v>
      </c>
      <c r="W1388" s="0" t="s">
        <v>3607</v>
      </c>
      <c r="X1388" s="0" t="s">
        <v>3700</v>
      </c>
      <c r="Y1388" s="0" t="s">
        <v>3605</v>
      </c>
      <c r="Z1388" s="0" t="s">
        <v>6053</v>
      </c>
      <c r="AA1388" s="0" t="s">
        <v>6054</v>
      </c>
      <c r="AB1388" s="0" t="s">
        <v>6055</v>
      </c>
      <c r="AC1388" s="0" t="s">
        <v>61</v>
      </c>
      <c r="AD1388" s="0" t="s">
        <v>19</v>
      </c>
      <c r="AE1388" s="0" t="s">
        <v>19</v>
      </c>
      <c r="AF1388" s="0" t="s">
        <v>1142</v>
      </c>
      <c r="AG1388" s="0" t="s">
        <v>1142</v>
      </c>
      <c r="AH1388" s="0" t="s">
        <v>22</v>
      </c>
      <c r="AI1388" s="0" t="s">
        <v>22</v>
      </c>
      <c r="AJ1388" s="0" t="s">
        <v>22</v>
      </c>
      <c r="AK1388" s="0" t="s">
        <v>22</v>
      </c>
    </row>
    <row customHeight="1" ht="11.25">
      <c r="A1389" s="0" t="s">
        <v>22</v>
      </c>
      <c r="B1389" s="0" t="s">
        <v>48</v>
      </c>
      <c r="C1389" s="0" t="s">
        <v>50</v>
      </c>
      <c r="D1389" s="0" t="s">
        <v>22</v>
      </c>
      <c r="E1389" s="0" t="s">
        <v>6050</v>
      </c>
      <c r="F1389" s="0" t="s">
        <v>1269</v>
      </c>
      <c r="G1389" s="0" t="s">
        <v>139</v>
      </c>
      <c r="H1389" s="0" t="s">
        <v>139</v>
      </c>
      <c r="I1389" s="0" t="s">
        <v>140</v>
      </c>
      <c r="J1389" s="0" t="s">
        <v>6051</v>
      </c>
      <c r="K1389" s="0" t="s">
        <v>6056</v>
      </c>
      <c r="L1389" s="0" t="s">
        <v>976</v>
      </c>
      <c r="M1389" s="0" t="s">
        <v>976</v>
      </c>
      <c r="N1389" s="0" t="s">
        <v>98</v>
      </c>
      <c r="O1389" s="0" t="s">
        <v>139</v>
      </c>
      <c r="P1389" s="0" t="s">
        <v>139</v>
      </c>
      <c r="Q1389" s="0" t="s">
        <v>140</v>
      </c>
      <c r="R1389" s="0" t="s">
        <v>6051</v>
      </c>
      <c r="S1389" s="0" t="s">
        <v>6056</v>
      </c>
      <c r="T1389" s="0" t="s">
        <v>3604</v>
      </c>
      <c r="U1389" s="0" t="s">
        <v>3707</v>
      </c>
      <c r="V1389" s="0" t="s">
        <v>3726</v>
      </c>
      <c r="W1389" s="0" t="s">
        <v>3607</v>
      </c>
      <c r="X1389" s="0" t="s">
        <v>3700</v>
      </c>
      <c r="Y1389" s="0" t="s">
        <v>3605</v>
      </c>
      <c r="Z1389" s="0" t="s">
        <v>6053</v>
      </c>
      <c r="AA1389" s="0" t="s">
        <v>6054</v>
      </c>
      <c r="AB1389" s="0" t="s">
        <v>6055</v>
      </c>
      <c r="AC1389" s="0" t="s">
        <v>61</v>
      </c>
      <c r="AD1389" s="0" t="s">
        <v>19</v>
      </c>
      <c r="AE1389" s="0" t="s">
        <v>19</v>
      </c>
      <c r="AF1389" s="0" t="s">
        <v>1142</v>
      </c>
      <c r="AG1389" s="0" t="s">
        <v>1142</v>
      </c>
      <c r="AH1389" s="0" t="s">
        <v>22</v>
      </c>
      <c r="AI1389" s="0" t="s">
        <v>22</v>
      </c>
      <c r="AJ1389" s="0" t="s">
        <v>22</v>
      </c>
      <c r="AK1389" s="0" t="s">
        <v>22</v>
      </c>
    </row>
    <row customHeight="1" ht="11.25">
      <c r="A1390" s="0" t="s">
        <v>22</v>
      </c>
      <c r="B1390" s="0" t="s">
        <v>48</v>
      </c>
      <c r="C1390" s="0" t="s">
        <v>50</v>
      </c>
      <c r="D1390" s="0" t="s">
        <v>22</v>
      </c>
      <c r="E1390" s="0" t="s">
        <v>6057</v>
      </c>
      <c r="F1390" s="0" t="s">
        <v>1269</v>
      </c>
      <c r="G1390" s="0" t="s">
        <v>3550</v>
      </c>
      <c r="H1390" s="0" t="s">
        <v>3550</v>
      </c>
      <c r="I1390" s="0" t="s">
        <v>3551</v>
      </c>
      <c r="J1390" s="0" t="s">
        <v>5041</v>
      </c>
      <c r="K1390" s="0" t="s">
        <v>5042</v>
      </c>
      <c r="L1390" s="0" t="s">
        <v>4511</v>
      </c>
      <c r="M1390" s="0" t="s">
        <v>6058</v>
      </c>
      <c r="N1390" s="0" t="s">
        <v>98</v>
      </c>
      <c r="O1390" s="0" t="s">
        <v>3550</v>
      </c>
      <c r="P1390" s="0" t="s">
        <v>3550</v>
      </c>
      <c r="Q1390" s="0" t="s">
        <v>3551</v>
      </c>
      <c r="R1390" s="0" t="s">
        <v>5041</v>
      </c>
      <c r="S1390" s="0" t="s">
        <v>5042</v>
      </c>
      <c r="T1390" s="0" t="s">
        <v>3604</v>
      </c>
      <c r="U1390" s="0" t="s">
        <v>3605</v>
      </c>
      <c r="V1390" s="0" t="s">
        <v>6059</v>
      </c>
      <c r="W1390" s="0" t="s">
        <v>3607</v>
      </c>
      <c r="X1390" s="0" t="s">
        <v>3608</v>
      </c>
      <c r="Y1390" s="0" t="s">
        <v>3605</v>
      </c>
      <c r="Z1390" s="0" t="s">
        <v>6060</v>
      </c>
      <c r="AA1390" s="0" t="s">
        <v>6061</v>
      </c>
      <c r="AB1390" s="0" t="s">
        <v>6062</v>
      </c>
      <c r="AC1390" s="0" t="s">
        <v>61</v>
      </c>
      <c r="AD1390" s="0" t="s">
        <v>19</v>
      </c>
      <c r="AE1390" s="0" t="s">
        <v>19</v>
      </c>
      <c r="AF1390" s="0" t="s">
        <v>6063</v>
      </c>
      <c r="AG1390" s="0" t="s">
        <v>6064</v>
      </c>
      <c r="AH1390" s="0" t="s">
        <v>22</v>
      </c>
      <c r="AI1390" s="0" t="s">
        <v>22</v>
      </c>
      <c r="AJ1390" s="0" t="s">
        <v>22</v>
      </c>
      <c r="AK1390" s="0" t="s">
        <v>22</v>
      </c>
    </row>
    <row customHeight="1" ht="11.25">
      <c r="A1391" s="0" t="s">
        <v>22</v>
      </c>
      <c r="B1391" s="0" t="s">
        <v>48</v>
      </c>
      <c r="C1391" s="0" t="s">
        <v>50</v>
      </c>
      <c r="D1391" s="0" t="s">
        <v>22</v>
      </c>
      <c r="E1391" s="0" t="s">
        <v>6057</v>
      </c>
      <c r="F1391" s="0" t="s">
        <v>1269</v>
      </c>
      <c r="G1391" s="0" t="s">
        <v>3550</v>
      </c>
      <c r="H1391" s="0" t="s">
        <v>3550</v>
      </c>
      <c r="I1391" s="0" t="s">
        <v>3551</v>
      </c>
      <c r="J1391" s="0" t="s">
        <v>5041</v>
      </c>
      <c r="K1391" s="0" t="s">
        <v>5042</v>
      </c>
      <c r="L1391" s="0" t="s">
        <v>4511</v>
      </c>
      <c r="M1391" s="0" t="s">
        <v>6058</v>
      </c>
      <c r="N1391" s="0" t="s">
        <v>101</v>
      </c>
      <c r="O1391" s="0" t="s">
        <v>3550</v>
      </c>
      <c r="P1391" s="0" t="s">
        <v>3550</v>
      </c>
      <c r="Q1391" s="0" t="s">
        <v>3551</v>
      </c>
      <c r="R1391" s="0" t="s">
        <v>4981</v>
      </c>
      <c r="S1391" s="0" t="s">
        <v>4982</v>
      </c>
      <c r="T1391" s="0" t="s">
        <v>3604</v>
      </c>
      <c r="U1391" s="0" t="s">
        <v>3605</v>
      </c>
      <c r="V1391" s="0" t="s">
        <v>6059</v>
      </c>
      <c r="W1391" s="0" t="s">
        <v>3607</v>
      </c>
      <c r="X1391" s="0" t="s">
        <v>3608</v>
      </c>
      <c r="Y1391" s="0" t="s">
        <v>3605</v>
      </c>
      <c r="Z1391" s="0" t="s">
        <v>6060</v>
      </c>
      <c r="AA1391" s="0" t="s">
        <v>6061</v>
      </c>
      <c r="AB1391" s="0" t="s">
        <v>6062</v>
      </c>
      <c r="AC1391" s="0" t="s">
        <v>61</v>
      </c>
      <c r="AD1391" s="0" t="s">
        <v>19</v>
      </c>
      <c r="AE1391" s="0" t="s">
        <v>19</v>
      </c>
      <c r="AF1391" s="0" t="s">
        <v>6063</v>
      </c>
      <c r="AG1391" s="0" t="s">
        <v>6064</v>
      </c>
      <c r="AH1391" s="0" t="s">
        <v>22</v>
      </c>
      <c r="AI1391" s="0" t="s">
        <v>22</v>
      </c>
      <c r="AJ1391" s="0" t="s">
        <v>22</v>
      </c>
      <c r="AK1391" s="0" t="s">
        <v>22</v>
      </c>
    </row>
    <row customHeight="1" ht="11.25">
      <c r="A1392" s="0" t="s">
        <v>22</v>
      </c>
      <c r="B1392" s="0" t="s">
        <v>48</v>
      </c>
      <c r="C1392" s="0" t="s">
        <v>50</v>
      </c>
      <c r="D1392" s="0" t="s">
        <v>22</v>
      </c>
      <c r="E1392" s="0" t="s">
        <v>6057</v>
      </c>
      <c r="F1392" s="0" t="s">
        <v>1269</v>
      </c>
      <c r="G1392" s="0" t="s">
        <v>3550</v>
      </c>
      <c r="H1392" s="0" t="s">
        <v>3550</v>
      </c>
      <c r="I1392" s="0" t="s">
        <v>3551</v>
      </c>
      <c r="J1392" s="0" t="s">
        <v>5041</v>
      </c>
      <c r="K1392" s="0" t="s">
        <v>5042</v>
      </c>
      <c r="L1392" s="0" t="s">
        <v>4511</v>
      </c>
      <c r="M1392" s="0" t="s">
        <v>6058</v>
      </c>
      <c r="N1392" s="0" t="s">
        <v>89</v>
      </c>
      <c r="O1392" s="0" t="s">
        <v>3550</v>
      </c>
      <c r="P1392" s="0" t="s">
        <v>3550</v>
      </c>
      <c r="Q1392" s="0" t="s">
        <v>3551</v>
      </c>
      <c r="R1392" s="0" t="s">
        <v>4964</v>
      </c>
      <c r="S1392" s="0" t="s">
        <v>4965</v>
      </c>
      <c r="T1392" s="0" t="s">
        <v>3604</v>
      </c>
      <c r="U1392" s="0" t="s">
        <v>3605</v>
      </c>
      <c r="V1392" s="0" t="s">
        <v>6059</v>
      </c>
      <c r="W1392" s="0" t="s">
        <v>3607</v>
      </c>
      <c r="X1392" s="0" t="s">
        <v>3608</v>
      </c>
      <c r="Y1392" s="0" t="s">
        <v>3605</v>
      </c>
      <c r="Z1392" s="0" t="s">
        <v>6060</v>
      </c>
      <c r="AA1392" s="0" t="s">
        <v>6061</v>
      </c>
      <c r="AB1392" s="0" t="s">
        <v>6062</v>
      </c>
      <c r="AC1392" s="0" t="s">
        <v>61</v>
      </c>
      <c r="AD1392" s="0" t="s">
        <v>19</v>
      </c>
      <c r="AE1392" s="0" t="s">
        <v>19</v>
      </c>
      <c r="AF1392" s="0" t="s">
        <v>6063</v>
      </c>
      <c r="AG1392" s="0" t="s">
        <v>6064</v>
      </c>
      <c r="AH1392" s="0" t="s">
        <v>22</v>
      </c>
      <c r="AI1392" s="0" t="s">
        <v>22</v>
      </c>
      <c r="AJ1392" s="0" t="s">
        <v>22</v>
      </c>
      <c r="AK1392" s="0" t="s">
        <v>22</v>
      </c>
    </row>
    <row customHeight="1" ht="11.25">
      <c r="A1393" s="0" t="s">
        <v>22</v>
      </c>
      <c r="B1393" s="0" t="s">
        <v>48</v>
      </c>
      <c r="C1393" s="0" t="s">
        <v>50</v>
      </c>
      <c r="D1393" s="0" t="s">
        <v>22</v>
      </c>
      <c r="E1393" s="0" t="s">
        <v>6057</v>
      </c>
      <c r="F1393" s="0" t="s">
        <v>1269</v>
      </c>
      <c r="G1393" s="0" t="s">
        <v>3550</v>
      </c>
      <c r="H1393" s="0" t="s">
        <v>3550</v>
      </c>
      <c r="I1393" s="0" t="s">
        <v>3551</v>
      </c>
      <c r="J1393" s="0" t="s">
        <v>5041</v>
      </c>
      <c r="K1393" s="0" t="s">
        <v>5042</v>
      </c>
      <c r="L1393" s="0" t="s">
        <v>4511</v>
      </c>
      <c r="M1393" s="0" t="s">
        <v>6058</v>
      </c>
      <c r="N1393" s="0" t="s">
        <v>90</v>
      </c>
      <c r="O1393" s="0" t="s">
        <v>3550</v>
      </c>
      <c r="P1393" s="0" t="s">
        <v>3550</v>
      </c>
      <c r="Q1393" s="0" t="s">
        <v>3551</v>
      </c>
      <c r="R1393" s="0" t="s">
        <v>4961</v>
      </c>
      <c r="S1393" s="0" t="s">
        <v>4962</v>
      </c>
      <c r="T1393" s="0" t="s">
        <v>3604</v>
      </c>
      <c r="U1393" s="0" t="s">
        <v>3605</v>
      </c>
      <c r="V1393" s="0" t="s">
        <v>6059</v>
      </c>
      <c r="W1393" s="0" t="s">
        <v>3607</v>
      </c>
      <c r="X1393" s="0" t="s">
        <v>3608</v>
      </c>
      <c r="Y1393" s="0" t="s">
        <v>3605</v>
      </c>
      <c r="Z1393" s="0" t="s">
        <v>6060</v>
      </c>
      <c r="AA1393" s="0" t="s">
        <v>6061</v>
      </c>
      <c r="AB1393" s="0" t="s">
        <v>6062</v>
      </c>
      <c r="AC1393" s="0" t="s">
        <v>61</v>
      </c>
      <c r="AD1393" s="0" t="s">
        <v>19</v>
      </c>
      <c r="AE1393" s="0" t="s">
        <v>19</v>
      </c>
      <c r="AF1393" s="0" t="s">
        <v>6063</v>
      </c>
      <c r="AG1393" s="0" t="s">
        <v>6064</v>
      </c>
      <c r="AH1393" s="0" t="s">
        <v>22</v>
      </c>
      <c r="AI1393" s="0" t="s">
        <v>22</v>
      </c>
      <c r="AJ1393" s="0" t="s">
        <v>22</v>
      </c>
      <c r="AK1393" s="0" t="s">
        <v>22</v>
      </c>
    </row>
    <row customHeight="1" ht="11.25">
      <c r="A1394" s="0" t="s">
        <v>22</v>
      </c>
      <c r="B1394" s="0" t="s">
        <v>48</v>
      </c>
      <c r="C1394" s="0" t="s">
        <v>50</v>
      </c>
      <c r="D1394" s="0" t="s">
        <v>22</v>
      </c>
      <c r="E1394" s="0" t="s">
        <v>6057</v>
      </c>
      <c r="F1394" s="0" t="s">
        <v>1269</v>
      </c>
      <c r="G1394" s="0" t="s">
        <v>3550</v>
      </c>
      <c r="H1394" s="0" t="s">
        <v>3550</v>
      </c>
      <c r="I1394" s="0" t="s">
        <v>3551</v>
      </c>
      <c r="J1394" s="0" t="s">
        <v>5041</v>
      </c>
      <c r="K1394" s="0" t="s">
        <v>5042</v>
      </c>
      <c r="L1394" s="0" t="s">
        <v>4511</v>
      </c>
      <c r="M1394" s="0" t="s">
        <v>6058</v>
      </c>
      <c r="N1394" s="0" t="s">
        <v>109</v>
      </c>
      <c r="O1394" s="0" t="s">
        <v>3550</v>
      </c>
      <c r="P1394" s="0" t="s">
        <v>3550</v>
      </c>
      <c r="Q1394" s="0" t="s">
        <v>3551</v>
      </c>
      <c r="R1394" s="0" t="s">
        <v>4968</v>
      </c>
      <c r="S1394" s="0" t="s">
        <v>4969</v>
      </c>
      <c r="T1394" s="0" t="s">
        <v>3604</v>
      </c>
      <c r="U1394" s="0" t="s">
        <v>3605</v>
      </c>
      <c r="V1394" s="0" t="s">
        <v>6059</v>
      </c>
      <c r="W1394" s="0" t="s">
        <v>3607</v>
      </c>
      <c r="X1394" s="0" t="s">
        <v>3608</v>
      </c>
      <c r="Y1394" s="0" t="s">
        <v>3605</v>
      </c>
      <c r="Z1394" s="0" t="s">
        <v>6060</v>
      </c>
      <c r="AA1394" s="0" t="s">
        <v>6061</v>
      </c>
      <c r="AB1394" s="0" t="s">
        <v>6062</v>
      </c>
      <c r="AC1394" s="0" t="s">
        <v>61</v>
      </c>
      <c r="AD1394" s="0" t="s">
        <v>19</v>
      </c>
      <c r="AE1394" s="0" t="s">
        <v>19</v>
      </c>
      <c r="AF1394" s="0" t="s">
        <v>6063</v>
      </c>
      <c r="AG1394" s="0" t="s">
        <v>6064</v>
      </c>
      <c r="AH1394" s="0" t="s">
        <v>22</v>
      </c>
      <c r="AI1394" s="0" t="s">
        <v>22</v>
      </c>
      <c r="AJ1394" s="0" t="s">
        <v>22</v>
      </c>
      <c r="AK1394" s="0" t="s">
        <v>22</v>
      </c>
    </row>
    <row customHeight="1" ht="11.25">
      <c r="A1395" s="0" t="s">
        <v>22</v>
      </c>
      <c r="B1395" s="0" t="s">
        <v>48</v>
      </c>
      <c r="C1395" s="0" t="s">
        <v>50</v>
      </c>
      <c r="D1395" s="0" t="s">
        <v>22</v>
      </c>
      <c r="E1395" s="0" t="s">
        <v>6057</v>
      </c>
      <c r="F1395" s="0" t="s">
        <v>1269</v>
      </c>
      <c r="G1395" s="0" t="s">
        <v>3550</v>
      </c>
      <c r="H1395" s="0" t="s">
        <v>3550</v>
      </c>
      <c r="I1395" s="0" t="s">
        <v>3551</v>
      </c>
      <c r="J1395" s="0" t="s">
        <v>5041</v>
      </c>
      <c r="K1395" s="0" t="s">
        <v>5042</v>
      </c>
      <c r="L1395" s="0" t="s">
        <v>4511</v>
      </c>
      <c r="M1395" s="0" t="s">
        <v>6058</v>
      </c>
      <c r="N1395" s="0" t="s">
        <v>91</v>
      </c>
      <c r="O1395" s="0" t="s">
        <v>3550</v>
      </c>
      <c r="P1395" s="0" t="s">
        <v>3550</v>
      </c>
      <c r="Q1395" s="0" t="s">
        <v>3551</v>
      </c>
      <c r="R1395" s="0" t="s">
        <v>4974</v>
      </c>
      <c r="S1395" s="0" t="s">
        <v>4975</v>
      </c>
      <c r="T1395" s="0" t="s">
        <v>3604</v>
      </c>
      <c r="U1395" s="0" t="s">
        <v>3605</v>
      </c>
      <c r="V1395" s="0" t="s">
        <v>6059</v>
      </c>
      <c r="W1395" s="0" t="s">
        <v>3607</v>
      </c>
      <c r="X1395" s="0" t="s">
        <v>3608</v>
      </c>
      <c r="Y1395" s="0" t="s">
        <v>3605</v>
      </c>
      <c r="Z1395" s="0" t="s">
        <v>6060</v>
      </c>
      <c r="AA1395" s="0" t="s">
        <v>6061</v>
      </c>
      <c r="AB1395" s="0" t="s">
        <v>6062</v>
      </c>
      <c r="AC1395" s="0" t="s">
        <v>61</v>
      </c>
      <c r="AD1395" s="0" t="s">
        <v>19</v>
      </c>
      <c r="AE1395" s="0" t="s">
        <v>19</v>
      </c>
      <c r="AF1395" s="0" t="s">
        <v>6063</v>
      </c>
      <c r="AG1395" s="0" t="s">
        <v>6064</v>
      </c>
      <c r="AH1395" s="0" t="s">
        <v>22</v>
      </c>
      <c r="AI1395" s="0" t="s">
        <v>22</v>
      </c>
      <c r="AJ1395" s="0" t="s">
        <v>22</v>
      </c>
      <c r="AK1395" s="0" t="s">
        <v>22</v>
      </c>
    </row>
    <row customHeight="1" ht="11.25">
      <c r="A1396" s="0" t="s">
        <v>22</v>
      </c>
      <c r="B1396" s="0" t="s">
        <v>48</v>
      </c>
      <c r="C1396" s="0" t="s">
        <v>50</v>
      </c>
      <c r="D1396" s="0" t="s">
        <v>22</v>
      </c>
      <c r="E1396" s="0" t="s">
        <v>6057</v>
      </c>
      <c r="F1396" s="0" t="s">
        <v>1269</v>
      </c>
      <c r="G1396" s="0" t="s">
        <v>3550</v>
      </c>
      <c r="H1396" s="0" t="s">
        <v>3550</v>
      </c>
      <c r="I1396" s="0" t="s">
        <v>3551</v>
      </c>
      <c r="J1396" s="0" t="s">
        <v>5041</v>
      </c>
      <c r="K1396" s="0" t="s">
        <v>5042</v>
      </c>
      <c r="L1396" s="0" t="s">
        <v>4511</v>
      </c>
      <c r="M1396" s="0" t="s">
        <v>6058</v>
      </c>
      <c r="N1396" s="0" t="s">
        <v>92</v>
      </c>
      <c r="O1396" s="0" t="s">
        <v>3550</v>
      </c>
      <c r="P1396" s="0" t="s">
        <v>3550</v>
      </c>
      <c r="Q1396" s="0" t="s">
        <v>3551</v>
      </c>
      <c r="R1396" s="0" t="s">
        <v>4985</v>
      </c>
      <c r="S1396" s="0" t="s">
        <v>4986</v>
      </c>
      <c r="T1396" s="0" t="s">
        <v>3604</v>
      </c>
      <c r="U1396" s="0" t="s">
        <v>3605</v>
      </c>
      <c r="V1396" s="0" t="s">
        <v>6059</v>
      </c>
      <c r="W1396" s="0" t="s">
        <v>3607</v>
      </c>
      <c r="X1396" s="0" t="s">
        <v>3608</v>
      </c>
      <c r="Y1396" s="0" t="s">
        <v>3605</v>
      </c>
      <c r="Z1396" s="0" t="s">
        <v>6060</v>
      </c>
      <c r="AA1396" s="0" t="s">
        <v>6061</v>
      </c>
      <c r="AB1396" s="0" t="s">
        <v>6062</v>
      </c>
      <c r="AC1396" s="0" t="s">
        <v>61</v>
      </c>
      <c r="AD1396" s="0" t="s">
        <v>19</v>
      </c>
      <c r="AE1396" s="0" t="s">
        <v>19</v>
      </c>
      <c r="AF1396" s="0" t="s">
        <v>6063</v>
      </c>
      <c r="AG1396" s="0" t="s">
        <v>6064</v>
      </c>
      <c r="AH1396" s="0" t="s">
        <v>22</v>
      </c>
      <c r="AI1396" s="0" t="s">
        <v>22</v>
      </c>
      <c r="AJ1396" s="0" t="s">
        <v>22</v>
      </c>
      <c r="AK1396" s="0" t="s">
        <v>22</v>
      </c>
    </row>
    <row customHeight="1" ht="11.25">
      <c r="A1397" s="0" t="s">
        <v>22</v>
      </c>
      <c r="B1397" s="0" t="s">
        <v>48</v>
      </c>
      <c r="C1397" s="0" t="s">
        <v>50</v>
      </c>
      <c r="D1397" s="0" t="s">
        <v>22</v>
      </c>
      <c r="E1397" s="0" t="s">
        <v>6057</v>
      </c>
      <c r="F1397" s="0" t="s">
        <v>1269</v>
      </c>
      <c r="G1397" s="0" t="s">
        <v>162</v>
      </c>
      <c r="H1397" s="0" t="s">
        <v>162</v>
      </c>
      <c r="I1397" s="0" t="s">
        <v>163</v>
      </c>
      <c r="J1397" s="0" t="s">
        <v>5041</v>
      </c>
      <c r="K1397" s="0" t="s">
        <v>5047</v>
      </c>
      <c r="L1397" s="0" t="s">
        <v>4511</v>
      </c>
      <c r="M1397" s="0" t="s">
        <v>6058</v>
      </c>
      <c r="N1397" s="0" t="s">
        <v>98</v>
      </c>
      <c r="O1397" s="0" t="s">
        <v>162</v>
      </c>
      <c r="P1397" s="0" t="s">
        <v>162</v>
      </c>
      <c r="Q1397" s="0" t="s">
        <v>163</v>
      </c>
      <c r="R1397" s="0" t="s">
        <v>5041</v>
      </c>
      <c r="S1397" s="0" t="s">
        <v>5047</v>
      </c>
      <c r="T1397" s="0" t="s">
        <v>3604</v>
      </c>
      <c r="U1397" s="0" t="s">
        <v>3605</v>
      </c>
      <c r="V1397" s="0" t="s">
        <v>6059</v>
      </c>
      <c r="W1397" s="0" t="s">
        <v>3607</v>
      </c>
      <c r="X1397" s="0" t="s">
        <v>3608</v>
      </c>
      <c r="Y1397" s="0" t="s">
        <v>3605</v>
      </c>
      <c r="Z1397" s="0" t="s">
        <v>6060</v>
      </c>
      <c r="AA1397" s="0" t="s">
        <v>6061</v>
      </c>
      <c r="AB1397" s="0" t="s">
        <v>6062</v>
      </c>
      <c r="AC1397" s="0" t="s">
        <v>61</v>
      </c>
      <c r="AD1397" s="0" t="s">
        <v>19</v>
      </c>
      <c r="AE1397" s="0" t="s">
        <v>19</v>
      </c>
      <c r="AF1397" s="0" t="s">
        <v>6063</v>
      </c>
      <c r="AG1397" s="0" t="s">
        <v>6064</v>
      </c>
      <c r="AH1397" s="0" t="s">
        <v>22</v>
      </c>
      <c r="AI1397" s="0" t="s">
        <v>22</v>
      </c>
      <c r="AJ1397" s="0" t="s">
        <v>22</v>
      </c>
      <c r="AK1397" s="0" t="s">
        <v>22</v>
      </c>
    </row>
    <row customHeight="1" ht="11.25">
      <c r="A1398" s="0" t="s">
        <v>22</v>
      </c>
      <c r="B1398" s="0" t="s">
        <v>48</v>
      </c>
      <c r="C1398" s="0" t="s">
        <v>50</v>
      </c>
      <c r="D1398" s="0" t="s">
        <v>22</v>
      </c>
      <c r="E1398" s="0" t="s">
        <v>6057</v>
      </c>
      <c r="F1398" s="0" t="s">
        <v>1269</v>
      </c>
      <c r="G1398" s="0" t="s">
        <v>162</v>
      </c>
      <c r="H1398" s="0" t="s">
        <v>162</v>
      </c>
      <c r="I1398" s="0" t="s">
        <v>163</v>
      </c>
      <c r="J1398" s="0" t="s">
        <v>5041</v>
      </c>
      <c r="K1398" s="0" t="s">
        <v>5047</v>
      </c>
      <c r="L1398" s="0" t="s">
        <v>4511</v>
      </c>
      <c r="M1398" s="0" t="s">
        <v>6058</v>
      </c>
      <c r="N1398" s="0" t="s">
        <v>101</v>
      </c>
      <c r="O1398" s="0" t="s">
        <v>162</v>
      </c>
      <c r="P1398" s="0" t="s">
        <v>162</v>
      </c>
      <c r="Q1398" s="0" t="s">
        <v>163</v>
      </c>
      <c r="R1398" s="0" t="s">
        <v>4981</v>
      </c>
      <c r="S1398" s="0" t="s">
        <v>4987</v>
      </c>
      <c r="T1398" s="0" t="s">
        <v>3604</v>
      </c>
      <c r="U1398" s="0" t="s">
        <v>3605</v>
      </c>
      <c r="V1398" s="0" t="s">
        <v>6059</v>
      </c>
      <c r="W1398" s="0" t="s">
        <v>3607</v>
      </c>
      <c r="X1398" s="0" t="s">
        <v>3608</v>
      </c>
      <c r="Y1398" s="0" t="s">
        <v>3605</v>
      </c>
      <c r="Z1398" s="0" t="s">
        <v>6060</v>
      </c>
      <c r="AA1398" s="0" t="s">
        <v>6061</v>
      </c>
      <c r="AB1398" s="0" t="s">
        <v>6062</v>
      </c>
      <c r="AC1398" s="0" t="s">
        <v>61</v>
      </c>
      <c r="AD1398" s="0" t="s">
        <v>19</v>
      </c>
      <c r="AE1398" s="0" t="s">
        <v>19</v>
      </c>
      <c r="AF1398" s="0" t="s">
        <v>6063</v>
      </c>
      <c r="AG1398" s="0" t="s">
        <v>6064</v>
      </c>
      <c r="AH1398" s="0" t="s">
        <v>22</v>
      </c>
      <c r="AI1398" s="0" t="s">
        <v>22</v>
      </c>
      <c r="AJ1398" s="0" t="s">
        <v>22</v>
      </c>
      <c r="AK1398" s="0" t="s">
        <v>22</v>
      </c>
    </row>
    <row customHeight="1" ht="11.25">
      <c r="A1399" s="0" t="s">
        <v>22</v>
      </c>
      <c r="B1399" s="0" t="s">
        <v>48</v>
      </c>
      <c r="C1399" s="0" t="s">
        <v>50</v>
      </c>
      <c r="D1399" s="0" t="s">
        <v>22</v>
      </c>
      <c r="E1399" s="0" t="s">
        <v>6065</v>
      </c>
      <c r="F1399" s="0" t="s">
        <v>1269</v>
      </c>
      <c r="G1399" s="0" t="s">
        <v>1581</v>
      </c>
      <c r="H1399" s="0" t="s">
        <v>1581</v>
      </c>
      <c r="I1399" s="0" t="s">
        <v>1582</v>
      </c>
      <c r="J1399" s="0" t="s">
        <v>5371</v>
      </c>
      <c r="K1399" s="0" t="s">
        <v>5372</v>
      </c>
      <c r="L1399" s="0" t="s">
        <v>5785</v>
      </c>
      <c r="M1399" s="0" t="s">
        <v>976</v>
      </c>
      <c r="N1399" s="0" t="s">
        <v>98</v>
      </c>
      <c r="O1399" s="0" t="s">
        <v>1581</v>
      </c>
      <c r="P1399" s="0" t="s">
        <v>1581</v>
      </c>
      <c r="Q1399" s="0" t="s">
        <v>1582</v>
      </c>
      <c r="R1399" s="0" t="s">
        <v>5371</v>
      </c>
      <c r="S1399" s="0" t="s">
        <v>5372</v>
      </c>
      <c r="T1399" s="0" t="s">
        <v>3604</v>
      </c>
      <c r="U1399" s="0" t="s">
        <v>3605</v>
      </c>
      <c r="V1399" s="0" t="s">
        <v>3606</v>
      </c>
      <c r="W1399" s="0" t="s">
        <v>3607</v>
      </c>
      <c r="X1399" s="0" t="s">
        <v>3700</v>
      </c>
      <c r="Y1399" s="0" t="s">
        <v>3605</v>
      </c>
      <c r="Z1399" s="0" t="s">
        <v>5786</v>
      </c>
      <c r="AA1399" s="0" t="s">
        <v>5787</v>
      </c>
      <c r="AB1399" s="0" t="s">
        <v>6066</v>
      </c>
      <c r="AC1399" s="0" t="s">
        <v>61</v>
      </c>
      <c r="AD1399" s="0" t="s">
        <v>19</v>
      </c>
      <c r="AE1399" s="0" t="s">
        <v>19</v>
      </c>
      <c r="AF1399" s="0" t="s">
        <v>157</v>
      </c>
      <c r="AG1399" s="0" t="s">
        <v>157</v>
      </c>
      <c r="AH1399" s="0" t="s">
        <v>22</v>
      </c>
      <c r="AI1399" s="0" t="s">
        <v>22</v>
      </c>
      <c r="AJ1399" s="0" t="s">
        <v>22</v>
      </c>
      <c r="AK1399" s="0" t="s">
        <v>22</v>
      </c>
    </row>
    <row customHeight="1" ht="11.25">
      <c r="A1400" s="0" t="s">
        <v>22</v>
      </c>
      <c r="B1400" s="0" t="s">
        <v>48</v>
      </c>
      <c r="C1400" s="0" t="s">
        <v>50</v>
      </c>
      <c r="D1400" s="0" t="s">
        <v>22</v>
      </c>
      <c r="E1400" s="0" t="s">
        <v>6065</v>
      </c>
      <c r="F1400" s="0" t="s">
        <v>1269</v>
      </c>
      <c r="G1400" s="0" t="s">
        <v>110</v>
      </c>
      <c r="H1400" s="0" t="s">
        <v>110</v>
      </c>
      <c r="I1400" s="0" t="s">
        <v>111</v>
      </c>
      <c r="J1400" s="0" t="s">
        <v>5371</v>
      </c>
      <c r="K1400" s="0" t="s">
        <v>5378</v>
      </c>
      <c r="L1400" s="0" t="s">
        <v>5785</v>
      </c>
      <c r="M1400" s="0" t="s">
        <v>976</v>
      </c>
      <c r="N1400" s="0" t="s">
        <v>98</v>
      </c>
      <c r="O1400" s="0" t="s">
        <v>110</v>
      </c>
      <c r="P1400" s="0" t="s">
        <v>110</v>
      </c>
      <c r="Q1400" s="0" t="s">
        <v>111</v>
      </c>
      <c r="R1400" s="0" t="s">
        <v>5371</v>
      </c>
      <c r="S1400" s="0" t="s">
        <v>5378</v>
      </c>
      <c r="T1400" s="0" t="s">
        <v>3604</v>
      </c>
      <c r="U1400" s="0" t="s">
        <v>3605</v>
      </c>
      <c r="V1400" s="0" t="s">
        <v>3606</v>
      </c>
      <c r="W1400" s="0" t="s">
        <v>3607</v>
      </c>
      <c r="X1400" s="0" t="s">
        <v>3700</v>
      </c>
      <c r="Y1400" s="0" t="s">
        <v>3605</v>
      </c>
      <c r="Z1400" s="0" t="s">
        <v>5786</v>
      </c>
      <c r="AA1400" s="0" t="s">
        <v>5787</v>
      </c>
      <c r="AB1400" s="0" t="s">
        <v>6066</v>
      </c>
      <c r="AC1400" s="0" t="s">
        <v>61</v>
      </c>
      <c r="AD1400" s="0" t="s">
        <v>19</v>
      </c>
      <c r="AE1400" s="0" t="s">
        <v>19</v>
      </c>
      <c r="AF1400" s="0" t="s">
        <v>157</v>
      </c>
      <c r="AG1400" s="0" t="s">
        <v>157</v>
      </c>
      <c r="AH1400" s="0" t="s">
        <v>22</v>
      </c>
      <c r="AI1400" s="0" t="s">
        <v>22</v>
      </c>
      <c r="AJ1400" s="0" t="s">
        <v>22</v>
      </c>
      <c r="AK1400" s="0" t="s">
        <v>22</v>
      </c>
    </row>
    <row customHeight="1" ht="11.25">
      <c r="A1401" s="0" t="s">
        <v>22</v>
      </c>
      <c r="B1401" s="0" t="s">
        <v>48</v>
      </c>
      <c r="C1401" s="0" t="s">
        <v>50</v>
      </c>
      <c r="D1401" s="0" t="s">
        <v>22</v>
      </c>
      <c r="E1401" s="0" t="s">
        <v>6067</v>
      </c>
      <c r="F1401" s="0" t="s">
        <v>1269</v>
      </c>
      <c r="G1401" s="0" t="s">
        <v>3550</v>
      </c>
      <c r="H1401" s="0" t="s">
        <v>3550</v>
      </c>
      <c r="I1401" s="0" t="s">
        <v>3551</v>
      </c>
      <c r="J1401" s="0" t="s">
        <v>5118</v>
      </c>
      <c r="K1401" s="0" t="s">
        <v>5119</v>
      </c>
      <c r="L1401" s="0" t="s">
        <v>6068</v>
      </c>
      <c r="M1401" s="0" t="s">
        <v>114</v>
      </c>
      <c r="N1401" s="0" t="s">
        <v>98</v>
      </c>
      <c r="O1401" s="0" t="s">
        <v>3550</v>
      </c>
      <c r="P1401" s="0" t="s">
        <v>3550</v>
      </c>
      <c r="Q1401" s="0" t="s">
        <v>3551</v>
      </c>
      <c r="R1401" s="0" t="s">
        <v>5118</v>
      </c>
      <c r="S1401" s="0" t="s">
        <v>5119</v>
      </c>
      <c r="T1401" s="0" t="s">
        <v>3604</v>
      </c>
      <c r="U1401" s="0" t="s">
        <v>3605</v>
      </c>
      <c r="V1401" s="0" t="s">
        <v>3606</v>
      </c>
      <c r="W1401" s="0" t="s">
        <v>3607</v>
      </c>
      <c r="X1401" s="0" t="s">
        <v>3608</v>
      </c>
      <c r="Y1401" s="0" t="s">
        <v>3605</v>
      </c>
      <c r="Z1401" s="0" t="s">
        <v>6069</v>
      </c>
      <c r="AA1401" s="0" t="s">
        <v>3628</v>
      </c>
      <c r="AB1401" s="0" t="s">
        <v>6070</v>
      </c>
      <c r="AC1401" s="0" t="s">
        <v>61</v>
      </c>
      <c r="AD1401" s="0" t="s">
        <v>19</v>
      </c>
      <c r="AE1401" s="0" t="s">
        <v>19</v>
      </c>
      <c r="AF1401" s="0" t="s">
        <v>6071</v>
      </c>
      <c r="AG1401" s="0" t="s">
        <v>6072</v>
      </c>
      <c r="AH1401" s="0" t="s">
        <v>22</v>
      </c>
      <c r="AI1401" s="0" t="s">
        <v>22</v>
      </c>
      <c r="AJ1401" s="0" t="s">
        <v>22</v>
      </c>
      <c r="AK1401" s="0" t="s">
        <v>22</v>
      </c>
    </row>
    <row customHeight="1" ht="11.25">
      <c r="A1402" s="0" t="s">
        <v>22</v>
      </c>
      <c r="B1402" s="0" t="s">
        <v>48</v>
      </c>
      <c r="C1402" s="0" t="s">
        <v>50</v>
      </c>
      <c r="D1402" s="0" t="s">
        <v>22</v>
      </c>
      <c r="E1402" s="0" t="s">
        <v>6067</v>
      </c>
      <c r="F1402" s="0" t="s">
        <v>1269</v>
      </c>
      <c r="G1402" s="0" t="s">
        <v>162</v>
      </c>
      <c r="H1402" s="0" t="s">
        <v>162</v>
      </c>
      <c r="I1402" s="0" t="s">
        <v>163</v>
      </c>
      <c r="J1402" s="0" t="s">
        <v>5118</v>
      </c>
      <c r="K1402" s="0" t="s">
        <v>5127</v>
      </c>
      <c r="L1402" s="0" t="s">
        <v>6068</v>
      </c>
      <c r="M1402" s="0" t="s">
        <v>114</v>
      </c>
      <c r="N1402" s="0" t="s">
        <v>98</v>
      </c>
      <c r="O1402" s="0" t="s">
        <v>162</v>
      </c>
      <c r="P1402" s="0" t="s">
        <v>162</v>
      </c>
      <c r="Q1402" s="0" t="s">
        <v>163</v>
      </c>
      <c r="R1402" s="0" t="s">
        <v>5118</v>
      </c>
      <c r="S1402" s="0" t="s">
        <v>5127</v>
      </c>
      <c r="T1402" s="0" t="s">
        <v>3604</v>
      </c>
      <c r="U1402" s="0" t="s">
        <v>3605</v>
      </c>
      <c r="V1402" s="0" t="s">
        <v>3606</v>
      </c>
      <c r="W1402" s="0" t="s">
        <v>3607</v>
      </c>
      <c r="X1402" s="0" t="s">
        <v>3608</v>
      </c>
      <c r="Y1402" s="0" t="s">
        <v>3605</v>
      </c>
      <c r="Z1402" s="0" t="s">
        <v>6069</v>
      </c>
      <c r="AA1402" s="0" t="s">
        <v>3628</v>
      </c>
      <c r="AB1402" s="0" t="s">
        <v>6070</v>
      </c>
      <c r="AC1402" s="0" t="s">
        <v>61</v>
      </c>
      <c r="AD1402" s="0" t="s">
        <v>19</v>
      </c>
      <c r="AE1402" s="0" t="s">
        <v>19</v>
      </c>
      <c r="AF1402" s="0" t="s">
        <v>6071</v>
      </c>
      <c r="AG1402" s="0" t="s">
        <v>6072</v>
      </c>
      <c r="AH1402" s="0" t="s">
        <v>22</v>
      </c>
      <c r="AI1402" s="0" t="s">
        <v>22</v>
      </c>
      <c r="AJ1402" s="0" t="s">
        <v>22</v>
      </c>
      <c r="AK1402" s="0" t="s">
        <v>22</v>
      </c>
    </row>
    <row customHeight="1" ht="11.25">
      <c r="A1403" s="0" t="s">
        <v>22</v>
      </c>
      <c r="B1403" s="0" t="s">
        <v>48</v>
      </c>
      <c r="C1403" s="0" t="s">
        <v>50</v>
      </c>
      <c r="D1403" s="0" t="s">
        <v>22</v>
      </c>
      <c r="E1403" s="0" t="s">
        <v>6073</v>
      </c>
      <c r="F1403" s="0" t="s">
        <v>1269</v>
      </c>
      <c r="G1403" s="0" t="s">
        <v>3550</v>
      </c>
      <c r="H1403" s="0" t="s">
        <v>3550</v>
      </c>
      <c r="I1403" s="0" t="s">
        <v>3551</v>
      </c>
      <c r="J1403" s="0" t="s">
        <v>5118</v>
      </c>
      <c r="K1403" s="0" t="s">
        <v>5119</v>
      </c>
      <c r="L1403" s="0" t="s">
        <v>6074</v>
      </c>
      <c r="M1403" s="0" t="s">
        <v>131</v>
      </c>
      <c r="N1403" s="0" t="s">
        <v>98</v>
      </c>
      <c r="O1403" s="0" t="s">
        <v>3550</v>
      </c>
      <c r="P1403" s="0" t="s">
        <v>3550</v>
      </c>
      <c r="Q1403" s="0" t="s">
        <v>3551</v>
      </c>
      <c r="R1403" s="0" t="s">
        <v>5118</v>
      </c>
      <c r="S1403" s="0" t="s">
        <v>5119</v>
      </c>
      <c r="T1403" s="0" t="s">
        <v>3604</v>
      </c>
      <c r="U1403" s="0" t="s">
        <v>3605</v>
      </c>
      <c r="V1403" s="0" t="s">
        <v>3606</v>
      </c>
      <c r="W1403" s="0" t="s">
        <v>3607</v>
      </c>
      <c r="X1403" s="0" t="s">
        <v>3608</v>
      </c>
      <c r="Y1403" s="0" t="s">
        <v>3605</v>
      </c>
      <c r="Z1403" s="0" t="s">
        <v>6075</v>
      </c>
      <c r="AA1403" s="0" t="s">
        <v>3903</v>
      </c>
      <c r="AB1403" s="0" t="s">
        <v>6076</v>
      </c>
      <c r="AC1403" s="0" t="s">
        <v>61</v>
      </c>
      <c r="AD1403" s="0" t="s">
        <v>19</v>
      </c>
      <c r="AE1403" s="0" t="s">
        <v>19</v>
      </c>
      <c r="AF1403" s="0" t="s">
        <v>6071</v>
      </c>
      <c r="AG1403" s="0" t="s">
        <v>6077</v>
      </c>
      <c r="AH1403" s="0" t="s">
        <v>22</v>
      </c>
      <c r="AI1403" s="0" t="s">
        <v>22</v>
      </c>
      <c r="AJ1403" s="0" t="s">
        <v>22</v>
      </c>
      <c r="AK1403" s="0" t="s">
        <v>22</v>
      </c>
    </row>
    <row customHeight="1" ht="11.25">
      <c r="A1404" s="0" t="s">
        <v>22</v>
      </c>
      <c r="B1404" s="0" t="s">
        <v>48</v>
      </c>
      <c r="C1404" s="0" t="s">
        <v>50</v>
      </c>
      <c r="D1404" s="0" t="s">
        <v>22</v>
      </c>
      <c r="E1404" s="0" t="s">
        <v>6073</v>
      </c>
      <c r="F1404" s="0" t="s">
        <v>1269</v>
      </c>
      <c r="G1404" s="0" t="s">
        <v>162</v>
      </c>
      <c r="H1404" s="0" t="s">
        <v>162</v>
      </c>
      <c r="I1404" s="0" t="s">
        <v>163</v>
      </c>
      <c r="J1404" s="0" t="s">
        <v>5118</v>
      </c>
      <c r="K1404" s="0" t="s">
        <v>5127</v>
      </c>
      <c r="L1404" s="0" t="s">
        <v>6074</v>
      </c>
      <c r="M1404" s="0" t="s">
        <v>131</v>
      </c>
      <c r="N1404" s="0" t="s">
        <v>98</v>
      </c>
      <c r="O1404" s="0" t="s">
        <v>162</v>
      </c>
      <c r="P1404" s="0" t="s">
        <v>162</v>
      </c>
      <c r="Q1404" s="0" t="s">
        <v>163</v>
      </c>
      <c r="R1404" s="0" t="s">
        <v>5118</v>
      </c>
      <c r="S1404" s="0" t="s">
        <v>5127</v>
      </c>
      <c r="T1404" s="0" t="s">
        <v>3604</v>
      </c>
      <c r="U1404" s="0" t="s">
        <v>3605</v>
      </c>
      <c r="V1404" s="0" t="s">
        <v>3606</v>
      </c>
      <c r="W1404" s="0" t="s">
        <v>3607</v>
      </c>
      <c r="X1404" s="0" t="s">
        <v>3608</v>
      </c>
      <c r="Y1404" s="0" t="s">
        <v>3605</v>
      </c>
      <c r="Z1404" s="0" t="s">
        <v>6075</v>
      </c>
      <c r="AA1404" s="0" t="s">
        <v>3903</v>
      </c>
      <c r="AB1404" s="0" t="s">
        <v>6076</v>
      </c>
      <c r="AC1404" s="0" t="s">
        <v>61</v>
      </c>
      <c r="AD1404" s="0" t="s">
        <v>19</v>
      </c>
      <c r="AE1404" s="0" t="s">
        <v>19</v>
      </c>
      <c r="AF1404" s="0" t="s">
        <v>6071</v>
      </c>
      <c r="AG1404" s="0" t="s">
        <v>6077</v>
      </c>
      <c r="AH1404" s="0" t="s">
        <v>22</v>
      </c>
      <c r="AI1404" s="0" t="s">
        <v>22</v>
      </c>
      <c r="AJ1404" s="0" t="s">
        <v>22</v>
      </c>
      <c r="AK1404" s="0" t="s">
        <v>22</v>
      </c>
    </row>
    <row customHeight="1" ht="11.25">
      <c r="A1405" s="0" t="s">
        <v>22</v>
      </c>
      <c r="B1405" s="0" t="s">
        <v>48</v>
      </c>
      <c r="C1405" s="0" t="s">
        <v>50</v>
      </c>
      <c r="D1405" s="0" t="s">
        <v>22</v>
      </c>
      <c r="E1405" s="0" t="s">
        <v>6078</v>
      </c>
      <c r="F1405" s="0" t="s">
        <v>1269</v>
      </c>
      <c r="G1405" s="0" t="s">
        <v>3550</v>
      </c>
      <c r="H1405" s="0" t="s">
        <v>3550</v>
      </c>
      <c r="I1405" s="0" t="s">
        <v>3551</v>
      </c>
      <c r="J1405" s="0" t="s">
        <v>5073</v>
      </c>
      <c r="K1405" s="0" t="s">
        <v>5074</v>
      </c>
      <c r="L1405" s="0" t="s">
        <v>5073</v>
      </c>
      <c r="M1405" s="0" t="s">
        <v>1261</v>
      </c>
      <c r="N1405" s="0" t="s">
        <v>98</v>
      </c>
      <c r="O1405" s="0" t="s">
        <v>3550</v>
      </c>
      <c r="P1405" s="0" t="s">
        <v>3550</v>
      </c>
      <c r="Q1405" s="0" t="s">
        <v>3551</v>
      </c>
      <c r="R1405" s="0" t="s">
        <v>5073</v>
      </c>
      <c r="S1405" s="0" t="s">
        <v>5074</v>
      </c>
      <c r="T1405" s="0" t="s">
        <v>3604</v>
      </c>
      <c r="U1405" s="0" t="s">
        <v>3605</v>
      </c>
      <c r="V1405" s="0" t="s">
        <v>3606</v>
      </c>
      <c r="W1405" s="0" t="s">
        <v>3607</v>
      </c>
      <c r="X1405" s="0" t="s">
        <v>3608</v>
      </c>
      <c r="Y1405" s="0" t="s">
        <v>3605</v>
      </c>
      <c r="Z1405" s="0" t="s">
        <v>6079</v>
      </c>
      <c r="AA1405" s="0" t="s">
        <v>3972</v>
      </c>
      <c r="AB1405" s="0" t="s">
        <v>6080</v>
      </c>
      <c r="AC1405" s="0" t="s">
        <v>61</v>
      </c>
      <c r="AD1405" s="0" t="s">
        <v>19</v>
      </c>
      <c r="AE1405" s="0" t="s">
        <v>19</v>
      </c>
      <c r="AF1405" s="0" t="s">
        <v>3622</v>
      </c>
      <c r="AG1405" s="0" t="s">
        <v>3622</v>
      </c>
      <c r="AH1405" s="0" t="s">
        <v>22</v>
      </c>
      <c r="AI1405" s="0" t="s">
        <v>22</v>
      </c>
      <c r="AJ1405" s="0" t="s">
        <v>22</v>
      </c>
      <c r="AK1405" s="0" t="s">
        <v>22</v>
      </c>
    </row>
    <row customHeight="1" ht="11.25">
      <c r="A1406" s="0" t="s">
        <v>22</v>
      </c>
      <c r="B1406" s="0" t="s">
        <v>48</v>
      </c>
      <c r="C1406" s="0" t="s">
        <v>50</v>
      </c>
      <c r="D1406" s="0" t="s">
        <v>22</v>
      </c>
      <c r="E1406" s="0" t="s">
        <v>6078</v>
      </c>
      <c r="F1406" s="0" t="s">
        <v>1269</v>
      </c>
      <c r="G1406" s="0" t="s">
        <v>162</v>
      </c>
      <c r="H1406" s="0" t="s">
        <v>162</v>
      </c>
      <c r="I1406" s="0" t="s">
        <v>163</v>
      </c>
      <c r="J1406" s="0" t="s">
        <v>5073</v>
      </c>
      <c r="K1406" s="0" t="s">
        <v>5077</v>
      </c>
      <c r="L1406" s="0" t="s">
        <v>5073</v>
      </c>
      <c r="M1406" s="0" t="s">
        <v>1261</v>
      </c>
      <c r="N1406" s="0" t="s">
        <v>98</v>
      </c>
      <c r="O1406" s="0" t="s">
        <v>162</v>
      </c>
      <c r="P1406" s="0" t="s">
        <v>162</v>
      </c>
      <c r="Q1406" s="0" t="s">
        <v>163</v>
      </c>
      <c r="R1406" s="0" t="s">
        <v>5073</v>
      </c>
      <c r="S1406" s="0" t="s">
        <v>5077</v>
      </c>
      <c r="T1406" s="0" t="s">
        <v>3604</v>
      </c>
      <c r="U1406" s="0" t="s">
        <v>3605</v>
      </c>
      <c r="V1406" s="0" t="s">
        <v>3606</v>
      </c>
      <c r="W1406" s="0" t="s">
        <v>3607</v>
      </c>
      <c r="X1406" s="0" t="s">
        <v>3608</v>
      </c>
      <c r="Y1406" s="0" t="s">
        <v>3605</v>
      </c>
      <c r="Z1406" s="0" t="s">
        <v>6079</v>
      </c>
      <c r="AA1406" s="0" t="s">
        <v>3972</v>
      </c>
      <c r="AB1406" s="0" t="s">
        <v>6080</v>
      </c>
      <c r="AC1406" s="0" t="s">
        <v>61</v>
      </c>
      <c r="AD1406" s="0" t="s">
        <v>19</v>
      </c>
      <c r="AE1406" s="0" t="s">
        <v>19</v>
      </c>
      <c r="AF1406" s="0" t="s">
        <v>3622</v>
      </c>
      <c r="AG1406" s="0" t="s">
        <v>3622</v>
      </c>
      <c r="AH1406" s="0" t="s">
        <v>22</v>
      </c>
      <c r="AI1406" s="0" t="s">
        <v>22</v>
      </c>
      <c r="AJ1406" s="0" t="s">
        <v>22</v>
      </c>
      <c r="AK1406" s="0" t="s">
        <v>22</v>
      </c>
    </row>
    <row customHeight="1" ht="11.25">
      <c r="A1407" s="0" t="s">
        <v>22</v>
      </c>
      <c r="B1407" s="0" t="s">
        <v>48</v>
      </c>
      <c r="C1407" s="0" t="s">
        <v>50</v>
      </c>
      <c r="D1407" s="0" t="s">
        <v>22</v>
      </c>
      <c r="E1407" s="0" t="s">
        <v>6081</v>
      </c>
      <c r="F1407" s="0" t="s">
        <v>1269</v>
      </c>
      <c r="G1407" s="0" t="s">
        <v>3550</v>
      </c>
      <c r="H1407" s="0" t="s">
        <v>3550</v>
      </c>
      <c r="I1407" s="0" t="s">
        <v>3551</v>
      </c>
      <c r="J1407" s="0" t="s">
        <v>6082</v>
      </c>
      <c r="K1407" s="0" t="s">
        <v>6083</v>
      </c>
      <c r="L1407" s="0" t="s">
        <v>4079</v>
      </c>
      <c r="M1407" s="0" t="s">
        <v>91</v>
      </c>
      <c r="N1407" s="0" t="s">
        <v>98</v>
      </c>
      <c r="O1407" s="0" t="s">
        <v>3550</v>
      </c>
      <c r="P1407" s="0" t="s">
        <v>3550</v>
      </c>
      <c r="Q1407" s="0" t="s">
        <v>3551</v>
      </c>
      <c r="R1407" s="0" t="s">
        <v>6082</v>
      </c>
      <c r="S1407" s="0" t="s">
        <v>6083</v>
      </c>
      <c r="T1407" s="0" t="s">
        <v>3604</v>
      </c>
      <c r="U1407" s="0" t="s">
        <v>3605</v>
      </c>
      <c r="V1407" s="0" t="s">
        <v>6084</v>
      </c>
      <c r="W1407" s="0" t="s">
        <v>3607</v>
      </c>
      <c r="X1407" s="0" t="s">
        <v>3608</v>
      </c>
      <c r="Y1407" s="0" t="s">
        <v>3605</v>
      </c>
      <c r="Z1407" s="0" t="s">
        <v>6085</v>
      </c>
      <c r="AA1407" s="0" t="s">
        <v>3850</v>
      </c>
      <c r="AB1407" s="0" t="s">
        <v>6086</v>
      </c>
      <c r="AC1407" s="0" t="s">
        <v>61</v>
      </c>
      <c r="AD1407" s="0" t="s">
        <v>19</v>
      </c>
      <c r="AE1407" s="0" t="s">
        <v>19</v>
      </c>
      <c r="AF1407" s="0" t="s">
        <v>3712</v>
      </c>
      <c r="AG1407" s="0" t="s">
        <v>2243</v>
      </c>
      <c r="AH1407" s="0" t="s">
        <v>22</v>
      </c>
      <c r="AI1407" s="0" t="s">
        <v>22</v>
      </c>
      <c r="AJ1407" s="0" t="s">
        <v>22</v>
      </c>
      <c r="AK1407" s="0" t="s">
        <v>22</v>
      </c>
    </row>
    <row customHeight="1" ht="11.25">
      <c r="A1408" s="0" t="s">
        <v>22</v>
      </c>
      <c r="B1408" s="0" t="s">
        <v>48</v>
      </c>
      <c r="C1408" s="0" t="s">
        <v>50</v>
      </c>
      <c r="D1408" s="0" t="s">
        <v>22</v>
      </c>
      <c r="E1408" s="0" t="s">
        <v>6081</v>
      </c>
      <c r="F1408" s="0" t="s">
        <v>1269</v>
      </c>
      <c r="G1408" s="0" t="s">
        <v>162</v>
      </c>
      <c r="H1408" s="0" t="s">
        <v>162</v>
      </c>
      <c r="I1408" s="0" t="s">
        <v>163</v>
      </c>
      <c r="J1408" s="0" t="s">
        <v>6082</v>
      </c>
      <c r="K1408" s="0" t="s">
        <v>6087</v>
      </c>
      <c r="L1408" s="0" t="s">
        <v>4079</v>
      </c>
      <c r="M1408" s="0" t="s">
        <v>91</v>
      </c>
      <c r="N1408" s="0" t="s">
        <v>98</v>
      </c>
      <c r="O1408" s="0" t="s">
        <v>162</v>
      </c>
      <c r="P1408" s="0" t="s">
        <v>162</v>
      </c>
      <c r="Q1408" s="0" t="s">
        <v>163</v>
      </c>
      <c r="R1408" s="0" t="s">
        <v>6082</v>
      </c>
      <c r="S1408" s="0" t="s">
        <v>6087</v>
      </c>
      <c r="T1408" s="0" t="s">
        <v>3604</v>
      </c>
      <c r="U1408" s="0" t="s">
        <v>3605</v>
      </c>
      <c r="V1408" s="0" t="s">
        <v>6084</v>
      </c>
      <c r="W1408" s="0" t="s">
        <v>3607</v>
      </c>
      <c r="X1408" s="0" t="s">
        <v>3608</v>
      </c>
      <c r="Y1408" s="0" t="s">
        <v>3605</v>
      </c>
      <c r="Z1408" s="0" t="s">
        <v>6085</v>
      </c>
      <c r="AA1408" s="0" t="s">
        <v>3850</v>
      </c>
      <c r="AB1408" s="0" t="s">
        <v>6086</v>
      </c>
      <c r="AC1408" s="0" t="s">
        <v>61</v>
      </c>
      <c r="AD1408" s="0" t="s">
        <v>19</v>
      </c>
      <c r="AE1408" s="0" t="s">
        <v>19</v>
      </c>
      <c r="AF1408" s="0" t="s">
        <v>3712</v>
      </c>
      <c r="AG1408" s="0" t="s">
        <v>2243</v>
      </c>
      <c r="AH1408" s="0" t="s">
        <v>22</v>
      </c>
      <c r="AI1408" s="0" t="s">
        <v>22</v>
      </c>
      <c r="AJ1408" s="0" t="s">
        <v>22</v>
      </c>
      <c r="AK1408" s="0" t="s">
        <v>22</v>
      </c>
    </row>
    <row customHeight="1" ht="11.25">
      <c r="A1409" s="0" t="s">
        <v>22</v>
      </c>
      <c r="B1409" s="0" t="s">
        <v>48</v>
      </c>
      <c r="C1409" s="0" t="s">
        <v>50</v>
      </c>
      <c r="D1409" s="0" t="s">
        <v>22</v>
      </c>
      <c r="E1409" s="0" t="s">
        <v>6088</v>
      </c>
      <c r="F1409" s="0" t="s">
        <v>1269</v>
      </c>
      <c r="G1409" s="0" t="s">
        <v>3550</v>
      </c>
      <c r="H1409" s="0" t="s">
        <v>3550</v>
      </c>
      <c r="I1409" s="0" t="s">
        <v>3551</v>
      </c>
      <c r="J1409" s="0" t="s">
        <v>5118</v>
      </c>
      <c r="K1409" s="0" t="s">
        <v>5119</v>
      </c>
      <c r="L1409" s="0" t="s">
        <v>6034</v>
      </c>
      <c r="M1409" s="0" t="s">
        <v>147</v>
      </c>
      <c r="N1409" s="0" t="s">
        <v>98</v>
      </c>
      <c r="O1409" s="0" t="s">
        <v>3550</v>
      </c>
      <c r="P1409" s="0" t="s">
        <v>3550</v>
      </c>
      <c r="Q1409" s="0" t="s">
        <v>3551</v>
      </c>
      <c r="R1409" s="0" t="s">
        <v>5118</v>
      </c>
      <c r="S1409" s="0" t="s">
        <v>5119</v>
      </c>
      <c r="T1409" s="0" t="s">
        <v>3604</v>
      </c>
      <c r="U1409" s="0" t="s">
        <v>3605</v>
      </c>
      <c r="V1409" s="0" t="s">
        <v>3606</v>
      </c>
      <c r="W1409" s="0" t="s">
        <v>3607</v>
      </c>
      <c r="X1409" s="0" t="s">
        <v>3608</v>
      </c>
      <c r="Y1409" s="0" t="s">
        <v>4503</v>
      </c>
      <c r="Z1409" s="0" t="s">
        <v>6089</v>
      </c>
      <c r="AA1409" s="0" t="s">
        <v>3819</v>
      </c>
      <c r="AB1409" s="0" t="s">
        <v>6090</v>
      </c>
      <c r="AC1409" s="0" t="s">
        <v>61</v>
      </c>
      <c r="AD1409" s="0" t="s">
        <v>19</v>
      </c>
      <c r="AE1409" s="0" t="s">
        <v>19</v>
      </c>
      <c r="AF1409" s="0" t="s">
        <v>6091</v>
      </c>
      <c r="AG1409" s="0" t="s">
        <v>6091</v>
      </c>
      <c r="AH1409" s="0" t="s">
        <v>22</v>
      </c>
      <c r="AI1409" s="0" t="s">
        <v>22</v>
      </c>
      <c r="AJ1409" s="0" t="s">
        <v>22</v>
      </c>
      <c r="AK1409" s="0" t="s">
        <v>22</v>
      </c>
    </row>
    <row customHeight="1" ht="11.25">
      <c r="A1410" s="0" t="s">
        <v>22</v>
      </c>
      <c r="B1410" s="0" t="s">
        <v>48</v>
      </c>
      <c r="C1410" s="0" t="s">
        <v>50</v>
      </c>
      <c r="D1410" s="0" t="s">
        <v>22</v>
      </c>
      <c r="E1410" s="0" t="s">
        <v>6088</v>
      </c>
      <c r="F1410" s="0" t="s">
        <v>1269</v>
      </c>
      <c r="G1410" s="0" t="s">
        <v>162</v>
      </c>
      <c r="H1410" s="0" t="s">
        <v>162</v>
      </c>
      <c r="I1410" s="0" t="s">
        <v>163</v>
      </c>
      <c r="J1410" s="0" t="s">
        <v>5118</v>
      </c>
      <c r="K1410" s="0" t="s">
        <v>5127</v>
      </c>
      <c r="L1410" s="0" t="s">
        <v>6034</v>
      </c>
      <c r="M1410" s="0" t="s">
        <v>147</v>
      </c>
      <c r="N1410" s="0" t="s">
        <v>98</v>
      </c>
      <c r="O1410" s="0" t="s">
        <v>162</v>
      </c>
      <c r="P1410" s="0" t="s">
        <v>162</v>
      </c>
      <c r="Q1410" s="0" t="s">
        <v>163</v>
      </c>
      <c r="R1410" s="0" t="s">
        <v>5118</v>
      </c>
      <c r="S1410" s="0" t="s">
        <v>5127</v>
      </c>
      <c r="T1410" s="0" t="s">
        <v>3604</v>
      </c>
      <c r="U1410" s="0" t="s">
        <v>3605</v>
      </c>
      <c r="V1410" s="0" t="s">
        <v>3606</v>
      </c>
      <c r="W1410" s="0" t="s">
        <v>3607</v>
      </c>
      <c r="X1410" s="0" t="s">
        <v>3608</v>
      </c>
      <c r="Y1410" s="0" t="s">
        <v>4503</v>
      </c>
      <c r="Z1410" s="0" t="s">
        <v>6089</v>
      </c>
      <c r="AA1410" s="0" t="s">
        <v>3819</v>
      </c>
      <c r="AB1410" s="0" t="s">
        <v>6090</v>
      </c>
      <c r="AC1410" s="0" t="s">
        <v>61</v>
      </c>
      <c r="AD1410" s="0" t="s">
        <v>19</v>
      </c>
      <c r="AE1410" s="0" t="s">
        <v>19</v>
      </c>
      <c r="AF1410" s="0" t="s">
        <v>6091</v>
      </c>
      <c r="AG1410" s="0" t="s">
        <v>6091</v>
      </c>
      <c r="AH1410" s="0" t="s">
        <v>22</v>
      </c>
      <c r="AI1410" s="0" t="s">
        <v>22</v>
      </c>
      <c r="AJ1410" s="0" t="s">
        <v>22</v>
      </c>
      <c r="AK1410" s="0" t="s">
        <v>22</v>
      </c>
    </row>
    <row customHeight="1" ht="11.25">
      <c r="A1411" s="0" t="s">
        <v>22</v>
      </c>
      <c r="B1411" s="0" t="s">
        <v>48</v>
      </c>
      <c r="C1411" s="0" t="s">
        <v>50</v>
      </c>
      <c r="D1411" s="0" t="s">
        <v>22</v>
      </c>
      <c r="E1411" s="0" t="s">
        <v>6092</v>
      </c>
      <c r="F1411" s="0" t="s">
        <v>1269</v>
      </c>
      <c r="G1411" s="0" t="s">
        <v>3550</v>
      </c>
      <c r="H1411" s="0" t="s">
        <v>3550</v>
      </c>
      <c r="I1411" s="0" t="s">
        <v>3551</v>
      </c>
      <c r="J1411" s="0" t="s">
        <v>6082</v>
      </c>
      <c r="K1411" s="0" t="s">
        <v>6083</v>
      </c>
      <c r="L1411" s="0" t="s">
        <v>6093</v>
      </c>
      <c r="M1411" s="0" t="s">
        <v>135</v>
      </c>
      <c r="N1411" s="0" t="s">
        <v>98</v>
      </c>
      <c r="O1411" s="0" t="s">
        <v>3550</v>
      </c>
      <c r="P1411" s="0" t="s">
        <v>3550</v>
      </c>
      <c r="Q1411" s="0" t="s">
        <v>3551</v>
      </c>
      <c r="R1411" s="0" t="s">
        <v>6082</v>
      </c>
      <c r="S1411" s="0" t="s">
        <v>6083</v>
      </c>
      <c r="T1411" s="0" t="s">
        <v>3604</v>
      </c>
      <c r="U1411" s="0" t="s">
        <v>3605</v>
      </c>
      <c r="V1411" s="0" t="s">
        <v>6094</v>
      </c>
      <c r="W1411" s="0" t="s">
        <v>3607</v>
      </c>
      <c r="X1411" s="0" t="s">
        <v>3608</v>
      </c>
      <c r="Y1411" s="0" t="s">
        <v>3605</v>
      </c>
      <c r="Z1411" s="0" t="s">
        <v>6095</v>
      </c>
      <c r="AA1411" s="0" t="s">
        <v>6096</v>
      </c>
      <c r="AB1411" s="0" t="s">
        <v>6097</v>
      </c>
      <c r="AC1411" s="0" t="s">
        <v>61</v>
      </c>
      <c r="AD1411" s="0" t="s">
        <v>19</v>
      </c>
      <c r="AE1411" s="0" t="s">
        <v>19</v>
      </c>
      <c r="AF1411" s="0" t="s">
        <v>6098</v>
      </c>
      <c r="AG1411" s="0" t="s">
        <v>2221</v>
      </c>
      <c r="AH1411" s="0" t="s">
        <v>22</v>
      </c>
      <c r="AI1411" s="0" t="s">
        <v>22</v>
      </c>
      <c r="AJ1411" s="0" t="s">
        <v>22</v>
      </c>
      <c r="AK1411" s="0" t="s">
        <v>22</v>
      </c>
    </row>
    <row customHeight="1" ht="11.25">
      <c r="A1412" s="0" t="s">
        <v>22</v>
      </c>
      <c r="B1412" s="0" t="s">
        <v>48</v>
      </c>
      <c r="C1412" s="0" t="s">
        <v>50</v>
      </c>
      <c r="D1412" s="0" t="s">
        <v>22</v>
      </c>
      <c r="E1412" s="0" t="s">
        <v>6092</v>
      </c>
      <c r="F1412" s="0" t="s">
        <v>1269</v>
      </c>
      <c r="G1412" s="0" t="s">
        <v>162</v>
      </c>
      <c r="H1412" s="0" t="s">
        <v>162</v>
      </c>
      <c r="I1412" s="0" t="s">
        <v>163</v>
      </c>
      <c r="J1412" s="0" t="s">
        <v>6082</v>
      </c>
      <c r="K1412" s="0" t="s">
        <v>6087</v>
      </c>
      <c r="L1412" s="0" t="s">
        <v>6093</v>
      </c>
      <c r="M1412" s="0" t="s">
        <v>135</v>
      </c>
      <c r="N1412" s="0" t="s">
        <v>98</v>
      </c>
      <c r="O1412" s="0" t="s">
        <v>162</v>
      </c>
      <c r="P1412" s="0" t="s">
        <v>162</v>
      </c>
      <c r="Q1412" s="0" t="s">
        <v>163</v>
      </c>
      <c r="R1412" s="0" t="s">
        <v>6082</v>
      </c>
      <c r="S1412" s="0" t="s">
        <v>6087</v>
      </c>
      <c r="T1412" s="0" t="s">
        <v>3604</v>
      </c>
      <c r="U1412" s="0" t="s">
        <v>3605</v>
      </c>
      <c r="V1412" s="0" t="s">
        <v>6094</v>
      </c>
      <c r="W1412" s="0" t="s">
        <v>3607</v>
      </c>
      <c r="X1412" s="0" t="s">
        <v>3608</v>
      </c>
      <c r="Y1412" s="0" t="s">
        <v>3605</v>
      </c>
      <c r="Z1412" s="0" t="s">
        <v>6095</v>
      </c>
      <c r="AA1412" s="0" t="s">
        <v>6096</v>
      </c>
      <c r="AB1412" s="0" t="s">
        <v>6097</v>
      </c>
      <c r="AC1412" s="0" t="s">
        <v>61</v>
      </c>
      <c r="AD1412" s="0" t="s">
        <v>19</v>
      </c>
      <c r="AE1412" s="0" t="s">
        <v>19</v>
      </c>
      <c r="AF1412" s="0" t="s">
        <v>6098</v>
      </c>
      <c r="AG1412" s="0" t="s">
        <v>2221</v>
      </c>
      <c r="AH1412" s="0" t="s">
        <v>22</v>
      </c>
      <c r="AI1412" s="0" t="s">
        <v>22</v>
      </c>
      <c r="AJ1412" s="0" t="s">
        <v>22</v>
      </c>
      <c r="AK1412" s="0" t="s">
        <v>22</v>
      </c>
    </row>
    <row customHeight="1" ht="11.25">
      <c r="A1413" s="0" t="s">
        <v>22</v>
      </c>
      <c r="B1413" s="0" t="s">
        <v>48</v>
      </c>
      <c r="C1413" s="0" t="s">
        <v>50</v>
      </c>
      <c r="D1413" s="0" t="s">
        <v>22</v>
      </c>
      <c r="E1413" s="0" t="s">
        <v>6099</v>
      </c>
      <c r="F1413" s="0" t="s">
        <v>1269</v>
      </c>
      <c r="G1413" s="0" t="s">
        <v>3550</v>
      </c>
      <c r="H1413" s="0" t="s">
        <v>3550</v>
      </c>
      <c r="I1413" s="0" t="s">
        <v>3551</v>
      </c>
      <c r="J1413" s="0" t="s">
        <v>5118</v>
      </c>
      <c r="K1413" s="0" t="s">
        <v>5119</v>
      </c>
      <c r="L1413" s="0" t="s">
        <v>6100</v>
      </c>
      <c r="M1413" s="0" t="s">
        <v>3976</v>
      </c>
      <c r="N1413" s="0" t="s">
        <v>98</v>
      </c>
      <c r="O1413" s="0" t="s">
        <v>3550</v>
      </c>
      <c r="P1413" s="0" t="s">
        <v>3550</v>
      </c>
      <c r="Q1413" s="0" t="s">
        <v>3551</v>
      </c>
      <c r="R1413" s="0" t="s">
        <v>5118</v>
      </c>
      <c r="S1413" s="0" t="s">
        <v>5119</v>
      </c>
      <c r="T1413" s="0" t="s">
        <v>3604</v>
      </c>
      <c r="U1413" s="0" t="s">
        <v>3605</v>
      </c>
      <c r="V1413" s="0" t="s">
        <v>3606</v>
      </c>
      <c r="W1413" s="0" t="s">
        <v>3607</v>
      </c>
      <c r="X1413" s="0" t="s">
        <v>3608</v>
      </c>
      <c r="Y1413" s="0" t="s">
        <v>3605</v>
      </c>
      <c r="Z1413" s="0" t="s">
        <v>6101</v>
      </c>
      <c r="AA1413" s="0" t="s">
        <v>3650</v>
      </c>
      <c r="AB1413" s="0" t="s">
        <v>6102</v>
      </c>
      <c r="AC1413" s="0" t="s">
        <v>61</v>
      </c>
      <c r="AD1413" s="0" t="s">
        <v>19</v>
      </c>
      <c r="AE1413" s="0" t="s">
        <v>19</v>
      </c>
      <c r="AF1413" s="0" t="s">
        <v>6072</v>
      </c>
      <c r="AG1413" s="0" t="s">
        <v>6072</v>
      </c>
      <c r="AH1413" s="0" t="s">
        <v>22</v>
      </c>
      <c r="AI1413" s="0" t="s">
        <v>22</v>
      </c>
      <c r="AJ1413" s="0" t="s">
        <v>22</v>
      </c>
      <c r="AK1413" s="0" t="s">
        <v>22</v>
      </c>
    </row>
    <row customHeight="1" ht="11.25">
      <c r="A1414" s="0" t="s">
        <v>22</v>
      </c>
      <c r="B1414" s="0" t="s">
        <v>48</v>
      </c>
      <c r="C1414" s="0" t="s">
        <v>50</v>
      </c>
      <c r="D1414" s="0" t="s">
        <v>22</v>
      </c>
      <c r="E1414" s="0" t="s">
        <v>6099</v>
      </c>
      <c r="F1414" s="0" t="s">
        <v>1269</v>
      </c>
      <c r="G1414" s="0" t="s">
        <v>162</v>
      </c>
      <c r="H1414" s="0" t="s">
        <v>162</v>
      </c>
      <c r="I1414" s="0" t="s">
        <v>163</v>
      </c>
      <c r="J1414" s="0" t="s">
        <v>5118</v>
      </c>
      <c r="K1414" s="0" t="s">
        <v>5127</v>
      </c>
      <c r="L1414" s="0" t="s">
        <v>6100</v>
      </c>
      <c r="M1414" s="0" t="s">
        <v>3976</v>
      </c>
      <c r="N1414" s="0" t="s">
        <v>98</v>
      </c>
      <c r="O1414" s="0" t="s">
        <v>162</v>
      </c>
      <c r="P1414" s="0" t="s">
        <v>162</v>
      </c>
      <c r="Q1414" s="0" t="s">
        <v>163</v>
      </c>
      <c r="R1414" s="0" t="s">
        <v>5118</v>
      </c>
      <c r="S1414" s="0" t="s">
        <v>5127</v>
      </c>
      <c r="T1414" s="0" t="s">
        <v>3604</v>
      </c>
      <c r="U1414" s="0" t="s">
        <v>3605</v>
      </c>
      <c r="V1414" s="0" t="s">
        <v>3606</v>
      </c>
      <c r="W1414" s="0" t="s">
        <v>3607</v>
      </c>
      <c r="X1414" s="0" t="s">
        <v>3608</v>
      </c>
      <c r="Y1414" s="0" t="s">
        <v>3605</v>
      </c>
      <c r="Z1414" s="0" t="s">
        <v>6101</v>
      </c>
      <c r="AA1414" s="0" t="s">
        <v>3650</v>
      </c>
      <c r="AB1414" s="0" t="s">
        <v>6102</v>
      </c>
      <c r="AC1414" s="0" t="s">
        <v>61</v>
      </c>
      <c r="AD1414" s="0" t="s">
        <v>19</v>
      </c>
      <c r="AE1414" s="0" t="s">
        <v>19</v>
      </c>
      <c r="AF1414" s="0" t="s">
        <v>6072</v>
      </c>
      <c r="AG1414" s="0" t="s">
        <v>6072</v>
      </c>
      <c r="AH1414" s="0" t="s">
        <v>22</v>
      </c>
      <c r="AI1414" s="0" t="s">
        <v>22</v>
      </c>
      <c r="AJ1414" s="0" t="s">
        <v>22</v>
      </c>
      <c r="AK1414" s="0" t="s">
        <v>22</v>
      </c>
    </row>
    <row customHeight="1" ht="11.25">
      <c r="A1415" s="0" t="s">
        <v>22</v>
      </c>
      <c r="B1415" s="0" t="s">
        <v>48</v>
      </c>
      <c r="C1415" s="0" t="s">
        <v>50</v>
      </c>
      <c r="D1415" s="0" t="s">
        <v>22</v>
      </c>
      <c r="E1415" s="0" t="s">
        <v>6103</v>
      </c>
      <c r="F1415" s="0" t="s">
        <v>1269</v>
      </c>
      <c r="G1415" s="0" t="s">
        <v>3550</v>
      </c>
      <c r="H1415" s="0" t="s">
        <v>3550</v>
      </c>
      <c r="I1415" s="0" t="s">
        <v>3551</v>
      </c>
      <c r="J1415" s="0" t="s">
        <v>3723</v>
      </c>
      <c r="K1415" s="0" t="s">
        <v>3724</v>
      </c>
      <c r="L1415" s="0" t="s">
        <v>6104</v>
      </c>
      <c r="M1415" s="0" t="s">
        <v>6105</v>
      </c>
      <c r="N1415" s="0" t="s">
        <v>101</v>
      </c>
      <c r="O1415" s="0" t="s">
        <v>3550</v>
      </c>
      <c r="P1415" s="0" t="s">
        <v>3550</v>
      </c>
      <c r="Q1415" s="0" t="s">
        <v>3551</v>
      </c>
      <c r="R1415" s="0" t="s">
        <v>5123</v>
      </c>
      <c r="S1415" s="0" t="s">
        <v>5124</v>
      </c>
      <c r="T1415" s="0" t="s">
        <v>3604</v>
      </c>
      <c r="U1415" s="0" t="s">
        <v>3605</v>
      </c>
      <c r="V1415" s="0" t="s">
        <v>6106</v>
      </c>
      <c r="W1415" s="0" t="s">
        <v>3607</v>
      </c>
      <c r="X1415" s="0" t="s">
        <v>3608</v>
      </c>
      <c r="Y1415" s="0" t="s">
        <v>3605</v>
      </c>
      <c r="Z1415" s="0" t="s">
        <v>6107</v>
      </c>
      <c r="AA1415" s="0" t="s">
        <v>6108</v>
      </c>
      <c r="AB1415" s="0" t="s">
        <v>6109</v>
      </c>
      <c r="AC1415" s="0" t="s">
        <v>61</v>
      </c>
      <c r="AD1415" s="0" t="s">
        <v>19</v>
      </c>
      <c r="AE1415" s="0" t="s">
        <v>19</v>
      </c>
      <c r="AF1415" s="0" t="s">
        <v>3827</v>
      </c>
      <c r="AG1415" s="0" t="s">
        <v>5763</v>
      </c>
      <c r="AH1415" s="0" t="s">
        <v>22</v>
      </c>
      <c r="AI1415" s="0" t="s">
        <v>22</v>
      </c>
      <c r="AJ1415" s="0" t="s">
        <v>22</v>
      </c>
      <c r="AK1415" s="0" t="s">
        <v>22</v>
      </c>
    </row>
    <row customHeight="1" ht="11.25">
      <c r="A1416" s="0" t="s">
        <v>22</v>
      </c>
      <c r="B1416" s="0" t="s">
        <v>48</v>
      </c>
      <c r="C1416" s="0" t="s">
        <v>50</v>
      </c>
      <c r="D1416" s="0" t="s">
        <v>22</v>
      </c>
      <c r="E1416" s="0" t="s">
        <v>6103</v>
      </c>
      <c r="F1416" s="0" t="s">
        <v>1269</v>
      </c>
      <c r="G1416" s="0" t="s">
        <v>3550</v>
      </c>
      <c r="H1416" s="0" t="s">
        <v>3550</v>
      </c>
      <c r="I1416" s="0" t="s">
        <v>3551</v>
      </c>
      <c r="J1416" s="0" t="s">
        <v>3723</v>
      </c>
      <c r="K1416" s="0" t="s">
        <v>3724</v>
      </c>
      <c r="L1416" s="0" t="s">
        <v>6104</v>
      </c>
      <c r="M1416" s="0" t="s">
        <v>6105</v>
      </c>
      <c r="N1416" s="0" t="s">
        <v>98</v>
      </c>
      <c r="O1416" s="0" t="s">
        <v>3550</v>
      </c>
      <c r="P1416" s="0" t="s">
        <v>3550</v>
      </c>
      <c r="Q1416" s="0" t="s">
        <v>3551</v>
      </c>
      <c r="R1416" s="0" t="s">
        <v>3723</v>
      </c>
      <c r="S1416" s="0" t="s">
        <v>3724</v>
      </c>
      <c r="T1416" s="0" t="s">
        <v>3604</v>
      </c>
      <c r="U1416" s="0" t="s">
        <v>3605</v>
      </c>
      <c r="V1416" s="0" t="s">
        <v>6106</v>
      </c>
      <c r="W1416" s="0" t="s">
        <v>3607</v>
      </c>
      <c r="X1416" s="0" t="s">
        <v>3608</v>
      </c>
      <c r="Y1416" s="0" t="s">
        <v>3605</v>
      </c>
      <c r="Z1416" s="0" t="s">
        <v>6107</v>
      </c>
      <c r="AA1416" s="0" t="s">
        <v>6108</v>
      </c>
      <c r="AB1416" s="0" t="s">
        <v>6109</v>
      </c>
      <c r="AC1416" s="0" t="s">
        <v>61</v>
      </c>
      <c r="AD1416" s="0" t="s">
        <v>19</v>
      </c>
      <c r="AE1416" s="0" t="s">
        <v>19</v>
      </c>
      <c r="AF1416" s="0" t="s">
        <v>3827</v>
      </c>
      <c r="AG1416" s="0" t="s">
        <v>5763</v>
      </c>
      <c r="AH1416" s="0" t="s">
        <v>22</v>
      </c>
      <c r="AI1416" s="0" t="s">
        <v>22</v>
      </c>
      <c r="AJ1416" s="0" t="s">
        <v>22</v>
      </c>
      <c r="AK1416" s="0" t="s">
        <v>22</v>
      </c>
    </row>
    <row customHeight="1" ht="11.25">
      <c r="A1417" s="0" t="s">
        <v>22</v>
      </c>
      <c r="B1417" s="0" t="s">
        <v>48</v>
      </c>
      <c r="C1417" s="0" t="s">
        <v>50</v>
      </c>
      <c r="D1417" s="0" t="s">
        <v>22</v>
      </c>
      <c r="E1417" s="0" t="s">
        <v>6103</v>
      </c>
      <c r="F1417" s="0" t="s">
        <v>1269</v>
      </c>
      <c r="G1417" s="0" t="s">
        <v>3550</v>
      </c>
      <c r="H1417" s="0" t="s">
        <v>3550</v>
      </c>
      <c r="I1417" s="0" t="s">
        <v>3551</v>
      </c>
      <c r="J1417" s="0" t="s">
        <v>3723</v>
      </c>
      <c r="K1417" s="0" t="s">
        <v>3724</v>
      </c>
      <c r="L1417" s="0" t="s">
        <v>6104</v>
      </c>
      <c r="M1417" s="0" t="s">
        <v>6105</v>
      </c>
      <c r="N1417" s="0" t="s">
        <v>89</v>
      </c>
      <c r="O1417" s="0" t="s">
        <v>3550</v>
      </c>
      <c r="P1417" s="0" t="s">
        <v>3550</v>
      </c>
      <c r="Q1417" s="0" t="s">
        <v>3551</v>
      </c>
      <c r="R1417" s="0" t="s">
        <v>5125</v>
      </c>
      <c r="S1417" s="0" t="s">
        <v>5126</v>
      </c>
      <c r="T1417" s="0" t="s">
        <v>3604</v>
      </c>
      <c r="U1417" s="0" t="s">
        <v>3605</v>
      </c>
      <c r="V1417" s="0" t="s">
        <v>6106</v>
      </c>
      <c r="W1417" s="0" t="s">
        <v>3607</v>
      </c>
      <c r="X1417" s="0" t="s">
        <v>3608</v>
      </c>
      <c r="Y1417" s="0" t="s">
        <v>3605</v>
      </c>
      <c r="Z1417" s="0" t="s">
        <v>6107</v>
      </c>
      <c r="AA1417" s="0" t="s">
        <v>6108</v>
      </c>
      <c r="AB1417" s="0" t="s">
        <v>6109</v>
      </c>
      <c r="AC1417" s="0" t="s">
        <v>61</v>
      </c>
      <c r="AD1417" s="0" t="s">
        <v>19</v>
      </c>
      <c r="AE1417" s="0" t="s">
        <v>19</v>
      </c>
      <c r="AF1417" s="0" t="s">
        <v>3827</v>
      </c>
      <c r="AG1417" s="0" t="s">
        <v>5763</v>
      </c>
      <c r="AH1417" s="0" t="s">
        <v>22</v>
      </c>
      <c r="AI1417" s="0" t="s">
        <v>22</v>
      </c>
      <c r="AJ1417" s="0" t="s">
        <v>22</v>
      </c>
      <c r="AK1417" s="0" t="s">
        <v>22</v>
      </c>
    </row>
    <row customHeight="1" ht="11.25">
      <c r="A1418" s="0" t="s">
        <v>22</v>
      </c>
      <c r="B1418" s="0" t="s">
        <v>48</v>
      </c>
      <c r="C1418" s="0" t="s">
        <v>50</v>
      </c>
      <c r="D1418" s="0" t="s">
        <v>22</v>
      </c>
      <c r="E1418" s="0" t="s">
        <v>6103</v>
      </c>
      <c r="F1418" s="0" t="s">
        <v>1269</v>
      </c>
      <c r="G1418" s="0" t="s">
        <v>162</v>
      </c>
      <c r="H1418" s="0" t="s">
        <v>162</v>
      </c>
      <c r="I1418" s="0" t="s">
        <v>163</v>
      </c>
      <c r="J1418" s="0" t="s">
        <v>3723</v>
      </c>
      <c r="K1418" s="0" t="s">
        <v>3730</v>
      </c>
      <c r="L1418" s="0" t="s">
        <v>6104</v>
      </c>
      <c r="M1418" s="0" t="s">
        <v>6105</v>
      </c>
      <c r="N1418" s="0" t="s">
        <v>101</v>
      </c>
      <c r="O1418" s="0" t="s">
        <v>162</v>
      </c>
      <c r="P1418" s="0" t="s">
        <v>162</v>
      </c>
      <c r="Q1418" s="0" t="s">
        <v>163</v>
      </c>
      <c r="R1418" s="0" t="s">
        <v>5123</v>
      </c>
      <c r="S1418" s="0" t="s">
        <v>5131</v>
      </c>
      <c r="T1418" s="0" t="s">
        <v>3604</v>
      </c>
      <c r="U1418" s="0" t="s">
        <v>3605</v>
      </c>
      <c r="V1418" s="0" t="s">
        <v>6106</v>
      </c>
      <c r="W1418" s="0" t="s">
        <v>3607</v>
      </c>
      <c r="X1418" s="0" t="s">
        <v>3608</v>
      </c>
      <c r="Y1418" s="0" t="s">
        <v>3605</v>
      </c>
      <c r="Z1418" s="0" t="s">
        <v>6107</v>
      </c>
      <c r="AA1418" s="0" t="s">
        <v>6108</v>
      </c>
      <c r="AB1418" s="0" t="s">
        <v>6109</v>
      </c>
      <c r="AC1418" s="0" t="s">
        <v>61</v>
      </c>
      <c r="AD1418" s="0" t="s">
        <v>19</v>
      </c>
      <c r="AE1418" s="0" t="s">
        <v>19</v>
      </c>
      <c r="AF1418" s="0" t="s">
        <v>3827</v>
      </c>
      <c r="AG1418" s="0" t="s">
        <v>5763</v>
      </c>
      <c r="AH1418" s="0" t="s">
        <v>22</v>
      </c>
      <c r="AI1418" s="0" t="s">
        <v>22</v>
      </c>
      <c r="AJ1418" s="0" t="s">
        <v>22</v>
      </c>
      <c r="AK1418" s="0" t="s">
        <v>22</v>
      </c>
    </row>
    <row customHeight="1" ht="11.25">
      <c r="A1419" s="0" t="s">
        <v>22</v>
      </c>
      <c r="B1419" s="0" t="s">
        <v>48</v>
      </c>
      <c r="C1419" s="0" t="s">
        <v>50</v>
      </c>
      <c r="D1419" s="0" t="s">
        <v>22</v>
      </c>
      <c r="E1419" s="0" t="s">
        <v>6103</v>
      </c>
      <c r="F1419" s="0" t="s">
        <v>1269</v>
      </c>
      <c r="G1419" s="0" t="s">
        <v>162</v>
      </c>
      <c r="H1419" s="0" t="s">
        <v>162</v>
      </c>
      <c r="I1419" s="0" t="s">
        <v>163</v>
      </c>
      <c r="J1419" s="0" t="s">
        <v>3723</v>
      </c>
      <c r="K1419" s="0" t="s">
        <v>3730</v>
      </c>
      <c r="L1419" s="0" t="s">
        <v>6104</v>
      </c>
      <c r="M1419" s="0" t="s">
        <v>6105</v>
      </c>
      <c r="N1419" s="0" t="s">
        <v>98</v>
      </c>
      <c r="O1419" s="0" t="s">
        <v>162</v>
      </c>
      <c r="P1419" s="0" t="s">
        <v>162</v>
      </c>
      <c r="Q1419" s="0" t="s">
        <v>163</v>
      </c>
      <c r="R1419" s="0" t="s">
        <v>3723</v>
      </c>
      <c r="S1419" s="0" t="s">
        <v>3730</v>
      </c>
      <c r="T1419" s="0" t="s">
        <v>3604</v>
      </c>
      <c r="U1419" s="0" t="s">
        <v>3605</v>
      </c>
      <c r="V1419" s="0" t="s">
        <v>6106</v>
      </c>
      <c r="W1419" s="0" t="s">
        <v>3607</v>
      </c>
      <c r="X1419" s="0" t="s">
        <v>3608</v>
      </c>
      <c r="Y1419" s="0" t="s">
        <v>3605</v>
      </c>
      <c r="Z1419" s="0" t="s">
        <v>6107</v>
      </c>
      <c r="AA1419" s="0" t="s">
        <v>6108</v>
      </c>
      <c r="AB1419" s="0" t="s">
        <v>6109</v>
      </c>
      <c r="AC1419" s="0" t="s">
        <v>61</v>
      </c>
      <c r="AD1419" s="0" t="s">
        <v>19</v>
      </c>
      <c r="AE1419" s="0" t="s">
        <v>19</v>
      </c>
      <c r="AF1419" s="0" t="s">
        <v>3827</v>
      </c>
      <c r="AG1419" s="0" t="s">
        <v>5763</v>
      </c>
      <c r="AH1419" s="0" t="s">
        <v>22</v>
      </c>
      <c r="AI1419" s="0" t="s">
        <v>22</v>
      </c>
      <c r="AJ1419" s="0" t="s">
        <v>22</v>
      </c>
      <c r="AK1419" s="0" t="s">
        <v>22</v>
      </c>
    </row>
    <row customHeight="1" ht="11.25">
      <c r="A1420" s="0" t="s">
        <v>22</v>
      </c>
      <c r="B1420" s="0" t="s">
        <v>48</v>
      </c>
      <c r="C1420" s="0" t="s">
        <v>50</v>
      </c>
      <c r="D1420" s="0" t="s">
        <v>22</v>
      </c>
      <c r="E1420" s="0" t="s">
        <v>6103</v>
      </c>
      <c r="F1420" s="0" t="s">
        <v>1269</v>
      </c>
      <c r="G1420" s="0" t="s">
        <v>162</v>
      </c>
      <c r="H1420" s="0" t="s">
        <v>162</v>
      </c>
      <c r="I1420" s="0" t="s">
        <v>163</v>
      </c>
      <c r="J1420" s="0" t="s">
        <v>3723</v>
      </c>
      <c r="K1420" s="0" t="s">
        <v>3730</v>
      </c>
      <c r="L1420" s="0" t="s">
        <v>6104</v>
      </c>
      <c r="M1420" s="0" t="s">
        <v>6105</v>
      </c>
      <c r="N1420" s="0" t="s">
        <v>89</v>
      </c>
      <c r="O1420" s="0" t="s">
        <v>162</v>
      </c>
      <c r="P1420" s="0" t="s">
        <v>162</v>
      </c>
      <c r="Q1420" s="0" t="s">
        <v>163</v>
      </c>
      <c r="R1420" s="0" t="s">
        <v>5125</v>
      </c>
      <c r="S1420" s="0" t="s">
        <v>5132</v>
      </c>
      <c r="T1420" s="0" t="s">
        <v>3604</v>
      </c>
      <c r="U1420" s="0" t="s">
        <v>3605</v>
      </c>
      <c r="V1420" s="0" t="s">
        <v>6106</v>
      </c>
      <c r="W1420" s="0" t="s">
        <v>3607</v>
      </c>
      <c r="X1420" s="0" t="s">
        <v>3608</v>
      </c>
      <c r="Y1420" s="0" t="s">
        <v>3605</v>
      </c>
      <c r="Z1420" s="0" t="s">
        <v>6107</v>
      </c>
      <c r="AA1420" s="0" t="s">
        <v>6108</v>
      </c>
      <c r="AB1420" s="0" t="s">
        <v>6109</v>
      </c>
      <c r="AC1420" s="0" t="s">
        <v>61</v>
      </c>
      <c r="AD1420" s="0" t="s">
        <v>19</v>
      </c>
      <c r="AE1420" s="0" t="s">
        <v>19</v>
      </c>
      <c r="AF1420" s="0" t="s">
        <v>3827</v>
      </c>
      <c r="AG1420" s="0" t="s">
        <v>5763</v>
      </c>
      <c r="AH1420" s="0" t="s">
        <v>22</v>
      </c>
      <c r="AI1420" s="0" t="s">
        <v>22</v>
      </c>
      <c r="AJ1420" s="0" t="s">
        <v>22</v>
      </c>
      <c r="AK1420" s="0" t="s">
        <v>22</v>
      </c>
    </row>
    <row customHeight="1" ht="11.25">
      <c r="A1421" s="0" t="s">
        <v>22</v>
      </c>
      <c r="B1421" s="0" t="s">
        <v>48</v>
      </c>
      <c r="C1421" s="0" t="s">
        <v>50</v>
      </c>
      <c r="D1421" s="0" t="s">
        <v>22</v>
      </c>
      <c r="E1421" s="0" t="s">
        <v>6110</v>
      </c>
      <c r="F1421" s="0" t="s">
        <v>1269</v>
      </c>
      <c r="G1421" s="0" t="s">
        <v>3550</v>
      </c>
      <c r="H1421" s="0" t="s">
        <v>3550</v>
      </c>
      <c r="I1421" s="0" t="s">
        <v>3551</v>
      </c>
      <c r="J1421" s="0" t="s">
        <v>5118</v>
      </c>
      <c r="K1421" s="0" t="s">
        <v>5119</v>
      </c>
      <c r="L1421" s="0" t="s">
        <v>6111</v>
      </c>
      <c r="M1421" s="0" t="s">
        <v>98</v>
      </c>
      <c r="N1421" s="0" t="s">
        <v>98</v>
      </c>
      <c r="O1421" s="0" t="s">
        <v>3550</v>
      </c>
      <c r="P1421" s="0" t="s">
        <v>3550</v>
      </c>
      <c r="Q1421" s="0" t="s">
        <v>3551</v>
      </c>
      <c r="R1421" s="0" t="s">
        <v>5118</v>
      </c>
      <c r="S1421" s="0" t="s">
        <v>5119</v>
      </c>
      <c r="T1421" s="0" t="s">
        <v>3604</v>
      </c>
      <c r="U1421" s="0" t="s">
        <v>3605</v>
      </c>
      <c r="V1421" s="0" t="s">
        <v>3606</v>
      </c>
      <c r="W1421" s="0" t="s">
        <v>3607</v>
      </c>
      <c r="X1421" s="0" t="s">
        <v>3608</v>
      </c>
      <c r="Y1421" s="0" t="s">
        <v>3605</v>
      </c>
      <c r="Z1421" s="0" t="s">
        <v>6112</v>
      </c>
      <c r="AA1421" s="0" t="s">
        <v>6096</v>
      </c>
      <c r="AB1421" s="0" t="s">
        <v>6113</v>
      </c>
      <c r="AC1421" s="0" t="s">
        <v>61</v>
      </c>
      <c r="AD1421" s="0" t="s">
        <v>19</v>
      </c>
      <c r="AE1421" s="0" t="s">
        <v>19</v>
      </c>
      <c r="AF1421" s="0" t="s">
        <v>6114</v>
      </c>
      <c r="AG1421" s="0" t="s">
        <v>6114</v>
      </c>
      <c r="AH1421" s="0" t="s">
        <v>22</v>
      </c>
      <c r="AI1421" s="0" t="s">
        <v>22</v>
      </c>
      <c r="AJ1421" s="0" t="s">
        <v>22</v>
      </c>
      <c r="AK1421" s="0" t="s">
        <v>22</v>
      </c>
    </row>
    <row customHeight="1" ht="11.25">
      <c r="A1422" s="0" t="s">
        <v>22</v>
      </c>
      <c r="B1422" s="0" t="s">
        <v>48</v>
      </c>
      <c r="C1422" s="0" t="s">
        <v>50</v>
      </c>
      <c r="D1422" s="0" t="s">
        <v>22</v>
      </c>
      <c r="E1422" s="0" t="s">
        <v>6110</v>
      </c>
      <c r="F1422" s="0" t="s">
        <v>1269</v>
      </c>
      <c r="G1422" s="0" t="s">
        <v>162</v>
      </c>
      <c r="H1422" s="0" t="s">
        <v>162</v>
      </c>
      <c r="I1422" s="0" t="s">
        <v>163</v>
      </c>
      <c r="J1422" s="0" t="s">
        <v>5118</v>
      </c>
      <c r="K1422" s="0" t="s">
        <v>5127</v>
      </c>
      <c r="L1422" s="0" t="s">
        <v>6111</v>
      </c>
      <c r="M1422" s="0" t="s">
        <v>98</v>
      </c>
      <c r="N1422" s="0" t="s">
        <v>98</v>
      </c>
      <c r="O1422" s="0" t="s">
        <v>162</v>
      </c>
      <c r="P1422" s="0" t="s">
        <v>162</v>
      </c>
      <c r="Q1422" s="0" t="s">
        <v>163</v>
      </c>
      <c r="R1422" s="0" t="s">
        <v>5118</v>
      </c>
      <c r="S1422" s="0" t="s">
        <v>5127</v>
      </c>
      <c r="T1422" s="0" t="s">
        <v>3604</v>
      </c>
      <c r="U1422" s="0" t="s">
        <v>3605</v>
      </c>
      <c r="V1422" s="0" t="s">
        <v>3606</v>
      </c>
      <c r="W1422" s="0" t="s">
        <v>3607</v>
      </c>
      <c r="X1422" s="0" t="s">
        <v>3608</v>
      </c>
      <c r="Y1422" s="0" t="s">
        <v>3605</v>
      </c>
      <c r="Z1422" s="0" t="s">
        <v>6112</v>
      </c>
      <c r="AA1422" s="0" t="s">
        <v>6096</v>
      </c>
      <c r="AB1422" s="0" t="s">
        <v>6113</v>
      </c>
      <c r="AC1422" s="0" t="s">
        <v>61</v>
      </c>
      <c r="AD1422" s="0" t="s">
        <v>19</v>
      </c>
      <c r="AE1422" s="0" t="s">
        <v>19</v>
      </c>
      <c r="AF1422" s="0" t="s">
        <v>6114</v>
      </c>
      <c r="AG1422" s="0" t="s">
        <v>6114</v>
      </c>
      <c r="AH1422" s="0" t="s">
        <v>22</v>
      </c>
      <c r="AI1422" s="0" t="s">
        <v>22</v>
      </c>
      <c r="AJ1422" s="0" t="s">
        <v>22</v>
      </c>
      <c r="AK1422" s="0" t="s">
        <v>22</v>
      </c>
    </row>
    <row customHeight="1" ht="11.25">
      <c r="A1423" s="0" t="s">
        <v>22</v>
      </c>
      <c r="B1423" s="0" t="s">
        <v>48</v>
      </c>
      <c r="C1423" s="0" t="s">
        <v>50</v>
      </c>
      <c r="D1423" s="0" t="s">
        <v>22</v>
      </c>
      <c r="E1423" s="0" t="s">
        <v>6115</v>
      </c>
      <c r="F1423" s="0" t="s">
        <v>1269</v>
      </c>
      <c r="G1423" s="0" t="s">
        <v>3550</v>
      </c>
      <c r="H1423" s="0" t="s">
        <v>3550</v>
      </c>
      <c r="I1423" s="0" t="s">
        <v>3551</v>
      </c>
      <c r="J1423" s="0" t="s">
        <v>5118</v>
      </c>
      <c r="K1423" s="0" t="s">
        <v>5119</v>
      </c>
      <c r="L1423" s="0" t="s">
        <v>6116</v>
      </c>
      <c r="M1423" s="0" t="s">
        <v>3879</v>
      </c>
      <c r="N1423" s="0" t="s">
        <v>98</v>
      </c>
      <c r="O1423" s="0" t="s">
        <v>3550</v>
      </c>
      <c r="P1423" s="0" t="s">
        <v>3550</v>
      </c>
      <c r="Q1423" s="0" t="s">
        <v>3551</v>
      </c>
      <c r="R1423" s="0" t="s">
        <v>5118</v>
      </c>
      <c r="S1423" s="0" t="s">
        <v>5119</v>
      </c>
      <c r="T1423" s="0" t="s">
        <v>3604</v>
      </c>
      <c r="U1423" s="0" t="s">
        <v>3605</v>
      </c>
      <c r="V1423" s="0" t="s">
        <v>3606</v>
      </c>
      <c r="W1423" s="0" t="s">
        <v>3607</v>
      </c>
      <c r="X1423" s="0" t="s">
        <v>3608</v>
      </c>
      <c r="Y1423" s="0" t="s">
        <v>3605</v>
      </c>
      <c r="Z1423" s="0" t="s">
        <v>6117</v>
      </c>
      <c r="AA1423" s="0" t="s">
        <v>3850</v>
      </c>
      <c r="AB1423" s="0" t="s">
        <v>6118</v>
      </c>
      <c r="AC1423" s="0" t="s">
        <v>61</v>
      </c>
      <c r="AD1423" s="0" t="s">
        <v>19</v>
      </c>
      <c r="AE1423" s="0" t="s">
        <v>19</v>
      </c>
      <c r="AF1423" s="0" t="s">
        <v>6077</v>
      </c>
      <c r="AG1423" s="0" t="s">
        <v>6077</v>
      </c>
      <c r="AH1423" s="0" t="s">
        <v>22</v>
      </c>
      <c r="AI1423" s="0" t="s">
        <v>22</v>
      </c>
      <c r="AJ1423" s="0" t="s">
        <v>22</v>
      </c>
      <c r="AK1423" s="0" t="s">
        <v>22</v>
      </c>
    </row>
    <row customHeight="1" ht="11.25">
      <c r="A1424" s="0" t="s">
        <v>22</v>
      </c>
      <c r="B1424" s="0" t="s">
        <v>48</v>
      </c>
      <c r="C1424" s="0" t="s">
        <v>50</v>
      </c>
      <c r="D1424" s="0" t="s">
        <v>22</v>
      </c>
      <c r="E1424" s="0" t="s">
        <v>6115</v>
      </c>
      <c r="F1424" s="0" t="s">
        <v>1269</v>
      </c>
      <c r="G1424" s="0" t="s">
        <v>162</v>
      </c>
      <c r="H1424" s="0" t="s">
        <v>162</v>
      </c>
      <c r="I1424" s="0" t="s">
        <v>163</v>
      </c>
      <c r="J1424" s="0" t="s">
        <v>5118</v>
      </c>
      <c r="K1424" s="0" t="s">
        <v>5127</v>
      </c>
      <c r="L1424" s="0" t="s">
        <v>6116</v>
      </c>
      <c r="M1424" s="0" t="s">
        <v>3879</v>
      </c>
      <c r="N1424" s="0" t="s">
        <v>98</v>
      </c>
      <c r="O1424" s="0" t="s">
        <v>162</v>
      </c>
      <c r="P1424" s="0" t="s">
        <v>162</v>
      </c>
      <c r="Q1424" s="0" t="s">
        <v>163</v>
      </c>
      <c r="R1424" s="0" t="s">
        <v>5118</v>
      </c>
      <c r="S1424" s="0" t="s">
        <v>5127</v>
      </c>
      <c r="T1424" s="0" t="s">
        <v>3604</v>
      </c>
      <c r="U1424" s="0" t="s">
        <v>3605</v>
      </c>
      <c r="V1424" s="0" t="s">
        <v>3606</v>
      </c>
      <c r="W1424" s="0" t="s">
        <v>3607</v>
      </c>
      <c r="X1424" s="0" t="s">
        <v>3608</v>
      </c>
      <c r="Y1424" s="0" t="s">
        <v>3605</v>
      </c>
      <c r="Z1424" s="0" t="s">
        <v>6117</v>
      </c>
      <c r="AA1424" s="0" t="s">
        <v>3850</v>
      </c>
      <c r="AB1424" s="0" t="s">
        <v>6118</v>
      </c>
      <c r="AC1424" s="0" t="s">
        <v>61</v>
      </c>
      <c r="AD1424" s="0" t="s">
        <v>19</v>
      </c>
      <c r="AE1424" s="0" t="s">
        <v>19</v>
      </c>
      <c r="AF1424" s="0" t="s">
        <v>6077</v>
      </c>
      <c r="AG1424" s="0" t="s">
        <v>6077</v>
      </c>
      <c r="AH1424" s="0" t="s">
        <v>22</v>
      </c>
      <c r="AI1424" s="0" t="s">
        <v>22</v>
      </c>
      <c r="AJ1424" s="0" t="s">
        <v>22</v>
      </c>
      <c r="AK1424" s="0" t="s">
        <v>22</v>
      </c>
    </row>
    <row customHeight="1" ht="11.25">
      <c r="A1425" s="0" t="s">
        <v>22</v>
      </c>
      <c r="B1425" s="0" t="s">
        <v>48</v>
      </c>
      <c r="C1425" s="0" t="s">
        <v>50</v>
      </c>
      <c r="D1425" s="0" t="s">
        <v>22</v>
      </c>
      <c r="E1425" s="0" t="s">
        <v>6119</v>
      </c>
      <c r="F1425" s="0" t="s">
        <v>1269</v>
      </c>
      <c r="G1425" s="0" t="s">
        <v>3550</v>
      </c>
      <c r="H1425" s="0" t="s">
        <v>3550</v>
      </c>
      <c r="I1425" s="0" t="s">
        <v>3551</v>
      </c>
      <c r="J1425" s="0" t="s">
        <v>6120</v>
      </c>
      <c r="K1425" s="0" t="s">
        <v>6121</v>
      </c>
      <c r="L1425" s="0" t="s">
        <v>6122</v>
      </c>
      <c r="M1425" s="0" t="s">
        <v>1261</v>
      </c>
      <c r="N1425" s="0" t="s">
        <v>98</v>
      </c>
      <c r="O1425" s="0" t="s">
        <v>3550</v>
      </c>
      <c r="P1425" s="0" t="s">
        <v>3550</v>
      </c>
      <c r="Q1425" s="0" t="s">
        <v>3551</v>
      </c>
      <c r="R1425" s="0" t="s">
        <v>6120</v>
      </c>
      <c r="S1425" s="0" t="s">
        <v>6121</v>
      </c>
      <c r="T1425" s="0" t="s">
        <v>3604</v>
      </c>
      <c r="U1425" s="0" t="s">
        <v>3605</v>
      </c>
      <c r="V1425" s="0" t="s">
        <v>3606</v>
      </c>
      <c r="W1425" s="0" t="s">
        <v>3607</v>
      </c>
      <c r="X1425" s="0" t="s">
        <v>3608</v>
      </c>
      <c r="Y1425" s="0" t="s">
        <v>3605</v>
      </c>
      <c r="Z1425" s="0" t="s">
        <v>6123</v>
      </c>
      <c r="AA1425" s="0" t="s">
        <v>5056</v>
      </c>
      <c r="AB1425" s="0" t="s">
        <v>6124</v>
      </c>
      <c r="AC1425" s="0" t="s">
        <v>61</v>
      </c>
      <c r="AD1425" s="0" t="s">
        <v>19</v>
      </c>
      <c r="AE1425" s="0" t="s">
        <v>19</v>
      </c>
      <c r="AF1425" s="0" t="s">
        <v>3622</v>
      </c>
      <c r="AG1425" s="0" t="s">
        <v>3622</v>
      </c>
      <c r="AH1425" s="0" t="s">
        <v>22</v>
      </c>
      <c r="AI1425" s="0" t="s">
        <v>22</v>
      </c>
      <c r="AJ1425" s="0" t="s">
        <v>22</v>
      </c>
      <c r="AK1425" s="0" t="s">
        <v>22</v>
      </c>
    </row>
    <row customHeight="1" ht="11.25">
      <c r="A1426" s="0" t="s">
        <v>22</v>
      </c>
      <c r="B1426" s="0" t="s">
        <v>48</v>
      </c>
      <c r="C1426" s="0" t="s">
        <v>50</v>
      </c>
      <c r="D1426" s="0" t="s">
        <v>22</v>
      </c>
      <c r="E1426" s="0" t="s">
        <v>6119</v>
      </c>
      <c r="F1426" s="0" t="s">
        <v>1269</v>
      </c>
      <c r="G1426" s="0" t="s">
        <v>162</v>
      </c>
      <c r="H1426" s="0" t="s">
        <v>162</v>
      </c>
      <c r="I1426" s="0" t="s">
        <v>163</v>
      </c>
      <c r="J1426" s="0" t="s">
        <v>6120</v>
      </c>
      <c r="K1426" s="0" t="s">
        <v>6125</v>
      </c>
      <c r="L1426" s="0" t="s">
        <v>6122</v>
      </c>
      <c r="M1426" s="0" t="s">
        <v>1261</v>
      </c>
      <c r="N1426" s="0" t="s">
        <v>98</v>
      </c>
      <c r="O1426" s="0" t="s">
        <v>162</v>
      </c>
      <c r="P1426" s="0" t="s">
        <v>162</v>
      </c>
      <c r="Q1426" s="0" t="s">
        <v>163</v>
      </c>
      <c r="R1426" s="0" t="s">
        <v>6120</v>
      </c>
      <c r="S1426" s="0" t="s">
        <v>6125</v>
      </c>
      <c r="T1426" s="0" t="s">
        <v>3604</v>
      </c>
      <c r="U1426" s="0" t="s">
        <v>3605</v>
      </c>
      <c r="V1426" s="0" t="s">
        <v>3606</v>
      </c>
      <c r="W1426" s="0" t="s">
        <v>3607</v>
      </c>
      <c r="X1426" s="0" t="s">
        <v>3608</v>
      </c>
      <c r="Y1426" s="0" t="s">
        <v>3605</v>
      </c>
      <c r="Z1426" s="0" t="s">
        <v>6123</v>
      </c>
      <c r="AA1426" s="0" t="s">
        <v>5056</v>
      </c>
      <c r="AB1426" s="0" t="s">
        <v>6124</v>
      </c>
      <c r="AC1426" s="0" t="s">
        <v>61</v>
      </c>
      <c r="AD1426" s="0" t="s">
        <v>19</v>
      </c>
      <c r="AE1426" s="0" t="s">
        <v>19</v>
      </c>
      <c r="AF1426" s="0" t="s">
        <v>3622</v>
      </c>
      <c r="AG1426" s="0" t="s">
        <v>3622</v>
      </c>
      <c r="AH1426" s="0" t="s">
        <v>22</v>
      </c>
      <c r="AI1426" s="0" t="s">
        <v>22</v>
      </c>
      <c r="AJ1426" s="0" t="s">
        <v>22</v>
      </c>
      <c r="AK1426" s="0" t="s">
        <v>22</v>
      </c>
    </row>
    <row customHeight="1" ht="11.25">
      <c r="A1427" s="0" t="s">
        <v>22</v>
      </c>
      <c r="B1427" s="0" t="s">
        <v>48</v>
      </c>
      <c r="C1427" s="0" t="s">
        <v>50</v>
      </c>
      <c r="D1427" s="0" t="s">
        <v>22</v>
      </c>
      <c r="E1427" s="0" t="s">
        <v>6126</v>
      </c>
      <c r="F1427" s="0" t="s">
        <v>1269</v>
      </c>
      <c r="G1427" s="0" t="s">
        <v>3550</v>
      </c>
      <c r="H1427" s="0" t="s">
        <v>3550</v>
      </c>
      <c r="I1427" s="0" t="s">
        <v>3551</v>
      </c>
      <c r="J1427" s="0" t="s">
        <v>5118</v>
      </c>
      <c r="K1427" s="0" t="s">
        <v>5119</v>
      </c>
      <c r="L1427" s="0" t="s">
        <v>6127</v>
      </c>
      <c r="M1427" s="0" t="s">
        <v>6128</v>
      </c>
      <c r="N1427" s="0" t="s">
        <v>98</v>
      </c>
      <c r="O1427" s="0" t="s">
        <v>3550</v>
      </c>
      <c r="P1427" s="0" t="s">
        <v>3550</v>
      </c>
      <c r="Q1427" s="0" t="s">
        <v>3551</v>
      </c>
      <c r="R1427" s="0" t="s">
        <v>5118</v>
      </c>
      <c r="S1427" s="0" t="s">
        <v>5119</v>
      </c>
      <c r="T1427" s="0" t="s">
        <v>3604</v>
      </c>
      <c r="U1427" s="0" t="s">
        <v>3605</v>
      </c>
      <c r="V1427" s="0" t="s">
        <v>3606</v>
      </c>
      <c r="W1427" s="0" t="s">
        <v>3607</v>
      </c>
      <c r="X1427" s="0" t="s">
        <v>3754</v>
      </c>
      <c r="Y1427" s="0" t="s">
        <v>3733</v>
      </c>
      <c r="Z1427" s="0" t="s">
        <v>1261</v>
      </c>
      <c r="AA1427" s="0" t="s">
        <v>6129</v>
      </c>
      <c r="AB1427" s="0" t="s">
        <v>6130</v>
      </c>
      <c r="AC1427" s="0" t="s">
        <v>61</v>
      </c>
      <c r="AD1427" s="0" t="s">
        <v>19</v>
      </c>
      <c r="AE1427" s="0" t="s">
        <v>19</v>
      </c>
      <c r="AF1427" s="0" t="s">
        <v>157</v>
      </c>
      <c r="AG1427" s="0" t="s">
        <v>157</v>
      </c>
      <c r="AH1427" s="0" t="s">
        <v>22</v>
      </c>
      <c r="AI1427" s="0" t="s">
        <v>22</v>
      </c>
      <c r="AJ1427" s="0" t="s">
        <v>22</v>
      </c>
      <c r="AK1427" s="0" t="s">
        <v>22</v>
      </c>
    </row>
    <row customHeight="1" ht="11.25">
      <c r="A1428" s="0" t="s">
        <v>22</v>
      </c>
      <c r="B1428" s="0" t="s">
        <v>48</v>
      </c>
      <c r="C1428" s="0" t="s">
        <v>50</v>
      </c>
      <c r="D1428" s="0" t="s">
        <v>22</v>
      </c>
      <c r="E1428" s="0" t="s">
        <v>6126</v>
      </c>
      <c r="F1428" s="0" t="s">
        <v>1269</v>
      </c>
      <c r="G1428" s="0" t="s">
        <v>162</v>
      </c>
      <c r="H1428" s="0" t="s">
        <v>162</v>
      </c>
      <c r="I1428" s="0" t="s">
        <v>163</v>
      </c>
      <c r="J1428" s="0" t="s">
        <v>5118</v>
      </c>
      <c r="K1428" s="0" t="s">
        <v>5127</v>
      </c>
      <c r="L1428" s="0" t="s">
        <v>6127</v>
      </c>
      <c r="M1428" s="0" t="s">
        <v>6128</v>
      </c>
      <c r="N1428" s="0" t="s">
        <v>98</v>
      </c>
      <c r="O1428" s="0" t="s">
        <v>162</v>
      </c>
      <c r="P1428" s="0" t="s">
        <v>162</v>
      </c>
      <c r="Q1428" s="0" t="s">
        <v>163</v>
      </c>
      <c r="R1428" s="0" t="s">
        <v>5118</v>
      </c>
      <c r="S1428" s="0" t="s">
        <v>5127</v>
      </c>
      <c r="T1428" s="0" t="s">
        <v>3604</v>
      </c>
      <c r="U1428" s="0" t="s">
        <v>3605</v>
      </c>
      <c r="V1428" s="0" t="s">
        <v>3606</v>
      </c>
      <c r="W1428" s="0" t="s">
        <v>3607</v>
      </c>
      <c r="X1428" s="0" t="s">
        <v>3754</v>
      </c>
      <c r="Y1428" s="0" t="s">
        <v>3733</v>
      </c>
      <c r="Z1428" s="0" t="s">
        <v>1261</v>
      </c>
      <c r="AA1428" s="0" t="s">
        <v>6129</v>
      </c>
      <c r="AB1428" s="0" t="s">
        <v>6130</v>
      </c>
      <c r="AC1428" s="0" t="s">
        <v>61</v>
      </c>
      <c r="AD1428" s="0" t="s">
        <v>19</v>
      </c>
      <c r="AE1428" s="0" t="s">
        <v>19</v>
      </c>
      <c r="AF1428" s="0" t="s">
        <v>157</v>
      </c>
      <c r="AG1428" s="0" t="s">
        <v>157</v>
      </c>
      <c r="AH1428" s="0" t="s">
        <v>22</v>
      </c>
      <c r="AI1428" s="0" t="s">
        <v>22</v>
      </c>
      <c r="AJ1428" s="0" t="s">
        <v>22</v>
      </c>
      <c r="AK1428" s="0" t="s">
        <v>22</v>
      </c>
    </row>
    <row customHeight="1" ht="11.25">
      <c r="A1429" s="0" t="s">
        <v>22</v>
      </c>
      <c r="B1429" s="0" t="s">
        <v>48</v>
      </c>
      <c r="C1429" s="0" t="s">
        <v>50</v>
      </c>
      <c r="D1429" s="0" t="s">
        <v>22</v>
      </c>
      <c r="E1429" s="0" t="s">
        <v>6131</v>
      </c>
      <c r="F1429" s="0" t="s">
        <v>1269</v>
      </c>
      <c r="G1429" s="0" t="s">
        <v>3550</v>
      </c>
      <c r="H1429" s="0" t="s">
        <v>3550</v>
      </c>
      <c r="I1429" s="0" t="s">
        <v>3551</v>
      </c>
      <c r="J1429" s="0" t="s">
        <v>5118</v>
      </c>
      <c r="K1429" s="0" t="s">
        <v>5119</v>
      </c>
      <c r="L1429" s="0" t="s">
        <v>6100</v>
      </c>
      <c r="M1429" s="0" t="s">
        <v>6132</v>
      </c>
      <c r="N1429" s="0" t="s">
        <v>98</v>
      </c>
      <c r="O1429" s="0" t="s">
        <v>3550</v>
      </c>
      <c r="P1429" s="0" t="s">
        <v>3550</v>
      </c>
      <c r="Q1429" s="0" t="s">
        <v>3551</v>
      </c>
      <c r="R1429" s="0" t="s">
        <v>5118</v>
      </c>
      <c r="S1429" s="0" t="s">
        <v>5119</v>
      </c>
      <c r="T1429" s="0" t="s">
        <v>3604</v>
      </c>
      <c r="U1429" s="0" t="s">
        <v>3605</v>
      </c>
      <c r="V1429" s="0" t="s">
        <v>3606</v>
      </c>
      <c r="W1429" s="0" t="s">
        <v>3607</v>
      </c>
      <c r="X1429" s="0" t="s">
        <v>3754</v>
      </c>
      <c r="Y1429" s="0" t="s">
        <v>3733</v>
      </c>
      <c r="Z1429" s="0" t="s">
        <v>1261</v>
      </c>
      <c r="AA1429" s="0" t="s">
        <v>6129</v>
      </c>
      <c r="AB1429" s="0" t="s">
        <v>6130</v>
      </c>
      <c r="AC1429" s="0" t="s">
        <v>61</v>
      </c>
      <c r="AD1429" s="0" t="s">
        <v>19</v>
      </c>
      <c r="AE1429" s="0" t="s">
        <v>19</v>
      </c>
      <c r="AF1429" s="0" t="s">
        <v>157</v>
      </c>
      <c r="AG1429" s="0" t="s">
        <v>157</v>
      </c>
      <c r="AH1429" s="0" t="s">
        <v>22</v>
      </c>
      <c r="AI1429" s="0" t="s">
        <v>22</v>
      </c>
      <c r="AJ1429" s="0" t="s">
        <v>22</v>
      </c>
      <c r="AK1429" s="0" t="s">
        <v>22</v>
      </c>
    </row>
    <row customHeight="1" ht="11.25">
      <c r="A1430" s="0" t="s">
        <v>22</v>
      </c>
      <c r="B1430" s="0" t="s">
        <v>48</v>
      </c>
      <c r="C1430" s="0" t="s">
        <v>50</v>
      </c>
      <c r="D1430" s="0" t="s">
        <v>22</v>
      </c>
      <c r="E1430" s="0" t="s">
        <v>6131</v>
      </c>
      <c r="F1430" s="0" t="s">
        <v>1269</v>
      </c>
      <c r="G1430" s="0" t="s">
        <v>162</v>
      </c>
      <c r="H1430" s="0" t="s">
        <v>162</v>
      </c>
      <c r="I1430" s="0" t="s">
        <v>163</v>
      </c>
      <c r="J1430" s="0" t="s">
        <v>5118</v>
      </c>
      <c r="K1430" s="0" t="s">
        <v>5127</v>
      </c>
      <c r="L1430" s="0" t="s">
        <v>6100</v>
      </c>
      <c r="M1430" s="0" t="s">
        <v>6132</v>
      </c>
      <c r="N1430" s="0" t="s">
        <v>98</v>
      </c>
      <c r="O1430" s="0" t="s">
        <v>162</v>
      </c>
      <c r="P1430" s="0" t="s">
        <v>162</v>
      </c>
      <c r="Q1430" s="0" t="s">
        <v>163</v>
      </c>
      <c r="R1430" s="0" t="s">
        <v>5118</v>
      </c>
      <c r="S1430" s="0" t="s">
        <v>5127</v>
      </c>
      <c r="T1430" s="0" t="s">
        <v>3604</v>
      </c>
      <c r="U1430" s="0" t="s">
        <v>3605</v>
      </c>
      <c r="V1430" s="0" t="s">
        <v>3606</v>
      </c>
      <c r="W1430" s="0" t="s">
        <v>3607</v>
      </c>
      <c r="X1430" s="0" t="s">
        <v>3754</v>
      </c>
      <c r="Y1430" s="0" t="s">
        <v>3733</v>
      </c>
      <c r="Z1430" s="0" t="s">
        <v>1261</v>
      </c>
      <c r="AA1430" s="0" t="s">
        <v>6129</v>
      </c>
      <c r="AB1430" s="0" t="s">
        <v>6130</v>
      </c>
      <c r="AC1430" s="0" t="s">
        <v>61</v>
      </c>
      <c r="AD1430" s="0" t="s">
        <v>19</v>
      </c>
      <c r="AE1430" s="0" t="s">
        <v>19</v>
      </c>
      <c r="AF1430" s="0" t="s">
        <v>157</v>
      </c>
      <c r="AG1430" s="0" t="s">
        <v>157</v>
      </c>
      <c r="AH1430" s="0" t="s">
        <v>22</v>
      </c>
      <c r="AI1430" s="0" t="s">
        <v>22</v>
      </c>
      <c r="AJ1430" s="0" t="s">
        <v>22</v>
      </c>
      <c r="AK1430" s="0" t="s">
        <v>22</v>
      </c>
    </row>
    <row customHeight="1" ht="11.25">
      <c r="A1431" s="0" t="s">
        <v>22</v>
      </c>
      <c r="B1431" s="0" t="s">
        <v>48</v>
      </c>
      <c r="C1431" s="0" t="s">
        <v>50</v>
      </c>
      <c r="D1431" s="0" t="s">
        <v>22</v>
      </c>
      <c r="E1431" s="0" t="s">
        <v>6133</v>
      </c>
      <c r="F1431" s="0" t="s">
        <v>1269</v>
      </c>
      <c r="G1431" s="0" t="s">
        <v>3550</v>
      </c>
      <c r="H1431" s="0" t="s">
        <v>3550</v>
      </c>
      <c r="I1431" s="0" t="s">
        <v>3551</v>
      </c>
      <c r="J1431" s="0" t="s">
        <v>5118</v>
      </c>
      <c r="K1431" s="0" t="s">
        <v>5119</v>
      </c>
      <c r="L1431" s="0" t="s">
        <v>6034</v>
      </c>
      <c r="M1431" s="0" t="s">
        <v>121</v>
      </c>
      <c r="N1431" s="0" t="s">
        <v>98</v>
      </c>
      <c r="O1431" s="0" t="s">
        <v>3550</v>
      </c>
      <c r="P1431" s="0" t="s">
        <v>3550</v>
      </c>
      <c r="Q1431" s="0" t="s">
        <v>3551</v>
      </c>
      <c r="R1431" s="0" t="s">
        <v>5118</v>
      </c>
      <c r="S1431" s="0" t="s">
        <v>5119</v>
      </c>
      <c r="T1431" s="0" t="s">
        <v>3604</v>
      </c>
      <c r="U1431" s="0" t="s">
        <v>3605</v>
      </c>
      <c r="V1431" s="0" t="s">
        <v>3606</v>
      </c>
      <c r="W1431" s="0" t="s">
        <v>3607</v>
      </c>
      <c r="X1431" s="0" t="s">
        <v>3754</v>
      </c>
      <c r="Y1431" s="0" t="s">
        <v>3733</v>
      </c>
      <c r="Z1431" s="0" t="s">
        <v>1261</v>
      </c>
      <c r="AA1431" s="0" t="s">
        <v>6129</v>
      </c>
      <c r="AB1431" s="0" t="s">
        <v>6130</v>
      </c>
      <c r="AC1431" s="0" t="s">
        <v>61</v>
      </c>
      <c r="AD1431" s="0" t="s">
        <v>19</v>
      </c>
      <c r="AE1431" s="0" t="s">
        <v>19</v>
      </c>
      <c r="AF1431" s="0" t="s">
        <v>117</v>
      </c>
      <c r="AG1431" s="0" t="s">
        <v>117</v>
      </c>
      <c r="AH1431" s="0" t="s">
        <v>22</v>
      </c>
      <c r="AI1431" s="0" t="s">
        <v>22</v>
      </c>
      <c r="AJ1431" s="0" t="s">
        <v>22</v>
      </c>
      <c r="AK1431" s="0" t="s">
        <v>22</v>
      </c>
    </row>
    <row customHeight="1" ht="11.25">
      <c r="A1432" s="0" t="s">
        <v>22</v>
      </c>
      <c r="B1432" s="0" t="s">
        <v>48</v>
      </c>
      <c r="C1432" s="0" t="s">
        <v>50</v>
      </c>
      <c r="D1432" s="0" t="s">
        <v>22</v>
      </c>
      <c r="E1432" s="0" t="s">
        <v>6133</v>
      </c>
      <c r="F1432" s="0" t="s">
        <v>1269</v>
      </c>
      <c r="G1432" s="0" t="s">
        <v>162</v>
      </c>
      <c r="H1432" s="0" t="s">
        <v>162</v>
      </c>
      <c r="I1432" s="0" t="s">
        <v>163</v>
      </c>
      <c r="J1432" s="0" t="s">
        <v>5118</v>
      </c>
      <c r="K1432" s="0" t="s">
        <v>5127</v>
      </c>
      <c r="L1432" s="0" t="s">
        <v>6034</v>
      </c>
      <c r="M1432" s="0" t="s">
        <v>121</v>
      </c>
      <c r="N1432" s="0" t="s">
        <v>98</v>
      </c>
      <c r="O1432" s="0" t="s">
        <v>162</v>
      </c>
      <c r="P1432" s="0" t="s">
        <v>162</v>
      </c>
      <c r="Q1432" s="0" t="s">
        <v>163</v>
      </c>
      <c r="R1432" s="0" t="s">
        <v>5118</v>
      </c>
      <c r="S1432" s="0" t="s">
        <v>5127</v>
      </c>
      <c r="T1432" s="0" t="s">
        <v>3604</v>
      </c>
      <c r="U1432" s="0" t="s">
        <v>3605</v>
      </c>
      <c r="V1432" s="0" t="s">
        <v>3606</v>
      </c>
      <c r="W1432" s="0" t="s">
        <v>3607</v>
      </c>
      <c r="X1432" s="0" t="s">
        <v>3754</v>
      </c>
      <c r="Y1432" s="0" t="s">
        <v>3733</v>
      </c>
      <c r="Z1432" s="0" t="s">
        <v>1261</v>
      </c>
      <c r="AA1432" s="0" t="s">
        <v>6129</v>
      </c>
      <c r="AB1432" s="0" t="s">
        <v>6130</v>
      </c>
      <c r="AC1432" s="0" t="s">
        <v>61</v>
      </c>
      <c r="AD1432" s="0" t="s">
        <v>19</v>
      </c>
      <c r="AE1432" s="0" t="s">
        <v>19</v>
      </c>
      <c r="AF1432" s="0" t="s">
        <v>117</v>
      </c>
      <c r="AG1432" s="0" t="s">
        <v>117</v>
      </c>
      <c r="AH1432" s="0" t="s">
        <v>22</v>
      </c>
      <c r="AI1432" s="0" t="s">
        <v>22</v>
      </c>
      <c r="AJ1432" s="0" t="s">
        <v>22</v>
      </c>
      <c r="AK1432" s="0" t="s">
        <v>22</v>
      </c>
    </row>
    <row customHeight="1" ht="11.25">
      <c r="A1433" s="0" t="s">
        <v>22</v>
      </c>
      <c r="B1433" s="0" t="s">
        <v>48</v>
      </c>
      <c r="C1433" s="0" t="s">
        <v>50</v>
      </c>
      <c r="D1433" s="0" t="s">
        <v>22</v>
      </c>
      <c r="E1433" s="0" t="s">
        <v>6134</v>
      </c>
      <c r="F1433" s="0" t="s">
        <v>1328</v>
      </c>
      <c r="G1433" s="0" t="s">
        <v>148</v>
      </c>
      <c r="H1433" s="0" t="s">
        <v>148</v>
      </c>
      <c r="I1433" s="0" t="s">
        <v>149</v>
      </c>
      <c r="J1433" s="0" t="s">
        <v>5757</v>
      </c>
      <c r="K1433" s="0" t="s">
        <v>5758</v>
      </c>
      <c r="L1433" s="0" t="s">
        <v>5759</v>
      </c>
      <c r="M1433" s="0" t="s">
        <v>1261</v>
      </c>
      <c r="N1433" s="0" t="s">
        <v>98</v>
      </c>
      <c r="O1433" s="0" t="s">
        <v>148</v>
      </c>
      <c r="P1433" s="0" t="s">
        <v>148</v>
      </c>
      <c r="Q1433" s="0" t="s">
        <v>149</v>
      </c>
      <c r="R1433" s="0" t="s">
        <v>5757</v>
      </c>
      <c r="S1433" s="0" t="s">
        <v>5758</v>
      </c>
      <c r="T1433" s="0" t="s">
        <v>3604</v>
      </c>
      <c r="U1433" s="0" t="s">
        <v>3605</v>
      </c>
      <c r="V1433" s="0" t="s">
        <v>3606</v>
      </c>
      <c r="W1433" s="0" t="s">
        <v>3607</v>
      </c>
      <c r="X1433" s="0" t="s">
        <v>3700</v>
      </c>
      <c r="Y1433" s="0" t="s">
        <v>3605</v>
      </c>
      <c r="Z1433" s="0" t="s">
        <v>5760</v>
      </c>
      <c r="AA1433" s="0" t="s">
        <v>5761</v>
      </c>
      <c r="AB1433" s="0" t="s">
        <v>5762</v>
      </c>
      <c r="AC1433" s="0" t="s">
        <v>19</v>
      </c>
      <c r="AD1433" s="0" t="s">
        <v>61</v>
      </c>
      <c r="AE1433" s="0" t="s">
        <v>19</v>
      </c>
      <c r="AF1433" s="0" t="s">
        <v>22</v>
      </c>
      <c r="AG1433" s="0" t="s">
        <v>22</v>
      </c>
      <c r="AH1433" s="0" t="s">
        <v>3712</v>
      </c>
      <c r="AI1433" s="0" t="s">
        <v>184</v>
      </c>
      <c r="AJ1433" s="0" t="s">
        <v>22</v>
      </c>
      <c r="AK1433" s="0" t="s">
        <v>22</v>
      </c>
    </row>
    <row customHeight="1" ht="11.25">
      <c r="A1434" s="0" t="s">
        <v>22</v>
      </c>
      <c r="B1434" s="0" t="s">
        <v>48</v>
      </c>
      <c r="C1434" s="0" t="s">
        <v>50</v>
      </c>
      <c r="D1434" s="0" t="s">
        <v>22</v>
      </c>
      <c r="E1434" s="0" t="s">
        <v>6134</v>
      </c>
      <c r="F1434" s="0" t="s">
        <v>1328</v>
      </c>
      <c r="G1434" s="0" t="s">
        <v>148</v>
      </c>
      <c r="H1434" s="0" t="s">
        <v>148</v>
      </c>
      <c r="I1434" s="0" t="s">
        <v>149</v>
      </c>
      <c r="J1434" s="0" t="s">
        <v>5757</v>
      </c>
      <c r="K1434" s="0" t="s">
        <v>5758</v>
      </c>
      <c r="L1434" s="0" t="s">
        <v>5759</v>
      </c>
      <c r="M1434" s="0" t="s">
        <v>1261</v>
      </c>
      <c r="N1434" s="0" t="s">
        <v>98</v>
      </c>
      <c r="O1434" s="0" t="s">
        <v>148</v>
      </c>
      <c r="P1434" s="0" t="s">
        <v>148</v>
      </c>
      <c r="Q1434" s="0" t="s">
        <v>149</v>
      </c>
      <c r="R1434" s="0" t="s">
        <v>5757</v>
      </c>
      <c r="S1434" s="0" t="s">
        <v>5758</v>
      </c>
      <c r="T1434" s="0" t="s">
        <v>3604</v>
      </c>
      <c r="U1434" s="0" t="s">
        <v>3605</v>
      </c>
      <c r="V1434" s="0" t="s">
        <v>3606</v>
      </c>
      <c r="W1434" s="0" t="s">
        <v>3607</v>
      </c>
      <c r="X1434" s="0" t="s">
        <v>3700</v>
      </c>
      <c r="Y1434" s="0" t="s">
        <v>3605</v>
      </c>
      <c r="Z1434" s="0" t="s">
        <v>5760</v>
      </c>
      <c r="AA1434" s="0" t="s">
        <v>5761</v>
      </c>
      <c r="AB1434" s="0" t="s">
        <v>5762</v>
      </c>
      <c r="AC1434" s="0" t="s">
        <v>19</v>
      </c>
      <c r="AD1434" s="0" t="s">
        <v>61</v>
      </c>
      <c r="AE1434" s="0" t="s">
        <v>19</v>
      </c>
      <c r="AF1434" s="0" t="s">
        <v>22</v>
      </c>
      <c r="AG1434" s="0" t="s">
        <v>22</v>
      </c>
      <c r="AH1434" s="0" t="s">
        <v>3712</v>
      </c>
      <c r="AI1434" s="0" t="s">
        <v>184</v>
      </c>
      <c r="AJ1434" s="0" t="s">
        <v>22</v>
      </c>
      <c r="AK1434" s="0" t="s">
        <v>22</v>
      </c>
    </row>
    <row customHeight="1" ht="11.25">
      <c r="A1435" s="0" t="s">
        <v>22</v>
      </c>
      <c r="B1435" s="0" t="s">
        <v>48</v>
      </c>
      <c r="C1435" s="0" t="s">
        <v>50</v>
      </c>
      <c r="D1435" s="0" t="s">
        <v>22</v>
      </c>
      <c r="E1435" s="0" t="s">
        <v>6135</v>
      </c>
      <c r="F1435" s="0" t="s">
        <v>1306</v>
      </c>
      <c r="G1435" s="0" t="s">
        <v>99</v>
      </c>
      <c r="H1435" s="0" t="s">
        <v>99</v>
      </c>
      <c r="I1435" s="0" t="s">
        <v>100</v>
      </c>
      <c r="J1435" s="0" t="s">
        <v>6136</v>
      </c>
      <c r="K1435" s="0" t="s">
        <v>6137</v>
      </c>
      <c r="L1435" s="0" t="s">
        <v>6138</v>
      </c>
      <c r="M1435" s="0" t="s">
        <v>5653</v>
      </c>
      <c r="N1435" s="0" t="s">
        <v>98</v>
      </c>
      <c r="O1435" s="0" t="s">
        <v>99</v>
      </c>
      <c r="P1435" s="0" t="s">
        <v>99</v>
      </c>
      <c r="Q1435" s="0" t="s">
        <v>100</v>
      </c>
      <c r="R1435" s="0" t="s">
        <v>6136</v>
      </c>
      <c r="S1435" s="0" t="s">
        <v>6137</v>
      </c>
      <c r="T1435" s="0" t="s">
        <v>4183</v>
      </c>
      <c r="U1435" s="0" t="s">
        <v>3605</v>
      </c>
      <c r="V1435" s="0" t="s">
        <v>6139</v>
      </c>
      <c r="W1435" s="0" t="s">
        <v>3607</v>
      </c>
      <c r="X1435" s="0" t="s">
        <v>3700</v>
      </c>
      <c r="Y1435" s="0" t="s">
        <v>3605</v>
      </c>
      <c r="Z1435" s="0" t="s">
        <v>6140</v>
      </c>
      <c r="AA1435" s="0" t="s">
        <v>6141</v>
      </c>
      <c r="AB1435" s="0" t="s">
        <v>6142</v>
      </c>
      <c r="AC1435" s="0" t="s">
        <v>61</v>
      </c>
      <c r="AD1435" s="0" t="s">
        <v>19</v>
      </c>
      <c r="AE1435" s="0" t="s">
        <v>61</v>
      </c>
      <c r="AF1435" s="0" t="s">
        <v>6143</v>
      </c>
      <c r="AG1435" s="0" t="s">
        <v>101</v>
      </c>
      <c r="AH1435" s="0" t="s">
        <v>22</v>
      </c>
      <c r="AI1435" s="0" t="s">
        <v>22</v>
      </c>
      <c r="AJ1435" s="0" t="s">
        <v>6144</v>
      </c>
      <c r="AK1435" s="0" t="s">
        <v>101</v>
      </c>
    </row>
    <row customHeight="1" ht="11.25">
      <c r="A1436" s="0" t="s">
        <v>22</v>
      </c>
      <c r="B1436" s="0" t="s">
        <v>48</v>
      </c>
      <c r="C1436" s="0" t="s">
        <v>50</v>
      </c>
      <c r="D1436" s="0" t="s">
        <v>22</v>
      </c>
      <c r="E1436" s="0" t="s">
        <v>6135</v>
      </c>
      <c r="F1436" s="0" t="s">
        <v>1306</v>
      </c>
      <c r="G1436" s="0" t="s">
        <v>99</v>
      </c>
      <c r="H1436" s="0" t="s">
        <v>99</v>
      </c>
      <c r="I1436" s="0" t="s">
        <v>100</v>
      </c>
      <c r="J1436" s="0" t="s">
        <v>6136</v>
      </c>
      <c r="K1436" s="0" t="s">
        <v>6137</v>
      </c>
      <c r="L1436" s="0" t="s">
        <v>6138</v>
      </c>
      <c r="M1436" s="0" t="s">
        <v>5653</v>
      </c>
      <c r="N1436" s="0" t="s">
        <v>98</v>
      </c>
      <c r="O1436" s="0" t="s">
        <v>99</v>
      </c>
      <c r="P1436" s="0" t="s">
        <v>99</v>
      </c>
      <c r="Q1436" s="0" t="s">
        <v>100</v>
      </c>
      <c r="R1436" s="0" t="s">
        <v>6136</v>
      </c>
      <c r="S1436" s="0" t="s">
        <v>6137</v>
      </c>
      <c r="T1436" s="0" t="s">
        <v>4183</v>
      </c>
      <c r="U1436" s="0" t="s">
        <v>3605</v>
      </c>
      <c r="V1436" s="0" t="s">
        <v>6139</v>
      </c>
      <c r="W1436" s="0" t="s">
        <v>3607</v>
      </c>
      <c r="X1436" s="0" t="s">
        <v>3700</v>
      </c>
      <c r="Y1436" s="0" t="s">
        <v>3605</v>
      </c>
      <c r="Z1436" s="0" t="s">
        <v>6140</v>
      </c>
      <c r="AA1436" s="0" t="s">
        <v>6141</v>
      </c>
      <c r="AB1436" s="0" t="s">
        <v>6142</v>
      </c>
      <c r="AC1436" s="0" t="s">
        <v>61</v>
      </c>
      <c r="AD1436" s="0" t="s">
        <v>19</v>
      </c>
      <c r="AE1436" s="0" t="s">
        <v>61</v>
      </c>
      <c r="AF1436" s="0" t="s">
        <v>6143</v>
      </c>
      <c r="AG1436" s="0" t="s">
        <v>101</v>
      </c>
      <c r="AH1436" s="0" t="s">
        <v>22</v>
      </c>
      <c r="AI1436" s="0" t="s">
        <v>22</v>
      </c>
      <c r="AJ1436" s="0" t="s">
        <v>6144</v>
      </c>
      <c r="AK1436" s="0" t="s">
        <v>101</v>
      </c>
    </row>
    <row customHeight="1" ht="11.25">
      <c r="A1437" s="0" t="s">
        <v>22</v>
      </c>
      <c r="B1437" s="0" t="s">
        <v>48</v>
      </c>
      <c r="C1437" s="0" t="s">
        <v>50</v>
      </c>
      <c r="D1437" s="0" t="s">
        <v>22</v>
      </c>
      <c r="E1437" s="0" t="s">
        <v>6135</v>
      </c>
      <c r="F1437" s="0" t="s">
        <v>1257</v>
      </c>
      <c r="G1437" s="0" t="s">
        <v>112</v>
      </c>
      <c r="H1437" s="0" t="s">
        <v>112</v>
      </c>
      <c r="I1437" s="0" t="s">
        <v>113</v>
      </c>
      <c r="J1437" s="0" t="s">
        <v>6145</v>
      </c>
      <c r="K1437" s="0" t="s">
        <v>6146</v>
      </c>
      <c r="L1437" s="0" t="s">
        <v>6147</v>
      </c>
      <c r="M1437" s="0" t="s">
        <v>5653</v>
      </c>
      <c r="N1437" s="0" t="s">
        <v>98</v>
      </c>
      <c r="O1437" s="0" t="s">
        <v>112</v>
      </c>
      <c r="P1437" s="0" t="s">
        <v>112</v>
      </c>
      <c r="Q1437" s="0" t="s">
        <v>113</v>
      </c>
      <c r="R1437" s="0" t="s">
        <v>6145</v>
      </c>
      <c r="S1437" s="0" t="s">
        <v>6146</v>
      </c>
      <c r="T1437" s="0" t="s">
        <v>4183</v>
      </c>
      <c r="U1437" s="0" t="s">
        <v>3605</v>
      </c>
      <c r="V1437" s="0" t="s">
        <v>6148</v>
      </c>
      <c r="W1437" s="0" t="s">
        <v>3607</v>
      </c>
      <c r="X1437" s="0" t="s">
        <v>3700</v>
      </c>
      <c r="Y1437" s="0" t="s">
        <v>3605</v>
      </c>
      <c r="Z1437" s="0" t="s">
        <v>6149</v>
      </c>
      <c r="AA1437" s="0" t="s">
        <v>6150</v>
      </c>
      <c r="AB1437" s="0" t="s">
        <v>6148</v>
      </c>
      <c r="AC1437" s="0" t="s">
        <v>19</v>
      </c>
      <c r="AD1437" s="0" t="s">
        <v>19</v>
      </c>
      <c r="AE1437" s="0" t="s">
        <v>61</v>
      </c>
      <c r="AF1437" s="0" t="s">
        <v>22</v>
      </c>
      <c r="AG1437" s="0" t="s">
        <v>22</v>
      </c>
      <c r="AH1437" s="0" t="s">
        <v>22</v>
      </c>
      <c r="AI1437" s="0" t="s">
        <v>22</v>
      </c>
      <c r="AJ1437" s="0" t="s">
        <v>3721</v>
      </c>
      <c r="AK1437" s="0" t="s">
        <v>3721</v>
      </c>
    </row>
    <row customHeight="1" ht="11.25">
      <c r="A1438" s="0" t="s">
        <v>22</v>
      </c>
      <c r="B1438" s="0" t="s">
        <v>48</v>
      </c>
      <c r="C1438" s="0" t="s">
        <v>50</v>
      </c>
      <c r="D1438" s="0" t="s">
        <v>22</v>
      </c>
      <c r="E1438" s="0" t="s">
        <v>6135</v>
      </c>
      <c r="F1438" s="0" t="s">
        <v>1257</v>
      </c>
      <c r="G1438" s="0" t="s">
        <v>112</v>
      </c>
      <c r="H1438" s="0" t="s">
        <v>112</v>
      </c>
      <c r="I1438" s="0" t="s">
        <v>113</v>
      </c>
      <c r="J1438" s="0" t="s">
        <v>6145</v>
      </c>
      <c r="K1438" s="0" t="s">
        <v>6146</v>
      </c>
      <c r="L1438" s="0" t="s">
        <v>6147</v>
      </c>
      <c r="M1438" s="0" t="s">
        <v>5653</v>
      </c>
      <c r="N1438" s="0" t="s">
        <v>98</v>
      </c>
      <c r="O1438" s="0" t="s">
        <v>112</v>
      </c>
      <c r="P1438" s="0" t="s">
        <v>112</v>
      </c>
      <c r="Q1438" s="0" t="s">
        <v>113</v>
      </c>
      <c r="R1438" s="0" t="s">
        <v>6145</v>
      </c>
      <c r="S1438" s="0" t="s">
        <v>6146</v>
      </c>
      <c r="T1438" s="0" t="s">
        <v>4183</v>
      </c>
      <c r="U1438" s="0" t="s">
        <v>3605</v>
      </c>
      <c r="V1438" s="0" t="s">
        <v>6148</v>
      </c>
      <c r="W1438" s="0" t="s">
        <v>3607</v>
      </c>
      <c r="X1438" s="0" t="s">
        <v>3700</v>
      </c>
      <c r="Y1438" s="0" t="s">
        <v>3605</v>
      </c>
      <c r="Z1438" s="0" t="s">
        <v>6149</v>
      </c>
      <c r="AA1438" s="0" t="s">
        <v>6150</v>
      </c>
      <c r="AB1438" s="0" t="s">
        <v>6148</v>
      </c>
      <c r="AC1438" s="0" t="s">
        <v>19</v>
      </c>
      <c r="AD1438" s="0" t="s">
        <v>19</v>
      </c>
      <c r="AE1438" s="0" t="s">
        <v>61</v>
      </c>
      <c r="AF1438" s="0" t="s">
        <v>22</v>
      </c>
      <c r="AG1438" s="0" t="s">
        <v>22</v>
      </c>
      <c r="AH1438" s="0" t="s">
        <v>22</v>
      </c>
      <c r="AI1438" s="0" t="s">
        <v>22</v>
      </c>
      <c r="AJ1438" s="0" t="s">
        <v>3721</v>
      </c>
      <c r="AK1438" s="0" t="s">
        <v>3721</v>
      </c>
    </row>
    <row customHeight="1" ht="11.25">
      <c r="A1439" s="0" t="s">
        <v>22</v>
      </c>
      <c r="B1439" s="0" t="s">
        <v>48</v>
      </c>
      <c r="C1439" s="0" t="s">
        <v>50</v>
      </c>
      <c r="D1439" s="0" t="s">
        <v>22</v>
      </c>
      <c r="E1439" s="0" t="s">
        <v>6135</v>
      </c>
      <c r="F1439" s="0" t="s">
        <v>1257</v>
      </c>
      <c r="G1439" s="0" t="s">
        <v>148</v>
      </c>
      <c r="H1439" s="0" t="s">
        <v>148</v>
      </c>
      <c r="I1439" s="0" t="s">
        <v>149</v>
      </c>
      <c r="J1439" s="0" t="s">
        <v>6151</v>
      </c>
      <c r="K1439" s="0" t="s">
        <v>6152</v>
      </c>
      <c r="L1439" s="0" t="s">
        <v>6153</v>
      </c>
      <c r="M1439" s="0" t="s">
        <v>1261</v>
      </c>
      <c r="N1439" s="0" t="s">
        <v>98</v>
      </c>
      <c r="O1439" s="0" t="s">
        <v>148</v>
      </c>
      <c r="P1439" s="0" t="s">
        <v>148</v>
      </c>
      <c r="Q1439" s="0" t="s">
        <v>149</v>
      </c>
      <c r="R1439" s="0" t="s">
        <v>6151</v>
      </c>
      <c r="S1439" s="0" t="s">
        <v>6152</v>
      </c>
      <c r="T1439" s="0" t="s">
        <v>3604</v>
      </c>
      <c r="U1439" s="0" t="s">
        <v>3605</v>
      </c>
      <c r="V1439" s="0" t="s">
        <v>6154</v>
      </c>
      <c r="W1439" s="0" t="s">
        <v>3607</v>
      </c>
      <c r="X1439" s="0" t="s">
        <v>3808</v>
      </c>
      <c r="Y1439" s="0" t="s">
        <v>4339</v>
      </c>
      <c r="Z1439" s="0" t="s">
        <v>6155</v>
      </c>
      <c r="AA1439" s="0" t="s">
        <v>6156</v>
      </c>
      <c r="AB1439" s="0" t="s">
        <v>6157</v>
      </c>
      <c r="AC1439" s="0" t="s">
        <v>19</v>
      </c>
      <c r="AD1439" s="0" t="s">
        <v>19</v>
      </c>
      <c r="AE1439" s="0" t="s">
        <v>61</v>
      </c>
      <c r="AF1439" s="0" t="s">
        <v>22</v>
      </c>
      <c r="AG1439" s="0" t="s">
        <v>22</v>
      </c>
      <c r="AH1439" s="0" t="s">
        <v>22</v>
      </c>
      <c r="AI1439" s="0" t="s">
        <v>22</v>
      </c>
      <c r="AJ1439" s="0" t="s">
        <v>5763</v>
      </c>
      <c r="AK1439" s="0" t="s">
        <v>2243</v>
      </c>
    </row>
    <row customHeight="1" ht="11.25">
      <c r="A1440" s="0" t="s">
        <v>22</v>
      </c>
      <c r="B1440" s="0" t="s">
        <v>48</v>
      </c>
      <c r="C1440" s="0" t="s">
        <v>50</v>
      </c>
      <c r="D1440" s="0" t="s">
        <v>22</v>
      </c>
      <c r="E1440" s="0" t="s">
        <v>6135</v>
      </c>
      <c r="F1440" s="0" t="s">
        <v>1257</v>
      </c>
      <c r="G1440" s="0" t="s">
        <v>148</v>
      </c>
      <c r="H1440" s="0" t="s">
        <v>148</v>
      </c>
      <c r="I1440" s="0" t="s">
        <v>149</v>
      </c>
      <c r="J1440" s="0" t="s">
        <v>6151</v>
      </c>
      <c r="K1440" s="0" t="s">
        <v>6152</v>
      </c>
      <c r="L1440" s="0" t="s">
        <v>6153</v>
      </c>
      <c r="M1440" s="0" t="s">
        <v>1261</v>
      </c>
      <c r="N1440" s="0" t="s">
        <v>98</v>
      </c>
      <c r="O1440" s="0" t="s">
        <v>148</v>
      </c>
      <c r="P1440" s="0" t="s">
        <v>148</v>
      </c>
      <c r="Q1440" s="0" t="s">
        <v>149</v>
      </c>
      <c r="R1440" s="0" t="s">
        <v>6151</v>
      </c>
      <c r="S1440" s="0" t="s">
        <v>6152</v>
      </c>
      <c r="T1440" s="0" t="s">
        <v>3604</v>
      </c>
      <c r="U1440" s="0" t="s">
        <v>3605</v>
      </c>
      <c r="V1440" s="0" t="s">
        <v>6154</v>
      </c>
      <c r="W1440" s="0" t="s">
        <v>3607</v>
      </c>
      <c r="X1440" s="0" t="s">
        <v>3808</v>
      </c>
      <c r="Y1440" s="0" t="s">
        <v>4339</v>
      </c>
      <c r="Z1440" s="0" t="s">
        <v>6155</v>
      </c>
      <c r="AA1440" s="0" t="s">
        <v>6156</v>
      </c>
      <c r="AB1440" s="0" t="s">
        <v>6157</v>
      </c>
      <c r="AC1440" s="0" t="s">
        <v>19</v>
      </c>
      <c r="AD1440" s="0" t="s">
        <v>19</v>
      </c>
      <c r="AE1440" s="0" t="s">
        <v>61</v>
      </c>
      <c r="AF1440" s="0" t="s">
        <v>22</v>
      </c>
      <c r="AG1440" s="0" t="s">
        <v>22</v>
      </c>
      <c r="AH1440" s="0" t="s">
        <v>22</v>
      </c>
      <c r="AI1440" s="0" t="s">
        <v>22</v>
      </c>
      <c r="AJ1440" s="0" t="s">
        <v>5763</v>
      </c>
      <c r="AK1440" s="0" t="s">
        <v>2243</v>
      </c>
    </row>
    <row customHeight="1" ht="11.25">
      <c r="A1441" s="0" t="s">
        <v>22</v>
      </c>
      <c r="B1441" s="0" t="s">
        <v>48</v>
      </c>
      <c r="C1441" s="0" t="s">
        <v>50</v>
      </c>
      <c r="D1441" s="0" t="s">
        <v>22</v>
      </c>
      <c r="E1441" s="0" t="s">
        <v>6135</v>
      </c>
      <c r="F1441" s="0" t="s">
        <v>1257</v>
      </c>
      <c r="G1441" s="0" t="s">
        <v>1307</v>
      </c>
      <c r="H1441" s="0" t="s">
        <v>1307</v>
      </c>
      <c r="I1441" s="0" t="s">
        <v>1308</v>
      </c>
      <c r="J1441" s="0" t="s">
        <v>6158</v>
      </c>
      <c r="K1441" s="0" t="s">
        <v>6159</v>
      </c>
      <c r="L1441" s="0" t="s">
        <v>6160</v>
      </c>
      <c r="M1441" s="0" t="s">
        <v>976</v>
      </c>
      <c r="N1441" s="0" t="s">
        <v>98</v>
      </c>
      <c r="O1441" s="0" t="s">
        <v>1307</v>
      </c>
      <c r="P1441" s="0" t="s">
        <v>1307</v>
      </c>
      <c r="Q1441" s="0" t="s">
        <v>1308</v>
      </c>
      <c r="R1441" s="0" t="s">
        <v>6158</v>
      </c>
      <c r="S1441" s="0" t="s">
        <v>6159</v>
      </c>
      <c r="T1441" s="0" t="s">
        <v>3604</v>
      </c>
      <c r="U1441" s="0" t="s">
        <v>3707</v>
      </c>
      <c r="V1441" s="0" t="s">
        <v>3726</v>
      </c>
      <c r="W1441" s="0" t="s">
        <v>3607</v>
      </c>
      <c r="X1441" s="0" t="s">
        <v>3700</v>
      </c>
      <c r="Y1441" s="0" t="s">
        <v>3605</v>
      </c>
      <c r="Z1441" s="0" t="s">
        <v>6161</v>
      </c>
      <c r="AA1441" s="0" t="s">
        <v>6162</v>
      </c>
      <c r="AB1441" s="0" t="s">
        <v>6163</v>
      </c>
      <c r="AC1441" s="0" t="s">
        <v>19</v>
      </c>
      <c r="AD1441" s="0" t="s">
        <v>19</v>
      </c>
      <c r="AE1441" s="0" t="s">
        <v>61</v>
      </c>
      <c r="AF1441" s="0" t="s">
        <v>22</v>
      </c>
      <c r="AG1441" s="0" t="s">
        <v>22</v>
      </c>
      <c r="AH1441" s="0" t="s">
        <v>22</v>
      </c>
      <c r="AI1441" s="0" t="s">
        <v>22</v>
      </c>
      <c r="AJ1441" s="0" t="s">
        <v>5229</v>
      </c>
      <c r="AK1441" s="0" t="s">
        <v>3802</v>
      </c>
    </row>
    <row customHeight="1" ht="11.25">
      <c r="A1442" s="0" t="s">
        <v>22</v>
      </c>
      <c r="B1442" s="0" t="s">
        <v>48</v>
      </c>
      <c r="C1442" s="0" t="s">
        <v>50</v>
      </c>
      <c r="D1442" s="0" t="s">
        <v>22</v>
      </c>
      <c r="E1442" s="0" t="s">
        <v>6135</v>
      </c>
      <c r="F1442" s="0" t="s">
        <v>1257</v>
      </c>
      <c r="G1442" s="0" t="s">
        <v>1307</v>
      </c>
      <c r="H1442" s="0" t="s">
        <v>1307</v>
      </c>
      <c r="I1442" s="0" t="s">
        <v>1308</v>
      </c>
      <c r="J1442" s="0" t="s">
        <v>1309</v>
      </c>
      <c r="K1442" s="0" t="s">
        <v>1310</v>
      </c>
      <c r="L1442" s="0" t="s">
        <v>6164</v>
      </c>
      <c r="M1442" s="0" t="s">
        <v>976</v>
      </c>
      <c r="N1442" s="0" t="s">
        <v>98</v>
      </c>
      <c r="O1442" s="0" t="s">
        <v>1307</v>
      </c>
      <c r="P1442" s="0" t="s">
        <v>1307</v>
      </c>
      <c r="Q1442" s="0" t="s">
        <v>1308</v>
      </c>
      <c r="R1442" s="0" t="s">
        <v>1309</v>
      </c>
      <c r="S1442" s="0" t="s">
        <v>1310</v>
      </c>
      <c r="T1442" s="0" t="s">
        <v>3604</v>
      </c>
      <c r="U1442" s="0" t="s">
        <v>3707</v>
      </c>
      <c r="V1442" s="0" t="s">
        <v>3726</v>
      </c>
      <c r="W1442" s="0" t="s">
        <v>3607</v>
      </c>
      <c r="X1442" s="0" t="s">
        <v>3700</v>
      </c>
      <c r="Y1442" s="0" t="s">
        <v>3605</v>
      </c>
      <c r="Z1442" s="0" t="s">
        <v>6161</v>
      </c>
      <c r="AA1442" s="0" t="s">
        <v>6162</v>
      </c>
      <c r="AB1442" s="0" t="s">
        <v>6163</v>
      </c>
      <c r="AC1442" s="0" t="s">
        <v>19</v>
      </c>
      <c r="AD1442" s="0" t="s">
        <v>19</v>
      </c>
      <c r="AE1442" s="0" t="s">
        <v>61</v>
      </c>
      <c r="AF1442" s="0" t="s">
        <v>22</v>
      </c>
      <c r="AG1442" s="0" t="s">
        <v>22</v>
      </c>
      <c r="AH1442" s="0" t="s">
        <v>22</v>
      </c>
      <c r="AI1442" s="0" t="s">
        <v>22</v>
      </c>
      <c r="AJ1442" s="0" t="s">
        <v>6165</v>
      </c>
      <c r="AK1442" s="0" t="s">
        <v>5590</v>
      </c>
    </row>
    <row customHeight="1" ht="11.25">
      <c r="A1443" s="0" t="s">
        <v>22</v>
      </c>
      <c r="B1443" s="0" t="s">
        <v>48</v>
      </c>
      <c r="C1443" s="0" t="s">
        <v>50</v>
      </c>
      <c r="D1443" s="0" t="s">
        <v>22</v>
      </c>
      <c r="E1443" s="0" t="s">
        <v>6135</v>
      </c>
      <c r="F1443" s="0" t="s">
        <v>1257</v>
      </c>
      <c r="G1443" s="0" t="s">
        <v>1307</v>
      </c>
      <c r="H1443" s="0" t="s">
        <v>1307</v>
      </c>
      <c r="I1443" s="0" t="s">
        <v>1308</v>
      </c>
      <c r="J1443" s="0" t="s">
        <v>1309</v>
      </c>
      <c r="K1443" s="0" t="s">
        <v>1310</v>
      </c>
      <c r="L1443" s="0" t="s">
        <v>6166</v>
      </c>
      <c r="M1443" s="0" t="s">
        <v>976</v>
      </c>
      <c r="N1443" s="0" t="s">
        <v>98</v>
      </c>
      <c r="O1443" s="0" t="s">
        <v>1307</v>
      </c>
      <c r="P1443" s="0" t="s">
        <v>1307</v>
      </c>
      <c r="Q1443" s="0" t="s">
        <v>1308</v>
      </c>
      <c r="R1443" s="0" t="s">
        <v>1309</v>
      </c>
      <c r="S1443" s="0" t="s">
        <v>1310</v>
      </c>
      <c r="T1443" s="0" t="s">
        <v>3604</v>
      </c>
      <c r="U1443" s="0" t="s">
        <v>3707</v>
      </c>
      <c r="V1443" s="0" t="s">
        <v>3726</v>
      </c>
      <c r="W1443" s="0" t="s">
        <v>3607</v>
      </c>
      <c r="X1443" s="0" t="s">
        <v>3700</v>
      </c>
      <c r="Y1443" s="0" t="s">
        <v>3605</v>
      </c>
      <c r="Z1443" s="0" t="s">
        <v>6161</v>
      </c>
      <c r="AA1443" s="0" t="s">
        <v>6162</v>
      </c>
      <c r="AB1443" s="0" t="s">
        <v>6163</v>
      </c>
      <c r="AC1443" s="0" t="s">
        <v>19</v>
      </c>
      <c r="AD1443" s="0" t="s">
        <v>19</v>
      </c>
      <c r="AE1443" s="0" t="s">
        <v>61</v>
      </c>
      <c r="AF1443" s="0" t="s">
        <v>22</v>
      </c>
      <c r="AG1443" s="0" t="s">
        <v>22</v>
      </c>
      <c r="AH1443" s="0" t="s">
        <v>22</v>
      </c>
      <c r="AI1443" s="0" t="s">
        <v>22</v>
      </c>
      <c r="AJ1443" s="0" t="s">
        <v>5623</v>
      </c>
      <c r="AK1443" s="0" t="s">
        <v>157</v>
      </c>
    </row>
    <row customHeight="1" ht="11.25">
      <c r="A1444" s="0" t="s">
        <v>22</v>
      </c>
      <c r="B1444" s="0" t="s">
        <v>48</v>
      </c>
      <c r="C1444" s="0" t="s">
        <v>50</v>
      </c>
      <c r="D1444" s="0" t="s">
        <v>22</v>
      </c>
      <c r="E1444" s="0" t="s">
        <v>6135</v>
      </c>
      <c r="F1444" s="0" t="s">
        <v>1257</v>
      </c>
      <c r="G1444" s="0" t="s">
        <v>1307</v>
      </c>
      <c r="H1444" s="0" t="s">
        <v>1307</v>
      </c>
      <c r="I1444" s="0" t="s">
        <v>1308</v>
      </c>
      <c r="J1444" s="0" t="s">
        <v>1309</v>
      </c>
      <c r="K1444" s="0" t="s">
        <v>1310</v>
      </c>
      <c r="L1444" s="0" t="s">
        <v>6167</v>
      </c>
      <c r="M1444" s="0" t="s">
        <v>976</v>
      </c>
      <c r="N1444" s="0" t="s">
        <v>98</v>
      </c>
      <c r="O1444" s="0" t="s">
        <v>1307</v>
      </c>
      <c r="P1444" s="0" t="s">
        <v>1307</v>
      </c>
      <c r="Q1444" s="0" t="s">
        <v>1308</v>
      </c>
      <c r="R1444" s="0" t="s">
        <v>1309</v>
      </c>
      <c r="S1444" s="0" t="s">
        <v>1310</v>
      </c>
      <c r="T1444" s="0" t="s">
        <v>3604</v>
      </c>
      <c r="U1444" s="0" t="s">
        <v>3707</v>
      </c>
      <c r="V1444" s="0" t="s">
        <v>3726</v>
      </c>
      <c r="W1444" s="0" t="s">
        <v>3607</v>
      </c>
      <c r="X1444" s="0" t="s">
        <v>3700</v>
      </c>
      <c r="Y1444" s="0" t="s">
        <v>3605</v>
      </c>
      <c r="Z1444" s="0" t="s">
        <v>6161</v>
      </c>
      <c r="AA1444" s="0" t="s">
        <v>6162</v>
      </c>
      <c r="AB1444" s="0" t="s">
        <v>6163</v>
      </c>
      <c r="AC1444" s="0" t="s">
        <v>19</v>
      </c>
      <c r="AD1444" s="0" t="s">
        <v>19</v>
      </c>
      <c r="AE1444" s="0" t="s">
        <v>61</v>
      </c>
      <c r="AF1444" s="0" t="s">
        <v>22</v>
      </c>
      <c r="AG1444" s="0" t="s">
        <v>22</v>
      </c>
      <c r="AH1444" s="0" t="s">
        <v>22</v>
      </c>
      <c r="AI1444" s="0" t="s">
        <v>22</v>
      </c>
      <c r="AJ1444" s="0" t="s">
        <v>5229</v>
      </c>
      <c r="AK1444" s="0" t="s">
        <v>3802</v>
      </c>
    </row>
    <row customHeight="1" ht="11.25">
      <c r="A1445" s="0" t="s">
        <v>22</v>
      </c>
      <c r="B1445" s="0" t="s">
        <v>48</v>
      </c>
      <c r="C1445" s="0" t="s">
        <v>50</v>
      </c>
      <c r="D1445" s="0" t="s">
        <v>22</v>
      </c>
      <c r="E1445" s="0" t="s">
        <v>6135</v>
      </c>
      <c r="F1445" s="0" t="s">
        <v>1257</v>
      </c>
      <c r="G1445" s="0" t="s">
        <v>1307</v>
      </c>
      <c r="H1445" s="0" t="s">
        <v>1307</v>
      </c>
      <c r="I1445" s="0" t="s">
        <v>1308</v>
      </c>
      <c r="J1445" s="0" t="s">
        <v>1309</v>
      </c>
      <c r="K1445" s="0" t="s">
        <v>1310</v>
      </c>
      <c r="L1445" s="0" t="s">
        <v>6168</v>
      </c>
      <c r="M1445" s="0" t="s">
        <v>976</v>
      </c>
      <c r="N1445" s="0" t="s">
        <v>98</v>
      </c>
      <c r="O1445" s="0" t="s">
        <v>1307</v>
      </c>
      <c r="P1445" s="0" t="s">
        <v>1307</v>
      </c>
      <c r="Q1445" s="0" t="s">
        <v>1308</v>
      </c>
      <c r="R1445" s="0" t="s">
        <v>1309</v>
      </c>
      <c r="S1445" s="0" t="s">
        <v>1310</v>
      </c>
      <c r="T1445" s="0" t="s">
        <v>3604</v>
      </c>
      <c r="U1445" s="0" t="s">
        <v>3707</v>
      </c>
      <c r="V1445" s="0" t="s">
        <v>3726</v>
      </c>
      <c r="W1445" s="0" t="s">
        <v>3607</v>
      </c>
      <c r="X1445" s="0" t="s">
        <v>3700</v>
      </c>
      <c r="Y1445" s="0" t="s">
        <v>3605</v>
      </c>
      <c r="Z1445" s="0" t="s">
        <v>6161</v>
      </c>
      <c r="AA1445" s="0" t="s">
        <v>6162</v>
      </c>
      <c r="AB1445" s="0" t="s">
        <v>6163</v>
      </c>
      <c r="AC1445" s="0" t="s">
        <v>19</v>
      </c>
      <c r="AD1445" s="0" t="s">
        <v>19</v>
      </c>
      <c r="AE1445" s="0" t="s">
        <v>61</v>
      </c>
      <c r="AF1445" s="0" t="s">
        <v>22</v>
      </c>
      <c r="AG1445" s="0" t="s">
        <v>22</v>
      </c>
      <c r="AH1445" s="0" t="s">
        <v>22</v>
      </c>
      <c r="AI1445" s="0" t="s">
        <v>22</v>
      </c>
      <c r="AJ1445" s="0" t="s">
        <v>5623</v>
      </c>
      <c r="AK1445" s="0" t="s">
        <v>5590</v>
      </c>
    </row>
    <row customHeight="1" ht="11.25">
      <c r="A1446" s="0" t="s">
        <v>22</v>
      </c>
      <c r="B1446" s="0" t="s">
        <v>48</v>
      </c>
      <c r="C1446" s="0" t="s">
        <v>50</v>
      </c>
      <c r="D1446" s="0" t="s">
        <v>22</v>
      </c>
      <c r="E1446" s="0" t="s">
        <v>6135</v>
      </c>
      <c r="F1446" s="0" t="s">
        <v>1257</v>
      </c>
      <c r="G1446" s="0" t="s">
        <v>1307</v>
      </c>
      <c r="H1446" s="0" t="s">
        <v>1307</v>
      </c>
      <c r="I1446" s="0" t="s">
        <v>1308</v>
      </c>
      <c r="J1446" s="0" t="s">
        <v>1309</v>
      </c>
      <c r="K1446" s="0" t="s">
        <v>1310</v>
      </c>
      <c r="L1446" s="0" t="s">
        <v>3946</v>
      </c>
      <c r="M1446" s="0" t="s">
        <v>976</v>
      </c>
      <c r="N1446" s="0" t="s">
        <v>98</v>
      </c>
      <c r="O1446" s="0" t="s">
        <v>1307</v>
      </c>
      <c r="P1446" s="0" t="s">
        <v>1307</v>
      </c>
      <c r="Q1446" s="0" t="s">
        <v>1308</v>
      </c>
      <c r="R1446" s="0" t="s">
        <v>1309</v>
      </c>
      <c r="S1446" s="0" t="s">
        <v>1310</v>
      </c>
      <c r="T1446" s="0" t="s">
        <v>3604</v>
      </c>
      <c r="U1446" s="0" t="s">
        <v>3707</v>
      </c>
      <c r="V1446" s="0" t="s">
        <v>3726</v>
      </c>
      <c r="W1446" s="0" t="s">
        <v>3607</v>
      </c>
      <c r="X1446" s="0" t="s">
        <v>3700</v>
      </c>
      <c r="Y1446" s="0" t="s">
        <v>3605</v>
      </c>
      <c r="Z1446" s="0" t="s">
        <v>6161</v>
      </c>
      <c r="AA1446" s="0" t="s">
        <v>6162</v>
      </c>
      <c r="AB1446" s="0" t="s">
        <v>6163</v>
      </c>
      <c r="AC1446" s="0" t="s">
        <v>19</v>
      </c>
      <c r="AD1446" s="0" t="s">
        <v>19</v>
      </c>
      <c r="AE1446" s="0" t="s">
        <v>61</v>
      </c>
      <c r="AF1446" s="0" t="s">
        <v>22</v>
      </c>
      <c r="AG1446" s="0" t="s">
        <v>22</v>
      </c>
      <c r="AH1446" s="0" t="s">
        <v>22</v>
      </c>
      <c r="AI1446" s="0" t="s">
        <v>22</v>
      </c>
      <c r="AJ1446" s="0" t="s">
        <v>5229</v>
      </c>
      <c r="AK1446" s="0" t="s">
        <v>3802</v>
      </c>
    </row>
    <row customHeight="1" ht="11.25">
      <c r="A1447" s="0" t="s">
        <v>22</v>
      </c>
      <c r="B1447" s="0" t="s">
        <v>48</v>
      </c>
      <c r="C1447" s="0" t="s">
        <v>50</v>
      </c>
      <c r="D1447" s="0" t="s">
        <v>22</v>
      </c>
      <c r="E1447" s="0" t="s">
        <v>6135</v>
      </c>
      <c r="F1447" s="0" t="s">
        <v>1257</v>
      </c>
      <c r="G1447" s="0" t="s">
        <v>1307</v>
      </c>
      <c r="H1447" s="0" t="s">
        <v>1307</v>
      </c>
      <c r="I1447" s="0" t="s">
        <v>1308</v>
      </c>
      <c r="J1447" s="0" t="s">
        <v>1309</v>
      </c>
      <c r="K1447" s="0" t="s">
        <v>1310</v>
      </c>
      <c r="L1447" s="0" t="s">
        <v>6169</v>
      </c>
      <c r="M1447" s="0" t="s">
        <v>976</v>
      </c>
      <c r="N1447" s="0" t="s">
        <v>98</v>
      </c>
      <c r="O1447" s="0" t="s">
        <v>1307</v>
      </c>
      <c r="P1447" s="0" t="s">
        <v>1307</v>
      </c>
      <c r="Q1447" s="0" t="s">
        <v>1308</v>
      </c>
      <c r="R1447" s="0" t="s">
        <v>1309</v>
      </c>
      <c r="S1447" s="0" t="s">
        <v>1310</v>
      </c>
      <c r="T1447" s="0" t="s">
        <v>3604</v>
      </c>
      <c r="U1447" s="0" t="s">
        <v>3707</v>
      </c>
      <c r="V1447" s="0" t="s">
        <v>3726</v>
      </c>
      <c r="W1447" s="0" t="s">
        <v>3607</v>
      </c>
      <c r="X1447" s="0" t="s">
        <v>3700</v>
      </c>
      <c r="Y1447" s="0" t="s">
        <v>3605</v>
      </c>
      <c r="Z1447" s="0" t="s">
        <v>6161</v>
      </c>
      <c r="AA1447" s="0" t="s">
        <v>6162</v>
      </c>
      <c r="AB1447" s="0" t="s">
        <v>6163</v>
      </c>
      <c r="AC1447" s="0" t="s">
        <v>19</v>
      </c>
      <c r="AD1447" s="0" t="s">
        <v>19</v>
      </c>
      <c r="AE1447" s="0" t="s">
        <v>61</v>
      </c>
      <c r="AF1447" s="0" t="s">
        <v>22</v>
      </c>
      <c r="AG1447" s="0" t="s">
        <v>22</v>
      </c>
      <c r="AH1447" s="0" t="s">
        <v>22</v>
      </c>
      <c r="AI1447" s="0" t="s">
        <v>22</v>
      </c>
      <c r="AJ1447" s="0" t="s">
        <v>5623</v>
      </c>
      <c r="AK1447" s="0" t="s">
        <v>5590</v>
      </c>
    </row>
    <row customHeight="1" ht="11.25">
      <c r="A1448" s="0" t="s">
        <v>22</v>
      </c>
      <c r="B1448" s="0" t="s">
        <v>48</v>
      </c>
      <c r="C1448" s="0" t="s">
        <v>50</v>
      </c>
      <c r="D1448" s="0" t="s">
        <v>22</v>
      </c>
      <c r="E1448" s="0" t="s">
        <v>6135</v>
      </c>
      <c r="F1448" s="0" t="s">
        <v>1257</v>
      </c>
      <c r="G1448" s="0" t="s">
        <v>1307</v>
      </c>
      <c r="H1448" s="0" t="s">
        <v>1307</v>
      </c>
      <c r="I1448" s="0" t="s">
        <v>1308</v>
      </c>
      <c r="J1448" s="0" t="s">
        <v>1309</v>
      </c>
      <c r="K1448" s="0" t="s">
        <v>1310</v>
      </c>
      <c r="L1448" s="0" t="s">
        <v>4091</v>
      </c>
      <c r="M1448" s="0" t="s">
        <v>976</v>
      </c>
      <c r="N1448" s="0" t="s">
        <v>98</v>
      </c>
      <c r="O1448" s="0" t="s">
        <v>1307</v>
      </c>
      <c r="P1448" s="0" t="s">
        <v>1307</v>
      </c>
      <c r="Q1448" s="0" t="s">
        <v>1308</v>
      </c>
      <c r="R1448" s="0" t="s">
        <v>1309</v>
      </c>
      <c r="S1448" s="0" t="s">
        <v>1310</v>
      </c>
      <c r="T1448" s="0" t="s">
        <v>3604</v>
      </c>
      <c r="U1448" s="0" t="s">
        <v>3707</v>
      </c>
      <c r="V1448" s="0" t="s">
        <v>3726</v>
      </c>
      <c r="W1448" s="0" t="s">
        <v>3607</v>
      </c>
      <c r="X1448" s="0" t="s">
        <v>3700</v>
      </c>
      <c r="Y1448" s="0" t="s">
        <v>3605</v>
      </c>
      <c r="Z1448" s="0" t="s">
        <v>6161</v>
      </c>
      <c r="AA1448" s="0" t="s">
        <v>6170</v>
      </c>
      <c r="AB1448" s="0" t="s">
        <v>6163</v>
      </c>
      <c r="AC1448" s="0" t="s">
        <v>19</v>
      </c>
      <c r="AD1448" s="0" t="s">
        <v>19</v>
      </c>
      <c r="AE1448" s="0" t="s">
        <v>61</v>
      </c>
      <c r="AF1448" s="0" t="s">
        <v>22</v>
      </c>
      <c r="AG1448" s="0" t="s">
        <v>22</v>
      </c>
      <c r="AH1448" s="0" t="s">
        <v>22</v>
      </c>
      <c r="AI1448" s="0" t="s">
        <v>22</v>
      </c>
      <c r="AJ1448" s="0" t="s">
        <v>5229</v>
      </c>
      <c r="AK1448" s="0" t="s">
        <v>3802</v>
      </c>
    </row>
    <row customHeight="1" ht="11.25">
      <c r="A1449" s="0" t="s">
        <v>22</v>
      </c>
      <c r="B1449" s="0" t="s">
        <v>48</v>
      </c>
      <c r="C1449" s="0" t="s">
        <v>50</v>
      </c>
      <c r="D1449" s="0" t="s">
        <v>22</v>
      </c>
      <c r="E1449" s="0" t="s">
        <v>6135</v>
      </c>
      <c r="F1449" s="0" t="s">
        <v>1257</v>
      </c>
      <c r="G1449" s="0" t="s">
        <v>1307</v>
      </c>
      <c r="H1449" s="0" t="s">
        <v>1307</v>
      </c>
      <c r="I1449" s="0" t="s">
        <v>1308</v>
      </c>
      <c r="J1449" s="0" t="s">
        <v>1309</v>
      </c>
      <c r="K1449" s="0" t="s">
        <v>1310</v>
      </c>
      <c r="L1449" s="0" t="s">
        <v>3776</v>
      </c>
      <c r="M1449" s="0" t="s">
        <v>976</v>
      </c>
      <c r="N1449" s="0" t="s">
        <v>98</v>
      </c>
      <c r="O1449" s="0" t="s">
        <v>1307</v>
      </c>
      <c r="P1449" s="0" t="s">
        <v>1307</v>
      </c>
      <c r="Q1449" s="0" t="s">
        <v>1308</v>
      </c>
      <c r="R1449" s="0" t="s">
        <v>1309</v>
      </c>
      <c r="S1449" s="0" t="s">
        <v>1310</v>
      </c>
      <c r="T1449" s="0" t="s">
        <v>3604</v>
      </c>
      <c r="U1449" s="0" t="s">
        <v>3707</v>
      </c>
      <c r="V1449" s="0" t="s">
        <v>3726</v>
      </c>
      <c r="W1449" s="0" t="s">
        <v>3607</v>
      </c>
      <c r="X1449" s="0" t="s">
        <v>3700</v>
      </c>
      <c r="Y1449" s="0" t="s">
        <v>3605</v>
      </c>
      <c r="Z1449" s="0" t="s">
        <v>6161</v>
      </c>
      <c r="AA1449" s="0" t="s">
        <v>6162</v>
      </c>
      <c r="AB1449" s="0" t="s">
        <v>6163</v>
      </c>
      <c r="AC1449" s="0" t="s">
        <v>19</v>
      </c>
      <c r="AD1449" s="0" t="s">
        <v>19</v>
      </c>
      <c r="AE1449" s="0" t="s">
        <v>61</v>
      </c>
      <c r="AF1449" s="0" t="s">
        <v>22</v>
      </c>
      <c r="AG1449" s="0" t="s">
        <v>22</v>
      </c>
      <c r="AH1449" s="0" t="s">
        <v>22</v>
      </c>
      <c r="AI1449" s="0" t="s">
        <v>22</v>
      </c>
      <c r="AJ1449" s="0" t="s">
        <v>5229</v>
      </c>
      <c r="AK1449" s="0" t="s">
        <v>3802</v>
      </c>
    </row>
    <row customHeight="1" ht="11.25">
      <c r="A1450" s="0" t="s">
        <v>22</v>
      </c>
      <c r="B1450" s="0" t="s">
        <v>48</v>
      </c>
      <c r="C1450" s="0" t="s">
        <v>50</v>
      </c>
      <c r="D1450" s="0" t="s">
        <v>22</v>
      </c>
      <c r="E1450" s="0" t="s">
        <v>6135</v>
      </c>
      <c r="F1450" s="0" t="s">
        <v>1257</v>
      </c>
      <c r="G1450" s="0" t="s">
        <v>1307</v>
      </c>
      <c r="H1450" s="0" t="s">
        <v>1307</v>
      </c>
      <c r="I1450" s="0" t="s">
        <v>1308</v>
      </c>
      <c r="J1450" s="0" t="s">
        <v>1309</v>
      </c>
      <c r="K1450" s="0" t="s">
        <v>1310</v>
      </c>
      <c r="L1450" s="0" t="s">
        <v>6068</v>
      </c>
      <c r="M1450" s="0" t="s">
        <v>976</v>
      </c>
      <c r="N1450" s="0" t="s">
        <v>98</v>
      </c>
      <c r="O1450" s="0" t="s">
        <v>1307</v>
      </c>
      <c r="P1450" s="0" t="s">
        <v>1307</v>
      </c>
      <c r="Q1450" s="0" t="s">
        <v>1308</v>
      </c>
      <c r="R1450" s="0" t="s">
        <v>1309</v>
      </c>
      <c r="S1450" s="0" t="s">
        <v>1310</v>
      </c>
      <c r="T1450" s="0" t="s">
        <v>3604</v>
      </c>
      <c r="U1450" s="0" t="s">
        <v>3707</v>
      </c>
      <c r="V1450" s="0" t="s">
        <v>3726</v>
      </c>
      <c r="W1450" s="0" t="s">
        <v>3607</v>
      </c>
      <c r="X1450" s="0" t="s">
        <v>3700</v>
      </c>
      <c r="Y1450" s="0" t="s">
        <v>3605</v>
      </c>
      <c r="Z1450" s="0" t="s">
        <v>6161</v>
      </c>
      <c r="AA1450" s="0" t="s">
        <v>6162</v>
      </c>
      <c r="AB1450" s="0" t="s">
        <v>6163</v>
      </c>
      <c r="AC1450" s="0" t="s">
        <v>19</v>
      </c>
      <c r="AD1450" s="0" t="s">
        <v>19</v>
      </c>
      <c r="AE1450" s="0" t="s">
        <v>61</v>
      </c>
      <c r="AF1450" s="0" t="s">
        <v>22</v>
      </c>
      <c r="AG1450" s="0" t="s">
        <v>22</v>
      </c>
      <c r="AH1450" s="0" t="s">
        <v>22</v>
      </c>
      <c r="AI1450" s="0" t="s">
        <v>22</v>
      </c>
      <c r="AJ1450" s="0" t="s">
        <v>5623</v>
      </c>
      <c r="AK1450" s="0" t="s">
        <v>5590</v>
      </c>
    </row>
    <row customHeight="1" ht="11.25">
      <c r="A1451" s="0" t="s">
        <v>22</v>
      </c>
      <c r="B1451" s="0" t="s">
        <v>48</v>
      </c>
      <c r="C1451" s="0" t="s">
        <v>50</v>
      </c>
      <c r="D1451" s="0" t="s">
        <v>22</v>
      </c>
      <c r="E1451" s="0" t="s">
        <v>6135</v>
      </c>
      <c r="F1451" s="0" t="s">
        <v>1257</v>
      </c>
      <c r="G1451" s="0" t="s">
        <v>1307</v>
      </c>
      <c r="H1451" s="0" t="s">
        <v>1307</v>
      </c>
      <c r="I1451" s="0" t="s">
        <v>1308</v>
      </c>
      <c r="J1451" s="0" t="s">
        <v>1309</v>
      </c>
      <c r="K1451" s="0" t="s">
        <v>1310</v>
      </c>
      <c r="L1451" s="0" t="s">
        <v>6171</v>
      </c>
      <c r="M1451" s="0" t="s">
        <v>976</v>
      </c>
      <c r="N1451" s="0" t="s">
        <v>98</v>
      </c>
      <c r="O1451" s="0" t="s">
        <v>1307</v>
      </c>
      <c r="P1451" s="0" t="s">
        <v>1307</v>
      </c>
      <c r="Q1451" s="0" t="s">
        <v>1308</v>
      </c>
      <c r="R1451" s="0" t="s">
        <v>1309</v>
      </c>
      <c r="S1451" s="0" t="s">
        <v>1310</v>
      </c>
      <c r="T1451" s="0" t="s">
        <v>3604</v>
      </c>
      <c r="U1451" s="0" t="s">
        <v>3707</v>
      </c>
      <c r="V1451" s="0" t="s">
        <v>3726</v>
      </c>
      <c r="W1451" s="0" t="s">
        <v>3607</v>
      </c>
      <c r="X1451" s="0" t="s">
        <v>3700</v>
      </c>
      <c r="Y1451" s="0" t="s">
        <v>3605</v>
      </c>
      <c r="Z1451" s="0" t="s">
        <v>6161</v>
      </c>
      <c r="AA1451" s="0" t="s">
        <v>6162</v>
      </c>
      <c r="AB1451" s="0" t="s">
        <v>6163</v>
      </c>
      <c r="AC1451" s="0" t="s">
        <v>19</v>
      </c>
      <c r="AD1451" s="0" t="s">
        <v>19</v>
      </c>
      <c r="AE1451" s="0" t="s">
        <v>61</v>
      </c>
      <c r="AF1451" s="0" t="s">
        <v>22</v>
      </c>
      <c r="AG1451" s="0" t="s">
        <v>22</v>
      </c>
      <c r="AH1451" s="0" t="s">
        <v>22</v>
      </c>
      <c r="AI1451" s="0" t="s">
        <v>22</v>
      </c>
      <c r="AJ1451" s="0" t="s">
        <v>5229</v>
      </c>
      <c r="AK1451" s="0" t="s">
        <v>3802</v>
      </c>
    </row>
    <row customHeight="1" ht="11.25">
      <c r="A1452" s="0" t="s">
        <v>22</v>
      </c>
      <c r="B1452" s="0" t="s">
        <v>48</v>
      </c>
      <c r="C1452" s="0" t="s">
        <v>50</v>
      </c>
      <c r="D1452" s="0" t="s">
        <v>22</v>
      </c>
      <c r="E1452" s="0" t="s">
        <v>6135</v>
      </c>
      <c r="F1452" s="0" t="s">
        <v>1257</v>
      </c>
      <c r="G1452" s="0" t="s">
        <v>1307</v>
      </c>
      <c r="H1452" s="0" t="s">
        <v>1307</v>
      </c>
      <c r="I1452" s="0" t="s">
        <v>1308</v>
      </c>
      <c r="J1452" s="0" t="s">
        <v>1309</v>
      </c>
      <c r="K1452" s="0" t="s">
        <v>1310</v>
      </c>
      <c r="L1452" s="0" t="s">
        <v>3855</v>
      </c>
      <c r="M1452" s="0" t="s">
        <v>976</v>
      </c>
      <c r="N1452" s="0" t="s">
        <v>98</v>
      </c>
      <c r="O1452" s="0" t="s">
        <v>1307</v>
      </c>
      <c r="P1452" s="0" t="s">
        <v>1307</v>
      </c>
      <c r="Q1452" s="0" t="s">
        <v>1308</v>
      </c>
      <c r="R1452" s="0" t="s">
        <v>1309</v>
      </c>
      <c r="S1452" s="0" t="s">
        <v>1310</v>
      </c>
      <c r="T1452" s="0" t="s">
        <v>3604</v>
      </c>
      <c r="U1452" s="0" t="s">
        <v>3707</v>
      </c>
      <c r="V1452" s="0" t="s">
        <v>3726</v>
      </c>
      <c r="W1452" s="0" t="s">
        <v>3607</v>
      </c>
      <c r="X1452" s="0" t="s">
        <v>3700</v>
      </c>
      <c r="Y1452" s="0" t="s">
        <v>3605</v>
      </c>
      <c r="Z1452" s="0" t="s">
        <v>6161</v>
      </c>
      <c r="AA1452" s="0" t="s">
        <v>6162</v>
      </c>
      <c r="AB1452" s="0" t="s">
        <v>6163</v>
      </c>
      <c r="AC1452" s="0" t="s">
        <v>19</v>
      </c>
      <c r="AD1452" s="0" t="s">
        <v>19</v>
      </c>
      <c r="AE1452" s="0" t="s">
        <v>61</v>
      </c>
      <c r="AF1452" s="0" t="s">
        <v>22</v>
      </c>
      <c r="AG1452" s="0" t="s">
        <v>22</v>
      </c>
      <c r="AH1452" s="0" t="s">
        <v>22</v>
      </c>
      <c r="AI1452" s="0" t="s">
        <v>22</v>
      </c>
      <c r="AJ1452" s="0" t="s">
        <v>5623</v>
      </c>
      <c r="AK1452" s="0" t="s">
        <v>5590</v>
      </c>
    </row>
    <row customHeight="1" ht="11.25">
      <c r="A1453" s="0" t="s">
        <v>22</v>
      </c>
      <c r="B1453" s="0" t="s">
        <v>48</v>
      </c>
      <c r="C1453" s="0" t="s">
        <v>50</v>
      </c>
      <c r="D1453" s="0" t="s">
        <v>22</v>
      </c>
      <c r="E1453" s="0" t="s">
        <v>6135</v>
      </c>
      <c r="F1453" s="0" t="s">
        <v>1257</v>
      </c>
      <c r="G1453" s="0" t="s">
        <v>1307</v>
      </c>
      <c r="H1453" s="0" t="s">
        <v>1307</v>
      </c>
      <c r="I1453" s="0" t="s">
        <v>1308</v>
      </c>
      <c r="J1453" s="0" t="s">
        <v>1309</v>
      </c>
      <c r="K1453" s="0" t="s">
        <v>1310</v>
      </c>
      <c r="L1453" s="0" t="s">
        <v>6172</v>
      </c>
      <c r="M1453" s="0" t="s">
        <v>976</v>
      </c>
      <c r="N1453" s="0" t="s">
        <v>98</v>
      </c>
      <c r="O1453" s="0" t="s">
        <v>1307</v>
      </c>
      <c r="P1453" s="0" t="s">
        <v>1307</v>
      </c>
      <c r="Q1453" s="0" t="s">
        <v>1308</v>
      </c>
      <c r="R1453" s="0" t="s">
        <v>1309</v>
      </c>
      <c r="S1453" s="0" t="s">
        <v>1310</v>
      </c>
      <c r="T1453" s="0" t="s">
        <v>3604</v>
      </c>
      <c r="U1453" s="0" t="s">
        <v>3707</v>
      </c>
      <c r="V1453" s="0" t="s">
        <v>3726</v>
      </c>
      <c r="W1453" s="0" t="s">
        <v>3607</v>
      </c>
      <c r="X1453" s="0" t="s">
        <v>3700</v>
      </c>
      <c r="Y1453" s="0" t="s">
        <v>3605</v>
      </c>
      <c r="Z1453" s="0" t="s">
        <v>6161</v>
      </c>
      <c r="AA1453" s="0" t="s">
        <v>6162</v>
      </c>
      <c r="AB1453" s="0" t="s">
        <v>6163</v>
      </c>
      <c r="AC1453" s="0" t="s">
        <v>19</v>
      </c>
      <c r="AD1453" s="0" t="s">
        <v>19</v>
      </c>
      <c r="AE1453" s="0" t="s">
        <v>61</v>
      </c>
      <c r="AF1453" s="0" t="s">
        <v>22</v>
      </c>
      <c r="AG1453" s="0" t="s">
        <v>22</v>
      </c>
      <c r="AH1453" s="0" t="s">
        <v>22</v>
      </c>
      <c r="AI1453" s="0" t="s">
        <v>22</v>
      </c>
      <c r="AJ1453" s="0" t="s">
        <v>5229</v>
      </c>
      <c r="AK1453" s="0" t="s">
        <v>3802</v>
      </c>
    </row>
    <row customHeight="1" ht="11.25">
      <c r="A1454" s="0" t="s">
        <v>22</v>
      </c>
      <c r="B1454" s="0" t="s">
        <v>48</v>
      </c>
      <c r="C1454" s="0" t="s">
        <v>50</v>
      </c>
      <c r="D1454" s="0" t="s">
        <v>22</v>
      </c>
      <c r="E1454" s="0" t="s">
        <v>6135</v>
      </c>
      <c r="F1454" s="0" t="s">
        <v>1257</v>
      </c>
      <c r="G1454" s="0" t="s">
        <v>1307</v>
      </c>
      <c r="H1454" s="0" t="s">
        <v>1307</v>
      </c>
      <c r="I1454" s="0" t="s">
        <v>1308</v>
      </c>
      <c r="J1454" s="0" t="s">
        <v>1309</v>
      </c>
      <c r="K1454" s="0" t="s">
        <v>1310</v>
      </c>
      <c r="L1454" s="0" t="s">
        <v>4511</v>
      </c>
      <c r="M1454" s="0" t="s">
        <v>976</v>
      </c>
      <c r="N1454" s="0" t="s">
        <v>98</v>
      </c>
      <c r="O1454" s="0" t="s">
        <v>1307</v>
      </c>
      <c r="P1454" s="0" t="s">
        <v>1307</v>
      </c>
      <c r="Q1454" s="0" t="s">
        <v>1308</v>
      </c>
      <c r="R1454" s="0" t="s">
        <v>1309</v>
      </c>
      <c r="S1454" s="0" t="s">
        <v>1310</v>
      </c>
      <c r="T1454" s="0" t="s">
        <v>3604</v>
      </c>
      <c r="U1454" s="0" t="s">
        <v>3707</v>
      </c>
      <c r="V1454" s="0" t="s">
        <v>3726</v>
      </c>
      <c r="W1454" s="0" t="s">
        <v>3607</v>
      </c>
      <c r="X1454" s="0" t="s">
        <v>3700</v>
      </c>
      <c r="Y1454" s="0" t="s">
        <v>3605</v>
      </c>
      <c r="Z1454" s="0" t="s">
        <v>6161</v>
      </c>
      <c r="AA1454" s="0" t="s">
        <v>6162</v>
      </c>
      <c r="AB1454" s="0" t="s">
        <v>6163</v>
      </c>
      <c r="AC1454" s="0" t="s">
        <v>19</v>
      </c>
      <c r="AD1454" s="0" t="s">
        <v>19</v>
      </c>
      <c r="AE1454" s="0" t="s">
        <v>61</v>
      </c>
      <c r="AF1454" s="0" t="s">
        <v>22</v>
      </c>
      <c r="AG1454" s="0" t="s">
        <v>22</v>
      </c>
      <c r="AH1454" s="0" t="s">
        <v>22</v>
      </c>
      <c r="AI1454" s="0" t="s">
        <v>22</v>
      </c>
      <c r="AJ1454" s="0" t="s">
        <v>5229</v>
      </c>
      <c r="AK1454" s="0" t="s">
        <v>3802</v>
      </c>
    </row>
    <row customHeight="1" ht="11.25">
      <c r="A1455" s="0" t="s">
        <v>22</v>
      </c>
      <c r="B1455" s="0" t="s">
        <v>48</v>
      </c>
      <c r="C1455" s="0" t="s">
        <v>50</v>
      </c>
      <c r="D1455" s="0" t="s">
        <v>22</v>
      </c>
      <c r="E1455" s="0" t="s">
        <v>6135</v>
      </c>
      <c r="F1455" s="0" t="s">
        <v>1257</v>
      </c>
      <c r="G1455" s="0" t="s">
        <v>1307</v>
      </c>
      <c r="H1455" s="0" t="s">
        <v>1307</v>
      </c>
      <c r="I1455" s="0" t="s">
        <v>1308</v>
      </c>
      <c r="J1455" s="0" t="s">
        <v>1309</v>
      </c>
      <c r="K1455" s="0" t="s">
        <v>1310</v>
      </c>
      <c r="L1455" s="0" t="s">
        <v>6173</v>
      </c>
      <c r="M1455" s="0" t="s">
        <v>976</v>
      </c>
      <c r="N1455" s="0" t="s">
        <v>98</v>
      </c>
      <c r="O1455" s="0" t="s">
        <v>1307</v>
      </c>
      <c r="P1455" s="0" t="s">
        <v>1307</v>
      </c>
      <c r="Q1455" s="0" t="s">
        <v>1308</v>
      </c>
      <c r="R1455" s="0" t="s">
        <v>1309</v>
      </c>
      <c r="S1455" s="0" t="s">
        <v>1310</v>
      </c>
      <c r="T1455" s="0" t="s">
        <v>3604</v>
      </c>
      <c r="U1455" s="0" t="s">
        <v>3707</v>
      </c>
      <c r="V1455" s="0" t="s">
        <v>3726</v>
      </c>
      <c r="W1455" s="0" t="s">
        <v>3607</v>
      </c>
      <c r="X1455" s="0" t="s">
        <v>3700</v>
      </c>
      <c r="Y1455" s="0" t="s">
        <v>3605</v>
      </c>
      <c r="Z1455" s="0" t="s">
        <v>6161</v>
      </c>
      <c r="AA1455" s="0" t="s">
        <v>6162</v>
      </c>
      <c r="AB1455" s="0" t="s">
        <v>6163</v>
      </c>
      <c r="AC1455" s="0" t="s">
        <v>19</v>
      </c>
      <c r="AD1455" s="0" t="s">
        <v>19</v>
      </c>
      <c r="AE1455" s="0" t="s">
        <v>61</v>
      </c>
      <c r="AF1455" s="0" t="s">
        <v>22</v>
      </c>
      <c r="AG1455" s="0" t="s">
        <v>22</v>
      </c>
      <c r="AH1455" s="0" t="s">
        <v>22</v>
      </c>
      <c r="AI1455" s="0" t="s">
        <v>22</v>
      </c>
      <c r="AJ1455" s="0" t="s">
        <v>5229</v>
      </c>
      <c r="AK1455" s="0" t="s">
        <v>3802</v>
      </c>
    </row>
    <row customHeight="1" ht="11.25">
      <c r="A1456" s="0" t="s">
        <v>22</v>
      </c>
      <c r="B1456" s="0" t="s">
        <v>48</v>
      </c>
      <c r="C1456" s="0" t="s">
        <v>50</v>
      </c>
      <c r="D1456" s="0" t="s">
        <v>22</v>
      </c>
      <c r="E1456" s="0" t="s">
        <v>6135</v>
      </c>
      <c r="F1456" s="0" t="s">
        <v>1257</v>
      </c>
      <c r="G1456" s="0" t="s">
        <v>1307</v>
      </c>
      <c r="H1456" s="0" t="s">
        <v>1307</v>
      </c>
      <c r="I1456" s="0" t="s">
        <v>1308</v>
      </c>
      <c r="J1456" s="0" t="s">
        <v>1309</v>
      </c>
      <c r="K1456" s="0" t="s">
        <v>1310</v>
      </c>
      <c r="L1456" s="0" t="s">
        <v>6174</v>
      </c>
      <c r="M1456" s="0" t="s">
        <v>976</v>
      </c>
      <c r="N1456" s="0" t="s">
        <v>98</v>
      </c>
      <c r="O1456" s="0" t="s">
        <v>1307</v>
      </c>
      <c r="P1456" s="0" t="s">
        <v>1307</v>
      </c>
      <c r="Q1456" s="0" t="s">
        <v>1308</v>
      </c>
      <c r="R1456" s="0" t="s">
        <v>1309</v>
      </c>
      <c r="S1456" s="0" t="s">
        <v>1310</v>
      </c>
      <c r="T1456" s="0" t="s">
        <v>3604</v>
      </c>
      <c r="U1456" s="0" t="s">
        <v>3707</v>
      </c>
      <c r="V1456" s="0" t="s">
        <v>3726</v>
      </c>
      <c r="W1456" s="0" t="s">
        <v>3607</v>
      </c>
      <c r="X1456" s="0" t="s">
        <v>3700</v>
      </c>
      <c r="Y1456" s="0" t="s">
        <v>3605</v>
      </c>
      <c r="Z1456" s="0" t="s">
        <v>6161</v>
      </c>
      <c r="AA1456" s="0" t="s">
        <v>6162</v>
      </c>
      <c r="AB1456" s="0" t="s">
        <v>6163</v>
      </c>
      <c r="AC1456" s="0" t="s">
        <v>19</v>
      </c>
      <c r="AD1456" s="0" t="s">
        <v>19</v>
      </c>
      <c r="AE1456" s="0" t="s">
        <v>61</v>
      </c>
      <c r="AF1456" s="0" t="s">
        <v>22</v>
      </c>
      <c r="AG1456" s="0" t="s">
        <v>22</v>
      </c>
      <c r="AH1456" s="0" t="s">
        <v>22</v>
      </c>
      <c r="AI1456" s="0" t="s">
        <v>22</v>
      </c>
      <c r="AJ1456" s="0" t="s">
        <v>5229</v>
      </c>
      <c r="AK1456" s="0" t="s">
        <v>3802</v>
      </c>
    </row>
    <row customHeight="1" ht="11.25">
      <c r="A1457" s="0" t="s">
        <v>22</v>
      </c>
      <c r="B1457" s="0" t="s">
        <v>48</v>
      </c>
      <c r="C1457" s="0" t="s">
        <v>50</v>
      </c>
      <c r="D1457" s="0" t="s">
        <v>22</v>
      </c>
      <c r="E1457" s="0" t="s">
        <v>6135</v>
      </c>
      <c r="F1457" s="0" t="s">
        <v>1257</v>
      </c>
      <c r="G1457" s="0" t="s">
        <v>1307</v>
      </c>
      <c r="H1457" s="0" t="s">
        <v>1307</v>
      </c>
      <c r="I1457" s="0" t="s">
        <v>1308</v>
      </c>
      <c r="J1457" s="0" t="s">
        <v>1309</v>
      </c>
      <c r="K1457" s="0" t="s">
        <v>1310</v>
      </c>
      <c r="L1457" s="0" t="s">
        <v>6175</v>
      </c>
      <c r="M1457" s="0" t="s">
        <v>976</v>
      </c>
      <c r="N1457" s="0" t="s">
        <v>98</v>
      </c>
      <c r="O1457" s="0" t="s">
        <v>1307</v>
      </c>
      <c r="P1457" s="0" t="s">
        <v>1307</v>
      </c>
      <c r="Q1457" s="0" t="s">
        <v>1308</v>
      </c>
      <c r="R1457" s="0" t="s">
        <v>1309</v>
      </c>
      <c r="S1457" s="0" t="s">
        <v>1310</v>
      </c>
      <c r="T1457" s="0" t="s">
        <v>3604</v>
      </c>
      <c r="U1457" s="0" t="s">
        <v>3707</v>
      </c>
      <c r="V1457" s="0" t="s">
        <v>3726</v>
      </c>
      <c r="W1457" s="0" t="s">
        <v>3607</v>
      </c>
      <c r="X1457" s="0" t="s">
        <v>3700</v>
      </c>
      <c r="Y1457" s="0" t="s">
        <v>3605</v>
      </c>
      <c r="Z1457" s="0" t="s">
        <v>6161</v>
      </c>
      <c r="AA1457" s="0" t="s">
        <v>6162</v>
      </c>
      <c r="AB1457" s="0" t="s">
        <v>6163</v>
      </c>
      <c r="AC1457" s="0" t="s">
        <v>19</v>
      </c>
      <c r="AD1457" s="0" t="s">
        <v>19</v>
      </c>
      <c r="AE1457" s="0" t="s">
        <v>61</v>
      </c>
      <c r="AF1457" s="0" t="s">
        <v>22</v>
      </c>
      <c r="AG1457" s="0" t="s">
        <v>22</v>
      </c>
      <c r="AH1457" s="0" t="s">
        <v>22</v>
      </c>
      <c r="AI1457" s="0" t="s">
        <v>22</v>
      </c>
      <c r="AJ1457" s="0" t="s">
        <v>5623</v>
      </c>
      <c r="AK1457" s="0" t="s">
        <v>5590</v>
      </c>
    </row>
    <row customHeight="1" ht="11.25">
      <c r="A1458" s="0" t="s">
        <v>22</v>
      </c>
      <c r="B1458" s="0" t="s">
        <v>48</v>
      </c>
      <c r="C1458" s="0" t="s">
        <v>50</v>
      </c>
      <c r="D1458" s="0" t="s">
        <v>22</v>
      </c>
      <c r="E1458" s="0" t="s">
        <v>6135</v>
      </c>
      <c r="F1458" s="0" t="s">
        <v>1257</v>
      </c>
      <c r="G1458" s="0" t="s">
        <v>1307</v>
      </c>
      <c r="H1458" s="0" t="s">
        <v>1307</v>
      </c>
      <c r="I1458" s="0" t="s">
        <v>1308</v>
      </c>
      <c r="J1458" s="0" t="s">
        <v>6176</v>
      </c>
      <c r="K1458" s="0" t="s">
        <v>6177</v>
      </c>
      <c r="L1458" s="0" t="s">
        <v>4096</v>
      </c>
      <c r="M1458" s="0" t="s">
        <v>976</v>
      </c>
      <c r="N1458" s="0" t="s">
        <v>98</v>
      </c>
      <c r="O1458" s="0" t="s">
        <v>1307</v>
      </c>
      <c r="P1458" s="0" t="s">
        <v>1307</v>
      </c>
      <c r="Q1458" s="0" t="s">
        <v>1308</v>
      </c>
      <c r="R1458" s="0" t="s">
        <v>6176</v>
      </c>
      <c r="S1458" s="0" t="s">
        <v>6177</v>
      </c>
      <c r="T1458" s="0" t="s">
        <v>6178</v>
      </c>
      <c r="U1458" s="0" t="s">
        <v>3707</v>
      </c>
      <c r="V1458" s="0" t="s">
        <v>3726</v>
      </c>
      <c r="W1458" s="0" t="s">
        <v>3607</v>
      </c>
      <c r="X1458" s="0" t="s">
        <v>3700</v>
      </c>
      <c r="Y1458" s="0" t="s">
        <v>3605</v>
      </c>
      <c r="Z1458" s="0" t="s">
        <v>6161</v>
      </c>
      <c r="AA1458" s="0" t="s">
        <v>6162</v>
      </c>
      <c r="AB1458" s="0" t="s">
        <v>6163</v>
      </c>
      <c r="AC1458" s="0" t="s">
        <v>19</v>
      </c>
      <c r="AD1458" s="0" t="s">
        <v>19</v>
      </c>
      <c r="AE1458" s="0" t="s">
        <v>61</v>
      </c>
      <c r="AF1458" s="0" t="s">
        <v>22</v>
      </c>
      <c r="AG1458" s="0" t="s">
        <v>22</v>
      </c>
      <c r="AH1458" s="0" t="s">
        <v>22</v>
      </c>
      <c r="AI1458" s="0" t="s">
        <v>22</v>
      </c>
      <c r="AJ1458" s="0" t="s">
        <v>5623</v>
      </c>
      <c r="AK1458" s="0" t="s">
        <v>5590</v>
      </c>
    </row>
    <row customHeight="1" ht="11.25">
      <c r="A1459" s="0" t="s">
        <v>22</v>
      </c>
      <c r="B1459" s="0" t="s">
        <v>48</v>
      </c>
      <c r="C1459" s="0" t="s">
        <v>50</v>
      </c>
      <c r="D1459" s="0" t="s">
        <v>22</v>
      </c>
      <c r="E1459" s="0" t="s">
        <v>6135</v>
      </c>
      <c r="F1459" s="0" t="s">
        <v>1257</v>
      </c>
      <c r="G1459" s="0" t="s">
        <v>1307</v>
      </c>
      <c r="H1459" s="0" t="s">
        <v>1307</v>
      </c>
      <c r="I1459" s="0" t="s">
        <v>1308</v>
      </c>
      <c r="J1459" s="0" t="s">
        <v>4282</v>
      </c>
      <c r="K1459" s="0" t="s">
        <v>4283</v>
      </c>
      <c r="L1459" s="0" t="s">
        <v>4284</v>
      </c>
      <c r="M1459" s="0" t="s">
        <v>976</v>
      </c>
      <c r="N1459" s="0" t="s">
        <v>98</v>
      </c>
      <c r="O1459" s="0" t="s">
        <v>1307</v>
      </c>
      <c r="P1459" s="0" t="s">
        <v>1307</v>
      </c>
      <c r="Q1459" s="0" t="s">
        <v>1308</v>
      </c>
      <c r="R1459" s="0" t="s">
        <v>4282</v>
      </c>
      <c r="S1459" s="0" t="s">
        <v>4283</v>
      </c>
      <c r="T1459" s="0" t="s">
        <v>3604</v>
      </c>
      <c r="U1459" s="0" t="s">
        <v>3707</v>
      </c>
      <c r="V1459" s="0" t="s">
        <v>3726</v>
      </c>
      <c r="W1459" s="0" t="s">
        <v>3607</v>
      </c>
      <c r="X1459" s="0" t="s">
        <v>3700</v>
      </c>
      <c r="Y1459" s="0" t="s">
        <v>3605</v>
      </c>
      <c r="Z1459" s="0" t="s">
        <v>6161</v>
      </c>
      <c r="AA1459" s="0" t="s">
        <v>6162</v>
      </c>
      <c r="AB1459" s="0" t="s">
        <v>6163</v>
      </c>
      <c r="AC1459" s="0" t="s">
        <v>19</v>
      </c>
      <c r="AD1459" s="0" t="s">
        <v>19</v>
      </c>
      <c r="AE1459" s="0" t="s">
        <v>61</v>
      </c>
      <c r="AF1459" s="0" t="s">
        <v>22</v>
      </c>
      <c r="AG1459" s="0" t="s">
        <v>22</v>
      </c>
      <c r="AH1459" s="0" t="s">
        <v>22</v>
      </c>
      <c r="AI1459" s="0" t="s">
        <v>22</v>
      </c>
      <c r="AJ1459" s="0" t="s">
        <v>154</v>
      </c>
      <c r="AK1459" s="0" t="s">
        <v>118</v>
      </c>
    </row>
    <row customHeight="1" ht="11.25">
      <c r="A1460" s="0" t="s">
        <v>22</v>
      </c>
      <c r="B1460" s="0" t="s">
        <v>48</v>
      </c>
      <c r="C1460" s="0" t="s">
        <v>50</v>
      </c>
      <c r="D1460" s="0" t="s">
        <v>22</v>
      </c>
      <c r="E1460" s="0" t="s">
        <v>6135</v>
      </c>
      <c r="F1460" s="0" t="s">
        <v>1257</v>
      </c>
      <c r="G1460" s="0" t="s">
        <v>1307</v>
      </c>
      <c r="H1460" s="0" t="s">
        <v>1307</v>
      </c>
      <c r="I1460" s="0" t="s">
        <v>1308</v>
      </c>
      <c r="J1460" s="0" t="s">
        <v>4282</v>
      </c>
      <c r="K1460" s="0" t="s">
        <v>4283</v>
      </c>
      <c r="L1460" s="0" t="s">
        <v>6179</v>
      </c>
      <c r="M1460" s="0" t="s">
        <v>976</v>
      </c>
      <c r="N1460" s="0" t="s">
        <v>98</v>
      </c>
      <c r="O1460" s="0" t="s">
        <v>1307</v>
      </c>
      <c r="P1460" s="0" t="s">
        <v>1307</v>
      </c>
      <c r="Q1460" s="0" t="s">
        <v>1308</v>
      </c>
      <c r="R1460" s="0" t="s">
        <v>4282</v>
      </c>
      <c r="S1460" s="0" t="s">
        <v>4283</v>
      </c>
      <c r="T1460" s="0" t="s">
        <v>3604</v>
      </c>
      <c r="U1460" s="0" t="s">
        <v>3707</v>
      </c>
      <c r="V1460" s="0" t="s">
        <v>3726</v>
      </c>
      <c r="W1460" s="0" t="s">
        <v>3607</v>
      </c>
      <c r="X1460" s="0" t="s">
        <v>3700</v>
      </c>
      <c r="Y1460" s="0" t="s">
        <v>3605</v>
      </c>
      <c r="Z1460" s="0" t="s">
        <v>6161</v>
      </c>
      <c r="AA1460" s="0" t="s">
        <v>6162</v>
      </c>
      <c r="AB1460" s="0" t="s">
        <v>6163</v>
      </c>
      <c r="AC1460" s="0" t="s">
        <v>19</v>
      </c>
      <c r="AD1460" s="0" t="s">
        <v>19</v>
      </c>
      <c r="AE1460" s="0" t="s">
        <v>61</v>
      </c>
      <c r="AF1460" s="0" t="s">
        <v>22</v>
      </c>
      <c r="AG1460" s="0" t="s">
        <v>22</v>
      </c>
      <c r="AH1460" s="0" t="s">
        <v>22</v>
      </c>
      <c r="AI1460" s="0" t="s">
        <v>22</v>
      </c>
      <c r="AJ1460" s="0" t="s">
        <v>154</v>
      </c>
      <c r="AK1460" s="0" t="s">
        <v>118</v>
      </c>
    </row>
    <row customHeight="1" ht="11.25">
      <c r="A1461" s="0" t="s">
        <v>22</v>
      </c>
      <c r="B1461" s="0" t="s">
        <v>48</v>
      </c>
      <c r="C1461" s="0" t="s">
        <v>50</v>
      </c>
      <c r="D1461" s="0" t="s">
        <v>22</v>
      </c>
      <c r="E1461" s="0" t="s">
        <v>6135</v>
      </c>
      <c r="F1461" s="0" t="s">
        <v>1257</v>
      </c>
      <c r="G1461" s="0" t="s">
        <v>1307</v>
      </c>
      <c r="H1461" s="0" t="s">
        <v>1307</v>
      </c>
      <c r="I1461" s="0" t="s">
        <v>1308</v>
      </c>
      <c r="J1461" s="0" t="s">
        <v>4282</v>
      </c>
      <c r="K1461" s="0" t="s">
        <v>4283</v>
      </c>
      <c r="L1461" s="0" t="s">
        <v>4096</v>
      </c>
      <c r="M1461" s="0" t="s">
        <v>976</v>
      </c>
      <c r="N1461" s="0" t="s">
        <v>98</v>
      </c>
      <c r="O1461" s="0" t="s">
        <v>1307</v>
      </c>
      <c r="P1461" s="0" t="s">
        <v>1307</v>
      </c>
      <c r="Q1461" s="0" t="s">
        <v>1308</v>
      </c>
      <c r="R1461" s="0" t="s">
        <v>4282</v>
      </c>
      <c r="S1461" s="0" t="s">
        <v>4283</v>
      </c>
      <c r="T1461" s="0" t="s">
        <v>3604</v>
      </c>
      <c r="U1461" s="0" t="s">
        <v>3605</v>
      </c>
      <c r="V1461" s="0" t="s">
        <v>3726</v>
      </c>
      <c r="W1461" s="0" t="s">
        <v>3607</v>
      </c>
      <c r="X1461" s="0" t="s">
        <v>3700</v>
      </c>
      <c r="Y1461" s="0" t="s">
        <v>3605</v>
      </c>
      <c r="Z1461" s="0" t="s">
        <v>6161</v>
      </c>
      <c r="AA1461" s="0" t="s">
        <v>6162</v>
      </c>
      <c r="AB1461" s="0" t="s">
        <v>6163</v>
      </c>
      <c r="AC1461" s="0" t="s">
        <v>19</v>
      </c>
      <c r="AD1461" s="0" t="s">
        <v>19</v>
      </c>
      <c r="AE1461" s="0" t="s">
        <v>61</v>
      </c>
      <c r="AF1461" s="0" t="s">
        <v>22</v>
      </c>
      <c r="AG1461" s="0" t="s">
        <v>22</v>
      </c>
      <c r="AH1461" s="0" t="s">
        <v>22</v>
      </c>
      <c r="AI1461" s="0" t="s">
        <v>22</v>
      </c>
      <c r="AJ1461" s="0" t="s">
        <v>154</v>
      </c>
      <c r="AK1461" s="0" t="s">
        <v>118</v>
      </c>
    </row>
    <row customHeight="1" ht="11.25">
      <c r="A1462" s="0" t="s">
        <v>22</v>
      </c>
      <c r="B1462" s="0" t="s">
        <v>48</v>
      </c>
      <c r="C1462" s="0" t="s">
        <v>50</v>
      </c>
      <c r="D1462" s="0" t="s">
        <v>22</v>
      </c>
      <c r="E1462" s="0" t="s">
        <v>6135</v>
      </c>
      <c r="F1462" s="0" t="s">
        <v>1257</v>
      </c>
      <c r="G1462" s="0" t="s">
        <v>1307</v>
      </c>
      <c r="H1462" s="0" t="s">
        <v>1307</v>
      </c>
      <c r="I1462" s="0" t="s">
        <v>1308</v>
      </c>
      <c r="J1462" s="0" t="s">
        <v>6180</v>
      </c>
      <c r="K1462" s="0" t="s">
        <v>6181</v>
      </c>
      <c r="L1462" s="0" t="s">
        <v>6182</v>
      </c>
      <c r="M1462" s="0" t="s">
        <v>976</v>
      </c>
      <c r="N1462" s="0" t="s">
        <v>98</v>
      </c>
      <c r="O1462" s="0" t="s">
        <v>1307</v>
      </c>
      <c r="P1462" s="0" t="s">
        <v>1307</v>
      </c>
      <c r="Q1462" s="0" t="s">
        <v>1308</v>
      </c>
      <c r="R1462" s="0" t="s">
        <v>6180</v>
      </c>
      <c r="S1462" s="0" t="s">
        <v>6181</v>
      </c>
      <c r="T1462" s="0" t="s">
        <v>3604</v>
      </c>
      <c r="U1462" s="0" t="s">
        <v>3707</v>
      </c>
      <c r="V1462" s="0" t="s">
        <v>3726</v>
      </c>
      <c r="W1462" s="0" t="s">
        <v>3607</v>
      </c>
      <c r="X1462" s="0" t="s">
        <v>3700</v>
      </c>
      <c r="Y1462" s="0" t="s">
        <v>3605</v>
      </c>
      <c r="Z1462" s="0" t="s">
        <v>6161</v>
      </c>
      <c r="AA1462" s="0" t="s">
        <v>6162</v>
      </c>
      <c r="AB1462" s="0" t="s">
        <v>6163</v>
      </c>
      <c r="AC1462" s="0" t="s">
        <v>19</v>
      </c>
      <c r="AD1462" s="0" t="s">
        <v>19</v>
      </c>
      <c r="AE1462" s="0" t="s">
        <v>61</v>
      </c>
      <c r="AF1462" s="0" t="s">
        <v>22</v>
      </c>
      <c r="AG1462" s="0" t="s">
        <v>22</v>
      </c>
      <c r="AH1462" s="0" t="s">
        <v>22</v>
      </c>
      <c r="AI1462" s="0" t="s">
        <v>22</v>
      </c>
      <c r="AJ1462" s="0" t="s">
        <v>132</v>
      </c>
      <c r="AK1462" s="0" t="s">
        <v>118</v>
      </c>
    </row>
    <row customHeight="1" ht="11.25">
      <c r="A1463" s="0" t="s">
        <v>22</v>
      </c>
      <c r="B1463" s="0" t="s">
        <v>48</v>
      </c>
      <c r="C1463" s="0" t="s">
        <v>50</v>
      </c>
      <c r="D1463" s="0" t="s">
        <v>22</v>
      </c>
      <c r="E1463" s="0" t="s">
        <v>6135</v>
      </c>
      <c r="F1463" s="0" t="s">
        <v>1257</v>
      </c>
      <c r="G1463" s="0" t="s">
        <v>1307</v>
      </c>
      <c r="H1463" s="0" t="s">
        <v>1307</v>
      </c>
      <c r="I1463" s="0" t="s">
        <v>1308</v>
      </c>
      <c r="J1463" s="0" t="s">
        <v>6180</v>
      </c>
      <c r="K1463" s="0" t="s">
        <v>6181</v>
      </c>
      <c r="L1463" s="0" t="s">
        <v>6183</v>
      </c>
      <c r="M1463" s="0" t="s">
        <v>976</v>
      </c>
      <c r="N1463" s="0" t="s">
        <v>98</v>
      </c>
      <c r="O1463" s="0" t="s">
        <v>1307</v>
      </c>
      <c r="P1463" s="0" t="s">
        <v>1307</v>
      </c>
      <c r="Q1463" s="0" t="s">
        <v>1308</v>
      </c>
      <c r="R1463" s="0" t="s">
        <v>6180</v>
      </c>
      <c r="S1463" s="0" t="s">
        <v>6181</v>
      </c>
      <c r="T1463" s="0" t="s">
        <v>3604</v>
      </c>
      <c r="U1463" s="0" t="s">
        <v>3707</v>
      </c>
      <c r="V1463" s="0" t="s">
        <v>3726</v>
      </c>
      <c r="W1463" s="0" t="s">
        <v>3607</v>
      </c>
      <c r="X1463" s="0" t="s">
        <v>3700</v>
      </c>
      <c r="Y1463" s="0" t="s">
        <v>3605</v>
      </c>
      <c r="Z1463" s="0" t="s">
        <v>6161</v>
      </c>
      <c r="AA1463" s="0" t="s">
        <v>6162</v>
      </c>
      <c r="AB1463" s="0" t="s">
        <v>6163</v>
      </c>
      <c r="AC1463" s="0" t="s">
        <v>19</v>
      </c>
      <c r="AD1463" s="0" t="s">
        <v>19</v>
      </c>
      <c r="AE1463" s="0" t="s">
        <v>61</v>
      </c>
      <c r="AF1463" s="0" t="s">
        <v>22</v>
      </c>
      <c r="AG1463" s="0" t="s">
        <v>22</v>
      </c>
      <c r="AH1463" s="0" t="s">
        <v>22</v>
      </c>
      <c r="AI1463" s="0" t="s">
        <v>22</v>
      </c>
      <c r="AJ1463" s="0" t="s">
        <v>132</v>
      </c>
      <c r="AK1463" s="0" t="s">
        <v>118</v>
      </c>
    </row>
    <row customHeight="1" ht="11.25">
      <c r="A1464" s="0" t="s">
        <v>22</v>
      </c>
      <c r="B1464" s="0" t="s">
        <v>48</v>
      </c>
      <c r="C1464" s="0" t="s">
        <v>50</v>
      </c>
      <c r="D1464" s="0" t="s">
        <v>22</v>
      </c>
      <c r="E1464" s="0" t="s">
        <v>6135</v>
      </c>
      <c r="F1464" s="0" t="s">
        <v>1257</v>
      </c>
      <c r="G1464" s="0" t="s">
        <v>1307</v>
      </c>
      <c r="H1464" s="0" t="s">
        <v>1307</v>
      </c>
      <c r="I1464" s="0" t="s">
        <v>1308</v>
      </c>
      <c r="J1464" s="0" t="s">
        <v>6180</v>
      </c>
      <c r="K1464" s="0" t="s">
        <v>6181</v>
      </c>
      <c r="L1464" s="0" t="s">
        <v>6184</v>
      </c>
      <c r="M1464" s="0" t="s">
        <v>976</v>
      </c>
      <c r="N1464" s="0" t="s">
        <v>98</v>
      </c>
      <c r="O1464" s="0" t="s">
        <v>1307</v>
      </c>
      <c r="P1464" s="0" t="s">
        <v>1307</v>
      </c>
      <c r="Q1464" s="0" t="s">
        <v>1308</v>
      </c>
      <c r="R1464" s="0" t="s">
        <v>6180</v>
      </c>
      <c r="S1464" s="0" t="s">
        <v>6181</v>
      </c>
      <c r="T1464" s="0" t="s">
        <v>3604</v>
      </c>
      <c r="U1464" s="0" t="s">
        <v>3707</v>
      </c>
      <c r="V1464" s="0" t="s">
        <v>3726</v>
      </c>
      <c r="W1464" s="0" t="s">
        <v>3607</v>
      </c>
      <c r="X1464" s="0" t="s">
        <v>3700</v>
      </c>
      <c r="Y1464" s="0" t="s">
        <v>3605</v>
      </c>
      <c r="Z1464" s="0" t="s">
        <v>6161</v>
      </c>
      <c r="AA1464" s="0" t="s">
        <v>6162</v>
      </c>
      <c r="AB1464" s="0" t="s">
        <v>6163</v>
      </c>
      <c r="AC1464" s="0" t="s">
        <v>19</v>
      </c>
      <c r="AD1464" s="0" t="s">
        <v>19</v>
      </c>
      <c r="AE1464" s="0" t="s">
        <v>61</v>
      </c>
      <c r="AF1464" s="0" t="s">
        <v>22</v>
      </c>
      <c r="AG1464" s="0" t="s">
        <v>22</v>
      </c>
      <c r="AH1464" s="0" t="s">
        <v>22</v>
      </c>
      <c r="AI1464" s="0" t="s">
        <v>22</v>
      </c>
      <c r="AJ1464" s="0" t="s">
        <v>132</v>
      </c>
      <c r="AK1464" s="0" t="s">
        <v>118</v>
      </c>
    </row>
    <row customHeight="1" ht="11.25">
      <c r="A1465" s="0" t="s">
        <v>22</v>
      </c>
      <c r="B1465" s="0" t="s">
        <v>48</v>
      </c>
      <c r="C1465" s="0" t="s">
        <v>50</v>
      </c>
      <c r="D1465" s="0" t="s">
        <v>22</v>
      </c>
      <c r="E1465" s="0" t="s">
        <v>6135</v>
      </c>
      <c r="F1465" s="0" t="s">
        <v>1257</v>
      </c>
      <c r="G1465" s="0" t="s">
        <v>1307</v>
      </c>
      <c r="H1465" s="0" t="s">
        <v>1307</v>
      </c>
      <c r="I1465" s="0" t="s">
        <v>1308</v>
      </c>
      <c r="J1465" s="0" t="s">
        <v>6180</v>
      </c>
      <c r="K1465" s="0" t="s">
        <v>6181</v>
      </c>
      <c r="L1465" s="0" t="s">
        <v>6185</v>
      </c>
      <c r="M1465" s="0" t="s">
        <v>976</v>
      </c>
      <c r="N1465" s="0" t="s">
        <v>98</v>
      </c>
      <c r="O1465" s="0" t="s">
        <v>1307</v>
      </c>
      <c r="P1465" s="0" t="s">
        <v>1307</v>
      </c>
      <c r="Q1465" s="0" t="s">
        <v>1308</v>
      </c>
      <c r="R1465" s="0" t="s">
        <v>6180</v>
      </c>
      <c r="S1465" s="0" t="s">
        <v>6181</v>
      </c>
      <c r="T1465" s="0" t="s">
        <v>3604</v>
      </c>
      <c r="U1465" s="0" t="s">
        <v>3707</v>
      </c>
      <c r="V1465" s="0" t="s">
        <v>3726</v>
      </c>
      <c r="W1465" s="0" t="s">
        <v>3607</v>
      </c>
      <c r="X1465" s="0" t="s">
        <v>3700</v>
      </c>
      <c r="Y1465" s="0" t="s">
        <v>3605</v>
      </c>
      <c r="Z1465" s="0" t="s">
        <v>6161</v>
      </c>
      <c r="AA1465" s="0" t="s">
        <v>6162</v>
      </c>
      <c r="AB1465" s="0" t="s">
        <v>6163</v>
      </c>
      <c r="AC1465" s="0" t="s">
        <v>19</v>
      </c>
      <c r="AD1465" s="0" t="s">
        <v>19</v>
      </c>
      <c r="AE1465" s="0" t="s">
        <v>61</v>
      </c>
      <c r="AF1465" s="0" t="s">
        <v>22</v>
      </c>
      <c r="AG1465" s="0" t="s">
        <v>22</v>
      </c>
      <c r="AH1465" s="0" t="s">
        <v>22</v>
      </c>
      <c r="AI1465" s="0" t="s">
        <v>22</v>
      </c>
      <c r="AJ1465" s="0" t="s">
        <v>132</v>
      </c>
      <c r="AK1465" s="0" t="s">
        <v>118</v>
      </c>
    </row>
    <row customHeight="1" ht="11.25">
      <c r="A1466" s="0" t="s">
        <v>22</v>
      </c>
      <c r="B1466" s="0" t="s">
        <v>48</v>
      </c>
      <c r="C1466" s="0" t="s">
        <v>50</v>
      </c>
      <c r="D1466" s="0" t="s">
        <v>22</v>
      </c>
      <c r="E1466" s="0" t="s">
        <v>6135</v>
      </c>
      <c r="F1466" s="0" t="s">
        <v>1257</v>
      </c>
      <c r="G1466" s="0" t="s">
        <v>1307</v>
      </c>
      <c r="H1466" s="0" t="s">
        <v>1307</v>
      </c>
      <c r="I1466" s="0" t="s">
        <v>1308</v>
      </c>
      <c r="J1466" s="0" t="s">
        <v>6186</v>
      </c>
      <c r="K1466" s="0" t="s">
        <v>6187</v>
      </c>
      <c r="L1466" s="0" t="s">
        <v>3946</v>
      </c>
      <c r="M1466" s="0" t="s">
        <v>976</v>
      </c>
      <c r="N1466" s="0" t="s">
        <v>98</v>
      </c>
      <c r="O1466" s="0" t="s">
        <v>1307</v>
      </c>
      <c r="P1466" s="0" t="s">
        <v>1307</v>
      </c>
      <c r="Q1466" s="0" t="s">
        <v>1308</v>
      </c>
      <c r="R1466" s="0" t="s">
        <v>6186</v>
      </c>
      <c r="S1466" s="0" t="s">
        <v>6187</v>
      </c>
      <c r="T1466" s="0" t="s">
        <v>3604</v>
      </c>
      <c r="U1466" s="0" t="s">
        <v>3707</v>
      </c>
      <c r="V1466" s="0" t="s">
        <v>3726</v>
      </c>
      <c r="W1466" s="0" t="s">
        <v>3607</v>
      </c>
      <c r="X1466" s="0" t="s">
        <v>3700</v>
      </c>
      <c r="Y1466" s="0" t="s">
        <v>3605</v>
      </c>
      <c r="Z1466" s="0" t="s">
        <v>6161</v>
      </c>
      <c r="AA1466" s="0" t="s">
        <v>6162</v>
      </c>
      <c r="AB1466" s="0" t="s">
        <v>6163</v>
      </c>
      <c r="AC1466" s="0" t="s">
        <v>19</v>
      </c>
      <c r="AD1466" s="0" t="s">
        <v>19</v>
      </c>
      <c r="AE1466" s="0" t="s">
        <v>61</v>
      </c>
      <c r="AF1466" s="0" t="s">
        <v>22</v>
      </c>
      <c r="AG1466" s="0" t="s">
        <v>22</v>
      </c>
      <c r="AH1466" s="0" t="s">
        <v>22</v>
      </c>
      <c r="AI1466" s="0" t="s">
        <v>22</v>
      </c>
      <c r="AJ1466" s="0" t="s">
        <v>3721</v>
      </c>
      <c r="AK1466" s="0" t="s">
        <v>3721</v>
      </c>
    </row>
    <row customHeight="1" ht="11.25">
      <c r="A1467" s="0" t="s">
        <v>22</v>
      </c>
      <c r="B1467" s="0" t="s">
        <v>48</v>
      </c>
      <c r="C1467" s="0" t="s">
        <v>50</v>
      </c>
      <c r="D1467" s="0" t="s">
        <v>22</v>
      </c>
      <c r="E1467" s="0" t="s">
        <v>6135</v>
      </c>
      <c r="F1467" s="0" t="s">
        <v>1257</v>
      </c>
      <c r="G1467" s="0" t="s">
        <v>1307</v>
      </c>
      <c r="H1467" s="0" t="s">
        <v>1307</v>
      </c>
      <c r="I1467" s="0" t="s">
        <v>1308</v>
      </c>
      <c r="J1467" s="0" t="s">
        <v>6188</v>
      </c>
      <c r="K1467" s="0" t="s">
        <v>6189</v>
      </c>
      <c r="L1467" s="0" t="s">
        <v>976</v>
      </c>
      <c r="M1467" s="0" t="s">
        <v>976</v>
      </c>
      <c r="N1467" s="0" t="s">
        <v>98</v>
      </c>
      <c r="O1467" s="0" t="s">
        <v>1307</v>
      </c>
      <c r="P1467" s="0" t="s">
        <v>1307</v>
      </c>
      <c r="Q1467" s="0" t="s">
        <v>1308</v>
      </c>
      <c r="R1467" s="0" t="s">
        <v>6188</v>
      </c>
      <c r="S1467" s="0" t="s">
        <v>6189</v>
      </c>
      <c r="T1467" s="0" t="s">
        <v>3604</v>
      </c>
      <c r="U1467" s="0" t="s">
        <v>3707</v>
      </c>
      <c r="V1467" s="0" t="s">
        <v>3726</v>
      </c>
      <c r="W1467" s="0" t="s">
        <v>3607</v>
      </c>
      <c r="X1467" s="0" t="s">
        <v>3700</v>
      </c>
      <c r="Y1467" s="0" t="s">
        <v>3605</v>
      </c>
      <c r="Z1467" s="0" t="s">
        <v>6161</v>
      </c>
      <c r="AA1467" s="0" t="s">
        <v>6162</v>
      </c>
      <c r="AB1467" s="0" t="s">
        <v>6163</v>
      </c>
      <c r="AC1467" s="0" t="s">
        <v>19</v>
      </c>
      <c r="AD1467" s="0" t="s">
        <v>19</v>
      </c>
      <c r="AE1467" s="0" t="s">
        <v>61</v>
      </c>
      <c r="AF1467" s="0" t="s">
        <v>22</v>
      </c>
      <c r="AG1467" s="0" t="s">
        <v>22</v>
      </c>
      <c r="AH1467" s="0" t="s">
        <v>22</v>
      </c>
      <c r="AI1467" s="0" t="s">
        <v>22</v>
      </c>
      <c r="AJ1467" s="0" t="s">
        <v>194</v>
      </c>
      <c r="AK1467" s="0" t="s">
        <v>132</v>
      </c>
    </row>
    <row customHeight="1" ht="11.25">
      <c r="A1468" s="0" t="s">
        <v>22</v>
      </c>
      <c r="B1468" s="0" t="s">
        <v>48</v>
      </c>
      <c r="C1468" s="0" t="s">
        <v>50</v>
      </c>
      <c r="D1468" s="0" t="s">
        <v>22</v>
      </c>
      <c r="E1468" s="0" t="s">
        <v>6135</v>
      </c>
      <c r="F1468" s="0" t="s">
        <v>1257</v>
      </c>
      <c r="G1468" s="0" t="s">
        <v>1307</v>
      </c>
      <c r="H1468" s="0" t="s">
        <v>1307</v>
      </c>
      <c r="I1468" s="0" t="s">
        <v>1308</v>
      </c>
      <c r="J1468" s="0" t="s">
        <v>6190</v>
      </c>
      <c r="K1468" s="0" t="s">
        <v>6191</v>
      </c>
      <c r="L1468" s="0" t="s">
        <v>4680</v>
      </c>
      <c r="M1468" s="0" t="s">
        <v>976</v>
      </c>
      <c r="N1468" s="0" t="s">
        <v>98</v>
      </c>
      <c r="O1468" s="0" t="s">
        <v>1307</v>
      </c>
      <c r="P1468" s="0" t="s">
        <v>1307</v>
      </c>
      <c r="Q1468" s="0" t="s">
        <v>1308</v>
      </c>
      <c r="R1468" s="0" t="s">
        <v>6190</v>
      </c>
      <c r="S1468" s="0" t="s">
        <v>6191</v>
      </c>
      <c r="T1468" s="0" t="s">
        <v>3604</v>
      </c>
      <c r="U1468" s="0" t="s">
        <v>3605</v>
      </c>
      <c r="V1468" s="0" t="s">
        <v>3726</v>
      </c>
      <c r="W1468" s="0" t="s">
        <v>3607</v>
      </c>
      <c r="X1468" s="0" t="s">
        <v>3700</v>
      </c>
      <c r="Y1468" s="0" t="s">
        <v>3605</v>
      </c>
      <c r="Z1468" s="0" t="s">
        <v>6161</v>
      </c>
      <c r="AA1468" s="0" t="s">
        <v>6162</v>
      </c>
      <c r="AB1468" s="0" t="s">
        <v>6163</v>
      </c>
      <c r="AC1468" s="0" t="s">
        <v>19</v>
      </c>
      <c r="AD1468" s="0" t="s">
        <v>19</v>
      </c>
      <c r="AE1468" s="0" t="s">
        <v>61</v>
      </c>
      <c r="AF1468" s="0" t="s">
        <v>22</v>
      </c>
      <c r="AG1468" s="0" t="s">
        <v>22</v>
      </c>
      <c r="AH1468" s="0" t="s">
        <v>22</v>
      </c>
      <c r="AI1468" s="0" t="s">
        <v>22</v>
      </c>
      <c r="AJ1468" s="0" t="s">
        <v>3721</v>
      </c>
      <c r="AK1468" s="0" t="s">
        <v>3721</v>
      </c>
    </row>
    <row customHeight="1" ht="11.25">
      <c r="A1469" s="0" t="s">
        <v>22</v>
      </c>
      <c r="B1469" s="0" t="s">
        <v>48</v>
      </c>
      <c r="C1469" s="0" t="s">
        <v>50</v>
      </c>
      <c r="D1469" s="0" t="s">
        <v>22</v>
      </c>
      <c r="E1469" s="0" t="s">
        <v>6135</v>
      </c>
      <c r="F1469" s="0" t="s">
        <v>1257</v>
      </c>
      <c r="G1469" s="0" t="s">
        <v>1307</v>
      </c>
      <c r="H1469" s="0" t="s">
        <v>1307</v>
      </c>
      <c r="I1469" s="0" t="s">
        <v>1308</v>
      </c>
      <c r="J1469" s="0" t="s">
        <v>6190</v>
      </c>
      <c r="K1469" s="0" t="s">
        <v>6191</v>
      </c>
      <c r="L1469" s="0" t="s">
        <v>1402</v>
      </c>
      <c r="M1469" s="0" t="s">
        <v>976</v>
      </c>
      <c r="N1469" s="0" t="s">
        <v>98</v>
      </c>
      <c r="O1469" s="0" t="s">
        <v>1307</v>
      </c>
      <c r="P1469" s="0" t="s">
        <v>1307</v>
      </c>
      <c r="Q1469" s="0" t="s">
        <v>1308</v>
      </c>
      <c r="R1469" s="0" t="s">
        <v>6190</v>
      </c>
      <c r="S1469" s="0" t="s">
        <v>6191</v>
      </c>
      <c r="T1469" s="0" t="s">
        <v>3604</v>
      </c>
      <c r="U1469" s="0" t="s">
        <v>3605</v>
      </c>
      <c r="V1469" s="0" t="s">
        <v>3726</v>
      </c>
      <c r="W1469" s="0" t="s">
        <v>3607</v>
      </c>
      <c r="X1469" s="0" t="s">
        <v>3700</v>
      </c>
      <c r="Y1469" s="0" t="s">
        <v>3605</v>
      </c>
      <c r="Z1469" s="0" t="s">
        <v>6161</v>
      </c>
      <c r="AA1469" s="0" t="s">
        <v>6162</v>
      </c>
      <c r="AB1469" s="0" t="s">
        <v>6163</v>
      </c>
      <c r="AC1469" s="0" t="s">
        <v>19</v>
      </c>
      <c r="AD1469" s="0" t="s">
        <v>19</v>
      </c>
      <c r="AE1469" s="0" t="s">
        <v>61</v>
      </c>
      <c r="AF1469" s="0" t="s">
        <v>22</v>
      </c>
      <c r="AG1469" s="0" t="s">
        <v>22</v>
      </c>
      <c r="AH1469" s="0" t="s">
        <v>22</v>
      </c>
      <c r="AI1469" s="0" t="s">
        <v>22</v>
      </c>
      <c r="AJ1469" s="0" t="s">
        <v>3721</v>
      </c>
      <c r="AK1469" s="0" t="s">
        <v>3721</v>
      </c>
    </row>
    <row customHeight="1" ht="11.25">
      <c r="A1470" s="0" t="s">
        <v>22</v>
      </c>
      <c r="B1470" s="0" t="s">
        <v>48</v>
      </c>
      <c r="C1470" s="0" t="s">
        <v>50</v>
      </c>
      <c r="D1470" s="0" t="s">
        <v>22</v>
      </c>
      <c r="E1470" s="0" t="s">
        <v>6135</v>
      </c>
      <c r="F1470" s="0" t="s">
        <v>1257</v>
      </c>
      <c r="G1470" s="0" t="s">
        <v>1307</v>
      </c>
      <c r="H1470" s="0" t="s">
        <v>1307</v>
      </c>
      <c r="I1470" s="0" t="s">
        <v>1308</v>
      </c>
      <c r="J1470" s="0" t="s">
        <v>6190</v>
      </c>
      <c r="K1470" s="0" t="s">
        <v>6191</v>
      </c>
      <c r="L1470" s="0" t="s">
        <v>6192</v>
      </c>
      <c r="M1470" s="0" t="s">
        <v>976</v>
      </c>
      <c r="N1470" s="0" t="s">
        <v>98</v>
      </c>
      <c r="O1470" s="0" t="s">
        <v>1307</v>
      </c>
      <c r="P1470" s="0" t="s">
        <v>1307</v>
      </c>
      <c r="Q1470" s="0" t="s">
        <v>1308</v>
      </c>
      <c r="R1470" s="0" t="s">
        <v>6190</v>
      </c>
      <c r="S1470" s="0" t="s">
        <v>6191</v>
      </c>
      <c r="T1470" s="0" t="s">
        <v>3604</v>
      </c>
      <c r="U1470" s="0" t="s">
        <v>3605</v>
      </c>
      <c r="V1470" s="0" t="s">
        <v>3726</v>
      </c>
      <c r="W1470" s="0" t="s">
        <v>3607</v>
      </c>
      <c r="X1470" s="0" t="s">
        <v>3700</v>
      </c>
      <c r="Y1470" s="0" t="s">
        <v>3605</v>
      </c>
      <c r="Z1470" s="0" t="s">
        <v>6161</v>
      </c>
      <c r="AA1470" s="0" t="s">
        <v>6162</v>
      </c>
      <c r="AB1470" s="0" t="s">
        <v>6163</v>
      </c>
      <c r="AC1470" s="0" t="s">
        <v>19</v>
      </c>
      <c r="AD1470" s="0" t="s">
        <v>19</v>
      </c>
      <c r="AE1470" s="0" t="s">
        <v>61</v>
      </c>
      <c r="AF1470" s="0" t="s">
        <v>22</v>
      </c>
      <c r="AG1470" s="0" t="s">
        <v>22</v>
      </c>
      <c r="AH1470" s="0" t="s">
        <v>22</v>
      </c>
      <c r="AI1470" s="0" t="s">
        <v>22</v>
      </c>
      <c r="AJ1470" s="0" t="s">
        <v>3721</v>
      </c>
      <c r="AK1470" s="0" t="s">
        <v>3721</v>
      </c>
    </row>
    <row customHeight="1" ht="11.25">
      <c r="A1471" s="0" t="s">
        <v>22</v>
      </c>
      <c r="B1471" s="0" t="s">
        <v>48</v>
      </c>
      <c r="C1471" s="0" t="s">
        <v>50</v>
      </c>
      <c r="D1471" s="0" t="s">
        <v>22</v>
      </c>
      <c r="E1471" s="0" t="s">
        <v>6135</v>
      </c>
      <c r="F1471" s="0" t="s">
        <v>1257</v>
      </c>
      <c r="G1471" s="0" t="s">
        <v>1307</v>
      </c>
      <c r="H1471" s="0" t="s">
        <v>1307</v>
      </c>
      <c r="I1471" s="0" t="s">
        <v>1308</v>
      </c>
      <c r="J1471" s="0" t="s">
        <v>6190</v>
      </c>
      <c r="K1471" s="0" t="s">
        <v>6191</v>
      </c>
      <c r="L1471" s="0" t="s">
        <v>6193</v>
      </c>
      <c r="M1471" s="0" t="s">
        <v>976</v>
      </c>
      <c r="N1471" s="0" t="s">
        <v>98</v>
      </c>
      <c r="O1471" s="0" t="s">
        <v>1307</v>
      </c>
      <c r="P1471" s="0" t="s">
        <v>1307</v>
      </c>
      <c r="Q1471" s="0" t="s">
        <v>1308</v>
      </c>
      <c r="R1471" s="0" t="s">
        <v>6190</v>
      </c>
      <c r="S1471" s="0" t="s">
        <v>6191</v>
      </c>
      <c r="T1471" s="0" t="s">
        <v>3604</v>
      </c>
      <c r="U1471" s="0" t="s">
        <v>3605</v>
      </c>
      <c r="V1471" s="0" t="s">
        <v>3726</v>
      </c>
      <c r="W1471" s="0" t="s">
        <v>3607</v>
      </c>
      <c r="X1471" s="0" t="s">
        <v>3700</v>
      </c>
      <c r="Y1471" s="0" t="s">
        <v>3605</v>
      </c>
      <c r="Z1471" s="0" t="s">
        <v>6161</v>
      </c>
      <c r="AA1471" s="0" t="s">
        <v>6162</v>
      </c>
      <c r="AB1471" s="0" t="s">
        <v>6163</v>
      </c>
      <c r="AC1471" s="0" t="s">
        <v>19</v>
      </c>
      <c r="AD1471" s="0" t="s">
        <v>19</v>
      </c>
      <c r="AE1471" s="0" t="s">
        <v>61</v>
      </c>
      <c r="AF1471" s="0" t="s">
        <v>22</v>
      </c>
      <c r="AG1471" s="0" t="s">
        <v>22</v>
      </c>
      <c r="AH1471" s="0" t="s">
        <v>22</v>
      </c>
      <c r="AI1471" s="0" t="s">
        <v>22</v>
      </c>
      <c r="AJ1471" s="0" t="s">
        <v>3721</v>
      </c>
      <c r="AK1471" s="0" t="s">
        <v>3721</v>
      </c>
    </row>
    <row customHeight="1" ht="11.25">
      <c r="A1472" s="0" t="s">
        <v>22</v>
      </c>
      <c r="B1472" s="0" t="s">
        <v>48</v>
      </c>
      <c r="C1472" s="0" t="s">
        <v>50</v>
      </c>
      <c r="D1472" s="0" t="s">
        <v>22</v>
      </c>
      <c r="E1472" s="0" t="s">
        <v>6135</v>
      </c>
      <c r="F1472" s="0" t="s">
        <v>1257</v>
      </c>
      <c r="G1472" s="0" t="s">
        <v>1307</v>
      </c>
      <c r="H1472" s="0" t="s">
        <v>1307</v>
      </c>
      <c r="I1472" s="0" t="s">
        <v>1308</v>
      </c>
      <c r="J1472" s="0" t="s">
        <v>6190</v>
      </c>
      <c r="K1472" s="0" t="s">
        <v>6191</v>
      </c>
      <c r="L1472" s="0" t="s">
        <v>6194</v>
      </c>
      <c r="M1472" s="0" t="s">
        <v>976</v>
      </c>
      <c r="N1472" s="0" t="s">
        <v>98</v>
      </c>
      <c r="O1472" s="0" t="s">
        <v>1307</v>
      </c>
      <c r="P1472" s="0" t="s">
        <v>1307</v>
      </c>
      <c r="Q1472" s="0" t="s">
        <v>1308</v>
      </c>
      <c r="R1472" s="0" t="s">
        <v>6190</v>
      </c>
      <c r="S1472" s="0" t="s">
        <v>6191</v>
      </c>
      <c r="T1472" s="0" t="s">
        <v>3604</v>
      </c>
      <c r="U1472" s="0" t="s">
        <v>3605</v>
      </c>
      <c r="V1472" s="0" t="s">
        <v>3726</v>
      </c>
      <c r="W1472" s="0" t="s">
        <v>3607</v>
      </c>
      <c r="X1472" s="0" t="s">
        <v>3700</v>
      </c>
      <c r="Y1472" s="0" t="s">
        <v>3605</v>
      </c>
      <c r="Z1472" s="0" t="s">
        <v>6161</v>
      </c>
      <c r="AA1472" s="0" t="s">
        <v>6162</v>
      </c>
      <c r="AB1472" s="0" t="s">
        <v>6163</v>
      </c>
      <c r="AC1472" s="0" t="s">
        <v>19</v>
      </c>
      <c r="AD1472" s="0" t="s">
        <v>19</v>
      </c>
      <c r="AE1472" s="0" t="s">
        <v>61</v>
      </c>
      <c r="AF1472" s="0" t="s">
        <v>22</v>
      </c>
      <c r="AG1472" s="0" t="s">
        <v>22</v>
      </c>
      <c r="AH1472" s="0" t="s">
        <v>22</v>
      </c>
      <c r="AI1472" s="0" t="s">
        <v>22</v>
      </c>
      <c r="AJ1472" s="0" t="s">
        <v>3721</v>
      </c>
      <c r="AK1472" s="0" t="s">
        <v>3721</v>
      </c>
    </row>
    <row customHeight="1" ht="11.25">
      <c r="A1473" s="0" t="s">
        <v>22</v>
      </c>
      <c r="B1473" s="0" t="s">
        <v>48</v>
      </c>
      <c r="C1473" s="0" t="s">
        <v>50</v>
      </c>
      <c r="D1473" s="0" t="s">
        <v>22</v>
      </c>
      <c r="E1473" s="0" t="s">
        <v>6135</v>
      </c>
      <c r="F1473" s="0" t="s">
        <v>1257</v>
      </c>
      <c r="G1473" s="0" t="s">
        <v>1307</v>
      </c>
      <c r="H1473" s="0" t="s">
        <v>1307</v>
      </c>
      <c r="I1473" s="0" t="s">
        <v>1308</v>
      </c>
      <c r="J1473" s="0" t="s">
        <v>6190</v>
      </c>
      <c r="K1473" s="0" t="s">
        <v>6191</v>
      </c>
      <c r="L1473" s="0" t="s">
        <v>4393</v>
      </c>
      <c r="M1473" s="0" t="s">
        <v>976</v>
      </c>
      <c r="N1473" s="0" t="s">
        <v>98</v>
      </c>
      <c r="O1473" s="0" t="s">
        <v>1307</v>
      </c>
      <c r="P1473" s="0" t="s">
        <v>1307</v>
      </c>
      <c r="Q1473" s="0" t="s">
        <v>1308</v>
      </c>
      <c r="R1473" s="0" t="s">
        <v>6190</v>
      </c>
      <c r="S1473" s="0" t="s">
        <v>6191</v>
      </c>
      <c r="T1473" s="0" t="s">
        <v>3604</v>
      </c>
      <c r="U1473" s="0" t="s">
        <v>3605</v>
      </c>
      <c r="V1473" s="0" t="s">
        <v>3726</v>
      </c>
      <c r="W1473" s="0" t="s">
        <v>3607</v>
      </c>
      <c r="X1473" s="0" t="s">
        <v>3700</v>
      </c>
      <c r="Y1473" s="0" t="s">
        <v>3605</v>
      </c>
      <c r="Z1473" s="0" t="s">
        <v>6161</v>
      </c>
      <c r="AA1473" s="0" t="s">
        <v>6162</v>
      </c>
      <c r="AB1473" s="0" t="s">
        <v>6163</v>
      </c>
      <c r="AC1473" s="0" t="s">
        <v>19</v>
      </c>
      <c r="AD1473" s="0" t="s">
        <v>19</v>
      </c>
      <c r="AE1473" s="0" t="s">
        <v>61</v>
      </c>
      <c r="AF1473" s="0" t="s">
        <v>22</v>
      </c>
      <c r="AG1473" s="0" t="s">
        <v>22</v>
      </c>
      <c r="AH1473" s="0" t="s">
        <v>22</v>
      </c>
      <c r="AI1473" s="0" t="s">
        <v>22</v>
      </c>
      <c r="AJ1473" s="0" t="s">
        <v>3721</v>
      </c>
      <c r="AK1473" s="0" t="s">
        <v>3721</v>
      </c>
    </row>
    <row customHeight="1" ht="11.25">
      <c r="A1474" s="0" t="s">
        <v>22</v>
      </c>
      <c r="B1474" s="0" t="s">
        <v>48</v>
      </c>
      <c r="C1474" s="0" t="s">
        <v>50</v>
      </c>
      <c r="D1474" s="0" t="s">
        <v>22</v>
      </c>
      <c r="E1474" s="0" t="s">
        <v>6135</v>
      </c>
      <c r="F1474" s="0" t="s">
        <v>1257</v>
      </c>
      <c r="G1474" s="0" t="s">
        <v>1307</v>
      </c>
      <c r="H1474" s="0" t="s">
        <v>1307</v>
      </c>
      <c r="I1474" s="0" t="s">
        <v>1308</v>
      </c>
      <c r="J1474" s="0" t="s">
        <v>6190</v>
      </c>
      <c r="K1474" s="0" t="s">
        <v>6191</v>
      </c>
      <c r="L1474" s="0" t="s">
        <v>5242</v>
      </c>
      <c r="M1474" s="0" t="s">
        <v>976</v>
      </c>
      <c r="N1474" s="0" t="s">
        <v>98</v>
      </c>
      <c r="O1474" s="0" t="s">
        <v>1307</v>
      </c>
      <c r="P1474" s="0" t="s">
        <v>1307</v>
      </c>
      <c r="Q1474" s="0" t="s">
        <v>1308</v>
      </c>
      <c r="R1474" s="0" t="s">
        <v>6190</v>
      </c>
      <c r="S1474" s="0" t="s">
        <v>6191</v>
      </c>
      <c r="T1474" s="0" t="s">
        <v>3604</v>
      </c>
      <c r="U1474" s="0" t="s">
        <v>3707</v>
      </c>
      <c r="V1474" s="0" t="s">
        <v>3726</v>
      </c>
      <c r="W1474" s="0" t="s">
        <v>3607</v>
      </c>
      <c r="X1474" s="0" t="s">
        <v>3700</v>
      </c>
      <c r="Y1474" s="0" t="s">
        <v>3605</v>
      </c>
      <c r="Z1474" s="0" t="s">
        <v>6161</v>
      </c>
      <c r="AA1474" s="0" t="s">
        <v>6162</v>
      </c>
      <c r="AB1474" s="0" t="s">
        <v>6163</v>
      </c>
      <c r="AC1474" s="0" t="s">
        <v>19</v>
      </c>
      <c r="AD1474" s="0" t="s">
        <v>19</v>
      </c>
      <c r="AE1474" s="0" t="s">
        <v>61</v>
      </c>
      <c r="AF1474" s="0" t="s">
        <v>22</v>
      </c>
      <c r="AG1474" s="0" t="s">
        <v>22</v>
      </c>
      <c r="AH1474" s="0" t="s">
        <v>22</v>
      </c>
      <c r="AI1474" s="0" t="s">
        <v>22</v>
      </c>
      <c r="AJ1474" s="0" t="s">
        <v>3721</v>
      </c>
      <c r="AK1474" s="0" t="s">
        <v>3721</v>
      </c>
    </row>
    <row customHeight="1" ht="11.25">
      <c r="A1475" s="0" t="s">
        <v>22</v>
      </c>
      <c r="B1475" s="0" t="s">
        <v>48</v>
      </c>
      <c r="C1475" s="0" t="s">
        <v>50</v>
      </c>
      <c r="D1475" s="0" t="s">
        <v>22</v>
      </c>
      <c r="E1475" s="0" t="s">
        <v>6135</v>
      </c>
      <c r="F1475" s="0" t="s">
        <v>1257</v>
      </c>
      <c r="G1475" s="0" t="s">
        <v>1307</v>
      </c>
      <c r="H1475" s="0" t="s">
        <v>1307</v>
      </c>
      <c r="I1475" s="0" t="s">
        <v>1308</v>
      </c>
      <c r="J1475" s="0" t="s">
        <v>6190</v>
      </c>
      <c r="K1475" s="0" t="s">
        <v>6191</v>
      </c>
      <c r="L1475" s="0" t="s">
        <v>4028</v>
      </c>
      <c r="M1475" s="0" t="s">
        <v>976</v>
      </c>
      <c r="N1475" s="0" t="s">
        <v>98</v>
      </c>
      <c r="O1475" s="0" t="s">
        <v>1307</v>
      </c>
      <c r="P1475" s="0" t="s">
        <v>1307</v>
      </c>
      <c r="Q1475" s="0" t="s">
        <v>1308</v>
      </c>
      <c r="R1475" s="0" t="s">
        <v>6190</v>
      </c>
      <c r="S1475" s="0" t="s">
        <v>6191</v>
      </c>
      <c r="T1475" s="0" t="s">
        <v>3604</v>
      </c>
      <c r="U1475" s="0" t="s">
        <v>3707</v>
      </c>
      <c r="V1475" s="0" t="s">
        <v>3726</v>
      </c>
      <c r="W1475" s="0" t="s">
        <v>3607</v>
      </c>
      <c r="X1475" s="0" t="s">
        <v>3700</v>
      </c>
      <c r="Y1475" s="0" t="s">
        <v>3605</v>
      </c>
      <c r="Z1475" s="0" t="s">
        <v>6161</v>
      </c>
      <c r="AA1475" s="0" t="s">
        <v>6162</v>
      </c>
      <c r="AB1475" s="0" t="s">
        <v>6163</v>
      </c>
      <c r="AC1475" s="0" t="s">
        <v>19</v>
      </c>
      <c r="AD1475" s="0" t="s">
        <v>19</v>
      </c>
      <c r="AE1475" s="0" t="s">
        <v>61</v>
      </c>
      <c r="AF1475" s="0" t="s">
        <v>22</v>
      </c>
      <c r="AG1475" s="0" t="s">
        <v>22</v>
      </c>
      <c r="AH1475" s="0" t="s">
        <v>22</v>
      </c>
      <c r="AI1475" s="0" t="s">
        <v>22</v>
      </c>
      <c r="AJ1475" s="0" t="s">
        <v>3721</v>
      </c>
      <c r="AK1475" s="0" t="s">
        <v>3721</v>
      </c>
    </row>
    <row customHeight="1" ht="11.25">
      <c r="A1476" s="0" t="s">
        <v>22</v>
      </c>
      <c r="B1476" s="0" t="s">
        <v>48</v>
      </c>
      <c r="C1476" s="0" t="s">
        <v>50</v>
      </c>
      <c r="D1476" s="0" t="s">
        <v>22</v>
      </c>
      <c r="E1476" s="0" t="s">
        <v>6135</v>
      </c>
      <c r="F1476" s="0" t="s">
        <v>1257</v>
      </c>
      <c r="G1476" s="0" t="s">
        <v>1307</v>
      </c>
      <c r="H1476" s="0" t="s">
        <v>1307</v>
      </c>
      <c r="I1476" s="0" t="s">
        <v>1308</v>
      </c>
      <c r="J1476" s="0" t="s">
        <v>6190</v>
      </c>
      <c r="K1476" s="0" t="s">
        <v>6191</v>
      </c>
      <c r="L1476" s="0" t="s">
        <v>6034</v>
      </c>
      <c r="M1476" s="0" t="s">
        <v>976</v>
      </c>
      <c r="N1476" s="0" t="s">
        <v>98</v>
      </c>
      <c r="O1476" s="0" t="s">
        <v>1307</v>
      </c>
      <c r="P1476" s="0" t="s">
        <v>1307</v>
      </c>
      <c r="Q1476" s="0" t="s">
        <v>1308</v>
      </c>
      <c r="R1476" s="0" t="s">
        <v>6190</v>
      </c>
      <c r="S1476" s="0" t="s">
        <v>6191</v>
      </c>
      <c r="T1476" s="0" t="s">
        <v>6195</v>
      </c>
      <c r="U1476" s="0" t="s">
        <v>3707</v>
      </c>
      <c r="V1476" s="0" t="s">
        <v>3726</v>
      </c>
      <c r="W1476" s="0" t="s">
        <v>3607</v>
      </c>
      <c r="X1476" s="0" t="s">
        <v>3700</v>
      </c>
      <c r="Y1476" s="0" t="s">
        <v>3605</v>
      </c>
      <c r="Z1476" s="0" t="s">
        <v>6161</v>
      </c>
      <c r="AA1476" s="0" t="s">
        <v>6162</v>
      </c>
      <c r="AB1476" s="0" t="s">
        <v>6163</v>
      </c>
      <c r="AC1476" s="0" t="s">
        <v>19</v>
      </c>
      <c r="AD1476" s="0" t="s">
        <v>19</v>
      </c>
      <c r="AE1476" s="0" t="s">
        <v>61</v>
      </c>
      <c r="AF1476" s="0" t="s">
        <v>22</v>
      </c>
      <c r="AG1476" s="0" t="s">
        <v>22</v>
      </c>
      <c r="AH1476" s="0" t="s">
        <v>22</v>
      </c>
      <c r="AI1476" s="0" t="s">
        <v>22</v>
      </c>
      <c r="AJ1476" s="0" t="s">
        <v>3721</v>
      </c>
      <c r="AK1476" s="0" t="s">
        <v>3721</v>
      </c>
    </row>
    <row customHeight="1" ht="11.25">
      <c r="A1477" s="0" t="s">
        <v>22</v>
      </c>
      <c r="B1477" s="0" t="s">
        <v>48</v>
      </c>
      <c r="C1477" s="0" t="s">
        <v>50</v>
      </c>
      <c r="D1477" s="0" t="s">
        <v>22</v>
      </c>
      <c r="E1477" s="0" t="s">
        <v>6135</v>
      </c>
      <c r="F1477" s="0" t="s">
        <v>1257</v>
      </c>
      <c r="G1477" s="0" t="s">
        <v>1307</v>
      </c>
      <c r="H1477" s="0" t="s">
        <v>1307</v>
      </c>
      <c r="I1477" s="0" t="s">
        <v>1308</v>
      </c>
      <c r="J1477" s="0" t="s">
        <v>6190</v>
      </c>
      <c r="K1477" s="0" t="s">
        <v>6191</v>
      </c>
      <c r="L1477" s="0" t="s">
        <v>3920</v>
      </c>
      <c r="M1477" s="0" t="s">
        <v>976</v>
      </c>
      <c r="N1477" s="0" t="s">
        <v>98</v>
      </c>
      <c r="O1477" s="0" t="s">
        <v>1307</v>
      </c>
      <c r="P1477" s="0" t="s">
        <v>1307</v>
      </c>
      <c r="Q1477" s="0" t="s">
        <v>1308</v>
      </c>
      <c r="R1477" s="0" t="s">
        <v>6190</v>
      </c>
      <c r="S1477" s="0" t="s">
        <v>6191</v>
      </c>
      <c r="T1477" s="0" t="s">
        <v>3604</v>
      </c>
      <c r="U1477" s="0" t="s">
        <v>3707</v>
      </c>
      <c r="V1477" s="0" t="s">
        <v>3726</v>
      </c>
      <c r="W1477" s="0" t="s">
        <v>3607</v>
      </c>
      <c r="X1477" s="0" t="s">
        <v>3700</v>
      </c>
      <c r="Y1477" s="0" t="s">
        <v>3605</v>
      </c>
      <c r="Z1477" s="0" t="s">
        <v>6161</v>
      </c>
      <c r="AA1477" s="0" t="s">
        <v>6162</v>
      </c>
      <c r="AB1477" s="0" t="s">
        <v>6163</v>
      </c>
      <c r="AC1477" s="0" t="s">
        <v>19</v>
      </c>
      <c r="AD1477" s="0" t="s">
        <v>19</v>
      </c>
      <c r="AE1477" s="0" t="s">
        <v>61</v>
      </c>
      <c r="AF1477" s="0" t="s">
        <v>22</v>
      </c>
      <c r="AG1477" s="0" t="s">
        <v>22</v>
      </c>
      <c r="AH1477" s="0" t="s">
        <v>22</v>
      </c>
      <c r="AI1477" s="0" t="s">
        <v>22</v>
      </c>
      <c r="AJ1477" s="0" t="s">
        <v>3721</v>
      </c>
      <c r="AK1477" s="0" t="s">
        <v>3721</v>
      </c>
    </row>
    <row customHeight="1" ht="11.25">
      <c r="A1478" s="0" t="s">
        <v>22</v>
      </c>
      <c r="B1478" s="0" t="s">
        <v>48</v>
      </c>
      <c r="C1478" s="0" t="s">
        <v>50</v>
      </c>
      <c r="D1478" s="0" t="s">
        <v>22</v>
      </c>
      <c r="E1478" s="0" t="s">
        <v>6135</v>
      </c>
      <c r="F1478" s="0" t="s">
        <v>1257</v>
      </c>
      <c r="G1478" s="0" t="s">
        <v>1307</v>
      </c>
      <c r="H1478" s="0" t="s">
        <v>1307</v>
      </c>
      <c r="I1478" s="0" t="s">
        <v>1308</v>
      </c>
      <c r="J1478" s="0" t="s">
        <v>6190</v>
      </c>
      <c r="K1478" s="0" t="s">
        <v>6191</v>
      </c>
      <c r="L1478" s="0" t="s">
        <v>6196</v>
      </c>
      <c r="M1478" s="0" t="s">
        <v>976</v>
      </c>
      <c r="N1478" s="0" t="s">
        <v>98</v>
      </c>
      <c r="O1478" s="0" t="s">
        <v>1307</v>
      </c>
      <c r="P1478" s="0" t="s">
        <v>1307</v>
      </c>
      <c r="Q1478" s="0" t="s">
        <v>1308</v>
      </c>
      <c r="R1478" s="0" t="s">
        <v>6190</v>
      </c>
      <c r="S1478" s="0" t="s">
        <v>6191</v>
      </c>
      <c r="T1478" s="0" t="s">
        <v>3604</v>
      </c>
      <c r="U1478" s="0" t="s">
        <v>3707</v>
      </c>
      <c r="V1478" s="0" t="s">
        <v>3726</v>
      </c>
      <c r="W1478" s="0" t="s">
        <v>3607</v>
      </c>
      <c r="X1478" s="0" t="s">
        <v>3700</v>
      </c>
      <c r="Y1478" s="0" t="s">
        <v>3605</v>
      </c>
      <c r="Z1478" s="0" t="s">
        <v>6161</v>
      </c>
      <c r="AA1478" s="0" t="s">
        <v>6162</v>
      </c>
      <c r="AB1478" s="0" t="s">
        <v>6163</v>
      </c>
      <c r="AC1478" s="0" t="s">
        <v>19</v>
      </c>
      <c r="AD1478" s="0" t="s">
        <v>19</v>
      </c>
      <c r="AE1478" s="0" t="s">
        <v>61</v>
      </c>
      <c r="AF1478" s="0" t="s">
        <v>22</v>
      </c>
      <c r="AG1478" s="0" t="s">
        <v>22</v>
      </c>
      <c r="AH1478" s="0" t="s">
        <v>22</v>
      </c>
      <c r="AI1478" s="0" t="s">
        <v>22</v>
      </c>
      <c r="AJ1478" s="0" t="s">
        <v>3721</v>
      </c>
      <c r="AK1478" s="0" t="s">
        <v>3721</v>
      </c>
    </row>
    <row customHeight="1" ht="11.25">
      <c r="A1479" s="0" t="s">
        <v>22</v>
      </c>
      <c r="B1479" s="0" t="s">
        <v>48</v>
      </c>
      <c r="C1479" s="0" t="s">
        <v>50</v>
      </c>
      <c r="D1479" s="0" t="s">
        <v>22</v>
      </c>
      <c r="E1479" s="0" t="s">
        <v>6135</v>
      </c>
      <c r="F1479" s="0" t="s">
        <v>1257</v>
      </c>
      <c r="G1479" s="0" t="s">
        <v>166</v>
      </c>
      <c r="H1479" s="0" t="s">
        <v>166</v>
      </c>
      <c r="I1479" s="0" t="s">
        <v>167</v>
      </c>
      <c r="J1479" s="0" t="s">
        <v>6158</v>
      </c>
      <c r="K1479" s="0" t="s">
        <v>6197</v>
      </c>
      <c r="L1479" s="0" t="s">
        <v>6160</v>
      </c>
      <c r="M1479" s="0" t="s">
        <v>976</v>
      </c>
      <c r="N1479" s="0" t="s">
        <v>98</v>
      </c>
      <c r="O1479" s="0" t="s">
        <v>166</v>
      </c>
      <c r="P1479" s="0" t="s">
        <v>166</v>
      </c>
      <c r="Q1479" s="0" t="s">
        <v>167</v>
      </c>
      <c r="R1479" s="0" t="s">
        <v>6158</v>
      </c>
      <c r="S1479" s="0" t="s">
        <v>6197</v>
      </c>
      <c r="T1479" s="0" t="s">
        <v>3604</v>
      </c>
      <c r="U1479" s="0" t="s">
        <v>3707</v>
      </c>
      <c r="V1479" s="0" t="s">
        <v>3726</v>
      </c>
      <c r="W1479" s="0" t="s">
        <v>3607</v>
      </c>
      <c r="X1479" s="0" t="s">
        <v>3700</v>
      </c>
      <c r="Y1479" s="0" t="s">
        <v>3605</v>
      </c>
      <c r="Z1479" s="0" t="s">
        <v>6161</v>
      </c>
      <c r="AA1479" s="0" t="s">
        <v>6162</v>
      </c>
      <c r="AB1479" s="0" t="s">
        <v>6163</v>
      </c>
      <c r="AC1479" s="0" t="s">
        <v>19</v>
      </c>
      <c r="AD1479" s="0" t="s">
        <v>19</v>
      </c>
      <c r="AE1479" s="0" t="s">
        <v>61</v>
      </c>
      <c r="AF1479" s="0" t="s">
        <v>22</v>
      </c>
      <c r="AG1479" s="0" t="s">
        <v>22</v>
      </c>
      <c r="AH1479" s="0" t="s">
        <v>22</v>
      </c>
      <c r="AI1479" s="0" t="s">
        <v>22</v>
      </c>
      <c r="AJ1479" s="0" t="s">
        <v>5229</v>
      </c>
      <c r="AK1479" s="0" t="s">
        <v>3802</v>
      </c>
    </row>
    <row customHeight="1" ht="11.25">
      <c r="A1480" s="0" t="s">
        <v>22</v>
      </c>
      <c r="B1480" s="0" t="s">
        <v>48</v>
      </c>
      <c r="C1480" s="0" t="s">
        <v>50</v>
      </c>
      <c r="D1480" s="0" t="s">
        <v>22</v>
      </c>
      <c r="E1480" s="0" t="s">
        <v>6135</v>
      </c>
      <c r="F1480" s="0" t="s">
        <v>1257</v>
      </c>
      <c r="G1480" s="0" t="s">
        <v>166</v>
      </c>
      <c r="H1480" s="0" t="s">
        <v>166</v>
      </c>
      <c r="I1480" s="0" t="s">
        <v>167</v>
      </c>
      <c r="J1480" s="0" t="s">
        <v>1309</v>
      </c>
      <c r="K1480" s="0" t="s">
        <v>4952</v>
      </c>
      <c r="L1480" s="0" t="s">
        <v>6173</v>
      </c>
      <c r="M1480" s="0" t="s">
        <v>976</v>
      </c>
      <c r="N1480" s="0" t="s">
        <v>98</v>
      </c>
      <c r="O1480" s="0" t="s">
        <v>166</v>
      </c>
      <c r="P1480" s="0" t="s">
        <v>166</v>
      </c>
      <c r="Q1480" s="0" t="s">
        <v>167</v>
      </c>
      <c r="R1480" s="0" t="s">
        <v>1309</v>
      </c>
      <c r="S1480" s="0" t="s">
        <v>4952</v>
      </c>
      <c r="T1480" s="0" t="s">
        <v>3604</v>
      </c>
      <c r="U1480" s="0" t="s">
        <v>3707</v>
      </c>
      <c r="V1480" s="0" t="s">
        <v>3726</v>
      </c>
      <c r="W1480" s="0" t="s">
        <v>3607</v>
      </c>
      <c r="X1480" s="0" t="s">
        <v>3700</v>
      </c>
      <c r="Y1480" s="0" t="s">
        <v>3605</v>
      </c>
      <c r="Z1480" s="0" t="s">
        <v>6161</v>
      </c>
      <c r="AA1480" s="0" t="s">
        <v>6162</v>
      </c>
      <c r="AB1480" s="0" t="s">
        <v>6163</v>
      </c>
      <c r="AC1480" s="0" t="s">
        <v>19</v>
      </c>
      <c r="AD1480" s="0" t="s">
        <v>19</v>
      </c>
      <c r="AE1480" s="0" t="s">
        <v>61</v>
      </c>
      <c r="AF1480" s="0" t="s">
        <v>22</v>
      </c>
      <c r="AG1480" s="0" t="s">
        <v>22</v>
      </c>
      <c r="AH1480" s="0" t="s">
        <v>22</v>
      </c>
      <c r="AI1480" s="0" t="s">
        <v>22</v>
      </c>
      <c r="AJ1480" s="0" t="s">
        <v>5229</v>
      </c>
      <c r="AK1480" s="0" t="s">
        <v>3802</v>
      </c>
    </row>
    <row customHeight="1" ht="11.25">
      <c r="A1481" s="0" t="s">
        <v>22</v>
      </c>
      <c r="B1481" s="0" t="s">
        <v>48</v>
      </c>
      <c r="C1481" s="0" t="s">
        <v>50</v>
      </c>
      <c r="D1481" s="0" t="s">
        <v>22</v>
      </c>
      <c r="E1481" s="0" t="s">
        <v>6135</v>
      </c>
      <c r="F1481" s="0" t="s">
        <v>1257</v>
      </c>
      <c r="G1481" s="0" t="s">
        <v>166</v>
      </c>
      <c r="H1481" s="0" t="s">
        <v>166</v>
      </c>
      <c r="I1481" s="0" t="s">
        <v>167</v>
      </c>
      <c r="J1481" s="0" t="s">
        <v>1309</v>
      </c>
      <c r="K1481" s="0" t="s">
        <v>4952</v>
      </c>
      <c r="L1481" s="0" t="s">
        <v>6169</v>
      </c>
      <c r="M1481" s="0" t="s">
        <v>976</v>
      </c>
      <c r="N1481" s="0" t="s">
        <v>98</v>
      </c>
      <c r="O1481" s="0" t="s">
        <v>166</v>
      </c>
      <c r="P1481" s="0" t="s">
        <v>166</v>
      </c>
      <c r="Q1481" s="0" t="s">
        <v>167</v>
      </c>
      <c r="R1481" s="0" t="s">
        <v>1309</v>
      </c>
      <c r="S1481" s="0" t="s">
        <v>4952</v>
      </c>
      <c r="T1481" s="0" t="s">
        <v>3604</v>
      </c>
      <c r="U1481" s="0" t="s">
        <v>3707</v>
      </c>
      <c r="V1481" s="0" t="s">
        <v>3726</v>
      </c>
      <c r="W1481" s="0" t="s">
        <v>3607</v>
      </c>
      <c r="X1481" s="0" t="s">
        <v>3700</v>
      </c>
      <c r="Y1481" s="0" t="s">
        <v>3605</v>
      </c>
      <c r="Z1481" s="0" t="s">
        <v>6161</v>
      </c>
      <c r="AA1481" s="0" t="s">
        <v>6162</v>
      </c>
      <c r="AB1481" s="0" t="s">
        <v>6163</v>
      </c>
      <c r="AC1481" s="0" t="s">
        <v>19</v>
      </c>
      <c r="AD1481" s="0" t="s">
        <v>19</v>
      </c>
      <c r="AE1481" s="0" t="s">
        <v>61</v>
      </c>
      <c r="AF1481" s="0" t="s">
        <v>22</v>
      </c>
      <c r="AG1481" s="0" t="s">
        <v>22</v>
      </c>
      <c r="AH1481" s="0" t="s">
        <v>22</v>
      </c>
      <c r="AI1481" s="0" t="s">
        <v>22</v>
      </c>
      <c r="AJ1481" s="0" t="s">
        <v>5623</v>
      </c>
      <c r="AK1481" s="0" t="s">
        <v>5590</v>
      </c>
    </row>
    <row customHeight="1" ht="11.25">
      <c r="A1482" s="0" t="s">
        <v>22</v>
      </c>
      <c r="B1482" s="0" t="s">
        <v>48</v>
      </c>
      <c r="C1482" s="0" t="s">
        <v>50</v>
      </c>
      <c r="D1482" s="0" t="s">
        <v>22</v>
      </c>
      <c r="E1482" s="0" t="s">
        <v>6135</v>
      </c>
      <c r="F1482" s="0" t="s">
        <v>1257</v>
      </c>
      <c r="G1482" s="0" t="s">
        <v>166</v>
      </c>
      <c r="H1482" s="0" t="s">
        <v>166</v>
      </c>
      <c r="I1482" s="0" t="s">
        <v>167</v>
      </c>
      <c r="J1482" s="0" t="s">
        <v>1309</v>
      </c>
      <c r="K1482" s="0" t="s">
        <v>4952</v>
      </c>
      <c r="L1482" s="0" t="s">
        <v>6172</v>
      </c>
      <c r="M1482" s="0" t="s">
        <v>976</v>
      </c>
      <c r="N1482" s="0" t="s">
        <v>98</v>
      </c>
      <c r="O1482" s="0" t="s">
        <v>166</v>
      </c>
      <c r="P1482" s="0" t="s">
        <v>166</v>
      </c>
      <c r="Q1482" s="0" t="s">
        <v>167</v>
      </c>
      <c r="R1482" s="0" t="s">
        <v>1309</v>
      </c>
      <c r="S1482" s="0" t="s">
        <v>4952</v>
      </c>
      <c r="T1482" s="0" t="s">
        <v>3604</v>
      </c>
      <c r="U1482" s="0" t="s">
        <v>3707</v>
      </c>
      <c r="V1482" s="0" t="s">
        <v>3726</v>
      </c>
      <c r="W1482" s="0" t="s">
        <v>3607</v>
      </c>
      <c r="X1482" s="0" t="s">
        <v>3700</v>
      </c>
      <c r="Y1482" s="0" t="s">
        <v>3605</v>
      </c>
      <c r="Z1482" s="0" t="s">
        <v>6161</v>
      </c>
      <c r="AA1482" s="0" t="s">
        <v>6162</v>
      </c>
      <c r="AB1482" s="0" t="s">
        <v>6163</v>
      </c>
      <c r="AC1482" s="0" t="s">
        <v>19</v>
      </c>
      <c r="AD1482" s="0" t="s">
        <v>19</v>
      </c>
      <c r="AE1482" s="0" t="s">
        <v>61</v>
      </c>
      <c r="AF1482" s="0" t="s">
        <v>22</v>
      </c>
      <c r="AG1482" s="0" t="s">
        <v>22</v>
      </c>
      <c r="AH1482" s="0" t="s">
        <v>22</v>
      </c>
      <c r="AI1482" s="0" t="s">
        <v>22</v>
      </c>
      <c r="AJ1482" s="0" t="s">
        <v>5229</v>
      </c>
      <c r="AK1482" s="0" t="s">
        <v>3802</v>
      </c>
    </row>
    <row customHeight="1" ht="11.25">
      <c r="A1483" s="0" t="s">
        <v>22</v>
      </c>
      <c r="B1483" s="0" t="s">
        <v>48</v>
      </c>
      <c r="C1483" s="0" t="s">
        <v>50</v>
      </c>
      <c r="D1483" s="0" t="s">
        <v>22</v>
      </c>
      <c r="E1483" s="0" t="s">
        <v>6135</v>
      </c>
      <c r="F1483" s="0" t="s">
        <v>1257</v>
      </c>
      <c r="G1483" s="0" t="s">
        <v>166</v>
      </c>
      <c r="H1483" s="0" t="s">
        <v>166</v>
      </c>
      <c r="I1483" s="0" t="s">
        <v>167</v>
      </c>
      <c r="J1483" s="0" t="s">
        <v>1309</v>
      </c>
      <c r="K1483" s="0" t="s">
        <v>4952</v>
      </c>
      <c r="L1483" s="0" t="s">
        <v>6166</v>
      </c>
      <c r="M1483" s="0" t="s">
        <v>976</v>
      </c>
      <c r="N1483" s="0" t="s">
        <v>98</v>
      </c>
      <c r="O1483" s="0" t="s">
        <v>166</v>
      </c>
      <c r="P1483" s="0" t="s">
        <v>166</v>
      </c>
      <c r="Q1483" s="0" t="s">
        <v>167</v>
      </c>
      <c r="R1483" s="0" t="s">
        <v>1309</v>
      </c>
      <c r="S1483" s="0" t="s">
        <v>4952</v>
      </c>
      <c r="T1483" s="0" t="s">
        <v>3604</v>
      </c>
      <c r="U1483" s="0" t="s">
        <v>3707</v>
      </c>
      <c r="V1483" s="0" t="s">
        <v>3726</v>
      </c>
      <c r="W1483" s="0" t="s">
        <v>3607</v>
      </c>
      <c r="X1483" s="0" t="s">
        <v>3700</v>
      </c>
      <c r="Y1483" s="0" t="s">
        <v>3605</v>
      </c>
      <c r="Z1483" s="0" t="s">
        <v>6161</v>
      </c>
      <c r="AA1483" s="0" t="s">
        <v>6162</v>
      </c>
      <c r="AB1483" s="0" t="s">
        <v>6163</v>
      </c>
      <c r="AC1483" s="0" t="s">
        <v>19</v>
      </c>
      <c r="AD1483" s="0" t="s">
        <v>19</v>
      </c>
      <c r="AE1483" s="0" t="s">
        <v>61</v>
      </c>
      <c r="AF1483" s="0" t="s">
        <v>22</v>
      </c>
      <c r="AG1483" s="0" t="s">
        <v>22</v>
      </c>
      <c r="AH1483" s="0" t="s">
        <v>22</v>
      </c>
      <c r="AI1483" s="0" t="s">
        <v>22</v>
      </c>
      <c r="AJ1483" s="0" t="s">
        <v>5623</v>
      </c>
      <c r="AK1483" s="0" t="s">
        <v>157</v>
      </c>
    </row>
    <row customHeight="1" ht="11.25">
      <c r="A1484" s="0" t="s">
        <v>22</v>
      </c>
      <c r="B1484" s="0" t="s">
        <v>48</v>
      </c>
      <c r="C1484" s="0" t="s">
        <v>50</v>
      </c>
      <c r="D1484" s="0" t="s">
        <v>22</v>
      </c>
      <c r="E1484" s="0" t="s">
        <v>6135</v>
      </c>
      <c r="F1484" s="0" t="s">
        <v>1257</v>
      </c>
      <c r="G1484" s="0" t="s">
        <v>166</v>
      </c>
      <c r="H1484" s="0" t="s">
        <v>166</v>
      </c>
      <c r="I1484" s="0" t="s">
        <v>167</v>
      </c>
      <c r="J1484" s="0" t="s">
        <v>1309</v>
      </c>
      <c r="K1484" s="0" t="s">
        <v>4952</v>
      </c>
      <c r="L1484" s="0" t="s">
        <v>4511</v>
      </c>
      <c r="M1484" s="0" t="s">
        <v>976</v>
      </c>
      <c r="N1484" s="0" t="s">
        <v>98</v>
      </c>
      <c r="O1484" s="0" t="s">
        <v>166</v>
      </c>
      <c r="P1484" s="0" t="s">
        <v>166</v>
      </c>
      <c r="Q1484" s="0" t="s">
        <v>167</v>
      </c>
      <c r="R1484" s="0" t="s">
        <v>1309</v>
      </c>
      <c r="S1484" s="0" t="s">
        <v>4952</v>
      </c>
      <c r="T1484" s="0" t="s">
        <v>3604</v>
      </c>
      <c r="U1484" s="0" t="s">
        <v>3707</v>
      </c>
      <c r="V1484" s="0" t="s">
        <v>3726</v>
      </c>
      <c r="W1484" s="0" t="s">
        <v>3607</v>
      </c>
      <c r="X1484" s="0" t="s">
        <v>3700</v>
      </c>
      <c r="Y1484" s="0" t="s">
        <v>3605</v>
      </c>
      <c r="Z1484" s="0" t="s">
        <v>6161</v>
      </c>
      <c r="AA1484" s="0" t="s">
        <v>6162</v>
      </c>
      <c r="AB1484" s="0" t="s">
        <v>6163</v>
      </c>
      <c r="AC1484" s="0" t="s">
        <v>19</v>
      </c>
      <c r="AD1484" s="0" t="s">
        <v>19</v>
      </c>
      <c r="AE1484" s="0" t="s">
        <v>61</v>
      </c>
      <c r="AF1484" s="0" t="s">
        <v>22</v>
      </c>
      <c r="AG1484" s="0" t="s">
        <v>22</v>
      </c>
      <c r="AH1484" s="0" t="s">
        <v>22</v>
      </c>
      <c r="AI1484" s="0" t="s">
        <v>22</v>
      </c>
      <c r="AJ1484" s="0" t="s">
        <v>5229</v>
      </c>
      <c r="AK1484" s="0" t="s">
        <v>3802</v>
      </c>
    </row>
    <row customHeight="1" ht="11.25">
      <c r="A1485" s="0" t="s">
        <v>22</v>
      </c>
      <c r="B1485" s="0" t="s">
        <v>48</v>
      </c>
      <c r="C1485" s="0" t="s">
        <v>50</v>
      </c>
      <c r="D1485" s="0" t="s">
        <v>22</v>
      </c>
      <c r="E1485" s="0" t="s">
        <v>6135</v>
      </c>
      <c r="F1485" s="0" t="s">
        <v>1257</v>
      </c>
      <c r="G1485" s="0" t="s">
        <v>166</v>
      </c>
      <c r="H1485" s="0" t="s">
        <v>166</v>
      </c>
      <c r="I1485" s="0" t="s">
        <v>167</v>
      </c>
      <c r="J1485" s="0" t="s">
        <v>1309</v>
      </c>
      <c r="K1485" s="0" t="s">
        <v>4952</v>
      </c>
      <c r="L1485" s="0" t="s">
        <v>6167</v>
      </c>
      <c r="M1485" s="0" t="s">
        <v>976</v>
      </c>
      <c r="N1485" s="0" t="s">
        <v>98</v>
      </c>
      <c r="O1485" s="0" t="s">
        <v>166</v>
      </c>
      <c r="P1485" s="0" t="s">
        <v>166</v>
      </c>
      <c r="Q1485" s="0" t="s">
        <v>167</v>
      </c>
      <c r="R1485" s="0" t="s">
        <v>1309</v>
      </c>
      <c r="S1485" s="0" t="s">
        <v>4952</v>
      </c>
      <c r="T1485" s="0" t="s">
        <v>3604</v>
      </c>
      <c r="U1485" s="0" t="s">
        <v>3707</v>
      </c>
      <c r="V1485" s="0" t="s">
        <v>3726</v>
      </c>
      <c r="W1485" s="0" t="s">
        <v>3607</v>
      </c>
      <c r="X1485" s="0" t="s">
        <v>3700</v>
      </c>
      <c r="Y1485" s="0" t="s">
        <v>3605</v>
      </c>
      <c r="Z1485" s="0" t="s">
        <v>6161</v>
      </c>
      <c r="AA1485" s="0" t="s">
        <v>6162</v>
      </c>
      <c r="AB1485" s="0" t="s">
        <v>6163</v>
      </c>
      <c r="AC1485" s="0" t="s">
        <v>19</v>
      </c>
      <c r="AD1485" s="0" t="s">
        <v>19</v>
      </c>
      <c r="AE1485" s="0" t="s">
        <v>61</v>
      </c>
      <c r="AF1485" s="0" t="s">
        <v>22</v>
      </c>
      <c r="AG1485" s="0" t="s">
        <v>22</v>
      </c>
      <c r="AH1485" s="0" t="s">
        <v>22</v>
      </c>
      <c r="AI1485" s="0" t="s">
        <v>22</v>
      </c>
      <c r="AJ1485" s="0" t="s">
        <v>5229</v>
      </c>
      <c r="AK1485" s="0" t="s">
        <v>3802</v>
      </c>
    </row>
    <row customHeight="1" ht="11.25">
      <c r="A1486" s="0" t="s">
        <v>22</v>
      </c>
      <c r="B1486" s="0" t="s">
        <v>48</v>
      </c>
      <c r="C1486" s="0" t="s">
        <v>50</v>
      </c>
      <c r="D1486" s="0" t="s">
        <v>22</v>
      </c>
      <c r="E1486" s="0" t="s">
        <v>6135</v>
      </c>
      <c r="F1486" s="0" t="s">
        <v>1257</v>
      </c>
      <c r="G1486" s="0" t="s">
        <v>166</v>
      </c>
      <c r="H1486" s="0" t="s">
        <v>166</v>
      </c>
      <c r="I1486" s="0" t="s">
        <v>167</v>
      </c>
      <c r="J1486" s="0" t="s">
        <v>1309</v>
      </c>
      <c r="K1486" s="0" t="s">
        <v>4952</v>
      </c>
      <c r="L1486" s="0" t="s">
        <v>6164</v>
      </c>
      <c r="M1486" s="0" t="s">
        <v>976</v>
      </c>
      <c r="N1486" s="0" t="s">
        <v>98</v>
      </c>
      <c r="O1486" s="0" t="s">
        <v>166</v>
      </c>
      <c r="P1486" s="0" t="s">
        <v>166</v>
      </c>
      <c r="Q1486" s="0" t="s">
        <v>167</v>
      </c>
      <c r="R1486" s="0" t="s">
        <v>1309</v>
      </c>
      <c r="S1486" s="0" t="s">
        <v>4952</v>
      </c>
      <c r="T1486" s="0" t="s">
        <v>3604</v>
      </c>
      <c r="U1486" s="0" t="s">
        <v>3707</v>
      </c>
      <c r="V1486" s="0" t="s">
        <v>3726</v>
      </c>
      <c r="W1486" s="0" t="s">
        <v>3607</v>
      </c>
      <c r="X1486" s="0" t="s">
        <v>3700</v>
      </c>
      <c r="Y1486" s="0" t="s">
        <v>3605</v>
      </c>
      <c r="Z1486" s="0" t="s">
        <v>6161</v>
      </c>
      <c r="AA1486" s="0" t="s">
        <v>6162</v>
      </c>
      <c r="AB1486" s="0" t="s">
        <v>6163</v>
      </c>
      <c r="AC1486" s="0" t="s">
        <v>19</v>
      </c>
      <c r="AD1486" s="0" t="s">
        <v>19</v>
      </c>
      <c r="AE1486" s="0" t="s">
        <v>61</v>
      </c>
      <c r="AF1486" s="0" t="s">
        <v>22</v>
      </c>
      <c r="AG1486" s="0" t="s">
        <v>22</v>
      </c>
      <c r="AH1486" s="0" t="s">
        <v>22</v>
      </c>
      <c r="AI1486" s="0" t="s">
        <v>22</v>
      </c>
      <c r="AJ1486" s="0" t="s">
        <v>6165</v>
      </c>
      <c r="AK1486" s="0" t="s">
        <v>5590</v>
      </c>
    </row>
    <row customHeight="1" ht="11.25">
      <c r="A1487" s="0" t="s">
        <v>22</v>
      </c>
      <c r="B1487" s="0" t="s">
        <v>48</v>
      </c>
      <c r="C1487" s="0" t="s">
        <v>50</v>
      </c>
      <c r="D1487" s="0" t="s">
        <v>22</v>
      </c>
      <c r="E1487" s="0" t="s">
        <v>6135</v>
      </c>
      <c r="F1487" s="0" t="s">
        <v>1257</v>
      </c>
      <c r="G1487" s="0" t="s">
        <v>166</v>
      </c>
      <c r="H1487" s="0" t="s">
        <v>166</v>
      </c>
      <c r="I1487" s="0" t="s">
        <v>167</v>
      </c>
      <c r="J1487" s="0" t="s">
        <v>1309</v>
      </c>
      <c r="K1487" s="0" t="s">
        <v>4952</v>
      </c>
      <c r="L1487" s="0" t="s">
        <v>4091</v>
      </c>
      <c r="M1487" s="0" t="s">
        <v>976</v>
      </c>
      <c r="N1487" s="0" t="s">
        <v>98</v>
      </c>
      <c r="O1487" s="0" t="s">
        <v>166</v>
      </c>
      <c r="P1487" s="0" t="s">
        <v>166</v>
      </c>
      <c r="Q1487" s="0" t="s">
        <v>167</v>
      </c>
      <c r="R1487" s="0" t="s">
        <v>1309</v>
      </c>
      <c r="S1487" s="0" t="s">
        <v>4952</v>
      </c>
      <c r="T1487" s="0" t="s">
        <v>3604</v>
      </c>
      <c r="U1487" s="0" t="s">
        <v>3707</v>
      </c>
      <c r="V1487" s="0" t="s">
        <v>3726</v>
      </c>
      <c r="W1487" s="0" t="s">
        <v>3607</v>
      </c>
      <c r="X1487" s="0" t="s">
        <v>3700</v>
      </c>
      <c r="Y1487" s="0" t="s">
        <v>3605</v>
      </c>
      <c r="Z1487" s="0" t="s">
        <v>6161</v>
      </c>
      <c r="AA1487" s="0" t="s">
        <v>6170</v>
      </c>
      <c r="AB1487" s="0" t="s">
        <v>6163</v>
      </c>
      <c r="AC1487" s="0" t="s">
        <v>19</v>
      </c>
      <c r="AD1487" s="0" t="s">
        <v>19</v>
      </c>
      <c r="AE1487" s="0" t="s">
        <v>61</v>
      </c>
      <c r="AF1487" s="0" t="s">
        <v>22</v>
      </c>
      <c r="AG1487" s="0" t="s">
        <v>22</v>
      </c>
      <c r="AH1487" s="0" t="s">
        <v>22</v>
      </c>
      <c r="AI1487" s="0" t="s">
        <v>22</v>
      </c>
      <c r="AJ1487" s="0" t="s">
        <v>5229</v>
      </c>
      <c r="AK1487" s="0" t="s">
        <v>3802</v>
      </c>
    </row>
    <row customHeight="1" ht="11.25">
      <c r="A1488" s="0" t="s">
        <v>22</v>
      </c>
      <c r="B1488" s="0" t="s">
        <v>48</v>
      </c>
      <c r="C1488" s="0" t="s">
        <v>50</v>
      </c>
      <c r="D1488" s="0" t="s">
        <v>22</v>
      </c>
      <c r="E1488" s="0" t="s">
        <v>6135</v>
      </c>
      <c r="F1488" s="0" t="s">
        <v>1257</v>
      </c>
      <c r="G1488" s="0" t="s">
        <v>166</v>
      </c>
      <c r="H1488" s="0" t="s">
        <v>166</v>
      </c>
      <c r="I1488" s="0" t="s">
        <v>167</v>
      </c>
      <c r="J1488" s="0" t="s">
        <v>1309</v>
      </c>
      <c r="K1488" s="0" t="s">
        <v>4952</v>
      </c>
      <c r="L1488" s="0" t="s">
        <v>3776</v>
      </c>
      <c r="M1488" s="0" t="s">
        <v>976</v>
      </c>
      <c r="N1488" s="0" t="s">
        <v>98</v>
      </c>
      <c r="O1488" s="0" t="s">
        <v>166</v>
      </c>
      <c r="P1488" s="0" t="s">
        <v>166</v>
      </c>
      <c r="Q1488" s="0" t="s">
        <v>167</v>
      </c>
      <c r="R1488" s="0" t="s">
        <v>1309</v>
      </c>
      <c r="S1488" s="0" t="s">
        <v>4952</v>
      </c>
      <c r="T1488" s="0" t="s">
        <v>3604</v>
      </c>
      <c r="U1488" s="0" t="s">
        <v>3707</v>
      </c>
      <c r="V1488" s="0" t="s">
        <v>3726</v>
      </c>
      <c r="W1488" s="0" t="s">
        <v>3607</v>
      </c>
      <c r="X1488" s="0" t="s">
        <v>3700</v>
      </c>
      <c r="Y1488" s="0" t="s">
        <v>3605</v>
      </c>
      <c r="Z1488" s="0" t="s">
        <v>6161</v>
      </c>
      <c r="AA1488" s="0" t="s">
        <v>6162</v>
      </c>
      <c r="AB1488" s="0" t="s">
        <v>6163</v>
      </c>
      <c r="AC1488" s="0" t="s">
        <v>19</v>
      </c>
      <c r="AD1488" s="0" t="s">
        <v>19</v>
      </c>
      <c r="AE1488" s="0" t="s">
        <v>61</v>
      </c>
      <c r="AF1488" s="0" t="s">
        <v>22</v>
      </c>
      <c r="AG1488" s="0" t="s">
        <v>22</v>
      </c>
      <c r="AH1488" s="0" t="s">
        <v>22</v>
      </c>
      <c r="AI1488" s="0" t="s">
        <v>22</v>
      </c>
      <c r="AJ1488" s="0" t="s">
        <v>5229</v>
      </c>
      <c r="AK1488" s="0" t="s">
        <v>3802</v>
      </c>
    </row>
    <row customHeight="1" ht="11.25">
      <c r="A1489" s="0" t="s">
        <v>22</v>
      </c>
      <c r="B1489" s="0" t="s">
        <v>48</v>
      </c>
      <c r="C1489" s="0" t="s">
        <v>50</v>
      </c>
      <c r="D1489" s="0" t="s">
        <v>22</v>
      </c>
      <c r="E1489" s="0" t="s">
        <v>6135</v>
      </c>
      <c r="F1489" s="0" t="s">
        <v>1257</v>
      </c>
      <c r="G1489" s="0" t="s">
        <v>166</v>
      </c>
      <c r="H1489" s="0" t="s">
        <v>166</v>
      </c>
      <c r="I1489" s="0" t="s">
        <v>167</v>
      </c>
      <c r="J1489" s="0" t="s">
        <v>1309</v>
      </c>
      <c r="K1489" s="0" t="s">
        <v>4952</v>
      </c>
      <c r="L1489" s="0" t="s">
        <v>6068</v>
      </c>
      <c r="M1489" s="0" t="s">
        <v>976</v>
      </c>
      <c r="N1489" s="0" t="s">
        <v>98</v>
      </c>
      <c r="O1489" s="0" t="s">
        <v>166</v>
      </c>
      <c r="P1489" s="0" t="s">
        <v>166</v>
      </c>
      <c r="Q1489" s="0" t="s">
        <v>167</v>
      </c>
      <c r="R1489" s="0" t="s">
        <v>1309</v>
      </c>
      <c r="S1489" s="0" t="s">
        <v>4952</v>
      </c>
      <c r="T1489" s="0" t="s">
        <v>3604</v>
      </c>
      <c r="U1489" s="0" t="s">
        <v>3707</v>
      </c>
      <c r="V1489" s="0" t="s">
        <v>3726</v>
      </c>
      <c r="W1489" s="0" t="s">
        <v>3607</v>
      </c>
      <c r="X1489" s="0" t="s">
        <v>3700</v>
      </c>
      <c r="Y1489" s="0" t="s">
        <v>3605</v>
      </c>
      <c r="Z1489" s="0" t="s">
        <v>6161</v>
      </c>
      <c r="AA1489" s="0" t="s">
        <v>6162</v>
      </c>
      <c r="AB1489" s="0" t="s">
        <v>6163</v>
      </c>
      <c r="AC1489" s="0" t="s">
        <v>19</v>
      </c>
      <c r="AD1489" s="0" t="s">
        <v>19</v>
      </c>
      <c r="AE1489" s="0" t="s">
        <v>61</v>
      </c>
      <c r="AF1489" s="0" t="s">
        <v>22</v>
      </c>
      <c r="AG1489" s="0" t="s">
        <v>22</v>
      </c>
      <c r="AH1489" s="0" t="s">
        <v>22</v>
      </c>
      <c r="AI1489" s="0" t="s">
        <v>22</v>
      </c>
      <c r="AJ1489" s="0" t="s">
        <v>5623</v>
      </c>
      <c r="AK1489" s="0" t="s">
        <v>5590</v>
      </c>
    </row>
    <row customHeight="1" ht="11.25">
      <c r="A1490" s="0" t="s">
        <v>22</v>
      </c>
      <c r="B1490" s="0" t="s">
        <v>48</v>
      </c>
      <c r="C1490" s="0" t="s">
        <v>50</v>
      </c>
      <c r="D1490" s="0" t="s">
        <v>22</v>
      </c>
      <c r="E1490" s="0" t="s">
        <v>6135</v>
      </c>
      <c r="F1490" s="0" t="s">
        <v>1257</v>
      </c>
      <c r="G1490" s="0" t="s">
        <v>166</v>
      </c>
      <c r="H1490" s="0" t="s">
        <v>166</v>
      </c>
      <c r="I1490" s="0" t="s">
        <v>167</v>
      </c>
      <c r="J1490" s="0" t="s">
        <v>1309</v>
      </c>
      <c r="K1490" s="0" t="s">
        <v>4952</v>
      </c>
      <c r="L1490" s="0" t="s">
        <v>6171</v>
      </c>
      <c r="M1490" s="0" t="s">
        <v>976</v>
      </c>
      <c r="N1490" s="0" t="s">
        <v>98</v>
      </c>
      <c r="O1490" s="0" t="s">
        <v>166</v>
      </c>
      <c r="P1490" s="0" t="s">
        <v>166</v>
      </c>
      <c r="Q1490" s="0" t="s">
        <v>167</v>
      </c>
      <c r="R1490" s="0" t="s">
        <v>1309</v>
      </c>
      <c r="S1490" s="0" t="s">
        <v>4952</v>
      </c>
      <c r="T1490" s="0" t="s">
        <v>3604</v>
      </c>
      <c r="U1490" s="0" t="s">
        <v>3707</v>
      </c>
      <c r="V1490" s="0" t="s">
        <v>3726</v>
      </c>
      <c r="W1490" s="0" t="s">
        <v>3607</v>
      </c>
      <c r="X1490" s="0" t="s">
        <v>3700</v>
      </c>
      <c r="Y1490" s="0" t="s">
        <v>3605</v>
      </c>
      <c r="Z1490" s="0" t="s">
        <v>6161</v>
      </c>
      <c r="AA1490" s="0" t="s">
        <v>6162</v>
      </c>
      <c r="AB1490" s="0" t="s">
        <v>6163</v>
      </c>
      <c r="AC1490" s="0" t="s">
        <v>19</v>
      </c>
      <c r="AD1490" s="0" t="s">
        <v>19</v>
      </c>
      <c r="AE1490" s="0" t="s">
        <v>61</v>
      </c>
      <c r="AF1490" s="0" t="s">
        <v>22</v>
      </c>
      <c r="AG1490" s="0" t="s">
        <v>22</v>
      </c>
      <c r="AH1490" s="0" t="s">
        <v>22</v>
      </c>
      <c r="AI1490" s="0" t="s">
        <v>22</v>
      </c>
      <c r="AJ1490" s="0" t="s">
        <v>5229</v>
      </c>
      <c r="AK1490" s="0" t="s">
        <v>3802</v>
      </c>
    </row>
    <row customHeight="1" ht="11.25">
      <c r="A1491" s="0" t="s">
        <v>22</v>
      </c>
      <c r="B1491" s="0" t="s">
        <v>48</v>
      </c>
      <c r="C1491" s="0" t="s">
        <v>50</v>
      </c>
      <c r="D1491" s="0" t="s">
        <v>22</v>
      </c>
      <c r="E1491" s="0" t="s">
        <v>6135</v>
      </c>
      <c r="F1491" s="0" t="s">
        <v>1257</v>
      </c>
      <c r="G1491" s="0" t="s">
        <v>166</v>
      </c>
      <c r="H1491" s="0" t="s">
        <v>166</v>
      </c>
      <c r="I1491" s="0" t="s">
        <v>167</v>
      </c>
      <c r="J1491" s="0" t="s">
        <v>1309</v>
      </c>
      <c r="K1491" s="0" t="s">
        <v>4952</v>
      </c>
      <c r="L1491" s="0" t="s">
        <v>6175</v>
      </c>
      <c r="M1491" s="0" t="s">
        <v>976</v>
      </c>
      <c r="N1491" s="0" t="s">
        <v>98</v>
      </c>
      <c r="O1491" s="0" t="s">
        <v>166</v>
      </c>
      <c r="P1491" s="0" t="s">
        <v>166</v>
      </c>
      <c r="Q1491" s="0" t="s">
        <v>167</v>
      </c>
      <c r="R1491" s="0" t="s">
        <v>1309</v>
      </c>
      <c r="S1491" s="0" t="s">
        <v>4952</v>
      </c>
      <c r="T1491" s="0" t="s">
        <v>3604</v>
      </c>
      <c r="U1491" s="0" t="s">
        <v>3707</v>
      </c>
      <c r="V1491" s="0" t="s">
        <v>3726</v>
      </c>
      <c r="W1491" s="0" t="s">
        <v>3607</v>
      </c>
      <c r="X1491" s="0" t="s">
        <v>3700</v>
      </c>
      <c r="Y1491" s="0" t="s">
        <v>3605</v>
      </c>
      <c r="Z1491" s="0" t="s">
        <v>6161</v>
      </c>
      <c r="AA1491" s="0" t="s">
        <v>6162</v>
      </c>
      <c r="AB1491" s="0" t="s">
        <v>6163</v>
      </c>
      <c r="AC1491" s="0" t="s">
        <v>19</v>
      </c>
      <c r="AD1491" s="0" t="s">
        <v>19</v>
      </c>
      <c r="AE1491" s="0" t="s">
        <v>61</v>
      </c>
      <c r="AF1491" s="0" t="s">
        <v>22</v>
      </c>
      <c r="AG1491" s="0" t="s">
        <v>22</v>
      </c>
      <c r="AH1491" s="0" t="s">
        <v>22</v>
      </c>
      <c r="AI1491" s="0" t="s">
        <v>22</v>
      </c>
      <c r="AJ1491" s="0" t="s">
        <v>5623</v>
      </c>
      <c r="AK1491" s="0" t="s">
        <v>5590</v>
      </c>
    </row>
    <row customHeight="1" ht="11.25">
      <c r="A1492" s="0" t="s">
        <v>22</v>
      </c>
      <c r="B1492" s="0" t="s">
        <v>48</v>
      </c>
      <c r="C1492" s="0" t="s">
        <v>50</v>
      </c>
      <c r="D1492" s="0" t="s">
        <v>22</v>
      </c>
      <c r="E1492" s="0" t="s">
        <v>6135</v>
      </c>
      <c r="F1492" s="0" t="s">
        <v>1257</v>
      </c>
      <c r="G1492" s="0" t="s">
        <v>166</v>
      </c>
      <c r="H1492" s="0" t="s">
        <v>166</v>
      </c>
      <c r="I1492" s="0" t="s">
        <v>167</v>
      </c>
      <c r="J1492" s="0" t="s">
        <v>1309</v>
      </c>
      <c r="K1492" s="0" t="s">
        <v>4952</v>
      </c>
      <c r="L1492" s="0" t="s">
        <v>6034</v>
      </c>
      <c r="M1492" s="0" t="s">
        <v>976</v>
      </c>
      <c r="N1492" s="0" t="s">
        <v>98</v>
      </c>
      <c r="O1492" s="0" t="s">
        <v>166</v>
      </c>
      <c r="P1492" s="0" t="s">
        <v>166</v>
      </c>
      <c r="Q1492" s="0" t="s">
        <v>167</v>
      </c>
      <c r="R1492" s="0" t="s">
        <v>1309</v>
      </c>
      <c r="S1492" s="0" t="s">
        <v>4952</v>
      </c>
      <c r="T1492" s="0" t="s">
        <v>6195</v>
      </c>
      <c r="U1492" s="0" t="s">
        <v>3707</v>
      </c>
      <c r="V1492" s="0" t="s">
        <v>3726</v>
      </c>
      <c r="W1492" s="0" t="s">
        <v>3607</v>
      </c>
      <c r="X1492" s="0" t="s">
        <v>3700</v>
      </c>
      <c r="Y1492" s="0" t="s">
        <v>3605</v>
      </c>
      <c r="Z1492" s="0" t="s">
        <v>6161</v>
      </c>
      <c r="AA1492" s="0" t="s">
        <v>6162</v>
      </c>
      <c r="AB1492" s="0" t="s">
        <v>6163</v>
      </c>
      <c r="AC1492" s="0" t="s">
        <v>19</v>
      </c>
      <c r="AD1492" s="0" t="s">
        <v>19</v>
      </c>
      <c r="AE1492" s="0" t="s">
        <v>61</v>
      </c>
      <c r="AF1492" s="0" t="s">
        <v>22</v>
      </c>
      <c r="AG1492" s="0" t="s">
        <v>22</v>
      </c>
      <c r="AH1492" s="0" t="s">
        <v>22</v>
      </c>
      <c r="AI1492" s="0" t="s">
        <v>22</v>
      </c>
      <c r="AJ1492" s="0" t="s">
        <v>3721</v>
      </c>
      <c r="AK1492" s="0" t="s">
        <v>3721</v>
      </c>
    </row>
    <row customHeight="1" ht="11.25">
      <c r="A1493" s="0" t="s">
        <v>22</v>
      </c>
      <c r="B1493" s="0" t="s">
        <v>48</v>
      </c>
      <c r="C1493" s="0" t="s">
        <v>50</v>
      </c>
      <c r="D1493" s="0" t="s">
        <v>22</v>
      </c>
      <c r="E1493" s="0" t="s">
        <v>6135</v>
      </c>
      <c r="F1493" s="0" t="s">
        <v>1257</v>
      </c>
      <c r="G1493" s="0" t="s">
        <v>166</v>
      </c>
      <c r="H1493" s="0" t="s">
        <v>166</v>
      </c>
      <c r="I1493" s="0" t="s">
        <v>167</v>
      </c>
      <c r="J1493" s="0" t="s">
        <v>1309</v>
      </c>
      <c r="K1493" s="0" t="s">
        <v>4952</v>
      </c>
      <c r="L1493" s="0" t="s">
        <v>6168</v>
      </c>
      <c r="M1493" s="0" t="s">
        <v>976</v>
      </c>
      <c r="N1493" s="0" t="s">
        <v>98</v>
      </c>
      <c r="O1493" s="0" t="s">
        <v>166</v>
      </c>
      <c r="P1493" s="0" t="s">
        <v>166</v>
      </c>
      <c r="Q1493" s="0" t="s">
        <v>167</v>
      </c>
      <c r="R1493" s="0" t="s">
        <v>1309</v>
      </c>
      <c r="S1493" s="0" t="s">
        <v>4952</v>
      </c>
      <c r="T1493" s="0" t="s">
        <v>3604</v>
      </c>
      <c r="U1493" s="0" t="s">
        <v>3707</v>
      </c>
      <c r="V1493" s="0" t="s">
        <v>3726</v>
      </c>
      <c r="W1493" s="0" t="s">
        <v>3607</v>
      </c>
      <c r="X1493" s="0" t="s">
        <v>3700</v>
      </c>
      <c r="Y1493" s="0" t="s">
        <v>3605</v>
      </c>
      <c r="Z1493" s="0" t="s">
        <v>6161</v>
      </c>
      <c r="AA1493" s="0" t="s">
        <v>6162</v>
      </c>
      <c r="AB1493" s="0" t="s">
        <v>6163</v>
      </c>
      <c r="AC1493" s="0" t="s">
        <v>19</v>
      </c>
      <c r="AD1493" s="0" t="s">
        <v>19</v>
      </c>
      <c r="AE1493" s="0" t="s">
        <v>61</v>
      </c>
      <c r="AF1493" s="0" t="s">
        <v>22</v>
      </c>
      <c r="AG1493" s="0" t="s">
        <v>22</v>
      </c>
      <c r="AH1493" s="0" t="s">
        <v>22</v>
      </c>
      <c r="AI1493" s="0" t="s">
        <v>22</v>
      </c>
      <c r="AJ1493" s="0" t="s">
        <v>5623</v>
      </c>
      <c r="AK1493" s="0" t="s">
        <v>5590</v>
      </c>
    </row>
    <row customHeight="1" ht="11.25">
      <c r="A1494" s="0" t="s">
        <v>22</v>
      </c>
      <c r="B1494" s="0" t="s">
        <v>48</v>
      </c>
      <c r="C1494" s="0" t="s">
        <v>50</v>
      </c>
      <c r="D1494" s="0" t="s">
        <v>22</v>
      </c>
      <c r="E1494" s="0" t="s">
        <v>6135</v>
      </c>
      <c r="F1494" s="0" t="s">
        <v>1257</v>
      </c>
      <c r="G1494" s="0" t="s">
        <v>166</v>
      </c>
      <c r="H1494" s="0" t="s">
        <v>166</v>
      </c>
      <c r="I1494" s="0" t="s">
        <v>167</v>
      </c>
      <c r="J1494" s="0" t="s">
        <v>1309</v>
      </c>
      <c r="K1494" s="0" t="s">
        <v>4952</v>
      </c>
      <c r="L1494" s="0" t="s">
        <v>3946</v>
      </c>
      <c r="M1494" s="0" t="s">
        <v>976</v>
      </c>
      <c r="N1494" s="0" t="s">
        <v>98</v>
      </c>
      <c r="O1494" s="0" t="s">
        <v>166</v>
      </c>
      <c r="P1494" s="0" t="s">
        <v>166</v>
      </c>
      <c r="Q1494" s="0" t="s">
        <v>167</v>
      </c>
      <c r="R1494" s="0" t="s">
        <v>1309</v>
      </c>
      <c r="S1494" s="0" t="s">
        <v>4952</v>
      </c>
      <c r="T1494" s="0" t="s">
        <v>3604</v>
      </c>
      <c r="U1494" s="0" t="s">
        <v>3707</v>
      </c>
      <c r="V1494" s="0" t="s">
        <v>3726</v>
      </c>
      <c r="W1494" s="0" t="s">
        <v>3607</v>
      </c>
      <c r="X1494" s="0" t="s">
        <v>3700</v>
      </c>
      <c r="Y1494" s="0" t="s">
        <v>3605</v>
      </c>
      <c r="Z1494" s="0" t="s">
        <v>6161</v>
      </c>
      <c r="AA1494" s="0" t="s">
        <v>6162</v>
      </c>
      <c r="AB1494" s="0" t="s">
        <v>6163</v>
      </c>
      <c r="AC1494" s="0" t="s">
        <v>19</v>
      </c>
      <c r="AD1494" s="0" t="s">
        <v>19</v>
      </c>
      <c r="AE1494" s="0" t="s">
        <v>61</v>
      </c>
      <c r="AF1494" s="0" t="s">
        <v>22</v>
      </c>
      <c r="AG1494" s="0" t="s">
        <v>22</v>
      </c>
      <c r="AH1494" s="0" t="s">
        <v>22</v>
      </c>
      <c r="AI1494" s="0" t="s">
        <v>22</v>
      </c>
      <c r="AJ1494" s="0" t="s">
        <v>5229</v>
      </c>
      <c r="AK1494" s="0" t="s">
        <v>3802</v>
      </c>
    </row>
    <row customHeight="1" ht="11.25">
      <c r="A1495" s="0" t="s">
        <v>22</v>
      </c>
      <c r="B1495" s="0" t="s">
        <v>48</v>
      </c>
      <c r="C1495" s="0" t="s">
        <v>50</v>
      </c>
      <c r="D1495" s="0" t="s">
        <v>22</v>
      </c>
      <c r="E1495" s="0" t="s">
        <v>6135</v>
      </c>
      <c r="F1495" s="0" t="s">
        <v>1257</v>
      </c>
      <c r="G1495" s="0" t="s">
        <v>166</v>
      </c>
      <c r="H1495" s="0" t="s">
        <v>166</v>
      </c>
      <c r="I1495" s="0" t="s">
        <v>167</v>
      </c>
      <c r="J1495" s="0" t="s">
        <v>1309</v>
      </c>
      <c r="K1495" s="0" t="s">
        <v>4952</v>
      </c>
      <c r="L1495" s="0" t="s">
        <v>6174</v>
      </c>
      <c r="M1495" s="0" t="s">
        <v>976</v>
      </c>
      <c r="N1495" s="0" t="s">
        <v>98</v>
      </c>
      <c r="O1495" s="0" t="s">
        <v>166</v>
      </c>
      <c r="P1495" s="0" t="s">
        <v>166</v>
      </c>
      <c r="Q1495" s="0" t="s">
        <v>167</v>
      </c>
      <c r="R1495" s="0" t="s">
        <v>1309</v>
      </c>
      <c r="S1495" s="0" t="s">
        <v>4952</v>
      </c>
      <c r="T1495" s="0" t="s">
        <v>3604</v>
      </c>
      <c r="U1495" s="0" t="s">
        <v>3707</v>
      </c>
      <c r="V1495" s="0" t="s">
        <v>3726</v>
      </c>
      <c r="W1495" s="0" t="s">
        <v>3607</v>
      </c>
      <c r="X1495" s="0" t="s">
        <v>3700</v>
      </c>
      <c r="Y1495" s="0" t="s">
        <v>3605</v>
      </c>
      <c r="Z1495" s="0" t="s">
        <v>6161</v>
      </c>
      <c r="AA1495" s="0" t="s">
        <v>6162</v>
      </c>
      <c r="AB1495" s="0" t="s">
        <v>6163</v>
      </c>
      <c r="AC1495" s="0" t="s">
        <v>19</v>
      </c>
      <c r="AD1495" s="0" t="s">
        <v>19</v>
      </c>
      <c r="AE1495" s="0" t="s">
        <v>61</v>
      </c>
      <c r="AF1495" s="0" t="s">
        <v>22</v>
      </c>
      <c r="AG1495" s="0" t="s">
        <v>22</v>
      </c>
      <c r="AH1495" s="0" t="s">
        <v>22</v>
      </c>
      <c r="AI1495" s="0" t="s">
        <v>22</v>
      </c>
      <c r="AJ1495" s="0" t="s">
        <v>5229</v>
      </c>
      <c r="AK1495" s="0" t="s">
        <v>3802</v>
      </c>
    </row>
    <row customHeight="1" ht="11.25">
      <c r="A1496" s="0" t="s">
        <v>22</v>
      </c>
      <c r="B1496" s="0" t="s">
        <v>48</v>
      </c>
      <c r="C1496" s="0" t="s">
        <v>50</v>
      </c>
      <c r="D1496" s="0" t="s">
        <v>22</v>
      </c>
      <c r="E1496" s="0" t="s">
        <v>6135</v>
      </c>
      <c r="F1496" s="0" t="s">
        <v>1257</v>
      </c>
      <c r="G1496" s="0" t="s">
        <v>166</v>
      </c>
      <c r="H1496" s="0" t="s">
        <v>166</v>
      </c>
      <c r="I1496" s="0" t="s">
        <v>167</v>
      </c>
      <c r="J1496" s="0" t="s">
        <v>6176</v>
      </c>
      <c r="K1496" s="0" t="s">
        <v>6198</v>
      </c>
      <c r="L1496" s="0" t="s">
        <v>3855</v>
      </c>
      <c r="M1496" s="0" t="s">
        <v>976</v>
      </c>
      <c r="N1496" s="0" t="s">
        <v>98</v>
      </c>
      <c r="O1496" s="0" t="s">
        <v>166</v>
      </c>
      <c r="P1496" s="0" t="s">
        <v>166</v>
      </c>
      <c r="Q1496" s="0" t="s">
        <v>167</v>
      </c>
      <c r="R1496" s="0" t="s">
        <v>6176</v>
      </c>
      <c r="S1496" s="0" t="s">
        <v>6198</v>
      </c>
      <c r="T1496" s="0" t="s">
        <v>3604</v>
      </c>
      <c r="U1496" s="0" t="s">
        <v>3707</v>
      </c>
      <c r="V1496" s="0" t="s">
        <v>3726</v>
      </c>
      <c r="W1496" s="0" t="s">
        <v>3607</v>
      </c>
      <c r="X1496" s="0" t="s">
        <v>3700</v>
      </c>
      <c r="Y1496" s="0" t="s">
        <v>3605</v>
      </c>
      <c r="Z1496" s="0" t="s">
        <v>6161</v>
      </c>
      <c r="AA1496" s="0" t="s">
        <v>6162</v>
      </c>
      <c r="AB1496" s="0" t="s">
        <v>6163</v>
      </c>
      <c r="AC1496" s="0" t="s">
        <v>19</v>
      </c>
      <c r="AD1496" s="0" t="s">
        <v>19</v>
      </c>
      <c r="AE1496" s="0" t="s">
        <v>61</v>
      </c>
      <c r="AF1496" s="0" t="s">
        <v>22</v>
      </c>
      <c r="AG1496" s="0" t="s">
        <v>22</v>
      </c>
      <c r="AH1496" s="0" t="s">
        <v>22</v>
      </c>
      <c r="AI1496" s="0" t="s">
        <v>22</v>
      </c>
      <c r="AJ1496" s="0" t="s">
        <v>5623</v>
      </c>
      <c r="AK1496" s="0" t="s">
        <v>5590</v>
      </c>
    </row>
    <row customHeight="1" ht="11.25">
      <c r="A1497" s="0" t="s">
        <v>22</v>
      </c>
      <c r="B1497" s="0" t="s">
        <v>48</v>
      </c>
      <c r="C1497" s="0" t="s">
        <v>50</v>
      </c>
      <c r="D1497" s="0" t="s">
        <v>22</v>
      </c>
      <c r="E1497" s="0" t="s">
        <v>6135</v>
      </c>
      <c r="F1497" s="0" t="s">
        <v>1257</v>
      </c>
      <c r="G1497" s="0" t="s">
        <v>166</v>
      </c>
      <c r="H1497" s="0" t="s">
        <v>166</v>
      </c>
      <c r="I1497" s="0" t="s">
        <v>167</v>
      </c>
      <c r="J1497" s="0" t="s">
        <v>6176</v>
      </c>
      <c r="K1497" s="0" t="s">
        <v>6198</v>
      </c>
      <c r="L1497" s="0" t="s">
        <v>4096</v>
      </c>
      <c r="M1497" s="0" t="s">
        <v>976</v>
      </c>
      <c r="N1497" s="0" t="s">
        <v>98</v>
      </c>
      <c r="O1497" s="0" t="s">
        <v>166</v>
      </c>
      <c r="P1497" s="0" t="s">
        <v>166</v>
      </c>
      <c r="Q1497" s="0" t="s">
        <v>167</v>
      </c>
      <c r="R1497" s="0" t="s">
        <v>6176</v>
      </c>
      <c r="S1497" s="0" t="s">
        <v>6198</v>
      </c>
      <c r="T1497" s="0" t="s">
        <v>6178</v>
      </c>
      <c r="U1497" s="0" t="s">
        <v>3707</v>
      </c>
      <c r="V1497" s="0" t="s">
        <v>3726</v>
      </c>
      <c r="W1497" s="0" t="s">
        <v>3607</v>
      </c>
      <c r="X1497" s="0" t="s">
        <v>3700</v>
      </c>
      <c r="Y1497" s="0" t="s">
        <v>3605</v>
      </c>
      <c r="Z1497" s="0" t="s">
        <v>6161</v>
      </c>
      <c r="AA1497" s="0" t="s">
        <v>6162</v>
      </c>
      <c r="AB1497" s="0" t="s">
        <v>6163</v>
      </c>
      <c r="AC1497" s="0" t="s">
        <v>19</v>
      </c>
      <c r="AD1497" s="0" t="s">
        <v>19</v>
      </c>
      <c r="AE1497" s="0" t="s">
        <v>61</v>
      </c>
      <c r="AF1497" s="0" t="s">
        <v>22</v>
      </c>
      <c r="AG1497" s="0" t="s">
        <v>22</v>
      </c>
      <c r="AH1497" s="0" t="s">
        <v>22</v>
      </c>
      <c r="AI1497" s="0" t="s">
        <v>22</v>
      </c>
      <c r="AJ1497" s="0" t="s">
        <v>5623</v>
      </c>
      <c r="AK1497" s="0" t="s">
        <v>5590</v>
      </c>
    </row>
    <row customHeight="1" ht="11.25">
      <c r="A1498" s="0" t="s">
        <v>22</v>
      </c>
      <c r="B1498" s="0" t="s">
        <v>48</v>
      </c>
      <c r="C1498" s="0" t="s">
        <v>50</v>
      </c>
      <c r="D1498" s="0" t="s">
        <v>22</v>
      </c>
      <c r="E1498" s="0" t="s">
        <v>6135</v>
      </c>
      <c r="F1498" s="0" t="s">
        <v>1257</v>
      </c>
      <c r="G1498" s="0" t="s">
        <v>166</v>
      </c>
      <c r="H1498" s="0" t="s">
        <v>166</v>
      </c>
      <c r="I1498" s="0" t="s">
        <v>167</v>
      </c>
      <c r="J1498" s="0" t="s">
        <v>4282</v>
      </c>
      <c r="K1498" s="0" t="s">
        <v>4287</v>
      </c>
      <c r="L1498" s="0" t="s">
        <v>6179</v>
      </c>
      <c r="M1498" s="0" t="s">
        <v>976</v>
      </c>
      <c r="N1498" s="0" t="s">
        <v>98</v>
      </c>
      <c r="O1498" s="0" t="s">
        <v>166</v>
      </c>
      <c r="P1498" s="0" t="s">
        <v>166</v>
      </c>
      <c r="Q1498" s="0" t="s">
        <v>167</v>
      </c>
      <c r="R1498" s="0" t="s">
        <v>4282</v>
      </c>
      <c r="S1498" s="0" t="s">
        <v>4287</v>
      </c>
      <c r="T1498" s="0" t="s">
        <v>3604</v>
      </c>
      <c r="U1498" s="0" t="s">
        <v>3707</v>
      </c>
      <c r="V1498" s="0" t="s">
        <v>3726</v>
      </c>
      <c r="W1498" s="0" t="s">
        <v>3607</v>
      </c>
      <c r="X1498" s="0" t="s">
        <v>3700</v>
      </c>
      <c r="Y1498" s="0" t="s">
        <v>3605</v>
      </c>
      <c r="Z1498" s="0" t="s">
        <v>6161</v>
      </c>
      <c r="AA1498" s="0" t="s">
        <v>6162</v>
      </c>
      <c r="AB1498" s="0" t="s">
        <v>6163</v>
      </c>
      <c r="AC1498" s="0" t="s">
        <v>19</v>
      </c>
      <c r="AD1498" s="0" t="s">
        <v>19</v>
      </c>
      <c r="AE1498" s="0" t="s">
        <v>61</v>
      </c>
      <c r="AF1498" s="0" t="s">
        <v>22</v>
      </c>
      <c r="AG1498" s="0" t="s">
        <v>22</v>
      </c>
      <c r="AH1498" s="0" t="s">
        <v>22</v>
      </c>
      <c r="AI1498" s="0" t="s">
        <v>22</v>
      </c>
      <c r="AJ1498" s="0" t="s">
        <v>154</v>
      </c>
      <c r="AK1498" s="0" t="s">
        <v>118</v>
      </c>
    </row>
    <row customHeight="1" ht="11.25">
      <c r="A1499" s="0" t="s">
        <v>22</v>
      </c>
      <c r="B1499" s="0" t="s">
        <v>48</v>
      </c>
      <c r="C1499" s="0" t="s">
        <v>50</v>
      </c>
      <c r="D1499" s="0" t="s">
        <v>22</v>
      </c>
      <c r="E1499" s="0" t="s">
        <v>6135</v>
      </c>
      <c r="F1499" s="0" t="s">
        <v>1257</v>
      </c>
      <c r="G1499" s="0" t="s">
        <v>166</v>
      </c>
      <c r="H1499" s="0" t="s">
        <v>166</v>
      </c>
      <c r="I1499" s="0" t="s">
        <v>167</v>
      </c>
      <c r="J1499" s="0" t="s">
        <v>4282</v>
      </c>
      <c r="K1499" s="0" t="s">
        <v>4287</v>
      </c>
      <c r="L1499" s="0" t="s">
        <v>4284</v>
      </c>
      <c r="M1499" s="0" t="s">
        <v>976</v>
      </c>
      <c r="N1499" s="0" t="s">
        <v>98</v>
      </c>
      <c r="O1499" s="0" t="s">
        <v>166</v>
      </c>
      <c r="P1499" s="0" t="s">
        <v>166</v>
      </c>
      <c r="Q1499" s="0" t="s">
        <v>167</v>
      </c>
      <c r="R1499" s="0" t="s">
        <v>4282</v>
      </c>
      <c r="S1499" s="0" t="s">
        <v>4287</v>
      </c>
      <c r="T1499" s="0" t="s">
        <v>3604</v>
      </c>
      <c r="U1499" s="0" t="s">
        <v>3707</v>
      </c>
      <c r="V1499" s="0" t="s">
        <v>3726</v>
      </c>
      <c r="W1499" s="0" t="s">
        <v>3607</v>
      </c>
      <c r="X1499" s="0" t="s">
        <v>3700</v>
      </c>
      <c r="Y1499" s="0" t="s">
        <v>3605</v>
      </c>
      <c r="Z1499" s="0" t="s">
        <v>6161</v>
      </c>
      <c r="AA1499" s="0" t="s">
        <v>6162</v>
      </c>
      <c r="AB1499" s="0" t="s">
        <v>6163</v>
      </c>
      <c r="AC1499" s="0" t="s">
        <v>19</v>
      </c>
      <c r="AD1499" s="0" t="s">
        <v>19</v>
      </c>
      <c r="AE1499" s="0" t="s">
        <v>61</v>
      </c>
      <c r="AF1499" s="0" t="s">
        <v>22</v>
      </c>
      <c r="AG1499" s="0" t="s">
        <v>22</v>
      </c>
      <c r="AH1499" s="0" t="s">
        <v>22</v>
      </c>
      <c r="AI1499" s="0" t="s">
        <v>22</v>
      </c>
      <c r="AJ1499" s="0" t="s">
        <v>154</v>
      </c>
      <c r="AK1499" s="0" t="s">
        <v>118</v>
      </c>
    </row>
    <row customHeight="1" ht="11.25">
      <c r="A1500" s="0" t="s">
        <v>22</v>
      </c>
      <c r="B1500" s="0" t="s">
        <v>48</v>
      </c>
      <c r="C1500" s="0" t="s">
        <v>50</v>
      </c>
      <c r="D1500" s="0" t="s">
        <v>22</v>
      </c>
      <c r="E1500" s="0" t="s">
        <v>6135</v>
      </c>
      <c r="F1500" s="0" t="s">
        <v>1257</v>
      </c>
      <c r="G1500" s="0" t="s">
        <v>166</v>
      </c>
      <c r="H1500" s="0" t="s">
        <v>166</v>
      </c>
      <c r="I1500" s="0" t="s">
        <v>167</v>
      </c>
      <c r="J1500" s="0" t="s">
        <v>6180</v>
      </c>
      <c r="K1500" s="0" t="s">
        <v>6199</v>
      </c>
      <c r="L1500" s="0" t="s">
        <v>4096</v>
      </c>
      <c r="M1500" s="0" t="s">
        <v>976</v>
      </c>
      <c r="N1500" s="0" t="s">
        <v>98</v>
      </c>
      <c r="O1500" s="0" t="s">
        <v>166</v>
      </c>
      <c r="P1500" s="0" t="s">
        <v>166</v>
      </c>
      <c r="Q1500" s="0" t="s">
        <v>167</v>
      </c>
      <c r="R1500" s="0" t="s">
        <v>6180</v>
      </c>
      <c r="S1500" s="0" t="s">
        <v>6199</v>
      </c>
      <c r="T1500" s="0" t="s">
        <v>3604</v>
      </c>
      <c r="U1500" s="0" t="s">
        <v>3605</v>
      </c>
      <c r="V1500" s="0" t="s">
        <v>3726</v>
      </c>
      <c r="W1500" s="0" t="s">
        <v>3607</v>
      </c>
      <c r="X1500" s="0" t="s">
        <v>3700</v>
      </c>
      <c r="Y1500" s="0" t="s">
        <v>3605</v>
      </c>
      <c r="Z1500" s="0" t="s">
        <v>6161</v>
      </c>
      <c r="AA1500" s="0" t="s">
        <v>6162</v>
      </c>
      <c r="AB1500" s="0" t="s">
        <v>6163</v>
      </c>
      <c r="AC1500" s="0" t="s">
        <v>19</v>
      </c>
      <c r="AD1500" s="0" t="s">
        <v>19</v>
      </c>
      <c r="AE1500" s="0" t="s">
        <v>61</v>
      </c>
      <c r="AF1500" s="0" t="s">
        <v>22</v>
      </c>
      <c r="AG1500" s="0" t="s">
        <v>22</v>
      </c>
      <c r="AH1500" s="0" t="s">
        <v>22</v>
      </c>
      <c r="AI1500" s="0" t="s">
        <v>22</v>
      </c>
      <c r="AJ1500" s="0" t="s">
        <v>154</v>
      </c>
      <c r="AK1500" s="0" t="s">
        <v>118</v>
      </c>
    </row>
    <row customHeight="1" ht="11.25">
      <c r="A1501" s="0" t="s">
        <v>22</v>
      </c>
      <c r="B1501" s="0" t="s">
        <v>48</v>
      </c>
      <c r="C1501" s="0" t="s">
        <v>50</v>
      </c>
      <c r="D1501" s="0" t="s">
        <v>22</v>
      </c>
      <c r="E1501" s="0" t="s">
        <v>6135</v>
      </c>
      <c r="F1501" s="0" t="s">
        <v>1257</v>
      </c>
      <c r="G1501" s="0" t="s">
        <v>166</v>
      </c>
      <c r="H1501" s="0" t="s">
        <v>166</v>
      </c>
      <c r="I1501" s="0" t="s">
        <v>167</v>
      </c>
      <c r="J1501" s="0" t="s">
        <v>6180</v>
      </c>
      <c r="K1501" s="0" t="s">
        <v>6199</v>
      </c>
      <c r="L1501" s="0" t="s">
        <v>6182</v>
      </c>
      <c r="M1501" s="0" t="s">
        <v>976</v>
      </c>
      <c r="N1501" s="0" t="s">
        <v>98</v>
      </c>
      <c r="O1501" s="0" t="s">
        <v>166</v>
      </c>
      <c r="P1501" s="0" t="s">
        <v>166</v>
      </c>
      <c r="Q1501" s="0" t="s">
        <v>167</v>
      </c>
      <c r="R1501" s="0" t="s">
        <v>6180</v>
      </c>
      <c r="S1501" s="0" t="s">
        <v>6199</v>
      </c>
      <c r="T1501" s="0" t="s">
        <v>3604</v>
      </c>
      <c r="U1501" s="0" t="s">
        <v>3707</v>
      </c>
      <c r="V1501" s="0" t="s">
        <v>3726</v>
      </c>
      <c r="W1501" s="0" t="s">
        <v>3607</v>
      </c>
      <c r="X1501" s="0" t="s">
        <v>3700</v>
      </c>
      <c r="Y1501" s="0" t="s">
        <v>3605</v>
      </c>
      <c r="Z1501" s="0" t="s">
        <v>6161</v>
      </c>
      <c r="AA1501" s="0" t="s">
        <v>6162</v>
      </c>
      <c r="AB1501" s="0" t="s">
        <v>6163</v>
      </c>
      <c r="AC1501" s="0" t="s">
        <v>19</v>
      </c>
      <c r="AD1501" s="0" t="s">
        <v>19</v>
      </c>
      <c r="AE1501" s="0" t="s">
        <v>61</v>
      </c>
      <c r="AF1501" s="0" t="s">
        <v>22</v>
      </c>
      <c r="AG1501" s="0" t="s">
        <v>22</v>
      </c>
      <c r="AH1501" s="0" t="s">
        <v>22</v>
      </c>
      <c r="AI1501" s="0" t="s">
        <v>22</v>
      </c>
      <c r="AJ1501" s="0" t="s">
        <v>132</v>
      </c>
      <c r="AK1501" s="0" t="s">
        <v>118</v>
      </c>
    </row>
    <row customHeight="1" ht="11.25">
      <c r="A1502" s="0" t="s">
        <v>22</v>
      </c>
      <c r="B1502" s="0" t="s">
        <v>48</v>
      </c>
      <c r="C1502" s="0" t="s">
        <v>50</v>
      </c>
      <c r="D1502" s="0" t="s">
        <v>22</v>
      </c>
      <c r="E1502" s="0" t="s">
        <v>6135</v>
      </c>
      <c r="F1502" s="0" t="s">
        <v>1257</v>
      </c>
      <c r="G1502" s="0" t="s">
        <v>166</v>
      </c>
      <c r="H1502" s="0" t="s">
        <v>166</v>
      </c>
      <c r="I1502" s="0" t="s">
        <v>167</v>
      </c>
      <c r="J1502" s="0" t="s">
        <v>6180</v>
      </c>
      <c r="K1502" s="0" t="s">
        <v>6199</v>
      </c>
      <c r="L1502" s="0" t="s">
        <v>6185</v>
      </c>
      <c r="M1502" s="0" t="s">
        <v>976</v>
      </c>
      <c r="N1502" s="0" t="s">
        <v>98</v>
      </c>
      <c r="O1502" s="0" t="s">
        <v>166</v>
      </c>
      <c r="P1502" s="0" t="s">
        <v>166</v>
      </c>
      <c r="Q1502" s="0" t="s">
        <v>167</v>
      </c>
      <c r="R1502" s="0" t="s">
        <v>6180</v>
      </c>
      <c r="S1502" s="0" t="s">
        <v>6199</v>
      </c>
      <c r="T1502" s="0" t="s">
        <v>3604</v>
      </c>
      <c r="U1502" s="0" t="s">
        <v>3707</v>
      </c>
      <c r="V1502" s="0" t="s">
        <v>3726</v>
      </c>
      <c r="W1502" s="0" t="s">
        <v>3607</v>
      </c>
      <c r="X1502" s="0" t="s">
        <v>3700</v>
      </c>
      <c r="Y1502" s="0" t="s">
        <v>3605</v>
      </c>
      <c r="Z1502" s="0" t="s">
        <v>6161</v>
      </c>
      <c r="AA1502" s="0" t="s">
        <v>6162</v>
      </c>
      <c r="AB1502" s="0" t="s">
        <v>6163</v>
      </c>
      <c r="AC1502" s="0" t="s">
        <v>19</v>
      </c>
      <c r="AD1502" s="0" t="s">
        <v>19</v>
      </c>
      <c r="AE1502" s="0" t="s">
        <v>61</v>
      </c>
      <c r="AF1502" s="0" t="s">
        <v>22</v>
      </c>
      <c r="AG1502" s="0" t="s">
        <v>22</v>
      </c>
      <c r="AH1502" s="0" t="s">
        <v>22</v>
      </c>
      <c r="AI1502" s="0" t="s">
        <v>22</v>
      </c>
      <c r="AJ1502" s="0" t="s">
        <v>132</v>
      </c>
      <c r="AK1502" s="0" t="s">
        <v>118</v>
      </c>
    </row>
    <row customHeight="1" ht="11.25">
      <c r="A1503" s="0" t="s">
        <v>22</v>
      </c>
      <c r="B1503" s="0" t="s">
        <v>48</v>
      </c>
      <c r="C1503" s="0" t="s">
        <v>50</v>
      </c>
      <c r="D1503" s="0" t="s">
        <v>22</v>
      </c>
      <c r="E1503" s="0" t="s">
        <v>6135</v>
      </c>
      <c r="F1503" s="0" t="s">
        <v>1257</v>
      </c>
      <c r="G1503" s="0" t="s">
        <v>166</v>
      </c>
      <c r="H1503" s="0" t="s">
        <v>166</v>
      </c>
      <c r="I1503" s="0" t="s">
        <v>167</v>
      </c>
      <c r="J1503" s="0" t="s">
        <v>6180</v>
      </c>
      <c r="K1503" s="0" t="s">
        <v>6199</v>
      </c>
      <c r="L1503" s="0" t="s">
        <v>6183</v>
      </c>
      <c r="M1503" s="0" t="s">
        <v>976</v>
      </c>
      <c r="N1503" s="0" t="s">
        <v>98</v>
      </c>
      <c r="O1503" s="0" t="s">
        <v>166</v>
      </c>
      <c r="P1503" s="0" t="s">
        <v>166</v>
      </c>
      <c r="Q1503" s="0" t="s">
        <v>167</v>
      </c>
      <c r="R1503" s="0" t="s">
        <v>6180</v>
      </c>
      <c r="S1503" s="0" t="s">
        <v>6199</v>
      </c>
      <c r="T1503" s="0" t="s">
        <v>3604</v>
      </c>
      <c r="U1503" s="0" t="s">
        <v>3707</v>
      </c>
      <c r="V1503" s="0" t="s">
        <v>3726</v>
      </c>
      <c r="W1503" s="0" t="s">
        <v>3607</v>
      </c>
      <c r="X1503" s="0" t="s">
        <v>3700</v>
      </c>
      <c r="Y1503" s="0" t="s">
        <v>3605</v>
      </c>
      <c r="Z1503" s="0" t="s">
        <v>6161</v>
      </c>
      <c r="AA1503" s="0" t="s">
        <v>6162</v>
      </c>
      <c r="AB1503" s="0" t="s">
        <v>6163</v>
      </c>
      <c r="AC1503" s="0" t="s">
        <v>19</v>
      </c>
      <c r="AD1503" s="0" t="s">
        <v>19</v>
      </c>
      <c r="AE1503" s="0" t="s">
        <v>61</v>
      </c>
      <c r="AF1503" s="0" t="s">
        <v>22</v>
      </c>
      <c r="AG1503" s="0" t="s">
        <v>22</v>
      </c>
      <c r="AH1503" s="0" t="s">
        <v>22</v>
      </c>
      <c r="AI1503" s="0" t="s">
        <v>22</v>
      </c>
      <c r="AJ1503" s="0" t="s">
        <v>132</v>
      </c>
      <c r="AK1503" s="0" t="s">
        <v>118</v>
      </c>
    </row>
    <row customHeight="1" ht="11.25">
      <c r="A1504" s="0" t="s">
        <v>22</v>
      </c>
      <c r="B1504" s="0" t="s">
        <v>48</v>
      </c>
      <c r="C1504" s="0" t="s">
        <v>50</v>
      </c>
      <c r="D1504" s="0" t="s">
        <v>22</v>
      </c>
      <c r="E1504" s="0" t="s">
        <v>6135</v>
      </c>
      <c r="F1504" s="0" t="s">
        <v>1257</v>
      </c>
      <c r="G1504" s="0" t="s">
        <v>166</v>
      </c>
      <c r="H1504" s="0" t="s">
        <v>166</v>
      </c>
      <c r="I1504" s="0" t="s">
        <v>167</v>
      </c>
      <c r="J1504" s="0" t="s">
        <v>6180</v>
      </c>
      <c r="K1504" s="0" t="s">
        <v>6199</v>
      </c>
      <c r="L1504" s="0" t="s">
        <v>6184</v>
      </c>
      <c r="M1504" s="0" t="s">
        <v>976</v>
      </c>
      <c r="N1504" s="0" t="s">
        <v>98</v>
      </c>
      <c r="O1504" s="0" t="s">
        <v>166</v>
      </c>
      <c r="P1504" s="0" t="s">
        <v>166</v>
      </c>
      <c r="Q1504" s="0" t="s">
        <v>167</v>
      </c>
      <c r="R1504" s="0" t="s">
        <v>6180</v>
      </c>
      <c r="S1504" s="0" t="s">
        <v>6199</v>
      </c>
      <c r="T1504" s="0" t="s">
        <v>3604</v>
      </c>
      <c r="U1504" s="0" t="s">
        <v>3707</v>
      </c>
      <c r="V1504" s="0" t="s">
        <v>3726</v>
      </c>
      <c r="W1504" s="0" t="s">
        <v>3607</v>
      </c>
      <c r="X1504" s="0" t="s">
        <v>3700</v>
      </c>
      <c r="Y1504" s="0" t="s">
        <v>3605</v>
      </c>
      <c r="Z1504" s="0" t="s">
        <v>6161</v>
      </c>
      <c r="AA1504" s="0" t="s">
        <v>6162</v>
      </c>
      <c r="AB1504" s="0" t="s">
        <v>6163</v>
      </c>
      <c r="AC1504" s="0" t="s">
        <v>19</v>
      </c>
      <c r="AD1504" s="0" t="s">
        <v>19</v>
      </c>
      <c r="AE1504" s="0" t="s">
        <v>61</v>
      </c>
      <c r="AF1504" s="0" t="s">
        <v>22</v>
      </c>
      <c r="AG1504" s="0" t="s">
        <v>22</v>
      </c>
      <c r="AH1504" s="0" t="s">
        <v>22</v>
      </c>
      <c r="AI1504" s="0" t="s">
        <v>22</v>
      </c>
      <c r="AJ1504" s="0" t="s">
        <v>132</v>
      </c>
      <c r="AK1504" s="0" t="s">
        <v>118</v>
      </c>
    </row>
    <row customHeight="1" ht="11.25">
      <c r="A1505" s="0" t="s">
        <v>22</v>
      </c>
      <c r="B1505" s="0" t="s">
        <v>48</v>
      </c>
      <c r="C1505" s="0" t="s">
        <v>50</v>
      </c>
      <c r="D1505" s="0" t="s">
        <v>22</v>
      </c>
      <c r="E1505" s="0" t="s">
        <v>6135</v>
      </c>
      <c r="F1505" s="0" t="s">
        <v>1257</v>
      </c>
      <c r="G1505" s="0" t="s">
        <v>166</v>
      </c>
      <c r="H1505" s="0" t="s">
        <v>166</v>
      </c>
      <c r="I1505" s="0" t="s">
        <v>167</v>
      </c>
      <c r="J1505" s="0" t="s">
        <v>6186</v>
      </c>
      <c r="K1505" s="0" t="s">
        <v>6200</v>
      </c>
      <c r="L1505" s="0" t="s">
        <v>3946</v>
      </c>
      <c r="M1505" s="0" t="s">
        <v>976</v>
      </c>
      <c r="N1505" s="0" t="s">
        <v>98</v>
      </c>
      <c r="O1505" s="0" t="s">
        <v>166</v>
      </c>
      <c r="P1505" s="0" t="s">
        <v>166</v>
      </c>
      <c r="Q1505" s="0" t="s">
        <v>167</v>
      </c>
      <c r="R1505" s="0" t="s">
        <v>6186</v>
      </c>
      <c r="S1505" s="0" t="s">
        <v>6200</v>
      </c>
      <c r="T1505" s="0" t="s">
        <v>3604</v>
      </c>
      <c r="U1505" s="0" t="s">
        <v>3707</v>
      </c>
      <c r="V1505" s="0" t="s">
        <v>3726</v>
      </c>
      <c r="W1505" s="0" t="s">
        <v>3607</v>
      </c>
      <c r="X1505" s="0" t="s">
        <v>3700</v>
      </c>
      <c r="Y1505" s="0" t="s">
        <v>3605</v>
      </c>
      <c r="Z1505" s="0" t="s">
        <v>6161</v>
      </c>
      <c r="AA1505" s="0" t="s">
        <v>6162</v>
      </c>
      <c r="AB1505" s="0" t="s">
        <v>6163</v>
      </c>
      <c r="AC1505" s="0" t="s">
        <v>19</v>
      </c>
      <c r="AD1505" s="0" t="s">
        <v>19</v>
      </c>
      <c r="AE1505" s="0" t="s">
        <v>61</v>
      </c>
      <c r="AF1505" s="0" t="s">
        <v>22</v>
      </c>
      <c r="AG1505" s="0" t="s">
        <v>22</v>
      </c>
      <c r="AH1505" s="0" t="s">
        <v>22</v>
      </c>
      <c r="AI1505" s="0" t="s">
        <v>22</v>
      </c>
      <c r="AJ1505" s="0" t="s">
        <v>3721</v>
      </c>
      <c r="AK1505" s="0" t="s">
        <v>3721</v>
      </c>
    </row>
    <row customHeight="1" ht="11.25">
      <c r="A1506" s="0" t="s">
        <v>22</v>
      </c>
      <c r="B1506" s="0" t="s">
        <v>48</v>
      </c>
      <c r="C1506" s="0" t="s">
        <v>50</v>
      </c>
      <c r="D1506" s="0" t="s">
        <v>22</v>
      </c>
      <c r="E1506" s="0" t="s">
        <v>6135</v>
      </c>
      <c r="F1506" s="0" t="s">
        <v>1257</v>
      </c>
      <c r="G1506" s="0" t="s">
        <v>166</v>
      </c>
      <c r="H1506" s="0" t="s">
        <v>166</v>
      </c>
      <c r="I1506" s="0" t="s">
        <v>167</v>
      </c>
      <c r="J1506" s="0" t="s">
        <v>6188</v>
      </c>
      <c r="K1506" s="0" t="s">
        <v>6201</v>
      </c>
      <c r="L1506" s="0" t="s">
        <v>976</v>
      </c>
      <c r="M1506" s="0" t="s">
        <v>976</v>
      </c>
      <c r="N1506" s="0" t="s">
        <v>98</v>
      </c>
      <c r="O1506" s="0" t="s">
        <v>166</v>
      </c>
      <c r="P1506" s="0" t="s">
        <v>166</v>
      </c>
      <c r="Q1506" s="0" t="s">
        <v>167</v>
      </c>
      <c r="R1506" s="0" t="s">
        <v>6188</v>
      </c>
      <c r="S1506" s="0" t="s">
        <v>6201</v>
      </c>
      <c r="T1506" s="0" t="s">
        <v>3604</v>
      </c>
      <c r="U1506" s="0" t="s">
        <v>3707</v>
      </c>
      <c r="V1506" s="0" t="s">
        <v>3726</v>
      </c>
      <c r="W1506" s="0" t="s">
        <v>3607</v>
      </c>
      <c r="X1506" s="0" t="s">
        <v>3700</v>
      </c>
      <c r="Y1506" s="0" t="s">
        <v>3605</v>
      </c>
      <c r="Z1506" s="0" t="s">
        <v>6161</v>
      </c>
      <c r="AA1506" s="0" t="s">
        <v>6162</v>
      </c>
      <c r="AB1506" s="0" t="s">
        <v>6163</v>
      </c>
      <c r="AC1506" s="0" t="s">
        <v>19</v>
      </c>
      <c r="AD1506" s="0" t="s">
        <v>19</v>
      </c>
      <c r="AE1506" s="0" t="s">
        <v>61</v>
      </c>
      <c r="AF1506" s="0" t="s">
        <v>22</v>
      </c>
      <c r="AG1506" s="0" t="s">
        <v>22</v>
      </c>
      <c r="AH1506" s="0" t="s">
        <v>22</v>
      </c>
      <c r="AI1506" s="0" t="s">
        <v>22</v>
      </c>
      <c r="AJ1506" s="0" t="s">
        <v>194</v>
      </c>
      <c r="AK1506" s="0" t="s">
        <v>132</v>
      </c>
    </row>
    <row customHeight="1" ht="11.25">
      <c r="A1507" s="0" t="s">
        <v>22</v>
      </c>
      <c r="B1507" s="0" t="s">
        <v>48</v>
      </c>
      <c r="C1507" s="0" t="s">
        <v>50</v>
      </c>
      <c r="D1507" s="0" t="s">
        <v>22</v>
      </c>
      <c r="E1507" s="0" t="s">
        <v>6135</v>
      </c>
      <c r="F1507" s="0" t="s">
        <v>1257</v>
      </c>
      <c r="G1507" s="0" t="s">
        <v>166</v>
      </c>
      <c r="H1507" s="0" t="s">
        <v>166</v>
      </c>
      <c r="I1507" s="0" t="s">
        <v>167</v>
      </c>
      <c r="J1507" s="0" t="s">
        <v>6190</v>
      </c>
      <c r="K1507" s="0" t="s">
        <v>6202</v>
      </c>
      <c r="L1507" s="0" t="s">
        <v>4028</v>
      </c>
      <c r="M1507" s="0" t="s">
        <v>976</v>
      </c>
      <c r="N1507" s="0" t="s">
        <v>98</v>
      </c>
      <c r="O1507" s="0" t="s">
        <v>166</v>
      </c>
      <c r="P1507" s="0" t="s">
        <v>166</v>
      </c>
      <c r="Q1507" s="0" t="s">
        <v>167</v>
      </c>
      <c r="R1507" s="0" t="s">
        <v>6190</v>
      </c>
      <c r="S1507" s="0" t="s">
        <v>6202</v>
      </c>
      <c r="T1507" s="0" t="s">
        <v>3604</v>
      </c>
      <c r="U1507" s="0" t="s">
        <v>3707</v>
      </c>
      <c r="V1507" s="0" t="s">
        <v>3726</v>
      </c>
      <c r="W1507" s="0" t="s">
        <v>3607</v>
      </c>
      <c r="X1507" s="0" t="s">
        <v>3700</v>
      </c>
      <c r="Y1507" s="0" t="s">
        <v>3605</v>
      </c>
      <c r="Z1507" s="0" t="s">
        <v>6161</v>
      </c>
      <c r="AA1507" s="0" t="s">
        <v>6162</v>
      </c>
      <c r="AB1507" s="0" t="s">
        <v>6163</v>
      </c>
      <c r="AC1507" s="0" t="s">
        <v>19</v>
      </c>
      <c r="AD1507" s="0" t="s">
        <v>19</v>
      </c>
      <c r="AE1507" s="0" t="s">
        <v>61</v>
      </c>
      <c r="AF1507" s="0" t="s">
        <v>22</v>
      </c>
      <c r="AG1507" s="0" t="s">
        <v>22</v>
      </c>
      <c r="AH1507" s="0" t="s">
        <v>22</v>
      </c>
      <c r="AI1507" s="0" t="s">
        <v>22</v>
      </c>
      <c r="AJ1507" s="0" t="s">
        <v>3721</v>
      </c>
      <c r="AK1507" s="0" t="s">
        <v>3721</v>
      </c>
    </row>
    <row customHeight="1" ht="11.25">
      <c r="A1508" s="0" t="s">
        <v>22</v>
      </c>
      <c r="B1508" s="0" t="s">
        <v>48</v>
      </c>
      <c r="C1508" s="0" t="s">
        <v>50</v>
      </c>
      <c r="D1508" s="0" t="s">
        <v>22</v>
      </c>
      <c r="E1508" s="0" t="s">
        <v>6135</v>
      </c>
      <c r="F1508" s="0" t="s">
        <v>1257</v>
      </c>
      <c r="G1508" s="0" t="s">
        <v>166</v>
      </c>
      <c r="H1508" s="0" t="s">
        <v>166</v>
      </c>
      <c r="I1508" s="0" t="s">
        <v>167</v>
      </c>
      <c r="J1508" s="0" t="s">
        <v>6190</v>
      </c>
      <c r="K1508" s="0" t="s">
        <v>6202</v>
      </c>
      <c r="L1508" s="0" t="s">
        <v>6193</v>
      </c>
      <c r="M1508" s="0" t="s">
        <v>976</v>
      </c>
      <c r="N1508" s="0" t="s">
        <v>98</v>
      </c>
      <c r="O1508" s="0" t="s">
        <v>166</v>
      </c>
      <c r="P1508" s="0" t="s">
        <v>166</v>
      </c>
      <c r="Q1508" s="0" t="s">
        <v>167</v>
      </c>
      <c r="R1508" s="0" t="s">
        <v>6190</v>
      </c>
      <c r="S1508" s="0" t="s">
        <v>6202</v>
      </c>
      <c r="T1508" s="0" t="s">
        <v>3604</v>
      </c>
      <c r="U1508" s="0" t="s">
        <v>3605</v>
      </c>
      <c r="V1508" s="0" t="s">
        <v>3726</v>
      </c>
      <c r="W1508" s="0" t="s">
        <v>3607</v>
      </c>
      <c r="X1508" s="0" t="s">
        <v>3700</v>
      </c>
      <c r="Y1508" s="0" t="s">
        <v>3605</v>
      </c>
      <c r="Z1508" s="0" t="s">
        <v>6161</v>
      </c>
      <c r="AA1508" s="0" t="s">
        <v>6162</v>
      </c>
      <c r="AB1508" s="0" t="s">
        <v>6163</v>
      </c>
      <c r="AC1508" s="0" t="s">
        <v>19</v>
      </c>
      <c r="AD1508" s="0" t="s">
        <v>19</v>
      </c>
      <c r="AE1508" s="0" t="s">
        <v>61</v>
      </c>
      <c r="AF1508" s="0" t="s">
        <v>22</v>
      </c>
      <c r="AG1508" s="0" t="s">
        <v>22</v>
      </c>
      <c r="AH1508" s="0" t="s">
        <v>22</v>
      </c>
      <c r="AI1508" s="0" t="s">
        <v>22</v>
      </c>
      <c r="AJ1508" s="0" t="s">
        <v>3721</v>
      </c>
      <c r="AK1508" s="0" t="s">
        <v>3721</v>
      </c>
    </row>
    <row customHeight="1" ht="11.25">
      <c r="A1509" s="0" t="s">
        <v>22</v>
      </c>
      <c r="B1509" s="0" t="s">
        <v>48</v>
      </c>
      <c r="C1509" s="0" t="s">
        <v>50</v>
      </c>
      <c r="D1509" s="0" t="s">
        <v>22</v>
      </c>
      <c r="E1509" s="0" t="s">
        <v>6135</v>
      </c>
      <c r="F1509" s="0" t="s">
        <v>1257</v>
      </c>
      <c r="G1509" s="0" t="s">
        <v>166</v>
      </c>
      <c r="H1509" s="0" t="s">
        <v>166</v>
      </c>
      <c r="I1509" s="0" t="s">
        <v>167</v>
      </c>
      <c r="J1509" s="0" t="s">
        <v>6190</v>
      </c>
      <c r="K1509" s="0" t="s">
        <v>6202</v>
      </c>
      <c r="L1509" s="0" t="s">
        <v>6196</v>
      </c>
      <c r="M1509" s="0" t="s">
        <v>976</v>
      </c>
      <c r="N1509" s="0" t="s">
        <v>98</v>
      </c>
      <c r="O1509" s="0" t="s">
        <v>166</v>
      </c>
      <c r="P1509" s="0" t="s">
        <v>166</v>
      </c>
      <c r="Q1509" s="0" t="s">
        <v>167</v>
      </c>
      <c r="R1509" s="0" t="s">
        <v>6190</v>
      </c>
      <c r="S1509" s="0" t="s">
        <v>6202</v>
      </c>
      <c r="T1509" s="0" t="s">
        <v>3604</v>
      </c>
      <c r="U1509" s="0" t="s">
        <v>3707</v>
      </c>
      <c r="V1509" s="0" t="s">
        <v>3726</v>
      </c>
      <c r="W1509" s="0" t="s">
        <v>3607</v>
      </c>
      <c r="X1509" s="0" t="s">
        <v>3700</v>
      </c>
      <c r="Y1509" s="0" t="s">
        <v>3605</v>
      </c>
      <c r="Z1509" s="0" t="s">
        <v>6161</v>
      </c>
      <c r="AA1509" s="0" t="s">
        <v>6162</v>
      </c>
      <c r="AB1509" s="0" t="s">
        <v>6163</v>
      </c>
      <c r="AC1509" s="0" t="s">
        <v>19</v>
      </c>
      <c r="AD1509" s="0" t="s">
        <v>19</v>
      </c>
      <c r="AE1509" s="0" t="s">
        <v>61</v>
      </c>
      <c r="AF1509" s="0" t="s">
        <v>22</v>
      </c>
      <c r="AG1509" s="0" t="s">
        <v>22</v>
      </c>
      <c r="AH1509" s="0" t="s">
        <v>22</v>
      </c>
      <c r="AI1509" s="0" t="s">
        <v>22</v>
      </c>
      <c r="AJ1509" s="0" t="s">
        <v>3721</v>
      </c>
      <c r="AK1509" s="0" t="s">
        <v>3721</v>
      </c>
    </row>
    <row customHeight="1" ht="11.25">
      <c r="A1510" s="0" t="s">
        <v>22</v>
      </c>
      <c r="B1510" s="0" t="s">
        <v>48</v>
      </c>
      <c r="C1510" s="0" t="s">
        <v>50</v>
      </c>
      <c r="D1510" s="0" t="s">
        <v>22</v>
      </c>
      <c r="E1510" s="0" t="s">
        <v>6135</v>
      </c>
      <c r="F1510" s="0" t="s">
        <v>1257</v>
      </c>
      <c r="G1510" s="0" t="s">
        <v>166</v>
      </c>
      <c r="H1510" s="0" t="s">
        <v>166</v>
      </c>
      <c r="I1510" s="0" t="s">
        <v>167</v>
      </c>
      <c r="J1510" s="0" t="s">
        <v>6190</v>
      </c>
      <c r="K1510" s="0" t="s">
        <v>6202</v>
      </c>
      <c r="L1510" s="0" t="s">
        <v>6192</v>
      </c>
      <c r="M1510" s="0" t="s">
        <v>976</v>
      </c>
      <c r="N1510" s="0" t="s">
        <v>98</v>
      </c>
      <c r="O1510" s="0" t="s">
        <v>166</v>
      </c>
      <c r="P1510" s="0" t="s">
        <v>166</v>
      </c>
      <c r="Q1510" s="0" t="s">
        <v>167</v>
      </c>
      <c r="R1510" s="0" t="s">
        <v>6190</v>
      </c>
      <c r="S1510" s="0" t="s">
        <v>6202</v>
      </c>
      <c r="T1510" s="0" t="s">
        <v>3604</v>
      </c>
      <c r="U1510" s="0" t="s">
        <v>3605</v>
      </c>
      <c r="V1510" s="0" t="s">
        <v>3726</v>
      </c>
      <c r="W1510" s="0" t="s">
        <v>3607</v>
      </c>
      <c r="X1510" s="0" t="s">
        <v>3700</v>
      </c>
      <c r="Y1510" s="0" t="s">
        <v>3605</v>
      </c>
      <c r="Z1510" s="0" t="s">
        <v>6161</v>
      </c>
      <c r="AA1510" s="0" t="s">
        <v>6162</v>
      </c>
      <c r="AB1510" s="0" t="s">
        <v>6163</v>
      </c>
      <c r="AC1510" s="0" t="s">
        <v>19</v>
      </c>
      <c r="AD1510" s="0" t="s">
        <v>19</v>
      </c>
      <c r="AE1510" s="0" t="s">
        <v>61</v>
      </c>
      <c r="AF1510" s="0" t="s">
        <v>22</v>
      </c>
      <c r="AG1510" s="0" t="s">
        <v>22</v>
      </c>
      <c r="AH1510" s="0" t="s">
        <v>22</v>
      </c>
      <c r="AI1510" s="0" t="s">
        <v>22</v>
      </c>
      <c r="AJ1510" s="0" t="s">
        <v>3721</v>
      </c>
      <c r="AK1510" s="0" t="s">
        <v>3721</v>
      </c>
    </row>
    <row customHeight="1" ht="11.25">
      <c r="A1511" s="0" t="s">
        <v>22</v>
      </c>
      <c r="B1511" s="0" t="s">
        <v>48</v>
      </c>
      <c r="C1511" s="0" t="s">
        <v>50</v>
      </c>
      <c r="D1511" s="0" t="s">
        <v>22</v>
      </c>
      <c r="E1511" s="0" t="s">
        <v>6135</v>
      </c>
      <c r="F1511" s="0" t="s">
        <v>1257</v>
      </c>
      <c r="G1511" s="0" t="s">
        <v>166</v>
      </c>
      <c r="H1511" s="0" t="s">
        <v>166</v>
      </c>
      <c r="I1511" s="0" t="s">
        <v>167</v>
      </c>
      <c r="J1511" s="0" t="s">
        <v>6190</v>
      </c>
      <c r="K1511" s="0" t="s">
        <v>6202</v>
      </c>
      <c r="L1511" s="0" t="s">
        <v>4680</v>
      </c>
      <c r="M1511" s="0" t="s">
        <v>976</v>
      </c>
      <c r="N1511" s="0" t="s">
        <v>98</v>
      </c>
      <c r="O1511" s="0" t="s">
        <v>166</v>
      </c>
      <c r="P1511" s="0" t="s">
        <v>166</v>
      </c>
      <c r="Q1511" s="0" t="s">
        <v>167</v>
      </c>
      <c r="R1511" s="0" t="s">
        <v>6190</v>
      </c>
      <c r="S1511" s="0" t="s">
        <v>6202</v>
      </c>
      <c r="T1511" s="0" t="s">
        <v>3604</v>
      </c>
      <c r="U1511" s="0" t="s">
        <v>3605</v>
      </c>
      <c r="V1511" s="0" t="s">
        <v>3726</v>
      </c>
      <c r="W1511" s="0" t="s">
        <v>3607</v>
      </c>
      <c r="X1511" s="0" t="s">
        <v>3700</v>
      </c>
      <c r="Y1511" s="0" t="s">
        <v>3605</v>
      </c>
      <c r="Z1511" s="0" t="s">
        <v>6161</v>
      </c>
      <c r="AA1511" s="0" t="s">
        <v>6162</v>
      </c>
      <c r="AB1511" s="0" t="s">
        <v>6163</v>
      </c>
      <c r="AC1511" s="0" t="s">
        <v>19</v>
      </c>
      <c r="AD1511" s="0" t="s">
        <v>19</v>
      </c>
      <c r="AE1511" s="0" t="s">
        <v>61</v>
      </c>
      <c r="AF1511" s="0" t="s">
        <v>22</v>
      </c>
      <c r="AG1511" s="0" t="s">
        <v>22</v>
      </c>
      <c r="AH1511" s="0" t="s">
        <v>22</v>
      </c>
      <c r="AI1511" s="0" t="s">
        <v>22</v>
      </c>
      <c r="AJ1511" s="0" t="s">
        <v>3721</v>
      </c>
      <c r="AK1511" s="0" t="s">
        <v>3721</v>
      </c>
    </row>
    <row customHeight="1" ht="11.25">
      <c r="A1512" s="0" t="s">
        <v>22</v>
      </c>
      <c r="B1512" s="0" t="s">
        <v>48</v>
      </c>
      <c r="C1512" s="0" t="s">
        <v>50</v>
      </c>
      <c r="D1512" s="0" t="s">
        <v>22</v>
      </c>
      <c r="E1512" s="0" t="s">
        <v>6135</v>
      </c>
      <c r="F1512" s="0" t="s">
        <v>1257</v>
      </c>
      <c r="G1512" s="0" t="s">
        <v>166</v>
      </c>
      <c r="H1512" s="0" t="s">
        <v>166</v>
      </c>
      <c r="I1512" s="0" t="s">
        <v>167</v>
      </c>
      <c r="J1512" s="0" t="s">
        <v>6190</v>
      </c>
      <c r="K1512" s="0" t="s">
        <v>6202</v>
      </c>
      <c r="L1512" s="0" t="s">
        <v>6194</v>
      </c>
      <c r="M1512" s="0" t="s">
        <v>976</v>
      </c>
      <c r="N1512" s="0" t="s">
        <v>98</v>
      </c>
      <c r="O1512" s="0" t="s">
        <v>166</v>
      </c>
      <c r="P1512" s="0" t="s">
        <v>166</v>
      </c>
      <c r="Q1512" s="0" t="s">
        <v>167</v>
      </c>
      <c r="R1512" s="0" t="s">
        <v>6190</v>
      </c>
      <c r="S1512" s="0" t="s">
        <v>6202</v>
      </c>
      <c r="T1512" s="0" t="s">
        <v>3604</v>
      </c>
      <c r="U1512" s="0" t="s">
        <v>3605</v>
      </c>
      <c r="V1512" s="0" t="s">
        <v>3726</v>
      </c>
      <c r="W1512" s="0" t="s">
        <v>3607</v>
      </c>
      <c r="X1512" s="0" t="s">
        <v>3700</v>
      </c>
      <c r="Y1512" s="0" t="s">
        <v>3605</v>
      </c>
      <c r="Z1512" s="0" t="s">
        <v>6161</v>
      </c>
      <c r="AA1512" s="0" t="s">
        <v>6162</v>
      </c>
      <c r="AB1512" s="0" t="s">
        <v>6163</v>
      </c>
      <c r="AC1512" s="0" t="s">
        <v>19</v>
      </c>
      <c r="AD1512" s="0" t="s">
        <v>19</v>
      </c>
      <c r="AE1512" s="0" t="s">
        <v>61</v>
      </c>
      <c r="AF1512" s="0" t="s">
        <v>22</v>
      </c>
      <c r="AG1512" s="0" t="s">
        <v>22</v>
      </c>
      <c r="AH1512" s="0" t="s">
        <v>22</v>
      </c>
      <c r="AI1512" s="0" t="s">
        <v>22</v>
      </c>
      <c r="AJ1512" s="0" t="s">
        <v>3721</v>
      </c>
      <c r="AK1512" s="0" t="s">
        <v>3721</v>
      </c>
    </row>
    <row customHeight="1" ht="11.25">
      <c r="A1513" s="0" t="s">
        <v>22</v>
      </c>
      <c r="B1513" s="0" t="s">
        <v>48</v>
      </c>
      <c r="C1513" s="0" t="s">
        <v>50</v>
      </c>
      <c r="D1513" s="0" t="s">
        <v>22</v>
      </c>
      <c r="E1513" s="0" t="s">
        <v>6135</v>
      </c>
      <c r="F1513" s="0" t="s">
        <v>1257</v>
      </c>
      <c r="G1513" s="0" t="s">
        <v>166</v>
      </c>
      <c r="H1513" s="0" t="s">
        <v>166</v>
      </c>
      <c r="I1513" s="0" t="s">
        <v>167</v>
      </c>
      <c r="J1513" s="0" t="s">
        <v>6190</v>
      </c>
      <c r="K1513" s="0" t="s">
        <v>6202</v>
      </c>
      <c r="L1513" s="0" t="s">
        <v>4393</v>
      </c>
      <c r="M1513" s="0" t="s">
        <v>976</v>
      </c>
      <c r="N1513" s="0" t="s">
        <v>98</v>
      </c>
      <c r="O1513" s="0" t="s">
        <v>166</v>
      </c>
      <c r="P1513" s="0" t="s">
        <v>166</v>
      </c>
      <c r="Q1513" s="0" t="s">
        <v>167</v>
      </c>
      <c r="R1513" s="0" t="s">
        <v>6190</v>
      </c>
      <c r="S1513" s="0" t="s">
        <v>6202</v>
      </c>
      <c r="T1513" s="0" t="s">
        <v>3604</v>
      </c>
      <c r="U1513" s="0" t="s">
        <v>3605</v>
      </c>
      <c r="V1513" s="0" t="s">
        <v>3726</v>
      </c>
      <c r="W1513" s="0" t="s">
        <v>3607</v>
      </c>
      <c r="X1513" s="0" t="s">
        <v>3700</v>
      </c>
      <c r="Y1513" s="0" t="s">
        <v>3605</v>
      </c>
      <c r="Z1513" s="0" t="s">
        <v>6161</v>
      </c>
      <c r="AA1513" s="0" t="s">
        <v>6162</v>
      </c>
      <c r="AB1513" s="0" t="s">
        <v>6163</v>
      </c>
      <c r="AC1513" s="0" t="s">
        <v>19</v>
      </c>
      <c r="AD1513" s="0" t="s">
        <v>19</v>
      </c>
      <c r="AE1513" s="0" t="s">
        <v>61</v>
      </c>
      <c r="AF1513" s="0" t="s">
        <v>22</v>
      </c>
      <c r="AG1513" s="0" t="s">
        <v>22</v>
      </c>
      <c r="AH1513" s="0" t="s">
        <v>22</v>
      </c>
      <c r="AI1513" s="0" t="s">
        <v>22</v>
      </c>
      <c r="AJ1513" s="0" t="s">
        <v>3721</v>
      </c>
      <c r="AK1513" s="0" t="s">
        <v>3721</v>
      </c>
    </row>
    <row customHeight="1" ht="11.25">
      <c r="A1514" s="0" t="s">
        <v>22</v>
      </c>
      <c r="B1514" s="0" t="s">
        <v>48</v>
      </c>
      <c r="C1514" s="0" t="s">
        <v>50</v>
      </c>
      <c r="D1514" s="0" t="s">
        <v>22</v>
      </c>
      <c r="E1514" s="0" t="s">
        <v>6135</v>
      </c>
      <c r="F1514" s="0" t="s">
        <v>1257</v>
      </c>
      <c r="G1514" s="0" t="s">
        <v>166</v>
      </c>
      <c r="H1514" s="0" t="s">
        <v>166</v>
      </c>
      <c r="I1514" s="0" t="s">
        <v>167</v>
      </c>
      <c r="J1514" s="0" t="s">
        <v>6190</v>
      </c>
      <c r="K1514" s="0" t="s">
        <v>6202</v>
      </c>
      <c r="L1514" s="0" t="s">
        <v>3920</v>
      </c>
      <c r="M1514" s="0" t="s">
        <v>976</v>
      </c>
      <c r="N1514" s="0" t="s">
        <v>98</v>
      </c>
      <c r="O1514" s="0" t="s">
        <v>166</v>
      </c>
      <c r="P1514" s="0" t="s">
        <v>166</v>
      </c>
      <c r="Q1514" s="0" t="s">
        <v>167</v>
      </c>
      <c r="R1514" s="0" t="s">
        <v>6190</v>
      </c>
      <c r="S1514" s="0" t="s">
        <v>6202</v>
      </c>
      <c r="T1514" s="0" t="s">
        <v>3604</v>
      </c>
      <c r="U1514" s="0" t="s">
        <v>3707</v>
      </c>
      <c r="V1514" s="0" t="s">
        <v>3726</v>
      </c>
      <c r="W1514" s="0" t="s">
        <v>3607</v>
      </c>
      <c r="X1514" s="0" t="s">
        <v>3700</v>
      </c>
      <c r="Y1514" s="0" t="s">
        <v>3605</v>
      </c>
      <c r="Z1514" s="0" t="s">
        <v>6161</v>
      </c>
      <c r="AA1514" s="0" t="s">
        <v>6162</v>
      </c>
      <c r="AB1514" s="0" t="s">
        <v>6163</v>
      </c>
      <c r="AC1514" s="0" t="s">
        <v>19</v>
      </c>
      <c r="AD1514" s="0" t="s">
        <v>19</v>
      </c>
      <c r="AE1514" s="0" t="s">
        <v>61</v>
      </c>
      <c r="AF1514" s="0" t="s">
        <v>22</v>
      </c>
      <c r="AG1514" s="0" t="s">
        <v>22</v>
      </c>
      <c r="AH1514" s="0" t="s">
        <v>22</v>
      </c>
      <c r="AI1514" s="0" t="s">
        <v>22</v>
      </c>
      <c r="AJ1514" s="0" t="s">
        <v>3721</v>
      </c>
      <c r="AK1514" s="0" t="s">
        <v>3721</v>
      </c>
    </row>
    <row customHeight="1" ht="11.25">
      <c r="A1515" s="0" t="s">
        <v>22</v>
      </c>
      <c r="B1515" s="0" t="s">
        <v>48</v>
      </c>
      <c r="C1515" s="0" t="s">
        <v>50</v>
      </c>
      <c r="D1515" s="0" t="s">
        <v>22</v>
      </c>
      <c r="E1515" s="0" t="s">
        <v>6135</v>
      </c>
      <c r="F1515" s="0" t="s">
        <v>1257</v>
      </c>
      <c r="G1515" s="0" t="s">
        <v>166</v>
      </c>
      <c r="H1515" s="0" t="s">
        <v>166</v>
      </c>
      <c r="I1515" s="0" t="s">
        <v>167</v>
      </c>
      <c r="J1515" s="0" t="s">
        <v>6190</v>
      </c>
      <c r="K1515" s="0" t="s">
        <v>6202</v>
      </c>
      <c r="L1515" s="0" t="s">
        <v>1402</v>
      </c>
      <c r="M1515" s="0" t="s">
        <v>976</v>
      </c>
      <c r="N1515" s="0" t="s">
        <v>98</v>
      </c>
      <c r="O1515" s="0" t="s">
        <v>166</v>
      </c>
      <c r="P1515" s="0" t="s">
        <v>166</v>
      </c>
      <c r="Q1515" s="0" t="s">
        <v>167</v>
      </c>
      <c r="R1515" s="0" t="s">
        <v>6190</v>
      </c>
      <c r="S1515" s="0" t="s">
        <v>6202</v>
      </c>
      <c r="T1515" s="0" t="s">
        <v>3604</v>
      </c>
      <c r="U1515" s="0" t="s">
        <v>3605</v>
      </c>
      <c r="V1515" s="0" t="s">
        <v>3726</v>
      </c>
      <c r="W1515" s="0" t="s">
        <v>3607</v>
      </c>
      <c r="X1515" s="0" t="s">
        <v>3700</v>
      </c>
      <c r="Y1515" s="0" t="s">
        <v>3605</v>
      </c>
      <c r="Z1515" s="0" t="s">
        <v>6161</v>
      </c>
      <c r="AA1515" s="0" t="s">
        <v>6162</v>
      </c>
      <c r="AB1515" s="0" t="s">
        <v>6163</v>
      </c>
      <c r="AC1515" s="0" t="s">
        <v>19</v>
      </c>
      <c r="AD1515" s="0" t="s">
        <v>19</v>
      </c>
      <c r="AE1515" s="0" t="s">
        <v>61</v>
      </c>
      <c r="AF1515" s="0" t="s">
        <v>22</v>
      </c>
      <c r="AG1515" s="0" t="s">
        <v>22</v>
      </c>
      <c r="AH1515" s="0" t="s">
        <v>22</v>
      </c>
      <c r="AI1515" s="0" t="s">
        <v>22</v>
      </c>
      <c r="AJ1515" s="0" t="s">
        <v>3721</v>
      </c>
      <c r="AK1515" s="0" t="s">
        <v>3721</v>
      </c>
    </row>
    <row customHeight="1" ht="11.25">
      <c r="A1516" s="0" t="s">
        <v>22</v>
      </c>
      <c r="B1516" s="0" t="s">
        <v>48</v>
      </c>
      <c r="C1516" s="0" t="s">
        <v>50</v>
      </c>
      <c r="D1516" s="0" t="s">
        <v>22</v>
      </c>
      <c r="E1516" s="0" t="s">
        <v>6135</v>
      </c>
      <c r="F1516" s="0" t="s">
        <v>1257</v>
      </c>
      <c r="G1516" s="0" t="s">
        <v>166</v>
      </c>
      <c r="H1516" s="0" t="s">
        <v>166</v>
      </c>
      <c r="I1516" s="0" t="s">
        <v>167</v>
      </c>
      <c r="J1516" s="0" t="s">
        <v>6190</v>
      </c>
      <c r="K1516" s="0" t="s">
        <v>6202</v>
      </c>
      <c r="L1516" s="0" t="s">
        <v>5242</v>
      </c>
      <c r="M1516" s="0" t="s">
        <v>976</v>
      </c>
      <c r="N1516" s="0" t="s">
        <v>98</v>
      </c>
      <c r="O1516" s="0" t="s">
        <v>166</v>
      </c>
      <c r="P1516" s="0" t="s">
        <v>166</v>
      </c>
      <c r="Q1516" s="0" t="s">
        <v>167</v>
      </c>
      <c r="R1516" s="0" t="s">
        <v>6190</v>
      </c>
      <c r="S1516" s="0" t="s">
        <v>6202</v>
      </c>
      <c r="T1516" s="0" t="s">
        <v>3604</v>
      </c>
      <c r="U1516" s="0" t="s">
        <v>3707</v>
      </c>
      <c r="V1516" s="0" t="s">
        <v>3726</v>
      </c>
      <c r="W1516" s="0" t="s">
        <v>3607</v>
      </c>
      <c r="X1516" s="0" t="s">
        <v>3700</v>
      </c>
      <c r="Y1516" s="0" t="s">
        <v>3605</v>
      </c>
      <c r="Z1516" s="0" t="s">
        <v>6161</v>
      </c>
      <c r="AA1516" s="0" t="s">
        <v>6162</v>
      </c>
      <c r="AB1516" s="0" t="s">
        <v>6163</v>
      </c>
      <c r="AC1516" s="0" t="s">
        <v>19</v>
      </c>
      <c r="AD1516" s="0" t="s">
        <v>19</v>
      </c>
      <c r="AE1516" s="0" t="s">
        <v>61</v>
      </c>
      <c r="AF1516" s="0" t="s">
        <v>22</v>
      </c>
      <c r="AG1516" s="0" t="s">
        <v>22</v>
      </c>
      <c r="AH1516" s="0" t="s">
        <v>22</v>
      </c>
      <c r="AI1516" s="0" t="s">
        <v>22</v>
      </c>
      <c r="AJ1516" s="0" t="s">
        <v>3721</v>
      </c>
      <c r="AK1516" s="0" t="s">
        <v>3721</v>
      </c>
    </row>
    <row customHeight="1" ht="11.25">
      <c r="A1517" s="0" t="s">
        <v>22</v>
      </c>
      <c r="B1517" s="0" t="s">
        <v>48</v>
      </c>
      <c r="C1517" s="0" t="s">
        <v>50</v>
      </c>
      <c r="D1517" s="0" t="s">
        <v>22</v>
      </c>
      <c r="E1517" s="0" t="s">
        <v>6135</v>
      </c>
      <c r="F1517" s="0" t="s">
        <v>1257</v>
      </c>
      <c r="G1517" s="0" t="s">
        <v>3552</v>
      </c>
      <c r="H1517" s="0" t="s">
        <v>3552</v>
      </c>
      <c r="I1517" s="0" t="s">
        <v>3553</v>
      </c>
      <c r="J1517" s="0" t="s">
        <v>6203</v>
      </c>
      <c r="K1517" s="0" t="s">
        <v>6204</v>
      </c>
      <c r="L1517" s="0" t="s">
        <v>976</v>
      </c>
      <c r="M1517" s="0" t="s">
        <v>976</v>
      </c>
      <c r="N1517" s="0" t="s">
        <v>98</v>
      </c>
      <c r="O1517" s="0" t="s">
        <v>3552</v>
      </c>
      <c r="P1517" s="0" t="s">
        <v>3552</v>
      </c>
      <c r="Q1517" s="0" t="s">
        <v>3553</v>
      </c>
      <c r="R1517" s="0" t="s">
        <v>6203</v>
      </c>
      <c r="S1517" s="0" t="s">
        <v>6204</v>
      </c>
      <c r="T1517" s="0" t="s">
        <v>3604</v>
      </c>
      <c r="U1517" s="0" t="s">
        <v>3605</v>
      </c>
      <c r="V1517" s="0" t="s">
        <v>3606</v>
      </c>
      <c r="W1517" s="0" t="s">
        <v>3607</v>
      </c>
      <c r="X1517" s="0" t="s">
        <v>3608</v>
      </c>
      <c r="Y1517" s="0" t="s">
        <v>3605</v>
      </c>
      <c r="Z1517" s="0" t="s">
        <v>3888</v>
      </c>
      <c r="AA1517" s="0" t="s">
        <v>6205</v>
      </c>
      <c r="AB1517" s="0" t="s">
        <v>6206</v>
      </c>
      <c r="AC1517" s="0" t="s">
        <v>19</v>
      </c>
      <c r="AD1517" s="0" t="s">
        <v>19</v>
      </c>
      <c r="AE1517" s="0" t="s">
        <v>61</v>
      </c>
      <c r="AF1517" s="0" t="s">
        <v>22</v>
      </c>
      <c r="AG1517" s="0" t="s">
        <v>22</v>
      </c>
      <c r="AH1517" s="0" t="s">
        <v>22</v>
      </c>
      <c r="AI1517" s="0" t="s">
        <v>22</v>
      </c>
      <c r="AJ1517" s="0" t="s">
        <v>6207</v>
      </c>
      <c r="AK1517" s="0" t="s">
        <v>3622</v>
      </c>
    </row>
    <row customHeight="1" ht="11.25">
      <c r="A1518" s="0" t="s">
        <v>22</v>
      </c>
      <c r="B1518" s="0" t="s">
        <v>48</v>
      </c>
      <c r="C1518" s="0" t="s">
        <v>50</v>
      </c>
      <c r="D1518" s="0" t="s">
        <v>22</v>
      </c>
      <c r="E1518" s="0" t="s">
        <v>6135</v>
      </c>
      <c r="F1518" s="0" t="s">
        <v>1257</v>
      </c>
      <c r="G1518" s="0" t="s">
        <v>175</v>
      </c>
      <c r="H1518" s="0" t="s">
        <v>175</v>
      </c>
      <c r="I1518" s="0" t="s">
        <v>176</v>
      </c>
      <c r="J1518" s="0" t="s">
        <v>6203</v>
      </c>
      <c r="K1518" s="0" t="s">
        <v>6208</v>
      </c>
      <c r="L1518" s="0" t="s">
        <v>976</v>
      </c>
      <c r="M1518" s="0" t="s">
        <v>976</v>
      </c>
      <c r="N1518" s="0" t="s">
        <v>98</v>
      </c>
      <c r="O1518" s="0" t="s">
        <v>175</v>
      </c>
      <c r="P1518" s="0" t="s">
        <v>175</v>
      </c>
      <c r="Q1518" s="0" t="s">
        <v>176</v>
      </c>
      <c r="R1518" s="0" t="s">
        <v>6203</v>
      </c>
      <c r="S1518" s="0" t="s">
        <v>6208</v>
      </c>
      <c r="T1518" s="0" t="s">
        <v>3604</v>
      </c>
      <c r="U1518" s="0" t="s">
        <v>3605</v>
      </c>
      <c r="V1518" s="0" t="s">
        <v>3606</v>
      </c>
      <c r="W1518" s="0" t="s">
        <v>3607</v>
      </c>
      <c r="X1518" s="0" t="s">
        <v>3608</v>
      </c>
      <c r="Y1518" s="0" t="s">
        <v>3605</v>
      </c>
      <c r="Z1518" s="0" t="s">
        <v>3888</v>
      </c>
      <c r="AA1518" s="0" t="s">
        <v>6205</v>
      </c>
      <c r="AB1518" s="0" t="s">
        <v>6206</v>
      </c>
      <c r="AC1518" s="0" t="s">
        <v>19</v>
      </c>
      <c r="AD1518" s="0" t="s">
        <v>19</v>
      </c>
      <c r="AE1518" s="0" t="s">
        <v>61</v>
      </c>
      <c r="AF1518" s="0" t="s">
        <v>22</v>
      </c>
      <c r="AG1518" s="0" t="s">
        <v>22</v>
      </c>
      <c r="AH1518" s="0" t="s">
        <v>22</v>
      </c>
      <c r="AI1518" s="0" t="s">
        <v>22</v>
      </c>
      <c r="AJ1518" s="0" t="s">
        <v>6207</v>
      </c>
      <c r="AK1518" s="0" t="s">
        <v>3622</v>
      </c>
    </row>
    <row customHeight="1" ht="11.25">
      <c r="A1519" s="0" t="s">
        <v>22</v>
      </c>
      <c r="B1519" s="0" t="s">
        <v>48</v>
      </c>
      <c r="C1519" s="0" t="s">
        <v>50</v>
      </c>
      <c r="D1519" s="0" t="s">
        <v>22</v>
      </c>
      <c r="E1519" s="0" t="s">
        <v>6209</v>
      </c>
      <c r="F1519" s="0" t="s">
        <v>1257</v>
      </c>
      <c r="G1519" s="0" t="s">
        <v>181</v>
      </c>
      <c r="H1519" s="0" t="s">
        <v>181</v>
      </c>
      <c r="I1519" s="0" t="s">
        <v>182</v>
      </c>
      <c r="J1519" s="0" t="s">
        <v>4305</v>
      </c>
      <c r="K1519" s="0" t="s">
        <v>4306</v>
      </c>
      <c r="L1519" s="0" t="s">
        <v>976</v>
      </c>
      <c r="M1519" s="0" t="s">
        <v>976</v>
      </c>
      <c r="N1519" s="0" t="s">
        <v>98</v>
      </c>
      <c r="O1519" s="0" t="s">
        <v>181</v>
      </c>
      <c r="P1519" s="0" t="s">
        <v>181</v>
      </c>
      <c r="Q1519" s="0" t="s">
        <v>182</v>
      </c>
      <c r="R1519" s="0" t="s">
        <v>4305</v>
      </c>
      <c r="S1519" s="0" t="s">
        <v>4306</v>
      </c>
      <c r="T1519" s="0" t="s">
        <v>3604</v>
      </c>
      <c r="U1519" s="0" t="s">
        <v>3707</v>
      </c>
      <c r="V1519" s="0" t="s">
        <v>3718</v>
      </c>
      <c r="W1519" s="0" t="s">
        <v>3607</v>
      </c>
      <c r="X1519" s="0" t="s">
        <v>3700</v>
      </c>
      <c r="Y1519" s="0" t="s">
        <v>3605</v>
      </c>
      <c r="Z1519" s="0" t="s">
        <v>3719</v>
      </c>
      <c r="AA1519" s="0" t="s">
        <v>3710</v>
      </c>
      <c r="AB1519" s="0" t="s">
        <v>3720</v>
      </c>
      <c r="AC1519" s="0" t="s">
        <v>19</v>
      </c>
      <c r="AD1519" s="0" t="s">
        <v>19</v>
      </c>
      <c r="AE1519" s="0" t="s">
        <v>61</v>
      </c>
      <c r="AF1519" s="0" t="s">
        <v>22</v>
      </c>
      <c r="AG1519" s="0" t="s">
        <v>22</v>
      </c>
      <c r="AH1519" s="0" t="s">
        <v>22</v>
      </c>
      <c r="AI1519" s="0" t="s">
        <v>22</v>
      </c>
      <c r="AJ1519" s="0" t="s">
        <v>3721</v>
      </c>
      <c r="AK1519" s="0" t="s">
        <v>3721</v>
      </c>
    </row>
    <row customHeight="1" ht="11.25">
      <c r="A1520" s="0" t="s">
        <v>22</v>
      </c>
      <c r="B1520" s="0" t="s">
        <v>48</v>
      </c>
      <c r="C1520" s="0" t="s">
        <v>50</v>
      </c>
      <c r="D1520" s="0" t="s">
        <v>22</v>
      </c>
      <c r="E1520" s="0" t="s">
        <v>6210</v>
      </c>
      <c r="F1520" s="0" t="s">
        <v>1257</v>
      </c>
      <c r="G1520" s="0" t="s">
        <v>181</v>
      </c>
      <c r="H1520" s="0" t="s">
        <v>181</v>
      </c>
      <c r="I1520" s="0" t="s">
        <v>182</v>
      </c>
      <c r="J1520" s="0" t="s">
        <v>4705</v>
      </c>
      <c r="K1520" s="0" t="s">
        <v>4706</v>
      </c>
      <c r="L1520" s="0" t="s">
        <v>976</v>
      </c>
      <c r="M1520" s="0" t="s">
        <v>976</v>
      </c>
      <c r="N1520" s="0" t="s">
        <v>98</v>
      </c>
      <c r="O1520" s="0" t="s">
        <v>181</v>
      </c>
      <c r="P1520" s="0" t="s">
        <v>181</v>
      </c>
      <c r="Q1520" s="0" t="s">
        <v>182</v>
      </c>
      <c r="R1520" s="0" t="s">
        <v>4705</v>
      </c>
      <c r="S1520" s="0" t="s">
        <v>4706</v>
      </c>
      <c r="T1520" s="0" t="s">
        <v>3604</v>
      </c>
      <c r="U1520" s="0" t="s">
        <v>3707</v>
      </c>
      <c r="V1520" s="0" t="s">
        <v>3718</v>
      </c>
      <c r="W1520" s="0" t="s">
        <v>3607</v>
      </c>
      <c r="X1520" s="0" t="s">
        <v>3700</v>
      </c>
      <c r="Y1520" s="0" t="s">
        <v>3605</v>
      </c>
      <c r="Z1520" s="0" t="s">
        <v>3719</v>
      </c>
      <c r="AA1520" s="0" t="s">
        <v>3710</v>
      </c>
      <c r="AB1520" s="0" t="s">
        <v>3720</v>
      </c>
      <c r="AC1520" s="0" t="s">
        <v>19</v>
      </c>
      <c r="AD1520" s="0" t="s">
        <v>19</v>
      </c>
      <c r="AE1520" s="0" t="s">
        <v>61</v>
      </c>
      <c r="AF1520" s="0" t="s">
        <v>22</v>
      </c>
      <c r="AG1520" s="0" t="s">
        <v>22</v>
      </c>
      <c r="AH1520" s="0" t="s">
        <v>22</v>
      </c>
      <c r="AI1520" s="0" t="s">
        <v>22</v>
      </c>
      <c r="AJ1520" s="0" t="s">
        <v>3721</v>
      </c>
      <c r="AK1520" s="0" t="s">
        <v>3721</v>
      </c>
    </row>
    <row customHeight="1" ht="11.25">
      <c r="A1521" s="0" t="s">
        <v>22</v>
      </c>
      <c r="B1521" s="0" t="s">
        <v>48</v>
      </c>
      <c r="C1521" s="0" t="s">
        <v>50</v>
      </c>
      <c r="D1521" s="0" t="s">
        <v>22</v>
      </c>
      <c r="E1521" s="0" t="s">
        <v>6211</v>
      </c>
      <c r="F1521" s="0" t="s">
        <v>1257</v>
      </c>
      <c r="G1521" s="0" t="s">
        <v>181</v>
      </c>
      <c r="H1521" s="0" t="s">
        <v>181</v>
      </c>
      <c r="I1521" s="0" t="s">
        <v>182</v>
      </c>
      <c r="J1521" s="0" t="s">
        <v>6212</v>
      </c>
      <c r="K1521" s="0" t="s">
        <v>6213</v>
      </c>
      <c r="L1521" s="0" t="s">
        <v>976</v>
      </c>
      <c r="M1521" s="0" t="s">
        <v>976</v>
      </c>
      <c r="N1521" s="0" t="s">
        <v>98</v>
      </c>
      <c r="O1521" s="0" t="s">
        <v>181</v>
      </c>
      <c r="P1521" s="0" t="s">
        <v>181</v>
      </c>
      <c r="Q1521" s="0" t="s">
        <v>182</v>
      </c>
      <c r="R1521" s="0" t="s">
        <v>6212</v>
      </c>
      <c r="S1521" s="0" t="s">
        <v>6213</v>
      </c>
      <c r="T1521" s="0" t="s">
        <v>3604</v>
      </c>
      <c r="U1521" s="0" t="s">
        <v>3707</v>
      </c>
      <c r="V1521" s="0" t="s">
        <v>3718</v>
      </c>
      <c r="W1521" s="0" t="s">
        <v>3607</v>
      </c>
      <c r="X1521" s="0" t="s">
        <v>3700</v>
      </c>
      <c r="Y1521" s="0" t="s">
        <v>3605</v>
      </c>
      <c r="Z1521" s="0" t="s">
        <v>3719</v>
      </c>
      <c r="AA1521" s="0" t="s">
        <v>3710</v>
      </c>
      <c r="AB1521" s="0" t="s">
        <v>3720</v>
      </c>
      <c r="AC1521" s="0" t="s">
        <v>19</v>
      </c>
      <c r="AD1521" s="0" t="s">
        <v>19</v>
      </c>
      <c r="AE1521" s="0" t="s">
        <v>61</v>
      </c>
      <c r="AF1521" s="0" t="s">
        <v>22</v>
      </c>
      <c r="AG1521" s="0" t="s">
        <v>22</v>
      </c>
      <c r="AH1521" s="0" t="s">
        <v>22</v>
      </c>
      <c r="AI1521" s="0" t="s">
        <v>22</v>
      </c>
      <c r="AJ1521" s="0" t="s">
        <v>5887</v>
      </c>
      <c r="AK1521" s="0" t="s">
        <v>5887</v>
      </c>
    </row>
    <row customHeight="1" ht="11.25">
      <c r="A1522" s="0" t="s">
        <v>22</v>
      </c>
      <c r="B1522" s="0" t="s">
        <v>48</v>
      </c>
      <c r="C1522" s="0" t="s">
        <v>50</v>
      </c>
      <c r="D1522" s="0" t="s">
        <v>22</v>
      </c>
      <c r="E1522" s="0" t="s">
        <v>6214</v>
      </c>
      <c r="F1522" s="0" t="s">
        <v>1257</v>
      </c>
      <c r="G1522" s="0" t="s">
        <v>181</v>
      </c>
      <c r="H1522" s="0" t="s">
        <v>181</v>
      </c>
      <c r="I1522" s="0" t="s">
        <v>182</v>
      </c>
      <c r="J1522" s="0" t="s">
        <v>6215</v>
      </c>
      <c r="K1522" s="0" t="s">
        <v>6216</v>
      </c>
      <c r="L1522" s="0" t="s">
        <v>976</v>
      </c>
      <c r="M1522" s="0" t="s">
        <v>976</v>
      </c>
      <c r="N1522" s="0" t="s">
        <v>98</v>
      </c>
      <c r="O1522" s="0" t="s">
        <v>181</v>
      </c>
      <c r="P1522" s="0" t="s">
        <v>181</v>
      </c>
      <c r="Q1522" s="0" t="s">
        <v>182</v>
      </c>
      <c r="R1522" s="0" t="s">
        <v>6215</v>
      </c>
      <c r="S1522" s="0" t="s">
        <v>6216</v>
      </c>
      <c r="T1522" s="0" t="s">
        <v>3604</v>
      </c>
      <c r="U1522" s="0" t="s">
        <v>3707</v>
      </c>
      <c r="V1522" s="0" t="s">
        <v>3718</v>
      </c>
      <c r="W1522" s="0" t="s">
        <v>3607</v>
      </c>
      <c r="X1522" s="0" t="s">
        <v>3700</v>
      </c>
      <c r="Y1522" s="0" t="s">
        <v>3605</v>
      </c>
      <c r="Z1522" s="0" t="s">
        <v>3719</v>
      </c>
      <c r="AA1522" s="0" t="s">
        <v>3710</v>
      </c>
      <c r="AB1522" s="0" t="s">
        <v>3720</v>
      </c>
      <c r="AC1522" s="0" t="s">
        <v>19</v>
      </c>
      <c r="AD1522" s="0" t="s">
        <v>19</v>
      </c>
      <c r="AE1522" s="0" t="s">
        <v>61</v>
      </c>
      <c r="AF1522" s="0" t="s">
        <v>22</v>
      </c>
      <c r="AG1522" s="0" t="s">
        <v>22</v>
      </c>
      <c r="AH1522" s="0" t="s">
        <v>22</v>
      </c>
      <c r="AI1522" s="0" t="s">
        <v>22</v>
      </c>
      <c r="AJ1522" s="0" t="s">
        <v>4889</v>
      </c>
      <c r="AK1522" s="0" t="s">
        <v>4889</v>
      </c>
    </row>
    <row customHeight="1" ht="11.25">
      <c r="A1523" s="0" t="s">
        <v>22</v>
      </c>
      <c r="B1523" s="0" t="s">
        <v>48</v>
      </c>
      <c r="C1523" s="0" t="s">
        <v>50</v>
      </c>
      <c r="D1523" s="0" t="s">
        <v>22</v>
      </c>
      <c r="E1523" s="0" t="s">
        <v>6217</v>
      </c>
      <c r="F1523" s="0" t="s">
        <v>1257</v>
      </c>
      <c r="G1523" s="0" t="s">
        <v>3550</v>
      </c>
      <c r="H1523" s="0" t="s">
        <v>3550</v>
      </c>
      <c r="I1523" s="0" t="s">
        <v>3551</v>
      </c>
      <c r="J1523" s="0" t="s">
        <v>5118</v>
      </c>
      <c r="K1523" s="0" t="s">
        <v>5119</v>
      </c>
      <c r="L1523" s="0" t="s">
        <v>976</v>
      </c>
      <c r="M1523" s="0" t="s">
        <v>976</v>
      </c>
      <c r="N1523" s="0" t="s">
        <v>98</v>
      </c>
      <c r="O1523" s="0" t="s">
        <v>3550</v>
      </c>
      <c r="P1523" s="0" t="s">
        <v>3550</v>
      </c>
      <c r="Q1523" s="0" t="s">
        <v>3551</v>
      </c>
      <c r="R1523" s="0" t="s">
        <v>5118</v>
      </c>
      <c r="S1523" s="0" t="s">
        <v>5119</v>
      </c>
      <c r="T1523" s="0" t="s">
        <v>4183</v>
      </c>
      <c r="U1523" s="0" t="s">
        <v>3605</v>
      </c>
      <c r="V1523" s="0" t="s">
        <v>6218</v>
      </c>
      <c r="W1523" s="0" t="s">
        <v>3607</v>
      </c>
      <c r="X1523" s="0" t="s">
        <v>3700</v>
      </c>
      <c r="Y1523" s="0" t="s">
        <v>3605</v>
      </c>
      <c r="Z1523" s="0" t="s">
        <v>6219</v>
      </c>
      <c r="AA1523" s="0" t="s">
        <v>6220</v>
      </c>
      <c r="AB1523" s="0" t="s">
        <v>6221</v>
      </c>
      <c r="AC1523" s="0" t="s">
        <v>19</v>
      </c>
      <c r="AD1523" s="0" t="s">
        <v>19</v>
      </c>
      <c r="AE1523" s="0" t="s">
        <v>61</v>
      </c>
      <c r="AF1523" s="0" t="s">
        <v>22</v>
      </c>
      <c r="AG1523" s="0" t="s">
        <v>22</v>
      </c>
      <c r="AH1523" s="0" t="s">
        <v>22</v>
      </c>
      <c r="AI1523" s="0" t="s">
        <v>22</v>
      </c>
      <c r="AJ1523" s="0" t="s">
        <v>3721</v>
      </c>
      <c r="AK1523" s="0" t="s">
        <v>3721</v>
      </c>
    </row>
    <row customHeight="1" ht="11.25">
      <c r="A1524" s="0" t="s">
        <v>22</v>
      </c>
      <c r="B1524" s="0" t="s">
        <v>48</v>
      </c>
      <c r="C1524" s="0" t="s">
        <v>50</v>
      </c>
      <c r="D1524" s="0" t="s">
        <v>22</v>
      </c>
      <c r="E1524" s="0" t="s">
        <v>6217</v>
      </c>
      <c r="F1524" s="0" t="s">
        <v>1257</v>
      </c>
      <c r="G1524" s="0" t="s">
        <v>162</v>
      </c>
      <c r="H1524" s="0" t="s">
        <v>162</v>
      </c>
      <c r="I1524" s="0" t="s">
        <v>163</v>
      </c>
      <c r="J1524" s="0" t="s">
        <v>5118</v>
      </c>
      <c r="K1524" s="0" t="s">
        <v>5127</v>
      </c>
      <c r="L1524" s="0" t="s">
        <v>976</v>
      </c>
      <c r="M1524" s="0" t="s">
        <v>976</v>
      </c>
      <c r="N1524" s="0" t="s">
        <v>98</v>
      </c>
      <c r="O1524" s="0" t="s">
        <v>162</v>
      </c>
      <c r="P1524" s="0" t="s">
        <v>162</v>
      </c>
      <c r="Q1524" s="0" t="s">
        <v>163</v>
      </c>
      <c r="R1524" s="0" t="s">
        <v>5118</v>
      </c>
      <c r="S1524" s="0" t="s">
        <v>5127</v>
      </c>
      <c r="T1524" s="0" t="s">
        <v>4183</v>
      </c>
      <c r="U1524" s="0" t="s">
        <v>3605</v>
      </c>
      <c r="V1524" s="0" t="s">
        <v>6218</v>
      </c>
      <c r="W1524" s="0" t="s">
        <v>3607</v>
      </c>
      <c r="X1524" s="0" t="s">
        <v>3700</v>
      </c>
      <c r="Y1524" s="0" t="s">
        <v>3605</v>
      </c>
      <c r="Z1524" s="0" t="s">
        <v>6219</v>
      </c>
      <c r="AA1524" s="0" t="s">
        <v>6220</v>
      </c>
      <c r="AB1524" s="0" t="s">
        <v>6221</v>
      </c>
      <c r="AC1524" s="0" t="s">
        <v>19</v>
      </c>
      <c r="AD1524" s="0" t="s">
        <v>19</v>
      </c>
      <c r="AE1524" s="0" t="s">
        <v>61</v>
      </c>
      <c r="AF1524" s="0" t="s">
        <v>22</v>
      </c>
      <c r="AG1524" s="0" t="s">
        <v>22</v>
      </c>
      <c r="AH1524" s="0" t="s">
        <v>22</v>
      </c>
      <c r="AI1524" s="0" t="s">
        <v>22</v>
      </c>
      <c r="AJ1524" s="0" t="s">
        <v>3721</v>
      </c>
      <c r="AK1524" s="0" t="s">
        <v>3721</v>
      </c>
    </row>
    <row customHeight="1" ht="11.25">
      <c r="A1525" s="0" t="s">
        <v>22</v>
      </c>
      <c r="B1525" s="0" t="s">
        <v>48</v>
      </c>
      <c r="C1525" s="0" t="s">
        <v>50</v>
      </c>
      <c r="D1525" s="0" t="s">
        <v>22</v>
      </c>
      <c r="E1525" s="0" t="s">
        <v>6217</v>
      </c>
      <c r="F1525" s="0" t="s">
        <v>1257</v>
      </c>
      <c r="G1525" s="0" t="s">
        <v>1472</v>
      </c>
      <c r="H1525" s="0" t="s">
        <v>1472</v>
      </c>
      <c r="I1525" s="0" t="s">
        <v>1473</v>
      </c>
      <c r="J1525" s="0" t="s">
        <v>4180</v>
      </c>
      <c r="K1525" s="0" t="s">
        <v>4181</v>
      </c>
      <c r="L1525" s="0" t="s">
        <v>4182</v>
      </c>
      <c r="M1525" s="0" t="s">
        <v>976</v>
      </c>
      <c r="N1525" s="0" t="s">
        <v>98</v>
      </c>
      <c r="O1525" s="0" t="s">
        <v>1472</v>
      </c>
      <c r="P1525" s="0" t="s">
        <v>1472</v>
      </c>
      <c r="Q1525" s="0" t="s">
        <v>1473</v>
      </c>
      <c r="R1525" s="0" t="s">
        <v>4180</v>
      </c>
      <c r="S1525" s="0" t="s">
        <v>4181</v>
      </c>
      <c r="T1525" s="0" t="s">
        <v>4183</v>
      </c>
      <c r="U1525" s="0" t="s">
        <v>3605</v>
      </c>
      <c r="V1525" s="0" t="s">
        <v>4184</v>
      </c>
      <c r="W1525" s="0" t="s">
        <v>3607</v>
      </c>
      <c r="X1525" s="0" t="s">
        <v>3700</v>
      </c>
      <c r="Y1525" s="0" t="s">
        <v>3605</v>
      </c>
      <c r="Z1525" s="0" t="s">
        <v>4185</v>
      </c>
      <c r="AA1525" s="0" t="s">
        <v>4186</v>
      </c>
      <c r="AB1525" s="0" t="s">
        <v>6222</v>
      </c>
      <c r="AC1525" s="0" t="s">
        <v>19</v>
      </c>
      <c r="AD1525" s="0" t="s">
        <v>19</v>
      </c>
      <c r="AE1525" s="0" t="s">
        <v>61</v>
      </c>
      <c r="AF1525" s="0" t="s">
        <v>22</v>
      </c>
      <c r="AG1525" s="0" t="s">
        <v>22</v>
      </c>
      <c r="AH1525" s="0" t="s">
        <v>22</v>
      </c>
      <c r="AI1525" s="0" t="s">
        <v>22</v>
      </c>
      <c r="AJ1525" s="0" t="s">
        <v>118</v>
      </c>
      <c r="AK1525" s="0" t="s">
        <v>117</v>
      </c>
    </row>
    <row customHeight="1" ht="11.25">
      <c r="A1526" s="0" t="s">
        <v>22</v>
      </c>
      <c r="B1526" s="0" t="s">
        <v>48</v>
      </c>
      <c r="C1526" s="0" t="s">
        <v>50</v>
      </c>
      <c r="D1526" s="0" t="s">
        <v>22</v>
      </c>
      <c r="E1526" s="0" t="s">
        <v>6217</v>
      </c>
      <c r="F1526" s="0" t="s">
        <v>1257</v>
      </c>
      <c r="G1526" s="0" t="s">
        <v>169</v>
      </c>
      <c r="H1526" s="0" t="s">
        <v>169</v>
      </c>
      <c r="I1526" s="0" t="s">
        <v>170</v>
      </c>
      <c r="J1526" s="0" t="s">
        <v>4188</v>
      </c>
      <c r="K1526" s="0" t="s">
        <v>4189</v>
      </c>
      <c r="L1526" s="0" t="s">
        <v>4182</v>
      </c>
      <c r="M1526" s="0" t="s">
        <v>976</v>
      </c>
      <c r="N1526" s="0" t="s">
        <v>98</v>
      </c>
      <c r="O1526" s="0" t="s">
        <v>169</v>
      </c>
      <c r="P1526" s="0" t="s">
        <v>169</v>
      </c>
      <c r="Q1526" s="0" t="s">
        <v>170</v>
      </c>
      <c r="R1526" s="0" t="s">
        <v>4188</v>
      </c>
      <c r="S1526" s="0" t="s">
        <v>4189</v>
      </c>
      <c r="T1526" s="0" t="s">
        <v>4183</v>
      </c>
      <c r="U1526" s="0" t="s">
        <v>3605</v>
      </c>
      <c r="V1526" s="0" t="s">
        <v>4184</v>
      </c>
      <c r="W1526" s="0" t="s">
        <v>3607</v>
      </c>
      <c r="X1526" s="0" t="s">
        <v>3700</v>
      </c>
      <c r="Y1526" s="0" t="s">
        <v>3605</v>
      </c>
      <c r="Z1526" s="0" t="s">
        <v>4185</v>
      </c>
      <c r="AA1526" s="0" t="s">
        <v>4186</v>
      </c>
      <c r="AB1526" s="0" t="s">
        <v>6222</v>
      </c>
      <c r="AC1526" s="0" t="s">
        <v>19</v>
      </c>
      <c r="AD1526" s="0" t="s">
        <v>19</v>
      </c>
      <c r="AE1526" s="0" t="s">
        <v>61</v>
      </c>
      <c r="AF1526" s="0" t="s">
        <v>22</v>
      </c>
      <c r="AG1526" s="0" t="s">
        <v>22</v>
      </c>
      <c r="AH1526" s="0" t="s">
        <v>22</v>
      </c>
      <c r="AI1526" s="0" t="s">
        <v>22</v>
      </c>
      <c r="AJ1526" s="0" t="s">
        <v>118</v>
      </c>
      <c r="AK1526" s="0" t="s">
        <v>117</v>
      </c>
    </row>
    <row customHeight="1" ht="11.25">
      <c r="A1527" s="0" t="s">
        <v>22</v>
      </c>
      <c r="B1527" s="0" t="s">
        <v>48</v>
      </c>
      <c r="C1527" s="0" t="s">
        <v>50</v>
      </c>
      <c r="D1527" s="0" t="s">
        <v>22</v>
      </c>
      <c r="E1527" s="0" t="s">
        <v>6223</v>
      </c>
      <c r="F1527" s="0" t="s">
        <v>1257</v>
      </c>
      <c r="G1527" s="0" t="s">
        <v>1581</v>
      </c>
      <c r="H1527" s="0" t="s">
        <v>1581</v>
      </c>
      <c r="I1527" s="0" t="s">
        <v>1582</v>
      </c>
      <c r="J1527" s="0" t="s">
        <v>5478</v>
      </c>
      <c r="K1527" s="0" t="s">
        <v>5479</v>
      </c>
      <c r="L1527" s="0" t="s">
        <v>6224</v>
      </c>
      <c r="M1527" s="0" t="s">
        <v>976</v>
      </c>
      <c r="N1527" s="0" t="s">
        <v>98</v>
      </c>
      <c r="O1527" s="0" t="s">
        <v>1581</v>
      </c>
      <c r="P1527" s="0" t="s">
        <v>1581</v>
      </c>
      <c r="Q1527" s="0" t="s">
        <v>1582</v>
      </c>
      <c r="R1527" s="0" t="s">
        <v>5478</v>
      </c>
      <c r="S1527" s="0" t="s">
        <v>5479</v>
      </c>
      <c r="T1527" s="0" t="s">
        <v>3604</v>
      </c>
      <c r="U1527" s="0" t="s">
        <v>3707</v>
      </c>
      <c r="V1527" s="0" t="s">
        <v>3726</v>
      </c>
      <c r="W1527" s="0" t="s">
        <v>3607</v>
      </c>
      <c r="X1527" s="0" t="s">
        <v>3700</v>
      </c>
      <c r="Y1527" s="0" t="s">
        <v>3605</v>
      </c>
      <c r="Z1527" s="0" t="s">
        <v>6225</v>
      </c>
      <c r="AA1527" s="0" t="s">
        <v>6226</v>
      </c>
      <c r="AB1527" s="0" t="s">
        <v>6227</v>
      </c>
      <c r="AC1527" s="0" t="s">
        <v>19</v>
      </c>
      <c r="AD1527" s="0" t="s">
        <v>19</v>
      </c>
      <c r="AE1527" s="0" t="s">
        <v>61</v>
      </c>
      <c r="AF1527" s="0" t="s">
        <v>22</v>
      </c>
      <c r="AG1527" s="0" t="s">
        <v>22</v>
      </c>
      <c r="AH1527" s="0" t="s">
        <v>22</v>
      </c>
      <c r="AI1527" s="0" t="s">
        <v>22</v>
      </c>
      <c r="AJ1527" s="0" t="s">
        <v>98</v>
      </c>
      <c r="AK1527" s="0" t="s">
        <v>98</v>
      </c>
    </row>
    <row customHeight="1" ht="11.25">
      <c r="A1528" s="0" t="s">
        <v>22</v>
      </c>
      <c r="B1528" s="0" t="s">
        <v>48</v>
      </c>
      <c r="C1528" s="0" t="s">
        <v>50</v>
      </c>
      <c r="D1528" s="0" t="s">
        <v>22</v>
      </c>
      <c r="E1528" s="0" t="s">
        <v>6223</v>
      </c>
      <c r="F1528" s="0" t="s">
        <v>1257</v>
      </c>
      <c r="G1528" s="0" t="s">
        <v>110</v>
      </c>
      <c r="H1528" s="0" t="s">
        <v>110</v>
      </c>
      <c r="I1528" s="0" t="s">
        <v>111</v>
      </c>
      <c r="J1528" s="0" t="s">
        <v>5478</v>
      </c>
      <c r="K1528" s="0" t="s">
        <v>5484</v>
      </c>
      <c r="L1528" s="0" t="s">
        <v>6224</v>
      </c>
      <c r="M1528" s="0" t="s">
        <v>976</v>
      </c>
      <c r="N1528" s="0" t="s">
        <v>98</v>
      </c>
      <c r="O1528" s="0" t="s">
        <v>110</v>
      </c>
      <c r="P1528" s="0" t="s">
        <v>110</v>
      </c>
      <c r="Q1528" s="0" t="s">
        <v>111</v>
      </c>
      <c r="R1528" s="0" t="s">
        <v>5478</v>
      </c>
      <c r="S1528" s="0" t="s">
        <v>5484</v>
      </c>
      <c r="T1528" s="0" t="s">
        <v>3604</v>
      </c>
      <c r="U1528" s="0" t="s">
        <v>3707</v>
      </c>
      <c r="V1528" s="0" t="s">
        <v>3726</v>
      </c>
      <c r="W1528" s="0" t="s">
        <v>3607</v>
      </c>
      <c r="X1528" s="0" t="s">
        <v>3700</v>
      </c>
      <c r="Y1528" s="0" t="s">
        <v>3605</v>
      </c>
      <c r="Z1528" s="0" t="s">
        <v>6225</v>
      </c>
      <c r="AA1528" s="0" t="s">
        <v>6226</v>
      </c>
      <c r="AB1528" s="0" t="s">
        <v>6227</v>
      </c>
      <c r="AC1528" s="0" t="s">
        <v>19</v>
      </c>
      <c r="AD1528" s="0" t="s">
        <v>19</v>
      </c>
      <c r="AE1528" s="0" t="s">
        <v>61</v>
      </c>
      <c r="AF1528" s="0" t="s">
        <v>22</v>
      </c>
      <c r="AG1528" s="0" t="s">
        <v>22</v>
      </c>
      <c r="AH1528" s="0" t="s">
        <v>22</v>
      </c>
      <c r="AI1528" s="0" t="s">
        <v>22</v>
      </c>
      <c r="AJ1528" s="0" t="s">
        <v>98</v>
      </c>
      <c r="AK1528" s="0" t="s">
        <v>98</v>
      </c>
    </row>
    <row customHeight="1" ht="11.25">
      <c r="A1529" s="0" t="s">
        <v>22</v>
      </c>
      <c r="B1529" s="0" t="s">
        <v>48</v>
      </c>
      <c r="C1529" s="0" t="s">
        <v>50</v>
      </c>
      <c r="D1529" s="0" t="s">
        <v>22</v>
      </c>
      <c r="E1529" s="0" t="s">
        <v>6228</v>
      </c>
      <c r="F1529" s="0" t="s">
        <v>1257</v>
      </c>
      <c r="G1529" s="0" t="s">
        <v>1581</v>
      </c>
      <c r="H1529" s="0" t="s">
        <v>1581</v>
      </c>
      <c r="I1529" s="0" t="s">
        <v>1582</v>
      </c>
      <c r="J1529" s="0" t="s">
        <v>6229</v>
      </c>
      <c r="K1529" s="0" t="s">
        <v>6230</v>
      </c>
      <c r="L1529" s="0" t="s">
        <v>6231</v>
      </c>
      <c r="M1529" s="0" t="s">
        <v>976</v>
      </c>
      <c r="N1529" s="0" t="s">
        <v>98</v>
      </c>
      <c r="O1529" s="0" t="s">
        <v>1581</v>
      </c>
      <c r="P1529" s="0" t="s">
        <v>1581</v>
      </c>
      <c r="Q1529" s="0" t="s">
        <v>1582</v>
      </c>
      <c r="R1529" s="0" t="s">
        <v>6229</v>
      </c>
      <c r="S1529" s="0" t="s">
        <v>6230</v>
      </c>
      <c r="T1529" s="0" t="s">
        <v>3604</v>
      </c>
      <c r="U1529" s="0" t="s">
        <v>3707</v>
      </c>
      <c r="V1529" s="0" t="s">
        <v>3726</v>
      </c>
      <c r="W1529" s="0" t="s">
        <v>3607</v>
      </c>
      <c r="X1529" s="0" t="s">
        <v>3700</v>
      </c>
      <c r="Y1529" s="0" t="s">
        <v>3605</v>
      </c>
      <c r="Z1529" s="0" t="s">
        <v>6225</v>
      </c>
      <c r="AA1529" s="0" t="s">
        <v>6226</v>
      </c>
      <c r="AB1529" s="0" t="s">
        <v>6227</v>
      </c>
      <c r="AC1529" s="0" t="s">
        <v>19</v>
      </c>
      <c r="AD1529" s="0" t="s">
        <v>19</v>
      </c>
      <c r="AE1529" s="0" t="s">
        <v>61</v>
      </c>
      <c r="AF1529" s="0" t="s">
        <v>22</v>
      </c>
      <c r="AG1529" s="0" t="s">
        <v>22</v>
      </c>
      <c r="AH1529" s="0" t="s">
        <v>22</v>
      </c>
      <c r="AI1529" s="0" t="s">
        <v>22</v>
      </c>
      <c r="AJ1529" s="0" t="s">
        <v>98</v>
      </c>
      <c r="AK1529" s="0" t="s">
        <v>98</v>
      </c>
    </row>
    <row customHeight="1" ht="11.25">
      <c r="A1530" s="0" t="s">
        <v>22</v>
      </c>
      <c r="B1530" s="0" t="s">
        <v>48</v>
      </c>
      <c r="C1530" s="0" t="s">
        <v>50</v>
      </c>
      <c r="D1530" s="0" t="s">
        <v>22</v>
      </c>
      <c r="E1530" s="0" t="s">
        <v>6228</v>
      </c>
      <c r="F1530" s="0" t="s">
        <v>1257</v>
      </c>
      <c r="G1530" s="0" t="s">
        <v>110</v>
      </c>
      <c r="H1530" s="0" t="s">
        <v>110</v>
      </c>
      <c r="I1530" s="0" t="s">
        <v>111</v>
      </c>
      <c r="J1530" s="0" t="s">
        <v>6229</v>
      </c>
      <c r="K1530" s="0" t="s">
        <v>6232</v>
      </c>
      <c r="L1530" s="0" t="s">
        <v>6231</v>
      </c>
      <c r="M1530" s="0" t="s">
        <v>976</v>
      </c>
      <c r="N1530" s="0" t="s">
        <v>98</v>
      </c>
      <c r="O1530" s="0" t="s">
        <v>110</v>
      </c>
      <c r="P1530" s="0" t="s">
        <v>110</v>
      </c>
      <c r="Q1530" s="0" t="s">
        <v>111</v>
      </c>
      <c r="R1530" s="0" t="s">
        <v>6229</v>
      </c>
      <c r="S1530" s="0" t="s">
        <v>6232</v>
      </c>
      <c r="T1530" s="0" t="s">
        <v>3604</v>
      </c>
      <c r="U1530" s="0" t="s">
        <v>3707</v>
      </c>
      <c r="V1530" s="0" t="s">
        <v>3726</v>
      </c>
      <c r="W1530" s="0" t="s">
        <v>3607</v>
      </c>
      <c r="X1530" s="0" t="s">
        <v>3700</v>
      </c>
      <c r="Y1530" s="0" t="s">
        <v>3605</v>
      </c>
      <c r="Z1530" s="0" t="s">
        <v>6225</v>
      </c>
      <c r="AA1530" s="0" t="s">
        <v>6226</v>
      </c>
      <c r="AB1530" s="0" t="s">
        <v>6227</v>
      </c>
      <c r="AC1530" s="0" t="s">
        <v>19</v>
      </c>
      <c r="AD1530" s="0" t="s">
        <v>19</v>
      </c>
      <c r="AE1530" s="0" t="s">
        <v>61</v>
      </c>
      <c r="AF1530" s="0" t="s">
        <v>22</v>
      </c>
      <c r="AG1530" s="0" t="s">
        <v>22</v>
      </c>
      <c r="AH1530" s="0" t="s">
        <v>22</v>
      </c>
      <c r="AI1530" s="0" t="s">
        <v>22</v>
      </c>
      <c r="AJ1530" s="0" t="s">
        <v>98</v>
      </c>
      <c r="AK1530" s="0" t="s">
        <v>98</v>
      </c>
    </row>
    <row customHeight="1" ht="11.25">
      <c r="A1531" s="0" t="s">
        <v>22</v>
      </c>
      <c r="B1531" s="0" t="s">
        <v>48</v>
      </c>
      <c r="C1531" s="0" t="s">
        <v>50</v>
      </c>
      <c r="D1531" s="0" t="s">
        <v>22</v>
      </c>
      <c r="E1531" s="0" t="s">
        <v>6233</v>
      </c>
      <c r="F1531" s="0" t="s">
        <v>1257</v>
      </c>
      <c r="G1531" s="0" t="s">
        <v>1581</v>
      </c>
      <c r="H1531" s="0" t="s">
        <v>1581</v>
      </c>
      <c r="I1531" s="0" t="s">
        <v>1582</v>
      </c>
      <c r="J1531" s="0" t="s">
        <v>4826</v>
      </c>
      <c r="K1531" s="0" t="s">
        <v>4827</v>
      </c>
      <c r="L1531" s="0" t="s">
        <v>6234</v>
      </c>
      <c r="M1531" s="0" t="s">
        <v>976</v>
      </c>
      <c r="N1531" s="0" t="s">
        <v>98</v>
      </c>
      <c r="O1531" s="0" t="s">
        <v>1581</v>
      </c>
      <c r="P1531" s="0" t="s">
        <v>1581</v>
      </c>
      <c r="Q1531" s="0" t="s">
        <v>1582</v>
      </c>
      <c r="R1531" s="0" t="s">
        <v>4826</v>
      </c>
      <c r="S1531" s="0" t="s">
        <v>4827</v>
      </c>
      <c r="T1531" s="0" t="s">
        <v>3604</v>
      </c>
      <c r="U1531" s="0" t="s">
        <v>3707</v>
      </c>
      <c r="V1531" s="0" t="s">
        <v>3726</v>
      </c>
      <c r="W1531" s="0" t="s">
        <v>3607</v>
      </c>
      <c r="X1531" s="0" t="s">
        <v>3700</v>
      </c>
      <c r="Y1531" s="0" t="s">
        <v>3605</v>
      </c>
      <c r="Z1531" s="0" t="s">
        <v>6225</v>
      </c>
      <c r="AA1531" s="0" t="s">
        <v>6226</v>
      </c>
      <c r="AB1531" s="0" t="s">
        <v>6227</v>
      </c>
      <c r="AC1531" s="0" t="s">
        <v>19</v>
      </c>
      <c r="AD1531" s="0" t="s">
        <v>19</v>
      </c>
      <c r="AE1531" s="0" t="s">
        <v>61</v>
      </c>
      <c r="AF1531" s="0" t="s">
        <v>22</v>
      </c>
      <c r="AG1531" s="0" t="s">
        <v>22</v>
      </c>
      <c r="AH1531" s="0" t="s">
        <v>22</v>
      </c>
      <c r="AI1531" s="0" t="s">
        <v>22</v>
      </c>
      <c r="AJ1531" s="0" t="s">
        <v>98</v>
      </c>
      <c r="AK1531" s="0" t="s">
        <v>98</v>
      </c>
    </row>
    <row customHeight="1" ht="11.25">
      <c r="A1532" s="0" t="s">
        <v>22</v>
      </c>
      <c r="B1532" s="0" t="s">
        <v>48</v>
      </c>
      <c r="C1532" s="0" t="s">
        <v>50</v>
      </c>
      <c r="D1532" s="0" t="s">
        <v>22</v>
      </c>
      <c r="E1532" s="0" t="s">
        <v>6233</v>
      </c>
      <c r="F1532" s="0" t="s">
        <v>1257</v>
      </c>
      <c r="G1532" s="0" t="s">
        <v>110</v>
      </c>
      <c r="H1532" s="0" t="s">
        <v>110</v>
      </c>
      <c r="I1532" s="0" t="s">
        <v>111</v>
      </c>
      <c r="J1532" s="0" t="s">
        <v>4826</v>
      </c>
      <c r="K1532" s="0" t="s">
        <v>4829</v>
      </c>
      <c r="L1532" s="0" t="s">
        <v>6234</v>
      </c>
      <c r="M1532" s="0" t="s">
        <v>976</v>
      </c>
      <c r="N1532" s="0" t="s">
        <v>98</v>
      </c>
      <c r="O1532" s="0" t="s">
        <v>110</v>
      </c>
      <c r="P1532" s="0" t="s">
        <v>110</v>
      </c>
      <c r="Q1532" s="0" t="s">
        <v>111</v>
      </c>
      <c r="R1532" s="0" t="s">
        <v>4826</v>
      </c>
      <c r="S1532" s="0" t="s">
        <v>4829</v>
      </c>
      <c r="T1532" s="0" t="s">
        <v>3604</v>
      </c>
      <c r="U1532" s="0" t="s">
        <v>3707</v>
      </c>
      <c r="V1532" s="0" t="s">
        <v>3726</v>
      </c>
      <c r="W1532" s="0" t="s">
        <v>3607</v>
      </c>
      <c r="X1532" s="0" t="s">
        <v>3700</v>
      </c>
      <c r="Y1532" s="0" t="s">
        <v>3605</v>
      </c>
      <c r="Z1532" s="0" t="s">
        <v>6225</v>
      </c>
      <c r="AA1532" s="0" t="s">
        <v>6226</v>
      </c>
      <c r="AB1532" s="0" t="s">
        <v>6227</v>
      </c>
      <c r="AC1532" s="0" t="s">
        <v>19</v>
      </c>
      <c r="AD1532" s="0" t="s">
        <v>19</v>
      </c>
      <c r="AE1532" s="0" t="s">
        <v>61</v>
      </c>
      <c r="AF1532" s="0" t="s">
        <v>22</v>
      </c>
      <c r="AG1532" s="0" t="s">
        <v>22</v>
      </c>
      <c r="AH1532" s="0" t="s">
        <v>22</v>
      </c>
      <c r="AI1532" s="0" t="s">
        <v>22</v>
      </c>
      <c r="AJ1532" s="0" t="s">
        <v>98</v>
      </c>
      <c r="AK1532" s="0" t="s">
        <v>98</v>
      </c>
    </row>
    <row customHeight="1" ht="11.25">
      <c r="A1533" s="0" t="s">
        <v>22</v>
      </c>
      <c r="B1533" s="0" t="s">
        <v>48</v>
      </c>
      <c r="C1533" s="0" t="s">
        <v>50</v>
      </c>
      <c r="D1533" s="0" t="s">
        <v>22</v>
      </c>
      <c r="E1533" s="0" t="s">
        <v>6235</v>
      </c>
      <c r="F1533" s="0" t="s">
        <v>1257</v>
      </c>
      <c r="G1533" s="0" t="s">
        <v>1581</v>
      </c>
      <c r="H1533" s="0" t="s">
        <v>1581</v>
      </c>
      <c r="I1533" s="0" t="s">
        <v>1582</v>
      </c>
      <c r="J1533" s="0" t="s">
        <v>6236</v>
      </c>
      <c r="K1533" s="0" t="s">
        <v>6237</v>
      </c>
      <c r="L1533" s="0" t="s">
        <v>6238</v>
      </c>
      <c r="M1533" s="0" t="s">
        <v>976</v>
      </c>
      <c r="N1533" s="0" t="s">
        <v>98</v>
      </c>
      <c r="O1533" s="0" t="s">
        <v>1581</v>
      </c>
      <c r="P1533" s="0" t="s">
        <v>1581</v>
      </c>
      <c r="Q1533" s="0" t="s">
        <v>1582</v>
      </c>
      <c r="R1533" s="0" t="s">
        <v>6236</v>
      </c>
      <c r="S1533" s="0" t="s">
        <v>6237</v>
      </c>
      <c r="T1533" s="0" t="s">
        <v>3604</v>
      </c>
      <c r="U1533" s="0" t="s">
        <v>3707</v>
      </c>
      <c r="V1533" s="0" t="s">
        <v>3726</v>
      </c>
      <c r="W1533" s="0" t="s">
        <v>3607</v>
      </c>
      <c r="X1533" s="0" t="s">
        <v>3700</v>
      </c>
      <c r="Y1533" s="0" t="s">
        <v>3605</v>
      </c>
      <c r="Z1533" s="0" t="s">
        <v>6225</v>
      </c>
      <c r="AA1533" s="0" t="s">
        <v>6226</v>
      </c>
      <c r="AB1533" s="0" t="s">
        <v>6227</v>
      </c>
      <c r="AC1533" s="0" t="s">
        <v>19</v>
      </c>
      <c r="AD1533" s="0" t="s">
        <v>19</v>
      </c>
      <c r="AE1533" s="0" t="s">
        <v>61</v>
      </c>
      <c r="AF1533" s="0" t="s">
        <v>22</v>
      </c>
      <c r="AG1533" s="0" t="s">
        <v>22</v>
      </c>
      <c r="AH1533" s="0" t="s">
        <v>22</v>
      </c>
      <c r="AI1533" s="0" t="s">
        <v>22</v>
      </c>
      <c r="AJ1533" s="0" t="s">
        <v>101</v>
      </c>
      <c r="AK1533" s="0" t="s">
        <v>101</v>
      </c>
    </row>
    <row customHeight="1" ht="11.25">
      <c r="A1534" s="0" t="s">
        <v>22</v>
      </c>
      <c r="B1534" s="0" t="s">
        <v>48</v>
      </c>
      <c r="C1534" s="0" t="s">
        <v>50</v>
      </c>
      <c r="D1534" s="0" t="s">
        <v>22</v>
      </c>
      <c r="E1534" s="0" t="s">
        <v>6235</v>
      </c>
      <c r="F1534" s="0" t="s">
        <v>1257</v>
      </c>
      <c r="G1534" s="0" t="s">
        <v>110</v>
      </c>
      <c r="H1534" s="0" t="s">
        <v>110</v>
      </c>
      <c r="I1534" s="0" t="s">
        <v>111</v>
      </c>
      <c r="J1534" s="0" t="s">
        <v>6236</v>
      </c>
      <c r="K1534" s="0" t="s">
        <v>6239</v>
      </c>
      <c r="L1534" s="0" t="s">
        <v>6238</v>
      </c>
      <c r="M1534" s="0" t="s">
        <v>976</v>
      </c>
      <c r="N1534" s="0" t="s">
        <v>98</v>
      </c>
      <c r="O1534" s="0" t="s">
        <v>110</v>
      </c>
      <c r="P1534" s="0" t="s">
        <v>110</v>
      </c>
      <c r="Q1534" s="0" t="s">
        <v>111</v>
      </c>
      <c r="R1534" s="0" t="s">
        <v>6236</v>
      </c>
      <c r="S1534" s="0" t="s">
        <v>6239</v>
      </c>
      <c r="T1534" s="0" t="s">
        <v>3604</v>
      </c>
      <c r="U1534" s="0" t="s">
        <v>3707</v>
      </c>
      <c r="V1534" s="0" t="s">
        <v>3726</v>
      </c>
      <c r="W1534" s="0" t="s">
        <v>3607</v>
      </c>
      <c r="X1534" s="0" t="s">
        <v>3700</v>
      </c>
      <c r="Y1534" s="0" t="s">
        <v>3605</v>
      </c>
      <c r="Z1534" s="0" t="s">
        <v>6225</v>
      </c>
      <c r="AA1534" s="0" t="s">
        <v>6226</v>
      </c>
      <c r="AB1534" s="0" t="s">
        <v>6227</v>
      </c>
      <c r="AC1534" s="0" t="s">
        <v>19</v>
      </c>
      <c r="AD1534" s="0" t="s">
        <v>19</v>
      </c>
      <c r="AE1534" s="0" t="s">
        <v>61</v>
      </c>
      <c r="AF1534" s="0" t="s">
        <v>22</v>
      </c>
      <c r="AG1534" s="0" t="s">
        <v>22</v>
      </c>
      <c r="AH1534" s="0" t="s">
        <v>22</v>
      </c>
      <c r="AI1534" s="0" t="s">
        <v>22</v>
      </c>
      <c r="AJ1534" s="0" t="s">
        <v>101</v>
      </c>
      <c r="AK1534" s="0" t="s">
        <v>101</v>
      </c>
    </row>
    <row customHeight="1" ht="11.25">
      <c r="A1535" s="0" t="s">
        <v>22</v>
      </c>
      <c r="B1535" s="0" t="s">
        <v>48</v>
      </c>
      <c r="C1535" s="0" t="s">
        <v>50</v>
      </c>
      <c r="D1535" s="0" t="s">
        <v>22</v>
      </c>
      <c r="E1535" s="0" t="s">
        <v>6240</v>
      </c>
      <c r="F1535" s="0" t="s">
        <v>1257</v>
      </c>
      <c r="G1535" s="0" t="s">
        <v>1581</v>
      </c>
      <c r="H1535" s="0" t="s">
        <v>1581</v>
      </c>
      <c r="I1535" s="0" t="s">
        <v>1582</v>
      </c>
      <c r="J1535" s="0" t="s">
        <v>5879</v>
      </c>
      <c r="K1535" s="0" t="s">
        <v>5880</v>
      </c>
      <c r="L1535" s="0" t="s">
        <v>6241</v>
      </c>
      <c r="M1535" s="0" t="s">
        <v>976</v>
      </c>
      <c r="N1535" s="0" t="s">
        <v>98</v>
      </c>
      <c r="O1535" s="0" t="s">
        <v>1581</v>
      </c>
      <c r="P1535" s="0" t="s">
        <v>1581</v>
      </c>
      <c r="Q1535" s="0" t="s">
        <v>1582</v>
      </c>
      <c r="R1535" s="0" t="s">
        <v>5879</v>
      </c>
      <c r="S1535" s="0" t="s">
        <v>5880</v>
      </c>
      <c r="T1535" s="0" t="s">
        <v>3604</v>
      </c>
      <c r="U1535" s="0" t="s">
        <v>3707</v>
      </c>
      <c r="V1535" s="0" t="s">
        <v>3726</v>
      </c>
      <c r="W1535" s="0" t="s">
        <v>3607</v>
      </c>
      <c r="X1535" s="0" t="s">
        <v>3700</v>
      </c>
      <c r="Y1535" s="0" t="s">
        <v>3605</v>
      </c>
      <c r="Z1535" s="0" t="s">
        <v>6225</v>
      </c>
      <c r="AA1535" s="0" t="s">
        <v>6226</v>
      </c>
      <c r="AB1535" s="0" t="s">
        <v>6227</v>
      </c>
      <c r="AC1535" s="0" t="s">
        <v>19</v>
      </c>
      <c r="AD1535" s="0" t="s">
        <v>19</v>
      </c>
      <c r="AE1535" s="0" t="s">
        <v>61</v>
      </c>
      <c r="AF1535" s="0" t="s">
        <v>22</v>
      </c>
      <c r="AG1535" s="0" t="s">
        <v>22</v>
      </c>
      <c r="AH1535" s="0" t="s">
        <v>22</v>
      </c>
      <c r="AI1535" s="0" t="s">
        <v>22</v>
      </c>
      <c r="AJ1535" s="0" t="s">
        <v>98</v>
      </c>
      <c r="AK1535" s="0" t="s">
        <v>98</v>
      </c>
    </row>
    <row customHeight="1" ht="11.25">
      <c r="A1536" s="0" t="s">
        <v>22</v>
      </c>
      <c r="B1536" s="0" t="s">
        <v>48</v>
      </c>
      <c r="C1536" s="0" t="s">
        <v>50</v>
      </c>
      <c r="D1536" s="0" t="s">
        <v>22</v>
      </c>
      <c r="E1536" s="0" t="s">
        <v>6240</v>
      </c>
      <c r="F1536" s="0" t="s">
        <v>1257</v>
      </c>
      <c r="G1536" s="0" t="s">
        <v>110</v>
      </c>
      <c r="H1536" s="0" t="s">
        <v>110</v>
      </c>
      <c r="I1536" s="0" t="s">
        <v>111</v>
      </c>
      <c r="J1536" s="0" t="s">
        <v>5879</v>
      </c>
      <c r="K1536" s="0" t="s">
        <v>5885</v>
      </c>
      <c r="L1536" s="0" t="s">
        <v>6241</v>
      </c>
      <c r="M1536" s="0" t="s">
        <v>976</v>
      </c>
      <c r="N1536" s="0" t="s">
        <v>98</v>
      </c>
      <c r="O1536" s="0" t="s">
        <v>110</v>
      </c>
      <c r="P1536" s="0" t="s">
        <v>110</v>
      </c>
      <c r="Q1536" s="0" t="s">
        <v>111</v>
      </c>
      <c r="R1536" s="0" t="s">
        <v>5879</v>
      </c>
      <c r="S1536" s="0" t="s">
        <v>5885</v>
      </c>
      <c r="T1536" s="0" t="s">
        <v>3604</v>
      </c>
      <c r="U1536" s="0" t="s">
        <v>3707</v>
      </c>
      <c r="V1536" s="0" t="s">
        <v>3726</v>
      </c>
      <c r="W1536" s="0" t="s">
        <v>3607</v>
      </c>
      <c r="X1536" s="0" t="s">
        <v>3700</v>
      </c>
      <c r="Y1536" s="0" t="s">
        <v>3605</v>
      </c>
      <c r="Z1536" s="0" t="s">
        <v>6225</v>
      </c>
      <c r="AA1536" s="0" t="s">
        <v>6226</v>
      </c>
      <c r="AB1536" s="0" t="s">
        <v>6227</v>
      </c>
      <c r="AC1536" s="0" t="s">
        <v>19</v>
      </c>
      <c r="AD1536" s="0" t="s">
        <v>19</v>
      </c>
      <c r="AE1536" s="0" t="s">
        <v>61</v>
      </c>
      <c r="AF1536" s="0" t="s">
        <v>22</v>
      </c>
      <c r="AG1536" s="0" t="s">
        <v>22</v>
      </c>
      <c r="AH1536" s="0" t="s">
        <v>22</v>
      </c>
      <c r="AI1536" s="0" t="s">
        <v>22</v>
      </c>
      <c r="AJ1536" s="0" t="s">
        <v>98</v>
      </c>
      <c r="AK1536" s="0" t="s">
        <v>98</v>
      </c>
    </row>
    <row customHeight="1" ht="11.25">
      <c r="A1537" s="0" t="s">
        <v>22</v>
      </c>
      <c r="B1537" s="0" t="s">
        <v>48</v>
      </c>
      <c r="C1537" s="0" t="s">
        <v>50</v>
      </c>
      <c r="D1537" s="0" t="s">
        <v>22</v>
      </c>
      <c r="E1537" s="0" t="s">
        <v>6242</v>
      </c>
      <c r="F1537" s="0" t="s">
        <v>1257</v>
      </c>
      <c r="G1537" s="0" t="s">
        <v>1581</v>
      </c>
      <c r="H1537" s="0" t="s">
        <v>1581</v>
      </c>
      <c r="I1537" s="0" t="s">
        <v>1582</v>
      </c>
      <c r="J1537" s="0" t="s">
        <v>6243</v>
      </c>
      <c r="K1537" s="0" t="s">
        <v>6244</v>
      </c>
      <c r="L1537" s="0" t="s">
        <v>6245</v>
      </c>
      <c r="M1537" s="0" t="s">
        <v>976</v>
      </c>
      <c r="N1537" s="0" t="s">
        <v>98</v>
      </c>
      <c r="O1537" s="0" t="s">
        <v>1581</v>
      </c>
      <c r="P1537" s="0" t="s">
        <v>1581</v>
      </c>
      <c r="Q1537" s="0" t="s">
        <v>1582</v>
      </c>
      <c r="R1537" s="0" t="s">
        <v>6243</v>
      </c>
      <c r="S1537" s="0" t="s">
        <v>6244</v>
      </c>
      <c r="T1537" s="0" t="s">
        <v>3604</v>
      </c>
      <c r="U1537" s="0" t="s">
        <v>3707</v>
      </c>
      <c r="V1537" s="0" t="s">
        <v>3726</v>
      </c>
      <c r="W1537" s="0" t="s">
        <v>3607</v>
      </c>
      <c r="X1537" s="0" t="s">
        <v>3700</v>
      </c>
      <c r="Y1537" s="0" t="s">
        <v>3605</v>
      </c>
      <c r="Z1537" s="0" t="s">
        <v>6225</v>
      </c>
      <c r="AA1537" s="0" t="s">
        <v>6226</v>
      </c>
      <c r="AB1537" s="0" t="s">
        <v>6227</v>
      </c>
      <c r="AC1537" s="0" t="s">
        <v>19</v>
      </c>
      <c r="AD1537" s="0" t="s">
        <v>19</v>
      </c>
      <c r="AE1537" s="0" t="s">
        <v>61</v>
      </c>
      <c r="AF1537" s="0" t="s">
        <v>22</v>
      </c>
      <c r="AG1537" s="0" t="s">
        <v>22</v>
      </c>
      <c r="AH1537" s="0" t="s">
        <v>22</v>
      </c>
      <c r="AI1537" s="0" t="s">
        <v>22</v>
      </c>
      <c r="AJ1537" s="0" t="s">
        <v>1642</v>
      </c>
      <c r="AK1537" s="0" t="s">
        <v>1642</v>
      </c>
    </row>
    <row customHeight="1" ht="11.25">
      <c r="A1538" s="0" t="s">
        <v>22</v>
      </c>
      <c r="B1538" s="0" t="s">
        <v>48</v>
      </c>
      <c r="C1538" s="0" t="s">
        <v>50</v>
      </c>
      <c r="D1538" s="0" t="s">
        <v>22</v>
      </c>
      <c r="E1538" s="0" t="s">
        <v>6242</v>
      </c>
      <c r="F1538" s="0" t="s">
        <v>1257</v>
      </c>
      <c r="G1538" s="0" t="s">
        <v>110</v>
      </c>
      <c r="H1538" s="0" t="s">
        <v>110</v>
      </c>
      <c r="I1538" s="0" t="s">
        <v>111</v>
      </c>
      <c r="J1538" s="0" t="s">
        <v>6243</v>
      </c>
      <c r="K1538" s="0" t="s">
        <v>6246</v>
      </c>
      <c r="L1538" s="0" t="s">
        <v>6245</v>
      </c>
      <c r="M1538" s="0" t="s">
        <v>976</v>
      </c>
      <c r="N1538" s="0" t="s">
        <v>98</v>
      </c>
      <c r="O1538" s="0" t="s">
        <v>110</v>
      </c>
      <c r="P1538" s="0" t="s">
        <v>110</v>
      </c>
      <c r="Q1538" s="0" t="s">
        <v>111</v>
      </c>
      <c r="R1538" s="0" t="s">
        <v>6243</v>
      </c>
      <c r="S1538" s="0" t="s">
        <v>6246</v>
      </c>
      <c r="T1538" s="0" t="s">
        <v>3604</v>
      </c>
      <c r="U1538" s="0" t="s">
        <v>3707</v>
      </c>
      <c r="V1538" s="0" t="s">
        <v>3726</v>
      </c>
      <c r="W1538" s="0" t="s">
        <v>3607</v>
      </c>
      <c r="X1538" s="0" t="s">
        <v>3700</v>
      </c>
      <c r="Y1538" s="0" t="s">
        <v>3605</v>
      </c>
      <c r="Z1538" s="0" t="s">
        <v>6225</v>
      </c>
      <c r="AA1538" s="0" t="s">
        <v>6226</v>
      </c>
      <c r="AB1538" s="0" t="s">
        <v>6227</v>
      </c>
      <c r="AC1538" s="0" t="s">
        <v>19</v>
      </c>
      <c r="AD1538" s="0" t="s">
        <v>19</v>
      </c>
      <c r="AE1538" s="0" t="s">
        <v>61</v>
      </c>
      <c r="AF1538" s="0" t="s">
        <v>22</v>
      </c>
      <c r="AG1538" s="0" t="s">
        <v>22</v>
      </c>
      <c r="AH1538" s="0" t="s">
        <v>22</v>
      </c>
      <c r="AI1538" s="0" t="s">
        <v>22</v>
      </c>
      <c r="AJ1538" s="0" t="s">
        <v>1642</v>
      </c>
      <c r="AK1538" s="0" t="s">
        <v>1642</v>
      </c>
    </row>
    <row customHeight="1" ht="11.25">
      <c r="A1539" s="0" t="s">
        <v>22</v>
      </c>
      <c r="B1539" s="0" t="s">
        <v>48</v>
      </c>
      <c r="C1539" s="0" t="s">
        <v>50</v>
      </c>
      <c r="D1539" s="0" t="s">
        <v>22</v>
      </c>
      <c r="E1539" s="0" t="s">
        <v>6247</v>
      </c>
      <c r="F1539" s="0" t="s">
        <v>1257</v>
      </c>
      <c r="G1539" s="0" t="s">
        <v>99</v>
      </c>
      <c r="H1539" s="0" t="s">
        <v>99</v>
      </c>
      <c r="I1539" s="0" t="s">
        <v>100</v>
      </c>
      <c r="J1539" s="0" t="s">
        <v>6248</v>
      </c>
      <c r="K1539" s="0" t="s">
        <v>6249</v>
      </c>
      <c r="L1539" s="0" t="s">
        <v>6250</v>
      </c>
      <c r="M1539" s="0" t="s">
        <v>1261</v>
      </c>
      <c r="N1539" s="0" t="s">
        <v>98</v>
      </c>
      <c r="O1539" s="0" t="s">
        <v>99</v>
      </c>
      <c r="P1539" s="0" t="s">
        <v>99</v>
      </c>
      <c r="Q1539" s="0" t="s">
        <v>100</v>
      </c>
      <c r="R1539" s="0" t="s">
        <v>6248</v>
      </c>
      <c r="S1539" s="0" t="s">
        <v>6249</v>
      </c>
      <c r="T1539" s="0" t="s">
        <v>3604</v>
      </c>
      <c r="U1539" s="0" t="s">
        <v>3605</v>
      </c>
      <c r="V1539" s="0" t="s">
        <v>3606</v>
      </c>
      <c r="W1539" s="0" t="s">
        <v>3607</v>
      </c>
      <c r="X1539" s="0" t="s">
        <v>3754</v>
      </c>
      <c r="Y1539" s="0" t="s">
        <v>3605</v>
      </c>
      <c r="Z1539" s="0" t="s">
        <v>1261</v>
      </c>
      <c r="AA1539" s="0" t="s">
        <v>6251</v>
      </c>
      <c r="AB1539" s="0" t="s">
        <v>6252</v>
      </c>
      <c r="AC1539" s="0" t="s">
        <v>19</v>
      </c>
      <c r="AD1539" s="0" t="s">
        <v>19</v>
      </c>
      <c r="AE1539" s="0" t="s">
        <v>61</v>
      </c>
      <c r="AF1539" s="0" t="s">
        <v>22</v>
      </c>
      <c r="AG1539" s="0" t="s">
        <v>22</v>
      </c>
      <c r="AH1539" s="0" t="s">
        <v>22</v>
      </c>
      <c r="AI1539" s="0" t="s">
        <v>22</v>
      </c>
      <c r="AJ1539" s="0" t="s">
        <v>117</v>
      </c>
      <c r="AK1539" s="0" t="s">
        <v>117</v>
      </c>
    </row>
    <row customHeight="1" ht="11.25">
      <c r="A1540" s="0" t="s">
        <v>22</v>
      </c>
      <c r="B1540" s="0" t="s">
        <v>48</v>
      </c>
      <c r="C1540" s="0" t="s">
        <v>50</v>
      </c>
      <c r="D1540" s="0" t="s">
        <v>22</v>
      </c>
      <c r="E1540" s="0" t="s">
        <v>6247</v>
      </c>
      <c r="F1540" s="0" t="s">
        <v>1257</v>
      </c>
      <c r="G1540" s="0" t="s">
        <v>99</v>
      </c>
      <c r="H1540" s="0" t="s">
        <v>99</v>
      </c>
      <c r="I1540" s="0" t="s">
        <v>100</v>
      </c>
      <c r="J1540" s="0" t="s">
        <v>6248</v>
      </c>
      <c r="K1540" s="0" t="s">
        <v>6249</v>
      </c>
      <c r="L1540" s="0" t="s">
        <v>6250</v>
      </c>
      <c r="M1540" s="0" t="s">
        <v>1261</v>
      </c>
      <c r="N1540" s="0" t="s">
        <v>98</v>
      </c>
      <c r="O1540" s="0" t="s">
        <v>99</v>
      </c>
      <c r="P1540" s="0" t="s">
        <v>99</v>
      </c>
      <c r="Q1540" s="0" t="s">
        <v>100</v>
      </c>
      <c r="R1540" s="0" t="s">
        <v>6248</v>
      </c>
      <c r="S1540" s="0" t="s">
        <v>6249</v>
      </c>
      <c r="T1540" s="0" t="s">
        <v>3604</v>
      </c>
      <c r="U1540" s="0" t="s">
        <v>3605</v>
      </c>
      <c r="V1540" s="0" t="s">
        <v>3606</v>
      </c>
      <c r="W1540" s="0" t="s">
        <v>3607</v>
      </c>
      <c r="X1540" s="0" t="s">
        <v>3754</v>
      </c>
      <c r="Y1540" s="0" t="s">
        <v>3605</v>
      </c>
      <c r="Z1540" s="0" t="s">
        <v>1261</v>
      </c>
      <c r="AA1540" s="0" t="s">
        <v>6251</v>
      </c>
      <c r="AB1540" s="0" t="s">
        <v>6252</v>
      </c>
      <c r="AC1540" s="0" t="s">
        <v>19</v>
      </c>
      <c r="AD1540" s="0" t="s">
        <v>19</v>
      </c>
      <c r="AE1540" s="0" t="s">
        <v>61</v>
      </c>
      <c r="AF1540" s="0" t="s">
        <v>22</v>
      </c>
      <c r="AG1540" s="0" t="s">
        <v>22</v>
      </c>
      <c r="AH1540" s="0" t="s">
        <v>22</v>
      </c>
      <c r="AI1540" s="0" t="s">
        <v>22</v>
      </c>
      <c r="AJ1540" s="0" t="s">
        <v>117</v>
      </c>
      <c r="AK1540" s="0" t="s">
        <v>117</v>
      </c>
    </row>
    <row customHeight="1" ht="11.25">
      <c r="A1541" s="0" t="s">
        <v>22</v>
      </c>
      <c r="B1541" s="0" t="s">
        <v>48</v>
      </c>
      <c r="C1541" s="0" t="s">
        <v>50</v>
      </c>
      <c r="D1541" s="0" t="s">
        <v>22</v>
      </c>
      <c r="E1541" s="0" t="s">
        <v>6247</v>
      </c>
      <c r="F1541" s="0" t="s">
        <v>1257</v>
      </c>
      <c r="G1541" s="0" t="s">
        <v>99</v>
      </c>
      <c r="H1541" s="0" t="s">
        <v>99</v>
      </c>
      <c r="I1541" s="0" t="s">
        <v>100</v>
      </c>
      <c r="J1541" s="0" t="s">
        <v>6253</v>
      </c>
      <c r="K1541" s="0" t="s">
        <v>6254</v>
      </c>
      <c r="L1541" s="0" t="s">
        <v>6255</v>
      </c>
      <c r="M1541" s="0" t="s">
        <v>1261</v>
      </c>
      <c r="N1541" s="0" t="s">
        <v>98</v>
      </c>
      <c r="O1541" s="0" t="s">
        <v>99</v>
      </c>
      <c r="P1541" s="0" t="s">
        <v>99</v>
      </c>
      <c r="Q1541" s="0" t="s">
        <v>100</v>
      </c>
      <c r="R1541" s="0" t="s">
        <v>6253</v>
      </c>
      <c r="S1541" s="0" t="s">
        <v>6254</v>
      </c>
      <c r="T1541" s="0" t="s">
        <v>3604</v>
      </c>
      <c r="U1541" s="0" t="s">
        <v>3605</v>
      </c>
      <c r="V1541" s="0" t="s">
        <v>3606</v>
      </c>
      <c r="W1541" s="0" t="s">
        <v>3607</v>
      </c>
      <c r="X1541" s="0" t="s">
        <v>3608</v>
      </c>
      <c r="Y1541" s="0" t="s">
        <v>3605</v>
      </c>
      <c r="Z1541" s="0" t="s">
        <v>1261</v>
      </c>
      <c r="AA1541" s="0" t="s">
        <v>6256</v>
      </c>
      <c r="AB1541" s="0" t="s">
        <v>6257</v>
      </c>
      <c r="AC1541" s="0" t="s">
        <v>19</v>
      </c>
      <c r="AD1541" s="0" t="s">
        <v>19</v>
      </c>
      <c r="AE1541" s="0" t="s">
        <v>61</v>
      </c>
      <c r="AF1541" s="0" t="s">
        <v>22</v>
      </c>
      <c r="AG1541" s="0" t="s">
        <v>22</v>
      </c>
      <c r="AH1541" s="0" t="s">
        <v>22</v>
      </c>
      <c r="AI1541" s="0" t="s">
        <v>22</v>
      </c>
      <c r="AJ1541" s="0" t="s">
        <v>6258</v>
      </c>
      <c r="AK1541" s="0" t="s">
        <v>6258</v>
      </c>
    </row>
    <row customHeight="1" ht="11.25">
      <c r="A1542" s="0" t="s">
        <v>22</v>
      </c>
      <c r="B1542" s="0" t="s">
        <v>48</v>
      </c>
      <c r="C1542" s="0" t="s">
        <v>50</v>
      </c>
      <c r="D1542" s="0" t="s">
        <v>22</v>
      </c>
      <c r="E1542" s="0" t="s">
        <v>6247</v>
      </c>
      <c r="F1542" s="0" t="s">
        <v>1257</v>
      </c>
      <c r="G1542" s="0" t="s">
        <v>99</v>
      </c>
      <c r="H1542" s="0" t="s">
        <v>99</v>
      </c>
      <c r="I1542" s="0" t="s">
        <v>100</v>
      </c>
      <c r="J1542" s="0" t="s">
        <v>6253</v>
      </c>
      <c r="K1542" s="0" t="s">
        <v>6254</v>
      </c>
      <c r="L1542" s="0" t="s">
        <v>6255</v>
      </c>
      <c r="M1542" s="0" t="s">
        <v>1261</v>
      </c>
      <c r="N1542" s="0" t="s">
        <v>98</v>
      </c>
      <c r="O1542" s="0" t="s">
        <v>99</v>
      </c>
      <c r="P1542" s="0" t="s">
        <v>99</v>
      </c>
      <c r="Q1542" s="0" t="s">
        <v>100</v>
      </c>
      <c r="R1542" s="0" t="s">
        <v>6253</v>
      </c>
      <c r="S1542" s="0" t="s">
        <v>6254</v>
      </c>
      <c r="T1542" s="0" t="s">
        <v>3604</v>
      </c>
      <c r="U1542" s="0" t="s">
        <v>3605</v>
      </c>
      <c r="V1542" s="0" t="s">
        <v>3606</v>
      </c>
      <c r="W1542" s="0" t="s">
        <v>3607</v>
      </c>
      <c r="X1542" s="0" t="s">
        <v>3608</v>
      </c>
      <c r="Y1542" s="0" t="s">
        <v>3605</v>
      </c>
      <c r="Z1542" s="0" t="s">
        <v>1261</v>
      </c>
      <c r="AA1542" s="0" t="s">
        <v>6256</v>
      </c>
      <c r="AB1542" s="0" t="s">
        <v>6257</v>
      </c>
      <c r="AC1542" s="0" t="s">
        <v>19</v>
      </c>
      <c r="AD1542" s="0" t="s">
        <v>19</v>
      </c>
      <c r="AE1542" s="0" t="s">
        <v>61</v>
      </c>
      <c r="AF1542" s="0" t="s">
        <v>22</v>
      </c>
      <c r="AG1542" s="0" t="s">
        <v>22</v>
      </c>
      <c r="AH1542" s="0" t="s">
        <v>22</v>
      </c>
      <c r="AI1542" s="0" t="s">
        <v>22</v>
      </c>
      <c r="AJ1542" s="0" t="s">
        <v>6258</v>
      </c>
      <c r="AK1542" s="0" t="s">
        <v>6258</v>
      </c>
    </row>
    <row customHeight="1" ht="11.25">
      <c r="A1543" s="0" t="s">
        <v>22</v>
      </c>
      <c r="B1543" s="0" t="s">
        <v>48</v>
      </c>
      <c r="C1543" s="0" t="s">
        <v>50</v>
      </c>
      <c r="D1543" s="0" t="s">
        <v>22</v>
      </c>
      <c r="E1543" s="0" t="s">
        <v>6247</v>
      </c>
      <c r="F1543" s="0" t="s">
        <v>1257</v>
      </c>
      <c r="G1543" s="0" t="s">
        <v>99</v>
      </c>
      <c r="H1543" s="0" t="s">
        <v>99</v>
      </c>
      <c r="I1543" s="0" t="s">
        <v>100</v>
      </c>
      <c r="J1543" s="0" t="s">
        <v>6259</v>
      </c>
      <c r="K1543" s="0" t="s">
        <v>6260</v>
      </c>
      <c r="L1543" s="0" t="s">
        <v>6261</v>
      </c>
      <c r="M1543" s="0" t="s">
        <v>1261</v>
      </c>
      <c r="N1543" s="0" t="s">
        <v>98</v>
      </c>
      <c r="O1543" s="0" t="s">
        <v>99</v>
      </c>
      <c r="P1543" s="0" t="s">
        <v>99</v>
      </c>
      <c r="Q1543" s="0" t="s">
        <v>100</v>
      </c>
      <c r="R1543" s="0" t="s">
        <v>6259</v>
      </c>
      <c r="S1543" s="0" t="s">
        <v>6260</v>
      </c>
      <c r="T1543" s="0" t="s">
        <v>3604</v>
      </c>
      <c r="U1543" s="0" t="s">
        <v>3605</v>
      </c>
      <c r="V1543" s="0" t="s">
        <v>3606</v>
      </c>
      <c r="W1543" s="0" t="s">
        <v>3607</v>
      </c>
      <c r="X1543" s="0" t="s">
        <v>3754</v>
      </c>
      <c r="Y1543" s="0" t="s">
        <v>3605</v>
      </c>
      <c r="Z1543" s="0" t="s">
        <v>1261</v>
      </c>
      <c r="AA1543" s="0" t="s">
        <v>6251</v>
      </c>
      <c r="AB1543" s="0" t="s">
        <v>6262</v>
      </c>
      <c r="AC1543" s="0" t="s">
        <v>19</v>
      </c>
      <c r="AD1543" s="0" t="s">
        <v>19</v>
      </c>
      <c r="AE1543" s="0" t="s">
        <v>61</v>
      </c>
      <c r="AF1543" s="0" t="s">
        <v>22</v>
      </c>
      <c r="AG1543" s="0" t="s">
        <v>22</v>
      </c>
      <c r="AH1543" s="0" t="s">
        <v>22</v>
      </c>
      <c r="AI1543" s="0" t="s">
        <v>22</v>
      </c>
      <c r="AJ1543" s="0" t="s">
        <v>6263</v>
      </c>
      <c r="AK1543" s="0" t="s">
        <v>6263</v>
      </c>
    </row>
    <row customHeight="1" ht="11.25">
      <c r="A1544" s="0" t="s">
        <v>22</v>
      </c>
      <c r="B1544" s="0" t="s">
        <v>48</v>
      </c>
      <c r="C1544" s="0" t="s">
        <v>50</v>
      </c>
      <c r="D1544" s="0" t="s">
        <v>22</v>
      </c>
      <c r="E1544" s="0" t="s">
        <v>6247</v>
      </c>
      <c r="F1544" s="0" t="s">
        <v>1257</v>
      </c>
      <c r="G1544" s="0" t="s">
        <v>99</v>
      </c>
      <c r="H1544" s="0" t="s">
        <v>99</v>
      </c>
      <c r="I1544" s="0" t="s">
        <v>100</v>
      </c>
      <c r="J1544" s="0" t="s">
        <v>6259</v>
      </c>
      <c r="K1544" s="0" t="s">
        <v>6260</v>
      </c>
      <c r="L1544" s="0" t="s">
        <v>6261</v>
      </c>
      <c r="M1544" s="0" t="s">
        <v>1261</v>
      </c>
      <c r="N1544" s="0" t="s">
        <v>98</v>
      </c>
      <c r="O1544" s="0" t="s">
        <v>99</v>
      </c>
      <c r="P1544" s="0" t="s">
        <v>99</v>
      </c>
      <c r="Q1544" s="0" t="s">
        <v>100</v>
      </c>
      <c r="R1544" s="0" t="s">
        <v>6259</v>
      </c>
      <c r="S1544" s="0" t="s">
        <v>6260</v>
      </c>
      <c r="T1544" s="0" t="s">
        <v>3604</v>
      </c>
      <c r="U1544" s="0" t="s">
        <v>3605</v>
      </c>
      <c r="V1544" s="0" t="s">
        <v>3606</v>
      </c>
      <c r="W1544" s="0" t="s">
        <v>3607</v>
      </c>
      <c r="X1544" s="0" t="s">
        <v>3754</v>
      </c>
      <c r="Y1544" s="0" t="s">
        <v>3605</v>
      </c>
      <c r="Z1544" s="0" t="s">
        <v>1261</v>
      </c>
      <c r="AA1544" s="0" t="s">
        <v>6251</v>
      </c>
      <c r="AB1544" s="0" t="s">
        <v>6262</v>
      </c>
      <c r="AC1544" s="0" t="s">
        <v>19</v>
      </c>
      <c r="AD1544" s="0" t="s">
        <v>19</v>
      </c>
      <c r="AE1544" s="0" t="s">
        <v>61</v>
      </c>
      <c r="AF1544" s="0" t="s">
        <v>22</v>
      </c>
      <c r="AG1544" s="0" t="s">
        <v>22</v>
      </c>
      <c r="AH1544" s="0" t="s">
        <v>22</v>
      </c>
      <c r="AI1544" s="0" t="s">
        <v>22</v>
      </c>
      <c r="AJ1544" s="0" t="s">
        <v>6263</v>
      </c>
      <c r="AK1544" s="0" t="s">
        <v>6263</v>
      </c>
    </row>
    <row customHeight="1" ht="11.25">
      <c r="A1545" s="0" t="s">
        <v>22</v>
      </c>
      <c r="B1545" s="0" t="s">
        <v>48</v>
      </c>
      <c r="C1545" s="0" t="s">
        <v>50</v>
      </c>
      <c r="D1545" s="0" t="s">
        <v>22</v>
      </c>
      <c r="E1545" s="0" t="s">
        <v>6247</v>
      </c>
      <c r="F1545" s="0" t="s">
        <v>1257</v>
      </c>
      <c r="G1545" s="0" t="s">
        <v>136</v>
      </c>
      <c r="H1545" s="0" t="s">
        <v>136</v>
      </c>
      <c r="I1545" s="0" t="s">
        <v>137</v>
      </c>
      <c r="J1545" s="0" t="s">
        <v>6264</v>
      </c>
      <c r="K1545" s="0" t="s">
        <v>6265</v>
      </c>
      <c r="L1545" s="0" t="s">
        <v>6266</v>
      </c>
      <c r="M1545" s="0" t="s">
        <v>1261</v>
      </c>
      <c r="N1545" s="0" t="s">
        <v>98</v>
      </c>
      <c r="O1545" s="0" t="s">
        <v>136</v>
      </c>
      <c r="P1545" s="0" t="s">
        <v>136</v>
      </c>
      <c r="Q1545" s="0" t="s">
        <v>137</v>
      </c>
      <c r="R1545" s="0" t="s">
        <v>6264</v>
      </c>
      <c r="S1545" s="0" t="s">
        <v>6265</v>
      </c>
      <c r="T1545" s="0" t="s">
        <v>3604</v>
      </c>
      <c r="U1545" s="0" t="s">
        <v>3605</v>
      </c>
      <c r="V1545" s="0" t="s">
        <v>3606</v>
      </c>
      <c r="W1545" s="0" t="s">
        <v>3607</v>
      </c>
      <c r="X1545" s="0" t="s">
        <v>3754</v>
      </c>
      <c r="Y1545" s="0" t="s">
        <v>3605</v>
      </c>
      <c r="Z1545" s="0" t="s">
        <v>1261</v>
      </c>
      <c r="AA1545" s="0" t="s">
        <v>6251</v>
      </c>
      <c r="AB1545" s="0" t="s">
        <v>6267</v>
      </c>
      <c r="AC1545" s="0" t="s">
        <v>19</v>
      </c>
      <c r="AD1545" s="0" t="s">
        <v>19</v>
      </c>
      <c r="AE1545" s="0" t="s">
        <v>61</v>
      </c>
      <c r="AF1545" s="0" t="s">
        <v>22</v>
      </c>
      <c r="AG1545" s="0" t="s">
        <v>22</v>
      </c>
      <c r="AH1545" s="0" t="s">
        <v>22</v>
      </c>
      <c r="AI1545" s="0" t="s">
        <v>22</v>
      </c>
      <c r="AJ1545" s="0" t="s">
        <v>6268</v>
      </c>
      <c r="AK1545" s="0" t="s">
        <v>6268</v>
      </c>
    </row>
    <row customHeight="1" ht="11.25">
      <c r="A1546" s="0" t="s">
        <v>22</v>
      </c>
      <c r="B1546" s="0" t="s">
        <v>48</v>
      </c>
      <c r="C1546" s="0" t="s">
        <v>50</v>
      </c>
      <c r="D1546" s="0" t="s">
        <v>22</v>
      </c>
      <c r="E1546" s="0" t="s">
        <v>6247</v>
      </c>
      <c r="F1546" s="0" t="s">
        <v>1257</v>
      </c>
      <c r="G1546" s="0" t="s">
        <v>136</v>
      </c>
      <c r="H1546" s="0" t="s">
        <v>136</v>
      </c>
      <c r="I1546" s="0" t="s">
        <v>137</v>
      </c>
      <c r="J1546" s="0" t="s">
        <v>6264</v>
      </c>
      <c r="K1546" s="0" t="s">
        <v>6265</v>
      </c>
      <c r="L1546" s="0" t="s">
        <v>6266</v>
      </c>
      <c r="M1546" s="0" t="s">
        <v>1261</v>
      </c>
      <c r="N1546" s="0" t="s">
        <v>98</v>
      </c>
      <c r="O1546" s="0" t="s">
        <v>136</v>
      </c>
      <c r="P1546" s="0" t="s">
        <v>136</v>
      </c>
      <c r="Q1546" s="0" t="s">
        <v>137</v>
      </c>
      <c r="R1546" s="0" t="s">
        <v>6264</v>
      </c>
      <c r="S1546" s="0" t="s">
        <v>6265</v>
      </c>
      <c r="T1546" s="0" t="s">
        <v>3604</v>
      </c>
      <c r="U1546" s="0" t="s">
        <v>3605</v>
      </c>
      <c r="V1546" s="0" t="s">
        <v>3606</v>
      </c>
      <c r="W1546" s="0" t="s">
        <v>3607</v>
      </c>
      <c r="X1546" s="0" t="s">
        <v>3754</v>
      </c>
      <c r="Y1546" s="0" t="s">
        <v>3605</v>
      </c>
      <c r="Z1546" s="0" t="s">
        <v>1261</v>
      </c>
      <c r="AA1546" s="0" t="s">
        <v>6251</v>
      </c>
      <c r="AB1546" s="0" t="s">
        <v>6267</v>
      </c>
      <c r="AC1546" s="0" t="s">
        <v>19</v>
      </c>
      <c r="AD1546" s="0" t="s">
        <v>19</v>
      </c>
      <c r="AE1546" s="0" t="s">
        <v>61</v>
      </c>
      <c r="AF1546" s="0" t="s">
        <v>22</v>
      </c>
      <c r="AG1546" s="0" t="s">
        <v>22</v>
      </c>
      <c r="AH1546" s="0" t="s">
        <v>22</v>
      </c>
      <c r="AI1546" s="0" t="s">
        <v>22</v>
      </c>
      <c r="AJ1546" s="0" t="s">
        <v>6268</v>
      </c>
      <c r="AK1546" s="0" t="s">
        <v>6268</v>
      </c>
    </row>
    <row customHeight="1" ht="11.25">
      <c r="A1547" s="0" t="s">
        <v>22</v>
      </c>
      <c r="B1547" s="0" t="s">
        <v>48</v>
      </c>
      <c r="C1547" s="0" t="s">
        <v>50</v>
      </c>
      <c r="D1547" s="0" t="s">
        <v>22</v>
      </c>
      <c r="E1547" s="0" t="s">
        <v>6247</v>
      </c>
      <c r="F1547" s="0" t="s">
        <v>1257</v>
      </c>
      <c r="G1547" s="0" t="s">
        <v>172</v>
      </c>
      <c r="H1547" s="0" t="s">
        <v>172</v>
      </c>
      <c r="I1547" s="0" t="s">
        <v>173</v>
      </c>
      <c r="J1547" s="0" t="s">
        <v>6269</v>
      </c>
      <c r="K1547" s="0" t="s">
        <v>6270</v>
      </c>
      <c r="L1547" s="0" t="s">
        <v>6271</v>
      </c>
      <c r="M1547" s="0" t="s">
        <v>1261</v>
      </c>
      <c r="N1547" s="0" t="s">
        <v>98</v>
      </c>
      <c r="O1547" s="0" t="s">
        <v>172</v>
      </c>
      <c r="P1547" s="0" t="s">
        <v>172</v>
      </c>
      <c r="Q1547" s="0" t="s">
        <v>173</v>
      </c>
      <c r="R1547" s="0" t="s">
        <v>6269</v>
      </c>
      <c r="S1547" s="0" t="s">
        <v>6270</v>
      </c>
      <c r="T1547" s="0" t="s">
        <v>3604</v>
      </c>
      <c r="U1547" s="0" t="s">
        <v>3605</v>
      </c>
      <c r="V1547" s="0" t="s">
        <v>3606</v>
      </c>
      <c r="W1547" s="0" t="s">
        <v>3607</v>
      </c>
      <c r="X1547" s="0" t="s">
        <v>3608</v>
      </c>
      <c r="Y1547" s="0" t="s">
        <v>3605</v>
      </c>
      <c r="Z1547" s="0" t="s">
        <v>6272</v>
      </c>
      <c r="AA1547" s="0" t="s">
        <v>3796</v>
      </c>
      <c r="AB1547" s="0" t="s">
        <v>6273</v>
      </c>
      <c r="AC1547" s="0" t="s">
        <v>19</v>
      </c>
      <c r="AD1547" s="0" t="s">
        <v>19</v>
      </c>
      <c r="AE1547" s="0" t="s">
        <v>61</v>
      </c>
      <c r="AF1547" s="0" t="s">
        <v>22</v>
      </c>
      <c r="AG1547" s="0" t="s">
        <v>22</v>
      </c>
      <c r="AH1547" s="0" t="s">
        <v>22</v>
      </c>
      <c r="AI1547" s="0" t="s">
        <v>22</v>
      </c>
      <c r="AJ1547" s="0" t="s">
        <v>114</v>
      </c>
      <c r="AK1547" s="0" t="s">
        <v>114</v>
      </c>
    </row>
    <row customHeight="1" ht="11.25">
      <c r="A1548" s="0" t="s">
        <v>22</v>
      </c>
      <c r="B1548" s="0" t="s">
        <v>48</v>
      </c>
      <c r="C1548" s="0" t="s">
        <v>50</v>
      </c>
      <c r="D1548" s="0" t="s">
        <v>22</v>
      </c>
      <c r="E1548" s="0" t="s">
        <v>6247</v>
      </c>
      <c r="F1548" s="0" t="s">
        <v>1257</v>
      </c>
      <c r="G1548" s="0" t="s">
        <v>172</v>
      </c>
      <c r="H1548" s="0" t="s">
        <v>172</v>
      </c>
      <c r="I1548" s="0" t="s">
        <v>173</v>
      </c>
      <c r="J1548" s="0" t="s">
        <v>6269</v>
      </c>
      <c r="K1548" s="0" t="s">
        <v>6270</v>
      </c>
      <c r="L1548" s="0" t="s">
        <v>6271</v>
      </c>
      <c r="M1548" s="0" t="s">
        <v>1261</v>
      </c>
      <c r="N1548" s="0" t="s">
        <v>98</v>
      </c>
      <c r="O1548" s="0" t="s">
        <v>172</v>
      </c>
      <c r="P1548" s="0" t="s">
        <v>172</v>
      </c>
      <c r="Q1548" s="0" t="s">
        <v>173</v>
      </c>
      <c r="R1548" s="0" t="s">
        <v>6269</v>
      </c>
      <c r="S1548" s="0" t="s">
        <v>6270</v>
      </c>
      <c r="T1548" s="0" t="s">
        <v>3604</v>
      </c>
      <c r="U1548" s="0" t="s">
        <v>3605</v>
      </c>
      <c r="V1548" s="0" t="s">
        <v>3606</v>
      </c>
      <c r="W1548" s="0" t="s">
        <v>3607</v>
      </c>
      <c r="X1548" s="0" t="s">
        <v>3608</v>
      </c>
      <c r="Y1548" s="0" t="s">
        <v>3605</v>
      </c>
      <c r="Z1548" s="0" t="s">
        <v>6272</v>
      </c>
      <c r="AA1548" s="0" t="s">
        <v>3796</v>
      </c>
      <c r="AB1548" s="0" t="s">
        <v>6273</v>
      </c>
      <c r="AC1548" s="0" t="s">
        <v>19</v>
      </c>
      <c r="AD1548" s="0" t="s">
        <v>19</v>
      </c>
      <c r="AE1548" s="0" t="s">
        <v>61</v>
      </c>
      <c r="AF1548" s="0" t="s">
        <v>22</v>
      </c>
      <c r="AG1548" s="0" t="s">
        <v>22</v>
      </c>
      <c r="AH1548" s="0" t="s">
        <v>22</v>
      </c>
      <c r="AI1548" s="0" t="s">
        <v>22</v>
      </c>
      <c r="AJ1548" s="0" t="s">
        <v>114</v>
      </c>
      <c r="AK1548" s="0" t="s">
        <v>114</v>
      </c>
    </row>
    <row customHeight="1" ht="11.25">
      <c r="A1549" s="0" t="s">
        <v>22</v>
      </c>
      <c r="B1549" s="0" t="s">
        <v>48</v>
      </c>
      <c r="C1549" s="0" t="s">
        <v>50</v>
      </c>
      <c r="D1549" s="0" t="s">
        <v>22</v>
      </c>
      <c r="E1549" s="0" t="s">
        <v>6247</v>
      </c>
      <c r="F1549" s="0" t="s">
        <v>1257</v>
      </c>
      <c r="G1549" s="0" t="s">
        <v>172</v>
      </c>
      <c r="H1549" s="0" t="s">
        <v>172</v>
      </c>
      <c r="I1549" s="0" t="s">
        <v>173</v>
      </c>
      <c r="J1549" s="0" t="s">
        <v>6274</v>
      </c>
      <c r="K1549" s="0" t="s">
        <v>6275</v>
      </c>
      <c r="L1549" s="0" t="s">
        <v>6276</v>
      </c>
      <c r="M1549" s="0" t="s">
        <v>1261</v>
      </c>
      <c r="N1549" s="0" t="s">
        <v>98</v>
      </c>
      <c r="O1549" s="0" t="s">
        <v>172</v>
      </c>
      <c r="P1549" s="0" t="s">
        <v>172</v>
      </c>
      <c r="Q1549" s="0" t="s">
        <v>173</v>
      </c>
      <c r="R1549" s="0" t="s">
        <v>6274</v>
      </c>
      <c r="S1549" s="0" t="s">
        <v>6275</v>
      </c>
      <c r="T1549" s="0" t="s">
        <v>3604</v>
      </c>
      <c r="U1549" s="0" t="s">
        <v>3605</v>
      </c>
      <c r="V1549" s="0" t="s">
        <v>3606</v>
      </c>
      <c r="W1549" s="0" t="s">
        <v>3607</v>
      </c>
      <c r="X1549" s="0" t="s">
        <v>3608</v>
      </c>
      <c r="Y1549" s="0" t="s">
        <v>3605</v>
      </c>
      <c r="Z1549" s="0" t="s">
        <v>6277</v>
      </c>
      <c r="AA1549" s="0" t="s">
        <v>5825</v>
      </c>
      <c r="AB1549" s="0" t="s">
        <v>6278</v>
      </c>
      <c r="AC1549" s="0" t="s">
        <v>19</v>
      </c>
      <c r="AD1549" s="0" t="s">
        <v>19</v>
      </c>
      <c r="AE1549" s="0" t="s">
        <v>61</v>
      </c>
      <c r="AF1549" s="0" t="s">
        <v>22</v>
      </c>
      <c r="AG1549" s="0" t="s">
        <v>22</v>
      </c>
      <c r="AH1549" s="0" t="s">
        <v>22</v>
      </c>
      <c r="AI1549" s="0" t="s">
        <v>22</v>
      </c>
      <c r="AJ1549" s="0" t="s">
        <v>171</v>
      </c>
      <c r="AK1549" s="0" t="s">
        <v>171</v>
      </c>
    </row>
    <row customHeight="1" ht="11.25">
      <c r="A1550" s="0" t="s">
        <v>22</v>
      </c>
      <c r="B1550" s="0" t="s">
        <v>48</v>
      </c>
      <c r="C1550" s="0" t="s">
        <v>50</v>
      </c>
      <c r="D1550" s="0" t="s">
        <v>22</v>
      </c>
      <c r="E1550" s="0" t="s">
        <v>6247</v>
      </c>
      <c r="F1550" s="0" t="s">
        <v>1257</v>
      </c>
      <c r="G1550" s="0" t="s">
        <v>172</v>
      </c>
      <c r="H1550" s="0" t="s">
        <v>172</v>
      </c>
      <c r="I1550" s="0" t="s">
        <v>173</v>
      </c>
      <c r="J1550" s="0" t="s">
        <v>6274</v>
      </c>
      <c r="K1550" s="0" t="s">
        <v>6275</v>
      </c>
      <c r="L1550" s="0" t="s">
        <v>6276</v>
      </c>
      <c r="M1550" s="0" t="s">
        <v>1261</v>
      </c>
      <c r="N1550" s="0" t="s">
        <v>98</v>
      </c>
      <c r="O1550" s="0" t="s">
        <v>172</v>
      </c>
      <c r="P1550" s="0" t="s">
        <v>172</v>
      </c>
      <c r="Q1550" s="0" t="s">
        <v>173</v>
      </c>
      <c r="R1550" s="0" t="s">
        <v>6274</v>
      </c>
      <c r="S1550" s="0" t="s">
        <v>6275</v>
      </c>
      <c r="T1550" s="0" t="s">
        <v>3604</v>
      </c>
      <c r="U1550" s="0" t="s">
        <v>3605</v>
      </c>
      <c r="V1550" s="0" t="s">
        <v>3606</v>
      </c>
      <c r="W1550" s="0" t="s">
        <v>3607</v>
      </c>
      <c r="X1550" s="0" t="s">
        <v>3608</v>
      </c>
      <c r="Y1550" s="0" t="s">
        <v>3605</v>
      </c>
      <c r="Z1550" s="0" t="s">
        <v>6277</v>
      </c>
      <c r="AA1550" s="0" t="s">
        <v>5825</v>
      </c>
      <c r="AB1550" s="0" t="s">
        <v>6278</v>
      </c>
      <c r="AC1550" s="0" t="s">
        <v>19</v>
      </c>
      <c r="AD1550" s="0" t="s">
        <v>19</v>
      </c>
      <c r="AE1550" s="0" t="s">
        <v>61</v>
      </c>
      <c r="AF1550" s="0" t="s">
        <v>22</v>
      </c>
      <c r="AG1550" s="0" t="s">
        <v>22</v>
      </c>
      <c r="AH1550" s="0" t="s">
        <v>22</v>
      </c>
      <c r="AI1550" s="0" t="s">
        <v>22</v>
      </c>
      <c r="AJ1550" s="0" t="s">
        <v>171</v>
      </c>
      <c r="AK1550" s="0" t="s">
        <v>171</v>
      </c>
    </row>
    <row customHeight="1" ht="11.25">
      <c r="A1551" s="0" t="s">
        <v>22</v>
      </c>
      <c r="B1551" s="0" t="s">
        <v>48</v>
      </c>
      <c r="C1551" s="0" t="s">
        <v>50</v>
      </c>
      <c r="D1551" s="0" t="s">
        <v>22</v>
      </c>
      <c r="E1551" s="0" t="s">
        <v>6279</v>
      </c>
      <c r="F1551" s="0" t="s">
        <v>1257</v>
      </c>
      <c r="G1551" s="0" t="s">
        <v>1581</v>
      </c>
      <c r="H1551" s="0" t="s">
        <v>1581</v>
      </c>
      <c r="I1551" s="0" t="s">
        <v>1582</v>
      </c>
      <c r="J1551" s="0" t="s">
        <v>5478</v>
      </c>
      <c r="K1551" s="0" t="s">
        <v>5479</v>
      </c>
      <c r="L1551" s="0" t="s">
        <v>5480</v>
      </c>
      <c r="M1551" s="0" t="s">
        <v>976</v>
      </c>
      <c r="N1551" s="0" t="s">
        <v>98</v>
      </c>
      <c r="O1551" s="0" t="s">
        <v>1581</v>
      </c>
      <c r="P1551" s="0" t="s">
        <v>1581</v>
      </c>
      <c r="Q1551" s="0" t="s">
        <v>1582</v>
      </c>
      <c r="R1551" s="0" t="s">
        <v>5478</v>
      </c>
      <c r="S1551" s="0" t="s">
        <v>5479</v>
      </c>
      <c r="T1551" s="0" t="s">
        <v>3604</v>
      </c>
      <c r="U1551" s="0" t="s">
        <v>3605</v>
      </c>
      <c r="V1551" s="0" t="s">
        <v>3606</v>
      </c>
      <c r="W1551" s="0" t="s">
        <v>3607</v>
      </c>
      <c r="X1551" s="0" t="s">
        <v>3608</v>
      </c>
      <c r="Y1551" s="0" t="s">
        <v>3605</v>
      </c>
      <c r="Z1551" s="0" t="s">
        <v>6280</v>
      </c>
      <c r="AA1551" s="0" t="s">
        <v>6281</v>
      </c>
      <c r="AB1551" s="0" t="s">
        <v>6282</v>
      </c>
      <c r="AC1551" s="0" t="s">
        <v>19</v>
      </c>
      <c r="AD1551" s="0" t="s">
        <v>19</v>
      </c>
      <c r="AE1551" s="0" t="s">
        <v>61</v>
      </c>
      <c r="AF1551" s="0" t="s">
        <v>22</v>
      </c>
      <c r="AG1551" s="0" t="s">
        <v>22</v>
      </c>
      <c r="AH1551" s="0" t="s">
        <v>22</v>
      </c>
      <c r="AI1551" s="0" t="s">
        <v>22</v>
      </c>
      <c r="AJ1551" s="0" t="s">
        <v>3622</v>
      </c>
      <c r="AK1551" s="0" t="s">
        <v>3622</v>
      </c>
    </row>
    <row customHeight="1" ht="11.25">
      <c r="A1552" s="0" t="s">
        <v>22</v>
      </c>
      <c r="B1552" s="0" t="s">
        <v>48</v>
      </c>
      <c r="C1552" s="0" t="s">
        <v>50</v>
      </c>
      <c r="D1552" s="0" t="s">
        <v>22</v>
      </c>
      <c r="E1552" s="0" t="s">
        <v>6279</v>
      </c>
      <c r="F1552" s="0" t="s">
        <v>1257</v>
      </c>
      <c r="G1552" s="0" t="s">
        <v>1581</v>
      </c>
      <c r="H1552" s="0" t="s">
        <v>1581</v>
      </c>
      <c r="I1552" s="0" t="s">
        <v>1582</v>
      </c>
      <c r="J1552" s="0" t="s">
        <v>5371</v>
      </c>
      <c r="K1552" s="0" t="s">
        <v>5372</v>
      </c>
      <c r="L1552" s="0" t="s">
        <v>4720</v>
      </c>
      <c r="M1552" s="0" t="s">
        <v>976</v>
      </c>
      <c r="N1552" s="0" t="s">
        <v>98</v>
      </c>
      <c r="O1552" s="0" t="s">
        <v>1581</v>
      </c>
      <c r="P1552" s="0" t="s">
        <v>1581</v>
      </c>
      <c r="Q1552" s="0" t="s">
        <v>1582</v>
      </c>
      <c r="R1552" s="0" t="s">
        <v>5371</v>
      </c>
      <c r="S1552" s="0" t="s">
        <v>5372</v>
      </c>
      <c r="T1552" s="0" t="s">
        <v>3604</v>
      </c>
      <c r="U1552" s="0" t="s">
        <v>3605</v>
      </c>
      <c r="V1552" s="0" t="s">
        <v>3606</v>
      </c>
      <c r="W1552" s="0" t="s">
        <v>3607</v>
      </c>
      <c r="X1552" s="0" t="s">
        <v>3700</v>
      </c>
      <c r="Y1552" s="0" t="s">
        <v>3605</v>
      </c>
      <c r="Z1552" s="0" t="s">
        <v>5786</v>
      </c>
      <c r="AA1552" s="0" t="s">
        <v>5787</v>
      </c>
      <c r="AB1552" s="0" t="s">
        <v>6283</v>
      </c>
      <c r="AC1552" s="0" t="s">
        <v>19</v>
      </c>
      <c r="AD1552" s="0" t="s">
        <v>19</v>
      </c>
      <c r="AE1552" s="0" t="s">
        <v>61</v>
      </c>
      <c r="AF1552" s="0" t="s">
        <v>22</v>
      </c>
      <c r="AG1552" s="0" t="s">
        <v>22</v>
      </c>
      <c r="AH1552" s="0" t="s">
        <v>22</v>
      </c>
      <c r="AI1552" s="0" t="s">
        <v>22</v>
      </c>
      <c r="AJ1552" s="0" t="s">
        <v>3622</v>
      </c>
      <c r="AK1552" s="0" t="s">
        <v>3622</v>
      </c>
    </row>
    <row customHeight="1" ht="11.25">
      <c r="A1553" s="0" t="s">
        <v>22</v>
      </c>
      <c r="B1553" s="0" t="s">
        <v>48</v>
      </c>
      <c r="C1553" s="0" t="s">
        <v>50</v>
      </c>
      <c r="D1553" s="0" t="s">
        <v>22</v>
      </c>
      <c r="E1553" s="0" t="s">
        <v>6279</v>
      </c>
      <c r="F1553" s="0" t="s">
        <v>1257</v>
      </c>
      <c r="G1553" s="0" t="s">
        <v>1581</v>
      </c>
      <c r="H1553" s="0" t="s">
        <v>1581</v>
      </c>
      <c r="I1553" s="0" t="s">
        <v>1582</v>
      </c>
      <c r="J1553" s="0" t="s">
        <v>5371</v>
      </c>
      <c r="K1553" s="0" t="s">
        <v>5372</v>
      </c>
      <c r="L1553" s="0" t="s">
        <v>6284</v>
      </c>
      <c r="M1553" s="0" t="s">
        <v>976</v>
      </c>
      <c r="N1553" s="0" t="s">
        <v>98</v>
      </c>
      <c r="O1553" s="0" t="s">
        <v>1581</v>
      </c>
      <c r="P1553" s="0" t="s">
        <v>1581</v>
      </c>
      <c r="Q1553" s="0" t="s">
        <v>1582</v>
      </c>
      <c r="R1553" s="0" t="s">
        <v>5371</v>
      </c>
      <c r="S1553" s="0" t="s">
        <v>5372</v>
      </c>
      <c r="T1553" s="0" t="s">
        <v>3604</v>
      </c>
      <c r="U1553" s="0" t="s">
        <v>3605</v>
      </c>
      <c r="V1553" s="0" t="s">
        <v>3606</v>
      </c>
      <c r="W1553" s="0" t="s">
        <v>3607</v>
      </c>
      <c r="X1553" s="0" t="s">
        <v>3700</v>
      </c>
      <c r="Y1553" s="0" t="s">
        <v>3605</v>
      </c>
      <c r="Z1553" s="0" t="s">
        <v>5786</v>
      </c>
      <c r="AA1553" s="0" t="s">
        <v>5787</v>
      </c>
      <c r="AB1553" s="0" t="s">
        <v>6285</v>
      </c>
      <c r="AC1553" s="0" t="s">
        <v>19</v>
      </c>
      <c r="AD1553" s="0" t="s">
        <v>19</v>
      </c>
      <c r="AE1553" s="0" t="s">
        <v>61</v>
      </c>
      <c r="AF1553" s="0" t="s">
        <v>22</v>
      </c>
      <c r="AG1553" s="0" t="s">
        <v>22</v>
      </c>
      <c r="AH1553" s="0" t="s">
        <v>22</v>
      </c>
      <c r="AI1553" s="0" t="s">
        <v>22</v>
      </c>
      <c r="AJ1553" s="0" t="s">
        <v>3622</v>
      </c>
      <c r="AK1553" s="0" t="s">
        <v>3622</v>
      </c>
    </row>
    <row customHeight="1" ht="11.25">
      <c r="A1554" s="0" t="s">
        <v>22</v>
      </c>
      <c r="B1554" s="0" t="s">
        <v>48</v>
      </c>
      <c r="C1554" s="0" t="s">
        <v>50</v>
      </c>
      <c r="D1554" s="0" t="s">
        <v>22</v>
      </c>
      <c r="E1554" s="0" t="s">
        <v>6279</v>
      </c>
      <c r="F1554" s="0" t="s">
        <v>1257</v>
      </c>
      <c r="G1554" s="0" t="s">
        <v>1581</v>
      </c>
      <c r="H1554" s="0" t="s">
        <v>1581</v>
      </c>
      <c r="I1554" s="0" t="s">
        <v>1582</v>
      </c>
      <c r="J1554" s="0" t="s">
        <v>5371</v>
      </c>
      <c r="K1554" s="0" t="s">
        <v>5372</v>
      </c>
      <c r="L1554" s="0" t="s">
        <v>6286</v>
      </c>
      <c r="M1554" s="0" t="s">
        <v>976</v>
      </c>
      <c r="N1554" s="0" t="s">
        <v>98</v>
      </c>
      <c r="O1554" s="0" t="s">
        <v>1581</v>
      </c>
      <c r="P1554" s="0" t="s">
        <v>1581</v>
      </c>
      <c r="Q1554" s="0" t="s">
        <v>1582</v>
      </c>
      <c r="R1554" s="0" t="s">
        <v>5371</v>
      </c>
      <c r="S1554" s="0" t="s">
        <v>5372</v>
      </c>
      <c r="T1554" s="0" t="s">
        <v>3604</v>
      </c>
      <c r="U1554" s="0" t="s">
        <v>3605</v>
      </c>
      <c r="V1554" s="0" t="s">
        <v>3606</v>
      </c>
      <c r="W1554" s="0" t="s">
        <v>3607</v>
      </c>
      <c r="X1554" s="0" t="s">
        <v>3700</v>
      </c>
      <c r="Y1554" s="0" t="s">
        <v>3605</v>
      </c>
      <c r="Z1554" s="0" t="s">
        <v>5786</v>
      </c>
      <c r="AA1554" s="0" t="s">
        <v>5787</v>
      </c>
      <c r="AB1554" s="0" t="s">
        <v>6287</v>
      </c>
      <c r="AC1554" s="0" t="s">
        <v>19</v>
      </c>
      <c r="AD1554" s="0" t="s">
        <v>19</v>
      </c>
      <c r="AE1554" s="0" t="s">
        <v>61</v>
      </c>
      <c r="AF1554" s="0" t="s">
        <v>22</v>
      </c>
      <c r="AG1554" s="0" t="s">
        <v>22</v>
      </c>
      <c r="AH1554" s="0" t="s">
        <v>22</v>
      </c>
      <c r="AI1554" s="0" t="s">
        <v>22</v>
      </c>
      <c r="AJ1554" s="0" t="s">
        <v>3622</v>
      </c>
      <c r="AK1554" s="0" t="s">
        <v>3622</v>
      </c>
    </row>
    <row customHeight="1" ht="11.25">
      <c r="A1555" s="0" t="s">
        <v>22</v>
      </c>
      <c r="B1555" s="0" t="s">
        <v>48</v>
      </c>
      <c r="C1555" s="0" t="s">
        <v>50</v>
      </c>
      <c r="D1555" s="0" t="s">
        <v>22</v>
      </c>
      <c r="E1555" s="0" t="s">
        <v>6279</v>
      </c>
      <c r="F1555" s="0" t="s">
        <v>1257</v>
      </c>
      <c r="G1555" s="0" t="s">
        <v>1581</v>
      </c>
      <c r="H1555" s="0" t="s">
        <v>1581</v>
      </c>
      <c r="I1555" s="0" t="s">
        <v>1582</v>
      </c>
      <c r="J1555" s="0" t="s">
        <v>5371</v>
      </c>
      <c r="K1555" s="0" t="s">
        <v>5372</v>
      </c>
      <c r="L1555" s="0" t="s">
        <v>3816</v>
      </c>
      <c r="M1555" s="0" t="s">
        <v>976</v>
      </c>
      <c r="N1555" s="0" t="s">
        <v>98</v>
      </c>
      <c r="O1555" s="0" t="s">
        <v>1581</v>
      </c>
      <c r="P1555" s="0" t="s">
        <v>1581</v>
      </c>
      <c r="Q1555" s="0" t="s">
        <v>1582</v>
      </c>
      <c r="R1555" s="0" t="s">
        <v>5371</v>
      </c>
      <c r="S1555" s="0" t="s">
        <v>5372</v>
      </c>
      <c r="T1555" s="0" t="s">
        <v>3604</v>
      </c>
      <c r="U1555" s="0" t="s">
        <v>3605</v>
      </c>
      <c r="V1555" s="0" t="s">
        <v>3606</v>
      </c>
      <c r="W1555" s="0" t="s">
        <v>3607</v>
      </c>
      <c r="X1555" s="0" t="s">
        <v>3700</v>
      </c>
      <c r="Y1555" s="0" t="s">
        <v>3605</v>
      </c>
      <c r="Z1555" s="0" t="s">
        <v>5786</v>
      </c>
      <c r="AA1555" s="0" t="s">
        <v>5787</v>
      </c>
      <c r="AB1555" s="0" t="s">
        <v>6288</v>
      </c>
      <c r="AC1555" s="0" t="s">
        <v>19</v>
      </c>
      <c r="AD1555" s="0" t="s">
        <v>19</v>
      </c>
      <c r="AE1555" s="0" t="s">
        <v>61</v>
      </c>
      <c r="AF1555" s="0" t="s">
        <v>22</v>
      </c>
      <c r="AG1555" s="0" t="s">
        <v>22</v>
      </c>
      <c r="AH1555" s="0" t="s">
        <v>22</v>
      </c>
      <c r="AI1555" s="0" t="s">
        <v>22</v>
      </c>
      <c r="AJ1555" s="0" t="s">
        <v>3622</v>
      </c>
      <c r="AK1555" s="0" t="s">
        <v>3622</v>
      </c>
    </row>
    <row customHeight="1" ht="11.25">
      <c r="A1556" s="0" t="s">
        <v>22</v>
      </c>
      <c r="B1556" s="0" t="s">
        <v>48</v>
      </c>
      <c r="C1556" s="0" t="s">
        <v>50</v>
      </c>
      <c r="D1556" s="0" t="s">
        <v>22</v>
      </c>
      <c r="E1556" s="0" t="s">
        <v>6279</v>
      </c>
      <c r="F1556" s="0" t="s">
        <v>1257</v>
      </c>
      <c r="G1556" s="0" t="s">
        <v>1581</v>
      </c>
      <c r="H1556" s="0" t="s">
        <v>1581</v>
      </c>
      <c r="I1556" s="0" t="s">
        <v>1582</v>
      </c>
      <c r="J1556" s="0" t="s">
        <v>5371</v>
      </c>
      <c r="K1556" s="0" t="s">
        <v>5372</v>
      </c>
      <c r="L1556" s="0" t="s">
        <v>6289</v>
      </c>
      <c r="M1556" s="0" t="s">
        <v>976</v>
      </c>
      <c r="N1556" s="0" t="s">
        <v>98</v>
      </c>
      <c r="O1556" s="0" t="s">
        <v>1581</v>
      </c>
      <c r="P1556" s="0" t="s">
        <v>1581</v>
      </c>
      <c r="Q1556" s="0" t="s">
        <v>1582</v>
      </c>
      <c r="R1556" s="0" t="s">
        <v>5371</v>
      </c>
      <c r="S1556" s="0" t="s">
        <v>5372</v>
      </c>
      <c r="T1556" s="0" t="s">
        <v>3604</v>
      </c>
      <c r="U1556" s="0" t="s">
        <v>3605</v>
      </c>
      <c r="V1556" s="0" t="s">
        <v>3606</v>
      </c>
      <c r="W1556" s="0" t="s">
        <v>3607</v>
      </c>
      <c r="X1556" s="0" t="s">
        <v>3700</v>
      </c>
      <c r="Y1556" s="0" t="s">
        <v>3605</v>
      </c>
      <c r="Z1556" s="0" t="s">
        <v>5786</v>
      </c>
      <c r="AA1556" s="0" t="s">
        <v>5787</v>
      </c>
      <c r="AB1556" s="0" t="s">
        <v>6290</v>
      </c>
      <c r="AC1556" s="0" t="s">
        <v>19</v>
      </c>
      <c r="AD1556" s="0" t="s">
        <v>19</v>
      </c>
      <c r="AE1556" s="0" t="s">
        <v>61</v>
      </c>
      <c r="AF1556" s="0" t="s">
        <v>22</v>
      </c>
      <c r="AG1556" s="0" t="s">
        <v>22</v>
      </c>
      <c r="AH1556" s="0" t="s">
        <v>22</v>
      </c>
      <c r="AI1556" s="0" t="s">
        <v>22</v>
      </c>
      <c r="AJ1556" s="0" t="s">
        <v>3622</v>
      </c>
      <c r="AK1556" s="0" t="s">
        <v>3622</v>
      </c>
    </row>
    <row customHeight="1" ht="11.25">
      <c r="A1557" s="0" t="s">
        <v>22</v>
      </c>
      <c r="B1557" s="0" t="s">
        <v>48</v>
      </c>
      <c r="C1557" s="0" t="s">
        <v>50</v>
      </c>
      <c r="D1557" s="0" t="s">
        <v>22</v>
      </c>
      <c r="E1557" s="0" t="s">
        <v>6279</v>
      </c>
      <c r="F1557" s="0" t="s">
        <v>1257</v>
      </c>
      <c r="G1557" s="0" t="s">
        <v>1581</v>
      </c>
      <c r="H1557" s="0" t="s">
        <v>1581</v>
      </c>
      <c r="I1557" s="0" t="s">
        <v>1582</v>
      </c>
      <c r="J1557" s="0" t="s">
        <v>5371</v>
      </c>
      <c r="K1557" s="0" t="s">
        <v>5372</v>
      </c>
      <c r="L1557" s="0" t="s">
        <v>6169</v>
      </c>
      <c r="M1557" s="0" t="s">
        <v>976</v>
      </c>
      <c r="N1557" s="0" t="s">
        <v>98</v>
      </c>
      <c r="O1557" s="0" t="s">
        <v>1581</v>
      </c>
      <c r="P1557" s="0" t="s">
        <v>1581</v>
      </c>
      <c r="Q1557" s="0" t="s">
        <v>1582</v>
      </c>
      <c r="R1557" s="0" t="s">
        <v>5371</v>
      </c>
      <c r="S1557" s="0" t="s">
        <v>5372</v>
      </c>
      <c r="T1557" s="0" t="s">
        <v>3604</v>
      </c>
      <c r="U1557" s="0" t="s">
        <v>3605</v>
      </c>
      <c r="V1557" s="0" t="s">
        <v>3606</v>
      </c>
      <c r="W1557" s="0" t="s">
        <v>3607</v>
      </c>
      <c r="X1557" s="0" t="s">
        <v>3700</v>
      </c>
      <c r="Y1557" s="0" t="s">
        <v>3605</v>
      </c>
      <c r="Z1557" s="0" t="s">
        <v>5786</v>
      </c>
      <c r="AA1557" s="0" t="s">
        <v>5787</v>
      </c>
      <c r="AB1557" s="0" t="s">
        <v>6291</v>
      </c>
      <c r="AC1557" s="0" t="s">
        <v>19</v>
      </c>
      <c r="AD1557" s="0" t="s">
        <v>19</v>
      </c>
      <c r="AE1557" s="0" t="s">
        <v>61</v>
      </c>
      <c r="AF1557" s="0" t="s">
        <v>22</v>
      </c>
      <c r="AG1557" s="0" t="s">
        <v>22</v>
      </c>
      <c r="AH1557" s="0" t="s">
        <v>22</v>
      </c>
      <c r="AI1557" s="0" t="s">
        <v>22</v>
      </c>
      <c r="AJ1557" s="0" t="s">
        <v>3622</v>
      </c>
      <c r="AK1557" s="0" t="s">
        <v>3622</v>
      </c>
    </row>
    <row customHeight="1" ht="11.25">
      <c r="A1558" s="0" t="s">
        <v>22</v>
      </c>
      <c r="B1558" s="0" t="s">
        <v>48</v>
      </c>
      <c r="C1558" s="0" t="s">
        <v>50</v>
      </c>
      <c r="D1558" s="0" t="s">
        <v>22</v>
      </c>
      <c r="E1558" s="0" t="s">
        <v>6279</v>
      </c>
      <c r="F1558" s="0" t="s">
        <v>1257</v>
      </c>
      <c r="G1558" s="0" t="s">
        <v>1581</v>
      </c>
      <c r="H1558" s="0" t="s">
        <v>1581</v>
      </c>
      <c r="I1558" s="0" t="s">
        <v>1582</v>
      </c>
      <c r="J1558" s="0" t="s">
        <v>5371</v>
      </c>
      <c r="K1558" s="0" t="s">
        <v>5372</v>
      </c>
      <c r="L1558" s="0" t="s">
        <v>6292</v>
      </c>
      <c r="M1558" s="0" t="s">
        <v>976</v>
      </c>
      <c r="N1558" s="0" t="s">
        <v>98</v>
      </c>
      <c r="O1558" s="0" t="s">
        <v>1581</v>
      </c>
      <c r="P1558" s="0" t="s">
        <v>1581</v>
      </c>
      <c r="Q1558" s="0" t="s">
        <v>1582</v>
      </c>
      <c r="R1558" s="0" t="s">
        <v>5371</v>
      </c>
      <c r="S1558" s="0" t="s">
        <v>5372</v>
      </c>
      <c r="T1558" s="0" t="s">
        <v>3604</v>
      </c>
      <c r="U1558" s="0" t="s">
        <v>3605</v>
      </c>
      <c r="V1558" s="0" t="s">
        <v>3606</v>
      </c>
      <c r="W1558" s="0" t="s">
        <v>3607</v>
      </c>
      <c r="X1558" s="0" t="s">
        <v>3700</v>
      </c>
      <c r="Y1558" s="0" t="s">
        <v>3605</v>
      </c>
      <c r="Z1558" s="0" t="s">
        <v>5786</v>
      </c>
      <c r="AA1558" s="0" t="s">
        <v>5787</v>
      </c>
      <c r="AB1558" s="0" t="s">
        <v>6293</v>
      </c>
      <c r="AC1558" s="0" t="s">
        <v>19</v>
      </c>
      <c r="AD1558" s="0" t="s">
        <v>19</v>
      </c>
      <c r="AE1558" s="0" t="s">
        <v>61</v>
      </c>
      <c r="AF1558" s="0" t="s">
        <v>22</v>
      </c>
      <c r="AG1558" s="0" t="s">
        <v>22</v>
      </c>
      <c r="AH1558" s="0" t="s">
        <v>22</v>
      </c>
      <c r="AI1558" s="0" t="s">
        <v>22</v>
      </c>
      <c r="AJ1558" s="0" t="s">
        <v>3622</v>
      </c>
      <c r="AK1558" s="0" t="s">
        <v>3622</v>
      </c>
    </row>
    <row customHeight="1" ht="11.25">
      <c r="A1559" s="0" t="s">
        <v>22</v>
      </c>
      <c r="B1559" s="0" t="s">
        <v>48</v>
      </c>
      <c r="C1559" s="0" t="s">
        <v>50</v>
      </c>
      <c r="D1559" s="0" t="s">
        <v>22</v>
      </c>
      <c r="E1559" s="0" t="s">
        <v>6279</v>
      </c>
      <c r="F1559" s="0" t="s">
        <v>1257</v>
      </c>
      <c r="G1559" s="0" t="s">
        <v>1581</v>
      </c>
      <c r="H1559" s="0" t="s">
        <v>1581</v>
      </c>
      <c r="I1559" s="0" t="s">
        <v>1582</v>
      </c>
      <c r="J1559" s="0" t="s">
        <v>5371</v>
      </c>
      <c r="K1559" s="0" t="s">
        <v>5372</v>
      </c>
      <c r="L1559" s="0" t="s">
        <v>6294</v>
      </c>
      <c r="M1559" s="0" t="s">
        <v>976</v>
      </c>
      <c r="N1559" s="0" t="s">
        <v>98</v>
      </c>
      <c r="O1559" s="0" t="s">
        <v>1581</v>
      </c>
      <c r="P1559" s="0" t="s">
        <v>1581</v>
      </c>
      <c r="Q1559" s="0" t="s">
        <v>1582</v>
      </c>
      <c r="R1559" s="0" t="s">
        <v>5371</v>
      </c>
      <c r="S1559" s="0" t="s">
        <v>5372</v>
      </c>
      <c r="T1559" s="0" t="s">
        <v>3604</v>
      </c>
      <c r="U1559" s="0" t="s">
        <v>3605</v>
      </c>
      <c r="V1559" s="0" t="s">
        <v>3606</v>
      </c>
      <c r="W1559" s="0" t="s">
        <v>3607</v>
      </c>
      <c r="X1559" s="0" t="s">
        <v>3700</v>
      </c>
      <c r="Y1559" s="0" t="s">
        <v>3605</v>
      </c>
      <c r="Z1559" s="0" t="s">
        <v>5786</v>
      </c>
      <c r="AA1559" s="0" t="s">
        <v>5787</v>
      </c>
      <c r="AB1559" s="0" t="s">
        <v>6295</v>
      </c>
      <c r="AC1559" s="0" t="s">
        <v>19</v>
      </c>
      <c r="AD1559" s="0" t="s">
        <v>19</v>
      </c>
      <c r="AE1559" s="0" t="s">
        <v>61</v>
      </c>
      <c r="AF1559" s="0" t="s">
        <v>22</v>
      </c>
      <c r="AG1559" s="0" t="s">
        <v>22</v>
      </c>
      <c r="AH1559" s="0" t="s">
        <v>22</v>
      </c>
      <c r="AI1559" s="0" t="s">
        <v>22</v>
      </c>
      <c r="AJ1559" s="0" t="s">
        <v>3622</v>
      </c>
      <c r="AK1559" s="0" t="s">
        <v>3622</v>
      </c>
    </row>
    <row customHeight="1" ht="11.25">
      <c r="A1560" s="0" t="s">
        <v>22</v>
      </c>
      <c r="B1560" s="0" t="s">
        <v>48</v>
      </c>
      <c r="C1560" s="0" t="s">
        <v>50</v>
      </c>
      <c r="D1560" s="0" t="s">
        <v>22</v>
      </c>
      <c r="E1560" s="0" t="s">
        <v>6279</v>
      </c>
      <c r="F1560" s="0" t="s">
        <v>1257</v>
      </c>
      <c r="G1560" s="0" t="s">
        <v>1581</v>
      </c>
      <c r="H1560" s="0" t="s">
        <v>1581</v>
      </c>
      <c r="I1560" s="0" t="s">
        <v>1582</v>
      </c>
      <c r="J1560" s="0" t="s">
        <v>5371</v>
      </c>
      <c r="K1560" s="0" t="s">
        <v>5372</v>
      </c>
      <c r="L1560" s="0" t="s">
        <v>6296</v>
      </c>
      <c r="M1560" s="0" t="s">
        <v>976</v>
      </c>
      <c r="N1560" s="0" t="s">
        <v>98</v>
      </c>
      <c r="O1560" s="0" t="s">
        <v>1581</v>
      </c>
      <c r="P1560" s="0" t="s">
        <v>1581</v>
      </c>
      <c r="Q1560" s="0" t="s">
        <v>1582</v>
      </c>
      <c r="R1560" s="0" t="s">
        <v>5371</v>
      </c>
      <c r="S1560" s="0" t="s">
        <v>5372</v>
      </c>
      <c r="T1560" s="0" t="s">
        <v>3604</v>
      </c>
      <c r="U1560" s="0" t="s">
        <v>3605</v>
      </c>
      <c r="V1560" s="0" t="s">
        <v>3606</v>
      </c>
      <c r="W1560" s="0" t="s">
        <v>3607</v>
      </c>
      <c r="X1560" s="0" t="s">
        <v>3700</v>
      </c>
      <c r="Y1560" s="0" t="s">
        <v>3605</v>
      </c>
      <c r="Z1560" s="0" t="s">
        <v>5786</v>
      </c>
      <c r="AA1560" s="0" t="s">
        <v>5787</v>
      </c>
      <c r="AB1560" s="0" t="s">
        <v>6297</v>
      </c>
      <c r="AC1560" s="0" t="s">
        <v>19</v>
      </c>
      <c r="AD1560" s="0" t="s">
        <v>19</v>
      </c>
      <c r="AE1560" s="0" t="s">
        <v>61</v>
      </c>
      <c r="AF1560" s="0" t="s">
        <v>22</v>
      </c>
      <c r="AG1560" s="0" t="s">
        <v>22</v>
      </c>
      <c r="AH1560" s="0" t="s">
        <v>22</v>
      </c>
      <c r="AI1560" s="0" t="s">
        <v>22</v>
      </c>
      <c r="AJ1560" s="0" t="s">
        <v>3622</v>
      </c>
      <c r="AK1560" s="0" t="s">
        <v>3622</v>
      </c>
    </row>
    <row customHeight="1" ht="11.25">
      <c r="A1561" s="0" t="s">
        <v>22</v>
      </c>
      <c r="B1561" s="0" t="s">
        <v>48</v>
      </c>
      <c r="C1561" s="0" t="s">
        <v>50</v>
      </c>
      <c r="D1561" s="0" t="s">
        <v>22</v>
      </c>
      <c r="E1561" s="0" t="s">
        <v>6279</v>
      </c>
      <c r="F1561" s="0" t="s">
        <v>1257</v>
      </c>
      <c r="G1561" s="0" t="s">
        <v>1581</v>
      </c>
      <c r="H1561" s="0" t="s">
        <v>1581</v>
      </c>
      <c r="I1561" s="0" t="s">
        <v>1582</v>
      </c>
      <c r="J1561" s="0" t="s">
        <v>5371</v>
      </c>
      <c r="K1561" s="0" t="s">
        <v>5372</v>
      </c>
      <c r="L1561" s="0" t="s">
        <v>6298</v>
      </c>
      <c r="M1561" s="0" t="s">
        <v>976</v>
      </c>
      <c r="N1561" s="0" t="s">
        <v>98</v>
      </c>
      <c r="O1561" s="0" t="s">
        <v>1581</v>
      </c>
      <c r="P1561" s="0" t="s">
        <v>1581</v>
      </c>
      <c r="Q1561" s="0" t="s">
        <v>1582</v>
      </c>
      <c r="R1561" s="0" t="s">
        <v>5371</v>
      </c>
      <c r="S1561" s="0" t="s">
        <v>5372</v>
      </c>
      <c r="T1561" s="0" t="s">
        <v>3604</v>
      </c>
      <c r="U1561" s="0" t="s">
        <v>3605</v>
      </c>
      <c r="V1561" s="0" t="s">
        <v>3606</v>
      </c>
      <c r="W1561" s="0" t="s">
        <v>3607</v>
      </c>
      <c r="X1561" s="0" t="s">
        <v>3700</v>
      </c>
      <c r="Y1561" s="0" t="s">
        <v>3605</v>
      </c>
      <c r="Z1561" s="0" t="s">
        <v>5786</v>
      </c>
      <c r="AA1561" s="0" t="s">
        <v>5787</v>
      </c>
      <c r="AB1561" s="0" t="s">
        <v>6299</v>
      </c>
      <c r="AC1561" s="0" t="s">
        <v>19</v>
      </c>
      <c r="AD1561" s="0" t="s">
        <v>19</v>
      </c>
      <c r="AE1561" s="0" t="s">
        <v>61</v>
      </c>
      <c r="AF1561" s="0" t="s">
        <v>22</v>
      </c>
      <c r="AG1561" s="0" t="s">
        <v>22</v>
      </c>
      <c r="AH1561" s="0" t="s">
        <v>22</v>
      </c>
      <c r="AI1561" s="0" t="s">
        <v>22</v>
      </c>
      <c r="AJ1561" s="0" t="s">
        <v>3622</v>
      </c>
      <c r="AK1561" s="0" t="s">
        <v>3622</v>
      </c>
    </row>
    <row customHeight="1" ht="11.25">
      <c r="A1562" s="0" t="s">
        <v>22</v>
      </c>
      <c r="B1562" s="0" t="s">
        <v>48</v>
      </c>
      <c r="C1562" s="0" t="s">
        <v>50</v>
      </c>
      <c r="D1562" s="0" t="s">
        <v>22</v>
      </c>
      <c r="E1562" s="0" t="s">
        <v>6279</v>
      </c>
      <c r="F1562" s="0" t="s">
        <v>1257</v>
      </c>
      <c r="G1562" s="0" t="s">
        <v>1581</v>
      </c>
      <c r="H1562" s="0" t="s">
        <v>1581</v>
      </c>
      <c r="I1562" s="0" t="s">
        <v>1582</v>
      </c>
      <c r="J1562" s="0" t="s">
        <v>5371</v>
      </c>
      <c r="K1562" s="0" t="s">
        <v>5372</v>
      </c>
      <c r="L1562" s="0" t="s">
        <v>6300</v>
      </c>
      <c r="M1562" s="0" t="s">
        <v>976</v>
      </c>
      <c r="N1562" s="0" t="s">
        <v>98</v>
      </c>
      <c r="O1562" s="0" t="s">
        <v>1581</v>
      </c>
      <c r="P1562" s="0" t="s">
        <v>1581</v>
      </c>
      <c r="Q1562" s="0" t="s">
        <v>1582</v>
      </c>
      <c r="R1562" s="0" t="s">
        <v>5371</v>
      </c>
      <c r="S1562" s="0" t="s">
        <v>5372</v>
      </c>
      <c r="T1562" s="0" t="s">
        <v>3604</v>
      </c>
      <c r="U1562" s="0" t="s">
        <v>3605</v>
      </c>
      <c r="V1562" s="0" t="s">
        <v>3606</v>
      </c>
      <c r="W1562" s="0" t="s">
        <v>3607</v>
      </c>
      <c r="X1562" s="0" t="s">
        <v>3700</v>
      </c>
      <c r="Y1562" s="0" t="s">
        <v>3605</v>
      </c>
      <c r="Z1562" s="0" t="s">
        <v>5786</v>
      </c>
      <c r="AA1562" s="0" t="s">
        <v>5787</v>
      </c>
      <c r="AB1562" s="0" t="s">
        <v>6301</v>
      </c>
      <c r="AC1562" s="0" t="s">
        <v>19</v>
      </c>
      <c r="AD1562" s="0" t="s">
        <v>19</v>
      </c>
      <c r="AE1562" s="0" t="s">
        <v>61</v>
      </c>
      <c r="AF1562" s="0" t="s">
        <v>22</v>
      </c>
      <c r="AG1562" s="0" t="s">
        <v>22</v>
      </c>
      <c r="AH1562" s="0" t="s">
        <v>22</v>
      </c>
      <c r="AI1562" s="0" t="s">
        <v>22</v>
      </c>
      <c r="AJ1562" s="0" t="s">
        <v>3622</v>
      </c>
      <c r="AK1562" s="0" t="s">
        <v>3622</v>
      </c>
    </row>
    <row customHeight="1" ht="11.25">
      <c r="A1563" s="0" t="s">
        <v>22</v>
      </c>
      <c r="B1563" s="0" t="s">
        <v>48</v>
      </c>
      <c r="C1563" s="0" t="s">
        <v>50</v>
      </c>
      <c r="D1563" s="0" t="s">
        <v>22</v>
      </c>
      <c r="E1563" s="0" t="s">
        <v>6279</v>
      </c>
      <c r="F1563" s="0" t="s">
        <v>1257</v>
      </c>
      <c r="G1563" s="0" t="s">
        <v>1581</v>
      </c>
      <c r="H1563" s="0" t="s">
        <v>1581</v>
      </c>
      <c r="I1563" s="0" t="s">
        <v>1582</v>
      </c>
      <c r="J1563" s="0" t="s">
        <v>5371</v>
      </c>
      <c r="K1563" s="0" t="s">
        <v>5372</v>
      </c>
      <c r="L1563" s="0" t="s">
        <v>6302</v>
      </c>
      <c r="M1563" s="0" t="s">
        <v>976</v>
      </c>
      <c r="N1563" s="0" t="s">
        <v>98</v>
      </c>
      <c r="O1563" s="0" t="s">
        <v>1581</v>
      </c>
      <c r="P1563" s="0" t="s">
        <v>1581</v>
      </c>
      <c r="Q1563" s="0" t="s">
        <v>1582</v>
      </c>
      <c r="R1563" s="0" t="s">
        <v>5371</v>
      </c>
      <c r="S1563" s="0" t="s">
        <v>5372</v>
      </c>
      <c r="T1563" s="0" t="s">
        <v>3604</v>
      </c>
      <c r="U1563" s="0" t="s">
        <v>3605</v>
      </c>
      <c r="V1563" s="0" t="s">
        <v>3606</v>
      </c>
      <c r="W1563" s="0" t="s">
        <v>3607</v>
      </c>
      <c r="X1563" s="0" t="s">
        <v>3700</v>
      </c>
      <c r="Y1563" s="0" t="s">
        <v>3605</v>
      </c>
      <c r="Z1563" s="0" t="s">
        <v>5786</v>
      </c>
      <c r="AA1563" s="0" t="s">
        <v>5787</v>
      </c>
      <c r="AB1563" s="0" t="s">
        <v>6303</v>
      </c>
      <c r="AC1563" s="0" t="s">
        <v>19</v>
      </c>
      <c r="AD1563" s="0" t="s">
        <v>19</v>
      </c>
      <c r="AE1563" s="0" t="s">
        <v>61</v>
      </c>
      <c r="AF1563" s="0" t="s">
        <v>22</v>
      </c>
      <c r="AG1563" s="0" t="s">
        <v>22</v>
      </c>
      <c r="AH1563" s="0" t="s">
        <v>22</v>
      </c>
      <c r="AI1563" s="0" t="s">
        <v>22</v>
      </c>
      <c r="AJ1563" s="0" t="s">
        <v>3622</v>
      </c>
      <c r="AK1563" s="0" t="s">
        <v>3622</v>
      </c>
    </row>
    <row customHeight="1" ht="11.25">
      <c r="A1564" s="0" t="s">
        <v>22</v>
      </c>
      <c r="B1564" s="0" t="s">
        <v>48</v>
      </c>
      <c r="C1564" s="0" t="s">
        <v>50</v>
      </c>
      <c r="D1564" s="0" t="s">
        <v>22</v>
      </c>
      <c r="E1564" s="0" t="s">
        <v>6279</v>
      </c>
      <c r="F1564" s="0" t="s">
        <v>1257</v>
      </c>
      <c r="G1564" s="0" t="s">
        <v>1581</v>
      </c>
      <c r="H1564" s="0" t="s">
        <v>1581</v>
      </c>
      <c r="I1564" s="0" t="s">
        <v>1582</v>
      </c>
      <c r="J1564" s="0" t="s">
        <v>5371</v>
      </c>
      <c r="K1564" s="0" t="s">
        <v>5372</v>
      </c>
      <c r="L1564" s="0" t="s">
        <v>6304</v>
      </c>
      <c r="M1564" s="0" t="s">
        <v>976</v>
      </c>
      <c r="N1564" s="0" t="s">
        <v>98</v>
      </c>
      <c r="O1564" s="0" t="s">
        <v>1581</v>
      </c>
      <c r="P1564" s="0" t="s">
        <v>1581</v>
      </c>
      <c r="Q1564" s="0" t="s">
        <v>1582</v>
      </c>
      <c r="R1564" s="0" t="s">
        <v>5371</v>
      </c>
      <c r="S1564" s="0" t="s">
        <v>5372</v>
      </c>
      <c r="T1564" s="0" t="s">
        <v>3604</v>
      </c>
      <c r="U1564" s="0" t="s">
        <v>3605</v>
      </c>
      <c r="V1564" s="0" t="s">
        <v>3606</v>
      </c>
      <c r="W1564" s="0" t="s">
        <v>3607</v>
      </c>
      <c r="X1564" s="0" t="s">
        <v>3700</v>
      </c>
      <c r="Y1564" s="0" t="s">
        <v>3605</v>
      </c>
      <c r="Z1564" s="0" t="s">
        <v>5786</v>
      </c>
      <c r="AA1564" s="0" t="s">
        <v>5787</v>
      </c>
      <c r="AB1564" s="0" t="s">
        <v>6305</v>
      </c>
      <c r="AC1564" s="0" t="s">
        <v>19</v>
      </c>
      <c r="AD1564" s="0" t="s">
        <v>19</v>
      </c>
      <c r="AE1564" s="0" t="s">
        <v>61</v>
      </c>
      <c r="AF1564" s="0" t="s">
        <v>22</v>
      </c>
      <c r="AG1564" s="0" t="s">
        <v>22</v>
      </c>
      <c r="AH1564" s="0" t="s">
        <v>22</v>
      </c>
      <c r="AI1564" s="0" t="s">
        <v>22</v>
      </c>
      <c r="AJ1564" s="0" t="s">
        <v>3622</v>
      </c>
      <c r="AK1564" s="0" t="s">
        <v>3622</v>
      </c>
    </row>
    <row customHeight="1" ht="11.25">
      <c r="A1565" s="0" t="s">
        <v>22</v>
      </c>
      <c r="B1565" s="0" t="s">
        <v>48</v>
      </c>
      <c r="C1565" s="0" t="s">
        <v>50</v>
      </c>
      <c r="D1565" s="0" t="s">
        <v>22</v>
      </c>
      <c r="E1565" s="0" t="s">
        <v>6279</v>
      </c>
      <c r="F1565" s="0" t="s">
        <v>1257</v>
      </c>
      <c r="G1565" s="0" t="s">
        <v>1581</v>
      </c>
      <c r="H1565" s="0" t="s">
        <v>1581</v>
      </c>
      <c r="I1565" s="0" t="s">
        <v>1582</v>
      </c>
      <c r="J1565" s="0" t="s">
        <v>5371</v>
      </c>
      <c r="K1565" s="0" t="s">
        <v>5372</v>
      </c>
      <c r="L1565" s="0" t="s">
        <v>5226</v>
      </c>
      <c r="M1565" s="0" t="s">
        <v>976</v>
      </c>
      <c r="N1565" s="0" t="s">
        <v>98</v>
      </c>
      <c r="O1565" s="0" t="s">
        <v>1581</v>
      </c>
      <c r="P1565" s="0" t="s">
        <v>1581</v>
      </c>
      <c r="Q1565" s="0" t="s">
        <v>1582</v>
      </c>
      <c r="R1565" s="0" t="s">
        <v>5371</v>
      </c>
      <c r="S1565" s="0" t="s">
        <v>5372</v>
      </c>
      <c r="T1565" s="0" t="s">
        <v>3604</v>
      </c>
      <c r="U1565" s="0" t="s">
        <v>3605</v>
      </c>
      <c r="V1565" s="0" t="s">
        <v>3606</v>
      </c>
      <c r="W1565" s="0" t="s">
        <v>3607</v>
      </c>
      <c r="X1565" s="0" t="s">
        <v>3700</v>
      </c>
      <c r="Y1565" s="0" t="s">
        <v>3605</v>
      </c>
      <c r="Z1565" s="0" t="s">
        <v>5786</v>
      </c>
      <c r="AA1565" s="0" t="s">
        <v>5787</v>
      </c>
      <c r="AB1565" s="0" t="s">
        <v>6306</v>
      </c>
      <c r="AC1565" s="0" t="s">
        <v>19</v>
      </c>
      <c r="AD1565" s="0" t="s">
        <v>19</v>
      </c>
      <c r="AE1565" s="0" t="s">
        <v>61</v>
      </c>
      <c r="AF1565" s="0" t="s">
        <v>22</v>
      </c>
      <c r="AG1565" s="0" t="s">
        <v>22</v>
      </c>
      <c r="AH1565" s="0" t="s">
        <v>22</v>
      </c>
      <c r="AI1565" s="0" t="s">
        <v>22</v>
      </c>
      <c r="AJ1565" s="0" t="s">
        <v>3622</v>
      </c>
      <c r="AK1565" s="0" t="s">
        <v>3622</v>
      </c>
    </row>
    <row customHeight="1" ht="11.25">
      <c r="A1566" s="0" t="s">
        <v>22</v>
      </c>
      <c r="B1566" s="0" t="s">
        <v>48</v>
      </c>
      <c r="C1566" s="0" t="s">
        <v>50</v>
      </c>
      <c r="D1566" s="0" t="s">
        <v>22</v>
      </c>
      <c r="E1566" s="0" t="s">
        <v>6279</v>
      </c>
      <c r="F1566" s="0" t="s">
        <v>1257</v>
      </c>
      <c r="G1566" s="0" t="s">
        <v>1581</v>
      </c>
      <c r="H1566" s="0" t="s">
        <v>1581</v>
      </c>
      <c r="I1566" s="0" t="s">
        <v>1582</v>
      </c>
      <c r="J1566" s="0" t="s">
        <v>5371</v>
      </c>
      <c r="K1566" s="0" t="s">
        <v>5372</v>
      </c>
      <c r="L1566" s="0" t="s">
        <v>4511</v>
      </c>
      <c r="M1566" s="0" t="s">
        <v>976</v>
      </c>
      <c r="N1566" s="0" t="s">
        <v>98</v>
      </c>
      <c r="O1566" s="0" t="s">
        <v>1581</v>
      </c>
      <c r="P1566" s="0" t="s">
        <v>1581</v>
      </c>
      <c r="Q1566" s="0" t="s">
        <v>1582</v>
      </c>
      <c r="R1566" s="0" t="s">
        <v>5371</v>
      </c>
      <c r="S1566" s="0" t="s">
        <v>5372</v>
      </c>
      <c r="T1566" s="0" t="s">
        <v>3604</v>
      </c>
      <c r="U1566" s="0" t="s">
        <v>3605</v>
      </c>
      <c r="V1566" s="0" t="s">
        <v>3606</v>
      </c>
      <c r="W1566" s="0" t="s">
        <v>3607</v>
      </c>
      <c r="X1566" s="0" t="s">
        <v>3700</v>
      </c>
      <c r="Y1566" s="0" t="s">
        <v>3605</v>
      </c>
      <c r="Z1566" s="0" t="s">
        <v>5786</v>
      </c>
      <c r="AA1566" s="0" t="s">
        <v>5787</v>
      </c>
      <c r="AB1566" s="0" t="s">
        <v>6307</v>
      </c>
      <c r="AC1566" s="0" t="s">
        <v>19</v>
      </c>
      <c r="AD1566" s="0" t="s">
        <v>19</v>
      </c>
      <c r="AE1566" s="0" t="s">
        <v>61</v>
      </c>
      <c r="AF1566" s="0" t="s">
        <v>22</v>
      </c>
      <c r="AG1566" s="0" t="s">
        <v>22</v>
      </c>
      <c r="AH1566" s="0" t="s">
        <v>22</v>
      </c>
      <c r="AI1566" s="0" t="s">
        <v>22</v>
      </c>
      <c r="AJ1566" s="0" t="s">
        <v>3622</v>
      </c>
      <c r="AK1566" s="0" t="s">
        <v>3622</v>
      </c>
    </row>
    <row customHeight="1" ht="11.25">
      <c r="A1567" s="0" t="s">
        <v>22</v>
      </c>
      <c r="B1567" s="0" t="s">
        <v>48</v>
      </c>
      <c r="C1567" s="0" t="s">
        <v>50</v>
      </c>
      <c r="D1567" s="0" t="s">
        <v>22</v>
      </c>
      <c r="E1567" s="0" t="s">
        <v>6279</v>
      </c>
      <c r="F1567" s="0" t="s">
        <v>1257</v>
      </c>
      <c r="G1567" s="0" t="s">
        <v>1581</v>
      </c>
      <c r="H1567" s="0" t="s">
        <v>1581</v>
      </c>
      <c r="I1567" s="0" t="s">
        <v>1582</v>
      </c>
      <c r="J1567" s="0" t="s">
        <v>5371</v>
      </c>
      <c r="K1567" s="0" t="s">
        <v>5372</v>
      </c>
      <c r="L1567" s="0" t="s">
        <v>6308</v>
      </c>
      <c r="M1567" s="0" t="s">
        <v>976</v>
      </c>
      <c r="N1567" s="0" t="s">
        <v>98</v>
      </c>
      <c r="O1567" s="0" t="s">
        <v>1581</v>
      </c>
      <c r="P1567" s="0" t="s">
        <v>1581</v>
      </c>
      <c r="Q1567" s="0" t="s">
        <v>1582</v>
      </c>
      <c r="R1567" s="0" t="s">
        <v>5371</v>
      </c>
      <c r="S1567" s="0" t="s">
        <v>5372</v>
      </c>
      <c r="T1567" s="0" t="s">
        <v>3604</v>
      </c>
      <c r="U1567" s="0" t="s">
        <v>3605</v>
      </c>
      <c r="V1567" s="0" t="s">
        <v>3606</v>
      </c>
      <c r="W1567" s="0" t="s">
        <v>3607</v>
      </c>
      <c r="X1567" s="0" t="s">
        <v>3700</v>
      </c>
      <c r="Y1567" s="0" t="s">
        <v>3605</v>
      </c>
      <c r="Z1567" s="0" t="s">
        <v>5786</v>
      </c>
      <c r="AA1567" s="0" t="s">
        <v>5787</v>
      </c>
      <c r="AB1567" s="0" t="s">
        <v>6309</v>
      </c>
      <c r="AC1567" s="0" t="s">
        <v>19</v>
      </c>
      <c r="AD1567" s="0" t="s">
        <v>19</v>
      </c>
      <c r="AE1567" s="0" t="s">
        <v>61</v>
      </c>
      <c r="AF1567" s="0" t="s">
        <v>22</v>
      </c>
      <c r="AG1567" s="0" t="s">
        <v>22</v>
      </c>
      <c r="AH1567" s="0" t="s">
        <v>22</v>
      </c>
      <c r="AI1567" s="0" t="s">
        <v>22</v>
      </c>
      <c r="AJ1567" s="0" t="s">
        <v>3622</v>
      </c>
      <c r="AK1567" s="0" t="s">
        <v>3622</v>
      </c>
    </row>
    <row customHeight="1" ht="11.25">
      <c r="A1568" s="0" t="s">
        <v>22</v>
      </c>
      <c r="B1568" s="0" t="s">
        <v>48</v>
      </c>
      <c r="C1568" s="0" t="s">
        <v>50</v>
      </c>
      <c r="D1568" s="0" t="s">
        <v>22</v>
      </c>
      <c r="E1568" s="0" t="s">
        <v>6279</v>
      </c>
      <c r="F1568" s="0" t="s">
        <v>1257</v>
      </c>
      <c r="G1568" s="0" t="s">
        <v>1581</v>
      </c>
      <c r="H1568" s="0" t="s">
        <v>1581</v>
      </c>
      <c r="I1568" s="0" t="s">
        <v>1582</v>
      </c>
      <c r="J1568" s="0" t="s">
        <v>5371</v>
      </c>
      <c r="K1568" s="0" t="s">
        <v>5372</v>
      </c>
      <c r="L1568" s="0" t="s">
        <v>6310</v>
      </c>
      <c r="M1568" s="0" t="s">
        <v>976</v>
      </c>
      <c r="N1568" s="0" t="s">
        <v>98</v>
      </c>
      <c r="O1568" s="0" t="s">
        <v>1581</v>
      </c>
      <c r="P1568" s="0" t="s">
        <v>1581</v>
      </c>
      <c r="Q1568" s="0" t="s">
        <v>1582</v>
      </c>
      <c r="R1568" s="0" t="s">
        <v>5371</v>
      </c>
      <c r="S1568" s="0" t="s">
        <v>5372</v>
      </c>
      <c r="T1568" s="0" t="s">
        <v>3604</v>
      </c>
      <c r="U1568" s="0" t="s">
        <v>3605</v>
      </c>
      <c r="V1568" s="0" t="s">
        <v>3606</v>
      </c>
      <c r="W1568" s="0" t="s">
        <v>3607</v>
      </c>
      <c r="X1568" s="0" t="s">
        <v>3700</v>
      </c>
      <c r="Y1568" s="0" t="s">
        <v>3605</v>
      </c>
      <c r="Z1568" s="0" t="s">
        <v>5786</v>
      </c>
      <c r="AA1568" s="0" t="s">
        <v>5787</v>
      </c>
      <c r="AB1568" s="0" t="s">
        <v>6311</v>
      </c>
      <c r="AC1568" s="0" t="s">
        <v>19</v>
      </c>
      <c r="AD1568" s="0" t="s">
        <v>19</v>
      </c>
      <c r="AE1568" s="0" t="s">
        <v>61</v>
      </c>
      <c r="AF1568" s="0" t="s">
        <v>22</v>
      </c>
      <c r="AG1568" s="0" t="s">
        <v>22</v>
      </c>
      <c r="AH1568" s="0" t="s">
        <v>22</v>
      </c>
      <c r="AI1568" s="0" t="s">
        <v>22</v>
      </c>
      <c r="AJ1568" s="0" t="s">
        <v>3622</v>
      </c>
      <c r="AK1568" s="0" t="s">
        <v>3622</v>
      </c>
    </row>
    <row customHeight="1" ht="11.25">
      <c r="A1569" s="0" t="s">
        <v>22</v>
      </c>
      <c r="B1569" s="0" t="s">
        <v>48</v>
      </c>
      <c r="C1569" s="0" t="s">
        <v>50</v>
      </c>
      <c r="D1569" s="0" t="s">
        <v>22</v>
      </c>
      <c r="E1569" s="0" t="s">
        <v>6279</v>
      </c>
      <c r="F1569" s="0" t="s">
        <v>1257</v>
      </c>
      <c r="G1569" s="0" t="s">
        <v>1581</v>
      </c>
      <c r="H1569" s="0" t="s">
        <v>1581</v>
      </c>
      <c r="I1569" s="0" t="s">
        <v>1582</v>
      </c>
      <c r="J1569" s="0" t="s">
        <v>5371</v>
      </c>
      <c r="K1569" s="0" t="s">
        <v>5372</v>
      </c>
      <c r="L1569" s="0" t="s">
        <v>6312</v>
      </c>
      <c r="M1569" s="0" t="s">
        <v>976</v>
      </c>
      <c r="N1569" s="0" t="s">
        <v>98</v>
      </c>
      <c r="O1569" s="0" t="s">
        <v>1581</v>
      </c>
      <c r="P1569" s="0" t="s">
        <v>1581</v>
      </c>
      <c r="Q1569" s="0" t="s">
        <v>1582</v>
      </c>
      <c r="R1569" s="0" t="s">
        <v>5371</v>
      </c>
      <c r="S1569" s="0" t="s">
        <v>5372</v>
      </c>
      <c r="T1569" s="0" t="s">
        <v>3604</v>
      </c>
      <c r="U1569" s="0" t="s">
        <v>3605</v>
      </c>
      <c r="V1569" s="0" t="s">
        <v>3606</v>
      </c>
      <c r="W1569" s="0" t="s">
        <v>3607</v>
      </c>
      <c r="X1569" s="0" t="s">
        <v>3700</v>
      </c>
      <c r="Y1569" s="0" t="s">
        <v>3605</v>
      </c>
      <c r="Z1569" s="0" t="s">
        <v>5786</v>
      </c>
      <c r="AA1569" s="0" t="s">
        <v>5787</v>
      </c>
      <c r="AB1569" s="0" t="s">
        <v>6313</v>
      </c>
      <c r="AC1569" s="0" t="s">
        <v>19</v>
      </c>
      <c r="AD1569" s="0" t="s">
        <v>19</v>
      </c>
      <c r="AE1569" s="0" t="s">
        <v>61</v>
      </c>
      <c r="AF1569" s="0" t="s">
        <v>22</v>
      </c>
      <c r="AG1569" s="0" t="s">
        <v>22</v>
      </c>
      <c r="AH1569" s="0" t="s">
        <v>22</v>
      </c>
      <c r="AI1569" s="0" t="s">
        <v>22</v>
      </c>
      <c r="AJ1569" s="0" t="s">
        <v>3622</v>
      </c>
      <c r="AK1569" s="0" t="s">
        <v>3622</v>
      </c>
    </row>
    <row customHeight="1" ht="11.25">
      <c r="A1570" s="0" t="s">
        <v>22</v>
      </c>
      <c r="B1570" s="0" t="s">
        <v>48</v>
      </c>
      <c r="C1570" s="0" t="s">
        <v>50</v>
      </c>
      <c r="D1570" s="0" t="s">
        <v>22</v>
      </c>
      <c r="E1570" s="0" t="s">
        <v>6279</v>
      </c>
      <c r="F1570" s="0" t="s">
        <v>1257</v>
      </c>
      <c r="G1570" s="0" t="s">
        <v>1581</v>
      </c>
      <c r="H1570" s="0" t="s">
        <v>1581</v>
      </c>
      <c r="I1570" s="0" t="s">
        <v>1582</v>
      </c>
      <c r="J1570" s="0" t="s">
        <v>5371</v>
      </c>
      <c r="K1570" s="0" t="s">
        <v>5372</v>
      </c>
      <c r="L1570" s="0" t="s">
        <v>6314</v>
      </c>
      <c r="M1570" s="0" t="s">
        <v>976</v>
      </c>
      <c r="N1570" s="0" t="s">
        <v>98</v>
      </c>
      <c r="O1570" s="0" t="s">
        <v>1581</v>
      </c>
      <c r="P1570" s="0" t="s">
        <v>1581</v>
      </c>
      <c r="Q1570" s="0" t="s">
        <v>1582</v>
      </c>
      <c r="R1570" s="0" t="s">
        <v>5371</v>
      </c>
      <c r="S1570" s="0" t="s">
        <v>5372</v>
      </c>
      <c r="T1570" s="0" t="s">
        <v>3604</v>
      </c>
      <c r="U1570" s="0" t="s">
        <v>3605</v>
      </c>
      <c r="V1570" s="0" t="s">
        <v>3606</v>
      </c>
      <c r="W1570" s="0" t="s">
        <v>3607</v>
      </c>
      <c r="X1570" s="0" t="s">
        <v>3700</v>
      </c>
      <c r="Y1570" s="0" t="s">
        <v>3605</v>
      </c>
      <c r="Z1570" s="0" t="s">
        <v>5786</v>
      </c>
      <c r="AA1570" s="0" t="s">
        <v>5787</v>
      </c>
      <c r="AB1570" s="0" t="s">
        <v>6315</v>
      </c>
      <c r="AC1570" s="0" t="s">
        <v>19</v>
      </c>
      <c r="AD1570" s="0" t="s">
        <v>19</v>
      </c>
      <c r="AE1570" s="0" t="s">
        <v>61</v>
      </c>
      <c r="AF1570" s="0" t="s">
        <v>22</v>
      </c>
      <c r="AG1570" s="0" t="s">
        <v>22</v>
      </c>
      <c r="AH1570" s="0" t="s">
        <v>22</v>
      </c>
      <c r="AI1570" s="0" t="s">
        <v>22</v>
      </c>
      <c r="AJ1570" s="0" t="s">
        <v>3622</v>
      </c>
      <c r="AK1570" s="0" t="s">
        <v>3622</v>
      </c>
    </row>
    <row customHeight="1" ht="11.25">
      <c r="A1571" s="0" t="s">
        <v>22</v>
      </c>
      <c r="B1571" s="0" t="s">
        <v>48</v>
      </c>
      <c r="C1571" s="0" t="s">
        <v>50</v>
      </c>
      <c r="D1571" s="0" t="s">
        <v>22</v>
      </c>
      <c r="E1571" s="0" t="s">
        <v>6279</v>
      </c>
      <c r="F1571" s="0" t="s">
        <v>1257</v>
      </c>
      <c r="G1571" s="0" t="s">
        <v>1581</v>
      </c>
      <c r="H1571" s="0" t="s">
        <v>1581</v>
      </c>
      <c r="I1571" s="0" t="s">
        <v>1582</v>
      </c>
      <c r="J1571" s="0" t="s">
        <v>5371</v>
      </c>
      <c r="K1571" s="0" t="s">
        <v>5372</v>
      </c>
      <c r="L1571" s="0" t="s">
        <v>6316</v>
      </c>
      <c r="M1571" s="0" t="s">
        <v>976</v>
      </c>
      <c r="N1571" s="0" t="s">
        <v>98</v>
      </c>
      <c r="O1571" s="0" t="s">
        <v>1581</v>
      </c>
      <c r="P1571" s="0" t="s">
        <v>1581</v>
      </c>
      <c r="Q1571" s="0" t="s">
        <v>1582</v>
      </c>
      <c r="R1571" s="0" t="s">
        <v>5371</v>
      </c>
      <c r="S1571" s="0" t="s">
        <v>5372</v>
      </c>
      <c r="T1571" s="0" t="s">
        <v>3604</v>
      </c>
      <c r="U1571" s="0" t="s">
        <v>3605</v>
      </c>
      <c r="V1571" s="0" t="s">
        <v>3606</v>
      </c>
      <c r="W1571" s="0" t="s">
        <v>3607</v>
      </c>
      <c r="X1571" s="0" t="s">
        <v>3700</v>
      </c>
      <c r="Y1571" s="0" t="s">
        <v>3605</v>
      </c>
      <c r="Z1571" s="0" t="s">
        <v>5786</v>
      </c>
      <c r="AA1571" s="0" t="s">
        <v>5787</v>
      </c>
      <c r="AB1571" s="0" t="s">
        <v>6317</v>
      </c>
      <c r="AC1571" s="0" t="s">
        <v>19</v>
      </c>
      <c r="AD1571" s="0" t="s">
        <v>19</v>
      </c>
      <c r="AE1571" s="0" t="s">
        <v>61</v>
      </c>
      <c r="AF1571" s="0" t="s">
        <v>22</v>
      </c>
      <c r="AG1571" s="0" t="s">
        <v>22</v>
      </c>
      <c r="AH1571" s="0" t="s">
        <v>22</v>
      </c>
      <c r="AI1571" s="0" t="s">
        <v>22</v>
      </c>
      <c r="AJ1571" s="0" t="s">
        <v>3622</v>
      </c>
      <c r="AK1571" s="0" t="s">
        <v>3622</v>
      </c>
    </row>
    <row customHeight="1" ht="11.25">
      <c r="A1572" s="0" t="s">
        <v>22</v>
      </c>
      <c r="B1572" s="0" t="s">
        <v>48</v>
      </c>
      <c r="C1572" s="0" t="s">
        <v>50</v>
      </c>
      <c r="D1572" s="0" t="s">
        <v>22</v>
      </c>
      <c r="E1572" s="0" t="s">
        <v>6279</v>
      </c>
      <c r="F1572" s="0" t="s">
        <v>1257</v>
      </c>
      <c r="G1572" s="0" t="s">
        <v>1581</v>
      </c>
      <c r="H1572" s="0" t="s">
        <v>1581</v>
      </c>
      <c r="I1572" s="0" t="s">
        <v>1582</v>
      </c>
      <c r="J1572" s="0" t="s">
        <v>5371</v>
      </c>
      <c r="K1572" s="0" t="s">
        <v>5372</v>
      </c>
      <c r="L1572" s="0" t="s">
        <v>6318</v>
      </c>
      <c r="M1572" s="0" t="s">
        <v>976</v>
      </c>
      <c r="N1572" s="0" t="s">
        <v>98</v>
      </c>
      <c r="O1572" s="0" t="s">
        <v>1581</v>
      </c>
      <c r="P1572" s="0" t="s">
        <v>1581</v>
      </c>
      <c r="Q1572" s="0" t="s">
        <v>1582</v>
      </c>
      <c r="R1572" s="0" t="s">
        <v>5371</v>
      </c>
      <c r="S1572" s="0" t="s">
        <v>5372</v>
      </c>
      <c r="T1572" s="0" t="s">
        <v>3604</v>
      </c>
      <c r="U1572" s="0" t="s">
        <v>3605</v>
      </c>
      <c r="V1572" s="0" t="s">
        <v>3606</v>
      </c>
      <c r="W1572" s="0" t="s">
        <v>3607</v>
      </c>
      <c r="X1572" s="0" t="s">
        <v>3700</v>
      </c>
      <c r="Y1572" s="0" t="s">
        <v>3605</v>
      </c>
      <c r="Z1572" s="0" t="s">
        <v>5786</v>
      </c>
      <c r="AA1572" s="0" t="s">
        <v>5787</v>
      </c>
      <c r="AB1572" s="0" t="s">
        <v>6319</v>
      </c>
      <c r="AC1572" s="0" t="s">
        <v>19</v>
      </c>
      <c r="AD1572" s="0" t="s">
        <v>19</v>
      </c>
      <c r="AE1572" s="0" t="s">
        <v>61</v>
      </c>
      <c r="AF1572" s="0" t="s">
        <v>22</v>
      </c>
      <c r="AG1572" s="0" t="s">
        <v>22</v>
      </c>
      <c r="AH1572" s="0" t="s">
        <v>22</v>
      </c>
      <c r="AI1572" s="0" t="s">
        <v>22</v>
      </c>
      <c r="AJ1572" s="0" t="s">
        <v>3622</v>
      </c>
      <c r="AK1572" s="0" t="s">
        <v>3622</v>
      </c>
    </row>
    <row customHeight="1" ht="11.25">
      <c r="A1573" s="0" t="s">
        <v>22</v>
      </c>
      <c r="B1573" s="0" t="s">
        <v>48</v>
      </c>
      <c r="C1573" s="0" t="s">
        <v>50</v>
      </c>
      <c r="D1573" s="0" t="s">
        <v>22</v>
      </c>
      <c r="E1573" s="0" t="s">
        <v>6279</v>
      </c>
      <c r="F1573" s="0" t="s">
        <v>1257</v>
      </c>
      <c r="G1573" s="0" t="s">
        <v>1581</v>
      </c>
      <c r="H1573" s="0" t="s">
        <v>1581</v>
      </c>
      <c r="I1573" s="0" t="s">
        <v>1582</v>
      </c>
      <c r="J1573" s="0" t="s">
        <v>5371</v>
      </c>
      <c r="K1573" s="0" t="s">
        <v>5372</v>
      </c>
      <c r="L1573" s="0" t="s">
        <v>6320</v>
      </c>
      <c r="M1573" s="0" t="s">
        <v>976</v>
      </c>
      <c r="N1573" s="0" t="s">
        <v>98</v>
      </c>
      <c r="O1573" s="0" t="s">
        <v>1581</v>
      </c>
      <c r="P1573" s="0" t="s">
        <v>1581</v>
      </c>
      <c r="Q1573" s="0" t="s">
        <v>1582</v>
      </c>
      <c r="R1573" s="0" t="s">
        <v>5371</v>
      </c>
      <c r="S1573" s="0" t="s">
        <v>5372</v>
      </c>
      <c r="T1573" s="0" t="s">
        <v>3604</v>
      </c>
      <c r="U1573" s="0" t="s">
        <v>3605</v>
      </c>
      <c r="V1573" s="0" t="s">
        <v>3606</v>
      </c>
      <c r="W1573" s="0" t="s">
        <v>3607</v>
      </c>
      <c r="X1573" s="0" t="s">
        <v>3700</v>
      </c>
      <c r="Y1573" s="0" t="s">
        <v>3605</v>
      </c>
      <c r="Z1573" s="0" t="s">
        <v>5786</v>
      </c>
      <c r="AA1573" s="0" t="s">
        <v>5787</v>
      </c>
      <c r="AB1573" s="0" t="s">
        <v>6321</v>
      </c>
      <c r="AC1573" s="0" t="s">
        <v>19</v>
      </c>
      <c r="AD1573" s="0" t="s">
        <v>19</v>
      </c>
      <c r="AE1573" s="0" t="s">
        <v>61</v>
      </c>
      <c r="AF1573" s="0" t="s">
        <v>22</v>
      </c>
      <c r="AG1573" s="0" t="s">
        <v>22</v>
      </c>
      <c r="AH1573" s="0" t="s">
        <v>22</v>
      </c>
      <c r="AI1573" s="0" t="s">
        <v>22</v>
      </c>
      <c r="AJ1573" s="0" t="s">
        <v>3622</v>
      </c>
      <c r="AK1573" s="0" t="s">
        <v>3622</v>
      </c>
    </row>
    <row customHeight="1" ht="11.25">
      <c r="A1574" s="0" t="s">
        <v>22</v>
      </c>
      <c r="B1574" s="0" t="s">
        <v>48</v>
      </c>
      <c r="C1574" s="0" t="s">
        <v>50</v>
      </c>
      <c r="D1574" s="0" t="s">
        <v>22</v>
      </c>
      <c r="E1574" s="0" t="s">
        <v>6279</v>
      </c>
      <c r="F1574" s="0" t="s">
        <v>1257</v>
      </c>
      <c r="G1574" s="0" t="s">
        <v>1581</v>
      </c>
      <c r="H1574" s="0" t="s">
        <v>1581</v>
      </c>
      <c r="I1574" s="0" t="s">
        <v>1582</v>
      </c>
      <c r="J1574" s="0" t="s">
        <v>5371</v>
      </c>
      <c r="K1574" s="0" t="s">
        <v>5372</v>
      </c>
      <c r="L1574" s="0" t="s">
        <v>6322</v>
      </c>
      <c r="M1574" s="0" t="s">
        <v>976</v>
      </c>
      <c r="N1574" s="0" t="s">
        <v>98</v>
      </c>
      <c r="O1574" s="0" t="s">
        <v>1581</v>
      </c>
      <c r="P1574" s="0" t="s">
        <v>1581</v>
      </c>
      <c r="Q1574" s="0" t="s">
        <v>1582</v>
      </c>
      <c r="R1574" s="0" t="s">
        <v>5371</v>
      </c>
      <c r="S1574" s="0" t="s">
        <v>5372</v>
      </c>
      <c r="T1574" s="0" t="s">
        <v>3604</v>
      </c>
      <c r="U1574" s="0" t="s">
        <v>3605</v>
      </c>
      <c r="V1574" s="0" t="s">
        <v>3606</v>
      </c>
      <c r="W1574" s="0" t="s">
        <v>3607</v>
      </c>
      <c r="X1574" s="0" t="s">
        <v>3700</v>
      </c>
      <c r="Y1574" s="0" t="s">
        <v>3605</v>
      </c>
      <c r="Z1574" s="0" t="s">
        <v>5786</v>
      </c>
      <c r="AA1574" s="0" t="s">
        <v>5787</v>
      </c>
      <c r="AB1574" s="0" t="s">
        <v>6323</v>
      </c>
      <c r="AC1574" s="0" t="s">
        <v>19</v>
      </c>
      <c r="AD1574" s="0" t="s">
        <v>19</v>
      </c>
      <c r="AE1574" s="0" t="s">
        <v>61</v>
      </c>
      <c r="AF1574" s="0" t="s">
        <v>22</v>
      </c>
      <c r="AG1574" s="0" t="s">
        <v>22</v>
      </c>
      <c r="AH1574" s="0" t="s">
        <v>22</v>
      </c>
      <c r="AI1574" s="0" t="s">
        <v>22</v>
      </c>
      <c r="AJ1574" s="0" t="s">
        <v>3622</v>
      </c>
      <c r="AK1574" s="0" t="s">
        <v>3622</v>
      </c>
    </row>
    <row customHeight="1" ht="11.25">
      <c r="A1575" s="0" t="s">
        <v>22</v>
      </c>
      <c r="B1575" s="0" t="s">
        <v>48</v>
      </c>
      <c r="C1575" s="0" t="s">
        <v>50</v>
      </c>
      <c r="D1575" s="0" t="s">
        <v>22</v>
      </c>
      <c r="E1575" s="0" t="s">
        <v>6279</v>
      </c>
      <c r="F1575" s="0" t="s">
        <v>1257</v>
      </c>
      <c r="G1575" s="0" t="s">
        <v>1581</v>
      </c>
      <c r="H1575" s="0" t="s">
        <v>1581</v>
      </c>
      <c r="I1575" s="0" t="s">
        <v>1582</v>
      </c>
      <c r="J1575" s="0" t="s">
        <v>5371</v>
      </c>
      <c r="K1575" s="0" t="s">
        <v>5372</v>
      </c>
      <c r="L1575" s="0" t="s">
        <v>4042</v>
      </c>
      <c r="M1575" s="0" t="s">
        <v>976</v>
      </c>
      <c r="N1575" s="0" t="s">
        <v>98</v>
      </c>
      <c r="O1575" s="0" t="s">
        <v>1581</v>
      </c>
      <c r="P1575" s="0" t="s">
        <v>1581</v>
      </c>
      <c r="Q1575" s="0" t="s">
        <v>1582</v>
      </c>
      <c r="R1575" s="0" t="s">
        <v>5371</v>
      </c>
      <c r="S1575" s="0" t="s">
        <v>5372</v>
      </c>
      <c r="T1575" s="0" t="s">
        <v>3604</v>
      </c>
      <c r="U1575" s="0" t="s">
        <v>3605</v>
      </c>
      <c r="V1575" s="0" t="s">
        <v>3606</v>
      </c>
      <c r="W1575" s="0" t="s">
        <v>3607</v>
      </c>
      <c r="X1575" s="0" t="s">
        <v>3700</v>
      </c>
      <c r="Y1575" s="0" t="s">
        <v>3605</v>
      </c>
      <c r="Z1575" s="0" t="s">
        <v>5786</v>
      </c>
      <c r="AA1575" s="0" t="s">
        <v>5787</v>
      </c>
      <c r="AB1575" s="0" t="s">
        <v>6324</v>
      </c>
      <c r="AC1575" s="0" t="s">
        <v>19</v>
      </c>
      <c r="AD1575" s="0" t="s">
        <v>19</v>
      </c>
      <c r="AE1575" s="0" t="s">
        <v>61</v>
      </c>
      <c r="AF1575" s="0" t="s">
        <v>22</v>
      </c>
      <c r="AG1575" s="0" t="s">
        <v>22</v>
      </c>
      <c r="AH1575" s="0" t="s">
        <v>22</v>
      </c>
      <c r="AI1575" s="0" t="s">
        <v>22</v>
      </c>
      <c r="AJ1575" s="0" t="s">
        <v>3622</v>
      </c>
      <c r="AK1575" s="0" t="s">
        <v>3622</v>
      </c>
    </row>
    <row customHeight="1" ht="11.25">
      <c r="A1576" s="0" t="s">
        <v>22</v>
      </c>
      <c r="B1576" s="0" t="s">
        <v>48</v>
      </c>
      <c r="C1576" s="0" t="s">
        <v>50</v>
      </c>
      <c r="D1576" s="0" t="s">
        <v>22</v>
      </c>
      <c r="E1576" s="0" t="s">
        <v>6279</v>
      </c>
      <c r="F1576" s="0" t="s">
        <v>1257</v>
      </c>
      <c r="G1576" s="0" t="s">
        <v>1581</v>
      </c>
      <c r="H1576" s="0" t="s">
        <v>1581</v>
      </c>
      <c r="I1576" s="0" t="s">
        <v>1582</v>
      </c>
      <c r="J1576" s="0" t="s">
        <v>5371</v>
      </c>
      <c r="K1576" s="0" t="s">
        <v>5372</v>
      </c>
      <c r="L1576" s="0" t="s">
        <v>6325</v>
      </c>
      <c r="M1576" s="0" t="s">
        <v>976</v>
      </c>
      <c r="N1576" s="0" t="s">
        <v>98</v>
      </c>
      <c r="O1576" s="0" t="s">
        <v>1581</v>
      </c>
      <c r="P1576" s="0" t="s">
        <v>1581</v>
      </c>
      <c r="Q1576" s="0" t="s">
        <v>1582</v>
      </c>
      <c r="R1576" s="0" t="s">
        <v>5371</v>
      </c>
      <c r="S1576" s="0" t="s">
        <v>5372</v>
      </c>
      <c r="T1576" s="0" t="s">
        <v>3604</v>
      </c>
      <c r="U1576" s="0" t="s">
        <v>3605</v>
      </c>
      <c r="V1576" s="0" t="s">
        <v>3606</v>
      </c>
      <c r="W1576" s="0" t="s">
        <v>3607</v>
      </c>
      <c r="X1576" s="0" t="s">
        <v>3700</v>
      </c>
      <c r="Y1576" s="0" t="s">
        <v>3605</v>
      </c>
      <c r="Z1576" s="0" t="s">
        <v>5786</v>
      </c>
      <c r="AA1576" s="0" t="s">
        <v>5787</v>
      </c>
      <c r="AB1576" s="0" t="s">
        <v>6326</v>
      </c>
      <c r="AC1576" s="0" t="s">
        <v>19</v>
      </c>
      <c r="AD1576" s="0" t="s">
        <v>19</v>
      </c>
      <c r="AE1576" s="0" t="s">
        <v>61</v>
      </c>
      <c r="AF1576" s="0" t="s">
        <v>22</v>
      </c>
      <c r="AG1576" s="0" t="s">
        <v>22</v>
      </c>
      <c r="AH1576" s="0" t="s">
        <v>22</v>
      </c>
      <c r="AI1576" s="0" t="s">
        <v>22</v>
      </c>
      <c r="AJ1576" s="0" t="s">
        <v>3622</v>
      </c>
      <c r="AK1576" s="0" t="s">
        <v>3622</v>
      </c>
    </row>
    <row customHeight="1" ht="11.25">
      <c r="A1577" s="0" t="s">
        <v>22</v>
      </c>
      <c r="B1577" s="0" t="s">
        <v>48</v>
      </c>
      <c r="C1577" s="0" t="s">
        <v>50</v>
      </c>
      <c r="D1577" s="0" t="s">
        <v>22</v>
      </c>
      <c r="E1577" s="0" t="s">
        <v>6279</v>
      </c>
      <c r="F1577" s="0" t="s">
        <v>1257</v>
      </c>
      <c r="G1577" s="0" t="s">
        <v>1581</v>
      </c>
      <c r="H1577" s="0" t="s">
        <v>1581</v>
      </c>
      <c r="I1577" s="0" t="s">
        <v>1582</v>
      </c>
      <c r="J1577" s="0" t="s">
        <v>5371</v>
      </c>
      <c r="K1577" s="0" t="s">
        <v>5372</v>
      </c>
      <c r="L1577" s="0" t="s">
        <v>6327</v>
      </c>
      <c r="M1577" s="0" t="s">
        <v>976</v>
      </c>
      <c r="N1577" s="0" t="s">
        <v>98</v>
      </c>
      <c r="O1577" s="0" t="s">
        <v>1581</v>
      </c>
      <c r="P1577" s="0" t="s">
        <v>1581</v>
      </c>
      <c r="Q1577" s="0" t="s">
        <v>1582</v>
      </c>
      <c r="R1577" s="0" t="s">
        <v>5371</v>
      </c>
      <c r="S1577" s="0" t="s">
        <v>5372</v>
      </c>
      <c r="T1577" s="0" t="s">
        <v>3604</v>
      </c>
      <c r="U1577" s="0" t="s">
        <v>3605</v>
      </c>
      <c r="V1577" s="0" t="s">
        <v>3606</v>
      </c>
      <c r="W1577" s="0" t="s">
        <v>3607</v>
      </c>
      <c r="X1577" s="0" t="s">
        <v>3700</v>
      </c>
      <c r="Y1577" s="0" t="s">
        <v>3605</v>
      </c>
      <c r="Z1577" s="0" t="s">
        <v>5786</v>
      </c>
      <c r="AA1577" s="0" t="s">
        <v>5787</v>
      </c>
      <c r="AB1577" s="0" t="s">
        <v>6328</v>
      </c>
      <c r="AC1577" s="0" t="s">
        <v>19</v>
      </c>
      <c r="AD1577" s="0" t="s">
        <v>19</v>
      </c>
      <c r="AE1577" s="0" t="s">
        <v>61</v>
      </c>
      <c r="AF1577" s="0" t="s">
        <v>22</v>
      </c>
      <c r="AG1577" s="0" t="s">
        <v>22</v>
      </c>
      <c r="AH1577" s="0" t="s">
        <v>22</v>
      </c>
      <c r="AI1577" s="0" t="s">
        <v>22</v>
      </c>
      <c r="AJ1577" s="0" t="s">
        <v>3622</v>
      </c>
      <c r="AK1577" s="0" t="s">
        <v>3622</v>
      </c>
    </row>
    <row customHeight="1" ht="11.25">
      <c r="A1578" s="0" t="s">
        <v>22</v>
      </c>
      <c r="B1578" s="0" t="s">
        <v>48</v>
      </c>
      <c r="C1578" s="0" t="s">
        <v>50</v>
      </c>
      <c r="D1578" s="0" t="s">
        <v>22</v>
      </c>
      <c r="E1578" s="0" t="s">
        <v>6279</v>
      </c>
      <c r="F1578" s="0" t="s">
        <v>1257</v>
      </c>
      <c r="G1578" s="0" t="s">
        <v>1581</v>
      </c>
      <c r="H1578" s="0" t="s">
        <v>1581</v>
      </c>
      <c r="I1578" s="0" t="s">
        <v>1582</v>
      </c>
      <c r="J1578" s="0" t="s">
        <v>5371</v>
      </c>
      <c r="K1578" s="0" t="s">
        <v>5372</v>
      </c>
      <c r="L1578" s="0" t="s">
        <v>6172</v>
      </c>
      <c r="M1578" s="0" t="s">
        <v>976</v>
      </c>
      <c r="N1578" s="0" t="s">
        <v>98</v>
      </c>
      <c r="O1578" s="0" t="s">
        <v>1581</v>
      </c>
      <c r="P1578" s="0" t="s">
        <v>1581</v>
      </c>
      <c r="Q1578" s="0" t="s">
        <v>1582</v>
      </c>
      <c r="R1578" s="0" t="s">
        <v>5371</v>
      </c>
      <c r="S1578" s="0" t="s">
        <v>5372</v>
      </c>
      <c r="T1578" s="0" t="s">
        <v>3604</v>
      </c>
      <c r="U1578" s="0" t="s">
        <v>3605</v>
      </c>
      <c r="V1578" s="0" t="s">
        <v>3606</v>
      </c>
      <c r="W1578" s="0" t="s">
        <v>3607</v>
      </c>
      <c r="X1578" s="0" t="s">
        <v>3700</v>
      </c>
      <c r="Y1578" s="0" t="s">
        <v>3605</v>
      </c>
      <c r="Z1578" s="0" t="s">
        <v>5786</v>
      </c>
      <c r="AA1578" s="0" t="s">
        <v>5787</v>
      </c>
      <c r="AB1578" s="0" t="s">
        <v>6329</v>
      </c>
      <c r="AC1578" s="0" t="s">
        <v>19</v>
      </c>
      <c r="AD1578" s="0" t="s">
        <v>19</v>
      </c>
      <c r="AE1578" s="0" t="s">
        <v>61</v>
      </c>
      <c r="AF1578" s="0" t="s">
        <v>22</v>
      </c>
      <c r="AG1578" s="0" t="s">
        <v>22</v>
      </c>
      <c r="AH1578" s="0" t="s">
        <v>22</v>
      </c>
      <c r="AI1578" s="0" t="s">
        <v>22</v>
      </c>
      <c r="AJ1578" s="0" t="s">
        <v>3622</v>
      </c>
      <c r="AK1578" s="0" t="s">
        <v>3622</v>
      </c>
    </row>
    <row customHeight="1" ht="11.25">
      <c r="A1579" s="0" t="s">
        <v>22</v>
      </c>
      <c r="B1579" s="0" t="s">
        <v>48</v>
      </c>
      <c r="C1579" s="0" t="s">
        <v>50</v>
      </c>
      <c r="D1579" s="0" t="s">
        <v>22</v>
      </c>
      <c r="E1579" s="0" t="s">
        <v>6279</v>
      </c>
      <c r="F1579" s="0" t="s">
        <v>1257</v>
      </c>
      <c r="G1579" s="0" t="s">
        <v>1581</v>
      </c>
      <c r="H1579" s="0" t="s">
        <v>1581</v>
      </c>
      <c r="I1579" s="0" t="s">
        <v>1582</v>
      </c>
      <c r="J1579" s="0" t="s">
        <v>5371</v>
      </c>
      <c r="K1579" s="0" t="s">
        <v>5372</v>
      </c>
      <c r="L1579" s="0" t="s">
        <v>6330</v>
      </c>
      <c r="M1579" s="0" t="s">
        <v>976</v>
      </c>
      <c r="N1579" s="0" t="s">
        <v>98</v>
      </c>
      <c r="O1579" s="0" t="s">
        <v>1581</v>
      </c>
      <c r="P1579" s="0" t="s">
        <v>1581</v>
      </c>
      <c r="Q1579" s="0" t="s">
        <v>1582</v>
      </c>
      <c r="R1579" s="0" t="s">
        <v>5371</v>
      </c>
      <c r="S1579" s="0" t="s">
        <v>5372</v>
      </c>
      <c r="T1579" s="0" t="s">
        <v>3604</v>
      </c>
      <c r="U1579" s="0" t="s">
        <v>3605</v>
      </c>
      <c r="V1579" s="0" t="s">
        <v>3606</v>
      </c>
      <c r="W1579" s="0" t="s">
        <v>3607</v>
      </c>
      <c r="X1579" s="0" t="s">
        <v>3700</v>
      </c>
      <c r="Y1579" s="0" t="s">
        <v>3605</v>
      </c>
      <c r="Z1579" s="0" t="s">
        <v>5786</v>
      </c>
      <c r="AA1579" s="0" t="s">
        <v>5787</v>
      </c>
      <c r="AB1579" s="0" t="s">
        <v>6331</v>
      </c>
      <c r="AC1579" s="0" t="s">
        <v>19</v>
      </c>
      <c r="AD1579" s="0" t="s">
        <v>19</v>
      </c>
      <c r="AE1579" s="0" t="s">
        <v>61</v>
      </c>
      <c r="AF1579" s="0" t="s">
        <v>22</v>
      </c>
      <c r="AG1579" s="0" t="s">
        <v>22</v>
      </c>
      <c r="AH1579" s="0" t="s">
        <v>22</v>
      </c>
      <c r="AI1579" s="0" t="s">
        <v>22</v>
      </c>
      <c r="AJ1579" s="0" t="s">
        <v>3622</v>
      </c>
      <c r="AK1579" s="0" t="s">
        <v>3622</v>
      </c>
    </row>
    <row customHeight="1" ht="11.25">
      <c r="A1580" s="0" t="s">
        <v>22</v>
      </c>
      <c r="B1580" s="0" t="s">
        <v>48</v>
      </c>
      <c r="C1580" s="0" t="s">
        <v>50</v>
      </c>
      <c r="D1580" s="0" t="s">
        <v>22</v>
      </c>
      <c r="E1580" s="0" t="s">
        <v>6279</v>
      </c>
      <c r="F1580" s="0" t="s">
        <v>1257</v>
      </c>
      <c r="G1580" s="0" t="s">
        <v>1581</v>
      </c>
      <c r="H1580" s="0" t="s">
        <v>1581</v>
      </c>
      <c r="I1580" s="0" t="s">
        <v>1582</v>
      </c>
      <c r="J1580" s="0" t="s">
        <v>5371</v>
      </c>
      <c r="K1580" s="0" t="s">
        <v>5372</v>
      </c>
      <c r="L1580" s="0" t="s">
        <v>6332</v>
      </c>
      <c r="M1580" s="0" t="s">
        <v>976</v>
      </c>
      <c r="N1580" s="0" t="s">
        <v>98</v>
      </c>
      <c r="O1580" s="0" t="s">
        <v>1581</v>
      </c>
      <c r="P1580" s="0" t="s">
        <v>1581</v>
      </c>
      <c r="Q1580" s="0" t="s">
        <v>1582</v>
      </c>
      <c r="R1580" s="0" t="s">
        <v>5371</v>
      </c>
      <c r="S1580" s="0" t="s">
        <v>5372</v>
      </c>
      <c r="T1580" s="0" t="s">
        <v>3604</v>
      </c>
      <c r="U1580" s="0" t="s">
        <v>3605</v>
      </c>
      <c r="V1580" s="0" t="s">
        <v>3606</v>
      </c>
      <c r="W1580" s="0" t="s">
        <v>3607</v>
      </c>
      <c r="X1580" s="0" t="s">
        <v>3700</v>
      </c>
      <c r="Y1580" s="0" t="s">
        <v>3605</v>
      </c>
      <c r="Z1580" s="0" t="s">
        <v>5786</v>
      </c>
      <c r="AA1580" s="0" t="s">
        <v>5787</v>
      </c>
      <c r="AB1580" s="0" t="s">
        <v>6333</v>
      </c>
      <c r="AC1580" s="0" t="s">
        <v>19</v>
      </c>
      <c r="AD1580" s="0" t="s">
        <v>19</v>
      </c>
      <c r="AE1580" s="0" t="s">
        <v>61</v>
      </c>
      <c r="AF1580" s="0" t="s">
        <v>22</v>
      </c>
      <c r="AG1580" s="0" t="s">
        <v>22</v>
      </c>
      <c r="AH1580" s="0" t="s">
        <v>22</v>
      </c>
      <c r="AI1580" s="0" t="s">
        <v>22</v>
      </c>
      <c r="AJ1580" s="0" t="s">
        <v>3622</v>
      </c>
      <c r="AK1580" s="0" t="s">
        <v>3622</v>
      </c>
    </row>
    <row customHeight="1" ht="11.25">
      <c r="A1581" s="0" t="s">
        <v>22</v>
      </c>
      <c r="B1581" s="0" t="s">
        <v>48</v>
      </c>
      <c r="C1581" s="0" t="s">
        <v>50</v>
      </c>
      <c r="D1581" s="0" t="s">
        <v>22</v>
      </c>
      <c r="E1581" s="0" t="s">
        <v>6279</v>
      </c>
      <c r="F1581" s="0" t="s">
        <v>1257</v>
      </c>
      <c r="G1581" s="0" t="s">
        <v>1581</v>
      </c>
      <c r="H1581" s="0" t="s">
        <v>1581</v>
      </c>
      <c r="I1581" s="0" t="s">
        <v>1582</v>
      </c>
      <c r="J1581" s="0" t="s">
        <v>5371</v>
      </c>
      <c r="K1581" s="0" t="s">
        <v>5372</v>
      </c>
      <c r="L1581" s="0" t="s">
        <v>3776</v>
      </c>
      <c r="M1581" s="0" t="s">
        <v>976</v>
      </c>
      <c r="N1581" s="0" t="s">
        <v>98</v>
      </c>
      <c r="O1581" s="0" t="s">
        <v>1581</v>
      </c>
      <c r="P1581" s="0" t="s">
        <v>1581</v>
      </c>
      <c r="Q1581" s="0" t="s">
        <v>1582</v>
      </c>
      <c r="R1581" s="0" t="s">
        <v>5371</v>
      </c>
      <c r="S1581" s="0" t="s">
        <v>5372</v>
      </c>
      <c r="T1581" s="0" t="s">
        <v>3604</v>
      </c>
      <c r="U1581" s="0" t="s">
        <v>3605</v>
      </c>
      <c r="V1581" s="0" t="s">
        <v>3606</v>
      </c>
      <c r="W1581" s="0" t="s">
        <v>3607</v>
      </c>
      <c r="X1581" s="0" t="s">
        <v>3700</v>
      </c>
      <c r="Y1581" s="0" t="s">
        <v>3605</v>
      </c>
      <c r="Z1581" s="0" t="s">
        <v>5786</v>
      </c>
      <c r="AA1581" s="0" t="s">
        <v>5787</v>
      </c>
      <c r="AB1581" s="0" t="s">
        <v>6334</v>
      </c>
      <c r="AC1581" s="0" t="s">
        <v>19</v>
      </c>
      <c r="AD1581" s="0" t="s">
        <v>19</v>
      </c>
      <c r="AE1581" s="0" t="s">
        <v>61</v>
      </c>
      <c r="AF1581" s="0" t="s">
        <v>22</v>
      </c>
      <c r="AG1581" s="0" t="s">
        <v>22</v>
      </c>
      <c r="AH1581" s="0" t="s">
        <v>22</v>
      </c>
      <c r="AI1581" s="0" t="s">
        <v>22</v>
      </c>
      <c r="AJ1581" s="0" t="s">
        <v>3622</v>
      </c>
      <c r="AK1581" s="0" t="s">
        <v>3622</v>
      </c>
    </row>
    <row customHeight="1" ht="11.25">
      <c r="A1582" s="0" t="s">
        <v>22</v>
      </c>
      <c r="B1582" s="0" t="s">
        <v>48</v>
      </c>
      <c r="C1582" s="0" t="s">
        <v>50</v>
      </c>
      <c r="D1582" s="0" t="s">
        <v>22</v>
      </c>
      <c r="E1582" s="0" t="s">
        <v>6279</v>
      </c>
      <c r="F1582" s="0" t="s">
        <v>1257</v>
      </c>
      <c r="G1582" s="0" t="s">
        <v>1581</v>
      </c>
      <c r="H1582" s="0" t="s">
        <v>1581</v>
      </c>
      <c r="I1582" s="0" t="s">
        <v>1582</v>
      </c>
      <c r="J1582" s="0" t="s">
        <v>5371</v>
      </c>
      <c r="K1582" s="0" t="s">
        <v>5372</v>
      </c>
      <c r="L1582" s="0" t="s">
        <v>6335</v>
      </c>
      <c r="M1582" s="0" t="s">
        <v>976</v>
      </c>
      <c r="N1582" s="0" t="s">
        <v>98</v>
      </c>
      <c r="O1582" s="0" t="s">
        <v>1581</v>
      </c>
      <c r="P1582" s="0" t="s">
        <v>1581</v>
      </c>
      <c r="Q1582" s="0" t="s">
        <v>1582</v>
      </c>
      <c r="R1582" s="0" t="s">
        <v>5371</v>
      </c>
      <c r="S1582" s="0" t="s">
        <v>5372</v>
      </c>
      <c r="T1582" s="0" t="s">
        <v>3604</v>
      </c>
      <c r="U1582" s="0" t="s">
        <v>3605</v>
      </c>
      <c r="V1582" s="0" t="s">
        <v>3606</v>
      </c>
      <c r="W1582" s="0" t="s">
        <v>3607</v>
      </c>
      <c r="X1582" s="0" t="s">
        <v>3700</v>
      </c>
      <c r="Y1582" s="0" t="s">
        <v>3605</v>
      </c>
      <c r="Z1582" s="0" t="s">
        <v>5786</v>
      </c>
      <c r="AA1582" s="0" t="s">
        <v>5787</v>
      </c>
      <c r="AB1582" s="0" t="s">
        <v>6336</v>
      </c>
      <c r="AC1582" s="0" t="s">
        <v>19</v>
      </c>
      <c r="AD1582" s="0" t="s">
        <v>19</v>
      </c>
      <c r="AE1582" s="0" t="s">
        <v>61</v>
      </c>
      <c r="AF1582" s="0" t="s">
        <v>22</v>
      </c>
      <c r="AG1582" s="0" t="s">
        <v>22</v>
      </c>
      <c r="AH1582" s="0" t="s">
        <v>22</v>
      </c>
      <c r="AI1582" s="0" t="s">
        <v>22</v>
      </c>
      <c r="AJ1582" s="0" t="s">
        <v>3622</v>
      </c>
      <c r="AK1582" s="0" t="s">
        <v>3622</v>
      </c>
    </row>
    <row customHeight="1" ht="11.25">
      <c r="A1583" s="0" t="s">
        <v>22</v>
      </c>
      <c r="B1583" s="0" t="s">
        <v>48</v>
      </c>
      <c r="C1583" s="0" t="s">
        <v>50</v>
      </c>
      <c r="D1583" s="0" t="s">
        <v>22</v>
      </c>
      <c r="E1583" s="0" t="s">
        <v>6279</v>
      </c>
      <c r="F1583" s="0" t="s">
        <v>1257</v>
      </c>
      <c r="G1583" s="0" t="s">
        <v>1581</v>
      </c>
      <c r="H1583" s="0" t="s">
        <v>1581</v>
      </c>
      <c r="I1583" s="0" t="s">
        <v>1582</v>
      </c>
      <c r="J1583" s="0" t="s">
        <v>5371</v>
      </c>
      <c r="K1583" s="0" t="s">
        <v>5372</v>
      </c>
      <c r="L1583" s="0" t="s">
        <v>6337</v>
      </c>
      <c r="M1583" s="0" t="s">
        <v>976</v>
      </c>
      <c r="N1583" s="0" t="s">
        <v>98</v>
      </c>
      <c r="O1583" s="0" t="s">
        <v>1581</v>
      </c>
      <c r="P1583" s="0" t="s">
        <v>1581</v>
      </c>
      <c r="Q1583" s="0" t="s">
        <v>1582</v>
      </c>
      <c r="R1583" s="0" t="s">
        <v>5371</v>
      </c>
      <c r="S1583" s="0" t="s">
        <v>5372</v>
      </c>
      <c r="T1583" s="0" t="s">
        <v>3604</v>
      </c>
      <c r="U1583" s="0" t="s">
        <v>3605</v>
      </c>
      <c r="V1583" s="0" t="s">
        <v>3606</v>
      </c>
      <c r="W1583" s="0" t="s">
        <v>3607</v>
      </c>
      <c r="X1583" s="0" t="s">
        <v>3700</v>
      </c>
      <c r="Y1583" s="0" t="s">
        <v>3605</v>
      </c>
      <c r="Z1583" s="0" t="s">
        <v>5786</v>
      </c>
      <c r="AA1583" s="0" t="s">
        <v>5787</v>
      </c>
      <c r="AB1583" s="0" t="s">
        <v>6338</v>
      </c>
      <c r="AC1583" s="0" t="s">
        <v>19</v>
      </c>
      <c r="AD1583" s="0" t="s">
        <v>19</v>
      </c>
      <c r="AE1583" s="0" t="s">
        <v>61</v>
      </c>
      <c r="AF1583" s="0" t="s">
        <v>22</v>
      </c>
      <c r="AG1583" s="0" t="s">
        <v>22</v>
      </c>
      <c r="AH1583" s="0" t="s">
        <v>22</v>
      </c>
      <c r="AI1583" s="0" t="s">
        <v>22</v>
      </c>
      <c r="AJ1583" s="0" t="s">
        <v>3622</v>
      </c>
      <c r="AK1583" s="0" t="s">
        <v>3622</v>
      </c>
    </row>
    <row customHeight="1" ht="11.25">
      <c r="A1584" s="0" t="s">
        <v>22</v>
      </c>
      <c r="B1584" s="0" t="s">
        <v>48</v>
      </c>
      <c r="C1584" s="0" t="s">
        <v>50</v>
      </c>
      <c r="D1584" s="0" t="s">
        <v>22</v>
      </c>
      <c r="E1584" s="0" t="s">
        <v>6279</v>
      </c>
      <c r="F1584" s="0" t="s">
        <v>1257</v>
      </c>
      <c r="G1584" s="0" t="s">
        <v>1581</v>
      </c>
      <c r="H1584" s="0" t="s">
        <v>1581</v>
      </c>
      <c r="I1584" s="0" t="s">
        <v>1582</v>
      </c>
      <c r="J1584" s="0" t="s">
        <v>5371</v>
      </c>
      <c r="K1584" s="0" t="s">
        <v>5372</v>
      </c>
      <c r="L1584" s="0" t="s">
        <v>4738</v>
      </c>
      <c r="M1584" s="0" t="s">
        <v>976</v>
      </c>
      <c r="N1584" s="0" t="s">
        <v>98</v>
      </c>
      <c r="O1584" s="0" t="s">
        <v>1581</v>
      </c>
      <c r="P1584" s="0" t="s">
        <v>1581</v>
      </c>
      <c r="Q1584" s="0" t="s">
        <v>1582</v>
      </c>
      <c r="R1584" s="0" t="s">
        <v>5371</v>
      </c>
      <c r="S1584" s="0" t="s">
        <v>5372</v>
      </c>
      <c r="T1584" s="0" t="s">
        <v>3604</v>
      </c>
      <c r="U1584" s="0" t="s">
        <v>3605</v>
      </c>
      <c r="V1584" s="0" t="s">
        <v>3606</v>
      </c>
      <c r="W1584" s="0" t="s">
        <v>3607</v>
      </c>
      <c r="X1584" s="0" t="s">
        <v>3700</v>
      </c>
      <c r="Y1584" s="0" t="s">
        <v>3605</v>
      </c>
      <c r="Z1584" s="0" t="s">
        <v>5786</v>
      </c>
      <c r="AA1584" s="0" t="s">
        <v>5787</v>
      </c>
      <c r="AB1584" s="0" t="s">
        <v>6339</v>
      </c>
      <c r="AC1584" s="0" t="s">
        <v>19</v>
      </c>
      <c r="AD1584" s="0" t="s">
        <v>19</v>
      </c>
      <c r="AE1584" s="0" t="s">
        <v>61</v>
      </c>
      <c r="AF1584" s="0" t="s">
        <v>22</v>
      </c>
      <c r="AG1584" s="0" t="s">
        <v>22</v>
      </c>
      <c r="AH1584" s="0" t="s">
        <v>22</v>
      </c>
      <c r="AI1584" s="0" t="s">
        <v>22</v>
      </c>
      <c r="AJ1584" s="0" t="s">
        <v>3622</v>
      </c>
      <c r="AK1584" s="0" t="s">
        <v>3622</v>
      </c>
    </row>
    <row customHeight="1" ht="11.25">
      <c r="A1585" s="0" t="s">
        <v>22</v>
      </c>
      <c r="B1585" s="0" t="s">
        <v>48</v>
      </c>
      <c r="C1585" s="0" t="s">
        <v>50</v>
      </c>
      <c r="D1585" s="0" t="s">
        <v>22</v>
      </c>
      <c r="E1585" s="0" t="s">
        <v>6279</v>
      </c>
      <c r="F1585" s="0" t="s">
        <v>1257</v>
      </c>
      <c r="G1585" s="0" t="s">
        <v>1581</v>
      </c>
      <c r="H1585" s="0" t="s">
        <v>1581</v>
      </c>
      <c r="I1585" s="0" t="s">
        <v>1582</v>
      </c>
      <c r="J1585" s="0" t="s">
        <v>5371</v>
      </c>
      <c r="K1585" s="0" t="s">
        <v>5372</v>
      </c>
      <c r="L1585" s="0" t="s">
        <v>5373</v>
      </c>
      <c r="M1585" s="0" t="s">
        <v>976</v>
      </c>
      <c r="N1585" s="0" t="s">
        <v>98</v>
      </c>
      <c r="O1585" s="0" t="s">
        <v>1581</v>
      </c>
      <c r="P1585" s="0" t="s">
        <v>1581</v>
      </c>
      <c r="Q1585" s="0" t="s">
        <v>1582</v>
      </c>
      <c r="R1585" s="0" t="s">
        <v>5371</v>
      </c>
      <c r="S1585" s="0" t="s">
        <v>5372</v>
      </c>
      <c r="T1585" s="0" t="s">
        <v>3604</v>
      </c>
      <c r="U1585" s="0" t="s">
        <v>3605</v>
      </c>
      <c r="V1585" s="0" t="s">
        <v>3606</v>
      </c>
      <c r="W1585" s="0" t="s">
        <v>3607</v>
      </c>
      <c r="X1585" s="0" t="s">
        <v>3608</v>
      </c>
      <c r="Y1585" s="0" t="s">
        <v>3605</v>
      </c>
      <c r="Z1585" s="0" t="s">
        <v>6340</v>
      </c>
      <c r="AA1585" s="0" t="s">
        <v>5390</v>
      </c>
      <c r="AB1585" s="0" t="s">
        <v>6341</v>
      </c>
      <c r="AC1585" s="0" t="s">
        <v>19</v>
      </c>
      <c r="AD1585" s="0" t="s">
        <v>19</v>
      </c>
      <c r="AE1585" s="0" t="s">
        <v>61</v>
      </c>
      <c r="AF1585" s="0" t="s">
        <v>22</v>
      </c>
      <c r="AG1585" s="0" t="s">
        <v>22</v>
      </c>
      <c r="AH1585" s="0" t="s">
        <v>22</v>
      </c>
      <c r="AI1585" s="0" t="s">
        <v>22</v>
      </c>
      <c r="AJ1585" s="0" t="s">
        <v>3622</v>
      </c>
      <c r="AK1585" s="0" t="s">
        <v>3622</v>
      </c>
    </row>
    <row customHeight="1" ht="11.25">
      <c r="A1586" s="0" t="s">
        <v>22</v>
      </c>
      <c r="B1586" s="0" t="s">
        <v>48</v>
      </c>
      <c r="C1586" s="0" t="s">
        <v>50</v>
      </c>
      <c r="D1586" s="0" t="s">
        <v>22</v>
      </c>
      <c r="E1586" s="0" t="s">
        <v>6279</v>
      </c>
      <c r="F1586" s="0" t="s">
        <v>1257</v>
      </c>
      <c r="G1586" s="0" t="s">
        <v>1581</v>
      </c>
      <c r="H1586" s="0" t="s">
        <v>1581</v>
      </c>
      <c r="I1586" s="0" t="s">
        <v>1582</v>
      </c>
      <c r="J1586" s="0" t="s">
        <v>5371</v>
      </c>
      <c r="K1586" s="0" t="s">
        <v>5372</v>
      </c>
      <c r="L1586" s="0" t="s">
        <v>5999</v>
      </c>
      <c r="M1586" s="0" t="s">
        <v>976</v>
      </c>
      <c r="N1586" s="0" t="s">
        <v>98</v>
      </c>
      <c r="O1586" s="0" t="s">
        <v>1581</v>
      </c>
      <c r="P1586" s="0" t="s">
        <v>1581</v>
      </c>
      <c r="Q1586" s="0" t="s">
        <v>1582</v>
      </c>
      <c r="R1586" s="0" t="s">
        <v>5371</v>
      </c>
      <c r="S1586" s="0" t="s">
        <v>5372</v>
      </c>
      <c r="T1586" s="0" t="s">
        <v>3604</v>
      </c>
      <c r="U1586" s="0" t="s">
        <v>3605</v>
      </c>
      <c r="V1586" s="0" t="s">
        <v>3606</v>
      </c>
      <c r="W1586" s="0" t="s">
        <v>3607</v>
      </c>
      <c r="X1586" s="0" t="s">
        <v>3700</v>
      </c>
      <c r="Y1586" s="0" t="s">
        <v>3605</v>
      </c>
      <c r="Z1586" s="0" t="s">
        <v>5786</v>
      </c>
      <c r="AA1586" s="0" t="s">
        <v>5787</v>
      </c>
      <c r="AB1586" s="0" t="s">
        <v>6342</v>
      </c>
      <c r="AC1586" s="0" t="s">
        <v>19</v>
      </c>
      <c r="AD1586" s="0" t="s">
        <v>19</v>
      </c>
      <c r="AE1586" s="0" t="s">
        <v>61</v>
      </c>
      <c r="AF1586" s="0" t="s">
        <v>22</v>
      </c>
      <c r="AG1586" s="0" t="s">
        <v>22</v>
      </c>
      <c r="AH1586" s="0" t="s">
        <v>22</v>
      </c>
      <c r="AI1586" s="0" t="s">
        <v>22</v>
      </c>
      <c r="AJ1586" s="0" t="s">
        <v>3622</v>
      </c>
      <c r="AK1586" s="0" t="s">
        <v>3622</v>
      </c>
    </row>
    <row customHeight="1" ht="11.25">
      <c r="A1587" s="0" t="s">
        <v>22</v>
      </c>
      <c r="B1587" s="0" t="s">
        <v>48</v>
      </c>
      <c r="C1587" s="0" t="s">
        <v>50</v>
      </c>
      <c r="D1587" s="0" t="s">
        <v>22</v>
      </c>
      <c r="E1587" s="0" t="s">
        <v>6279</v>
      </c>
      <c r="F1587" s="0" t="s">
        <v>1257</v>
      </c>
      <c r="G1587" s="0" t="s">
        <v>1581</v>
      </c>
      <c r="H1587" s="0" t="s">
        <v>1581</v>
      </c>
      <c r="I1587" s="0" t="s">
        <v>1582</v>
      </c>
      <c r="J1587" s="0" t="s">
        <v>5371</v>
      </c>
      <c r="K1587" s="0" t="s">
        <v>5372</v>
      </c>
      <c r="L1587" s="0" t="s">
        <v>3991</v>
      </c>
      <c r="M1587" s="0" t="s">
        <v>976</v>
      </c>
      <c r="N1587" s="0" t="s">
        <v>98</v>
      </c>
      <c r="O1587" s="0" t="s">
        <v>1581</v>
      </c>
      <c r="P1587" s="0" t="s">
        <v>1581</v>
      </c>
      <c r="Q1587" s="0" t="s">
        <v>1582</v>
      </c>
      <c r="R1587" s="0" t="s">
        <v>5371</v>
      </c>
      <c r="S1587" s="0" t="s">
        <v>5372</v>
      </c>
      <c r="T1587" s="0" t="s">
        <v>3604</v>
      </c>
      <c r="U1587" s="0" t="s">
        <v>3605</v>
      </c>
      <c r="V1587" s="0" t="s">
        <v>3606</v>
      </c>
      <c r="W1587" s="0" t="s">
        <v>3607</v>
      </c>
      <c r="X1587" s="0" t="s">
        <v>3700</v>
      </c>
      <c r="Y1587" s="0" t="s">
        <v>3605</v>
      </c>
      <c r="Z1587" s="0" t="s">
        <v>5786</v>
      </c>
      <c r="AA1587" s="0" t="s">
        <v>5787</v>
      </c>
      <c r="AB1587" s="0" t="s">
        <v>6343</v>
      </c>
      <c r="AC1587" s="0" t="s">
        <v>19</v>
      </c>
      <c r="AD1587" s="0" t="s">
        <v>19</v>
      </c>
      <c r="AE1587" s="0" t="s">
        <v>61</v>
      </c>
      <c r="AF1587" s="0" t="s">
        <v>22</v>
      </c>
      <c r="AG1587" s="0" t="s">
        <v>22</v>
      </c>
      <c r="AH1587" s="0" t="s">
        <v>22</v>
      </c>
      <c r="AI1587" s="0" t="s">
        <v>22</v>
      </c>
      <c r="AJ1587" s="0" t="s">
        <v>3622</v>
      </c>
      <c r="AK1587" s="0" t="s">
        <v>3622</v>
      </c>
    </row>
    <row customHeight="1" ht="11.25">
      <c r="A1588" s="0" t="s">
        <v>22</v>
      </c>
      <c r="B1588" s="0" t="s">
        <v>48</v>
      </c>
      <c r="C1588" s="0" t="s">
        <v>50</v>
      </c>
      <c r="D1588" s="0" t="s">
        <v>22</v>
      </c>
      <c r="E1588" s="0" t="s">
        <v>6279</v>
      </c>
      <c r="F1588" s="0" t="s">
        <v>1257</v>
      </c>
      <c r="G1588" s="0" t="s">
        <v>1581</v>
      </c>
      <c r="H1588" s="0" t="s">
        <v>1581</v>
      </c>
      <c r="I1588" s="0" t="s">
        <v>1582</v>
      </c>
      <c r="J1588" s="0" t="s">
        <v>5371</v>
      </c>
      <c r="K1588" s="0" t="s">
        <v>5372</v>
      </c>
      <c r="L1588" s="0" t="s">
        <v>6344</v>
      </c>
      <c r="M1588" s="0" t="s">
        <v>976</v>
      </c>
      <c r="N1588" s="0" t="s">
        <v>98</v>
      </c>
      <c r="O1588" s="0" t="s">
        <v>1581</v>
      </c>
      <c r="P1588" s="0" t="s">
        <v>1581</v>
      </c>
      <c r="Q1588" s="0" t="s">
        <v>1582</v>
      </c>
      <c r="R1588" s="0" t="s">
        <v>5371</v>
      </c>
      <c r="S1588" s="0" t="s">
        <v>5372</v>
      </c>
      <c r="T1588" s="0" t="s">
        <v>3604</v>
      </c>
      <c r="U1588" s="0" t="s">
        <v>3605</v>
      </c>
      <c r="V1588" s="0" t="s">
        <v>3606</v>
      </c>
      <c r="W1588" s="0" t="s">
        <v>3607</v>
      </c>
      <c r="X1588" s="0" t="s">
        <v>3700</v>
      </c>
      <c r="Y1588" s="0" t="s">
        <v>3605</v>
      </c>
      <c r="Z1588" s="0" t="s">
        <v>5786</v>
      </c>
      <c r="AA1588" s="0" t="s">
        <v>5787</v>
      </c>
      <c r="AB1588" s="0" t="s">
        <v>6345</v>
      </c>
      <c r="AC1588" s="0" t="s">
        <v>19</v>
      </c>
      <c r="AD1588" s="0" t="s">
        <v>19</v>
      </c>
      <c r="AE1588" s="0" t="s">
        <v>61</v>
      </c>
      <c r="AF1588" s="0" t="s">
        <v>22</v>
      </c>
      <c r="AG1588" s="0" t="s">
        <v>22</v>
      </c>
      <c r="AH1588" s="0" t="s">
        <v>22</v>
      </c>
      <c r="AI1588" s="0" t="s">
        <v>22</v>
      </c>
      <c r="AJ1588" s="0" t="s">
        <v>3622</v>
      </c>
      <c r="AK1588" s="0" t="s">
        <v>3622</v>
      </c>
    </row>
    <row customHeight="1" ht="11.25">
      <c r="A1589" s="0" t="s">
        <v>22</v>
      </c>
      <c r="B1589" s="0" t="s">
        <v>48</v>
      </c>
      <c r="C1589" s="0" t="s">
        <v>50</v>
      </c>
      <c r="D1589" s="0" t="s">
        <v>22</v>
      </c>
      <c r="E1589" s="0" t="s">
        <v>6279</v>
      </c>
      <c r="F1589" s="0" t="s">
        <v>1257</v>
      </c>
      <c r="G1589" s="0" t="s">
        <v>1581</v>
      </c>
      <c r="H1589" s="0" t="s">
        <v>1581</v>
      </c>
      <c r="I1589" s="0" t="s">
        <v>1582</v>
      </c>
      <c r="J1589" s="0" t="s">
        <v>5371</v>
      </c>
      <c r="K1589" s="0" t="s">
        <v>5372</v>
      </c>
      <c r="L1589" s="0" t="s">
        <v>6026</v>
      </c>
      <c r="M1589" s="0" t="s">
        <v>976</v>
      </c>
      <c r="N1589" s="0" t="s">
        <v>98</v>
      </c>
      <c r="O1589" s="0" t="s">
        <v>1581</v>
      </c>
      <c r="P1589" s="0" t="s">
        <v>1581</v>
      </c>
      <c r="Q1589" s="0" t="s">
        <v>1582</v>
      </c>
      <c r="R1589" s="0" t="s">
        <v>5371</v>
      </c>
      <c r="S1589" s="0" t="s">
        <v>5372</v>
      </c>
      <c r="T1589" s="0" t="s">
        <v>3604</v>
      </c>
      <c r="U1589" s="0" t="s">
        <v>3605</v>
      </c>
      <c r="V1589" s="0" t="s">
        <v>3606</v>
      </c>
      <c r="W1589" s="0" t="s">
        <v>3607</v>
      </c>
      <c r="X1589" s="0" t="s">
        <v>3700</v>
      </c>
      <c r="Y1589" s="0" t="s">
        <v>3605</v>
      </c>
      <c r="Z1589" s="0" t="s">
        <v>5786</v>
      </c>
      <c r="AA1589" s="0" t="s">
        <v>5787</v>
      </c>
      <c r="AB1589" s="0" t="s">
        <v>6346</v>
      </c>
      <c r="AC1589" s="0" t="s">
        <v>19</v>
      </c>
      <c r="AD1589" s="0" t="s">
        <v>19</v>
      </c>
      <c r="AE1589" s="0" t="s">
        <v>61</v>
      </c>
      <c r="AF1589" s="0" t="s">
        <v>22</v>
      </c>
      <c r="AG1589" s="0" t="s">
        <v>22</v>
      </c>
      <c r="AH1589" s="0" t="s">
        <v>22</v>
      </c>
      <c r="AI1589" s="0" t="s">
        <v>22</v>
      </c>
      <c r="AJ1589" s="0" t="s">
        <v>3622</v>
      </c>
      <c r="AK1589" s="0" t="s">
        <v>3622</v>
      </c>
    </row>
    <row customHeight="1" ht="11.25">
      <c r="A1590" s="0" t="s">
        <v>22</v>
      </c>
      <c r="B1590" s="0" t="s">
        <v>48</v>
      </c>
      <c r="C1590" s="0" t="s">
        <v>50</v>
      </c>
      <c r="D1590" s="0" t="s">
        <v>22</v>
      </c>
      <c r="E1590" s="0" t="s">
        <v>6279</v>
      </c>
      <c r="F1590" s="0" t="s">
        <v>1257</v>
      </c>
      <c r="G1590" s="0" t="s">
        <v>1581</v>
      </c>
      <c r="H1590" s="0" t="s">
        <v>1581</v>
      </c>
      <c r="I1590" s="0" t="s">
        <v>1582</v>
      </c>
      <c r="J1590" s="0" t="s">
        <v>5371</v>
      </c>
      <c r="K1590" s="0" t="s">
        <v>5372</v>
      </c>
      <c r="L1590" s="0" t="s">
        <v>6347</v>
      </c>
      <c r="M1590" s="0" t="s">
        <v>976</v>
      </c>
      <c r="N1590" s="0" t="s">
        <v>98</v>
      </c>
      <c r="O1590" s="0" t="s">
        <v>1581</v>
      </c>
      <c r="P1590" s="0" t="s">
        <v>1581</v>
      </c>
      <c r="Q1590" s="0" t="s">
        <v>1582</v>
      </c>
      <c r="R1590" s="0" t="s">
        <v>5371</v>
      </c>
      <c r="S1590" s="0" t="s">
        <v>5372</v>
      </c>
      <c r="T1590" s="0" t="s">
        <v>3604</v>
      </c>
      <c r="U1590" s="0" t="s">
        <v>3605</v>
      </c>
      <c r="V1590" s="0" t="s">
        <v>3606</v>
      </c>
      <c r="W1590" s="0" t="s">
        <v>3607</v>
      </c>
      <c r="X1590" s="0" t="s">
        <v>3700</v>
      </c>
      <c r="Y1590" s="0" t="s">
        <v>3605</v>
      </c>
      <c r="Z1590" s="0" t="s">
        <v>5786</v>
      </c>
      <c r="AA1590" s="0" t="s">
        <v>5787</v>
      </c>
      <c r="AB1590" s="0" t="s">
        <v>6348</v>
      </c>
      <c r="AC1590" s="0" t="s">
        <v>19</v>
      </c>
      <c r="AD1590" s="0" t="s">
        <v>19</v>
      </c>
      <c r="AE1590" s="0" t="s">
        <v>61</v>
      </c>
      <c r="AF1590" s="0" t="s">
        <v>22</v>
      </c>
      <c r="AG1590" s="0" t="s">
        <v>22</v>
      </c>
      <c r="AH1590" s="0" t="s">
        <v>22</v>
      </c>
      <c r="AI1590" s="0" t="s">
        <v>22</v>
      </c>
      <c r="AJ1590" s="0" t="s">
        <v>3622</v>
      </c>
      <c r="AK1590" s="0" t="s">
        <v>3622</v>
      </c>
    </row>
    <row customHeight="1" ht="11.25">
      <c r="A1591" s="0" t="s">
        <v>22</v>
      </c>
      <c r="B1591" s="0" t="s">
        <v>48</v>
      </c>
      <c r="C1591" s="0" t="s">
        <v>50</v>
      </c>
      <c r="D1591" s="0" t="s">
        <v>22</v>
      </c>
      <c r="E1591" s="0" t="s">
        <v>6279</v>
      </c>
      <c r="F1591" s="0" t="s">
        <v>1257</v>
      </c>
      <c r="G1591" s="0" t="s">
        <v>1581</v>
      </c>
      <c r="H1591" s="0" t="s">
        <v>1581</v>
      </c>
      <c r="I1591" s="0" t="s">
        <v>1582</v>
      </c>
      <c r="J1591" s="0" t="s">
        <v>5371</v>
      </c>
      <c r="K1591" s="0" t="s">
        <v>5372</v>
      </c>
      <c r="L1591" s="0" t="s">
        <v>4496</v>
      </c>
      <c r="M1591" s="0" t="s">
        <v>976</v>
      </c>
      <c r="N1591" s="0" t="s">
        <v>98</v>
      </c>
      <c r="O1591" s="0" t="s">
        <v>1581</v>
      </c>
      <c r="P1591" s="0" t="s">
        <v>1581</v>
      </c>
      <c r="Q1591" s="0" t="s">
        <v>1582</v>
      </c>
      <c r="R1591" s="0" t="s">
        <v>5371</v>
      </c>
      <c r="S1591" s="0" t="s">
        <v>5372</v>
      </c>
      <c r="T1591" s="0" t="s">
        <v>3604</v>
      </c>
      <c r="U1591" s="0" t="s">
        <v>3605</v>
      </c>
      <c r="V1591" s="0" t="s">
        <v>3606</v>
      </c>
      <c r="W1591" s="0" t="s">
        <v>3607</v>
      </c>
      <c r="X1591" s="0" t="s">
        <v>3700</v>
      </c>
      <c r="Y1591" s="0" t="s">
        <v>3605</v>
      </c>
      <c r="Z1591" s="0" t="s">
        <v>5786</v>
      </c>
      <c r="AA1591" s="0" t="s">
        <v>5787</v>
      </c>
      <c r="AB1591" s="0" t="s">
        <v>6349</v>
      </c>
      <c r="AC1591" s="0" t="s">
        <v>19</v>
      </c>
      <c r="AD1591" s="0" t="s">
        <v>19</v>
      </c>
      <c r="AE1591" s="0" t="s">
        <v>61</v>
      </c>
      <c r="AF1591" s="0" t="s">
        <v>22</v>
      </c>
      <c r="AG1591" s="0" t="s">
        <v>22</v>
      </c>
      <c r="AH1591" s="0" t="s">
        <v>22</v>
      </c>
      <c r="AI1591" s="0" t="s">
        <v>22</v>
      </c>
      <c r="AJ1591" s="0" t="s">
        <v>3622</v>
      </c>
      <c r="AK1591" s="0" t="s">
        <v>3622</v>
      </c>
    </row>
    <row customHeight="1" ht="11.25">
      <c r="A1592" s="0" t="s">
        <v>22</v>
      </c>
      <c r="B1592" s="0" t="s">
        <v>48</v>
      </c>
      <c r="C1592" s="0" t="s">
        <v>50</v>
      </c>
      <c r="D1592" s="0" t="s">
        <v>22</v>
      </c>
      <c r="E1592" s="0" t="s">
        <v>6279</v>
      </c>
      <c r="F1592" s="0" t="s">
        <v>1257</v>
      </c>
      <c r="G1592" s="0" t="s">
        <v>1581</v>
      </c>
      <c r="H1592" s="0" t="s">
        <v>1581</v>
      </c>
      <c r="I1592" s="0" t="s">
        <v>1582</v>
      </c>
      <c r="J1592" s="0" t="s">
        <v>5371</v>
      </c>
      <c r="K1592" s="0" t="s">
        <v>5372</v>
      </c>
      <c r="L1592" s="0" t="s">
        <v>6350</v>
      </c>
      <c r="M1592" s="0" t="s">
        <v>976</v>
      </c>
      <c r="N1592" s="0" t="s">
        <v>98</v>
      </c>
      <c r="O1592" s="0" t="s">
        <v>1581</v>
      </c>
      <c r="P1592" s="0" t="s">
        <v>1581</v>
      </c>
      <c r="Q1592" s="0" t="s">
        <v>1582</v>
      </c>
      <c r="R1592" s="0" t="s">
        <v>5371</v>
      </c>
      <c r="S1592" s="0" t="s">
        <v>5372</v>
      </c>
      <c r="T1592" s="0" t="s">
        <v>3604</v>
      </c>
      <c r="U1592" s="0" t="s">
        <v>3605</v>
      </c>
      <c r="V1592" s="0" t="s">
        <v>3606</v>
      </c>
      <c r="W1592" s="0" t="s">
        <v>3607</v>
      </c>
      <c r="X1592" s="0" t="s">
        <v>3700</v>
      </c>
      <c r="Y1592" s="0" t="s">
        <v>3605</v>
      </c>
      <c r="Z1592" s="0" t="s">
        <v>5786</v>
      </c>
      <c r="AA1592" s="0" t="s">
        <v>5787</v>
      </c>
      <c r="AB1592" s="0" t="s">
        <v>6066</v>
      </c>
      <c r="AC1592" s="0" t="s">
        <v>19</v>
      </c>
      <c r="AD1592" s="0" t="s">
        <v>19</v>
      </c>
      <c r="AE1592" s="0" t="s">
        <v>61</v>
      </c>
      <c r="AF1592" s="0" t="s">
        <v>22</v>
      </c>
      <c r="AG1592" s="0" t="s">
        <v>22</v>
      </c>
      <c r="AH1592" s="0" t="s">
        <v>22</v>
      </c>
      <c r="AI1592" s="0" t="s">
        <v>22</v>
      </c>
      <c r="AJ1592" s="0" t="s">
        <v>3622</v>
      </c>
      <c r="AK1592" s="0" t="s">
        <v>3622</v>
      </c>
    </row>
    <row customHeight="1" ht="11.25">
      <c r="A1593" s="0" t="s">
        <v>22</v>
      </c>
      <c r="B1593" s="0" t="s">
        <v>48</v>
      </c>
      <c r="C1593" s="0" t="s">
        <v>50</v>
      </c>
      <c r="D1593" s="0" t="s">
        <v>22</v>
      </c>
      <c r="E1593" s="0" t="s">
        <v>6279</v>
      </c>
      <c r="F1593" s="0" t="s">
        <v>1257</v>
      </c>
      <c r="G1593" s="0" t="s">
        <v>1581</v>
      </c>
      <c r="H1593" s="0" t="s">
        <v>1581</v>
      </c>
      <c r="I1593" s="0" t="s">
        <v>1582</v>
      </c>
      <c r="J1593" s="0" t="s">
        <v>5371</v>
      </c>
      <c r="K1593" s="0" t="s">
        <v>5372</v>
      </c>
      <c r="L1593" s="0" t="s">
        <v>6351</v>
      </c>
      <c r="M1593" s="0" t="s">
        <v>976</v>
      </c>
      <c r="N1593" s="0" t="s">
        <v>98</v>
      </c>
      <c r="O1593" s="0" t="s">
        <v>1581</v>
      </c>
      <c r="P1593" s="0" t="s">
        <v>1581</v>
      </c>
      <c r="Q1593" s="0" t="s">
        <v>1582</v>
      </c>
      <c r="R1593" s="0" t="s">
        <v>5371</v>
      </c>
      <c r="S1593" s="0" t="s">
        <v>5372</v>
      </c>
      <c r="T1593" s="0" t="s">
        <v>3604</v>
      </c>
      <c r="U1593" s="0" t="s">
        <v>3605</v>
      </c>
      <c r="V1593" s="0" t="s">
        <v>3606</v>
      </c>
      <c r="W1593" s="0" t="s">
        <v>3607</v>
      </c>
      <c r="X1593" s="0" t="s">
        <v>3700</v>
      </c>
      <c r="Y1593" s="0" t="s">
        <v>3605</v>
      </c>
      <c r="Z1593" s="0" t="s">
        <v>5786</v>
      </c>
      <c r="AA1593" s="0" t="s">
        <v>5787</v>
      </c>
      <c r="AB1593" s="0" t="s">
        <v>6352</v>
      </c>
      <c r="AC1593" s="0" t="s">
        <v>19</v>
      </c>
      <c r="AD1593" s="0" t="s">
        <v>19</v>
      </c>
      <c r="AE1593" s="0" t="s">
        <v>61</v>
      </c>
      <c r="AF1593" s="0" t="s">
        <v>22</v>
      </c>
      <c r="AG1593" s="0" t="s">
        <v>22</v>
      </c>
      <c r="AH1593" s="0" t="s">
        <v>22</v>
      </c>
      <c r="AI1593" s="0" t="s">
        <v>22</v>
      </c>
      <c r="AJ1593" s="0" t="s">
        <v>3622</v>
      </c>
      <c r="AK1593" s="0" t="s">
        <v>3622</v>
      </c>
    </row>
    <row customHeight="1" ht="11.25">
      <c r="A1594" s="0" t="s">
        <v>22</v>
      </c>
      <c r="B1594" s="0" t="s">
        <v>48</v>
      </c>
      <c r="C1594" s="0" t="s">
        <v>50</v>
      </c>
      <c r="D1594" s="0" t="s">
        <v>22</v>
      </c>
      <c r="E1594" s="0" t="s">
        <v>6279</v>
      </c>
      <c r="F1594" s="0" t="s">
        <v>1257</v>
      </c>
      <c r="G1594" s="0" t="s">
        <v>1581</v>
      </c>
      <c r="H1594" s="0" t="s">
        <v>1581</v>
      </c>
      <c r="I1594" s="0" t="s">
        <v>1582</v>
      </c>
      <c r="J1594" s="0" t="s">
        <v>5371</v>
      </c>
      <c r="K1594" s="0" t="s">
        <v>5372</v>
      </c>
      <c r="L1594" s="0" t="s">
        <v>3958</v>
      </c>
      <c r="M1594" s="0" t="s">
        <v>976</v>
      </c>
      <c r="N1594" s="0" t="s">
        <v>98</v>
      </c>
      <c r="O1594" s="0" t="s">
        <v>1581</v>
      </c>
      <c r="P1594" s="0" t="s">
        <v>1581</v>
      </c>
      <c r="Q1594" s="0" t="s">
        <v>1582</v>
      </c>
      <c r="R1594" s="0" t="s">
        <v>5371</v>
      </c>
      <c r="S1594" s="0" t="s">
        <v>5372</v>
      </c>
      <c r="T1594" s="0" t="s">
        <v>3604</v>
      </c>
      <c r="U1594" s="0" t="s">
        <v>3605</v>
      </c>
      <c r="V1594" s="0" t="s">
        <v>3606</v>
      </c>
      <c r="W1594" s="0" t="s">
        <v>3607</v>
      </c>
      <c r="X1594" s="0" t="s">
        <v>3700</v>
      </c>
      <c r="Y1594" s="0" t="s">
        <v>3605</v>
      </c>
      <c r="Z1594" s="0" t="s">
        <v>5786</v>
      </c>
      <c r="AA1594" s="0" t="s">
        <v>5787</v>
      </c>
      <c r="AB1594" s="0" t="s">
        <v>6353</v>
      </c>
      <c r="AC1594" s="0" t="s">
        <v>19</v>
      </c>
      <c r="AD1594" s="0" t="s">
        <v>19</v>
      </c>
      <c r="AE1594" s="0" t="s">
        <v>61</v>
      </c>
      <c r="AF1594" s="0" t="s">
        <v>22</v>
      </c>
      <c r="AG1594" s="0" t="s">
        <v>22</v>
      </c>
      <c r="AH1594" s="0" t="s">
        <v>22</v>
      </c>
      <c r="AI1594" s="0" t="s">
        <v>22</v>
      </c>
      <c r="AJ1594" s="0" t="s">
        <v>3622</v>
      </c>
      <c r="AK1594" s="0" t="s">
        <v>3622</v>
      </c>
    </row>
    <row customHeight="1" ht="11.25">
      <c r="A1595" s="0" t="s">
        <v>22</v>
      </c>
      <c r="B1595" s="0" t="s">
        <v>48</v>
      </c>
      <c r="C1595" s="0" t="s">
        <v>50</v>
      </c>
      <c r="D1595" s="0" t="s">
        <v>22</v>
      </c>
      <c r="E1595" s="0" t="s">
        <v>6279</v>
      </c>
      <c r="F1595" s="0" t="s">
        <v>1257</v>
      </c>
      <c r="G1595" s="0" t="s">
        <v>1581</v>
      </c>
      <c r="H1595" s="0" t="s">
        <v>1581</v>
      </c>
      <c r="I1595" s="0" t="s">
        <v>1582</v>
      </c>
      <c r="J1595" s="0" t="s">
        <v>4839</v>
      </c>
      <c r="K1595" s="0" t="s">
        <v>4840</v>
      </c>
      <c r="L1595" s="0" t="s">
        <v>5472</v>
      </c>
      <c r="M1595" s="0" t="s">
        <v>976</v>
      </c>
      <c r="N1595" s="0" t="s">
        <v>98</v>
      </c>
      <c r="O1595" s="0" t="s">
        <v>1581</v>
      </c>
      <c r="P1595" s="0" t="s">
        <v>1581</v>
      </c>
      <c r="Q1595" s="0" t="s">
        <v>1582</v>
      </c>
      <c r="R1595" s="0" t="s">
        <v>4839</v>
      </c>
      <c r="S1595" s="0" t="s">
        <v>4840</v>
      </c>
      <c r="T1595" s="0" t="s">
        <v>3604</v>
      </c>
      <c r="U1595" s="0" t="s">
        <v>3605</v>
      </c>
      <c r="V1595" s="0" t="s">
        <v>3606</v>
      </c>
      <c r="W1595" s="0" t="s">
        <v>3607</v>
      </c>
      <c r="X1595" s="0" t="s">
        <v>3608</v>
      </c>
      <c r="Y1595" s="0" t="s">
        <v>3605</v>
      </c>
      <c r="Z1595" s="0" t="s">
        <v>6354</v>
      </c>
      <c r="AA1595" s="0" t="s">
        <v>6355</v>
      </c>
      <c r="AB1595" s="0" t="s">
        <v>6356</v>
      </c>
      <c r="AC1595" s="0" t="s">
        <v>19</v>
      </c>
      <c r="AD1595" s="0" t="s">
        <v>19</v>
      </c>
      <c r="AE1595" s="0" t="s">
        <v>61</v>
      </c>
      <c r="AF1595" s="0" t="s">
        <v>22</v>
      </c>
      <c r="AG1595" s="0" t="s">
        <v>22</v>
      </c>
      <c r="AH1595" s="0" t="s">
        <v>22</v>
      </c>
      <c r="AI1595" s="0" t="s">
        <v>22</v>
      </c>
      <c r="AJ1595" s="0" t="s">
        <v>3622</v>
      </c>
      <c r="AK1595" s="0" t="s">
        <v>3622</v>
      </c>
    </row>
    <row customHeight="1" ht="11.25">
      <c r="A1596" s="0" t="s">
        <v>22</v>
      </c>
      <c r="B1596" s="0" t="s">
        <v>48</v>
      </c>
      <c r="C1596" s="0" t="s">
        <v>50</v>
      </c>
      <c r="D1596" s="0" t="s">
        <v>22</v>
      </c>
      <c r="E1596" s="0" t="s">
        <v>6279</v>
      </c>
      <c r="F1596" s="0" t="s">
        <v>1257</v>
      </c>
      <c r="G1596" s="0" t="s">
        <v>110</v>
      </c>
      <c r="H1596" s="0" t="s">
        <v>110</v>
      </c>
      <c r="I1596" s="0" t="s">
        <v>111</v>
      </c>
      <c r="J1596" s="0" t="s">
        <v>5478</v>
      </c>
      <c r="K1596" s="0" t="s">
        <v>5484</v>
      </c>
      <c r="L1596" s="0" t="s">
        <v>5480</v>
      </c>
      <c r="M1596" s="0" t="s">
        <v>976</v>
      </c>
      <c r="N1596" s="0" t="s">
        <v>98</v>
      </c>
      <c r="O1596" s="0" t="s">
        <v>110</v>
      </c>
      <c r="P1596" s="0" t="s">
        <v>110</v>
      </c>
      <c r="Q1596" s="0" t="s">
        <v>111</v>
      </c>
      <c r="R1596" s="0" t="s">
        <v>5478</v>
      </c>
      <c r="S1596" s="0" t="s">
        <v>5484</v>
      </c>
      <c r="T1596" s="0" t="s">
        <v>3604</v>
      </c>
      <c r="U1596" s="0" t="s">
        <v>3605</v>
      </c>
      <c r="V1596" s="0" t="s">
        <v>3606</v>
      </c>
      <c r="W1596" s="0" t="s">
        <v>3607</v>
      </c>
      <c r="X1596" s="0" t="s">
        <v>3608</v>
      </c>
      <c r="Y1596" s="0" t="s">
        <v>3605</v>
      </c>
      <c r="Z1596" s="0" t="s">
        <v>6280</v>
      </c>
      <c r="AA1596" s="0" t="s">
        <v>6281</v>
      </c>
      <c r="AB1596" s="0" t="s">
        <v>6282</v>
      </c>
      <c r="AC1596" s="0" t="s">
        <v>19</v>
      </c>
      <c r="AD1596" s="0" t="s">
        <v>19</v>
      </c>
      <c r="AE1596" s="0" t="s">
        <v>61</v>
      </c>
      <c r="AF1596" s="0" t="s">
        <v>22</v>
      </c>
      <c r="AG1596" s="0" t="s">
        <v>22</v>
      </c>
      <c r="AH1596" s="0" t="s">
        <v>22</v>
      </c>
      <c r="AI1596" s="0" t="s">
        <v>22</v>
      </c>
      <c r="AJ1596" s="0" t="s">
        <v>3622</v>
      </c>
      <c r="AK1596" s="0" t="s">
        <v>3622</v>
      </c>
    </row>
    <row customHeight="1" ht="11.25">
      <c r="A1597" s="0" t="s">
        <v>22</v>
      </c>
      <c r="B1597" s="0" t="s">
        <v>48</v>
      </c>
      <c r="C1597" s="0" t="s">
        <v>50</v>
      </c>
      <c r="D1597" s="0" t="s">
        <v>22</v>
      </c>
      <c r="E1597" s="0" t="s">
        <v>6279</v>
      </c>
      <c r="F1597" s="0" t="s">
        <v>1257</v>
      </c>
      <c r="G1597" s="0" t="s">
        <v>110</v>
      </c>
      <c r="H1597" s="0" t="s">
        <v>110</v>
      </c>
      <c r="I1597" s="0" t="s">
        <v>111</v>
      </c>
      <c r="J1597" s="0" t="s">
        <v>5371</v>
      </c>
      <c r="K1597" s="0" t="s">
        <v>5378</v>
      </c>
      <c r="L1597" s="0" t="s">
        <v>6320</v>
      </c>
      <c r="M1597" s="0" t="s">
        <v>976</v>
      </c>
      <c r="N1597" s="0" t="s">
        <v>98</v>
      </c>
      <c r="O1597" s="0" t="s">
        <v>110</v>
      </c>
      <c r="P1597" s="0" t="s">
        <v>110</v>
      </c>
      <c r="Q1597" s="0" t="s">
        <v>111</v>
      </c>
      <c r="R1597" s="0" t="s">
        <v>5371</v>
      </c>
      <c r="S1597" s="0" t="s">
        <v>5378</v>
      </c>
      <c r="T1597" s="0" t="s">
        <v>3604</v>
      </c>
      <c r="U1597" s="0" t="s">
        <v>3605</v>
      </c>
      <c r="V1597" s="0" t="s">
        <v>3606</v>
      </c>
      <c r="W1597" s="0" t="s">
        <v>3607</v>
      </c>
      <c r="X1597" s="0" t="s">
        <v>3700</v>
      </c>
      <c r="Y1597" s="0" t="s">
        <v>3605</v>
      </c>
      <c r="Z1597" s="0" t="s">
        <v>5786</v>
      </c>
      <c r="AA1597" s="0" t="s">
        <v>5787</v>
      </c>
      <c r="AB1597" s="0" t="s">
        <v>6321</v>
      </c>
      <c r="AC1597" s="0" t="s">
        <v>19</v>
      </c>
      <c r="AD1597" s="0" t="s">
        <v>19</v>
      </c>
      <c r="AE1597" s="0" t="s">
        <v>61</v>
      </c>
      <c r="AF1597" s="0" t="s">
        <v>22</v>
      </c>
      <c r="AG1597" s="0" t="s">
        <v>22</v>
      </c>
      <c r="AH1597" s="0" t="s">
        <v>22</v>
      </c>
      <c r="AI1597" s="0" t="s">
        <v>22</v>
      </c>
      <c r="AJ1597" s="0" t="s">
        <v>3622</v>
      </c>
      <c r="AK1597" s="0" t="s">
        <v>3622</v>
      </c>
    </row>
    <row customHeight="1" ht="11.25">
      <c r="A1598" s="0" t="s">
        <v>22</v>
      </c>
      <c r="B1598" s="0" t="s">
        <v>48</v>
      </c>
      <c r="C1598" s="0" t="s">
        <v>50</v>
      </c>
      <c r="D1598" s="0" t="s">
        <v>22</v>
      </c>
      <c r="E1598" s="0" t="s">
        <v>6279</v>
      </c>
      <c r="F1598" s="0" t="s">
        <v>1257</v>
      </c>
      <c r="G1598" s="0" t="s">
        <v>110</v>
      </c>
      <c r="H1598" s="0" t="s">
        <v>110</v>
      </c>
      <c r="I1598" s="0" t="s">
        <v>111</v>
      </c>
      <c r="J1598" s="0" t="s">
        <v>5371</v>
      </c>
      <c r="K1598" s="0" t="s">
        <v>5378</v>
      </c>
      <c r="L1598" s="0" t="s">
        <v>6318</v>
      </c>
      <c r="M1598" s="0" t="s">
        <v>976</v>
      </c>
      <c r="N1598" s="0" t="s">
        <v>98</v>
      </c>
      <c r="O1598" s="0" t="s">
        <v>110</v>
      </c>
      <c r="P1598" s="0" t="s">
        <v>110</v>
      </c>
      <c r="Q1598" s="0" t="s">
        <v>111</v>
      </c>
      <c r="R1598" s="0" t="s">
        <v>5371</v>
      </c>
      <c r="S1598" s="0" t="s">
        <v>5378</v>
      </c>
      <c r="T1598" s="0" t="s">
        <v>3604</v>
      </c>
      <c r="U1598" s="0" t="s">
        <v>3605</v>
      </c>
      <c r="V1598" s="0" t="s">
        <v>3606</v>
      </c>
      <c r="W1598" s="0" t="s">
        <v>3607</v>
      </c>
      <c r="X1598" s="0" t="s">
        <v>3700</v>
      </c>
      <c r="Y1598" s="0" t="s">
        <v>3605</v>
      </c>
      <c r="Z1598" s="0" t="s">
        <v>5786</v>
      </c>
      <c r="AA1598" s="0" t="s">
        <v>5787</v>
      </c>
      <c r="AB1598" s="0" t="s">
        <v>6319</v>
      </c>
      <c r="AC1598" s="0" t="s">
        <v>19</v>
      </c>
      <c r="AD1598" s="0" t="s">
        <v>19</v>
      </c>
      <c r="AE1598" s="0" t="s">
        <v>61</v>
      </c>
      <c r="AF1598" s="0" t="s">
        <v>22</v>
      </c>
      <c r="AG1598" s="0" t="s">
        <v>22</v>
      </c>
      <c r="AH1598" s="0" t="s">
        <v>22</v>
      </c>
      <c r="AI1598" s="0" t="s">
        <v>22</v>
      </c>
      <c r="AJ1598" s="0" t="s">
        <v>3622</v>
      </c>
      <c r="AK1598" s="0" t="s">
        <v>3622</v>
      </c>
    </row>
    <row customHeight="1" ht="11.25">
      <c r="A1599" s="0" t="s">
        <v>22</v>
      </c>
      <c r="B1599" s="0" t="s">
        <v>48</v>
      </c>
      <c r="C1599" s="0" t="s">
        <v>50</v>
      </c>
      <c r="D1599" s="0" t="s">
        <v>22</v>
      </c>
      <c r="E1599" s="0" t="s">
        <v>6279</v>
      </c>
      <c r="F1599" s="0" t="s">
        <v>1257</v>
      </c>
      <c r="G1599" s="0" t="s">
        <v>110</v>
      </c>
      <c r="H1599" s="0" t="s">
        <v>110</v>
      </c>
      <c r="I1599" s="0" t="s">
        <v>111</v>
      </c>
      <c r="J1599" s="0" t="s">
        <v>5371</v>
      </c>
      <c r="K1599" s="0" t="s">
        <v>5378</v>
      </c>
      <c r="L1599" s="0" t="s">
        <v>6289</v>
      </c>
      <c r="M1599" s="0" t="s">
        <v>976</v>
      </c>
      <c r="N1599" s="0" t="s">
        <v>98</v>
      </c>
      <c r="O1599" s="0" t="s">
        <v>110</v>
      </c>
      <c r="P1599" s="0" t="s">
        <v>110</v>
      </c>
      <c r="Q1599" s="0" t="s">
        <v>111</v>
      </c>
      <c r="R1599" s="0" t="s">
        <v>5371</v>
      </c>
      <c r="S1599" s="0" t="s">
        <v>5378</v>
      </c>
      <c r="T1599" s="0" t="s">
        <v>3604</v>
      </c>
      <c r="U1599" s="0" t="s">
        <v>3605</v>
      </c>
      <c r="V1599" s="0" t="s">
        <v>3606</v>
      </c>
      <c r="W1599" s="0" t="s">
        <v>3607</v>
      </c>
      <c r="X1599" s="0" t="s">
        <v>3700</v>
      </c>
      <c r="Y1599" s="0" t="s">
        <v>3605</v>
      </c>
      <c r="Z1599" s="0" t="s">
        <v>5786</v>
      </c>
      <c r="AA1599" s="0" t="s">
        <v>5787</v>
      </c>
      <c r="AB1599" s="0" t="s">
        <v>6290</v>
      </c>
      <c r="AC1599" s="0" t="s">
        <v>19</v>
      </c>
      <c r="AD1599" s="0" t="s">
        <v>19</v>
      </c>
      <c r="AE1599" s="0" t="s">
        <v>61</v>
      </c>
      <c r="AF1599" s="0" t="s">
        <v>22</v>
      </c>
      <c r="AG1599" s="0" t="s">
        <v>22</v>
      </c>
      <c r="AH1599" s="0" t="s">
        <v>22</v>
      </c>
      <c r="AI1599" s="0" t="s">
        <v>22</v>
      </c>
      <c r="AJ1599" s="0" t="s">
        <v>3622</v>
      </c>
      <c r="AK1599" s="0" t="s">
        <v>3622</v>
      </c>
    </row>
    <row customHeight="1" ht="11.25">
      <c r="A1600" s="0" t="s">
        <v>22</v>
      </c>
      <c r="B1600" s="0" t="s">
        <v>48</v>
      </c>
      <c r="C1600" s="0" t="s">
        <v>50</v>
      </c>
      <c r="D1600" s="0" t="s">
        <v>22</v>
      </c>
      <c r="E1600" s="0" t="s">
        <v>6279</v>
      </c>
      <c r="F1600" s="0" t="s">
        <v>1257</v>
      </c>
      <c r="G1600" s="0" t="s">
        <v>110</v>
      </c>
      <c r="H1600" s="0" t="s">
        <v>110</v>
      </c>
      <c r="I1600" s="0" t="s">
        <v>111</v>
      </c>
      <c r="J1600" s="0" t="s">
        <v>5371</v>
      </c>
      <c r="K1600" s="0" t="s">
        <v>5378</v>
      </c>
      <c r="L1600" s="0" t="s">
        <v>6347</v>
      </c>
      <c r="M1600" s="0" t="s">
        <v>976</v>
      </c>
      <c r="N1600" s="0" t="s">
        <v>98</v>
      </c>
      <c r="O1600" s="0" t="s">
        <v>110</v>
      </c>
      <c r="P1600" s="0" t="s">
        <v>110</v>
      </c>
      <c r="Q1600" s="0" t="s">
        <v>111</v>
      </c>
      <c r="R1600" s="0" t="s">
        <v>5371</v>
      </c>
      <c r="S1600" s="0" t="s">
        <v>5378</v>
      </c>
      <c r="T1600" s="0" t="s">
        <v>3604</v>
      </c>
      <c r="U1600" s="0" t="s">
        <v>3605</v>
      </c>
      <c r="V1600" s="0" t="s">
        <v>3606</v>
      </c>
      <c r="W1600" s="0" t="s">
        <v>3607</v>
      </c>
      <c r="X1600" s="0" t="s">
        <v>3700</v>
      </c>
      <c r="Y1600" s="0" t="s">
        <v>3605</v>
      </c>
      <c r="Z1600" s="0" t="s">
        <v>5786</v>
      </c>
      <c r="AA1600" s="0" t="s">
        <v>5787</v>
      </c>
      <c r="AB1600" s="0" t="s">
        <v>6348</v>
      </c>
      <c r="AC1600" s="0" t="s">
        <v>19</v>
      </c>
      <c r="AD1600" s="0" t="s">
        <v>19</v>
      </c>
      <c r="AE1600" s="0" t="s">
        <v>61</v>
      </c>
      <c r="AF1600" s="0" t="s">
        <v>22</v>
      </c>
      <c r="AG1600" s="0" t="s">
        <v>22</v>
      </c>
      <c r="AH1600" s="0" t="s">
        <v>22</v>
      </c>
      <c r="AI1600" s="0" t="s">
        <v>22</v>
      </c>
      <c r="AJ1600" s="0" t="s">
        <v>3622</v>
      </c>
      <c r="AK1600" s="0" t="s">
        <v>3622</v>
      </c>
    </row>
    <row customHeight="1" ht="11.25">
      <c r="A1601" s="0" t="s">
        <v>22</v>
      </c>
      <c r="B1601" s="0" t="s">
        <v>48</v>
      </c>
      <c r="C1601" s="0" t="s">
        <v>50</v>
      </c>
      <c r="D1601" s="0" t="s">
        <v>22</v>
      </c>
      <c r="E1601" s="0" t="s">
        <v>6279</v>
      </c>
      <c r="F1601" s="0" t="s">
        <v>1257</v>
      </c>
      <c r="G1601" s="0" t="s">
        <v>110</v>
      </c>
      <c r="H1601" s="0" t="s">
        <v>110</v>
      </c>
      <c r="I1601" s="0" t="s">
        <v>111</v>
      </c>
      <c r="J1601" s="0" t="s">
        <v>5371</v>
      </c>
      <c r="K1601" s="0" t="s">
        <v>5378</v>
      </c>
      <c r="L1601" s="0" t="s">
        <v>6316</v>
      </c>
      <c r="M1601" s="0" t="s">
        <v>976</v>
      </c>
      <c r="N1601" s="0" t="s">
        <v>98</v>
      </c>
      <c r="O1601" s="0" t="s">
        <v>110</v>
      </c>
      <c r="P1601" s="0" t="s">
        <v>110</v>
      </c>
      <c r="Q1601" s="0" t="s">
        <v>111</v>
      </c>
      <c r="R1601" s="0" t="s">
        <v>5371</v>
      </c>
      <c r="S1601" s="0" t="s">
        <v>5378</v>
      </c>
      <c r="T1601" s="0" t="s">
        <v>3604</v>
      </c>
      <c r="U1601" s="0" t="s">
        <v>3605</v>
      </c>
      <c r="V1601" s="0" t="s">
        <v>3606</v>
      </c>
      <c r="W1601" s="0" t="s">
        <v>3607</v>
      </c>
      <c r="X1601" s="0" t="s">
        <v>3700</v>
      </c>
      <c r="Y1601" s="0" t="s">
        <v>3605</v>
      </c>
      <c r="Z1601" s="0" t="s">
        <v>5786</v>
      </c>
      <c r="AA1601" s="0" t="s">
        <v>5787</v>
      </c>
      <c r="AB1601" s="0" t="s">
        <v>6317</v>
      </c>
      <c r="AC1601" s="0" t="s">
        <v>19</v>
      </c>
      <c r="AD1601" s="0" t="s">
        <v>19</v>
      </c>
      <c r="AE1601" s="0" t="s">
        <v>61</v>
      </c>
      <c r="AF1601" s="0" t="s">
        <v>22</v>
      </c>
      <c r="AG1601" s="0" t="s">
        <v>22</v>
      </c>
      <c r="AH1601" s="0" t="s">
        <v>22</v>
      </c>
      <c r="AI1601" s="0" t="s">
        <v>22</v>
      </c>
      <c r="AJ1601" s="0" t="s">
        <v>3622</v>
      </c>
      <c r="AK1601" s="0" t="s">
        <v>3622</v>
      </c>
    </row>
    <row customHeight="1" ht="11.25">
      <c r="A1602" s="0" t="s">
        <v>22</v>
      </c>
      <c r="B1602" s="0" t="s">
        <v>48</v>
      </c>
      <c r="C1602" s="0" t="s">
        <v>50</v>
      </c>
      <c r="D1602" s="0" t="s">
        <v>22</v>
      </c>
      <c r="E1602" s="0" t="s">
        <v>6279</v>
      </c>
      <c r="F1602" s="0" t="s">
        <v>1257</v>
      </c>
      <c r="G1602" s="0" t="s">
        <v>110</v>
      </c>
      <c r="H1602" s="0" t="s">
        <v>110</v>
      </c>
      <c r="I1602" s="0" t="s">
        <v>111</v>
      </c>
      <c r="J1602" s="0" t="s">
        <v>5371</v>
      </c>
      <c r="K1602" s="0" t="s">
        <v>5378</v>
      </c>
      <c r="L1602" s="0" t="s">
        <v>4511</v>
      </c>
      <c r="M1602" s="0" t="s">
        <v>976</v>
      </c>
      <c r="N1602" s="0" t="s">
        <v>98</v>
      </c>
      <c r="O1602" s="0" t="s">
        <v>110</v>
      </c>
      <c r="P1602" s="0" t="s">
        <v>110</v>
      </c>
      <c r="Q1602" s="0" t="s">
        <v>111</v>
      </c>
      <c r="R1602" s="0" t="s">
        <v>5371</v>
      </c>
      <c r="S1602" s="0" t="s">
        <v>5378</v>
      </c>
      <c r="T1602" s="0" t="s">
        <v>3604</v>
      </c>
      <c r="U1602" s="0" t="s">
        <v>3605</v>
      </c>
      <c r="V1602" s="0" t="s">
        <v>3606</v>
      </c>
      <c r="W1602" s="0" t="s">
        <v>3607</v>
      </c>
      <c r="X1602" s="0" t="s">
        <v>3700</v>
      </c>
      <c r="Y1602" s="0" t="s">
        <v>3605</v>
      </c>
      <c r="Z1602" s="0" t="s">
        <v>5786</v>
      </c>
      <c r="AA1602" s="0" t="s">
        <v>5787</v>
      </c>
      <c r="AB1602" s="0" t="s">
        <v>6307</v>
      </c>
      <c r="AC1602" s="0" t="s">
        <v>19</v>
      </c>
      <c r="AD1602" s="0" t="s">
        <v>19</v>
      </c>
      <c r="AE1602" s="0" t="s">
        <v>61</v>
      </c>
      <c r="AF1602" s="0" t="s">
        <v>22</v>
      </c>
      <c r="AG1602" s="0" t="s">
        <v>22</v>
      </c>
      <c r="AH1602" s="0" t="s">
        <v>22</v>
      </c>
      <c r="AI1602" s="0" t="s">
        <v>22</v>
      </c>
      <c r="AJ1602" s="0" t="s">
        <v>3622</v>
      </c>
      <c r="AK1602" s="0" t="s">
        <v>3622</v>
      </c>
    </row>
    <row customHeight="1" ht="11.25">
      <c r="A1603" s="0" t="s">
        <v>22</v>
      </c>
      <c r="B1603" s="0" t="s">
        <v>48</v>
      </c>
      <c r="C1603" s="0" t="s">
        <v>50</v>
      </c>
      <c r="D1603" s="0" t="s">
        <v>22</v>
      </c>
      <c r="E1603" s="0" t="s">
        <v>6279</v>
      </c>
      <c r="F1603" s="0" t="s">
        <v>1257</v>
      </c>
      <c r="G1603" s="0" t="s">
        <v>110</v>
      </c>
      <c r="H1603" s="0" t="s">
        <v>110</v>
      </c>
      <c r="I1603" s="0" t="s">
        <v>111</v>
      </c>
      <c r="J1603" s="0" t="s">
        <v>5371</v>
      </c>
      <c r="K1603" s="0" t="s">
        <v>5378</v>
      </c>
      <c r="L1603" s="0" t="s">
        <v>3776</v>
      </c>
      <c r="M1603" s="0" t="s">
        <v>976</v>
      </c>
      <c r="N1603" s="0" t="s">
        <v>98</v>
      </c>
      <c r="O1603" s="0" t="s">
        <v>110</v>
      </c>
      <c r="P1603" s="0" t="s">
        <v>110</v>
      </c>
      <c r="Q1603" s="0" t="s">
        <v>111</v>
      </c>
      <c r="R1603" s="0" t="s">
        <v>5371</v>
      </c>
      <c r="S1603" s="0" t="s">
        <v>5378</v>
      </c>
      <c r="T1603" s="0" t="s">
        <v>3604</v>
      </c>
      <c r="U1603" s="0" t="s">
        <v>3605</v>
      </c>
      <c r="V1603" s="0" t="s">
        <v>3606</v>
      </c>
      <c r="W1603" s="0" t="s">
        <v>3607</v>
      </c>
      <c r="X1603" s="0" t="s">
        <v>3700</v>
      </c>
      <c r="Y1603" s="0" t="s">
        <v>3605</v>
      </c>
      <c r="Z1603" s="0" t="s">
        <v>5786</v>
      </c>
      <c r="AA1603" s="0" t="s">
        <v>5787</v>
      </c>
      <c r="AB1603" s="0" t="s">
        <v>6334</v>
      </c>
      <c r="AC1603" s="0" t="s">
        <v>19</v>
      </c>
      <c r="AD1603" s="0" t="s">
        <v>19</v>
      </c>
      <c r="AE1603" s="0" t="s">
        <v>61</v>
      </c>
      <c r="AF1603" s="0" t="s">
        <v>22</v>
      </c>
      <c r="AG1603" s="0" t="s">
        <v>22</v>
      </c>
      <c r="AH1603" s="0" t="s">
        <v>22</v>
      </c>
      <c r="AI1603" s="0" t="s">
        <v>22</v>
      </c>
      <c r="AJ1603" s="0" t="s">
        <v>3622</v>
      </c>
      <c r="AK1603" s="0" t="s">
        <v>3622</v>
      </c>
    </row>
    <row customHeight="1" ht="11.25">
      <c r="A1604" s="0" t="s">
        <v>22</v>
      </c>
      <c r="B1604" s="0" t="s">
        <v>48</v>
      </c>
      <c r="C1604" s="0" t="s">
        <v>50</v>
      </c>
      <c r="D1604" s="0" t="s">
        <v>22</v>
      </c>
      <c r="E1604" s="0" t="s">
        <v>6279</v>
      </c>
      <c r="F1604" s="0" t="s">
        <v>1257</v>
      </c>
      <c r="G1604" s="0" t="s">
        <v>110</v>
      </c>
      <c r="H1604" s="0" t="s">
        <v>110</v>
      </c>
      <c r="I1604" s="0" t="s">
        <v>111</v>
      </c>
      <c r="J1604" s="0" t="s">
        <v>5371</v>
      </c>
      <c r="K1604" s="0" t="s">
        <v>5378</v>
      </c>
      <c r="L1604" s="0" t="s">
        <v>6327</v>
      </c>
      <c r="M1604" s="0" t="s">
        <v>976</v>
      </c>
      <c r="N1604" s="0" t="s">
        <v>98</v>
      </c>
      <c r="O1604" s="0" t="s">
        <v>110</v>
      </c>
      <c r="P1604" s="0" t="s">
        <v>110</v>
      </c>
      <c r="Q1604" s="0" t="s">
        <v>111</v>
      </c>
      <c r="R1604" s="0" t="s">
        <v>5371</v>
      </c>
      <c r="S1604" s="0" t="s">
        <v>5378</v>
      </c>
      <c r="T1604" s="0" t="s">
        <v>3604</v>
      </c>
      <c r="U1604" s="0" t="s">
        <v>3605</v>
      </c>
      <c r="V1604" s="0" t="s">
        <v>3606</v>
      </c>
      <c r="W1604" s="0" t="s">
        <v>3607</v>
      </c>
      <c r="X1604" s="0" t="s">
        <v>3700</v>
      </c>
      <c r="Y1604" s="0" t="s">
        <v>3605</v>
      </c>
      <c r="Z1604" s="0" t="s">
        <v>5786</v>
      </c>
      <c r="AA1604" s="0" t="s">
        <v>5787</v>
      </c>
      <c r="AB1604" s="0" t="s">
        <v>6328</v>
      </c>
      <c r="AC1604" s="0" t="s">
        <v>19</v>
      </c>
      <c r="AD1604" s="0" t="s">
        <v>19</v>
      </c>
      <c r="AE1604" s="0" t="s">
        <v>61</v>
      </c>
      <c r="AF1604" s="0" t="s">
        <v>22</v>
      </c>
      <c r="AG1604" s="0" t="s">
        <v>22</v>
      </c>
      <c r="AH1604" s="0" t="s">
        <v>22</v>
      </c>
      <c r="AI1604" s="0" t="s">
        <v>22</v>
      </c>
      <c r="AJ1604" s="0" t="s">
        <v>3622</v>
      </c>
      <c r="AK1604" s="0" t="s">
        <v>3622</v>
      </c>
    </row>
    <row customHeight="1" ht="11.25">
      <c r="A1605" s="0" t="s">
        <v>22</v>
      </c>
      <c r="B1605" s="0" t="s">
        <v>48</v>
      </c>
      <c r="C1605" s="0" t="s">
        <v>50</v>
      </c>
      <c r="D1605" s="0" t="s">
        <v>22</v>
      </c>
      <c r="E1605" s="0" t="s">
        <v>6279</v>
      </c>
      <c r="F1605" s="0" t="s">
        <v>1257</v>
      </c>
      <c r="G1605" s="0" t="s">
        <v>110</v>
      </c>
      <c r="H1605" s="0" t="s">
        <v>110</v>
      </c>
      <c r="I1605" s="0" t="s">
        <v>111</v>
      </c>
      <c r="J1605" s="0" t="s">
        <v>5371</v>
      </c>
      <c r="K1605" s="0" t="s">
        <v>5378</v>
      </c>
      <c r="L1605" s="0" t="s">
        <v>6169</v>
      </c>
      <c r="M1605" s="0" t="s">
        <v>976</v>
      </c>
      <c r="N1605" s="0" t="s">
        <v>98</v>
      </c>
      <c r="O1605" s="0" t="s">
        <v>110</v>
      </c>
      <c r="P1605" s="0" t="s">
        <v>110</v>
      </c>
      <c r="Q1605" s="0" t="s">
        <v>111</v>
      </c>
      <c r="R1605" s="0" t="s">
        <v>5371</v>
      </c>
      <c r="S1605" s="0" t="s">
        <v>5378</v>
      </c>
      <c r="T1605" s="0" t="s">
        <v>3604</v>
      </c>
      <c r="U1605" s="0" t="s">
        <v>3605</v>
      </c>
      <c r="V1605" s="0" t="s">
        <v>3606</v>
      </c>
      <c r="W1605" s="0" t="s">
        <v>3607</v>
      </c>
      <c r="X1605" s="0" t="s">
        <v>3700</v>
      </c>
      <c r="Y1605" s="0" t="s">
        <v>3605</v>
      </c>
      <c r="Z1605" s="0" t="s">
        <v>5786</v>
      </c>
      <c r="AA1605" s="0" t="s">
        <v>5787</v>
      </c>
      <c r="AB1605" s="0" t="s">
        <v>6291</v>
      </c>
      <c r="AC1605" s="0" t="s">
        <v>19</v>
      </c>
      <c r="AD1605" s="0" t="s">
        <v>19</v>
      </c>
      <c r="AE1605" s="0" t="s">
        <v>61</v>
      </c>
      <c r="AF1605" s="0" t="s">
        <v>22</v>
      </c>
      <c r="AG1605" s="0" t="s">
        <v>22</v>
      </c>
      <c r="AH1605" s="0" t="s">
        <v>22</v>
      </c>
      <c r="AI1605" s="0" t="s">
        <v>22</v>
      </c>
      <c r="AJ1605" s="0" t="s">
        <v>3622</v>
      </c>
      <c r="AK1605" s="0" t="s">
        <v>3622</v>
      </c>
    </row>
    <row customHeight="1" ht="11.25">
      <c r="A1606" s="0" t="s">
        <v>22</v>
      </c>
      <c r="B1606" s="0" t="s">
        <v>48</v>
      </c>
      <c r="C1606" s="0" t="s">
        <v>50</v>
      </c>
      <c r="D1606" s="0" t="s">
        <v>22</v>
      </c>
      <c r="E1606" s="0" t="s">
        <v>6279</v>
      </c>
      <c r="F1606" s="0" t="s">
        <v>1257</v>
      </c>
      <c r="G1606" s="0" t="s">
        <v>110</v>
      </c>
      <c r="H1606" s="0" t="s">
        <v>110</v>
      </c>
      <c r="I1606" s="0" t="s">
        <v>111</v>
      </c>
      <c r="J1606" s="0" t="s">
        <v>5371</v>
      </c>
      <c r="K1606" s="0" t="s">
        <v>5378</v>
      </c>
      <c r="L1606" s="0" t="s">
        <v>3816</v>
      </c>
      <c r="M1606" s="0" t="s">
        <v>976</v>
      </c>
      <c r="N1606" s="0" t="s">
        <v>98</v>
      </c>
      <c r="O1606" s="0" t="s">
        <v>110</v>
      </c>
      <c r="P1606" s="0" t="s">
        <v>110</v>
      </c>
      <c r="Q1606" s="0" t="s">
        <v>111</v>
      </c>
      <c r="R1606" s="0" t="s">
        <v>5371</v>
      </c>
      <c r="S1606" s="0" t="s">
        <v>5378</v>
      </c>
      <c r="T1606" s="0" t="s">
        <v>3604</v>
      </c>
      <c r="U1606" s="0" t="s">
        <v>3605</v>
      </c>
      <c r="V1606" s="0" t="s">
        <v>3606</v>
      </c>
      <c r="W1606" s="0" t="s">
        <v>3607</v>
      </c>
      <c r="X1606" s="0" t="s">
        <v>3700</v>
      </c>
      <c r="Y1606" s="0" t="s">
        <v>3605</v>
      </c>
      <c r="Z1606" s="0" t="s">
        <v>5786</v>
      </c>
      <c r="AA1606" s="0" t="s">
        <v>5787</v>
      </c>
      <c r="AB1606" s="0" t="s">
        <v>6288</v>
      </c>
      <c r="AC1606" s="0" t="s">
        <v>19</v>
      </c>
      <c r="AD1606" s="0" t="s">
        <v>19</v>
      </c>
      <c r="AE1606" s="0" t="s">
        <v>61</v>
      </c>
      <c r="AF1606" s="0" t="s">
        <v>22</v>
      </c>
      <c r="AG1606" s="0" t="s">
        <v>22</v>
      </c>
      <c r="AH1606" s="0" t="s">
        <v>22</v>
      </c>
      <c r="AI1606" s="0" t="s">
        <v>22</v>
      </c>
      <c r="AJ1606" s="0" t="s">
        <v>3622</v>
      </c>
      <c r="AK1606" s="0" t="s">
        <v>3622</v>
      </c>
    </row>
    <row customHeight="1" ht="11.25">
      <c r="A1607" s="0" t="s">
        <v>22</v>
      </c>
      <c r="B1607" s="0" t="s">
        <v>48</v>
      </c>
      <c r="C1607" s="0" t="s">
        <v>50</v>
      </c>
      <c r="D1607" s="0" t="s">
        <v>22</v>
      </c>
      <c r="E1607" s="0" t="s">
        <v>6279</v>
      </c>
      <c r="F1607" s="0" t="s">
        <v>1257</v>
      </c>
      <c r="G1607" s="0" t="s">
        <v>110</v>
      </c>
      <c r="H1607" s="0" t="s">
        <v>110</v>
      </c>
      <c r="I1607" s="0" t="s">
        <v>111</v>
      </c>
      <c r="J1607" s="0" t="s">
        <v>5371</v>
      </c>
      <c r="K1607" s="0" t="s">
        <v>5378</v>
      </c>
      <c r="L1607" s="0" t="s">
        <v>6304</v>
      </c>
      <c r="M1607" s="0" t="s">
        <v>976</v>
      </c>
      <c r="N1607" s="0" t="s">
        <v>98</v>
      </c>
      <c r="O1607" s="0" t="s">
        <v>110</v>
      </c>
      <c r="P1607" s="0" t="s">
        <v>110</v>
      </c>
      <c r="Q1607" s="0" t="s">
        <v>111</v>
      </c>
      <c r="R1607" s="0" t="s">
        <v>5371</v>
      </c>
      <c r="S1607" s="0" t="s">
        <v>5378</v>
      </c>
      <c r="T1607" s="0" t="s">
        <v>3604</v>
      </c>
      <c r="U1607" s="0" t="s">
        <v>3605</v>
      </c>
      <c r="V1607" s="0" t="s">
        <v>3606</v>
      </c>
      <c r="W1607" s="0" t="s">
        <v>3607</v>
      </c>
      <c r="X1607" s="0" t="s">
        <v>3700</v>
      </c>
      <c r="Y1607" s="0" t="s">
        <v>3605</v>
      </c>
      <c r="Z1607" s="0" t="s">
        <v>5786</v>
      </c>
      <c r="AA1607" s="0" t="s">
        <v>5787</v>
      </c>
      <c r="AB1607" s="0" t="s">
        <v>6305</v>
      </c>
      <c r="AC1607" s="0" t="s">
        <v>19</v>
      </c>
      <c r="AD1607" s="0" t="s">
        <v>19</v>
      </c>
      <c r="AE1607" s="0" t="s">
        <v>61</v>
      </c>
      <c r="AF1607" s="0" t="s">
        <v>22</v>
      </c>
      <c r="AG1607" s="0" t="s">
        <v>22</v>
      </c>
      <c r="AH1607" s="0" t="s">
        <v>22</v>
      </c>
      <c r="AI1607" s="0" t="s">
        <v>22</v>
      </c>
      <c r="AJ1607" s="0" t="s">
        <v>3622</v>
      </c>
      <c r="AK1607" s="0" t="s">
        <v>3622</v>
      </c>
    </row>
    <row customHeight="1" ht="11.25">
      <c r="A1608" s="0" t="s">
        <v>22</v>
      </c>
      <c r="B1608" s="0" t="s">
        <v>48</v>
      </c>
      <c r="C1608" s="0" t="s">
        <v>50</v>
      </c>
      <c r="D1608" s="0" t="s">
        <v>22</v>
      </c>
      <c r="E1608" s="0" t="s">
        <v>6279</v>
      </c>
      <c r="F1608" s="0" t="s">
        <v>1257</v>
      </c>
      <c r="G1608" s="0" t="s">
        <v>110</v>
      </c>
      <c r="H1608" s="0" t="s">
        <v>110</v>
      </c>
      <c r="I1608" s="0" t="s">
        <v>111</v>
      </c>
      <c r="J1608" s="0" t="s">
        <v>5371</v>
      </c>
      <c r="K1608" s="0" t="s">
        <v>5378</v>
      </c>
      <c r="L1608" s="0" t="s">
        <v>6332</v>
      </c>
      <c r="M1608" s="0" t="s">
        <v>976</v>
      </c>
      <c r="N1608" s="0" t="s">
        <v>98</v>
      </c>
      <c r="O1608" s="0" t="s">
        <v>110</v>
      </c>
      <c r="P1608" s="0" t="s">
        <v>110</v>
      </c>
      <c r="Q1608" s="0" t="s">
        <v>111</v>
      </c>
      <c r="R1608" s="0" t="s">
        <v>5371</v>
      </c>
      <c r="S1608" s="0" t="s">
        <v>5378</v>
      </c>
      <c r="T1608" s="0" t="s">
        <v>3604</v>
      </c>
      <c r="U1608" s="0" t="s">
        <v>3605</v>
      </c>
      <c r="V1608" s="0" t="s">
        <v>3606</v>
      </c>
      <c r="W1608" s="0" t="s">
        <v>3607</v>
      </c>
      <c r="X1608" s="0" t="s">
        <v>3700</v>
      </c>
      <c r="Y1608" s="0" t="s">
        <v>3605</v>
      </c>
      <c r="Z1608" s="0" t="s">
        <v>5786</v>
      </c>
      <c r="AA1608" s="0" t="s">
        <v>5787</v>
      </c>
      <c r="AB1608" s="0" t="s">
        <v>6333</v>
      </c>
      <c r="AC1608" s="0" t="s">
        <v>19</v>
      </c>
      <c r="AD1608" s="0" t="s">
        <v>19</v>
      </c>
      <c r="AE1608" s="0" t="s">
        <v>61</v>
      </c>
      <c r="AF1608" s="0" t="s">
        <v>22</v>
      </c>
      <c r="AG1608" s="0" t="s">
        <v>22</v>
      </c>
      <c r="AH1608" s="0" t="s">
        <v>22</v>
      </c>
      <c r="AI1608" s="0" t="s">
        <v>22</v>
      </c>
      <c r="AJ1608" s="0" t="s">
        <v>3622</v>
      </c>
      <c r="AK1608" s="0" t="s">
        <v>3622</v>
      </c>
    </row>
    <row customHeight="1" ht="11.25">
      <c r="A1609" s="0" t="s">
        <v>22</v>
      </c>
      <c r="B1609" s="0" t="s">
        <v>48</v>
      </c>
      <c r="C1609" s="0" t="s">
        <v>50</v>
      </c>
      <c r="D1609" s="0" t="s">
        <v>22</v>
      </c>
      <c r="E1609" s="0" t="s">
        <v>6279</v>
      </c>
      <c r="F1609" s="0" t="s">
        <v>1257</v>
      </c>
      <c r="G1609" s="0" t="s">
        <v>110</v>
      </c>
      <c r="H1609" s="0" t="s">
        <v>110</v>
      </c>
      <c r="I1609" s="0" t="s">
        <v>111</v>
      </c>
      <c r="J1609" s="0" t="s">
        <v>5371</v>
      </c>
      <c r="K1609" s="0" t="s">
        <v>5378</v>
      </c>
      <c r="L1609" s="0" t="s">
        <v>6344</v>
      </c>
      <c r="M1609" s="0" t="s">
        <v>976</v>
      </c>
      <c r="N1609" s="0" t="s">
        <v>98</v>
      </c>
      <c r="O1609" s="0" t="s">
        <v>110</v>
      </c>
      <c r="P1609" s="0" t="s">
        <v>110</v>
      </c>
      <c r="Q1609" s="0" t="s">
        <v>111</v>
      </c>
      <c r="R1609" s="0" t="s">
        <v>5371</v>
      </c>
      <c r="S1609" s="0" t="s">
        <v>5378</v>
      </c>
      <c r="T1609" s="0" t="s">
        <v>3604</v>
      </c>
      <c r="U1609" s="0" t="s">
        <v>3605</v>
      </c>
      <c r="V1609" s="0" t="s">
        <v>3606</v>
      </c>
      <c r="W1609" s="0" t="s">
        <v>3607</v>
      </c>
      <c r="X1609" s="0" t="s">
        <v>3700</v>
      </c>
      <c r="Y1609" s="0" t="s">
        <v>3605</v>
      </c>
      <c r="Z1609" s="0" t="s">
        <v>5786</v>
      </c>
      <c r="AA1609" s="0" t="s">
        <v>5787</v>
      </c>
      <c r="AB1609" s="0" t="s">
        <v>6345</v>
      </c>
      <c r="AC1609" s="0" t="s">
        <v>19</v>
      </c>
      <c r="AD1609" s="0" t="s">
        <v>19</v>
      </c>
      <c r="AE1609" s="0" t="s">
        <v>61</v>
      </c>
      <c r="AF1609" s="0" t="s">
        <v>22</v>
      </c>
      <c r="AG1609" s="0" t="s">
        <v>22</v>
      </c>
      <c r="AH1609" s="0" t="s">
        <v>22</v>
      </c>
      <c r="AI1609" s="0" t="s">
        <v>22</v>
      </c>
      <c r="AJ1609" s="0" t="s">
        <v>3622</v>
      </c>
      <c r="AK1609" s="0" t="s">
        <v>3622</v>
      </c>
    </row>
    <row customHeight="1" ht="11.25">
      <c r="A1610" s="0" t="s">
        <v>22</v>
      </c>
      <c r="B1610" s="0" t="s">
        <v>48</v>
      </c>
      <c r="C1610" s="0" t="s">
        <v>50</v>
      </c>
      <c r="D1610" s="0" t="s">
        <v>22</v>
      </c>
      <c r="E1610" s="0" t="s">
        <v>6279</v>
      </c>
      <c r="F1610" s="0" t="s">
        <v>1257</v>
      </c>
      <c r="G1610" s="0" t="s">
        <v>110</v>
      </c>
      <c r="H1610" s="0" t="s">
        <v>110</v>
      </c>
      <c r="I1610" s="0" t="s">
        <v>111</v>
      </c>
      <c r="J1610" s="0" t="s">
        <v>5371</v>
      </c>
      <c r="K1610" s="0" t="s">
        <v>5378</v>
      </c>
      <c r="L1610" s="0" t="s">
        <v>6296</v>
      </c>
      <c r="M1610" s="0" t="s">
        <v>976</v>
      </c>
      <c r="N1610" s="0" t="s">
        <v>98</v>
      </c>
      <c r="O1610" s="0" t="s">
        <v>110</v>
      </c>
      <c r="P1610" s="0" t="s">
        <v>110</v>
      </c>
      <c r="Q1610" s="0" t="s">
        <v>111</v>
      </c>
      <c r="R1610" s="0" t="s">
        <v>5371</v>
      </c>
      <c r="S1610" s="0" t="s">
        <v>5378</v>
      </c>
      <c r="T1610" s="0" t="s">
        <v>3604</v>
      </c>
      <c r="U1610" s="0" t="s">
        <v>3605</v>
      </c>
      <c r="V1610" s="0" t="s">
        <v>3606</v>
      </c>
      <c r="W1610" s="0" t="s">
        <v>3607</v>
      </c>
      <c r="X1610" s="0" t="s">
        <v>3700</v>
      </c>
      <c r="Y1610" s="0" t="s">
        <v>3605</v>
      </c>
      <c r="Z1610" s="0" t="s">
        <v>5786</v>
      </c>
      <c r="AA1610" s="0" t="s">
        <v>5787</v>
      </c>
      <c r="AB1610" s="0" t="s">
        <v>6297</v>
      </c>
      <c r="AC1610" s="0" t="s">
        <v>19</v>
      </c>
      <c r="AD1610" s="0" t="s">
        <v>19</v>
      </c>
      <c r="AE1610" s="0" t="s">
        <v>61</v>
      </c>
      <c r="AF1610" s="0" t="s">
        <v>22</v>
      </c>
      <c r="AG1610" s="0" t="s">
        <v>22</v>
      </c>
      <c r="AH1610" s="0" t="s">
        <v>22</v>
      </c>
      <c r="AI1610" s="0" t="s">
        <v>22</v>
      </c>
      <c r="AJ1610" s="0" t="s">
        <v>3622</v>
      </c>
      <c r="AK1610" s="0" t="s">
        <v>3622</v>
      </c>
    </row>
    <row customHeight="1" ht="11.25">
      <c r="A1611" s="0" t="s">
        <v>22</v>
      </c>
      <c r="B1611" s="0" t="s">
        <v>48</v>
      </c>
      <c r="C1611" s="0" t="s">
        <v>50</v>
      </c>
      <c r="D1611" s="0" t="s">
        <v>22</v>
      </c>
      <c r="E1611" s="0" t="s">
        <v>6279</v>
      </c>
      <c r="F1611" s="0" t="s">
        <v>1257</v>
      </c>
      <c r="G1611" s="0" t="s">
        <v>110</v>
      </c>
      <c r="H1611" s="0" t="s">
        <v>110</v>
      </c>
      <c r="I1611" s="0" t="s">
        <v>111</v>
      </c>
      <c r="J1611" s="0" t="s">
        <v>5371</v>
      </c>
      <c r="K1611" s="0" t="s">
        <v>5378</v>
      </c>
      <c r="L1611" s="0" t="s">
        <v>6308</v>
      </c>
      <c r="M1611" s="0" t="s">
        <v>976</v>
      </c>
      <c r="N1611" s="0" t="s">
        <v>98</v>
      </c>
      <c r="O1611" s="0" t="s">
        <v>110</v>
      </c>
      <c r="P1611" s="0" t="s">
        <v>110</v>
      </c>
      <c r="Q1611" s="0" t="s">
        <v>111</v>
      </c>
      <c r="R1611" s="0" t="s">
        <v>5371</v>
      </c>
      <c r="S1611" s="0" t="s">
        <v>5378</v>
      </c>
      <c r="T1611" s="0" t="s">
        <v>3604</v>
      </c>
      <c r="U1611" s="0" t="s">
        <v>3605</v>
      </c>
      <c r="V1611" s="0" t="s">
        <v>3606</v>
      </c>
      <c r="W1611" s="0" t="s">
        <v>3607</v>
      </c>
      <c r="X1611" s="0" t="s">
        <v>3700</v>
      </c>
      <c r="Y1611" s="0" t="s">
        <v>3605</v>
      </c>
      <c r="Z1611" s="0" t="s">
        <v>5786</v>
      </c>
      <c r="AA1611" s="0" t="s">
        <v>5787</v>
      </c>
      <c r="AB1611" s="0" t="s">
        <v>6309</v>
      </c>
      <c r="AC1611" s="0" t="s">
        <v>19</v>
      </c>
      <c r="AD1611" s="0" t="s">
        <v>19</v>
      </c>
      <c r="AE1611" s="0" t="s">
        <v>61</v>
      </c>
      <c r="AF1611" s="0" t="s">
        <v>22</v>
      </c>
      <c r="AG1611" s="0" t="s">
        <v>22</v>
      </c>
      <c r="AH1611" s="0" t="s">
        <v>22</v>
      </c>
      <c r="AI1611" s="0" t="s">
        <v>22</v>
      </c>
      <c r="AJ1611" s="0" t="s">
        <v>3622</v>
      </c>
      <c r="AK1611" s="0" t="s">
        <v>3622</v>
      </c>
    </row>
    <row customHeight="1" ht="11.25">
      <c r="A1612" s="0" t="s">
        <v>22</v>
      </c>
      <c r="B1612" s="0" t="s">
        <v>48</v>
      </c>
      <c r="C1612" s="0" t="s">
        <v>50</v>
      </c>
      <c r="D1612" s="0" t="s">
        <v>22</v>
      </c>
      <c r="E1612" s="0" t="s">
        <v>6279</v>
      </c>
      <c r="F1612" s="0" t="s">
        <v>1257</v>
      </c>
      <c r="G1612" s="0" t="s">
        <v>110</v>
      </c>
      <c r="H1612" s="0" t="s">
        <v>110</v>
      </c>
      <c r="I1612" s="0" t="s">
        <v>111</v>
      </c>
      <c r="J1612" s="0" t="s">
        <v>5371</v>
      </c>
      <c r="K1612" s="0" t="s">
        <v>5378</v>
      </c>
      <c r="L1612" s="0" t="s">
        <v>6294</v>
      </c>
      <c r="M1612" s="0" t="s">
        <v>976</v>
      </c>
      <c r="N1612" s="0" t="s">
        <v>98</v>
      </c>
      <c r="O1612" s="0" t="s">
        <v>110</v>
      </c>
      <c r="P1612" s="0" t="s">
        <v>110</v>
      </c>
      <c r="Q1612" s="0" t="s">
        <v>111</v>
      </c>
      <c r="R1612" s="0" t="s">
        <v>5371</v>
      </c>
      <c r="S1612" s="0" t="s">
        <v>5378</v>
      </c>
      <c r="T1612" s="0" t="s">
        <v>3604</v>
      </c>
      <c r="U1612" s="0" t="s">
        <v>3605</v>
      </c>
      <c r="V1612" s="0" t="s">
        <v>3606</v>
      </c>
      <c r="W1612" s="0" t="s">
        <v>3607</v>
      </c>
      <c r="X1612" s="0" t="s">
        <v>3700</v>
      </c>
      <c r="Y1612" s="0" t="s">
        <v>3605</v>
      </c>
      <c r="Z1612" s="0" t="s">
        <v>5786</v>
      </c>
      <c r="AA1612" s="0" t="s">
        <v>5787</v>
      </c>
      <c r="AB1612" s="0" t="s">
        <v>6295</v>
      </c>
      <c r="AC1612" s="0" t="s">
        <v>19</v>
      </c>
      <c r="AD1612" s="0" t="s">
        <v>19</v>
      </c>
      <c r="AE1612" s="0" t="s">
        <v>61</v>
      </c>
      <c r="AF1612" s="0" t="s">
        <v>22</v>
      </c>
      <c r="AG1612" s="0" t="s">
        <v>22</v>
      </c>
      <c r="AH1612" s="0" t="s">
        <v>22</v>
      </c>
      <c r="AI1612" s="0" t="s">
        <v>22</v>
      </c>
      <c r="AJ1612" s="0" t="s">
        <v>3622</v>
      </c>
      <c r="AK1612" s="0" t="s">
        <v>3622</v>
      </c>
    </row>
    <row customHeight="1" ht="11.25">
      <c r="A1613" s="0" t="s">
        <v>22</v>
      </c>
      <c r="B1613" s="0" t="s">
        <v>48</v>
      </c>
      <c r="C1613" s="0" t="s">
        <v>50</v>
      </c>
      <c r="D1613" s="0" t="s">
        <v>22</v>
      </c>
      <c r="E1613" s="0" t="s">
        <v>6279</v>
      </c>
      <c r="F1613" s="0" t="s">
        <v>1257</v>
      </c>
      <c r="G1613" s="0" t="s">
        <v>110</v>
      </c>
      <c r="H1613" s="0" t="s">
        <v>110</v>
      </c>
      <c r="I1613" s="0" t="s">
        <v>111</v>
      </c>
      <c r="J1613" s="0" t="s">
        <v>5371</v>
      </c>
      <c r="K1613" s="0" t="s">
        <v>5378</v>
      </c>
      <c r="L1613" s="0" t="s">
        <v>5999</v>
      </c>
      <c r="M1613" s="0" t="s">
        <v>976</v>
      </c>
      <c r="N1613" s="0" t="s">
        <v>98</v>
      </c>
      <c r="O1613" s="0" t="s">
        <v>110</v>
      </c>
      <c r="P1613" s="0" t="s">
        <v>110</v>
      </c>
      <c r="Q1613" s="0" t="s">
        <v>111</v>
      </c>
      <c r="R1613" s="0" t="s">
        <v>5371</v>
      </c>
      <c r="S1613" s="0" t="s">
        <v>5378</v>
      </c>
      <c r="T1613" s="0" t="s">
        <v>3604</v>
      </c>
      <c r="U1613" s="0" t="s">
        <v>3605</v>
      </c>
      <c r="V1613" s="0" t="s">
        <v>3606</v>
      </c>
      <c r="W1613" s="0" t="s">
        <v>3607</v>
      </c>
      <c r="X1613" s="0" t="s">
        <v>3700</v>
      </c>
      <c r="Y1613" s="0" t="s">
        <v>3605</v>
      </c>
      <c r="Z1613" s="0" t="s">
        <v>5786</v>
      </c>
      <c r="AA1613" s="0" t="s">
        <v>5787</v>
      </c>
      <c r="AB1613" s="0" t="s">
        <v>6342</v>
      </c>
      <c r="AC1613" s="0" t="s">
        <v>19</v>
      </c>
      <c r="AD1613" s="0" t="s">
        <v>19</v>
      </c>
      <c r="AE1613" s="0" t="s">
        <v>61</v>
      </c>
      <c r="AF1613" s="0" t="s">
        <v>22</v>
      </c>
      <c r="AG1613" s="0" t="s">
        <v>22</v>
      </c>
      <c r="AH1613" s="0" t="s">
        <v>22</v>
      </c>
      <c r="AI1613" s="0" t="s">
        <v>22</v>
      </c>
      <c r="AJ1613" s="0" t="s">
        <v>3622</v>
      </c>
      <c r="AK1613" s="0" t="s">
        <v>3622</v>
      </c>
    </row>
    <row customHeight="1" ht="11.25">
      <c r="A1614" s="0" t="s">
        <v>22</v>
      </c>
      <c r="B1614" s="0" t="s">
        <v>48</v>
      </c>
      <c r="C1614" s="0" t="s">
        <v>50</v>
      </c>
      <c r="D1614" s="0" t="s">
        <v>22</v>
      </c>
      <c r="E1614" s="0" t="s">
        <v>6279</v>
      </c>
      <c r="F1614" s="0" t="s">
        <v>1257</v>
      </c>
      <c r="G1614" s="0" t="s">
        <v>110</v>
      </c>
      <c r="H1614" s="0" t="s">
        <v>110</v>
      </c>
      <c r="I1614" s="0" t="s">
        <v>111</v>
      </c>
      <c r="J1614" s="0" t="s">
        <v>5371</v>
      </c>
      <c r="K1614" s="0" t="s">
        <v>5378</v>
      </c>
      <c r="L1614" s="0" t="s">
        <v>6312</v>
      </c>
      <c r="M1614" s="0" t="s">
        <v>976</v>
      </c>
      <c r="N1614" s="0" t="s">
        <v>98</v>
      </c>
      <c r="O1614" s="0" t="s">
        <v>110</v>
      </c>
      <c r="P1614" s="0" t="s">
        <v>110</v>
      </c>
      <c r="Q1614" s="0" t="s">
        <v>111</v>
      </c>
      <c r="R1614" s="0" t="s">
        <v>5371</v>
      </c>
      <c r="S1614" s="0" t="s">
        <v>5378</v>
      </c>
      <c r="T1614" s="0" t="s">
        <v>3604</v>
      </c>
      <c r="U1614" s="0" t="s">
        <v>3605</v>
      </c>
      <c r="V1614" s="0" t="s">
        <v>3606</v>
      </c>
      <c r="W1614" s="0" t="s">
        <v>3607</v>
      </c>
      <c r="X1614" s="0" t="s">
        <v>3700</v>
      </c>
      <c r="Y1614" s="0" t="s">
        <v>3605</v>
      </c>
      <c r="Z1614" s="0" t="s">
        <v>5786</v>
      </c>
      <c r="AA1614" s="0" t="s">
        <v>5787</v>
      </c>
      <c r="AB1614" s="0" t="s">
        <v>6313</v>
      </c>
      <c r="AC1614" s="0" t="s">
        <v>19</v>
      </c>
      <c r="AD1614" s="0" t="s">
        <v>19</v>
      </c>
      <c r="AE1614" s="0" t="s">
        <v>61</v>
      </c>
      <c r="AF1614" s="0" t="s">
        <v>22</v>
      </c>
      <c r="AG1614" s="0" t="s">
        <v>22</v>
      </c>
      <c r="AH1614" s="0" t="s">
        <v>22</v>
      </c>
      <c r="AI1614" s="0" t="s">
        <v>22</v>
      </c>
      <c r="AJ1614" s="0" t="s">
        <v>3622</v>
      </c>
      <c r="AK1614" s="0" t="s">
        <v>3622</v>
      </c>
    </row>
    <row customHeight="1" ht="11.25">
      <c r="A1615" s="0" t="s">
        <v>22</v>
      </c>
      <c r="B1615" s="0" t="s">
        <v>48</v>
      </c>
      <c r="C1615" s="0" t="s">
        <v>50</v>
      </c>
      <c r="D1615" s="0" t="s">
        <v>22</v>
      </c>
      <c r="E1615" s="0" t="s">
        <v>6279</v>
      </c>
      <c r="F1615" s="0" t="s">
        <v>1257</v>
      </c>
      <c r="G1615" s="0" t="s">
        <v>110</v>
      </c>
      <c r="H1615" s="0" t="s">
        <v>110</v>
      </c>
      <c r="I1615" s="0" t="s">
        <v>111</v>
      </c>
      <c r="J1615" s="0" t="s">
        <v>5371</v>
      </c>
      <c r="K1615" s="0" t="s">
        <v>5378</v>
      </c>
      <c r="L1615" s="0" t="s">
        <v>6310</v>
      </c>
      <c r="M1615" s="0" t="s">
        <v>976</v>
      </c>
      <c r="N1615" s="0" t="s">
        <v>98</v>
      </c>
      <c r="O1615" s="0" t="s">
        <v>110</v>
      </c>
      <c r="P1615" s="0" t="s">
        <v>110</v>
      </c>
      <c r="Q1615" s="0" t="s">
        <v>111</v>
      </c>
      <c r="R1615" s="0" t="s">
        <v>5371</v>
      </c>
      <c r="S1615" s="0" t="s">
        <v>5378</v>
      </c>
      <c r="T1615" s="0" t="s">
        <v>3604</v>
      </c>
      <c r="U1615" s="0" t="s">
        <v>3605</v>
      </c>
      <c r="V1615" s="0" t="s">
        <v>3606</v>
      </c>
      <c r="W1615" s="0" t="s">
        <v>3607</v>
      </c>
      <c r="X1615" s="0" t="s">
        <v>3700</v>
      </c>
      <c r="Y1615" s="0" t="s">
        <v>3605</v>
      </c>
      <c r="Z1615" s="0" t="s">
        <v>5786</v>
      </c>
      <c r="AA1615" s="0" t="s">
        <v>5787</v>
      </c>
      <c r="AB1615" s="0" t="s">
        <v>6311</v>
      </c>
      <c r="AC1615" s="0" t="s">
        <v>19</v>
      </c>
      <c r="AD1615" s="0" t="s">
        <v>19</v>
      </c>
      <c r="AE1615" s="0" t="s">
        <v>61</v>
      </c>
      <c r="AF1615" s="0" t="s">
        <v>22</v>
      </c>
      <c r="AG1615" s="0" t="s">
        <v>22</v>
      </c>
      <c r="AH1615" s="0" t="s">
        <v>22</v>
      </c>
      <c r="AI1615" s="0" t="s">
        <v>22</v>
      </c>
      <c r="AJ1615" s="0" t="s">
        <v>3622</v>
      </c>
      <c r="AK1615" s="0" t="s">
        <v>3622</v>
      </c>
    </row>
    <row customHeight="1" ht="11.25">
      <c r="A1616" s="0" t="s">
        <v>22</v>
      </c>
      <c r="B1616" s="0" t="s">
        <v>48</v>
      </c>
      <c r="C1616" s="0" t="s">
        <v>50</v>
      </c>
      <c r="D1616" s="0" t="s">
        <v>22</v>
      </c>
      <c r="E1616" s="0" t="s">
        <v>6279</v>
      </c>
      <c r="F1616" s="0" t="s">
        <v>1257</v>
      </c>
      <c r="G1616" s="0" t="s">
        <v>110</v>
      </c>
      <c r="H1616" s="0" t="s">
        <v>110</v>
      </c>
      <c r="I1616" s="0" t="s">
        <v>111</v>
      </c>
      <c r="J1616" s="0" t="s">
        <v>5371</v>
      </c>
      <c r="K1616" s="0" t="s">
        <v>5378</v>
      </c>
      <c r="L1616" s="0" t="s">
        <v>6351</v>
      </c>
      <c r="M1616" s="0" t="s">
        <v>976</v>
      </c>
      <c r="N1616" s="0" t="s">
        <v>98</v>
      </c>
      <c r="O1616" s="0" t="s">
        <v>110</v>
      </c>
      <c r="P1616" s="0" t="s">
        <v>110</v>
      </c>
      <c r="Q1616" s="0" t="s">
        <v>111</v>
      </c>
      <c r="R1616" s="0" t="s">
        <v>5371</v>
      </c>
      <c r="S1616" s="0" t="s">
        <v>5378</v>
      </c>
      <c r="T1616" s="0" t="s">
        <v>3604</v>
      </c>
      <c r="U1616" s="0" t="s">
        <v>3605</v>
      </c>
      <c r="V1616" s="0" t="s">
        <v>3606</v>
      </c>
      <c r="W1616" s="0" t="s">
        <v>3607</v>
      </c>
      <c r="X1616" s="0" t="s">
        <v>3700</v>
      </c>
      <c r="Y1616" s="0" t="s">
        <v>3605</v>
      </c>
      <c r="Z1616" s="0" t="s">
        <v>5786</v>
      </c>
      <c r="AA1616" s="0" t="s">
        <v>5787</v>
      </c>
      <c r="AB1616" s="0" t="s">
        <v>6352</v>
      </c>
      <c r="AC1616" s="0" t="s">
        <v>19</v>
      </c>
      <c r="AD1616" s="0" t="s">
        <v>19</v>
      </c>
      <c r="AE1616" s="0" t="s">
        <v>61</v>
      </c>
      <c r="AF1616" s="0" t="s">
        <v>22</v>
      </c>
      <c r="AG1616" s="0" t="s">
        <v>22</v>
      </c>
      <c r="AH1616" s="0" t="s">
        <v>22</v>
      </c>
      <c r="AI1616" s="0" t="s">
        <v>22</v>
      </c>
      <c r="AJ1616" s="0" t="s">
        <v>3622</v>
      </c>
      <c r="AK1616" s="0" t="s">
        <v>3622</v>
      </c>
    </row>
    <row customHeight="1" ht="11.25">
      <c r="A1617" s="0" t="s">
        <v>22</v>
      </c>
      <c r="B1617" s="0" t="s">
        <v>48</v>
      </c>
      <c r="C1617" s="0" t="s">
        <v>50</v>
      </c>
      <c r="D1617" s="0" t="s">
        <v>22</v>
      </c>
      <c r="E1617" s="0" t="s">
        <v>6279</v>
      </c>
      <c r="F1617" s="0" t="s">
        <v>1257</v>
      </c>
      <c r="G1617" s="0" t="s">
        <v>110</v>
      </c>
      <c r="H1617" s="0" t="s">
        <v>110</v>
      </c>
      <c r="I1617" s="0" t="s">
        <v>111</v>
      </c>
      <c r="J1617" s="0" t="s">
        <v>5371</v>
      </c>
      <c r="K1617" s="0" t="s">
        <v>5378</v>
      </c>
      <c r="L1617" s="0" t="s">
        <v>6026</v>
      </c>
      <c r="M1617" s="0" t="s">
        <v>976</v>
      </c>
      <c r="N1617" s="0" t="s">
        <v>98</v>
      </c>
      <c r="O1617" s="0" t="s">
        <v>110</v>
      </c>
      <c r="P1617" s="0" t="s">
        <v>110</v>
      </c>
      <c r="Q1617" s="0" t="s">
        <v>111</v>
      </c>
      <c r="R1617" s="0" t="s">
        <v>5371</v>
      </c>
      <c r="S1617" s="0" t="s">
        <v>5378</v>
      </c>
      <c r="T1617" s="0" t="s">
        <v>3604</v>
      </c>
      <c r="U1617" s="0" t="s">
        <v>3605</v>
      </c>
      <c r="V1617" s="0" t="s">
        <v>3606</v>
      </c>
      <c r="W1617" s="0" t="s">
        <v>3607</v>
      </c>
      <c r="X1617" s="0" t="s">
        <v>3700</v>
      </c>
      <c r="Y1617" s="0" t="s">
        <v>3605</v>
      </c>
      <c r="Z1617" s="0" t="s">
        <v>5786</v>
      </c>
      <c r="AA1617" s="0" t="s">
        <v>5787</v>
      </c>
      <c r="AB1617" s="0" t="s">
        <v>6346</v>
      </c>
      <c r="AC1617" s="0" t="s">
        <v>19</v>
      </c>
      <c r="AD1617" s="0" t="s">
        <v>19</v>
      </c>
      <c r="AE1617" s="0" t="s">
        <v>61</v>
      </c>
      <c r="AF1617" s="0" t="s">
        <v>22</v>
      </c>
      <c r="AG1617" s="0" t="s">
        <v>22</v>
      </c>
      <c r="AH1617" s="0" t="s">
        <v>22</v>
      </c>
      <c r="AI1617" s="0" t="s">
        <v>22</v>
      </c>
      <c r="AJ1617" s="0" t="s">
        <v>3622</v>
      </c>
      <c r="AK1617" s="0" t="s">
        <v>3622</v>
      </c>
    </row>
    <row customHeight="1" ht="11.25">
      <c r="A1618" s="0" t="s">
        <v>22</v>
      </c>
      <c r="B1618" s="0" t="s">
        <v>48</v>
      </c>
      <c r="C1618" s="0" t="s">
        <v>50</v>
      </c>
      <c r="D1618" s="0" t="s">
        <v>22</v>
      </c>
      <c r="E1618" s="0" t="s">
        <v>6279</v>
      </c>
      <c r="F1618" s="0" t="s">
        <v>1257</v>
      </c>
      <c r="G1618" s="0" t="s">
        <v>110</v>
      </c>
      <c r="H1618" s="0" t="s">
        <v>110</v>
      </c>
      <c r="I1618" s="0" t="s">
        <v>111</v>
      </c>
      <c r="J1618" s="0" t="s">
        <v>5371</v>
      </c>
      <c r="K1618" s="0" t="s">
        <v>5378</v>
      </c>
      <c r="L1618" s="0" t="s">
        <v>6330</v>
      </c>
      <c r="M1618" s="0" t="s">
        <v>976</v>
      </c>
      <c r="N1618" s="0" t="s">
        <v>98</v>
      </c>
      <c r="O1618" s="0" t="s">
        <v>110</v>
      </c>
      <c r="P1618" s="0" t="s">
        <v>110</v>
      </c>
      <c r="Q1618" s="0" t="s">
        <v>111</v>
      </c>
      <c r="R1618" s="0" t="s">
        <v>5371</v>
      </c>
      <c r="S1618" s="0" t="s">
        <v>5378</v>
      </c>
      <c r="T1618" s="0" t="s">
        <v>3604</v>
      </c>
      <c r="U1618" s="0" t="s">
        <v>3605</v>
      </c>
      <c r="V1618" s="0" t="s">
        <v>3606</v>
      </c>
      <c r="W1618" s="0" t="s">
        <v>3607</v>
      </c>
      <c r="X1618" s="0" t="s">
        <v>3700</v>
      </c>
      <c r="Y1618" s="0" t="s">
        <v>3605</v>
      </c>
      <c r="Z1618" s="0" t="s">
        <v>5786</v>
      </c>
      <c r="AA1618" s="0" t="s">
        <v>5787</v>
      </c>
      <c r="AB1618" s="0" t="s">
        <v>6331</v>
      </c>
      <c r="AC1618" s="0" t="s">
        <v>19</v>
      </c>
      <c r="AD1618" s="0" t="s">
        <v>19</v>
      </c>
      <c r="AE1618" s="0" t="s">
        <v>61</v>
      </c>
      <c r="AF1618" s="0" t="s">
        <v>22</v>
      </c>
      <c r="AG1618" s="0" t="s">
        <v>22</v>
      </c>
      <c r="AH1618" s="0" t="s">
        <v>22</v>
      </c>
      <c r="AI1618" s="0" t="s">
        <v>22</v>
      </c>
      <c r="AJ1618" s="0" t="s">
        <v>3622</v>
      </c>
      <c r="AK1618" s="0" t="s">
        <v>3622</v>
      </c>
    </row>
    <row customHeight="1" ht="11.25">
      <c r="A1619" s="0" t="s">
        <v>22</v>
      </c>
      <c r="B1619" s="0" t="s">
        <v>48</v>
      </c>
      <c r="C1619" s="0" t="s">
        <v>50</v>
      </c>
      <c r="D1619" s="0" t="s">
        <v>22</v>
      </c>
      <c r="E1619" s="0" t="s">
        <v>6279</v>
      </c>
      <c r="F1619" s="0" t="s">
        <v>1257</v>
      </c>
      <c r="G1619" s="0" t="s">
        <v>110</v>
      </c>
      <c r="H1619" s="0" t="s">
        <v>110</v>
      </c>
      <c r="I1619" s="0" t="s">
        <v>111</v>
      </c>
      <c r="J1619" s="0" t="s">
        <v>5371</v>
      </c>
      <c r="K1619" s="0" t="s">
        <v>5378</v>
      </c>
      <c r="L1619" s="0" t="s">
        <v>6325</v>
      </c>
      <c r="M1619" s="0" t="s">
        <v>976</v>
      </c>
      <c r="N1619" s="0" t="s">
        <v>98</v>
      </c>
      <c r="O1619" s="0" t="s">
        <v>110</v>
      </c>
      <c r="P1619" s="0" t="s">
        <v>110</v>
      </c>
      <c r="Q1619" s="0" t="s">
        <v>111</v>
      </c>
      <c r="R1619" s="0" t="s">
        <v>5371</v>
      </c>
      <c r="S1619" s="0" t="s">
        <v>5378</v>
      </c>
      <c r="T1619" s="0" t="s">
        <v>3604</v>
      </c>
      <c r="U1619" s="0" t="s">
        <v>3605</v>
      </c>
      <c r="V1619" s="0" t="s">
        <v>3606</v>
      </c>
      <c r="W1619" s="0" t="s">
        <v>3607</v>
      </c>
      <c r="X1619" s="0" t="s">
        <v>3700</v>
      </c>
      <c r="Y1619" s="0" t="s">
        <v>3605</v>
      </c>
      <c r="Z1619" s="0" t="s">
        <v>5786</v>
      </c>
      <c r="AA1619" s="0" t="s">
        <v>5787</v>
      </c>
      <c r="AB1619" s="0" t="s">
        <v>6326</v>
      </c>
      <c r="AC1619" s="0" t="s">
        <v>19</v>
      </c>
      <c r="AD1619" s="0" t="s">
        <v>19</v>
      </c>
      <c r="AE1619" s="0" t="s">
        <v>61</v>
      </c>
      <c r="AF1619" s="0" t="s">
        <v>22</v>
      </c>
      <c r="AG1619" s="0" t="s">
        <v>22</v>
      </c>
      <c r="AH1619" s="0" t="s">
        <v>22</v>
      </c>
      <c r="AI1619" s="0" t="s">
        <v>22</v>
      </c>
      <c r="AJ1619" s="0" t="s">
        <v>3622</v>
      </c>
      <c r="AK1619" s="0" t="s">
        <v>3622</v>
      </c>
    </row>
    <row customHeight="1" ht="11.25">
      <c r="A1620" s="0" t="s">
        <v>22</v>
      </c>
      <c r="B1620" s="0" t="s">
        <v>48</v>
      </c>
      <c r="C1620" s="0" t="s">
        <v>50</v>
      </c>
      <c r="D1620" s="0" t="s">
        <v>22</v>
      </c>
      <c r="E1620" s="0" t="s">
        <v>6279</v>
      </c>
      <c r="F1620" s="0" t="s">
        <v>1257</v>
      </c>
      <c r="G1620" s="0" t="s">
        <v>110</v>
      </c>
      <c r="H1620" s="0" t="s">
        <v>110</v>
      </c>
      <c r="I1620" s="0" t="s">
        <v>111</v>
      </c>
      <c r="J1620" s="0" t="s">
        <v>5371</v>
      </c>
      <c r="K1620" s="0" t="s">
        <v>5378</v>
      </c>
      <c r="L1620" s="0" t="s">
        <v>3991</v>
      </c>
      <c r="M1620" s="0" t="s">
        <v>976</v>
      </c>
      <c r="N1620" s="0" t="s">
        <v>98</v>
      </c>
      <c r="O1620" s="0" t="s">
        <v>110</v>
      </c>
      <c r="P1620" s="0" t="s">
        <v>110</v>
      </c>
      <c r="Q1620" s="0" t="s">
        <v>111</v>
      </c>
      <c r="R1620" s="0" t="s">
        <v>5371</v>
      </c>
      <c r="S1620" s="0" t="s">
        <v>5378</v>
      </c>
      <c r="T1620" s="0" t="s">
        <v>3604</v>
      </c>
      <c r="U1620" s="0" t="s">
        <v>3605</v>
      </c>
      <c r="V1620" s="0" t="s">
        <v>3606</v>
      </c>
      <c r="W1620" s="0" t="s">
        <v>3607</v>
      </c>
      <c r="X1620" s="0" t="s">
        <v>3700</v>
      </c>
      <c r="Y1620" s="0" t="s">
        <v>3605</v>
      </c>
      <c r="Z1620" s="0" t="s">
        <v>5786</v>
      </c>
      <c r="AA1620" s="0" t="s">
        <v>5787</v>
      </c>
      <c r="AB1620" s="0" t="s">
        <v>6343</v>
      </c>
      <c r="AC1620" s="0" t="s">
        <v>19</v>
      </c>
      <c r="AD1620" s="0" t="s">
        <v>19</v>
      </c>
      <c r="AE1620" s="0" t="s">
        <v>61</v>
      </c>
      <c r="AF1620" s="0" t="s">
        <v>22</v>
      </c>
      <c r="AG1620" s="0" t="s">
        <v>22</v>
      </c>
      <c r="AH1620" s="0" t="s">
        <v>22</v>
      </c>
      <c r="AI1620" s="0" t="s">
        <v>22</v>
      </c>
      <c r="AJ1620" s="0" t="s">
        <v>3622</v>
      </c>
      <c r="AK1620" s="0" t="s">
        <v>3622</v>
      </c>
    </row>
    <row customHeight="1" ht="11.25">
      <c r="A1621" s="0" t="s">
        <v>22</v>
      </c>
      <c r="B1621" s="0" t="s">
        <v>48</v>
      </c>
      <c r="C1621" s="0" t="s">
        <v>50</v>
      </c>
      <c r="D1621" s="0" t="s">
        <v>22</v>
      </c>
      <c r="E1621" s="0" t="s">
        <v>6279</v>
      </c>
      <c r="F1621" s="0" t="s">
        <v>1257</v>
      </c>
      <c r="G1621" s="0" t="s">
        <v>110</v>
      </c>
      <c r="H1621" s="0" t="s">
        <v>110</v>
      </c>
      <c r="I1621" s="0" t="s">
        <v>111</v>
      </c>
      <c r="J1621" s="0" t="s">
        <v>5371</v>
      </c>
      <c r="K1621" s="0" t="s">
        <v>5378</v>
      </c>
      <c r="L1621" s="0" t="s">
        <v>4738</v>
      </c>
      <c r="M1621" s="0" t="s">
        <v>976</v>
      </c>
      <c r="N1621" s="0" t="s">
        <v>98</v>
      </c>
      <c r="O1621" s="0" t="s">
        <v>110</v>
      </c>
      <c r="P1621" s="0" t="s">
        <v>110</v>
      </c>
      <c r="Q1621" s="0" t="s">
        <v>111</v>
      </c>
      <c r="R1621" s="0" t="s">
        <v>5371</v>
      </c>
      <c r="S1621" s="0" t="s">
        <v>5378</v>
      </c>
      <c r="T1621" s="0" t="s">
        <v>3604</v>
      </c>
      <c r="U1621" s="0" t="s">
        <v>3605</v>
      </c>
      <c r="V1621" s="0" t="s">
        <v>3606</v>
      </c>
      <c r="W1621" s="0" t="s">
        <v>3607</v>
      </c>
      <c r="X1621" s="0" t="s">
        <v>3700</v>
      </c>
      <c r="Y1621" s="0" t="s">
        <v>3605</v>
      </c>
      <c r="Z1621" s="0" t="s">
        <v>5786</v>
      </c>
      <c r="AA1621" s="0" t="s">
        <v>5787</v>
      </c>
      <c r="AB1621" s="0" t="s">
        <v>6339</v>
      </c>
      <c r="AC1621" s="0" t="s">
        <v>19</v>
      </c>
      <c r="AD1621" s="0" t="s">
        <v>19</v>
      </c>
      <c r="AE1621" s="0" t="s">
        <v>61</v>
      </c>
      <c r="AF1621" s="0" t="s">
        <v>22</v>
      </c>
      <c r="AG1621" s="0" t="s">
        <v>22</v>
      </c>
      <c r="AH1621" s="0" t="s">
        <v>22</v>
      </c>
      <c r="AI1621" s="0" t="s">
        <v>22</v>
      </c>
      <c r="AJ1621" s="0" t="s">
        <v>3622</v>
      </c>
      <c r="AK1621" s="0" t="s">
        <v>3622</v>
      </c>
    </row>
    <row customHeight="1" ht="11.25">
      <c r="A1622" s="0" t="s">
        <v>22</v>
      </c>
      <c r="B1622" s="0" t="s">
        <v>48</v>
      </c>
      <c r="C1622" s="0" t="s">
        <v>50</v>
      </c>
      <c r="D1622" s="0" t="s">
        <v>22</v>
      </c>
      <c r="E1622" s="0" t="s">
        <v>6279</v>
      </c>
      <c r="F1622" s="0" t="s">
        <v>1257</v>
      </c>
      <c r="G1622" s="0" t="s">
        <v>110</v>
      </c>
      <c r="H1622" s="0" t="s">
        <v>110</v>
      </c>
      <c r="I1622" s="0" t="s">
        <v>111</v>
      </c>
      <c r="J1622" s="0" t="s">
        <v>5371</v>
      </c>
      <c r="K1622" s="0" t="s">
        <v>5378</v>
      </c>
      <c r="L1622" s="0" t="s">
        <v>4496</v>
      </c>
      <c r="M1622" s="0" t="s">
        <v>976</v>
      </c>
      <c r="N1622" s="0" t="s">
        <v>98</v>
      </c>
      <c r="O1622" s="0" t="s">
        <v>110</v>
      </c>
      <c r="P1622" s="0" t="s">
        <v>110</v>
      </c>
      <c r="Q1622" s="0" t="s">
        <v>111</v>
      </c>
      <c r="R1622" s="0" t="s">
        <v>5371</v>
      </c>
      <c r="S1622" s="0" t="s">
        <v>5378</v>
      </c>
      <c r="T1622" s="0" t="s">
        <v>3604</v>
      </c>
      <c r="U1622" s="0" t="s">
        <v>3605</v>
      </c>
      <c r="V1622" s="0" t="s">
        <v>3606</v>
      </c>
      <c r="W1622" s="0" t="s">
        <v>3607</v>
      </c>
      <c r="X1622" s="0" t="s">
        <v>3700</v>
      </c>
      <c r="Y1622" s="0" t="s">
        <v>3605</v>
      </c>
      <c r="Z1622" s="0" t="s">
        <v>5786</v>
      </c>
      <c r="AA1622" s="0" t="s">
        <v>5787</v>
      </c>
      <c r="AB1622" s="0" t="s">
        <v>6349</v>
      </c>
      <c r="AC1622" s="0" t="s">
        <v>19</v>
      </c>
      <c r="AD1622" s="0" t="s">
        <v>19</v>
      </c>
      <c r="AE1622" s="0" t="s">
        <v>61</v>
      </c>
      <c r="AF1622" s="0" t="s">
        <v>22</v>
      </c>
      <c r="AG1622" s="0" t="s">
        <v>22</v>
      </c>
      <c r="AH1622" s="0" t="s">
        <v>22</v>
      </c>
      <c r="AI1622" s="0" t="s">
        <v>22</v>
      </c>
      <c r="AJ1622" s="0" t="s">
        <v>3622</v>
      </c>
      <c r="AK1622" s="0" t="s">
        <v>3622</v>
      </c>
    </row>
    <row customHeight="1" ht="11.25">
      <c r="A1623" s="0" t="s">
        <v>22</v>
      </c>
      <c r="B1623" s="0" t="s">
        <v>48</v>
      </c>
      <c r="C1623" s="0" t="s">
        <v>50</v>
      </c>
      <c r="D1623" s="0" t="s">
        <v>22</v>
      </c>
      <c r="E1623" s="0" t="s">
        <v>6279</v>
      </c>
      <c r="F1623" s="0" t="s">
        <v>1257</v>
      </c>
      <c r="G1623" s="0" t="s">
        <v>110</v>
      </c>
      <c r="H1623" s="0" t="s">
        <v>110</v>
      </c>
      <c r="I1623" s="0" t="s">
        <v>111</v>
      </c>
      <c r="J1623" s="0" t="s">
        <v>5371</v>
      </c>
      <c r="K1623" s="0" t="s">
        <v>5378</v>
      </c>
      <c r="L1623" s="0" t="s">
        <v>6322</v>
      </c>
      <c r="M1623" s="0" t="s">
        <v>976</v>
      </c>
      <c r="N1623" s="0" t="s">
        <v>98</v>
      </c>
      <c r="O1623" s="0" t="s">
        <v>110</v>
      </c>
      <c r="P1623" s="0" t="s">
        <v>110</v>
      </c>
      <c r="Q1623" s="0" t="s">
        <v>111</v>
      </c>
      <c r="R1623" s="0" t="s">
        <v>5371</v>
      </c>
      <c r="S1623" s="0" t="s">
        <v>5378</v>
      </c>
      <c r="T1623" s="0" t="s">
        <v>3604</v>
      </c>
      <c r="U1623" s="0" t="s">
        <v>3605</v>
      </c>
      <c r="V1623" s="0" t="s">
        <v>3606</v>
      </c>
      <c r="W1623" s="0" t="s">
        <v>3607</v>
      </c>
      <c r="X1623" s="0" t="s">
        <v>3700</v>
      </c>
      <c r="Y1623" s="0" t="s">
        <v>3605</v>
      </c>
      <c r="Z1623" s="0" t="s">
        <v>5786</v>
      </c>
      <c r="AA1623" s="0" t="s">
        <v>5787</v>
      </c>
      <c r="AB1623" s="0" t="s">
        <v>6323</v>
      </c>
      <c r="AC1623" s="0" t="s">
        <v>19</v>
      </c>
      <c r="AD1623" s="0" t="s">
        <v>19</v>
      </c>
      <c r="AE1623" s="0" t="s">
        <v>61</v>
      </c>
      <c r="AF1623" s="0" t="s">
        <v>22</v>
      </c>
      <c r="AG1623" s="0" t="s">
        <v>22</v>
      </c>
      <c r="AH1623" s="0" t="s">
        <v>22</v>
      </c>
      <c r="AI1623" s="0" t="s">
        <v>22</v>
      </c>
      <c r="AJ1623" s="0" t="s">
        <v>3622</v>
      </c>
      <c r="AK1623" s="0" t="s">
        <v>3622</v>
      </c>
    </row>
    <row customHeight="1" ht="11.25">
      <c r="A1624" s="0" t="s">
        <v>22</v>
      </c>
      <c r="B1624" s="0" t="s">
        <v>48</v>
      </c>
      <c r="C1624" s="0" t="s">
        <v>50</v>
      </c>
      <c r="D1624" s="0" t="s">
        <v>22</v>
      </c>
      <c r="E1624" s="0" t="s">
        <v>6279</v>
      </c>
      <c r="F1624" s="0" t="s">
        <v>1257</v>
      </c>
      <c r="G1624" s="0" t="s">
        <v>110</v>
      </c>
      <c r="H1624" s="0" t="s">
        <v>110</v>
      </c>
      <c r="I1624" s="0" t="s">
        <v>111</v>
      </c>
      <c r="J1624" s="0" t="s">
        <v>5371</v>
      </c>
      <c r="K1624" s="0" t="s">
        <v>5378</v>
      </c>
      <c r="L1624" s="0" t="s">
        <v>6172</v>
      </c>
      <c r="M1624" s="0" t="s">
        <v>976</v>
      </c>
      <c r="N1624" s="0" t="s">
        <v>98</v>
      </c>
      <c r="O1624" s="0" t="s">
        <v>110</v>
      </c>
      <c r="P1624" s="0" t="s">
        <v>110</v>
      </c>
      <c r="Q1624" s="0" t="s">
        <v>111</v>
      </c>
      <c r="R1624" s="0" t="s">
        <v>5371</v>
      </c>
      <c r="S1624" s="0" t="s">
        <v>5378</v>
      </c>
      <c r="T1624" s="0" t="s">
        <v>3604</v>
      </c>
      <c r="U1624" s="0" t="s">
        <v>3605</v>
      </c>
      <c r="V1624" s="0" t="s">
        <v>3606</v>
      </c>
      <c r="W1624" s="0" t="s">
        <v>3607</v>
      </c>
      <c r="X1624" s="0" t="s">
        <v>3700</v>
      </c>
      <c r="Y1624" s="0" t="s">
        <v>3605</v>
      </c>
      <c r="Z1624" s="0" t="s">
        <v>5786</v>
      </c>
      <c r="AA1624" s="0" t="s">
        <v>5787</v>
      </c>
      <c r="AB1624" s="0" t="s">
        <v>6329</v>
      </c>
      <c r="AC1624" s="0" t="s">
        <v>19</v>
      </c>
      <c r="AD1624" s="0" t="s">
        <v>19</v>
      </c>
      <c r="AE1624" s="0" t="s">
        <v>61</v>
      </c>
      <c r="AF1624" s="0" t="s">
        <v>22</v>
      </c>
      <c r="AG1624" s="0" t="s">
        <v>22</v>
      </c>
      <c r="AH1624" s="0" t="s">
        <v>22</v>
      </c>
      <c r="AI1624" s="0" t="s">
        <v>22</v>
      </c>
      <c r="AJ1624" s="0" t="s">
        <v>3622</v>
      </c>
      <c r="AK1624" s="0" t="s">
        <v>3622</v>
      </c>
    </row>
    <row customHeight="1" ht="11.25">
      <c r="A1625" s="0" t="s">
        <v>22</v>
      </c>
      <c r="B1625" s="0" t="s">
        <v>48</v>
      </c>
      <c r="C1625" s="0" t="s">
        <v>50</v>
      </c>
      <c r="D1625" s="0" t="s">
        <v>22</v>
      </c>
      <c r="E1625" s="0" t="s">
        <v>6279</v>
      </c>
      <c r="F1625" s="0" t="s">
        <v>1257</v>
      </c>
      <c r="G1625" s="0" t="s">
        <v>110</v>
      </c>
      <c r="H1625" s="0" t="s">
        <v>110</v>
      </c>
      <c r="I1625" s="0" t="s">
        <v>111</v>
      </c>
      <c r="J1625" s="0" t="s">
        <v>5371</v>
      </c>
      <c r="K1625" s="0" t="s">
        <v>5378</v>
      </c>
      <c r="L1625" s="0" t="s">
        <v>3958</v>
      </c>
      <c r="M1625" s="0" t="s">
        <v>976</v>
      </c>
      <c r="N1625" s="0" t="s">
        <v>98</v>
      </c>
      <c r="O1625" s="0" t="s">
        <v>110</v>
      </c>
      <c r="P1625" s="0" t="s">
        <v>110</v>
      </c>
      <c r="Q1625" s="0" t="s">
        <v>111</v>
      </c>
      <c r="R1625" s="0" t="s">
        <v>5371</v>
      </c>
      <c r="S1625" s="0" t="s">
        <v>5378</v>
      </c>
      <c r="T1625" s="0" t="s">
        <v>3604</v>
      </c>
      <c r="U1625" s="0" t="s">
        <v>3605</v>
      </c>
      <c r="V1625" s="0" t="s">
        <v>3606</v>
      </c>
      <c r="W1625" s="0" t="s">
        <v>3607</v>
      </c>
      <c r="X1625" s="0" t="s">
        <v>3700</v>
      </c>
      <c r="Y1625" s="0" t="s">
        <v>3605</v>
      </c>
      <c r="Z1625" s="0" t="s">
        <v>5786</v>
      </c>
      <c r="AA1625" s="0" t="s">
        <v>5787</v>
      </c>
      <c r="AB1625" s="0" t="s">
        <v>6353</v>
      </c>
      <c r="AC1625" s="0" t="s">
        <v>19</v>
      </c>
      <c r="AD1625" s="0" t="s">
        <v>19</v>
      </c>
      <c r="AE1625" s="0" t="s">
        <v>61</v>
      </c>
      <c r="AF1625" s="0" t="s">
        <v>22</v>
      </c>
      <c r="AG1625" s="0" t="s">
        <v>22</v>
      </c>
      <c r="AH1625" s="0" t="s">
        <v>22</v>
      </c>
      <c r="AI1625" s="0" t="s">
        <v>22</v>
      </c>
      <c r="AJ1625" s="0" t="s">
        <v>3622</v>
      </c>
      <c r="AK1625" s="0" t="s">
        <v>3622</v>
      </c>
    </row>
    <row customHeight="1" ht="11.25">
      <c r="A1626" s="0" t="s">
        <v>22</v>
      </c>
      <c r="B1626" s="0" t="s">
        <v>48</v>
      </c>
      <c r="C1626" s="0" t="s">
        <v>50</v>
      </c>
      <c r="D1626" s="0" t="s">
        <v>22</v>
      </c>
      <c r="E1626" s="0" t="s">
        <v>6279</v>
      </c>
      <c r="F1626" s="0" t="s">
        <v>1257</v>
      </c>
      <c r="G1626" s="0" t="s">
        <v>110</v>
      </c>
      <c r="H1626" s="0" t="s">
        <v>110</v>
      </c>
      <c r="I1626" s="0" t="s">
        <v>111</v>
      </c>
      <c r="J1626" s="0" t="s">
        <v>5371</v>
      </c>
      <c r="K1626" s="0" t="s">
        <v>5378</v>
      </c>
      <c r="L1626" s="0" t="s">
        <v>6337</v>
      </c>
      <c r="M1626" s="0" t="s">
        <v>976</v>
      </c>
      <c r="N1626" s="0" t="s">
        <v>98</v>
      </c>
      <c r="O1626" s="0" t="s">
        <v>110</v>
      </c>
      <c r="P1626" s="0" t="s">
        <v>110</v>
      </c>
      <c r="Q1626" s="0" t="s">
        <v>111</v>
      </c>
      <c r="R1626" s="0" t="s">
        <v>5371</v>
      </c>
      <c r="S1626" s="0" t="s">
        <v>5378</v>
      </c>
      <c r="T1626" s="0" t="s">
        <v>3604</v>
      </c>
      <c r="U1626" s="0" t="s">
        <v>3605</v>
      </c>
      <c r="V1626" s="0" t="s">
        <v>3606</v>
      </c>
      <c r="W1626" s="0" t="s">
        <v>3607</v>
      </c>
      <c r="X1626" s="0" t="s">
        <v>3700</v>
      </c>
      <c r="Y1626" s="0" t="s">
        <v>3605</v>
      </c>
      <c r="Z1626" s="0" t="s">
        <v>5786</v>
      </c>
      <c r="AA1626" s="0" t="s">
        <v>5787</v>
      </c>
      <c r="AB1626" s="0" t="s">
        <v>6338</v>
      </c>
      <c r="AC1626" s="0" t="s">
        <v>19</v>
      </c>
      <c r="AD1626" s="0" t="s">
        <v>19</v>
      </c>
      <c r="AE1626" s="0" t="s">
        <v>61</v>
      </c>
      <c r="AF1626" s="0" t="s">
        <v>22</v>
      </c>
      <c r="AG1626" s="0" t="s">
        <v>22</v>
      </c>
      <c r="AH1626" s="0" t="s">
        <v>22</v>
      </c>
      <c r="AI1626" s="0" t="s">
        <v>22</v>
      </c>
      <c r="AJ1626" s="0" t="s">
        <v>3622</v>
      </c>
      <c r="AK1626" s="0" t="s">
        <v>3622</v>
      </c>
    </row>
    <row customHeight="1" ht="11.25">
      <c r="A1627" s="0" t="s">
        <v>22</v>
      </c>
      <c r="B1627" s="0" t="s">
        <v>48</v>
      </c>
      <c r="C1627" s="0" t="s">
        <v>50</v>
      </c>
      <c r="D1627" s="0" t="s">
        <v>22</v>
      </c>
      <c r="E1627" s="0" t="s">
        <v>6279</v>
      </c>
      <c r="F1627" s="0" t="s">
        <v>1257</v>
      </c>
      <c r="G1627" s="0" t="s">
        <v>110</v>
      </c>
      <c r="H1627" s="0" t="s">
        <v>110</v>
      </c>
      <c r="I1627" s="0" t="s">
        <v>111</v>
      </c>
      <c r="J1627" s="0" t="s">
        <v>5371</v>
      </c>
      <c r="K1627" s="0" t="s">
        <v>5378</v>
      </c>
      <c r="L1627" s="0" t="s">
        <v>6284</v>
      </c>
      <c r="M1627" s="0" t="s">
        <v>976</v>
      </c>
      <c r="N1627" s="0" t="s">
        <v>98</v>
      </c>
      <c r="O1627" s="0" t="s">
        <v>110</v>
      </c>
      <c r="P1627" s="0" t="s">
        <v>110</v>
      </c>
      <c r="Q1627" s="0" t="s">
        <v>111</v>
      </c>
      <c r="R1627" s="0" t="s">
        <v>5371</v>
      </c>
      <c r="S1627" s="0" t="s">
        <v>5378</v>
      </c>
      <c r="T1627" s="0" t="s">
        <v>3604</v>
      </c>
      <c r="U1627" s="0" t="s">
        <v>3605</v>
      </c>
      <c r="V1627" s="0" t="s">
        <v>3606</v>
      </c>
      <c r="W1627" s="0" t="s">
        <v>3607</v>
      </c>
      <c r="X1627" s="0" t="s">
        <v>3700</v>
      </c>
      <c r="Y1627" s="0" t="s">
        <v>3605</v>
      </c>
      <c r="Z1627" s="0" t="s">
        <v>5786</v>
      </c>
      <c r="AA1627" s="0" t="s">
        <v>5787</v>
      </c>
      <c r="AB1627" s="0" t="s">
        <v>6285</v>
      </c>
      <c r="AC1627" s="0" t="s">
        <v>19</v>
      </c>
      <c r="AD1627" s="0" t="s">
        <v>19</v>
      </c>
      <c r="AE1627" s="0" t="s">
        <v>61</v>
      </c>
      <c r="AF1627" s="0" t="s">
        <v>22</v>
      </c>
      <c r="AG1627" s="0" t="s">
        <v>22</v>
      </c>
      <c r="AH1627" s="0" t="s">
        <v>22</v>
      </c>
      <c r="AI1627" s="0" t="s">
        <v>22</v>
      </c>
      <c r="AJ1627" s="0" t="s">
        <v>3622</v>
      </c>
      <c r="AK1627" s="0" t="s">
        <v>3622</v>
      </c>
    </row>
    <row customHeight="1" ht="11.25">
      <c r="A1628" s="0" t="s">
        <v>22</v>
      </c>
      <c r="B1628" s="0" t="s">
        <v>48</v>
      </c>
      <c r="C1628" s="0" t="s">
        <v>50</v>
      </c>
      <c r="D1628" s="0" t="s">
        <v>22</v>
      </c>
      <c r="E1628" s="0" t="s">
        <v>6279</v>
      </c>
      <c r="F1628" s="0" t="s">
        <v>1257</v>
      </c>
      <c r="G1628" s="0" t="s">
        <v>110</v>
      </c>
      <c r="H1628" s="0" t="s">
        <v>110</v>
      </c>
      <c r="I1628" s="0" t="s">
        <v>111</v>
      </c>
      <c r="J1628" s="0" t="s">
        <v>5371</v>
      </c>
      <c r="K1628" s="0" t="s">
        <v>5378</v>
      </c>
      <c r="L1628" s="0" t="s">
        <v>4042</v>
      </c>
      <c r="M1628" s="0" t="s">
        <v>976</v>
      </c>
      <c r="N1628" s="0" t="s">
        <v>98</v>
      </c>
      <c r="O1628" s="0" t="s">
        <v>110</v>
      </c>
      <c r="P1628" s="0" t="s">
        <v>110</v>
      </c>
      <c r="Q1628" s="0" t="s">
        <v>111</v>
      </c>
      <c r="R1628" s="0" t="s">
        <v>5371</v>
      </c>
      <c r="S1628" s="0" t="s">
        <v>5378</v>
      </c>
      <c r="T1628" s="0" t="s">
        <v>3604</v>
      </c>
      <c r="U1628" s="0" t="s">
        <v>3605</v>
      </c>
      <c r="V1628" s="0" t="s">
        <v>3606</v>
      </c>
      <c r="W1628" s="0" t="s">
        <v>3607</v>
      </c>
      <c r="X1628" s="0" t="s">
        <v>3700</v>
      </c>
      <c r="Y1628" s="0" t="s">
        <v>3605</v>
      </c>
      <c r="Z1628" s="0" t="s">
        <v>5786</v>
      </c>
      <c r="AA1628" s="0" t="s">
        <v>5787</v>
      </c>
      <c r="AB1628" s="0" t="s">
        <v>6324</v>
      </c>
      <c r="AC1628" s="0" t="s">
        <v>19</v>
      </c>
      <c r="AD1628" s="0" t="s">
        <v>19</v>
      </c>
      <c r="AE1628" s="0" t="s">
        <v>61</v>
      </c>
      <c r="AF1628" s="0" t="s">
        <v>22</v>
      </c>
      <c r="AG1628" s="0" t="s">
        <v>22</v>
      </c>
      <c r="AH1628" s="0" t="s">
        <v>22</v>
      </c>
      <c r="AI1628" s="0" t="s">
        <v>22</v>
      </c>
      <c r="AJ1628" s="0" t="s">
        <v>3622</v>
      </c>
      <c r="AK1628" s="0" t="s">
        <v>3622</v>
      </c>
    </row>
    <row customHeight="1" ht="11.25">
      <c r="A1629" s="0" t="s">
        <v>22</v>
      </c>
      <c r="B1629" s="0" t="s">
        <v>48</v>
      </c>
      <c r="C1629" s="0" t="s">
        <v>50</v>
      </c>
      <c r="D1629" s="0" t="s">
        <v>22</v>
      </c>
      <c r="E1629" s="0" t="s">
        <v>6279</v>
      </c>
      <c r="F1629" s="0" t="s">
        <v>1257</v>
      </c>
      <c r="G1629" s="0" t="s">
        <v>110</v>
      </c>
      <c r="H1629" s="0" t="s">
        <v>110</v>
      </c>
      <c r="I1629" s="0" t="s">
        <v>111</v>
      </c>
      <c r="J1629" s="0" t="s">
        <v>5371</v>
      </c>
      <c r="K1629" s="0" t="s">
        <v>5378</v>
      </c>
      <c r="L1629" s="0" t="s">
        <v>5373</v>
      </c>
      <c r="M1629" s="0" t="s">
        <v>976</v>
      </c>
      <c r="N1629" s="0" t="s">
        <v>98</v>
      </c>
      <c r="O1629" s="0" t="s">
        <v>110</v>
      </c>
      <c r="P1629" s="0" t="s">
        <v>110</v>
      </c>
      <c r="Q1629" s="0" t="s">
        <v>111</v>
      </c>
      <c r="R1629" s="0" t="s">
        <v>5371</v>
      </c>
      <c r="S1629" s="0" t="s">
        <v>5378</v>
      </c>
      <c r="T1629" s="0" t="s">
        <v>3604</v>
      </c>
      <c r="U1629" s="0" t="s">
        <v>3605</v>
      </c>
      <c r="V1629" s="0" t="s">
        <v>3606</v>
      </c>
      <c r="W1629" s="0" t="s">
        <v>3607</v>
      </c>
      <c r="X1629" s="0" t="s">
        <v>3608</v>
      </c>
      <c r="Y1629" s="0" t="s">
        <v>3605</v>
      </c>
      <c r="Z1629" s="0" t="s">
        <v>6340</v>
      </c>
      <c r="AA1629" s="0" t="s">
        <v>5390</v>
      </c>
      <c r="AB1629" s="0" t="s">
        <v>6341</v>
      </c>
      <c r="AC1629" s="0" t="s">
        <v>19</v>
      </c>
      <c r="AD1629" s="0" t="s">
        <v>19</v>
      </c>
      <c r="AE1629" s="0" t="s">
        <v>61</v>
      </c>
      <c r="AF1629" s="0" t="s">
        <v>22</v>
      </c>
      <c r="AG1629" s="0" t="s">
        <v>22</v>
      </c>
      <c r="AH1629" s="0" t="s">
        <v>22</v>
      </c>
      <c r="AI1629" s="0" t="s">
        <v>22</v>
      </c>
      <c r="AJ1629" s="0" t="s">
        <v>3622</v>
      </c>
      <c r="AK1629" s="0" t="s">
        <v>3622</v>
      </c>
    </row>
    <row customHeight="1" ht="11.25">
      <c r="A1630" s="0" t="s">
        <v>22</v>
      </c>
      <c r="B1630" s="0" t="s">
        <v>48</v>
      </c>
      <c r="C1630" s="0" t="s">
        <v>50</v>
      </c>
      <c r="D1630" s="0" t="s">
        <v>22</v>
      </c>
      <c r="E1630" s="0" t="s">
        <v>6279</v>
      </c>
      <c r="F1630" s="0" t="s">
        <v>1257</v>
      </c>
      <c r="G1630" s="0" t="s">
        <v>110</v>
      </c>
      <c r="H1630" s="0" t="s">
        <v>110</v>
      </c>
      <c r="I1630" s="0" t="s">
        <v>111</v>
      </c>
      <c r="J1630" s="0" t="s">
        <v>5371</v>
      </c>
      <c r="K1630" s="0" t="s">
        <v>5378</v>
      </c>
      <c r="L1630" s="0" t="s">
        <v>6286</v>
      </c>
      <c r="M1630" s="0" t="s">
        <v>976</v>
      </c>
      <c r="N1630" s="0" t="s">
        <v>98</v>
      </c>
      <c r="O1630" s="0" t="s">
        <v>110</v>
      </c>
      <c r="P1630" s="0" t="s">
        <v>110</v>
      </c>
      <c r="Q1630" s="0" t="s">
        <v>111</v>
      </c>
      <c r="R1630" s="0" t="s">
        <v>5371</v>
      </c>
      <c r="S1630" s="0" t="s">
        <v>5378</v>
      </c>
      <c r="T1630" s="0" t="s">
        <v>3604</v>
      </c>
      <c r="U1630" s="0" t="s">
        <v>3605</v>
      </c>
      <c r="V1630" s="0" t="s">
        <v>3606</v>
      </c>
      <c r="W1630" s="0" t="s">
        <v>3607</v>
      </c>
      <c r="X1630" s="0" t="s">
        <v>3700</v>
      </c>
      <c r="Y1630" s="0" t="s">
        <v>3605</v>
      </c>
      <c r="Z1630" s="0" t="s">
        <v>5786</v>
      </c>
      <c r="AA1630" s="0" t="s">
        <v>5787</v>
      </c>
      <c r="AB1630" s="0" t="s">
        <v>6287</v>
      </c>
      <c r="AC1630" s="0" t="s">
        <v>19</v>
      </c>
      <c r="AD1630" s="0" t="s">
        <v>19</v>
      </c>
      <c r="AE1630" s="0" t="s">
        <v>61</v>
      </c>
      <c r="AF1630" s="0" t="s">
        <v>22</v>
      </c>
      <c r="AG1630" s="0" t="s">
        <v>22</v>
      </c>
      <c r="AH1630" s="0" t="s">
        <v>22</v>
      </c>
      <c r="AI1630" s="0" t="s">
        <v>22</v>
      </c>
      <c r="AJ1630" s="0" t="s">
        <v>3622</v>
      </c>
      <c r="AK1630" s="0" t="s">
        <v>3622</v>
      </c>
    </row>
    <row customHeight="1" ht="11.25">
      <c r="A1631" s="0" t="s">
        <v>22</v>
      </c>
      <c r="B1631" s="0" t="s">
        <v>48</v>
      </c>
      <c r="C1631" s="0" t="s">
        <v>50</v>
      </c>
      <c r="D1631" s="0" t="s">
        <v>22</v>
      </c>
      <c r="E1631" s="0" t="s">
        <v>6279</v>
      </c>
      <c r="F1631" s="0" t="s">
        <v>1257</v>
      </c>
      <c r="G1631" s="0" t="s">
        <v>110</v>
      </c>
      <c r="H1631" s="0" t="s">
        <v>110</v>
      </c>
      <c r="I1631" s="0" t="s">
        <v>111</v>
      </c>
      <c r="J1631" s="0" t="s">
        <v>5371</v>
      </c>
      <c r="K1631" s="0" t="s">
        <v>5378</v>
      </c>
      <c r="L1631" s="0" t="s">
        <v>6350</v>
      </c>
      <c r="M1631" s="0" t="s">
        <v>976</v>
      </c>
      <c r="N1631" s="0" t="s">
        <v>98</v>
      </c>
      <c r="O1631" s="0" t="s">
        <v>110</v>
      </c>
      <c r="P1631" s="0" t="s">
        <v>110</v>
      </c>
      <c r="Q1631" s="0" t="s">
        <v>111</v>
      </c>
      <c r="R1631" s="0" t="s">
        <v>5371</v>
      </c>
      <c r="S1631" s="0" t="s">
        <v>5378</v>
      </c>
      <c r="T1631" s="0" t="s">
        <v>3604</v>
      </c>
      <c r="U1631" s="0" t="s">
        <v>3605</v>
      </c>
      <c r="V1631" s="0" t="s">
        <v>3606</v>
      </c>
      <c r="W1631" s="0" t="s">
        <v>3607</v>
      </c>
      <c r="X1631" s="0" t="s">
        <v>3700</v>
      </c>
      <c r="Y1631" s="0" t="s">
        <v>3605</v>
      </c>
      <c r="Z1631" s="0" t="s">
        <v>5786</v>
      </c>
      <c r="AA1631" s="0" t="s">
        <v>5787</v>
      </c>
      <c r="AB1631" s="0" t="s">
        <v>6066</v>
      </c>
      <c r="AC1631" s="0" t="s">
        <v>19</v>
      </c>
      <c r="AD1631" s="0" t="s">
        <v>19</v>
      </c>
      <c r="AE1631" s="0" t="s">
        <v>61</v>
      </c>
      <c r="AF1631" s="0" t="s">
        <v>22</v>
      </c>
      <c r="AG1631" s="0" t="s">
        <v>22</v>
      </c>
      <c r="AH1631" s="0" t="s">
        <v>22</v>
      </c>
      <c r="AI1631" s="0" t="s">
        <v>22</v>
      </c>
      <c r="AJ1631" s="0" t="s">
        <v>3622</v>
      </c>
      <c r="AK1631" s="0" t="s">
        <v>3622</v>
      </c>
    </row>
    <row customHeight="1" ht="11.25">
      <c r="A1632" s="0" t="s">
        <v>22</v>
      </c>
      <c r="B1632" s="0" t="s">
        <v>48</v>
      </c>
      <c r="C1632" s="0" t="s">
        <v>50</v>
      </c>
      <c r="D1632" s="0" t="s">
        <v>22</v>
      </c>
      <c r="E1632" s="0" t="s">
        <v>6279</v>
      </c>
      <c r="F1632" s="0" t="s">
        <v>1257</v>
      </c>
      <c r="G1632" s="0" t="s">
        <v>110</v>
      </c>
      <c r="H1632" s="0" t="s">
        <v>110</v>
      </c>
      <c r="I1632" s="0" t="s">
        <v>111</v>
      </c>
      <c r="J1632" s="0" t="s">
        <v>5371</v>
      </c>
      <c r="K1632" s="0" t="s">
        <v>5378</v>
      </c>
      <c r="L1632" s="0" t="s">
        <v>6298</v>
      </c>
      <c r="M1632" s="0" t="s">
        <v>976</v>
      </c>
      <c r="N1632" s="0" t="s">
        <v>98</v>
      </c>
      <c r="O1632" s="0" t="s">
        <v>110</v>
      </c>
      <c r="P1632" s="0" t="s">
        <v>110</v>
      </c>
      <c r="Q1632" s="0" t="s">
        <v>111</v>
      </c>
      <c r="R1632" s="0" t="s">
        <v>5371</v>
      </c>
      <c r="S1632" s="0" t="s">
        <v>5378</v>
      </c>
      <c r="T1632" s="0" t="s">
        <v>3604</v>
      </c>
      <c r="U1632" s="0" t="s">
        <v>3605</v>
      </c>
      <c r="V1632" s="0" t="s">
        <v>3606</v>
      </c>
      <c r="W1632" s="0" t="s">
        <v>3607</v>
      </c>
      <c r="X1632" s="0" t="s">
        <v>3700</v>
      </c>
      <c r="Y1632" s="0" t="s">
        <v>3605</v>
      </c>
      <c r="Z1632" s="0" t="s">
        <v>5786</v>
      </c>
      <c r="AA1632" s="0" t="s">
        <v>5787</v>
      </c>
      <c r="AB1632" s="0" t="s">
        <v>6299</v>
      </c>
      <c r="AC1632" s="0" t="s">
        <v>19</v>
      </c>
      <c r="AD1632" s="0" t="s">
        <v>19</v>
      </c>
      <c r="AE1632" s="0" t="s">
        <v>61</v>
      </c>
      <c r="AF1632" s="0" t="s">
        <v>22</v>
      </c>
      <c r="AG1632" s="0" t="s">
        <v>22</v>
      </c>
      <c r="AH1632" s="0" t="s">
        <v>22</v>
      </c>
      <c r="AI1632" s="0" t="s">
        <v>22</v>
      </c>
      <c r="AJ1632" s="0" t="s">
        <v>3622</v>
      </c>
      <c r="AK1632" s="0" t="s">
        <v>3622</v>
      </c>
    </row>
    <row customHeight="1" ht="11.25">
      <c r="A1633" s="0" t="s">
        <v>22</v>
      </c>
      <c r="B1633" s="0" t="s">
        <v>48</v>
      </c>
      <c r="C1633" s="0" t="s">
        <v>50</v>
      </c>
      <c r="D1633" s="0" t="s">
        <v>22</v>
      </c>
      <c r="E1633" s="0" t="s">
        <v>6279</v>
      </c>
      <c r="F1633" s="0" t="s">
        <v>1257</v>
      </c>
      <c r="G1633" s="0" t="s">
        <v>110</v>
      </c>
      <c r="H1633" s="0" t="s">
        <v>110</v>
      </c>
      <c r="I1633" s="0" t="s">
        <v>111</v>
      </c>
      <c r="J1633" s="0" t="s">
        <v>5371</v>
      </c>
      <c r="K1633" s="0" t="s">
        <v>5378</v>
      </c>
      <c r="L1633" s="0" t="s">
        <v>6314</v>
      </c>
      <c r="M1633" s="0" t="s">
        <v>976</v>
      </c>
      <c r="N1633" s="0" t="s">
        <v>98</v>
      </c>
      <c r="O1633" s="0" t="s">
        <v>110</v>
      </c>
      <c r="P1633" s="0" t="s">
        <v>110</v>
      </c>
      <c r="Q1633" s="0" t="s">
        <v>111</v>
      </c>
      <c r="R1633" s="0" t="s">
        <v>5371</v>
      </c>
      <c r="S1633" s="0" t="s">
        <v>5378</v>
      </c>
      <c r="T1633" s="0" t="s">
        <v>3604</v>
      </c>
      <c r="U1633" s="0" t="s">
        <v>3605</v>
      </c>
      <c r="V1633" s="0" t="s">
        <v>3606</v>
      </c>
      <c r="W1633" s="0" t="s">
        <v>3607</v>
      </c>
      <c r="X1633" s="0" t="s">
        <v>3700</v>
      </c>
      <c r="Y1633" s="0" t="s">
        <v>3605</v>
      </c>
      <c r="Z1633" s="0" t="s">
        <v>5786</v>
      </c>
      <c r="AA1633" s="0" t="s">
        <v>5787</v>
      </c>
      <c r="AB1633" s="0" t="s">
        <v>6315</v>
      </c>
      <c r="AC1633" s="0" t="s">
        <v>19</v>
      </c>
      <c r="AD1633" s="0" t="s">
        <v>19</v>
      </c>
      <c r="AE1633" s="0" t="s">
        <v>61</v>
      </c>
      <c r="AF1633" s="0" t="s">
        <v>22</v>
      </c>
      <c r="AG1633" s="0" t="s">
        <v>22</v>
      </c>
      <c r="AH1633" s="0" t="s">
        <v>22</v>
      </c>
      <c r="AI1633" s="0" t="s">
        <v>22</v>
      </c>
      <c r="AJ1633" s="0" t="s">
        <v>3622</v>
      </c>
      <c r="AK1633" s="0" t="s">
        <v>3622</v>
      </c>
    </row>
    <row customHeight="1" ht="11.25">
      <c r="A1634" s="0" t="s">
        <v>22</v>
      </c>
      <c r="B1634" s="0" t="s">
        <v>48</v>
      </c>
      <c r="C1634" s="0" t="s">
        <v>50</v>
      </c>
      <c r="D1634" s="0" t="s">
        <v>22</v>
      </c>
      <c r="E1634" s="0" t="s">
        <v>6279</v>
      </c>
      <c r="F1634" s="0" t="s">
        <v>1257</v>
      </c>
      <c r="G1634" s="0" t="s">
        <v>110</v>
      </c>
      <c r="H1634" s="0" t="s">
        <v>110</v>
      </c>
      <c r="I1634" s="0" t="s">
        <v>111</v>
      </c>
      <c r="J1634" s="0" t="s">
        <v>5371</v>
      </c>
      <c r="K1634" s="0" t="s">
        <v>5378</v>
      </c>
      <c r="L1634" s="0" t="s">
        <v>6335</v>
      </c>
      <c r="M1634" s="0" t="s">
        <v>976</v>
      </c>
      <c r="N1634" s="0" t="s">
        <v>98</v>
      </c>
      <c r="O1634" s="0" t="s">
        <v>110</v>
      </c>
      <c r="P1634" s="0" t="s">
        <v>110</v>
      </c>
      <c r="Q1634" s="0" t="s">
        <v>111</v>
      </c>
      <c r="R1634" s="0" t="s">
        <v>5371</v>
      </c>
      <c r="S1634" s="0" t="s">
        <v>5378</v>
      </c>
      <c r="T1634" s="0" t="s">
        <v>3604</v>
      </c>
      <c r="U1634" s="0" t="s">
        <v>3605</v>
      </c>
      <c r="V1634" s="0" t="s">
        <v>3606</v>
      </c>
      <c r="W1634" s="0" t="s">
        <v>3607</v>
      </c>
      <c r="X1634" s="0" t="s">
        <v>3700</v>
      </c>
      <c r="Y1634" s="0" t="s">
        <v>3605</v>
      </c>
      <c r="Z1634" s="0" t="s">
        <v>5786</v>
      </c>
      <c r="AA1634" s="0" t="s">
        <v>5787</v>
      </c>
      <c r="AB1634" s="0" t="s">
        <v>6336</v>
      </c>
      <c r="AC1634" s="0" t="s">
        <v>19</v>
      </c>
      <c r="AD1634" s="0" t="s">
        <v>19</v>
      </c>
      <c r="AE1634" s="0" t="s">
        <v>61</v>
      </c>
      <c r="AF1634" s="0" t="s">
        <v>22</v>
      </c>
      <c r="AG1634" s="0" t="s">
        <v>22</v>
      </c>
      <c r="AH1634" s="0" t="s">
        <v>22</v>
      </c>
      <c r="AI1634" s="0" t="s">
        <v>22</v>
      </c>
      <c r="AJ1634" s="0" t="s">
        <v>3622</v>
      </c>
      <c r="AK1634" s="0" t="s">
        <v>3622</v>
      </c>
    </row>
    <row customHeight="1" ht="11.25">
      <c r="A1635" s="0" t="s">
        <v>22</v>
      </c>
      <c r="B1635" s="0" t="s">
        <v>48</v>
      </c>
      <c r="C1635" s="0" t="s">
        <v>50</v>
      </c>
      <c r="D1635" s="0" t="s">
        <v>22</v>
      </c>
      <c r="E1635" s="0" t="s">
        <v>6279</v>
      </c>
      <c r="F1635" s="0" t="s">
        <v>1257</v>
      </c>
      <c r="G1635" s="0" t="s">
        <v>110</v>
      </c>
      <c r="H1635" s="0" t="s">
        <v>110</v>
      </c>
      <c r="I1635" s="0" t="s">
        <v>111</v>
      </c>
      <c r="J1635" s="0" t="s">
        <v>5371</v>
      </c>
      <c r="K1635" s="0" t="s">
        <v>5378</v>
      </c>
      <c r="L1635" s="0" t="s">
        <v>4720</v>
      </c>
      <c r="M1635" s="0" t="s">
        <v>976</v>
      </c>
      <c r="N1635" s="0" t="s">
        <v>98</v>
      </c>
      <c r="O1635" s="0" t="s">
        <v>110</v>
      </c>
      <c r="P1635" s="0" t="s">
        <v>110</v>
      </c>
      <c r="Q1635" s="0" t="s">
        <v>111</v>
      </c>
      <c r="R1635" s="0" t="s">
        <v>5371</v>
      </c>
      <c r="S1635" s="0" t="s">
        <v>5378</v>
      </c>
      <c r="T1635" s="0" t="s">
        <v>3604</v>
      </c>
      <c r="U1635" s="0" t="s">
        <v>3605</v>
      </c>
      <c r="V1635" s="0" t="s">
        <v>3606</v>
      </c>
      <c r="W1635" s="0" t="s">
        <v>3607</v>
      </c>
      <c r="X1635" s="0" t="s">
        <v>3700</v>
      </c>
      <c r="Y1635" s="0" t="s">
        <v>3605</v>
      </c>
      <c r="Z1635" s="0" t="s">
        <v>5786</v>
      </c>
      <c r="AA1635" s="0" t="s">
        <v>5787</v>
      </c>
      <c r="AB1635" s="0" t="s">
        <v>6283</v>
      </c>
      <c r="AC1635" s="0" t="s">
        <v>19</v>
      </c>
      <c r="AD1635" s="0" t="s">
        <v>19</v>
      </c>
      <c r="AE1635" s="0" t="s">
        <v>61</v>
      </c>
      <c r="AF1635" s="0" t="s">
        <v>22</v>
      </c>
      <c r="AG1635" s="0" t="s">
        <v>22</v>
      </c>
      <c r="AH1635" s="0" t="s">
        <v>22</v>
      </c>
      <c r="AI1635" s="0" t="s">
        <v>22</v>
      </c>
      <c r="AJ1635" s="0" t="s">
        <v>3622</v>
      </c>
      <c r="AK1635" s="0" t="s">
        <v>3622</v>
      </c>
    </row>
    <row customHeight="1" ht="11.25">
      <c r="A1636" s="0" t="s">
        <v>22</v>
      </c>
      <c r="B1636" s="0" t="s">
        <v>48</v>
      </c>
      <c r="C1636" s="0" t="s">
        <v>50</v>
      </c>
      <c r="D1636" s="0" t="s">
        <v>22</v>
      </c>
      <c r="E1636" s="0" t="s">
        <v>6279</v>
      </c>
      <c r="F1636" s="0" t="s">
        <v>1257</v>
      </c>
      <c r="G1636" s="0" t="s">
        <v>110</v>
      </c>
      <c r="H1636" s="0" t="s">
        <v>110</v>
      </c>
      <c r="I1636" s="0" t="s">
        <v>111</v>
      </c>
      <c r="J1636" s="0" t="s">
        <v>5371</v>
      </c>
      <c r="K1636" s="0" t="s">
        <v>5378</v>
      </c>
      <c r="L1636" s="0" t="s">
        <v>6300</v>
      </c>
      <c r="M1636" s="0" t="s">
        <v>976</v>
      </c>
      <c r="N1636" s="0" t="s">
        <v>98</v>
      </c>
      <c r="O1636" s="0" t="s">
        <v>110</v>
      </c>
      <c r="P1636" s="0" t="s">
        <v>110</v>
      </c>
      <c r="Q1636" s="0" t="s">
        <v>111</v>
      </c>
      <c r="R1636" s="0" t="s">
        <v>5371</v>
      </c>
      <c r="S1636" s="0" t="s">
        <v>5378</v>
      </c>
      <c r="T1636" s="0" t="s">
        <v>3604</v>
      </c>
      <c r="U1636" s="0" t="s">
        <v>3605</v>
      </c>
      <c r="V1636" s="0" t="s">
        <v>3606</v>
      </c>
      <c r="W1636" s="0" t="s">
        <v>3607</v>
      </c>
      <c r="X1636" s="0" t="s">
        <v>3700</v>
      </c>
      <c r="Y1636" s="0" t="s">
        <v>3605</v>
      </c>
      <c r="Z1636" s="0" t="s">
        <v>5786</v>
      </c>
      <c r="AA1636" s="0" t="s">
        <v>5787</v>
      </c>
      <c r="AB1636" s="0" t="s">
        <v>6301</v>
      </c>
      <c r="AC1636" s="0" t="s">
        <v>19</v>
      </c>
      <c r="AD1636" s="0" t="s">
        <v>19</v>
      </c>
      <c r="AE1636" s="0" t="s">
        <v>61</v>
      </c>
      <c r="AF1636" s="0" t="s">
        <v>22</v>
      </c>
      <c r="AG1636" s="0" t="s">
        <v>22</v>
      </c>
      <c r="AH1636" s="0" t="s">
        <v>22</v>
      </c>
      <c r="AI1636" s="0" t="s">
        <v>22</v>
      </c>
      <c r="AJ1636" s="0" t="s">
        <v>3622</v>
      </c>
      <c r="AK1636" s="0" t="s">
        <v>3622</v>
      </c>
    </row>
    <row customHeight="1" ht="11.25">
      <c r="A1637" s="0" t="s">
        <v>22</v>
      </c>
      <c r="B1637" s="0" t="s">
        <v>48</v>
      </c>
      <c r="C1637" s="0" t="s">
        <v>50</v>
      </c>
      <c r="D1637" s="0" t="s">
        <v>22</v>
      </c>
      <c r="E1637" s="0" t="s">
        <v>6279</v>
      </c>
      <c r="F1637" s="0" t="s">
        <v>1257</v>
      </c>
      <c r="G1637" s="0" t="s">
        <v>110</v>
      </c>
      <c r="H1637" s="0" t="s">
        <v>110</v>
      </c>
      <c r="I1637" s="0" t="s">
        <v>111</v>
      </c>
      <c r="J1637" s="0" t="s">
        <v>5371</v>
      </c>
      <c r="K1637" s="0" t="s">
        <v>5378</v>
      </c>
      <c r="L1637" s="0" t="s">
        <v>6302</v>
      </c>
      <c r="M1637" s="0" t="s">
        <v>976</v>
      </c>
      <c r="N1637" s="0" t="s">
        <v>98</v>
      </c>
      <c r="O1637" s="0" t="s">
        <v>110</v>
      </c>
      <c r="P1637" s="0" t="s">
        <v>110</v>
      </c>
      <c r="Q1637" s="0" t="s">
        <v>111</v>
      </c>
      <c r="R1637" s="0" t="s">
        <v>5371</v>
      </c>
      <c r="S1637" s="0" t="s">
        <v>5378</v>
      </c>
      <c r="T1637" s="0" t="s">
        <v>3604</v>
      </c>
      <c r="U1637" s="0" t="s">
        <v>3605</v>
      </c>
      <c r="V1637" s="0" t="s">
        <v>3606</v>
      </c>
      <c r="W1637" s="0" t="s">
        <v>3607</v>
      </c>
      <c r="X1637" s="0" t="s">
        <v>3700</v>
      </c>
      <c r="Y1637" s="0" t="s">
        <v>3605</v>
      </c>
      <c r="Z1637" s="0" t="s">
        <v>5786</v>
      </c>
      <c r="AA1637" s="0" t="s">
        <v>5787</v>
      </c>
      <c r="AB1637" s="0" t="s">
        <v>6303</v>
      </c>
      <c r="AC1637" s="0" t="s">
        <v>19</v>
      </c>
      <c r="AD1637" s="0" t="s">
        <v>19</v>
      </c>
      <c r="AE1637" s="0" t="s">
        <v>61</v>
      </c>
      <c r="AF1637" s="0" t="s">
        <v>22</v>
      </c>
      <c r="AG1637" s="0" t="s">
        <v>22</v>
      </c>
      <c r="AH1637" s="0" t="s">
        <v>22</v>
      </c>
      <c r="AI1637" s="0" t="s">
        <v>22</v>
      </c>
      <c r="AJ1637" s="0" t="s">
        <v>3622</v>
      </c>
      <c r="AK1637" s="0" t="s">
        <v>3622</v>
      </c>
    </row>
    <row customHeight="1" ht="11.25">
      <c r="A1638" s="0" t="s">
        <v>22</v>
      </c>
      <c r="B1638" s="0" t="s">
        <v>48</v>
      </c>
      <c r="C1638" s="0" t="s">
        <v>50</v>
      </c>
      <c r="D1638" s="0" t="s">
        <v>22</v>
      </c>
      <c r="E1638" s="0" t="s">
        <v>6279</v>
      </c>
      <c r="F1638" s="0" t="s">
        <v>1257</v>
      </c>
      <c r="G1638" s="0" t="s">
        <v>110</v>
      </c>
      <c r="H1638" s="0" t="s">
        <v>110</v>
      </c>
      <c r="I1638" s="0" t="s">
        <v>111</v>
      </c>
      <c r="J1638" s="0" t="s">
        <v>5371</v>
      </c>
      <c r="K1638" s="0" t="s">
        <v>5378</v>
      </c>
      <c r="L1638" s="0" t="s">
        <v>6292</v>
      </c>
      <c r="M1638" s="0" t="s">
        <v>976</v>
      </c>
      <c r="N1638" s="0" t="s">
        <v>98</v>
      </c>
      <c r="O1638" s="0" t="s">
        <v>110</v>
      </c>
      <c r="P1638" s="0" t="s">
        <v>110</v>
      </c>
      <c r="Q1638" s="0" t="s">
        <v>111</v>
      </c>
      <c r="R1638" s="0" t="s">
        <v>5371</v>
      </c>
      <c r="S1638" s="0" t="s">
        <v>5378</v>
      </c>
      <c r="T1638" s="0" t="s">
        <v>3604</v>
      </c>
      <c r="U1638" s="0" t="s">
        <v>3605</v>
      </c>
      <c r="V1638" s="0" t="s">
        <v>3606</v>
      </c>
      <c r="W1638" s="0" t="s">
        <v>3607</v>
      </c>
      <c r="X1638" s="0" t="s">
        <v>3700</v>
      </c>
      <c r="Y1638" s="0" t="s">
        <v>3605</v>
      </c>
      <c r="Z1638" s="0" t="s">
        <v>5786</v>
      </c>
      <c r="AA1638" s="0" t="s">
        <v>5787</v>
      </c>
      <c r="AB1638" s="0" t="s">
        <v>6293</v>
      </c>
      <c r="AC1638" s="0" t="s">
        <v>19</v>
      </c>
      <c r="AD1638" s="0" t="s">
        <v>19</v>
      </c>
      <c r="AE1638" s="0" t="s">
        <v>61</v>
      </c>
      <c r="AF1638" s="0" t="s">
        <v>22</v>
      </c>
      <c r="AG1638" s="0" t="s">
        <v>22</v>
      </c>
      <c r="AH1638" s="0" t="s">
        <v>22</v>
      </c>
      <c r="AI1638" s="0" t="s">
        <v>22</v>
      </c>
      <c r="AJ1638" s="0" t="s">
        <v>3622</v>
      </c>
      <c r="AK1638" s="0" t="s">
        <v>3622</v>
      </c>
    </row>
    <row customHeight="1" ht="11.25">
      <c r="A1639" s="0" t="s">
        <v>22</v>
      </c>
      <c r="B1639" s="0" t="s">
        <v>48</v>
      </c>
      <c r="C1639" s="0" t="s">
        <v>50</v>
      </c>
      <c r="D1639" s="0" t="s">
        <v>22</v>
      </c>
      <c r="E1639" s="0" t="s">
        <v>6279</v>
      </c>
      <c r="F1639" s="0" t="s">
        <v>1257</v>
      </c>
      <c r="G1639" s="0" t="s">
        <v>110</v>
      </c>
      <c r="H1639" s="0" t="s">
        <v>110</v>
      </c>
      <c r="I1639" s="0" t="s">
        <v>111</v>
      </c>
      <c r="J1639" s="0" t="s">
        <v>5371</v>
      </c>
      <c r="K1639" s="0" t="s">
        <v>5378</v>
      </c>
      <c r="L1639" s="0" t="s">
        <v>5226</v>
      </c>
      <c r="M1639" s="0" t="s">
        <v>976</v>
      </c>
      <c r="N1639" s="0" t="s">
        <v>98</v>
      </c>
      <c r="O1639" s="0" t="s">
        <v>110</v>
      </c>
      <c r="P1639" s="0" t="s">
        <v>110</v>
      </c>
      <c r="Q1639" s="0" t="s">
        <v>111</v>
      </c>
      <c r="R1639" s="0" t="s">
        <v>5371</v>
      </c>
      <c r="S1639" s="0" t="s">
        <v>5378</v>
      </c>
      <c r="T1639" s="0" t="s">
        <v>3604</v>
      </c>
      <c r="U1639" s="0" t="s">
        <v>3605</v>
      </c>
      <c r="V1639" s="0" t="s">
        <v>3606</v>
      </c>
      <c r="W1639" s="0" t="s">
        <v>3607</v>
      </c>
      <c r="X1639" s="0" t="s">
        <v>3700</v>
      </c>
      <c r="Y1639" s="0" t="s">
        <v>3605</v>
      </c>
      <c r="Z1639" s="0" t="s">
        <v>5786</v>
      </c>
      <c r="AA1639" s="0" t="s">
        <v>5787</v>
      </c>
      <c r="AB1639" s="0" t="s">
        <v>6306</v>
      </c>
      <c r="AC1639" s="0" t="s">
        <v>19</v>
      </c>
      <c r="AD1639" s="0" t="s">
        <v>19</v>
      </c>
      <c r="AE1639" s="0" t="s">
        <v>61</v>
      </c>
      <c r="AF1639" s="0" t="s">
        <v>22</v>
      </c>
      <c r="AG1639" s="0" t="s">
        <v>22</v>
      </c>
      <c r="AH1639" s="0" t="s">
        <v>22</v>
      </c>
      <c r="AI1639" s="0" t="s">
        <v>22</v>
      </c>
      <c r="AJ1639" s="0" t="s">
        <v>3622</v>
      </c>
      <c r="AK1639" s="0" t="s">
        <v>3622</v>
      </c>
    </row>
    <row customHeight="1" ht="11.25">
      <c r="A1640" s="0" t="s">
        <v>22</v>
      </c>
      <c r="B1640" s="0" t="s">
        <v>48</v>
      </c>
      <c r="C1640" s="0" t="s">
        <v>50</v>
      </c>
      <c r="D1640" s="0" t="s">
        <v>22</v>
      </c>
      <c r="E1640" s="0" t="s">
        <v>6279</v>
      </c>
      <c r="F1640" s="0" t="s">
        <v>1257</v>
      </c>
      <c r="G1640" s="0" t="s">
        <v>110</v>
      </c>
      <c r="H1640" s="0" t="s">
        <v>110</v>
      </c>
      <c r="I1640" s="0" t="s">
        <v>111</v>
      </c>
      <c r="J1640" s="0" t="s">
        <v>4839</v>
      </c>
      <c r="K1640" s="0" t="s">
        <v>4842</v>
      </c>
      <c r="L1640" s="0" t="s">
        <v>5472</v>
      </c>
      <c r="M1640" s="0" t="s">
        <v>976</v>
      </c>
      <c r="N1640" s="0" t="s">
        <v>98</v>
      </c>
      <c r="O1640" s="0" t="s">
        <v>110</v>
      </c>
      <c r="P1640" s="0" t="s">
        <v>110</v>
      </c>
      <c r="Q1640" s="0" t="s">
        <v>111</v>
      </c>
      <c r="R1640" s="0" t="s">
        <v>4839</v>
      </c>
      <c r="S1640" s="0" t="s">
        <v>4842</v>
      </c>
      <c r="T1640" s="0" t="s">
        <v>3604</v>
      </c>
      <c r="U1640" s="0" t="s">
        <v>3605</v>
      </c>
      <c r="V1640" s="0" t="s">
        <v>3606</v>
      </c>
      <c r="W1640" s="0" t="s">
        <v>3607</v>
      </c>
      <c r="X1640" s="0" t="s">
        <v>3608</v>
      </c>
      <c r="Y1640" s="0" t="s">
        <v>3605</v>
      </c>
      <c r="Z1640" s="0" t="s">
        <v>6354</v>
      </c>
      <c r="AA1640" s="0" t="s">
        <v>6355</v>
      </c>
      <c r="AB1640" s="0" t="s">
        <v>6356</v>
      </c>
      <c r="AC1640" s="0" t="s">
        <v>19</v>
      </c>
      <c r="AD1640" s="0" t="s">
        <v>19</v>
      </c>
      <c r="AE1640" s="0" t="s">
        <v>61</v>
      </c>
      <c r="AF1640" s="0" t="s">
        <v>22</v>
      </c>
      <c r="AG1640" s="0" t="s">
        <v>22</v>
      </c>
      <c r="AH1640" s="0" t="s">
        <v>22</v>
      </c>
      <c r="AI1640" s="0" t="s">
        <v>22</v>
      </c>
      <c r="AJ1640" s="0" t="s">
        <v>3622</v>
      </c>
      <c r="AK1640" s="0" t="s">
        <v>3622</v>
      </c>
    </row>
    <row customHeight="1" ht="11.25">
      <c r="A1641" s="0" t="s">
        <v>22</v>
      </c>
      <c r="B1641" s="0" t="s">
        <v>48</v>
      </c>
      <c r="C1641" s="0" t="s">
        <v>50</v>
      </c>
      <c r="D1641" s="0" t="s">
        <v>22</v>
      </c>
      <c r="E1641" s="0" t="s">
        <v>6279</v>
      </c>
      <c r="F1641" s="0" t="s">
        <v>1257</v>
      </c>
      <c r="G1641" s="0" t="s">
        <v>192</v>
      </c>
      <c r="H1641" s="0" t="s">
        <v>192</v>
      </c>
      <c r="I1641" s="0" t="s">
        <v>193</v>
      </c>
      <c r="J1641" s="0" t="s">
        <v>6357</v>
      </c>
      <c r="K1641" s="0" t="s">
        <v>6358</v>
      </c>
      <c r="L1641" s="0" t="s">
        <v>6359</v>
      </c>
      <c r="M1641" s="0" t="s">
        <v>976</v>
      </c>
      <c r="N1641" s="0" t="s">
        <v>98</v>
      </c>
      <c r="O1641" s="0" t="s">
        <v>192</v>
      </c>
      <c r="P1641" s="0" t="s">
        <v>192</v>
      </c>
      <c r="Q1641" s="0" t="s">
        <v>193</v>
      </c>
      <c r="R1641" s="0" t="s">
        <v>6357</v>
      </c>
      <c r="S1641" s="0" t="s">
        <v>6358</v>
      </c>
      <c r="T1641" s="0" t="s">
        <v>3604</v>
      </c>
      <c r="U1641" s="0" t="s">
        <v>3605</v>
      </c>
      <c r="V1641" s="0" t="s">
        <v>3606</v>
      </c>
      <c r="W1641" s="0" t="s">
        <v>3607</v>
      </c>
      <c r="X1641" s="0" t="s">
        <v>3608</v>
      </c>
      <c r="Y1641" s="0" t="s">
        <v>3605</v>
      </c>
      <c r="Z1641" s="0" t="s">
        <v>6360</v>
      </c>
      <c r="AA1641" s="0" t="s">
        <v>6361</v>
      </c>
      <c r="AB1641" s="0" t="s">
        <v>6362</v>
      </c>
      <c r="AC1641" s="0" t="s">
        <v>19</v>
      </c>
      <c r="AD1641" s="0" t="s">
        <v>19</v>
      </c>
      <c r="AE1641" s="0" t="s">
        <v>61</v>
      </c>
      <c r="AF1641" s="0" t="s">
        <v>22</v>
      </c>
      <c r="AG1641" s="0" t="s">
        <v>22</v>
      </c>
      <c r="AH1641" s="0" t="s">
        <v>22</v>
      </c>
      <c r="AI1641" s="0" t="s">
        <v>22</v>
      </c>
      <c r="AJ1641" s="0" t="s">
        <v>3622</v>
      </c>
      <c r="AK1641" s="0" t="s">
        <v>3622</v>
      </c>
    </row>
    <row customHeight="1" ht="11.25">
      <c r="A1642" s="0" t="s">
        <v>22</v>
      </c>
      <c r="B1642" s="0" t="s">
        <v>48</v>
      </c>
      <c r="C1642" s="0" t="s">
        <v>50</v>
      </c>
      <c r="D1642" s="0" t="s">
        <v>22</v>
      </c>
      <c r="E1642" s="0" t="s">
        <v>6279</v>
      </c>
      <c r="F1642" s="0" t="s">
        <v>1257</v>
      </c>
      <c r="G1642" s="0" t="s">
        <v>192</v>
      </c>
      <c r="H1642" s="0" t="s">
        <v>192</v>
      </c>
      <c r="I1642" s="0" t="s">
        <v>193</v>
      </c>
      <c r="J1642" s="0" t="s">
        <v>6357</v>
      </c>
      <c r="K1642" s="0" t="s">
        <v>6358</v>
      </c>
      <c r="L1642" s="0" t="s">
        <v>6359</v>
      </c>
      <c r="M1642" s="0" t="s">
        <v>976</v>
      </c>
      <c r="N1642" s="0" t="s">
        <v>98</v>
      </c>
      <c r="O1642" s="0" t="s">
        <v>192</v>
      </c>
      <c r="P1642" s="0" t="s">
        <v>192</v>
      </c>
      <c r="Q1642" s="0" t="s">
        <v>193</v>
      </c>
      <c r="R1642" s="0" t="s">
        <v>6357</v>
      </c>
      <c r="S1642" s="0" t="s">
        <v>6358</v>
      </c>
      <c r="T1642" s="0" t="s">
        <v>3604</v>
      </c>
      <c r="U1642" s="0" t="s">
        <v>3605</v>
      </c>
      <c r="V1642" s="0" t="s">
        <v>3606</v>
      </c>
      <c r="W1642" s="0" t="s">
        <v>3607</v>
      </c>
      <c r="X1642" s="0" t="s">
        <v>3608</v>
      </c>
      <c r="Y1642" s="0" t="s">
        <v>3605</v>
      </c>
      <c r="Z1642" s="0" t="s">
        <v>6360</v>
      </c>
      <c r="AA1642" s="0" t="s">
        <v>6361</v>
      </c>
      <c r="AB1642" s="0" t="s">
        <v>6362</v>
      </c>
      <c r="AC1642" s="0" t="s">
        <v>19</v>
      </c>
      <c r="AD1642" s="0" t="s">
        <v>19</v>
      </c>
      <c r="AE1642" s="0" t="s">
        <v>61</v>
      </c>
      <c r="AF1642" s="0" t="s">
        <v>22</v>
      </c>
      <c r="AG1642" s="0" t="s">
        <v>22</v>
      </c>
      <c r="AH1642" s="0" t="s">
        <v>22</v>
      </c>
      <c r="AI1642" s="0" t="s">
        <v>22</v>
      </c>
      <c r="AJ1642" s="0" t="s">
        <v>3622</v>
      </c>
      <c r="AK1642" s="0" t="s">
        <v>3622</v>
      </c>
    </row>
    <row customHeight="1" ht="11.25">
      <c r="A1643" s="0" t="s">
        <v>22</v>
      </c>
      <c r="B1643" s="0" t="s">
        <v>48</v>
      </c>
      <c r="C1643" s="0" t="s">
        <v>50</v>
      </c>
      <c r="D1643" s="0" t="s">
        <v>22</v>
      </c>
      <c r="E1643" s="0" t="s">
        <v>6363</v>
      </c>
      <c r="F1643" s="0" t="s">
        <v>1257</v>
      </c>
      <c r="G1643" s="0" t="s">
        <v>1581</v>
      </c>
      <c r="H1643" s="0" t="s">
        <v>1581</v>
      </c>
      <c r="I1643" s="0" t="s">
        <v>1582</v>
      </c>
      <c r="J1643" s="0" t="s">
        <v>5371</v>
      </c>
      <c r="K1643" s="0" t="s">
        <v>5372</v>
      </c>
      <c r="L1643" s="0" t="s">
        <v>6364</v>
      </c>
      <c r="M1643" s="0" t="s">
        <v>976</v>
      </c>
      <c r="N1643" s="0" t="s">
        <v>98</v>
      </c>
      <c r="O1643" s="0" t="s">
        <v>1581</v>
      </c>
      <c r="P1643" s="0" t="s">
        <v>1581</v>
      </c>
      <c r="Q1643" s="0" t="s">
        <v>1582</v>
      </c>
      <c r="R1643" s="0" t="s">
        <v>5371</v>
      </c>
      <c r="S1643" s="0" t="s">
        <v>5372</v>
      </c>
      <c r="T1643" s="0" t="s">
        <v>3604</v>
      </c>
      <c r="U1643" s="0" t="s">
        <v>3605</v>
      </c>
      <c r="V1643" s="0" t="s">
        <v>3606</v>
      </c>
      <c r="W1643" s="0" t="s">
        <v>3607</v>
      </c>
      <c r="X1643" s="0" t="s">
        <v>3700</v>
      </c>
      <c r="Y1643" s="0" t="s">
        <v>3605</v>
      </c>
      <c r="Z1643" s="0" t="s">
        <v>5786</v>
      </c>
      <c r="AA1643" s="0" t="s">
        <v>5787</v>
      </c>
      <c r="AB1643" s="0" t="s">
        <v>6365</v>
      </c>
      <c r="AC1643" s="0" t="s">
        <v>19</v>
      </c>
      <c r="AD1643" s="0" t="s">
        <v>19</v>
      </c>
      <c r="AE1643" s="0" t="s">
        <v>61</v>
      </c>
      <c r="AF1643" s="0" t="s">
        <v>22</v>
      </c>
      <c r="AG1643" s="0" t="s">
        <v>22</v>
      </c>
      <c r="AH1643" s="0" t="s">
        <v>22</v>
      </c>
      <c r="AI1643" s="0" t="s">
        <v>22</v>
      </c>
      <c r="AJ1643" s="0" t="s">
        <v>3622</v>
      </c>
      <c r="AK1643" s="0" t="s">
        <v>3622</v>
      </c>
    </row>
    <row customHeight="1" ht="11.25">
      <c r="A1644" s="0" t="s">
        <v>22</v>
      </c>
      <c r="B1644" s="0" t="s">
        <v>48</v>
      </c>
      <c r="C1644" s="0" t="s">
        <v>50</v>
      </c>
      <c r="D1644" s="0" t="s">
        <v>22</v>
      </c>
      <c r="E1644" s="0" t="s">
        <v>6363</v>
      </c>
      <c r="F1644" s="0" t="s">
        <v>1257</v>
      </c>
      <c r="G1644" s="0" t="s">
        <v>110</v>
      </c>
      <c r="H1644" s="0" t="s">
        <v>110</v>
      </c>
      <c r="I1644" s="0" t="s">
        <v>111</v>
      </c>
      <c r="J1644" s="0" t="s">
        <v>5371</v>
      </c>
      <c r="K1644" s="0" t="s">
        <v>5378</v>
      </c>
      <c r="L1644" s="0" t="s">
        <v>6364</v>
      </c>
      <c r="M1644" s="0" t="s">
        <v>976</v>
      </c>
      <c r="N1644" s="0" t="s">
        <v>98</v>
      </c>
      <c r="O1644" s="0" t="s">
        <v>110</v>
      </c>
      <c r="P1644" s="0" t="s">
        <v>110</v>
      </c>
      <c r="Q1644" s="0" t="s">
        <v>111</v>
      </c>
      <c r="R1644" s="0" t="s">
        <v>5371</v>
      </c>
      <c r="S1644" s="0" t="s">
        <v>5378</v>
      </c>
      <c r="T1644" s="0" t="s">
        <v>3604</v>
      </c>
      <c r="U1644" s="0" t="s">
        <v>3605</v>
      </c>
      <c r="V1644" s="0" t="s">
        <v>3606</v>
      </c>
      <c r="W1644" s="0" t="s">
        <v>3607</v>
      </c>
      <c r="X1644" s="0" t="s">
        <v>3700</v>
      </c>
      <c r="Y1644" s="0" t="s">
        <v>3605</v>
      </c>
      <c r="Z1644" s="0" t="s">
        <v>5786</v>
      </c>
      <c r="AA1644" s="0" t="s">
        <v>5787</v>
      </c>
      <c r="AB1644" s="0" t="s">
        <v>6365</v>
      </c>
      <c r="AC1644" s="0" t="s">
        <v>19</v>
      </c>
      <c r="AD1644" s="0" t="s">
        <v>19</v>
      </c>
      <c r="AE1644" s="0" t="s">
        <v>61</v>
      </c>
      <c r="AF1644" s="0" t="s">
        <v>22</v>
      </c>
      <c r="AG1644" s="0" t="s">
        <v>22</v>
      </c>
      <c r="AH1644" s="0" t="s">
        <v>22</v>
      </c>
      <c r="AI1644" s="0" t="s">
        <v>22</v>
      </c>
      <c r="AJ1644" s="0" t="s">
        <v>3622</v>
      </c>
      <c r="AK1644" s="0" t="s">
        <v>3622</v>
      </c>
    </row>
    <row customHeight="1" ht="11.25">
      <c r="A1645" s="0" t="s">
        <v>22</v>
      </c>
      <c r="B1645" s="0" t="s">
        <v>48</v>
      </c>
      <c r="C1645" s="0" t="s">
        <v>50</v>
      </c>
      <c r="D1645" s="0" t="s">
        <v>22</v>
      </c>
      <c r="E1645" s="0" t="s">
        <v>6366</v>
      </c>
      <c r="F1645" s="0" t="s">
        <v>1257</v>
      </c>
      <c r="G1645" s="0" t="s">
        <v>1581</v>
      </c>
      <c r="H1645" s="0" t="s">
        <v>1581</v>
      </c>
      <c r="I1645" s="0" t="s">
        <v>1582</v>
      </c>
      <c r="J1645" s="0" t="s">
        <v>5371</v>
      </c>
      <c r="K1645" s="0" t="s">
        <v>5372</v>
      </c>
      <c r="L1645" s="0" t="s">
        <v>5373</v>
      </c>
      <c r="M1645" s="0" t="s">
        <v>976</v>
      </c>
      <c r="N1645" s="0" t="s">
        <v>98</v>
      </c>
      <c r="O1645" s="0" t="s">
        <v>1581</v>
      </c>
      <c r="P1645" s="0" t="s">
        <v>1581</v>
      </c>
      <c r="Q1645" s="0" t="s">
        <v>1582</v>
      </c>
      <c r="R1645" s="0" t="s">
        <v>5371</v>
      </c>
      <c r="S1645" s="0" t="s">
        <v>5372</v>
      </c>
      <c r="T1645" s="0" t="s">
        <v>3604</v>
      </c>
      <c r="U1645" s="0" t="s">
        <v>3605</v>
      </c>
      <c r="V1645" s="0" t="s">
        <v>3606</v>
      </c>
      <c r="W1645" s="0" t="s">
        <v>3607</v>
      </c>
      <c r="X1645" s="0" t="s">
        <v>3608</v>
      </c>
      <c r="Y1645" s="0" t="s">
        <v>3605</v>
      </c>
      <c r="Z1645" s="0" t="s">
        <v>6367</v>
      </c>
      <c r="AA1645" s="0" t="s">
        <v>3961</v>
      </c>
      <c r="AB1645" s="0" t="s">
        <v>6368</v>
      </c>
      <c r="AC1645" s="0" t="s">
        <v>19</v>
      </c>
      <c r="AD1645" s="0" t="s">
        <v>19</v>
      </c>
      <c r="AE1645" s="0" t="s">
        <v>61</v>
      </c>
      <c r="AF1645" s="0" t="s">
        <v>22</v>
      </c>
      <c r="AG1645" s="0" t="s">
        <v>22</v>
      </c>
      <c r="AH1645" s="0" t="s">
        <v>22</v>
      </c>
      <c r="AI1645" s="0" t="s">
        <v>22</v>
      </c>
      <c r="AJ1645" s="0" t="s">
        <v>3622</v>
      </c>
      <c r="AK1645" s="0" t="s">
        <v>3622</v>
      </c>
    </row>
    <row customHeight="1" ht="11.25">
      <c r="A1646" s="0" t="s">
        <v>22</v>
      </c>
      <c r="B1646" s="0" t="s">
        <v>48</v>
      </c>
      <c r="C1646" s="0" t="s">
        <v>50</v>
      </c>
      <c r="D1646" s="0" t="s">
        <v>22</v>
      </c>
      <c r="E1646" s="0" t="s">
        <v>6366</v>
      </c>
      <c r="F1646" s="0" t="s">
        <v>1257</v>
      </c>
      <c r="G1646" s="0" t="s">
        <v>110</v>
      </c>
      <c r="H1646" s="0" t="s">
        <v>110</v>
      </c>
      <c r="I1646" s="0" t="s">
        <v>111</v>
      </c>
      <c r="J1646" s="0" t="s">
        <v>5371</v>
      </c>
      <c r="K1646" s="0" t="s">
        <v>5378</v>
      </c>
      <c r="L1646" s="0" t="s">
        <v>5373</v>
      </c>
      <c r="M1646" s="0" t="s">
        <v>976</v>
      </c>
      <c r="N1646" s="0" t="s">
        <v>98</v>
      </c>
      <c r="O1646" s="0" t="s">
        <v>110</v>
      </c>
      <c r="P1646" s="0" t="s">
        <v>110</v>
      </c>
      <c r="Q1646" s="0" t="s">
        <v>111</v>
      </c>
      <c r="R1646" s="0" t="s">
        <v>5371</v>
      </c>
      <c r="S1646" s="0" t="s">
        <v>5378</v>
      </c>
      <c r="T1646" s="0" t="s">
        <v>3604</v>
      </c>
      <c r="U1646" s="0" t="s">
        <v>3605</v>
      </c>
      <c r="V1646" s="0" t="s">
        <v>3606</v>
      </c>
      <c r="W1646" s="0" t="s">
        <v>3607</v>
      </c>
      <c r="X1646" s="0" t="s">
        <v>3608</v>
      </c>
      <c r="Y1646" s="0" t="s">
        <v>3605</v>
      </c>
      <c r="Z1646" s="0" t="s">
        <v>6367</v>
      </c>
      <c r="AA1646" s="0" t="s">
        <v>3961</v>
      </c>
      <c r="AB1646" s="0" t="s">
        <v>6368</v>
      </c>
      <c r="AC1646" s="0" t="s">
        <v>19</v>
      </c>
      <c r="AD1646" s="0" t="s">
        <v>19</v>
      </c>
      <c r="AE1646" s="0" t="s">
        <v>61</v>
      </c>
      <c r="AF1646" s="0" t="s">
        <v>22</v>
      </c>
      <c r="AG1646" s="0" t="s">
        <v>22</v>
      </c>
      <c r="AH1646" s="0" t="s">
        <v>22</v>
      </c>
      <c r="AI1646" s="0" t="s">
        <v>22</v>
      </c>
      <c r="AJ1646" s="0" t="s">
        <v>3622</v>
      </c>
      <c r="AK1646" s="0" t="s">
        <v>3622</v>
      </c>
    </row>
    <row customHeight="1" ht="11.25">
      <c r="A1647" s="0" t="s">
        <v>22</v>
      </c>
      <c r="B1647" s="0" t="s">
        <v>48</v>
      </c>
      <c r="C1647" s="0" t="s">
        <v>50</v>
      </c>
      <c r="D1647" s="0" t="s">
        <v>22</v>
      </c>
      <c r="E1647" s="0" t="s">
        <v>6369</v>
      </c>
      <c r="F1647" s="0" t="s">
        <v>1257</v>
      </c>
      <c r="G1647" s="0" t="s">
        <v>1581</v>
      </c>
      <c r="H1647" s="0" t="s">
        <v>1581</v>
      </c>
      <c r="I1647" s="0" t="s">
        <v>1582</v>
      </c>
      <c r="J1647" s="0" t="s">
        <v>5371</v>
      </c>
      <c r="K1647" s="0" t="s">
        <v>5372</v>
      </c>
      <c r="L1647" s="0" t="s">
        <v>5373</v>
      </c>
      <c r="M1647" s="0" t="s">
        <v>976</v>
      </c>
      <c r="N1647" s="0" t="s">
        <v>98</v>
      </c>
      <c r="O1647" s="0" t="s">
        <v>1581</v>
      </c>
      <c r="P1647" s="0" t="s">
        <v>1581</v>
      </c>
      <c r="Q1647" s="0" t="s">
        <v>1582</v>
      </c>
      <c r="R1647" s="0" t="s">
        <v>5371</v>
      </c>
      <c r="S1647" s="0" t="s">
        <v>5372</v>
      </c>
      <c r="T1647" s="0" t="s">
        <v>3604</v>
      </c>
      <c r="U1647" s="0" t="s">
        <v>3605</v>
      </c>
      <c r="V1647" s="0" t="s">
        <v>3606</v>
      </c>
      <c r="W1647" s="0" t="s">
        <v>3607</v>
      </c>
      <c r="X1647" s="0" t="s">
        <v>3608</v>
      </c>
      <c r="Y1647" s="0" t="s">
        <v>3605</v>
      </c>
      <c r="Z1647" s="0" t="s">
        <v>6370</v>
      </c>
      <c r="AA1647" s="0" t="s">
        <v>4106</v>
      </c>
      <c r="AB1647" s="0" t="s">
        <v>6371</v>
      </c>
      <c r="AC1647" s="0" t="s">
        <v>19</v>
      </c>
      <c r="AD1647" s="0" t="s">
        <v>19</v>
      </c>
      <c r="AE1647" s="0" t="s">
        <v>61</v>
      </c>
      <c r="AF1647" s="0" t="s">
        <v>22</v>
      </c>
      <c r="AG1647" s="0" t="s">
        <v>22</v>
      </c>
      <c r="AH1647" s="0" t="s">
        <v>22</v>
      </c>
      <c r="AI1647" s="0" t="s">
        <v>22</v>
      </c>
      <c r="AJ1647" s="0" t="s">
        <v>3622</v>
      </c>
      <c r="AK1647" s="0" t="s">
        <v>3622</v>
      </c>
    </row>
    <row customHeight="1" ht="11.25">
      <c r="A1648" s="0" t="s">
        <v>22</v>
      </c>
      <c r="B1648" s="0" t="s">
        <v>48</v>
      </c>
      <c r="C1648" s="0" t="s">
        <v>50</v>
      </c>
      <c r="D1648" s="0" t="s">
        <v>22</v>
      </c>
      <c r="E1648" s="0" t="s">
        <v>6369</v>
      </c>
      <c r="F1648" s="0" t="s">
        <v>1257</v>
      </c>
      <c r="G1648" s="0" t="s">
        <v>110</v>
      </c>
      <c r="H1648" s="0" t="s">
        <v>110</v>
      </c>
      <c r="I1648" s="0" t="s">
        <v>111</v>
      </c>
      <c r="J1648" s="0" t="s">
        <v>5371</v>
      </c>
      <c r="K1648" s="0" t="s">
        <v>5378</v>
      </c>
      <c r="L1648" s="0" t="s">
        <v>5373</v>
      </c>
      <c r="M1648" s="0" t="s">
        <v>976</v>
      </c>
      <c r="N1648" s="0" t="s">
        <v>98</v>
      </c>
      <c r="O1648" s="0" t="s">
        <v>110</v>
      </c>
      <c r="P1648" s="0" t="s">
        <v>110</v>
      </c>
      <c r="Q1648" s="0" t="s">
        <v>111</v>
      </c>
      <c r="R1648" s="0" t="s">
        <v>5371</v>
      </c>
      <c r="S1648" s="0" t="s">
        <v>5378</v>
      </c>
      <c r="T1648" s="0" t="s">
        <v>3604</v>
      </c>
      <c r="U1648" s="0" t="s">
        <v>3605</v>
      </c>
      <c r="V1648" s="0" t="s">
        <v>3606</v>
      </c>
      <c r="W1648" s="0" t="s">
        <v>3607</v>
      </c>
      <c r="X1648" s="0" t="s">
        <v>3608</v>
      </c>
      <c r="Y1648" s="0" t="s">
        <v>3605</v>
      </c>
      <c r="Z1648" s="0" t="s">
        <v>6370</v>
      </c>
      <c r="AA1648" s="0" t="s">
        <v>4106</v>
      </c>
      <c r="AB1648" s="0" t="s">
        <v>6371</v>
      </c>
      <c r="AC1648" s="0" t="s">
        <v>19</v>
      </c>
      <c r="AD1648" s="0" t="s">
        <v>19</v>
      </c>
      <c r="AE1648" s="0" t="s">
        <v>61</v>
      </c>
      <c r="AF1648" s="0" t="s">
        <v>22</v>
      </c>
      <c r="AG1648" s="0" t="s">
        <v>22</v>
      </c>
      <c r="AH1648" s="0" t="s">
        <v>22</v>
      </c>
      <c r="AI1648" s="0" t="s">
        <v>22</v>
      </c>
      <c r="AJ1648" s="0" t="s">
        <v>3622</v>
      </c>
      <c r="AK1648" s="0" t="s">
        <v>3622</v>
      </c>
    </row>
    <row customHeight="1" ht="11.25">
      <c r="A1649" s="0" t="s">
        <v>22</v>
      </c>
      <c r="B1649" s="0" t="s">
        <v>48</v>
      </c>
      <c r="C1649" s="0" t="s">
        <v>50</v>
      </c>
      <c r="D1649" s="0" t="s">
        <v>22</v>
      </c>
      <c r="E1649" s="0" t="s">
        <v>6372</v>
      </c>
      <c r="F1649" s="0" t="s">
        <v>1257</v>
      </c>
      <c r="G1649" s="0" t="s">
        <v>1581</v>
      </c>
      <c r="H1649" s="0" t="s">
        <v>1581</v>
      </c>
      <c r="I1649" s="0" t="s">
        <v>1582</v>
      </c>
      <c r="J1649" s="0" t="s">
        <v>5371</v>
      </c>
      <c r="K1649" s="0" t="s">
        <v>5372</v>
      </c>
      <c r="L1649" s="0" t="s">
        <v>5373</v>
      </c>
      <c r="M1649" s="0" t="s">
        <v>976</v>
      </c>
      <c r="N1649" s="0" t="s">
        <v>98</v>
      </c>
      <c r="O1649" s="0" t="s">
        <v>1581</v>
      </c>
      <c r="P1649" s="0" t="s">
        <v>1581</v>
      </c>
      <c r="Q1649" s="0" t="s">
        <v>1582</v>
      </c>
      <c r="R1649" s="0" t="s">
        <v>5371</v>
      </c>
      <c r="S1649" s="0" t="s">
        <v>5372</v>
      </c>
      <c r="T1649" s="0" t="s">
        <v>3604</v>
      </c>
      <c r="U1649" s="0" t="s">
        <v>3605</v>
      </c>
      <c r="V1649" s="0" t="s">
        <v>3606</v>
      </c>
      <c r="W1649" s="0" t="s">
        <v>3607</v>
      </c>
      <c r="X1649" s="0" t="s">
        <v>3608</v>
      </c>
      <c r="Y1649" s="0" t="s">
        <v>3605</v>
      </c>
      <c r="Z1649" s="0" t="s">
        <v>6373</v>
      </c>
      <c r="AA1649" s="0" t="s">
        <v>3850</v>
      </c>
      <c r="AB1649" s="0" t="s">
        <v>6374</v>
      </c>
      <c r="AC1649" s="0" t="s">
        <v>19</v>
      </c>
      <c r="AD1649" s="0" t="s">
        <v>19</v>
      </c>
      <c r="AE1649" s="0" t="s">
        <v>61</v>
      </c>
      <c r="AF1649" s="0" t="s">
        <v>22</v>
      </c>
      <c r="AG1649" s="0" t="s">
        <v>22</v>
      </c>
      <c r="AH1649" s="0" t="s">
        <v>22</v>
      </c>
      <c r="AI1649" s="0" t="s">
        <v>22</v>
      </c>
      <c r="AJ1649" s="0" t="s">
        <v>3622</v>
      </c>
      <c r="AK1649" s="0" t="s">
        <v>3622</v>
      </c>
    </row>
    <row customHeight="1" ht="11.25">
      <c r="A1650" s="0" t="s">
        <v>22</v>
      </c>
      <c r="B1650" s="0" t="s">
        <v>48</v>
      </c>
      <c r="C1650" s="0" t="s">
        <v>50</v>
      </c>
      <c r="D1650" s="0" t="s">
        <v>22</v>
      </c>
      <c r="E1650" s="0" t="s">
        <v>6372</v>
      </c>
      <c r="F1650" s="0" t="s">
        <v>1257</v>
      </c>
      <c r="G1650" s="0" t="s">
        <v>110</v>
      </c>
      <c r="H1650" s="0" t="s">
        <v>110</v>
      </c>
      <c r="I1650" s="0" t="s">
        <v>111</v>
      </c>
      <c r="J1650" s="0" t="s">
        <v>5371</v>
      </c>
      <c r="K1650" s="0" t="s">
        <v>5378</v>
      </c>
      <c r="L1650" s="0" t="s">
        <v>5373</v>
      </c>
      <c r="M1650" s="0" t="s">
        <v>976</v>
      </c>
      <c r="N1650" s="0" t="s">
        <v>98</v>
      </c>
      <c r="O1650" s="0" t="s">
        <v>110</v>
      </c>
      <c r="P1650" s="0" t="s">
        <v>110</v>
      </c>
      <c r="Q1650" s="0" t="s">
        <v>111</v>
      </c>
      <c r="R1650" s="0" t="s">
        <v>5371</v>
      </c>
      <c r="S1650" s="0" t="s">
        <v>5378</v>
      </c>
      <c r="T1650" s="0" t="s">
        <v>3604</v>
      </c>
      <c r="U1650" s="0" t="s">
        <v>3605</v>
      </c>
      <c r="V1650" s="0" t="s">
        <v>3606</v>
      </c>
      <c r="W1650" s="0" t="s">
        <v>3607</v>
      </c>
      <c r="X1650" s="0" t="s">
        <v>3608</v>
      </c>
      <c r="Y1650" s="0" t="s">
        <v>3605</v>
      </c>
      <c r="Z1650" s="0" t="s">
        <v>6373</v>
      </c>
      <c r="AA1650" s="0" t="s">
        <v>3850</v>
      </c>
      <c r="AB1650" s="0" t="s">
        <v>6374</v>
      </c>
      <c r="AC1650" s="0" t="s">
        <v>19</v>
      </c>
      <c r="AD1650" s="0" t="s">
        <v>19</v>
      </c>
      <c r="AE1650" s="0" t="s">
        <v>61</v>
      </c>
      <c r="AF1650" s="0" t="s">
        <v>22</v>
      </c>
      <c r="AG1650" s="0" t="s">
        <v>22</v>
      </c>
      <c r="AH1650" s="0" t="s">
        <v>22</v>
      </c>
      <c r="AI1650" s="0" t="s">
        <v>22</v>
      </c>
      <c r="AJ1650" s="0" t="s">
        <v>3622</v>
      </c>
      <c r="AK1650" s="0" t="s">
        <v>3622</v>
      </c>
    </row>
    <row customHeight="1" ht="11.25">
      <c r="A1651" s="0" t="s">
        <v>22</v>
      </c>
      <c r="B1651" s="0" t="s">
        <v>48</v>
      </c>
      <c r="C1651" s="0" t="s">
        <v>50</v>
      </c>
      <c r="D1651" s="0" t="s">
        <v>22</v>
      </c>
      <c r="E1651" s="0" t="s">
        <v>6375</v>
      </c>
      <c r="F1651" s="0" t="s">
        <v>1257</v>
      </c>
      <c r="G1651" s="0" t="s">
        <v>1581</v>
      </c>
      <c r="H1651" s="0" t="s">
        <v>1581</v>
      </c>
      <c r="I1651" s="0" t="s">
        <v>1582</v>
      </c>
      <c r="J1651" s="0" t="s">
        <v>5371</v>
      </c>
      <c r="K1651" s="0" t="s">
        <v>5372</v>
      </c>
      <c r="L1651" s="0" t="s">
        <v>5373</v>
      </c>
      <c r="M1651" s="0" t="s">
        <v>976</v>
      </c>
      <c r="N1651" s="0" t="s">
        <v>98</v>
      </c>
      <c r="O1651" s="0" t="s">
        <v>1581</v>
      </c>
      <c r="P1651" s="0" t="s">
        <v>1581</v>
      </c>
      <c r="Q1651" s="0" t="s">
        <v>1582</v>
      </c>
      <c r="R1651" s="0" t="s">
        <v>5371</v>
      </c>
      <c r="S1651" s="0" t="s">
        <v>5372</v>
      </c>
      <c r="T1651" s="0" t="s">
        <v>3604</v>
      </c>
      <c r="U1651" s="0" t="s">
        <v>3605</v>
      </c>
      <c r="V1651" s="0" t="s">
        <v>3606</v>
      </c>
      <c r="W1651" s="0" t="s">
        <v>3607</v>
      </c>
      <c r="X1651" s="0" t="s">
        <v>3608</v>
      </c>
      <c r="Y1651" s="0" t="s">
        <v>3605</v>
      </c>
      <c r="Z1651" s="0" t="s">
        <v>6376</v>
      </c>
      <c r="AA1651" s="0" t="s">
        <v>3972</v>
      </c>
      <c r="AB1651" s="0" t="s">
        <v>6377</v>
      </c>
      <c r="AC1651" s="0" t="s">
        <v>19</v>
      </c>
      <c r="AD1651" s="0" t="s">
        <v>19</v>
      </c>
      <c r="AE1651" s="0" t="s">
        <v>61</v>
      </c>
      <c r="AF1651" s="0" t="s">
        <v>22</v>
      </c>
      <c r="AG1651" s="0" t="s">
        <v>22</v>
      </c>
      <c r="AH1651" s="0" t="s">
        <v>22</v>
      </c>
      <c r="AI1651" s="0" t="s">
        <v>22</v>
      </c>
      <c r="AJ1651" s="0" t="s">
        <v>3622</v>
      </c>
      <c r="AK1651" s="0" t="s">
        <v>3622</v>
      </c>
    </row>
    <row customHeight="1" ht="11.25">
      <c r="A1652" s="0" t="s">
        <v>22</v>
      </c>
      <c r="B1652" s="0" t="s">
        <v>48</v>
      </c>
      <c r="C1652" s="0" t="s">
        <v>50</v>
      </c>
      <c r="D1652" s="0" t="s">
        <v>22</v>
      </c>
      <c r="E1652" s="0" t="s">
        <v>6375</v>
      </c>
      <c r="F1652" s="0" t="s">
        <v>1257</v>
      </c>
      <c r="G1652" s="0" t="s">
        <v>110</v>
      </c>
      <c r="H1652" s="0" t="s">
        <v>110</v>
      </c>
      <c r="I1652" s="0" t="s">
        <v>111</v>
      </c>
      <c r="J1652" s="0" t="s">
        <v>5371</v>
      </c>
      <c r="K1652" s="0" t="s">
        <v>5378</v>
      </c>
      <c r="L1652" s="0" t="s">
        <v>5373</v>
      </c>
      <c r="M1652" s="0" t="s">
        <v>976</v>
      </c>
      <c r="N1652" s="0" t="s">
        <v>98</v>
      </c>
      <c r="O1652" s="0" t="s">
        <v>110</v>
      </c>
      <c r="P1652" s="0" t="s">
        <v>110</v>
      </c>
      <c r="Q1652" s="0" t="s">
        <v>111</v>
      </c>
      <c r="R1652" s="0" t="s">
        <v>5371</v>
      </c>
      <c r="S1652" s="0" t="s">
        <v>5378</v>
      </c>
      <c r="T1652" s="0" t="s">
        <v>3604</v>
      </c>
      <c r="U1652" s="0" t="s">
        <v>3605</v>
      </c>
      <c r="V1652" s="0" t="s">
        <v>3606</v>
      </c>
      <c r="W1652" s="0" t="s">
        <v>3607</v>
      </c>
      <c r="X1652" s="0" t="s">
        <v>3608</v>
      </c>
      <c r="Y1652" s="0" t="s">
        <v>3605</v>
      </c>
      <c r="Z1652" s="0" t="s">
        <v>6376</v>
      </c>
      <c r="AA1652" s="0" t="s">
        <v>3972</v>
      </c>
      <c r="AB1652" s="0" t="s">
        <v>6377</v>
      </c>
      <c r="AC1652" s="0" t="s">
        <v>19</v>
      </c>
      <c r="AD1652" s="0" t="s">
        <v>19</v>
      </c>
      <c r="AE1652" s="0" t="s">
        <v>61</v>
      </c>
      <c r="AF1652" s="0" t="s">
        <v>22</v>
      </c>
      <c r="AG1652" s="0" t="s">
        <v>22</v>
      </c>
      <c r="AH1652" s="0" t="s">
        <v>22</v>
      </c>
      <c r="AI1652" s="0" t="s">
        <v>22</v>
      </c>
      <c r="AJ1652" s="0" t="s">
        <v>3622</v>
      </c>
      <c r="AK1652" s="0" t="s">
        <v>3622</v>
      </c>
    </row>
    <row customHeight="1" ht="11.25">
      <c r="A1653" s="0" t="s">
        <v>22</v>
      </c>
      <c r="B1653" s="0" t="s">
        <v>48</v>
      </c>
      <c r="C1653" s="0" t="s">
        <v>50</v>
      </c>
      <c r="D1653" s="0" t="s">
        <v>22</v>
      </c>
      <c r="E1653" s="0" t="s">
        <v>6378</v>
      </c>
      <c r="F1653" s="0" t="s">
        <v>1257</v>
      </c>
      <c r="G1653" s="0" t="s">
        <v>1581</v>
      </c>
      <c r="H1653" s="0" t="s">
        <v>1581</v>
      </c>
      <c r="I1653" s="0" t="s">
        <v>1582</v>
      </c>
      <c r="J1653" s="0" t="s">
        <v>5371</v>
      </c>
      <c r="K1653" s="0" t="s">
        <v>5372</v>
      </c>
      <c r="L1653" s="0" t="s">
        <v>5373</v>
      </c>
      <c r="M1653" s="0" t="s">
        <v>976</v>
      </c>
      <c r="N1653" s="0" t="s">
        <v>98</v>
      </c>
      <c r="O1653" s="0" t="s">
        <v>1581</v>
      </c>
      <c r="P1653" s="0" t="s">
        <v>1581</v>
      </c>
      <c r="Q1653" s="0" t="s">
        <v>1582</v>
      </c>
      <c r="R1653" s="0" t="s">
        <v>5371</v>
      </c>
      <c r="S1653" s="0" t="s">
        <v>5372</v>
      </c>
      <c r="T1653" s="0" t="s">
        <v>3604</v>
      </c>
      <c r="U1653" s="0" t="s">
        <v>3605</v>
      </c>
      <c r="V1653" s="0" t="s">
        <v>3606</v>
      </c>
      <c r="W1653" s="0" t="s">
        <v>3607</v>
      </c>
      <c r="X1653" s="0" t="s">
        <v>3608</v>
      </c>
      <c r="Y1653" s="0" t="s">
        <v>3605</v>
      </c>
      <c r="Z1653" s="0" t="s">
        <v>6379</v>
      </c>
      <c r="AA1653" s="0" t="s">
        <v>6380</v>
      </c>
      <c r="AB1653" s="0" t="s">
        <v>6381</v>
      </c>
      <c r="AC1653" s="0" t="s">
        <v>19</v>
      </c>
      <c r="AD1653" s="0" t="s">
        <v>19</v>
      </c>
      <c r="AE1653" s="0" t="s">
        <v>61</v>
      </c>
      <c r="AF1653" s="0" t="s">
        <v>22</v>
      </c>
      <c r="AG1653" s="0" t="s">
        <v>22</v>
      </c>
      <c r="AH1653" s="0" t="s">
        <v>22</v>
      </c>
      <c r="AI1653" s="0" t="s">
        <v>22</v>
      </c>
      <c r="AJ1653" s="0" t="s">
        <v>3622</v>
      </c>
      <c r="AK1653" s="0" t="s">
        <v>3622</v>
      </c>
    </row>
    <row customHeight="1" ht="11.25">
      <c r="A1654" s="0" t="s">
        <v>22</v>
      </c>
      <c r="B1654" s="0" t="s">
        <v>48</v>
      </c>
      <c r="C1654" s="0" t="s">
        <v>50</v>
      </c>
      <c r="D1654" s="0" t="s">
        <v>22</v>
      </c>
      <c r="E1654" s="0" t="s">
        <v>6378</v>
      </c>
      <c r="F1654" s="0" t="s">
        <v>1257</v>
      </c>
      <c r="G1654" s="0" t="s">
        <v>110</v>
      </c>
      <c r="H1654" s="0" t="s">
        <v>110</v>
      </c>
      <c r="I1654" s="0" t="s">
        <v>111</v>
      </c>
      <c r="J1654" s="0" t="s">
        <v>5371</v>
      </c>
      <c r="K1654" s="0" t="s">
        <v>5378</v>
      </c>
      <c r="L1654" s="0" t="s">
        <v>5373</v>
      </c>
      <c r="M1654" s="0" t="s">
        <v>976</v>
      </c>
      <c r="N1654" s="0" t="s">
        <v>98</v>
      </c>
      <c r="O1654" s="0" t="s">
        <v>110</v>
      </c>
      <c r="P1654" s="0" t="s">
        <v>110</v>
      </c>
      <c r="Q1654" s="0" t="s">
        <v>111</v>
      </c>
      <c r="R1654" s="0" t="s">
        <v>5371</v>
      </c>
      <c r="S1654" s="0" t="s">
        <v>5378</v>
      </c>
      <c r="T1654" s="0" t="s">
        <v>3604</v>
      </c>
      <c r="U1654" s="0" t="s">
        <v>3605</v>
      </c>
      <c r="V1654" s="0" t="s">
        <v>3606</v>
      </c>
      <c r="W1654" s="0" t="s">
        <v>3607</v>
      </c>
      <c r="X1654" s="0" t="s">
        <v>3608</v>
      </c>
      <c r="Y1654" s="0" t="s">
        <v>3605</v>
      </c>
      <c r="Z1654" s="0" t="s">
        <v>6379</v>
      </c>
      <c r="AA1654" s="0" t="s">
        <v>6380</v>
      </c>
      <c r="AB1654" s="0" t="s">
        <v>6381</v>
      </c>
      <c r="AC1654" s="0" t="s">
        <v>19</v>
      </c>
      <c r="AD1654" s="0" t="s">
        <v>19</v>
      </c>
      <c r="AE1654" s="0" t="s">
        <v>61</v>
      </c>
      <c r="AF1654" s="0" t="s">
        <v>22</v>
      </c>
      <c r="AG1654" s="0" t="s">
        <v>22</v>
      </c>
      <c r="AH1654" s="0" t="s">
        <v>22</v>
      </c>
      <c r="AI1654" s="0" t="s">
        <v>22</v>
      </c>
      <c r="AJ1654" s="0" t="s">
        <v>3622</v>
      </c>
      <c r="AK1654" s="0" t="s">
        <v>3622</v>
      </c>
    </row>
    <row customHeight="1" ht="11.25">
      <c r="A1655" s="0" t="s">
        <v>22</v>
      </c>
      <c r="B1655" s="0" t="s">
        <v>48</v>
      </c>
      <c r="C1655" s="0" t="s">
        <v>50</v>
      </c>
      <c r="D1655" s="0" t="s">
        <v>22</v>
      </c>
      <c r="E1655" s="0" t="s">
        <v>6382</v>
      </c>
      <c r="F1655" s="0" t="s">
        <v>1257</v>
      </c>
      <c r="G1655" s="0" t="s">
        <v>1581</v>
      </c>
      <c r="H1655" s="0" t="s">
        <v>1581</v>
      </c>
      <c r="I1655" s="0" t="s">
        <v>1582</v>
      </c>
      <c r="J1655" s="0" t="s">
        <v>5371</v>
      </c>
      <c r="K1655" s="0" t="s">
        <v>5372</v>
      </c>
      <c r="L1655" s="0" t="s">
        <v>5373</v>
      </c>
      <c r="M1655" s="0" t="s">
        <v>976</v>
      </c>
      <c r="N1655" s="0" t="s">
        <v>98</v>
      </c>
      <c r="O1655" s="0" t="s">
        <v>1581</v>
      </c>
      <c r="P1655" s="0" t="s">
        <v>1581</v>
      </c>
      <c r="Q1655" s="0" t="s">
        <v>1582</v>
      </c>
      <c r="R1655" s="0" t="s">
        <v>5371</v>
      </c>
      <c r="S1655" s="0" t="s">
        <v>5372</v>
      </c>
      <c r="T1655" s="0" t="s">
        <v>3604</v>
      </c>
      <c r="U1655" s="0" t="s">
        <v>3605</v>
      </c>
      <c r="V1655" s="0" t="s">
        <v>3606</v>
      </c>
      <c r="W1655" s="0" t="s">
        <v>3607</v>
      </c>
      <c r="X1655" s="0" t="s">
        <v>3700</v>
      </c>
      <c r="Y1655" s="0" t="s">
        <v>3605</v>
      </c>
      <c r="Z1655" s="0" t="s">
        <v>5786</v>
      </c>
      <c r="AA1655" s="0" t="s">
        <v>5787</v>
      </c>
      <c r="AB1655" s="0" t="s">
        <v>6383</v>
      </c>
      <c r="AC1655" s="0" t="s">
        <v>19</v>
      </c>
      <c r="AD1655" s="0" t="s">
        <v>19</v>
      </c>
      <c r="AE1655" s="0" t="s">
        <v>61</v>
      </c>
      <c r="AF1655" s="0" t="s">
        <v>22</v>
      </c>
      <c r="AG1655" s="0" t="s">
        <v>22</v>
      </c>
      <c r="AH1655" s="0" t="s">
        <v>22</v>
      </c>
      <c r="AI1655" s="0" t="s">
        <v>22</v>
      </c>
      <c r="AJ1655" s="0" t="s">
        <v>3622</v>
      </c>
      <c r="AK1655" s="0" t="s">
        <v>3622</v>
      </c>
    </row>
    <row customHeight="1" ht="11.25">
      <c r="A1656" s="0" t="s">
        <v>22</v>
      </c>
      <c r="B1656" s="0" t="s">
        <v>48</v>
      </c>
      <c r="C1656" s="0" t="s">
        <v>50</v>
      </c>
      <c r="D1656" s="0" t="s">
        <v>22</v>
      </c>
      <c r="E1656" s="0" t="s">
        <v>6382</v>
      </c>
      <c r="F1656" s="0" t="s">
        <v>1257</v>
      </c>
      <c r="G1656" s="0" t="s">
        <v>110</v>
      </c>
      <c r="H1656" s="0" t="s">
        <v>110</v>
      </c>
      <c r="I1656" s="0" t="s">
        <v>111</v>
      </c>
      <c r="J1656" s="0" t="s">
        <v>5371</v>
      </c>
      <c r="K1656" s="0" t="s">
        <v>5378</v>
      </c>
      <c r="L1656" s="0" t="s">
        <v>5373</v>
      </c>
      <c r="M1656" s="0" t="s">
        <v>976</v>
      </c>
      <c r="N1656" s="0" t="s">
        <v>98</v>
      </c>
      <c r="O1656" s="0" t="s">
        <v>110</v>
      </c>
      <c r="P1656" s="0" t="s">
        <v>110</v>
      </c>
      <c r="Q1656" s="0" t="s">
        <v>111</v>
      </c>
      <c r="R1656" s="0" t="s">
        <v>5371</v>
      </c>
      <c r="S1656" s="0" t="s">
        <v>5378</v>
      </c>
      <c r="T1656" s="0" t="s">
        <v>3604</v>
      </c>
      <c r="U1656" s="0" t="s">
        <v>3605</v>
      </c>
      <c r="V1656" s="0" t="s">
        <v>3606</v>
      </c>
      <c r="W1656" s="0" t="s">
        <v>3607</v>
      </c>
      <c r="X1656" s="0" t="s">
        <v>3700</v>
      </c>
      <c r="Y1656" s="0" t="s">
        <v>3605</v>
      </c>
      <c r="Z1656" s="0" t="s">
        <v>5786</v>
      </c>
      <c r="AA1656" s="0" t="s">
        <v>5787</v>
      </c>
      <c r="AB1656" s="0" t="s">
        <v>6383</v>
      </c>
      <c r="AC1656" s="0" t="s">
        <v>19</v>
      </c>
      <c r="AD1656" s="0" t="s">
        <v>19</v>
      </c>
      <c r="AE1656" s="0" t="s">
        <v>61</v>
      </c>
      <c r="AF1656" s="0" t="s">
        <v>22</v>
      </c>
      <c r="AG1656" s="0" t="s">
        <v>22</v>
      </c>
      <c r="AH1656" s="0" t="s">
        <v>22</v>
      </c>
      <c r="AI1656" s="0" t="s">
        <v>22</v>
      </c>
      <c r="AJ1656" s="0" t="s">
        <v>3622</v>
      </c>
      <c r="AK1656" s="0" t="s">
        <v>3622</v>
      </c>
    </row>
    <row customHeight="1" ht="11.25">
      <c r="A1657" s="0" t="s">
        <v>22</v>
      </c>
      <c r="B1657" s="0" t="s">
        <v>48</v>
      </c>
      <c r="C1657" s="0" t="s">
        <v>50</v>
      </c>
      <c r="D1657" s="0" t="s">
        <v>22</v>
      </c>
      <c r="E1657" s="0" t="s">
        <v>6384</v>
      </c>
      <c r="F1657" s="0" t="s">
        <v>1257</v>
      </c>
      <c r="G1657" s="0" t="s">
        <v>1581</v>
      </c>
      <c r="H1657" s="0" t="s">
        <v>1581</v>
      </c>
      <c r="I1657" s="0" t="s">
        <v>1582</v>
      </c>
      <c r="J1657" s="0" t="s">
        <v>5371</v>
      </c>
      <c r="K1657" s="0" t="s">
        <v>5372</v>
      </c>
      <c r="L1657" s="0" t="s">
        <v>5373</v>
      </c>
      <c r="M1657" s="0" t="s">
        <v>976</v>
      </c>
      <c r="N1657" s="0" t="s">
        <v>98</v>
      </c>
      <c r="O1657" s="0" t="s">
        <v>1581</v>
      </c>
      <c r="P1657" s="0" t="s">
        <v>1581</v>
      </c>
      <c r="Q1657" s="0" t="s">
        <v>1582</v>
      </c>
      <c r="R1657" s="0" t="s">
        <v>5371</v>
      </c>
      <c r="S1657" s="0" t="s">
        <v>5372</v>
      </c>
      <c r="T1657" s="0" t="s">
        <v>3604</v>
      </c>
      <c r="U1657" s="0" t="s">
        <v>3605</v>
      </c>
      <c r="V1657" s="0" t="s">
        <v>3606</v>
      </c>
      <c r="W1657" s="0" t="s">
        <v>3607</v>
      </c>
      <c r="X1657" s="0" t="s">
        <v>3608</v>
      </c>
      <c r="Y1657" s="0" t="s">
        <v>3605</v>
      </c>
      <c r="Z1657" s="0" t="s">
        <v>4934</v>
      </c>
      <c r="AA1657" s="0" t="s">
        <v>3819</v>
      </c>
      <c r="AB1657" s="0" t="s">
        <v>6385</v>
      </c>
      <c r="AC1657" s="0" t="s">
        <v>19</v>
      </c>
      <c r="AD1657" s="0" t="s">
        <v>19</v>
      </c>
      <c r="AE1657" s="0" t="s">
        <v>61</v>
      </c>
      <c r="AF1657" s="0" t="s">
        <v>22</v>
      </c>
      <c r="AG1657" s="0" t="s">
        <v>22</v>
      </c>
      <c r="AH1657" s="0" t="s">
        <v>22</v>
      </c>
      <c r="AI1657" s="0" t="s">
        <v>22</v>
      </c>
      <c r="AJ1657" s="0" t="s">
        <v>3622</v>
      </c>
      <c r="AK1657" s="0" t="s">
        <v>3622</v>
      </c>
    </row>
    <row customHeight="1" ht="11.25">
      <c r="A1658" s="0" t="s">
        <v>22</v>
      </c>
      <c r="B1658" s="0" t="s">
        <v>48</v>
      </c>
      <c r="C1658" s="0" t="s">
        <v>50</v>
      </c>
      <c r="D1658" s="0" t="s">
        <v>22</v>
      </c>
      <c r="E1658" s="0" t="s">
        <v>6384</v>
      </c>
      <c r="F1658" s="0" t="s">
        <v>1257</v>
      </c>
      <c r="G1658" s="0" t="s">
        <v>110</v>
      </c>
      <c r="H1658" s="0" t="s">
        <v>110</v>
      </c>
      <c r="I1658" s="0" t="s">
        <v>111</v>
      </c>
      <c r="J1658" s="0" t="s">
        <v>5371</v>
      </c>
      <c r="K1658" s="0" t="s">
        <v>5378</v>
      </c>
      <c r="L1658" s="0" t="s">
        <v>5373</v>
      </c>
      <c r="M1658" s="0" t="s">
        <v>976</v>
      </c>
      <c r="N1658" s="0" t="s">
        <v>98</v>
      </c>
      <c r="O1658" s="0" t="s">
        <v>110</v>
      </c>
      <c r="P1658" s="0" t="s">
        <v>110</v>
      </c>
      <c r="Q1658" s="0" t="s">
        <v>111</v>
      </c>
      <c r="R1658" s="0" t="s">
        <v>5371</v>
      </c>
      <c r="S1658" s="0" t="s">
        <v>5378</v>
      </c>
      <c r="T1658" s="0" t="s">
        <v>3604</v>
      </c>
      <c r="U1658" s="0" t="s">
        <v>3605</v>
      </c>
      <c r="V1658" s="0" t="s">
        <v>3606</v>
      </c>
      <c r="W1658" s="0" t="s">
        <v>3607</v>
      </c>
      <c r="X1658" s="0" t="s">
        <v>3608</v>
      </c>
      <c r="Y1658" s="0" t="s">
        <v>3605</v>
      </c>
      <c r="Z1658" s="0" t="s">
        <v>4934</v>
      </c>
      <c r="AA1658" s="0" t="s">
        <v>3819</v>
      </c>
      <c r="AB1658" s="0" t="s">
        <v>6385</v>
      </c>
      <c r="AC1658" s="0" t="s">
        <v>19</v>
      </c>
      <c r="AD1658" s="0" t="s">
        <v>19</v>
      </c>
      <c r="AE1658" s="0" t="s">
        <v>61</v>
      </c>
      <c r="AF1658" s="0" t="s">
        <v>22</v>
      </c>
      <c r="AG1658" s="0" t="s">
        <v>22</v>
      </c>
      <c r="AH1658" s="0" t="s">
        <v>22</v>
      </c>
      <c r="AI1658" s="0" t="s">
        <v>22</v>
      </c>
      <c r="AJ1658" s="0" t="s">
        <v>3622</v>
      </c>
      <c r="AK1658" s="0" t="s">
        <v>3622</v>
      </c>
    </row>
    <row customHeight="1" ht="11.25">
      <c r="A1659" s="0" t="s">
        <v>22</v>
      </c>
      <c r="B1659" s="0" t="s">
        <v>48</v>
      </c>
      <c r="C1659" s="0" t="s">
        <v>50</v>
      </c>
      <c r="D1659" s="0" t="s">
        <v>22</v>
      </c>
      <c r="E1659" s="0" t="s">
        <v>6386</v>
      </c>
      <c r="F1659" s="0" t="s">
        <v>1257</v>
      </c>
      <c r="G1659" s="0" t="s">
        <v>1581</v>
      </c>
      <c r="H1659" s="0" t="s">
        <v>1581</v>
      </c>
      <c r="I1659" s="0" t="s">
        <v>1582</v>
      </c>
      <c r="J1659" s="0" t="s">
        <v>5371</v>
      </c>
      <c r="K1659" s="0" t="s">
        <v>5372</v>
      </c>
      <c r="L1659" s="0" t="s">
        <v>5373</v>
      </c>
      <c r="M1659" s="0" t="s">
        <v>976</v>
      </c>
      <c r="N1659" s="0" t="s">
        <v>98</v>
      </c>
      <c r="O1659" s="0" t="s">
        <v>1581</v>
      </c>
      <c r="P1659" s="0" t="s">
        <v>1581</v>
      </c>
      <c r="Q1659" s="0" t="s">
        <v>1582</v>
      </c>
      <c r="R1659" s="0" t="s">
        <v>5371</v>
      </c>
      <c r="S1659" s="0" t="s">
        <v>5372</v>
      </c>
      <c r="T1659" s="0" t="s">
        <v>3604</v>
      </c>
      <c r="U1659" s="0" t="s">
        <v>3605</v>
      </c>
      <c r="V1659" s="0" t="s">
        <v>3606</v>
      </c>
      <c r="W1659" s="0" t="s">
        <v>3607</v>
      </c>
      <c r="X1659" s="0" t="s">
        <v>3608</v>
      </c>
      <c r="Y1659" s="0" t="s">
        <v>3605</v>
      </c>
      <c r="Z1659" s="0" t="s">
        <v>5211</v>
      </c>
      <c r="AA1659" s="0" t="s">
        <v>4062</v>
      </c>
      <c r="AB1659" s="0" t="s">
        <v>6387</v>
      </c>
      <c r="AC1659" s="0" t="s">
        <v>19</v>
      </c>
      <c r="AD1659" s="0" t="s">
        <v>19</v>
      </c>
      <c r="AE1659" s="0" t="s">
        <v>61</v>
      </c>
      <c r="AF1659" s="0" t="s">
        <v>22</v>
      </c>
      <c r="AG1659" s="0" t="s">
        <v>22</v>
      </c>
      <c r="AH1659" s="0" t="s">
        <v>22</v>
      </c>
      <c r="AI1659" s="0" t="s">
        <v>22</v>
      </c>
      <c r="AJ1659" s="0" t="s">
        <v>3622</v>
      </c>
      <c r="AK1659" s="0" t="s">
        <v>3622</v>
      </c>
    </row>
    <row customHeight="1" ht="11.25">
      <c r="A1660" s="0" t="s">
        <v>22</v>
      </c>
      <c r="B1660" s="0" t="s">
        <v>48</v>
      </c>
      <c r="C1660" s="0" t="s">
        <v>50</v>
      </c>
      <c r="D1660" s="0" t="s">
        <v>22</v>
      </c>
      <c r="E1660" s="0" t="s">
        <v>6386</v>
      </c>
      <c r="F1660" s="0" t="s">
        <v>1257</v>
      </c>
      <c r="G1660" s="0" t="s">
        <v>110</v>
      </c>
      <c r="H1660" s="0" t="s">
        <v>110</v>
      </c>
      <c r="I1660" s="0" t="s">
        <v>111</v>
      </c>
      <c r="J1660" s="0" t="s">
        <v>5371</v>
      </c>
      <c r="K1660" s="0" t="s">
        <v>5378</v>
      </c>
      <c r="L1660" s="0" t="s">
        <v>5373</v>
      </c>
      <c r="M1660" s="0" t="s">
        <v>976</v>
      </c>
      <c r="N1660" s="0" t="s">
        <v>98</v>
      </c>
      <c r="O1660" s="0" t="s">
        <v>110</v>
      </c>
      <c r="P1660" s="0" t="s">
        <v>110</v>
      </c>
      <c r="Q1660" s="0" t="s">
        <v>111</v>
      </c>
      <c r="R1660" s="0" t="s">
        <v>5371</v>
      </c>
      <c r="S1660" s="0" t="s">
        <v>5378</v>
      </c>
      <c r="T1660" s="0" t="s">
        <v>3604</v>
      </c>
      <c r="U1660" s="0" t="s">
        <v>3605</v>
      </c>
      <c r="V1660" s="0" t="s">
        <v>3606</v>
      </c>
      <c r="W1660" s="0" t="s">
        <v>3607</v>
      </c>
      <c r="X1660" s="0" t="s">
        <v>3608</v>
      </c>
      <c r="Y1660" s="0" t="s">
        <v>3605</v>
      </c>
      <c r="Z1660" s="0" t="s">
        <v>5211</v>
      </c>
      <c r="AA1660" s="0" t="s">
        <v>4062</v>
      </c>
      <c r="AB1660" s="0" t="s">
        <v>6387</v>
      </c>
      <c r="AC1660" s="0" t="s">
        <v>19</v>
      </c>
      <c r="AD1660" s="0" t="s">
        <v>19</v>
      </c>
      <c r="AE1660" s="0" t="s">
        <v>61</v>
      </c>
      <c r="AF1660" s="0" t="s">
        <v>22</v>
      </c>
      <c r="AG1660" s="0" t="s">
        <v>22</v>
      </c>
      <c r="AH1660" s="0" t="s">
        <v>22</v>
      </c>
      <c r="AI1660" s="0" t="s">
        <v>22</v>
      </c>
      <c r="AJ1660" s="0" t="s">
        <v>3622</v>
      </c>
      <c r="AK1660" s="0" t="s">
        <v>3622</v>
      </c>
    </row>
    <row customHeight="1" ht="11.25">
      <c r="A1661" s="0" t="s">
        <v>22</v>
      </c>
      <c r="B1661" s="0" t="s">
        <v>48</v>
      </c>
      <c r="C1661" s="0" t="s">
        <v>50</v>
      </c>
      <c r="D1661" s="0" t="s">
        <v>22</v>
      </c>
      <c r="E1661" s="0" t="s">
        <v>6388</v>
      </c>
      <c r="F1661" s="0" t="s">
        <v>1257</v>
      </c>
      <c r="G1661" s="0" t="s">
        <v>1581</v>
      </c>
      <c r="H1661" s="0" t="s">
        <v>1581</v>
      </c>
      <c r="I1661" s="0" t="s">
        <v>1582</v>
      </c>
      <c r="J1661" s="0" t="s">
        <v>5371</v>
      </c>
      <c r="K1661" s="0" t="s">
        <v>5372</v>
      </c>
      <c r="L1661" s="0" t="s">
        <v>5373</v>
      </c>
      <c r="M1661" s="0" t="s">
        <v>976</v>
      </c>
      <c r="N1661" s="0" t="s">
        <v>98</v>
      </c>
      <c r="O1661" s="0" t="s">
        <v>1581</v>
      </c>
      <c r="P1661" s="0" t="s">
        <v>1581</v>
      </c>
      <c r="Q1661" s="0" t="s">
        <v>1582</v>
      </c>
      <c r="R1661" s="0" t="s">
        <v>5371</v>
      </c>
      <c r="S1661" s="0" t="s">
        <v>5372</v>
      </c>
      <c r="T1661" s="0" t="s">
        <v>3604</v>
      </c>
      <c r="U1661" s="0" t="s">
        <v>3605</v>
      </c>
      <c r="V1661" s="0" t="s">
        <v>3606</v>
      </c>
      <c r="W1661" s="0" t="s">
        <v>3607</v>
      </c>
      <c r="X1661" s="0" t="s">
        <v>3608</v>
      </c>
      <c r="Y1661" s="0" t="s">
        <v>3605</v>
      </c>
      <c r="Z1661" s="0" t="s">
        <v>6389</v>
      </c>
      <c r="AA1661" s="0" t="s">
        <v>3988</v>
      </c>
      <c r="AB1661" s="0" t="s">
        <v>6390</v>
      </c>
      <c r="AC1661" s="0" t="s">
        <v>19</v>
      </c>
      <c r="AD1661" s="0" t="s">
        <v>19</v>
      </c>
      <c r="AE1661" s="0" t="s">
        <v>61</v>
      </c>
      <c r="AF1661" s="0" t="s">
        <v>22</v>
      </c>
      <c r="AG1661" s="0" t="s">
        <v>22</v>
      </c>
      <c r="AH1661" s="0" t="s">
        <v>22</v>
      </c>
      <c r="AI1661" s="0" t="s">
        <v>22</v>
      </c>
      <c r="AJ1661" s="0" t="s">
        <v>3622</v>
      </c>
      <c r="AK1661" s="0" t="s">
        <v>3622</v>
      </c>
    </row>
    <row customHeight="1" ht="11.25">
      <c r="A1662" s="0" t="s">
        <v>22</v>
      </c>
      <c r="B1662" s="0" t="s">
        <v>48</v>
      </c>
      <c r="C1662" s="0" t="s">
        <v>50</v>
      </c>
      <c r="D1662" s="0" t="s">
        <v>22</v>
      </c>
      <c r="E1662" s="0" t="s">
        <v>6388</v>
      </c>
      <c r="F1662" s="0" t="s">
        <v>1257</v>
      </c>
      <c r="G1662" s="0" t="s">
        <v>110</v>
      </c>
      <c r="H1662" s="0" t="s">
        <v>110</v>
      </c>
      <c r="I1662" s="0" t="s">
        <v>111</v>
      </c>
      <c r="J1662" s="0" t="s">
        <v>5371</v>
      </c>
      <c r="K1662" s="0" t="s">
        <v>5378</v>
      </c>
      <c r="L1662" s="0" t="s">
        <v>5373</v>
      </c>
      <c r="M1662" s="0" t="s">
        <v>976</v>
      </c>
      <c r="N1662" s="0" t="s">
        <v>98</v>
      </c>
      <c r="O1662" s="0" t="s">
        <v>110</v>
      </c>
      <c r="P1662" s="0" t="s">
        <v>110</v>
      </c>
      <c r="Q1662" s="0" t="s">
        <v>111</v>
      </c>
      <c r="R1662" s="0" t="s">
        <v>5371</v>
      </c>
      <c r="S1662" s="0" t="s">
        <v>5378</v>
      </c>
      <c r="T1662" s="0" t="s">
        <v>3604</v>
      </c>
      <c r="U1662" s="0" t="s">
        <v>3605</v>
      </c>
      <c r="V1662" s="0" t="s">
        <v>3606</v>
      </c>
      <c r="W1662" s="0" t="s">
        <v>3607</v>
      </c>
      <c r="X1662" s="0" t="s">
        <v>3608</v>
      </c>
      <c r="Y1662" s="0" t="s">
        <v>3605</v>
      </c>
      <c r="Z1662" s="0" t="s">
        <v>6389</v>
      </c>
      <c r="AA1662" s="0" t="s">
        <v>3988</v>
      </c>
      <c r="AB1662" s="0" t="s">
        <v>6390</v>
      </c>
      <c r="AC1662" s="0" t="s">
        <v>19</v>
      </c>
      <c r="AD1662" s="0" t="s">
        <v>19</v>
      </c>
      <c r="AE1662" s="0" t="s">
        <v>61</v>
      </c>
      <c r="AF1662" s="0" t="s">
        <v>22</v>
      </c>
      <c r="AG1662" s="0" t="s">
        <v>22</v>
      </c>
      <c r="AH1662" s="0" t="s">
        <v>22</v>
      </c>
      <c r="AI1662" s="0" t="s">
        <v>22</v>
      </c>
      <c r="AJ1662" s="0" t="s">
        <v>3622</v>
      </c>
      <c r="AK1662" s="0" t="s">
        <v>3622</v>
      </c>
    </row>
    <row customHeight="1" ht="11.25">
      <c r="A1663" s="0" t="s">
        <v>22</v>
      </c>
      <c r="B1663" s="0" t="s">
        <v>48</v>
      </c>
      <c r="C1663" s="0" t="s">
        <v>50</v>
      </c>
      <c r="D1663" s="0" t="s">
        <v>22</v>
      </c>
      <c r="E1663" s="0" t="s">
        <v>6391</v>
      </c>
      <c r="F1663" s="0" t="s">
        <v>1257</v>
      </c>
      <c r="G1663" s="0" t="s">
        <v>1581</v>
      </c>
      <c r="H1663" s="0" t="s">
        <v>1581</v>
      </c>
      <c r="I1663" s="0" t="s">
        <v>1582</v>
      </c>
      <c r="J1663" s="0" t="s">
        <v>5371</v>
      </c>
      <c r="K1663" s="0" t="s">
        <v>5372</v>
      </c>
      <c r="L1663" s="0" t="s">
        <v>5373</v>
      </c>
      <c r="M1663" s="0" t="s">
        <v>976</v>
      </c>
      <c r="N1663" s="0" t="s">
        <v>98</v>
      </c>
      <c r="O1663" s="0" t="s">
        <v>1581</v>
      </c>
      <c r="P1663" s="0" t="s">
        <v>1581</v>
      </c>
      <c r="Q1663" s="0" t="s">
        <v>1582</v>
      </c>
      <c r="R1663" s="0" t="s">
        <v>5371</v>
      </c>
      <c r="S1663" s="0" t="s">
        <v>5372</v>
      </c>
      <c r="T1663" s="0" t="s">
        <v>3604</v>
      </c>
      <c r="U1663" s="0" t="s">
        <v>3605</v>
      </c>
      <c r="V1663" s="0" t="s">
        <v>3606</v>
      </c>
      <c r="W1663" s="0" t="s">
        <v>3607</v>
      </c>
      <c r="X1663" s="0" t="s">
        <v>3608</v>
      </c>
      <c r="Y1663" s="0" t="s">
        <v>3605</v>
      </c>
      <c r="Z1663" s="0" t="s">
        <v>6392</v>
      </c>
      <c r="AA1663" s="0" t="s">
        <v>3628</v>
      </c>
      <c r="AB1663" s="0" t="s">
        <v>6393</v>
      </c>
      <c r="AC1663" s="0" t="s">
        <v>19</v>
      </c>
      <c r="AD1663" s="0" t="s">
        <v>19</v>
      </c>
      <c r="AE1663" s="0" t="s">
        <v>61</v>
      </c>
      <c r="AF1663" s="0" t="s">
        <v>22</v>
      </c>
      <c r="AG1663" s="0" t="s">
        <v>22</v>
      </c>
      <c r="AH1663" s="0" t="s">
        <v>22</v>
      </c>
      <c r="AI1663" s="0" t="s">
        <v>22</v>
      </c>
      <c r="AJ1663" s="0" t="s">
        <v>3622</v>
      </c>
      <c r="AK1663" s="0" t="s">
        <v>3622</v>
      </c>
    </row>
    <row customHeight="1" ht="11.25">
      <c r="A1664" s="0" t="s">
        <v>22</v>
      </c>
      <c r="B1664" s="0" t="s">
        <v>48</v>
      </c>
      <c r="C1664" s="0" t="s">
        <v>50</v>
      </c>
      <c r="D1664" s="0" t="s">
        <v>22</v>
      </c>
      <c r="E1664" s="0" t="s">
        <v>6391</v>
      </c>
      <c r="F1664" s="0" t="s">
        <v>1257</v>
      </c>
      <c r="G1664" s="0" t="s">
        <v>110</v>
      </c>
      <c r="H1664" s="0" t="s">
        <v>110</v>
      </c>
      <c r="I1664" s="0" t="s">
        <v>111</v>
      </c>
      <c r="J1664" s="0" t="s">
        <v>5371</v>
      </c>
      <c r="K1664" s="0" t="s">
        <v>5378</v>
      </c>
      <c r="L1664" s="0" t="s">
        <v>5373</v>
      </c>
      <c r="M1664" s="0" t="s">
        <v>976</v>
      </c>
      <c r="N1664" s="0" t="s">
        <v>98</v>
      </c>
      <c r="O1664" s="0" t="s">
        <v>110</v>
      </c>
      <c r="P1664" s="0" t="s">
        <v>110</v>
      </c>
      <c r="Q1664" s="0" t="s">
        <v>111</v>
      </c>
      <c r="R1664" s="0" t="s">
        <v>5371</v>
      </c>
      <c r="S1664" s="0" t="s">
        <v>5378</v>
      </c>
      <c r="T1664" s="0" t="s">
        <v>3604</v>
      </c>
      <c r="U1664" s="0" t="s">
        <v>3605</v>
      </c>
      <c r="V1664" s="0" t="s">
        <v>3606</v>
      </c>
      <c r="W1664" s="0" t="s">
        <v>3607</v>
      </c>
      <c r="X1664" s="0" t="s">
        <v>3608</v>
      </c>
      <c r="Y1664" s="0" t="s">
        <v>3605</v>
      </c>
      <c r="Z1664" s="0" t="s">
        <v>6392</v>
      </c>
      <c r="AA1664" s="0" t="s">
        <v>3628</v>
      </c>
      <c r="AB1664" s="0" t="s">
        <v>6393</v>
      </c>
      <c r="AC1664" s="0" t="s">
        <v>19</v>
      </c>
      <c r="AD1664" s="0" t="s">
        <v>19</v>
      </c>
      <c r="AE1664" s="0" t="s">
        <v>61</v>
      </c>
      <c r="AF1664" s="0" t="s">
        <v>22</v>
      </c>
      <c r="AG1664" s="0" t="s">
        <v>22</v>
      </c>
      <c r="AH1664" s="0" t="s">
        <v>22</v>
      </c>
      <c r="AI1664" s="0" t="s">
        <v>22</v>
      </c>
      <c r="AJ1664" s="0" t="s">
        <v>3622</v>
      </c>
      <c r="AK1664" s="0" t="s">
        <v>3622</v>
      </c>
    </row>
    <row customHeight="1" ht="11.25">
      <c r="A1665" s="0" t="s">
        <v>22</v>
      </c>
      <c r="B1665" s="0" t="s">
        <v>48</v>
      </c>
      <c r="C1665" s="0" t="s">
        <v>50</v>
      </c>
      <c r="D1665" s="0" t="s">
        <v>22</v>
      </c>
      <c r="E1665" s="0" t="s">
        <v>6394</v>
      </c>
      <c r="F1665" s="0" t="s">
        <v>1257</v>
      </c>
      <c r="G1665" s="0" t="s">
        <v>1581</v>
      </c>
      <c r="H1665" s="0" t="s">
        <v>1581</v>
      </c>
      <c r="I1665" s="0" t="s">
        <v>1582</v>
      </c>
      <c r="J1665" s="0" t="s">
        <v>5371</v>
      </c>
      <c r="K1665" s="0" t="s">
        <v>5372</v>
      </c>
      <c r="L1665" s="0" t="s">
        <v>5373</v>
      </c>
      <c r="M1665" s="0" t="s">
        <v>976</v>
      </c>
      <c r="N1665" s="0" t="s">
        <v>98</v>
      </c>
      <c r="O1665" s="0" t="s">
        <v>1581</v>
      </c>
      <c r="P1665" s="0" t="s">
        <v>1581</v>
      </c>
      <c r="Q1665" s="0" t="s">
        <v>1582</v>
      </c>
      <c r="R1665" s="0" t="s">
        <v>5371</v>
      </c>
      <c r="S1665" s="0" t="s">
        <v>5372</v>
      </c>
      <c r="T1665" s="0" t="s">
        <v>3604</v>
      </c>
      <c r="U1665" s="0" t="s">
        <v>3605</v>
      </c>
      <c r="V1665" s="0" t="s">
        <v>3606</v>
      </c>
      <c r="W1665" s="0" t="s">
        <v>3607</v>
      </c>
      <c r="X1665" s="0" t="s">
        <v>3608</v>
      </c>
      <c r="Y1665" s="0" t="s">
        <v>3605</v>
      </c>
      <c r="Z1665" s="0" t="s">
        <v>6395</v>
      </c>
      <c r="AA1665" s="0" t="s">
        <v>3628</v>
      </c>
      <c r="AB1665" s="0" t="s">
        <v>6396</v>
      </c>
      <c r="AC1665" s="0" t="s">
        <v>19</v>
      </c>
      <c r="AD1665" s="0" t="s">
        <v>19</v>
      </c>
      <c r="AE1665" s="0" t="s">
        <v>61</v>
      </c>
      <c r="AF1665" s="0" t="s">
        <v>22</v>
      </c>
      <c r="AG1665" s="0" t="s">
        <v>22</v>
      </c>
      <c r="AH1665" s="0" t="s">
        <v>22</v>
      </c>
      <c r="AI1665" s="0" t="s">
        <v>22</v>
      </c>
      <c r="AJ1665" s="0" t="s">
        <v>3622</v>
      </c>
      <c r="AK1665" s="0" t="s">
        <v>3622</v>
      </c>
    </row>
    <row customHeight="1" ht="11.25">
      <c r="A1666" s="0" t="s">
        <v>22</v>
      </c>
      <c r="B1666" s="0" t="s">
        <v>48</v>
      </c>
      <c r="C1666" s="0" t="s">
        <v>50</v>
      </c>
      <c r="D1666" s="0" t="s">
        <v>22</v>
      </c>
      <c r="E1666" s="0" t="s">
        <v>6394</v>
      </c>
      <c r="F1666" s="0" t="s">
        <v>1257</v>
      </c>
      <c r="G1666" s="0" t="s">
        <v>110</v>
      </c>
      <c r="H1666" s="0" t="s">
        <v>110</v>
      </c>
      <c r="I1666" s="0" t="s">
        <v>111</v>
      </c>
      <c r="J1666" s="0" t="s">
        <v>5371</v>
      </c>
      <c r="K1666" s="0" t="s">
        <v>5378</v>
      </c>
      <c r="L1666" s="0" t="s">
        <v>5373</v>
      </c>
      <c r="M1666" s="0" t="s">
        <v>976</v>
      </c>
      <c r="N1666" s="0" t="s">
        <v>98</v>
      </c>
      <c r="O1666" s="0" t="s">
        <v>110</v>
      </c>
      <c r="P1666" s="0" t="s">
        <v>110</v>
      </c>
      <c r="Q1666" s="0" t="s">
        <v>111</v>
      </c>
      <c r="R1666" s="0" t="s">
        <v>5371</v>
      </c>
      <c r="S1666" s="0" t="s">
        <v>5378</v>
      </c>
      <c r="T1666" s="0" t="s">
        <v>3604</v>
      </c>
      <c r="U1666" s="0" t="s">
        <v>3605</v>
      </c>
      <c r="V1666" s="0" t="s">
        <v>3606</v>
      </c>
      <c r="W1666" s="0" t="s">
        <v>3607</v>
      </c>
      <c r="X1666" s="0" t="s">
        <v>3608</v>
      </c>
      <c r="Y1666" s="0" t="s">
        <v>3605</v>
      </c>
      <c r="Z1666" s="0" t="s">
        <v>6395</v>
      </c>
      <c r="AA1666" s="0" t="s">
        <v>3628</v>
      </c>
      <c r="AB1666" s="0" t="s">
        <v>6396</v>
      </c>
      <c r="AC1666" s="0" t="s">
        <v>19</v>
      </c>
      <c r="AD1666" s="0" t="s">
        <v>19</v>
      </c>
      <c r="AE1666" s="0" t="s">
        <v>61</v>
      </c>
      <c r="AF1666" s="0" t="s">
        <v>22</v>
      </c>
      <c r="AG1666" s="0" t="s">
        <v>22</v>
      </c>
      <c r="AH1666" s="0" t="s">
        <v>22</v>
      </c>
      <c r="AI1666" s="0" t="s">
        <v>22</v>
      </c>
      <c r="AJ1666" s="0" t="s">
        <v>3622</v>
      </c>
      <c r="AK1666" s="0" t="s">
        <v>3622</v>
      </c>
    </row>
    <row customHeight="1" ht="11.25">
      <c r="A1667" s="0" t="s">
        <v>22</v>
      </c>
      <c r="B1667" s="0" t="s">
        <v>48</v>
      </c>
      <c r="C1667" s="0" t="s">
        <v>50</v>
      </c>
      <c r="D1667" s="0" t="s">
        <v>22</v>
      </c>
      <c r="E1667" s="0" t="s">
        <v>6397</v>
      </c>
      <c r="F1667" s="0" t="s">
        <v>1257</v>
      </c>
      <c r="G1667" s="0" t="s">
        <v>1581</v>
      </c>
      <c r="H1667" s="0" t="s">
        <v>1581</v>
      </c>
      <c r="I1667" s="0" t="s">
        <v>1582</v>
      </c>
      <c r="J1667" s="0" t="s">
        <v>5371</v>
      </c>
      <c r="K1667" s="0" t="s">
        <v>5372</v>
      </c>
      <c r="L1667" s="0" t="s">
        <v>5373</v>
      </c>
      <c r="M1667" s="0" t="s">
        <v>976</v>
      </c>
      <c r="N1667" s="0" t="s">
        <v>98</v>
      </c>
      <c r="O1667" s="0" t="s">
        <v>1581</v>
      </c>
      <c r="P1667" s="0" t="s">
        <v>1581</v>
      </c>
      <c r="Q1667" s="0" t="s">
        <v>1582</v>
      </c>
      <c r="R1667" s="0" t="s">
        <v>5371</v>
      </c>
      <c r="S1667" s="0" t="s">
        <v>5372</v>
      </c>
      <c r="T1667" s="0" t="s">
        <v>3604</v>
      </c>
      <c r="U1667" s="0" t="s">
        <v>3605</v>
      </c>
      <c r="V1667" s="0" t="s">
        <v>3606</v>
      </c>
      <c r="W1667" s="0" t="s">
        <v>3607</v>
      </c>
      <c r="X1667" s="0" t="s">
        <v>3700</v>
      </c>
      <c r="Y1667" s="0" t="s">
        <v>4503</v>
      </c>
      <c r="Z1667" s="0" t="s">
        <v>6398</v>
      </c>
      <c r="AA1667" s="0" t="s">
        <v>6399</v>
      </c>
      <c r="AB1667" s="0" t="s">
        <v>6400</v>
      </c>
      <c r="AC1667" s="0" t="s">
        <v>19</v>
      </c>
      <c r="AD1667" s="0" t="s">
        <v>19</v>
      </c>
      <c r="AE1667" s="0" t="s">
        <v>61</v>
      </c>
      <c r="AF1667" s="0" t="s">
        <v>22</v>
      </c>
      <c r="AG1667" s="0" t="s">
        <v>22</v>
      </c>
      <c r="AH1667" s="0" t="s">
        <v>22</v>
      </c>
      <c r="AI1667" s="0" t="s">
        <v>22</v>
      </c>
      <c r="AJ1667" s="0" t="s">
        <v>3622</v>
      </c>
      <c r="AK1667" s="0" t="s">
        <v>3622</v>
      </c>
    </row>
    <row customHeight="1" ht="11.25">
      <c r="A1668" s="0" t="s">
        <v>22</v>
      </c>
      <c r="B1668" s="0" t="s">
        <v>48</v>
      </c>
      <c r="C1668" s="0" t="s">
        <v>50</v>
      </c>
      <c r="D1668" s="0" t="s">
        <v>22</v>
      </c>
      <c r="E1668" s="0" t="s">
        <v>6397</v>
      </c>
      <c r="F1668" s="0" t="s">
        <v>1257</v>
      </c>
      <c r="G1668" s="0" t="s">
        <v>110</v>
      </c>
      <c r="H1668" s="0" t="s">
        <v>110</v>
      </c>
      <c r="I1668" s="0" t="s">
        <v>111</v>
      </c>
      <c r="J1668" s="0" t="s">
        <v>5371</v>
      </c>
      <c r="K1668" s="0" t="s">
        <v>5378</v>
      </c>
      <c r="L1668" s="0" t="s">
        <v>5373</v>
      </c>
      <c r="M1668" s="0" t="s">
        <v>976</v>
      </c>
      <c r="N1668" s="0" t="s">
        <v>98</v>
      </c>
      <c r="O1668" s="0" t="s">
        <v>110</v>
      </c>
      <c r="P1668" s="0" t="s">
        <v>110</v>
      </c>
      <c r="Q1668" s="0" t="s">
        <v>111</v>
      </c>
      <c r="R1668" s="0" t="s">
        <v>5371</v>
      </c>
      <c r="S1668" s="0" t="s">
        <v>5378</v>
      </c>
      <c r="T1668" s="0" t="s">
        <v>3604</v>
      </c>
      <c r="U1668" s="0" t="s">
        <v>3605</v>
      </c>
      <c r="V1668" s="0" t="s">
        <v>3606</v>
      </c>
      <c r="W1668" s="0" t="s">
        <v>3607</v>
      </c>
      <c r="X1668" s="0" t="s">
        <v>3700</v>
      </c>
      <c r="Y1668" s="0" t="s">
        <v>4503</v>
      </c>
      <c r="Z1668" s="0" t="s">
        <v>6398</v>
      </c>
      <c r="AA1668" s="0" t="s">
        <v>6399</v>
      </c>
      <c r="AB1668" s="0" t="s">
        <v>6400</v>
      </c>
      <c r="AC1668" s="0" t="s">
        <v>19</v>
      </c>
      <c r="AD1668" s="0" t="s">
        <v>19</v>
      </c>
      <c r="AE1668" s="0" t="s">
        <v>61</v>
      </c>
      <c r="AF1668" s="0" t="s">
        <v>22</v>
      </c>
      <c r="AG1668" s="0" t="s">
        <v>22</v>
      </c>
      <c r="AH1668" s="0" t="s">
        <v>22</v>
      </c>
      <c r="AI1668" s="0" t="s">
        <v>22</v>
      </c>
      <c r="AJ1668" s="0" t="s">
        <v>3622</v>
      </c>
      <c r="AK1668" s="0" t="s">
        <v>3622</v>
      </c>
    </row>
    <row customHeight="1" ht="11.25">
      <c r="A1669" s="0" t="s">
        <v>22</v>
      </c>
      <c r="B1669" s="0" t="s">
        <v>48</v>
      </c>
      <c r="C1669" s="0" t="s">
        <v>50</v>
      </c>
      <c r="D1669" s="0" t="s">
        <v>22</v>
      </c>
      <c r="E1669" s="0" t="s">
        <v>6401</v>
      </c>
      <c r="F1669" s="0" t="s">
        <v>1257</v>
      </c>
      <c r="G1669" s="0" t="s">
        <v>1581</v>
      </c>
      <c r="H1669" s="0" t="s">
        <v>1581</v>
      </c>
      <c r="I1669" s="0" t="s">
        <v>1582</v>
      </c>
      <c r="J1669" s="0" t="s">
        <v>5371</v>
      </c>
      <c r="K1669" s="0" t="s">
        <v>5372</v>
      </c>
      <c r="L1669" s="0" t="s">
        <v>5373</v>
      </c>
      <c r="M1669" s="0" t="s">
        <v>976</v>
      </c>
      <c r="N1669" s="0" t="s">
        <v>98</v>
      </c>
      <c r="O1669" s="0" t="s">
        <v>1581</v>
      </c>
      <c r="P1669" s="0" t="s">
        <v>1581</v>
      </c>
      <c r="Q1669" s="0" t="s">
        <v>1582</v>
      </c>
      <c r="R1669" s="0" t="s">
        <v>5371</v>
      </c>
      <c r="S1669" s="0" t="s">
        <v>5372</v>
      </c>
      <c r="T1669" s="0" t="s">
        <v>3604</v>
      </c>
      <c r="U1669" s="0" t="s">
        <v>3605</v>
      </c>
      <c r="V1669" s="0" t="s">
        <v>3606</v>
      </c>
      <c r="W1669" s="0" t="s">
        <v>3607</v>
      </c>
      <c r="X1669" s="0" t="s">
        <v>3608</v>
      </c>
      <c r="Y1669" s="0" t="s">
        <v>3605</v>
      </c>
      <c r="Z1669" s="0" t="s">
        <v>6402</v>
      </c>
      <c r="AA1669" s="0" t="s">
        <v>3819</v>
      </c>
      <c r="AB1669" s="0" t="s">
        <v>6403</v>
      </c>
      <c r="AC1669" s="0" t="s">
        <v>19</v>
      </c>
      <c r="AD1669" s="0" t="s">
        <v>19</v>
      </c>
      <c r="AE1669" s="0" t="s">
        <v>61</v>
      </c>
      <c r="AF1669" s="0" t="s">
        <v>22</v>
      </c>
      <c r="AG1669" s="0" t="s">
        <v>22</v>
      </c>
      <c r="AH1669" s="0" t="s">
        <v>22</v>
      </c>
      <c r="AI1669" s="0" t="s">
        <v>22</v>
      </c>
      <c r="AJ1669" s="0" t="s">
        <v>3622</v>
      </c>
      <c r="AK1669" s="0" t="s">
        <v>3622</v>
      </c>
    </row>
    <row customHeight="1" ht="11.25">
      <c r="A1670" s="0" t="s">
        <v>22</v>
      </c>
      <c r="B1670" s="0" t="s">
        <v>48</v>
      </c>
      <c r="C1670" s="0" t="s">
        <v>50</v>
      </c>
      <c r="D1670" s="0" t="s">
        <v>22</v>
      </c>
      <c r="E1670" s="0" t="s">
        <v>6401</v>
      </c>
      <c r="F1670" s="0" t="s">
        <v>1257</v>
      </c>
      <c r="G1670" s="0" t="s">
        <v>110</v>
      </c>
      <c r="H1670" s="0" t="s">
        <v>110</v>
      </c>
      <c r="I1670" s="0" t="s">
        <v>111</v>
      </c>
      <c r="J1670" s="0" t="s">
        <v>5371</v>
      </c>
      <c r="K1670" s="0" t="s">
        <v>5378</v>
      </c>
      <c r="L1670" s="0" t="s">
        <v>5373</v>
      </c>
      <c r="M1670" s="0" t="s">
        <v>976</v>
      </c>
      <c r="N1670" s="0" t="s">
        <v>98</v>
      </c>
      <c r="O1670" s="0" t="s">
        <v>110</v>
      </c>
      <c r="P1670" s="0" t="s">
        <v>110</v>
      </c>
      <c r="Q1670" s="0" t="s">
        <v>111</v>
      </c>
      <c r="R1670" s="0" t="s">
        <v>5371</v>
      </c>
      <c r="S1670" s="0" t="s">
        <v>5378</v>
      </c>
      <c r="T1670" s="0" t="s">
        <v>3604</v>
      </c>
      <c r="U1670" s="0" t="s">
        <v>3605</v>
      </c>
      <c r="V1670" s="0" t="s">
        <v>3606</v>
      </c>
      <c r="W1670" s="0" t="s">
        <v>3607</v>
      </c>
      <c r="X1670" s="0" t="s">
        <v>3608</v>
      </c>
      <c r="Y1670" s="0" t="s">
        <v>3605</v>
      </c>
      <c r="Z1670" s="0" t="s">
        <v>6402</v>
      </c>
      <c r="AA1670" s="0" t="s">
        <v>3819</v>
      </c>
      <c r="AB1670" s="0" t="s">
        <v>6403</v>
      </c>
      <c r="AC1670" s="0" t="s">
        <v>19</v>
      </c>
      <c r="AD1670" s="0" t="s">
        <v>19</v>
      </c>
      <c r="AE1670" s="0" t="s">
        <v>61</v>
      </c>
      <c r="AF1670" s="0" t="s">
        <v>22</v>
      </c>
      <c r="AG1670" s="0" t="s">
        <v>22</v>
      </c>
      <c r="AH1670" s="0" t="s">
        <v>22</v>
      </c>
      <c r="AI1670" s="0" t="s">
        <v>22</v>
      </c>
      <c r="AJ1670" s="0" t="s">
        <v>3622</v>
      </c>
      <c r="AK1670" s="0" t="s">
        <v>3622</v>
      </c>
    </row>
    <row customHeight="1" ht="11.25">
      <c r="A1671" s="0" t="s">
        <v>22</v>
      </c>
      <c r="B1671" s="0" t="s">
        <v>48</v>
      </c>
      <c r="C1671" s="0" t="s">
        <v>50</v>
      </c>
      <c r="D1671" s="0" t="s">
        <v>22</v>
      </c>
      <c r="E1671" s="0" t="s">
        <v>6404</v>
      </c>
      <c r="F1671" s="0" t="s">
        <v>1257</v>
      </c>
      <c r="G1671" s="0" t="s">
        <v>1581</v>
      </c>
      <c r="H1671" s="0" t="s">
        <v>1581</v>
      </c>
      <c r="I1671" s="0" t="s">
        <v>1582</v>
      </c>
      <c r="J1671" s="0" t="s">
        <v>5371</v>
      </c>
      <c r="K1671" s="0" t="s">
        <v>5372</v>
      </c>
      <c r="L1671" s="0" t="s">
        <v>5373</v>
      </c>
      <c r="M1671" s="0" t="s">
        <v>976</v>
      </c>
      <c r="N1671" s="0" t="s">
        <v>98</v>
      </c>
      <c r="O1671" s="0" t="s">
        <v>1581</v>
      </c>
      <c r="P1671" s="0" t="s">
        <v>1581</v>
      </c>
      <c r="Q1671" s="0" t="s">
        <v>1582</v>
      </c>
      <c r="R1671" s="0" t="s">
        <v>5371</v>
      </c>
      <c r="S1671" s="0" t="s">
        <v>5372</v>
      </c>
      <c r="T1671" s="0" t="s">
        <v>3604</v>
      </c>
      <c r="U1671" s="0" t="s">
        <v>3605</v>
      </c>
      <c r="V1671" s="0" t="s">
        <v>3606</v>
      </c>
      <c r="W1671" s="0" t="s">
        <v>3607</v>
      </c>
      <c r="X1671" s="0" t="s">
        <v>3608</v>
      </c>
      <c r="Y1671" s="0" t="s">
        <v>3605</v>
      </c>
      <c r="Z1671" s="0" t="s">
        <v>3727</v>
      </c>
      <c r="AA1671" s="0" t="s">
        <v>5390</v>
      </c>
      <c r="AB1671" s="0" t="s">
        <v>6405</v>
      </c>
      <c r="AC1671" s="0" t="s">
        <v>19</v>
      </c>
      <c r="AD1671" s="0" t="s">
        <v>19</v>
      </c>
      <c r="AE1671" s="0" t="s">
        <v>61</v>
      </c>
      <c r="AF1671" s="0" t="s">
        <v>22</v>
      </c>
      <c r="AG1671" s="0" t="s">
        <v>22</v>
      </c>
      <c r="AH1671" s="0" t="s">
        <v>22</v>
      </c>
      <c r="AI1671" s="0" t="s">
        <v>22</v>
      </c>
      <c r="AJ1671" s="0" t="s">
        <v>3622</v>
      </c>
      <c r="AK1671" s="0" t="s">
        <v>3622</v>
      </c>
    </row>
    <row customHeight="1" ht="11.25">
      <c r="A1672" s="0" t="s">
        <v>22</v>
      </c>
      <c r="B1672" s="0" t="s">
        <v>48</v>
      </c>
      <c r="C1672" s="0" t="s">
        <v>50</v>
      </c>
      <c r="D1672" s="0" t="s">
        <v>22</v>
      </c>
      <c r="E1672" s="0" t="s">
        <v>6404</v>
      </c>
      <c r="F1672" s="0" t="s">
        <v>1257</v>
      </c>
      <c r="G1672" s="0" t="s">
        <v>110</v>
      </c>
      <c r="H1672" s="0" t="s">
        <v>110</v>
      </c>
      <c r="I1672" s="0" t="s">
        <v>111</v>
      </c>
      <c r="J1672" s="0" t="s">
        <v>5371</v>
      </c>
      <c r="K1672" s="0" t="s">
        <v>5378</v>
      </c>
      <c r="L1672" s="0" t="s">
        <v>5373</v>
      </c>
      <c r="M1672" s="0" t="s">
        <v>976</v>
      </c>
      <c r="N1672" s="0" t="s">
        <v>98</v>
      </c>
      <c r="O1672" s="0" t="s">
        <v>110</v>
      </c>
      <c r="P1672" s="0" t="s">
        <v>110</v>
      </c>
      <c r="Q1672" s="0" t="s">
        <v>111</v>
      </c>
      <c r="R1672" s="0" t="s">
        <v>5371</v>
      </c>
      <c r="S1672" s="0" t="s">
        <v>5378</v>
      </c>
      <c r="T1672" s="0" t="s">
        <v>3604</v>
      </c>
      <c r="U1672" s="0" t="s">
        <v>3605</v>
      </c>
      <c r="V1672" s="0" t="s">
        <v>3606</v>
      </c>
      <c r="W1672" s="0" t="s">
        <v>3607</v>
      </c>
      <c r="X1672" s="0" t="s">
        <v>3608</v>
      </c>
      <c r="Y1672" s="0" t="s">
        <v>3605</v>
      </c>
      <c r="Z1672" s="0" t="s">
        <v>3727</v>
      </c>
      <c r="AA1672" s="0" t="s">
        <v>5390</v>
      </c>
      <c r="AB1672" s="0" t="s">
        <v>6405</v>
      </c>
      <c r="AC1672" s="0" t="s">
        <v>19</v>
      </c>
      <c r="AD1672" s="0" t="s">
        <v>19</v>
      </c>
      <c r="AE1672" s="0" t="s">
        <v>61</v>
      </c>
      <c r="AF1672" s="0" t="s">
        <v>22</v>
      </c>
      <c r="AG1672" s="0" t="s">
        <v>22</v>
      </c>
      <c r="AH1672" s="0" t="s">
        <v>22</v>
      </c>
      <c r="AI1672" s="0" t="s">
        <v>22</v>
      </c>
      <c r="AJ1672" s="0" t="s">
        <v>3622</v>
      </c>
      <c r="AK1672" s="0" t="s">
        <v>3622</v>
      </c>
    </row>
    <row customHeight="1" ht="11.25">
      <c r="A1673" s="0" t="s">
        <v>22</v>
      </c>
      <c r="B1673" s="0" t="s">
        <v>48</v>
      </c>
      <c r="C1673" s="0" t="s">
        <v>50</v>
      </c>
      <c r="D1673" s="0" t="s">
        <v>22</v>
      </c>
      <c r="E1673" s="0" t="s">
        <v>6406</v>
      </c>
      <c r="F1673" s="0" t="s">
        <v>1257</v>
      </c>
      <c r="G1673" s="0" t="s">
        <v>1581</v>
      </c>
      <c r="H1673" s="0" t="s">
        <v>1581</v>
      </c>
      <c r="I1673" s="0" t="s">
        <v>1582</v>
      </c>
      <c r="J1673" s="0" t="s">
        <v>5371</v>
      </c>
      <c r="K1673" s="0" t="s">
        <v>5372</v>
      </c>
      <c r="L1673" s="0" t="s">
        <v>5373</v>
      </c>
      <c r="M1673" s="0" t="s">
        <v>976</v>
      </c>
      <c r="N1673" s="0" t="s">
        <v>98</v>
      </c>
      <c r="O1673" s="0" t="s">
        <v>1581</v>
      </c>
      <c r="P1673" s="0" t="s">
        <v>1581</v>
      </c>
      <c r="Q1673" s="0" t="s">
        <v>1582</v>
      </c>
      <c r="R1673" s="0" t="s">
        <v>5371</v>
      </c>
      <c r="S1673" s="0" t="s">
        <v>5372</v>
      </c>
      <c r="T1673" s="0" t="s">
        <v>3604</v>
      </c>
      <c r="U1673" s="0" t="s">
        <v>3605</v>
      </c>
      <c r="V1673" s="0" t="s">
        <v>3606</v>
      </c>
      <c r="W1673" s="0" t="s">
        <v>3607</v>
      </c>
      <c r="X1673" s="0" t="s">
        <v>3608</v>
      </c>
      <c r="Y1673" s="0" t="s">
        <v>3605</v>
      </c>
      <c r="Z1673" s="0" t="s">
        <v>5212</v>
      </c>
      <c r="AA1673" s="0" t="s">
        <v>4062</v>
      </c>
      <c r="AB1673" s="0" t="s">
        <v>6407</v>
      </c>
      <c r="AC1673" s="0" t="s">
        <v>19</v>
      </c>
      <c r="AD1673" s="0" t="s">
        <v>19</v>
      </c>
      <c r="AE1673" s="0" t="s">
        <v>61</v>
      </c>
      <c r="AF1673" s="0" t="s">
        <v>22</v>
      </c>
      <c r="AG1673" s="0" t="s">
        <v>22</v>
      </c>
      <c r="AH1673" s="0" t="s">
        <v>22</v>
      </c>
      <c r="AI1673" s="0" t="s">
        <v>22</v>
      </c>
      <c r="AJ1673" s="0" t="s">
        <v>3622</v>
      </c>
      <c r="AK1673" s="0" t="s">
        <v>3622</v>
      </c>
    </row>
    <row customHeight="1" ht="11.25">
      <c r="A1674" s="0" t="s">
        <v>22</v>
      </c>
      <c r="B1674" s="0" t="s">
        <v>48</v>
      </c>
      <c r="C1674" s="0" t="s">
        <v>50</v>
      </c>
      <c r="D1674" s="0" t="s">
        <v>22</v>
      </c>
      <c r="E1674" s="0" t="s">
        <v>6406</v>
      </c>
      <c r="F1674" s="0" t="s">
        <v>1257</v>
      </c>
      <c r="G1674" s="0" t="s">
        <v>110</v>
      </c>
      <c r="H1674" s="0" t="s">
        <v>110</v>
      </c>
      <c r="I1674" s="0" t="s">
        <v>111</v>
      </c>
      <c r="J1674" s="0" t="s">
        <v>5371</v>
      </c>
      <c r="K1674" s="0" t="s">
        <v>5378</v>
      </c>
      <c r="L1674" s="0" t="s">
        <v>5373</v>
      </c>
      <c r="M1674" s="0" t="s">
        <v>976</v>
      </c>
      <c r="N1674" s="0" t="s">
        <v>98</v>
      </c>
      <c r="O1674" s="0" t="s">
        <v>110</v>
      </c>
      <c r="P1674" s="0" t="s">
        <v>110</v>
      </c>
      <c r="Q1674" s="0" t="s">
        <v>111</v>
      </c>
      <c r="R1674" s="0" t="s">
        <v>5371</v>
      </c>
      <c r="S1674" s="0" t="s">
        <v>5378</v>
      </c>
      <c r="T1674" s="0" t="s">
        <v>3604</v>
      </c>
      <c r="U1674" s="0" t="s">
        <v>3605</v>
      </c>
      <c r="V1674" s="0" t="s">
        <v>3606</v>
      </c>
      <c r="W1674" s="0" t="s">
        <v>3607</v>
      </c>
      <c r="X1674" s="0" t="s">
        <v>3608</v>
      </c>
      <c r="Y1674" s="0" t="s">
        <v>3605</v>
      </c>
      <c r="Z1674" s="0" t="s">
        <v>5212</v>
      </c>
      <c r="AA1674" s="0" t="s">
        <v>4062</v>
      </c>
      <c r="AB1674" s="0" t="s">
        <v>6407</v>
      </c>
      <c r="AC1674" s="0" t="s">
        <v>19</v>
      </c>
      <c r="AD1674" s="0" t="s">
        <v>19</v>
      </c>
      <c r="AE1674" s="0" t="s">
        <v>61</v>
      </c>
      <c r="AF1674" s="0" t="s">
        <v>22</v>
      </c>
      <c r="AG1674" s="0" t="s">
        <v>22</v>
      </c>
      <c r="AH1674" s="0" t="s">
        <v>22</v>
      </c>
      <c r="AI1674" s="0" t="s">
        <v>22</v>
      </c>
      <c r="AJ1674" s="0" t="s">
        <v>3622</v>
      </c>
      <c r="AK1674" s="0" t="s">
        <v>3622</v>
      </c>
    </row>
    <row customHeight="1" ht="11.25">
      <c r="A1675" s="0" t="s">
        <v>22</v>
      </c>
      <c r="B1675" s="0" t="s">
        <v>48</v>
      </c>
      <c r="C1675" s="0" t="s">
        <v>50</v>
      </c>
      <c r="D1675" s="0" t="s">
        <v>22</v>
      </c>
      <c r="E1675" s="0" t="s">
        <v>6408</v>
      </c>
      <c r="F1675" s="0" t="s">
        <v>1257</v>
      </c>
      <c r="G1675" s="0" t="s">
        <v>1581</v>
      </c>
      <c r="H1675" s="0" t="s">
        <v>1581</v>
      </c>
      <c r="I1675" s="0" t="s">
        <v>1582</v>
      </c>
      <c r="J1675" s="0" t="s">
        <v>5371</v>
      </c>
      <c r="K1675" s="0" t="s">
        <v>5372</v>
      </c>
      <c r="L1675" s="0" t="s">
        <v>5373</v>
      </c>
      <c r="M1675" s="0" t="s">
        <v>976</v>
      </c>
      <c r="N1675" s="0" t="s">
        <v>98</v>
      </c>
      <c r="O1675" s="0" t="s">
        <v>1581</v>
      </c>
      <c r="P1675" s="0" t="s">
        <v>1581</v>
      </c>
      <c r="Q1675" s="0" t="s">
        <v>1582</v>
      </c>
      <c r="R1675" s="0" t="s">
        <v>5371</v>
      </c>
      <c r="S1675" s="0" t="s">
        <v>5372</v>
      </c>
      <c r="T1675" s="0" t="s">
        <v>3604</v>
      </c>
      <c r="U1675" s="0" t="s">
        <v>3605</v>
      </c>
      <c r="V1675" s="0" t="s">
        <v>3606</v>
      </c>
      <c r="W1675" s="0" t="s">
        <v>3607</v>
      </c>
      <c r="X1675" s="0" t="s">
        <v>3608</v>
      </c>
      <c r="Y1675" s="0" t="s">
        <v>3605</v>
      </c>
      <c r="Z1675" s="0" t="s">
        <v>6409</v>
      </c>
      <c r="AA1675" s="0" t="s">
        <v>3972</v>
      </c>
      <c r="AB1675" s="0" t="s">
        <v>6410</v>
      </c>
      <c r="AC1675" s="0" t="s">
        <v>19</v>
      </c>
      <c r="AD1675" s="0" t="s">
        <v>19</v>
      </c>
      <c r="AE1675" s="0" t="s">
        <v>61</v>
      </c>
      <c r="AF1675" s="0" t="s">
        <v>22</v>
      </c>
      <c r="AG1675" s="0" t="s">
        <v>22</v>
      </c>
      <c r="AH1675" s="0" t="s">
        <v>22</v>
      </c>
      <c r="AI1675" s="0" t="s">
        <v>22</v>
      </c>
      <c r="AJ1675" s="0" t="s">
        <v>3622</v>
      </c>
      <c r="AK1675" s="0" t="s">
        <v>3622</v>
      </c>
    </row>
    <row customHeight="1" ht="11.25">
      <c r="A1676" s="0" t="s">
        <v>22</v>
      </c>
      <c r="B1676" s="0" t="s">
        <v>48</v>
      </c>
      <c r="C1676" s="0" t="s">
        <v>50</v>
      </c>
      <c r="D1676" s="0" t="s">
        <v>22</v>
      </c>
      <c r="E1676" s="0" t="s">
        <v>6408</v>
      </c>
      <c r="F1676" s="0" t="s">
        <v>1257</v>
      </c>
      <c r="G1676" s="0" t="s">
        <v>110</v>
      </c>
      <c r="H1676" s="0" t="s">
        <v>110</v>
      </c>
      <c r="I1676" s="0" t="s">
        <v>111</v>
      </c>
      <c r="J1676" s="0" t="s">
        <v>5371</v>
      </c>
      <c r="K1676" s="0" t="s">
        <v>5378</v>
      </c>
      <c r="L1676" s="0" t="s">
        <v>5373</v>
      </c>
      <c r="M1676" s="0" t="s">
        <v>976</v>
      </c>
      <c r="N1676" s="0" t="s">
        <v>98</v>
      </c>
      <c r="O1676" s="0" t="s">
        <v>110</v>
      </c>
      <c r="P1676" s="0" t="s">
        <v>110</v>
      </c>
      <c r="Q1676" s="0" t="s">
        <v>111</v>
      </c>
      <c r="R1676" s="0" t="s">
        <v>5371</v>
      </c>
      <c r="S1676" s="0" t="s">
        <v>5378</v>
      </c>
      <c r="T1676" s="0" t="s">
        <v>3604</v>
      </c>
      <c r="U1676" s="0" t="s">
        <v>3605</v>
      </c>
      <c r="V1676" s="0" t="s">
        <v>3606</v>
      </c>
      <c r="W1676" s="0" t="s">
        <v>3607</v>
      </c>
      <c r="X1676" s="0" t="s">
        <v>3608</v>
      </c>
      <c r="Y1676" s="0" t="s">
        <v>3605</v>
      </c>
      <c r="Z1676" s="0" t="s">
        <v>6409</v>
      </c>
      <c r="AA1676" s="0" t="s">
        <v>3972</v>
      </c>
      <c r="AB1676" s="0" t="s">
        <v>6410</v>
      </c>
      <c r="AC1676" s="0" t="s">
        <v>19</v>
      </c>
      <c r="AD1676" s="0" t="s">
        <v>19</v>
      </c>
      <c r="AE1676" s="0" t="s">
        <v>61</v>
      </c>
      <c r="AF1676" s="0" t="s">
        <v>22</v>
      </c>
      <c r="AG1676" s="0" t="s">
        <v>22</v>
      </c>
      <c r="AH1676" s="0" t="s">
        <v>22</v>
      </c>
      <c r="AI1676" s="0" t="s">
        <v>22</v>
      </c>
      <c r="AJ1676" s="0" t="s">
        <v>3622</v>
      </c>
      <c r="AK1676" s="0" t="s">
        <v>3622</v>
      </c>
    </row>
    <row customHeight="1" ht="11.25">
      <c r="A1677" s="0" t="s">
        <v>22</v>
      </c>
      <c r="B1677" s="0" t="s">
        <v>48</v>
      </c>
      <c r="C1677" s="0" t="s">
        <v>50</v>
      </c>
      <c r="D1677" s="0" t="s">
        <v>22</v>
      </c>
      <c r="E1677" s="0" t="s">
        <v>6411</v>
      </c>
      <c r="F1677" s="0" t="s">
        <v>1257</v>
      </c>
      <c r="G1677" s="0" t="s">
        <v>1581</v>
      </c>
      <c r="H1677" s="0" t="s">
        <v>1581</v>
      </c>
      <c r="I1677" s="0" t="s">
        <v>1582</v>
      </c>
      <c r="J1677" s="0" t="s">
        <v>5371</v>
      </c>
      <c r="K1677" s="0" t="s">
        <v>5372</v>
      </c>
      <c r="L1677" s="0" t="s">
        <v>5373</v>
      </c>
      <c r="M1677" s="0" t="s">
        <v>976</v>
      </c>
      <c r="N1677" s="0" t="s">
        <v>98</v>
      </c>
      <c r="O1677" s="0" t="s">
        <v>1581</v>
      </c>
      <c r="P1677" s="0" t="s">
        <v>1581</v>
      </c>
      <c r="Q1677" s="0" t="s">
        <v>1582</v>
      </c>
      <c r="R1677" s="0" t="s">
        <v>5371</v>
      </c>
      <c r="S1677" s="0" t="s">
        <v>5372</v>
      </c>
      <c r="T1677" s="0" t="s">
        <v>3604</v>
      </c>
      <c r="U1677" s="0" t="s">
        <v>3605</v>
      </c>
      <c r="V1677" s="0" t="s">
        <v>3606</v>
      </c>
      <c r="W1677" s="0" t="s">
        <v>3607</v>
      </c>
      <c r="X1677" s="0" t="s">
        <v>3608</v>
      </c>
      <c r="Y1677" s="0" t="s">
        <v>3605</v>
      </c>
      <c r="Z1677" s="0" t="s">
        <v>6412</v>
      </c>
      <c r="AA1677" s="0" t="s">
        <v>4106</v>
      </c>
      <c r="AB1677" s="0" t="s">
        <v>6413</v>
      </c>
      <c r="AC1677" s="0" t="s">
        <v>19</v>
      </c>
      <c r="AD1677" s="0" t="s">
        <v>19</v>
      </c>
      <c r="AE1677" s="0" t="s">
        <v>61</v>
      </c>
      <c r="AF1677" s="0" t="s">
        <v>22</v>
      </c>
      <c r="AG1677" s="0" t="s">
        <v>22</v>
      </c>
      <c r="AH1677" s="0" t="s">
        <v>22</v>
      </c>
      <c r="AI1677" s="0" t="s">
        <v>22</v>
      </c>
      <c r="AJ1677" s="0" t="s">
        <v>3622</v>
      </c>
      <c r="AK1677" s="0" t="s">
        <v>3622</v>
      </c>
    </row>
    <row customHeight="1" ht="11.25">
      <c r="A1678" s="0" t="s">
        <v>22</v>
      </c>
      <c r="B1678" s="0" t="s">
        <v>48</v>
      </c>
      <c r="C1678" s="0" t="s">
        <v>50</v>
      </c>
      <c r="D1678" s="0" t="s">
        <v>22</v>
      </c>
      <c r="E1678" s="0" t="s">
        <v>6411</v>
      </c>
      <c r="F1678" s="0" t="s">
        <v>1257</v>
      </c>
      <c r="G1678" s="0" t="s">
        <v>110</v>
      </c>
      <c r="H1678" s="0" t="s">
        <v>110</v>
      </c>
      <c r="I1678" s="0" t="s">
        <v>111</v>
      </c>
      <c r="J1678" s="0" t="s">
        <v>5371</v>
      </c>
      <c r="K1678" s="0" t="s">
        <v>5378</v>
      </c>
      <c r="L1678" s="0" t="s">
        <v>5373</v>
      </c>
      <c r="M1678" s="0" t="s">
        <v>976</v>
      </c>
      <c r="N1678" s="0" t="s">
        <v>98</v>
      </c>
      <c r="O1678" s="0" t="s">
        <v>110</v>
      </c>
      <c r="P1678" s="0" t="s">
        <v>110</v>
      </c>
      <c r="Q1678" s="0" t="s">
        <v>111</v>
      </c>
      <c r="R1678" s="0" t="s">
        <v>5371</v>
      </c>
      <c r="S1678" s="0" t="s">
        <v>5378</v>
      </c>
      <c r="T1678" s="0" t="s">
        <v>3604</v>
      </c>
      <c r="U1678" s="0" t="s">
        <v>3605</v>
      </c>
      <c r="V1678" s="0" t="s">
        <v>3606</v>
      </c>
      <c r="W1678" s="0" t="s">
        <v>3607</v>
      </c>
      <c r="X1678" s="0" t="s">
        <v>3608</v>
      </c>
      <c r="Y1678" s="0" t="s">
        <v>3605</v>
      </c>
      <c r="Z1678" s="0" t="s">
        <v>6412</v>
      </c>
      <c r="AA1678" s="0" t="s">
        <v>4106</v>
      </c>
      <c r="AB1678" s="0" t="s">
        <v>6413</v>
      </c>
      <c r="AC1678" s="0" t="s">
        <v>19</v>
      </c>
      <c r="AD1678" s="0" t="s">
        <v>19</v>
      </c>
      <c r="AE1678" s="0" t="s">
        <v>61</v>
      </c>
      <c r="AF1678" s="0" t="s">
        <v>22</v>
      </c>
      <c r="AG1678" s="0" t="s">
        <v>22</v>
      </c>
      <c r="AH1678" s="0" t="s">
        <v>22</v>
      </c>
      <c r="AI1678" s="0" t="s">
        <v>22</v>
      </c>
      <c r="AJ1678" s="0" t="s">
        <v>3622</v>
      </c>
      <c r="AK1678" s="0" t="s">
        <v>3622</v>
      </c>
    </row>
    <row customHeight="1" ht="11.25">
      <c r="A1679" s="0" t="s">
        <v>22</v>
      </c>
      <c r="B1679" s="0" t="s">
        <v>48</v>
      </c>
      <c r="C1679" s="0" t="s">
        <v>50</v>
      </c>
      <c r="D1679" s="0" t="s">
        <v>22</v>
      </c>
      <c r="E1679" s="0" t="s">
        <v>6414</v>
      </c>
      <c r="F1679" s="0" t="s">
        <v>1257</v>
      </c>
      <c r="G1679" s="0" t="s">
        <v>1581</v>
      </c>
      <c r="H1679" s="0" t="s">
        <v>1581</v>
      </c>
      <c r="I1679" s="0" t="s">
        <v>1582</v>
      </c>
      <c r="J1679" s="0" t="s">
        <v>5371</v>
      </c>
      <c r="K1679" s="0" t="s">
        <v>5372</v>
      </c>
      <c r="L1679" s="0" t="s">
        <v>5373</v>
      </c>
      <c r="M1679" s="0" t="s">
        <v>976</v>
      </c>
      <c r="N1679" s="0" t="s">
        <v>98</v>
      </c>
      <c r="O1679" s="0" t="s">
        <v>1581</v>
      </c>
      <c r="P1679" s="0" t="s">
        <v>1581</v>
      </c>
      <c r="Q1679" s="0" t="s">
        <v>1582</v>
      </c>
      <c r="R1679" s="0" t="s">
        <v>5371</v>
      </c>
      <c r="S1679" s="0" t="s">
        <v>5372</v>
      </c>
      <c r="T1679" s="0" t="s">
        <v>3604</v>
      </c>
      <c r="U1679" s="0" t="s">
        <v>3605</v>
      </c>
      <c r="V1679" s="0" t="s">
        <v>3606</v>
      </c>
      <c r="W1679" s="0" t="s">
        <v>3607</v>
      </c>
      <c r="X1679" s="0" t="s">
        <v>3608</v>
      </c>
      <c r="Y1679" s="0" t="s">
        <v>3605</v>
      </c>
      <c r="Z1679" s="0" t="s">
        <v>6415</v>
      </c>
      <c r="AA1679" s="0" t="s">
        <v>3819</v>
      </c>
      <c r="AB1679" s="0" t="s">
        <v>6416</v>
      </c>
      <c r="AC1679" s="0" t="s">
        <v>19</v>
      </c>
      <c r="AD1679" s="0" t="s">
        <v>19</v>
      </c>
      <c r="AE1679" s="0" t="s">
        <v>61</v>
      </c>
      <c r="AF1679" s="0" t="s">
        <v>22</v>
      </c>
      <c r="AG1679" s="0" t="s">
        <v>22</v>
      </c>
      <c r="AH1679" s="0" t="s">
        <v>22</v>
      </c>
      <c r="AI1679" s="0" t="s">
        <v>22</v>
      </c>
      <c r="AJ1679" s="0" t="s">
        <v>3622</v>
      </c>
      <c r="AK1679" s="0" t="s">
        <v>3622</v>
      </c>
    </row>
    <row customHeight="1" ht="11.25">
      <c r="A1680" s="0" t="s">
        <v>22</v>
      </c>
      <c r="B1680" s="0" t="s">
        <v>48</v>
      </c>
      <c r="C1680" s="0" t="s">
        <v>50</v>
      </c>
      <c r="D1680" s="0" t="s">
        <v>22</v>
      </c>
      <c r="E1680" s="0" t="s">
        <v>6414</v>
      </c>
      <c r="F1680" s="0" t="s">
        <v>1257</v>
      </c>
      <c r="G1680" s="0" t="s">
        <v>110</v>
      </c>
      <c r="H1680" s="0" t="s">
        <v>110</v>
      </c>
      <c r="I1680" s="0" t="s">
        <v>111</v>
      </c>
      <c r="J1680" s="0" t="s">
        <v>5371</v>
      </c>
      <c r="K1680" s="0" t="s">
        <v>5378</v>
      </c>
      <c r="L1680" s="0" t="s">
        <v>5373</v>
      </c>
      <c r="M1680" s="0" t="s">
        <v>976</v>
      </c>
      <c r="N1680" s="0" t="s">
        <v>98</v>
      </c>
      <c r="O1680" s="0" t="s">
        <v>110</v>
      </c>
      <c r="P1680" s="0" t="s">
        <v>110</v>
      </c>
      <c r="Q1680" s="0" t="s">
        <v>111</v>
      </c>
      <c r="R1680" s="0" t="s">
        <v>5371</v>
      </c>
      <c r="S1680" s="0" t="s">
        <v>5378</v>
      </c>
      <c r="T1680" s="0" t="s">
        <v>3604</v>
      </c>
      <c r="U1680" s="0" t="s">
        <v>3605</v>
      </c>
      <c r="V1680" s="0" t="s">
        <v>3606</v>
      </c>
      <c r="W1680" s="0" t="s">
        <v>3607</v>
      </c>
      <c r="X1680" s="0" t="s">
        <v>3608</v>
      </c>
      <c r="Y1680" s="0" t="s">
        <v>3605</v>
      </c>
      <c r="Z1680" s="0" t="s">
        <v>6415</v>
      </c>
      <c r="AA1680" s="0" t="s">
        <v>3819</v>
      </c>
      <c r="AB1680" s="0" t="s">
        <v>6416</v>
      </c>
      <c r="AC1680" s="0" t="s">
        <v>19</v>
      </c>
      <c r="AD1680" s="0" t="s">
        <v>19</v>
      </c>
      <c r="AE1680" s="0" t="s">
        <v>61</v>
      </c>
      <c r="AF1680" s="0" t="s">
        <v>22</v>
      </c>
      <c r="AG1680" s="0" t="s">
        <v>22</v>
      </c>
      <c r="AH1680" s="0" t="s">
        <v>22</v>
      </c>
      <c r="AI1680" s="0" t="s">
        <v>22</v>
      </c>
      <c r="AJ1680" s="0" t="s">
        <v>3622</v>
      </c>
      <c r="AK1680" s="0" t="s">
        <v>3622</v>
      </c>
    </row>
    <row customHeight="1" ht="11.25">
      <c r="A1681" s="0" t="s">
        <v>22</v>
      </c>
      <c r="B1681" s="0" t="s">
        <v>48</v>
      </c>
      <c r="C1681" s="0" t="s">
        <v>50</v>
      </c>
      <c r="D1681" s="0" t="s">
        <v>22</v>
      </c>
      <c r="E1681" s="0" t="s">
        <v>6417</v>
      </c>
      <c r="F1681" s="0" t="s">
        <v>1257</v>
      </c>
      <c r="G1681" s="0" t="s">
        <v>1581</v>
      </c>
      <c r="H1681" s="0" t="s">
        <v>1581</v>
      </c>
      <c r="I1681" s="0" t="s">
        <v>1582</v>
      </c>
      <c r="J1681" s="0" t="s">
        <v>5371</v>
      </c>
      <c r="K1681" s="0" t="s">
        <v>5372</v>
      </c>
      <c r="L1681" s="0" t="s">
        <v>5373</v>
      </c>
      <c r="M1681" s="0" t="s">
        <v>976</v>
      </c>
      <c r="N1681" s="0" t="s">
        <v>98</v>
      </c>
      <c r="O1681" s="0" t="s">
        <v>1581</v>
      </c>
      <c r="P1681" s="0" t="s">
        <v>1581</v>
      </c>
      <c r="Q1681" s="0" t="s">
        <v>1582</v>
      </c>
      <c r="R1681" s="0" t="s">
        <v>5371</v>
      </c>
      <c r="S1681" s="0" t="s">
        <v>5372</v>
      </c>
      <c r="T1681" s="0" t="s">
        <v>3604</v>
      </c>
      <c r="U1681" s="0" t="s">
        <v>3605</v>
      </c>
      <c r="V1681" s="0" t="s">
        <v>3606</v>
      </c>
      <c r="W1681" s="0" t="s">
        <v>3607</v>
      </c>
      <c r="X1681" s="0" t="s">
        <v>3608</v>
      </c>
      <c r="Y1681" s="0" t="s">
        <v>3605</v>
      </c>
      <c r="Z1681" s="0" t="s">
        <v>6418</v>
      </c>
      <c r="AA1681" s="0" t="s">
        <v>5390</v>
      </c>
      <c r="AB1681" s="0" t="s">
        <v>6419</v>
      </c>
      <c r="AC1681" s="0" t="s">
        <v>19</v>
      </c>
      <c r="AD1681" s="0" t="s">
        <v>19</v>
      </c>
      <c r="AE1681" s="0" t="s">
        <v>61</v>
      </c>
      <c r="AF1681" s="0" t="s">
        <v>22</v>
      </c>
      <c r="AG1681" s="0" t="s">
        <v>22</v>
      </c>
      <c r="AH1681" s="0" t="s">
        <v>22</v>
      </c>
      <c r="AI1681" s="0" t="s">
        <v>22</v>
      </c>
      <c r="AJ1681" s="0" t="s">
        <v>3622</v>
      </c>
      <c r="AK1681" s="0" t="s">
        <v>3622</v>
      </c>
    </row>
    <row customHeight="1" ht="11.25">
      <c r="A1682" s="0" t="s">
        <v>22</v>
      </c>
      <c r="B1682" s="0" t="s">
        <v>48</v>
      </c>
      <c r="C1682" s="0" t="s">
        <v>50</v>
      </c>
      <c r="D1682" s="0" t="s">
        <v>22</v>
      </c>
      <c r="E1682" s="0" t="s">
        <v>6417</v>
      </c>
      <c r="F1682" s="0" t="s">
        <v>1257</v>
      </c>
      <c r="G1682" s="0" t="s">
        <v>110</v>
      </c>
      <c r="H1682" s="0" t="s">
        <v>110</v>
      </c>
      <c r="I1682" s="0" t="s">
        <v>111</v>
      </c>
      <c r="J1682" s="0" t="s">
        <v>5371</v>
      </c>
      <c r="K1682" s="0" t="s">
        <v>5378</v>
      </c>
      <c r="L1682" s="0" t="s">
        <v>5373</v>
      </c>
      <c r="M1682" s="0" t="s">
        <v>976</v>
      </c>
      <c r="N1682" s="0" t="s">
        <v>98</v>
      </c>
      <c r="O1682" s="0" t="s">
        <v>110</v>
      </c>
      <c r="P1682" s="0" t="s">
        <v>110</v>
      </c>
      <c r="Q1682" s="0" t="s">
        <v>111</v>
      </c>
      <c r="R1682" s="0" t="s">
        <v>5371</v>
      </c>
      <c r="S1682" s="0" t="s">
        <v>5378</v>
      </c>
      <c r="T1682" s="0" t="s">
        <v>3604</v>
      </c>
      <c r="U1682" s="0" t="s">
        <v>3605</v>
      </c>
      <c r="V1682" s="0" t="s">
        <v>3606</v>
      </c>
      <c r="W1682" s="0" t="s">
        <v>3607</v>
      </c>
      <c r="X1682" s="0" t="s">
        <v>3608</v>
      </c>
      <c r="Y1682" s="0" t="s">
        <v>3605</v>
      </c>
      <c r="Z1682" s="0" t="s">
        <v>6418</v>
      </c>
      <c r="AA1682" s="0" t="s">
        <v>5390</v>
      </c>
      <c r="AB1682" s="0" t="s">
        <v>6419</v>
      </c>
      <c r="AC1682" s="0" t="s">
        <v>19</v>
      </c>
      <c r="AD1682" s="0" t="s">
        <v>19</v>
      </c>
      <c r="AE1682" s="0" t="s">
        <v>61</v>
      </c>
      <c r="AF1682" s="0" t="s">
        <v>22</v>
      </c>
      <c r="AG1682" s="0" t="s">
        <v>22</v>
      </c>
      <c r="AH1682" s="0" t="s">
        <v>22</v>
      </c>
      <c r="AI1682" s="0" t="s">
        <v>22</v>
      </c>
      <c r="AJ1682" s="0" t="s">
        <v>3622</v>
      </c>
      <c r="AK1682" s="0" t="s">
        <v>3622</v>
      </c>
    </row>
    <row customHeight="1" ht="11.25">
      <c r="A1683" s="0" t="s">
        <v>22</v>
      </c>
      <c r="B1683" s="0" t="s">
        <v>48</v>
      </c>
      <c r="C1683" s="0" t="s">
        <v>50</v>
      </c>
      <c r="D1683" s="0" t="s">
        <v>22</v>
      </c>
      <c r="E1683" s="0" t="s">
        <v>1276</v>
      </c>
      <c r="F1683" s="0" t="s">
        <v>1257</v>
      </c>
      <c r="G1683" s="0" t="s">
        <v>178</v>
      </c>
      <c r="H1683" s="0" t="s">
        <v>178</v>
      </c>
      <c r="I1683" s="0" t="s">
        <v>179</v>
      </c>
      <c r="J1683" s="0" t="s">
        <v>6420</v>
      </c>
      <c r="K1683" s="0" t="s">
        <v>6421</v>
      </c>
      <c r="L1683" s="0" t="s">
        <v>6422</v>
      </c>
      <c r="M1683" s="0" t="s">
        <v>1261</v>
      </c>
      <c r="N1683" s="0" t="s">
        <v>98</v>
      </c>
      <c r="O1683" s="0" t="s">
        <v>178</v>
      </c>
      <c r="P1683" s="0" t="s">
        <v>178</v>
      </c>
      <c r="Q1683" s="0" t="s">
        <v>179</v>
      </c>
      <c r="R1683" s="0" t="s">
        <v>6420</v>
      </c>
      <c r="S1683" s="0" t="s">
        <v>6421</v>
      </c>
      <c r="T1683" s="0" t="s">
        <v>3604</v>
      </c>
      <c r="U1683" s="0" t="s">
        <v>3605</v>
      </c>
      <c r="V1683" s="0" t="s">
        <v>3606</v>
      </c>
      <c r="W1683" s="0" t="s">
        <v>3607</v>
      </c>
      <c r="X1683" s="0" t="s">
        <v>3608</v>
      </c>
      <c r="Y1683" s="0" t="s">
        <v>3605</v>
      </c>
      <c r="Z1683" s="0" t="s">
        <v>6423</v>
      </c>
      <c r="AA1683" s="0" t="s">
        <v>3903</v>
      </c>
      <c r="AB1683" s="0" t="s">
        <v>6424</v>
      </c>
      <c r="AC1683" s="0" t="s">
        <v>19</v>
      </c>
      <c r="AD1683" s="0" t="s">
        <v>19</v>
      </c>
      <c r="AE1683" s="0" t="s">
        <v>61</v>
      </c>
      <c r="AF1683" s="0" t="s">
        <v>22</v>
      </c>
      <c r="AG1683" s="0" t="s">
        <v>22</v>
      </c>
      <c r="AH1683" s="0" t="s">
        <v>22</v>
      </c>
      <c r="AI1683" s="0" t="s">
        <v>22</v>
      </c>
      <c r="AJ1683" s="0" t="s">
        <v>3622</v>
      </c>
      <c r="AK1683" s="0" t="s">
        <v>3622</v>
      </c>
    </row>
    <row customHeight="1" ht="11.25">
      <c r="A1684" s="0" t="s">
        <v>22</v>
      </c>
      <c r="B1684" s="0" t="s">
        <v>48</v>
      </c>
      <c r="C1684" s="0" t="s">
        <v>50</v>
      </c>
      <c r="D1684" s="0" t="s">
        <v>22</v>
      </c>
      <c r="E1684" s="0" t="s">
        <v>1276</v>
      </c>
      <c r="F1684" s="0" t="s">
        <v>1257</v>
      </c>
      <c r="G1684" s="0" t="s">
        <v>178</v>
      </c>
      <c r="H1684" s="0" t="s">
        <v>178</v>
      </c>
      <c r="I1684" s="0" t="s">
        <v>179</v>
      </c>
      <c r="J1684" s="0" t="s">
        <v>6420</v>
      </c>
      <c r="K1684" s="0" t="s">
        <v>6421</v>
      </c>
      <c r="L1684" s="0" t="s">
        <v>6422</v>
      </c>
      <c r="M1684" s="0" t="s">
        <v>1261</v>
      </c>
      <c r="N1684" s="0" t="s">
        <v>98</v>
      </c>
      <c r="O1684" s="0" t="s">
        <v>178</v>
      </c>
      <c r="P1684" s="0" t="s">
        <v>178</v>
      </c>
      <c r="Q1684" s="0" t="s">
        <v>179</v>
      </c>
      <c r="R1684" s="0" t="s">
        <v>6420</v>
      </c>
      <c r="S1684" s="0" t="s">
        <v>6421</v>
      </c>
      <c r="T1684" s="0" t="s">
        <v>3604</v>
      </c>
      <c r="U1684" s="0" t="s">
        <v>3605</v>
      </c>
      <c r="V1684" s="0" t="s">
        <v>3606</v>
      </c>
      <c r="W1684" s="0" t="s">
        <v>3607</v>
      </c>
      <c r="X1684" s="0" t="s">
        <v>3608</v>
      </c>
      <c r="Y1684" s="0" t="s">
        <v>3605</v>
      </c>
      <c r="Z1684" s="0" t="s">
        <v>6423</v>
      </c>
      <c r="AA1684" s="0" t="s">
        <v>3903</v>
      </c>
      <c r="AB1684" s="0" t="s">
        <v>6424</v>
      </c>
      <c r="AC1684" s="0" t="s">
        <v>19</v>
      </c>
      <c r="AD1684" s="0" t="s">
        <v>19</v>
      </c>
      <c r="AE1684" s="0" t="s">
        <v>61</v>
      </c>
      <c r="AF1684" s="0" t="s">
        <v>22</v>
      </c>
      <c r="AG1684" s="0" t="s">
        <v>22</v>
      </c>
      <c r="AH1684" s="0" t="s">
        <v>22</v>
      </c>
      <c r="AI1684" s="0" t="s">
        <v>22</v>
      </c>
      <c r="AJ1684" s="0" t="s">
        <v>3622</v>
      </c>
      <c r="AK1684" s="0" t="s">
        <v>3622</v>
      </c>
    </row>
    <row customHeight="1" ht="11.25">
      <c r="A1685" s="0" t="s">
        <v>22</v>
      </c>
      <c r="B1685" s="0" t="s">
        <v>48</v>
      </c>
      <c r="C1685" s="0" t="s">
        <v>50</v>
      </c>
      <c r="D1685" s="0" t="s">
        <v>22</v>
      </c>
      <c r="E1685" s="0" t="s">
        <v>1276</v>
      </c>
      <c r="F1685" s="0" t="s">
        <v>1257</v>
      </c>
      <c r="G1685" s="0" t="s">
        <v>178</v>
      </c>
      <c r="H1685" s="0" t="s">
        <v>178</v>
      </c>
      <c r="I1685" s="0" t="s">
        <v>179</v>
      </c>
      <c r="J1685" s="0" t="s">
        <v>6425</v>
      </c>
      <c r="K1685" s="0" t="s">
        <v>6426</v>
      </c>
      <c r="L1685" s="0" t="s">
        <v>6427</v>
      </c>
      <c r="M1685" s="0" t="s">
        <v>1261</v>
      </c>
      <c r="N1685" s="0" t="s">
        <v>98</v>
      </c>
      <c r="O1685" s="0" t="s">
        <v>178</v>
      </c>
      <c r="P1685" s="0" t="s">
        <v>178</v>
      </c>
      <c r="Q1685" s="0" t="s">
        <v>179</v>
      </c>
      <c r="R1685" s="0" t="s">
        <v>6425</v>
      </c>
      <c r="S1685" s="0" t="s">
        <v>6426</v>
      </c>
      <c r="T1685" s="0" t="s">
        <v>3604</v>
      </c>
      <c r="U1685" s="0" t="s">
        <v>3605</v>
      </c>
      <c r="V1685" s="0" t="s">
        <v>3606</v>
      </c>
      <c r="W1685" s="0" t="s">
        <v>3607</v>
      </c>
      <c r="X1685" s="0" t="s">
        <v>3608</v>
      </c>
      <c r="Y1685" s="0" t="s">
        <v>3605</v>
      </c>
      <c r="Z1685" s="0" t="s">
        <v>6428</v>
      </c>
      <c r="AA1685" s="0" t="s">
        <v>3896</v>
      </c>
      <c r="AB1685" s="0" t="s">
        <v>6429</v>
      </c>
      <c r="AC1685" s="0" t="s">
        <v>19</v>
      </c>
      <c r="AD1685" s="0" t="s">
        <v>19</v>
      </c>
      <c r="AE1685" s="0" t="s">
        <v>61</v>
      </c>
      <c r="AF1685" s="0" t="s">
        <v>22</v>
      </c>
      <c r="AG1685" s="0" t="s">
        <v>22</v>
      </c>
      <c r="AH1685" s="0" t="s">
        <v>22</v>
      </c>
      <c r="AI1685" s="0" t="s">
        <v>22</v>
      </c>
      <c r="AJ1685" s="0" t="s">
        <v>3622</v>
      </c>
      <c r="AK1685" s="0" t="s">
        <v>3622</v>
      </c>
    </row>
    <row customHeight="1" ht="11.25">
      <c r="A1686" s="0" t="s">
        <v>22</v>
      </c>
      <c r="B1686" s="0" t="s">
        <v>48</v>
      </c>
      <c r="C1686" s="0" t="s">
        <v>50</v>
      </c>
      <c r="D1686" s="0" t="s">
        <v>22</v>
      </c>
      <c r="E1686" s="0" t="s">
        <v>1276</v>
      </c>
      <c r="F1686" s="0" t="s">
        <v>1257</v>
      </c>
      <c r="G1686" s="0" t="s">
        <v>178</v>
      </c>
      <c r="H1686" s="0" t="s">
        <v>178</v>
      </c>
      <c r="I1686" s="0" t="s">
        <v>179</v>
      </c>
      <c r="J1686" s="0" t="s">
        <v>6425</v>
      </c>
      <c r="K1686" s="0" t="s">
        <v>6426</v>
      </c>
      <c r="L1686" s="0" t="s">
        <v>6427</v>
      </c>
      <c r="M1686" s="0" t="s">
        <v>1261</v>
      </c>
      <c r="N1686" s="0" t="s">
        <v>98</v>
      </c>
      <c r="O1686" s="0" t="s">
        <v>178</v>
      </c>
      <c r="P1686" s="0" t="s">
        <v>178</v>
      </c>
      <c r="Q1686" s="0" t="s">
        <v>179</v>
      </c>
      <c r="R1686" s="0" t="s">
        <v>6425</v>
      </c>
      <c r="S1686" s="0" t="s">
        <v>6426</v>
      </c>
      <c r="T1686" s="0" t="s">
        <v>3604</v>
      </c>
      <c r="U1686" s="0" t="s">
        <v>3605</v>
      </c>
      <c r="V1686" s="0" t="s">
        <v>3606</v>
      </c>
      <c r="W1686" s="0" t="s">
        <v>3607</v>
      </c>
      <c r="X1686" s="0" t="s">
        <v>3608</v>
      </c>
      <c r="Y1686" s="0" t="s">
        <v>3605</v>
      </c>
      <c r="Z1686" s="0" t="s">
        <v>6428</v>
      </c>
      <c r="AA1686" s="0" t="s">
        <v>3896</v>
      </c>
      <c r="AB1686" s="0" t="s">
        <v>6429</v>
      </c>
      <c r="AC1686" s="0" t="s">
        <v>19</v>
      </c>
      <c r="AD1686" s="0" t="s">
        <v>19</v>
      </c>
      <c r="AE1686" s="0" t="s">
        <v>61</v>
      </c>
      <c r="AF1686" s="0" t="s">
        <v>22</v>
      </c>
      <c r="AG1686" s="0" t="s">
        <v>22</v>
      </c>
      <c r="AH1686" s="0" t="s">
        <v>22</v>
      </c>
      <c r="AI1686" s="0" t="s">
        <v>22</v>
      </c>
      <c r="AJ1686" s="0" t="s">
        <v>3622</v>
      </c>
      <c r="AK1686" s="0" t="s">
        <v>3622</v>
      </c>
    </row>
    <row customHeight="1" ht="11.25">
      <c r="A1687" s="0" t="s">
        <v>22</v>
      </c>
      <c r="B1687" s="0" t="s">
        <v>48</v>
      </c>
      <c r="C1687" s="0" t="s">
        <v>50</v>
      </c>
      <c r="D1687" s="0" t="s">
        <v>22</v>
      </c>
      <c r="E1687" s="0" t="s">
        <v>1276</v>
      </c>
      <c r="F1687" s="0" t="s">
        <v>1257</v>
      </c>
      <c r="G1687" s="0" t="s">
        <v>178</v>
      </c>
      <c r="H1687" s="0" t="s">
        <v>178</v>
      </c>
      <c r="I1687" s="0" t="s">
        <v>179</v>
      </c>
      <c r="J1687" s="0" t="s">
        <v>6430</v>
      </c>
      <c r="K1687" s="0" t="s">
        <v>6431</v>
      </c>
      <c r="L1687" s="0" t="s">
        <v>6432</v>
      </c>
      <c r="M1687" s="0" t="s">
        <v>1261</v>
      </c>
      <c r="N1687" s="0" t="s">
        <v>98</v>
      </c>
      <c r="O1687" s="0" t="s">
        <v>178</v>
      </c>
      <c r="P1687" s="0" t="s">
        <v>178</v>
      </c>
      <c r="Q1687" s="0" t="s">
        <v>179</v>
      </c>
      <c r="R1687" s="0" t="s">
        <v>6430</v>
      </c>
      <c r="S1687" s="0" t="s">
        <v>6431</v>
      </c>
      <c r="T1687" s="0" t="s">
        <v>3604</v>
      </c>
      <c r="U1687" s="0" t="s">
        <v>3605</v>
      </c>
      <c r="V1687" s="0" t="s">
        <v>3606</v>
      </c>
      <c r="W1687" s="0" t="s">
        <v>3607</v>
      </c>
      <c r="X1687" s="0" t="s">
        <v>3608</v>
      </c>
      <c r="Y1687" s="0" t="s">
        <v>3605</v>
      </c>
      <c r="Z1687" s="0" t="s">
        <v>6433</v>
      </c>
      <c r="AA1687" s="0" t="s">
        <v>3903</v>
      </c>
      <c r="AB1687" s="0" t="s">
        <v>6434</v>
      </c>
      <c r="AC1687" s="0" t="s">
        <v>19</v>
      </c>
      <c r="AD1687" s="0" t="s">
        <v>19</v>
      </c>
      <c r="AE1687" s="0" t="s">
        <v>61</v>
      </c>
      <c r="AF1687" s="0" t="s">
        <v>22</v>
      </c>
      <c r="AG1687" s="0" t="s">
        <v>22</v>
      </c>
      <c r="AH1687" s="0" t="s">
        <v>22</v>
      </c>
      <c r="AI1687" s="0" t="s">
        <v>22</v>
      </c>
      <c r="AJ1687" s="0" t="s">
        <v>3622</v>
      </c>
      <c r="AK1687" s="0" t="s">
        <v>3622</v>
      </c>
    </row>
    <row customHeight="1" ht="11.25">
      <c r="A1688" s="0" t="s">
        <v>22</v>
      </c>
      <c r="B1688" s="0" t="s">
        <v>48</v>
      </c>
      <c r="C1688" s="0" t="s">
        <v>50</v>
      </c>
      <c r="D1688" s="0" t="s">
        <v>22</v>
      </c>
      <c r="E1688" s="0" t="s">
        <v>1276</v>
      </c>
      <c r="F1688" s="0" t="s">
        <v>1257</v>
      </c>
      <c r="G1688" s="0" t="s">
        <v>178</v>
      </c>
      <c r="H1688" s="0" t="s">
        <v>178</v>
      </c>
      <c r="I1688" s="0" t="s">
        <v>179</v>
      </c>
      <c r="J1688" s="0" t="s">
        <v>6430</v>
      </c>
      <c r="K1688" s="0" t="s">
        <v>6431</v>
      </c>
      <c r="L1688" s="0" t="s">
        <v>6432</v>
      </c>
      <c r="M1688" s="0" t="s">
        <v>1261</v>
      </c>
      <c r="N1688" s="0" t="s">
        <v>98</v>
      </c>
      <c r="O1688" s="0" t="s">
        <v>178</v>
      </c>
      <c r="P1688" s="0" t="s">
        <v>178</v>
      </c>
      <c r="Q1688" s="0" t="s">
        <v>179</v>
      </c>
      <c r="R1688" s="0" t="s">
        <v>6430</v>
      </c>
      <c r="S1688" s="0" t="s">
        <v>6431</v>
      </c>
      <c r="T1688" s="0" t="s">
        <v>3604</v>
      </c>
      <c r="U1688" s="0" t="s">
        <v>3605</v>
      </c>
      <c r="V1688" s="0" t="s">
        <v>3606</v>
      </c>
      <c r="W1688" s="0" t="s">
        <v>3607</v>
      </c>
      <c r="X1688" s="0" t="s">
        <v>3608</v>
      </c>
      <c r="Y1688" s="0" t="s">
        <v>3605</v>
      </c>
      <c r="Z1688" s="0" t="s">
        <v>6433</v>
      </c>
      <c r="AA1688" s="0" t="s">
        <v>3903</v>
      </c>
      <c r="AB1688" s="0" t="s">
        <v>6434</v>
      </c>
      <c r="AC1688" s="0" t="s">
        <v>19</v>
      </c>
      <c r="AD1688" s="0" t="s">
        <v>19</v>
      </c>
      <c r="AE1688" s="0" t="s">
        <v>61</v>
      </c>
      <c r="AF1688" s="0" t="s">
        <v>22</v>
      </c>
      <c r="AG1688" s="0" t="s">
        <v>22</v>
      </c>
      <c r="AH1688" s="0" t="s">
        <v>22</v>
      </c>
      <c r="AI1688" s="0" t="s">
        <v>22</v>
      </c>
      <c r="AJ1688" s="0" t="s">
        <v>3622</v>
      </c>
      <c r="AK1688" s="0" t="s">
        <v>3622</v>
      </c>
    </row>
    <row customHeight="1" ht="11.25">
      <c r="A1689" s="0" t="s">
        <v>22</v>
      </c>
      <c r="B1689" s="0" t="s">
        <v>48</v>
      </c>
      <c r="C1689" s="0" t="s">
        <v>50</v>
      </c>
      <c r="D1689" s="0" t="s">
        <v>22</v>
      </c>
      <c r="E1689" s="0" t="s">
        <v>1276</v>
      </c>
      <c r="F1689" s="0" t="s">
        <v>1257</v>
      </c>
      <c r="G1689" s="0" t="s">
        <v>178</v>
      </c>
      <c r="H1689" s="0" t="s">
        <v>178</v>
      </c>
      <c r="I1689" s="0" t="s">
        <v>179</v>
      </c>
      <c r="J1689" s="0" t="s">
        <v>6435</v>
      </c>
      <c r="K1689" s="0" t="s">
        <v>6436</v>
      </c>
      <c r="L1689" s="0" t="s">
        <v>6437</v>
      </c>
      <c r="M1689" s="0" t="s">
        <v>1261</v>
      </c>
      <c r="N1689" s="0" t="s">
        <v>98</v>
      </c>
      <c r="O1689" s="0" t="s">
        <v>178</v>
      </c>
      <c r="P1689" s="0" t="s">
        <v>178</v>
      </c>
      <c r="Q1689" s="0" t="s">
        <v>179</v>
      </c>
      <c r="R1689" s="0" t="s">
        <v>6435</v>
      </c>
      <c r="S1689" s="0" t="s">
        <v>6436</v>
      </c>
      <c r="T1689" s="0" t="s">
        <v>3604</v>
      </c>
      <c r="U1689" s="0" t="s">
        <v>3605</v>
      </c>
      <c r="V1689" s="0" t="s">
        <v>3606</v>
      </c>
      <c r="W1689" s="0" t="s">
        <v>3607</v>
      </c>
      <c r="X1689" s="0" t="s">
        <v>3608</v>
      </c>
      <c r="Y1689" s="0" t="s">
        <v>3605</v>
      </c>
      <c r="Z1689" s="0" t="s">
        <v>6438</v>
      </c>
      <c r="AA1689" s="0" t="s">
        <v>5089</v>
      </c>
      <c r="AB1689" s="0" t="s">
        <v>6439</v>
      </c>
      <c r="AC1689" s="0" t="s">
        <v>19</v>
      </c>
      <c r="AD1689" s="0" t="s">
        <v>19</v>
      </c>
      <c r="AE1689" s="0" t="s">
        <v>61</v>
      </c>
      <c r="AF1689" s="0" t="s">
        <v>22</v>
      </c>
      <c r="AG1689" s="0" t="s">
        <v>22</v>
      </c>
      <c r="AH1689" s="0" t="s">
        <v>22</v>
      </c>
      <c r="AI1689" s="0" t="s">
        <v>22</v>
      </c>
      <c r="AJ1689" s="0" t="s">
        <v>3622</v>
      </c>
      <c r="AK1689" s="0" t="s">
        <v>3622</v>
      </c>
    </row>
    <row customHeight="1" ht="11.25">
      <c r="A1690" s="0" t="s">
        <v>22</v>
      </c>
      <c r="B1690" s="0" t="s">
        <v>48</v>
      </c>
      <c r="C1690" s="0" t="s">
        <v>50</v>
      </c>
      <c r="D1690" s="0" t="s">
        <v>22</v>
      </c>
      <c r="E1690" s="0" t="s">
        <v>1276</v>
      </c>
      <c r="F1690" s="0" t="s">
        <v>1257</v>
      </c>
      <c r="G1690" s="0" t="s">
        <v>178</v>
      </c>
      <c r="H1690" s="0" t="s">
        <v>178</v>
      </c>
      <c r="I1690" s="0" t="s">
        <v>179</v>
      </c>
      <c r="J1690" s="0" t="s">
        <v>6435</v>
      </c>
      <c r="K1690" s="0" t="s">
        <v>6436</v>
      </c>
      <c r="L1690" s="0" t="s">
        <v>6437</v>
      </c>
      <c r="M1690" s="0" t="s">
        <v>1261</v>
      </c>
      <c r="N1690" s="0" t="s">
        <v>98</v>
      </c>
      <c r="O1690" s="0" t="s">
        <v>178</v>
      </c>
      <c r="P1690" s="0" t="s">
        <v>178</v>
      </c>
      <c r="Q1690" s="0" t="s">
        <v>179</v>
      </c>
      <c r="R1690" s="0" t="s">
        <v>6435</v>
      </c>
      <c r="S1690" s="0" t="s">
        <v>6436</v>
      </c>
      <c r="T1690" s="0" t="s">
        <v>3604</v>
      </c>
      <c r="U1690" s="0" t="s">
        <v>3605</v>
      </c>
      <c r="V1690" s="0" t="s">
        <v>3606</v>
      </c>
      <c r="W1690" s="0" t="s">
        <v>3607</v>
      </c>
      <c r="X1690" s="0" t="s">
        <v>3608</v>
      </c>
      <c r="Y1690" s="0" t="s">
        <v>3605</v>
      </c>
      <c r="Z1690" s="0" t="s">
        <v>6438</v>
      </c>
      <c r="AA1690" s="0" t="s">
        <v>5089</v>
      </c>
      <c r="AB1690" s="0" t="s">
        <v>6439</v>
      </c>
      <c r="AC1690" s="0" t="s">
        <v>19</v>
      </c>
      <c r="AD1690" s="0" t="s">
        <v>19</v>
      </c>
      <c r="AE1690" s="0" t="s">
        <v>61</v>
      </c>
      <c r="AF1690" s="0" t="s">
        <v>22</v>
      </c>
      <c r="AG1690" s="0" t="s">
        <v>22</v>
      </c>
      <c r="AH1690" s="0" t="s">
        <v>22</v>
      </c>
      <c r="AI1690" s="0" t="s">
        <v>22</v>
      </c>
      <c r="AJ1690" s="0" t="s">
        <v>3622</v>
      </c>
      <c r="AK1690" s="0" t="s">
        <v>3622</v>
      </c>
    </row>
    <row customHeight="1" ht="11.25">
      <c r="A1691" s="0" t="s">
        <v>22</v>
      </c>
      <c r="B1691" s="0" t="s">
        <v>48</v>
      </c>
      <c r="C1691" s="0" t="s">
        <v>50</v>
      </c>
      <c r="D1691" s="0" t="s">
        <v>22</v>
      </c>
      <c r="E1691" s="0" t="s">
        <v>1276</v>
      </c>
      <c r="F1691" s="0" t="s">
        <v>1257</v>
      </c>
      <c r="G1691" s="0" t="s">
        <v>178</v>
      </c>
      <c r="H1691" s="0" t="s">
        <v>178</v>
      </c>
      <c r="I1691" s="0" t="s">
        <v>179</v>
      </c>
      <c r="J1691" s="0" t="s">
        <v>4885</v>
      </c>
      <c r="K1691" s="0" t="s">
        <v>4886</v>
      </c>
      <c r="L1691" s="0" t="s">
        <v>3958</v>
      </c>
      <c r="M1691" s="0" t="s">
        <v>6440</v>
      </c>
      <c r="N1691" s="0" t="s">
        <v>98</v>
      </c>
      <c r="O1691" s="0" t="s">
        <v>178</v>
      </c>
      <c r="P1691" s="0" t="s">
        <v>178</v>
      </c>
      <c r="Q1691" s="0" t="s">
        <v>179</v>
      </c>
      <c r="R1691" s="0" t="s">
        <v>4885</v>
      </c>
      <c r="S1691" s="0" t="s">
        <v>4886</v>
      </c>
      <c r="T1691" s="0" t="s">
        <v>3604</v>
      </c>
      <c r="U1691" s="0" t="s">
        <v>3605</v>
      </c>
      <c r="V1691" s="0" t="s">
        <v>3606</v>
      </c>
      <c r="W1691" s="0" t="s">
        <v>3607</v>
      </c>
      <c r="X1691" s="0" t="s">
        <v>3608</v>
      </c>
      <c r="Y1691" s="0" t="s">
        <v>3605</v>
      </c>
      <c r="Z1691" s="0" t="s">
        <v>6441</v>
      </c>
      <c r="AA1691" s="0" t="s">
        <v>6442</v>
      </c>
      <c r="AB1691" s="0" t="s">
        <v>6443</v>
      </c>
      <c r="AC1691" s="0" t="s">
        <v>19</v>
      </c>
      <c r="AD1691" s="0" t="s">
        <v>19</v>
      </c>
      <c r="AE1691" s="0" t="s">
        <v>61</v>
      </c>
      <c r="AF1691" s="0" t="s">
        <v>22</v>
      </c>
      <c r="AG1691" s="0" t="s">
        <v>22</v>
      </c>
      <c r="AH1691" s="0" t="s">
        <v>22</v>
      </c>
      <c r="AI1691" s="0" t="s">
        <v>22</v>
      </c>
      <c r="AJ1691" s="0" t="s">
        <v>3622</v>
      </c>
      <c r="AK1691" s="0" t="s">
        <v>3622</v>
      </c>
    </row>
    <row customHeight="1" ht="11.25">
      <c r="A1692" s="0" t="s">
        <v>22</v>
      </c>
      <c r="B1692" s="0" t="s">
        <v>48</v>
      </c>
      <c r="C1692" s="0" t="s">
        <v>50</v>
      </c>
      <c r="D1692" s="0" t="s">
        <v>22</v>
      </c>
      <c r="E1692" s="0" t="s">
        <v>1276</v>
      </c>
      <c r="F1692" s="0" t="s">
        <v>1257</v>
      </c>
      <c r="G1692" s="0" t="s">
        <v>178</v>
      </c>
      <c r="H1692" s="0" t="s">
        <v>178</v>
      </c>
      <c r="I1692" s="0" t="s">
        <v>179</v>
      </c>
      <c r="J1692" s="0" t="s">
        <v>4885</v>
      </c>
      <c r="K1692" s="0" t="s">
        <v>4886</v>
      </c>
      <c r="L1692" s="0" t="s">
        <v>3958</v>
      </c>
      <c r="M1692" s="0" t="s">
        <v>6440</v>
      </c>
      <c r="N1692" s="0" t="s">
        <v>98</v>
      </c>
      <c r="O1692" s="0" t="s">
        <v>178</v>
      </c>
      <c r="P1692" s="0" t="s">
        <v>178</v>
      </c>
      <c r="Q1692" s="0" t="s">
        <v>179</v>
      </c>
      <c r="R1692" s="0" t="s">
        <v>4885</v>
      </c>
      <c r="S1692" s="0" t="s">
        <v>4886</v>
      </c>
      <c r="T1692" s="0" t="s">
        <v>3604</v>
      </c>
      <c r="U1692" s="0" t="s">
        <v>3605</v>
      </c>
      <c r="V1692" s="0" t="s">
        <v>3606</v>
      </c>
      <c r="W1692" s="0" t="s">
        <v>3607</v>
      </c>
      <c r="X1692" s="0" t="s">
        <v>3608</v>
      </c>
      <c r="Y1692" s="0" t="s">
        <v>3605</v>
      </c>
      <c r="Z1692" s="0" t="s">
        <v>6441</v>
      </c>
      <c r="AA1692" s="0" t="s">
        <v>6442</v>
      </c>
      <c r="AB1692" s="0" t="s">
        <v>6443</v>
      </c>
      <c r="AC1692" s="0" t="s">
        <v>19</v>
      </c>
      <c r="AD1692" s="0" t="s">
        <v>19</v>
      </c>
      <c r="AE1692" s="0" t="s">
        <v>61</v>
      </c>
      <c r="AF1692" s="0" t="s">
        <v>22</v>
      </c>
      <c r="AG1692" s="0" t="s">
        <v>22</v>
      </c>
      <c r="AH1692" s="0" t="s">
        <v>22</v>
      </c>
      <c r="AI1692" s="0" t="s">
        <v>22</v>
      </c>
      <c r="AJ1692" s="0" t="s">
        <v>3622</v>
      </c>
      <c r="AK1692" s="0" t="s">
        <v>3622</v>
      </c>
    </row>
    <row customHeight="1" ht="11.25">
      <c r="A1693" s="0" t="s">
        <v>22</v>
      </c>
      <c r="B1693" s="0" t="s">
        <v>48</v>
      </c>
      <c r="C1693" s="0" t="s">
        <v>50</v>
      </c>
      <c r="D1693" s="0" t="s">
        <v>22</v>
      </c>
      <c r="E1693" s="0" t="s">
        <v>1276</v>
      </c>
      <c r="F1693" s="0" t="s">
        <v>1257</v>
      </c>
      <c r="G1693" s="0" t="s">
        <v>178</v>
      </c>
      <c r="H1693" s="0" t="s">
        <v>178</v>
      </c>
      <c r="I1693" s="0" t="s">
        <v>179</v>
      </c>
      <c r="J1693" s="0" t="s">
        <v>6444</v>
      </c>
      <c r="K1693" s="0" t="s">
        <v>6445</v>
      </c>
      <c r="L1693" s="0" t="s">
        <v>6446</v>
      </c>
      <c r="M1693" s="0" t="s">
        <v>1261</v>
      </c>
      <c r="N1693" s="0" t="s">
        <v>98</v>
      </c>
      <c r="O1693" s="0" t="s">
        <v>178</v>
      </c>
      <c r="P1693" s="0" t="s">
        <v>178</v>
      </c>
      <c r="Q1693" s="0" t="s">
        <v>179</v>
      </c>
      <c r="R1693" s="0" t="s">
        <v>6444</v>
      </c>
      <c r="S1693" s="0" t="s">
        <v>6445</v>
      </c>
      <c r="T1693" s="0" t="s">
        <v>3604</v>
      </c>
      <c r="U1693" s="0" t="s">
        <v>3605</v>
      </c>
      <c r="V1693" s="0" t="s">
        <v>3606</v>
      </c>
      <c r="W1693" s="0" t="s">
        <v>3607</v>
      </c>
      <c r="X1693" s="0" t="s">
        <v>3608</v>
      </c>
      <c r="Y1693" s="0" t="s">
        <v>3605</v>
      </c>
      <c r="Z1693" s="0" t="s">
        <v>6447</v>
      </c>
      <c r="AA1693" s="0" t="s">
        <v>3903</v>
      </c>
      <c r="AB1693" s="0" t="s">
        <v>6448</v>
      </c>
      <c r="AC1693" s="0" t="s">
        <v>19</v>
      </c>
      <c r="AD1693" s="0" t="s">
        <v>19</v>
      </c>
      <c r="AE1693" s="0" t="s">
        <v>61</v>
      </c>
      <c r="AF1693" s="0" t="s">
        <v>22</v>
      </c>
      <c r="AG1693" s="0" t="s">
        <v>22</v>
      </c>
      <c r="AH1693" s="0" t="s">
        <v>22</v>
      </c>
      <c r="AI1693" s="0" t="s">
        <v>22</v>
      </c>
      <c r="AJ1693" s="0" t="s">
        <v>3622</v>
      </c>
      <c r="AK1693" s="0" t="s">
        <v>3622</v>
      </c>
    </row>
    <row customHeight="1" ht="11.25">
      <c r="A1694" s="0" t="s">
        <v>22</v>
      </c>
      <c r="B1694" s="0" t="s">
        <v>48</v>
      </c>
      <c r="C1694" s="0" t="s">
        <v>50</v>
      </c>
      <c r="D1694" s="0" t="s">
        <v>22</v>
      </c>
      <c r="E1694" s="0" t="s">
        <v>1276</v>
      </c>
      <c r="F1694" s="0" t="s">
        <v>1257</v>
      </c>
      <c r="G1694" s="0" t="s">
        <v>178</v>
      </c>
      <c r="H1694" s="0" t="s">
        <v>178</v>
      </c>
      <c r="I1694" s="0" t="s">
        <v>179</v>
      </c>
      <c r="J1694" s="0" t="s">
        <v>6444</v>
      </c>
      <c r="K1694" s="0" t="s">
        <v>6445</v>
      </c>
      <c r="L1694" s="0" t="s">
        <v>6446</v>
      </c>
      <c r="M1694" s="0" t="s">
        <v>1261</v>
      </c>
      <c r="N1694" s="0" t="s">
        <v>98</v>
      </c>
      <c r="O1694" s="0" t="s">
        <v>178</v>
      </c>
      <c r="P1694" s="0" t="s">
        <v>178</v>
      </c>
      <c r="Q1694" s="0" t="s">
        <v>179</v>
      </c>
      <c r="R1694" s="0" t="s">
        <v>6444</v>
      </c>
      <c r="S1694" s="0" t="s">
        <v>6445</v>
      </c>
      <c r="T1694" s="0" t="s">
        <v>3604</v>
      </c>
      <c r="U1694" s="0" t="s">
        <v>3605</v>
      </c>
      <c r="V1694" s="0" t="s">
        <v>3606</v>
      </c>
      <c r="W1694" s="0" t="s">
        <v>3607</v>
      </c>
      <c r="X1694" s="0" t="s">
        <v>3608</v>
      </c>
      <c r="Y1694" s="0" t="s">
        <v>3605</v>
      </c>
      <c r="Z1694" s="0" t="s">
        <v>6447</v>
      </c>
      <c r="AA1694" s="0" t="s">
        <v>3903</v>
      </c>
      <c r="AB1694" s="0" t="s">
        <v>6448</v>
      </c>
      <c r="AC1694" s="0" t="s">
        <v>19</v>
      </c>
      <c r="AD1694" s="0" t="s">
        <v>19</v>
      </c>
      <c r="AE1694" s="0" t="s">
        <v>61</v>
      </c>
      <c r="AF1694" s="0" t="s">
        <v>22</v>
      </c>
      <c r="AG1694" s="0" t="s">
        <v>22</v>
      </c>
      <c r="AH1694" s="0" t="s">
        <v>22</v>
      </c>
      <c r="AI1694" s="0" t="s">
        <v>22</v>
      </c>
      <c r="AJ1694" s="0" t="s">
        <v>3622</v>
      </c>
      <c r="AK1694" s="0" t="s">
        <v>3622</v>
      </c>
    </row>
    <row customHeight="1" ht="11.25">
      <c r="A1695" s="0" t="s">
        <v>22</v>
      </c>
      <c r="B1695" s="0" t="s">
        <v>48</v>
      </c>
      <c r="C1695" s="0" t="s">
        <v>50</v>
      </c>
      <c r="D1695" s="0" t="s">
        <v>22</v>
      </c>
      <c r="E1695" s="0" t="s">
        <v>1276</v>
      </c>
      <c r="F1695" s="0" t="s">
        <v>1257</v>
      </c>
      <c r="G1695" s="0" t="s">
        <v>178</v>
      </c>
      <c r="H1695" s="0" t="s">
        <v>178</v>
      </c>
      <c r="I1695" s="0" t="s">
        <v>179</v>
      </c>
      <c r="J1695" s="0" t="s">
        <v>6449</v>
      </c>
      <c r="K1695" s="0" t="s">
        <v>6450</v>
      </c>
      <c r="L1695" s="0" t="s">
        <v>6451</v>
      </c>
      <c r="M1695" s="0" t="s">
        <v>1261</v>
      </c>
      <c r="N1695" s="0" t="s">
        <v>98</v>
      </c>
      <c r="O1695" s="0" t="s">
        <v>178</v>
      </c>
      <c r="P1695" s="0" t="s">
        <v>178</v>
      </c>
      <c r="Q1695" s="0" t="s">
        <v>179</v>
      </c>
      <c r="R1695" s="0" t="s">
        <v>6449</v>
      </c>
      <c r="S1695" s="0" t="s">
        <v>6450</v>
      </c>
      <c r="T1695" s="0" t="s">
        <v>3604</v>
      </c>
      <c r="U1695" s="0" t="s">
        <v>3605</v>
      </c>
      <c r="V1695" s="0" t="s">
        <v>3606</v>
      </c>
      <c r="W1695" s="0" t="s">
        <v>3607</v>
      </c>
      <c r="X1695" s="0" t="s">
        <v>3608</v>
      </c>
      <c r="Y1695" s="0" t="s">
        <v>3605</v>
      </c>
      <c r="Z1695" s="0" t="s">
        <v>1261</v>
      </c>
      <c r="AA1695" s="0" t="s">
        <v>3961</v>
      </c>
      <c r="AB1695" s="0" t="s">
        <v>6452</v>
      </c>
      <c r="AC1695" s="0" t="s">
        <v>19</v>
      </c>
      <c r="AD1695" s="0" t="s">
        <v>19</v>
      </c>
      <c r="AE1695" s="0" t="s">
        <v>61</v>
      </c>
      <c r="AF1695" s="0" t="s">
        <v>22</v>
      </c>
      <c r="AG1695" s="0" t="s">
        <v>22</v>
      </c>
      <c r="AH1695" s="0" t="s">
        <v>22</v>
      </c>
      <c r="AI1695" s="0" t="s">
        <v>22</v>
      </c>
      <c r="AJ1695" s="0" t="s">
        <v>3622</v>
      </c>
      <c r="AK1695" s="0" t="s">
        <v>3622</v>
      </c>
    </row>
    <row customHeight="1" ht="11.25">
      <c r="A1696" s="0" t="s">
        <v>22</v>
      </c>
      <c r="B1696" s="0" t="s">
        <v>48</v>
      </c>
      <c r="C1696" s="0" t="s">
        <v>50</v>
      </c>
      <c r="D1696" s="0" t="s">
        <v>22</v>
      </c>
      <c r="E1696" s="0" t="s">
        <v>1276</v>
      </c>
      <c r="F1696" s="0" t="s">
        <v>1257</v>
      </c>
      <c r="G1696" s="0" t="s">
        <v>178</v>
      </c>
      <c r="H1696" s="0" t="s">
        <v>178</v>
      </c>
      <c r="I1696" s="0" t="s">
        <v>179</v>
      </c>
      <c r="J1696" s="0" t="s">
        <v>6449</v>
      </c>
      <c r="K1696" s="0" t="s">
        <v>6450</v>
      </c>
      <c r="L1696" s="0" t="s">
        <v>6451</v>
      </c>
      <c r="M1696" s="0" t="s">
        <v>1261</v>
      </c>
      <c r="N1696" s="0" t="s">
        <v>98</v>
      </c>
      <c r="O1696" s="0" t="s">
        <v>178</v>
      </c>
      <c r="P1696" s="0" t="s">
        <v>178</v>
      </c>
      <c r="Q1696" s="0" t="s">
        <v>179</v>
      </c>
      <c r="R1696" s="0" t="s">
        <v>6449</v>
      </c>
      <c r="S1696" s="0" t="s">
        <v>6450</v>
      </c>
      <c r="T1696" s="0" t="s">
        <v>3604</v>
      </c>
      <c r="U1696" s="0" t="s">
        <v>3605</v>
      </c>
      <c r="V1696" s="0" t="s">
        <v>3606</v>
      </c>
      <c r="W1696" s="0" t="s">
        <v>3607</v>
      </c>
      <c r="X1696" s="0" t="s">
        <v>3608</v>
      </c>
      <c r="Y1696" s="0" t="s">
        <v>3605</v>
      </c>
      <c r="Z1696" s="0" t="s">
        <v>1261</v>
      </c>
      <c r="AA1696" s="0" t="s">
        <v>3961</v>
      </c>
      <c r="AB1696" s="0" t="s">
        <v>6452</v>
      </c>
      <c r="AC1696" s="0" t="s">
        <v>19</v>
      </c>
      <c r="AD1696" s="0" t="s">
        <v>19</v>
      </c>
      <c r="AE1696" s="0" t="s">
        <v>61</v>
      </c>
      <c r="AF1696" s="0" t="s">
        <v>22</v>
      </c>
      <c r="AG1696" s="0" t="s">
        <v>22</v>
      </c>
      <c r="AH1696" s="0" t="s">
        <v>22</v>
      </c>
      <c r="AI1696" s="0" t="s">
        <v>22</v>
      </c>
      <c r="AJ1696" s="0" t="s">
        <v>3622</v>
      </c>
      <c r="AK1696" s="0" t="s">
        <v>3622</v>
      </c>
    </row>
    <row customHeight="1" ht="11.25">
      <c r="A1697" s="0" t="s">
        <v>22</v>
      </c>
      <c r="B1697" s="0" t="s">
        <v>48</v>
      </c>
      <c r="C1697" s="0" t="s">
        <v>50</v>
      </c>
      <c r="D1697" s="0" t="s">
        <v>22</v>
      </c>
      <c r="E1697" s="0" t="s">
        <v>1276</v>
      </c>
      <c r="F1697" s="0" t="s">
        <v>1257</v>
      </c>
      <c r="G1697" s="0" t="s">
        <v>178</v>
      </c>
      <c r="H1697" s="0" t="s">
        <v>178</v>
      </c>
      <c r="I1697" s="0" t="s">
        <v>179</v>
      </c>
      <c r="J1697" s="0" t="s">
        <v>1383</v>
      </c>
      <c r="K1697" s="0" t="s">
        <v>1384</v>
      </c>
      <c r="L1697" s="0" t="s">
        <v>6453</v>
      </c>
      <c r="M1697" s="0" t="s">
        <v>1261</v>
      </c>
      <c r="N1697" s="0" t="s">
        <v>98</v>
      </c>
      <c r="O1697" s="0" t="s">
        <v>178</v>
      </c>
      <c r="P1697" s="0" t="s">
        <v>178</v>
      </c>
      <c r="Q1697" s="0" t="s">
        <v>179</v>
      </c>
      <c r="R1697" s="0" t="s">
        <v>1383</v>
      </c>
      <c r="S1697" s="0" t="s">
        <v>1384</v>
      </c>
      <c r="T1697" s="0" t="s">
        <v>3604</v>
      </c>
      <c r="U1697" s="0" t="s">
        <v>3605</v>
      </c>
      <c r="V1697" s="0" t="s">
        <v>3606</v>
      </c>
      <c r="W1697" s="0" t="s">
        <v>3607</v>
      </c>
      <c r="X1697" s="0" t="s">
        <v>3608</v>
      </c>
      <c r="Y1697" s="0" t="s">
        <v>3605</v>
      </c>
      <c r="Z1697" s="0" t="s">
        <v>187</v>
      </c>
      <c r="AA1697" s="0" t="s">
        <v>3903</v>
      </c>
      <c r="AB1697" s="0" t="s">
        <v>6454</v>
      </c>
      <c r="AC1697" s="0" t="s">
        <v>19</v>
      </c>
      <c r="AD1697" s="0" t="s">
        <v>19</v>
      </c>
      <c r="AE1697" s="0" t="s">
        <v>61</v>
      </c>
      <c r="AF1697" s="0" t="s">
        <v>22</v>
      </c>
      <c r="AG1697" s="0" t="s">
        <v>22</v>
      </c>
      <c r="AH1697" s="0" t="s">
        <v>22</v>
      </c>
      <c r="AI1697" s="0" t="s">
        <v>22</v>
      </c>
      <c r="AJ1697" s="0" t="s">
        <v>3622</v>
      </c>
      <c r="AK1697" s="0" t="s">
        <v>3622</v>
      </c>
    </row>
    <row customHeight="1" ht="11.25">
      <c r="A1698" s="0" t="s">
        <v>22</v>
      </c>
      <c r="B1698" s="0" t="s">
        <v>48</v>
      </c>
      <c r="C1698" s="0" t="s">
        <v>50</v>
      </c>
      <c r="D1698" s="0" t="s">
        <v>22</v>
      </c>
      <c r="E1698" s="0" t="s">
        <v>1276</v>
      </c>
      <c r="F1698" s="0" t="s">
        <v>1257</v>
      </c>
      <c r="G1698" s="0" t="s">
        <v>178</v>
      </c>
      <c r="H1698" s="0" t="s">
        <v>178</v>
      </c>
      <c r="I1698" s="0" t="s">
        <v>179</v>
      </c>
      <c r="J1698" s="0" t="s">
        <v>1383</v>
      </c>
      <c r="K1698" s="0" t="s">
        <v>1384</v>
      </c>
      <c r="L1698" s="0" t="s">
        <v>6453</v>
      </c>
      <c r="M1698" s="0" t="s">
        <v>1261</v>
      </c>
      <c r="N1698" s="0" t="s">
        <v>98</v>
      </c>
      <c r="O1698" s="0" t="s">
        <v>178</v>
      </c>
      <c r="P1698" s="0" t="s">
        <v>178</v>
      </c>
      <c r="Q1698" s="0" t="s">
        <v>179</v>
      </c>
      <c r="R1698" s="0" t="s">
        <v>1383</v>
      </c>
      <c r="S1698" s="0" t="s">
        <v>1384</v>
      </c>
      <c r="T1698" s="0" t="s">
        <v>3604</v>
      </c>
      <c r="U1698" s="0" t="s">
        <v>3605</v>
      </c>
      <c r="V1698" s="0" t="s">
        <v>3606</v>
      </c>
      <c r="W1698" s="0" t="s">
        <v>3607</v>
      </c>
      <c r="X1698" s="0" t="s">
        <v>3608</v>
      </c>
      <c r="Y1698" s="0" t="s">
        <v>3605</v>
      </c>
      <c r="Z1698" s="0" t="s">
        <v>187</v>
      </c>
      <c r="AA1698" s="0" t="s">
        <v>3903</v>
      </c>
      <c r="AB1698" s="0" t="s">
        <v>6454</v>
      </c>
      <c r="AC1698" s="0" t="s">
        <v>19</v>
      </c>
      <c r="AD1698" s="0" t="s">
        <v>19</v>
      </c>
      <c r="AE1698" s="0" t="s">
        <v>61</v>
      </c>
      <c r="AF1698" s="0" t="s">
        <v>22</v>
      </c>
      <c r="AG1698" s="0" t="s">
        <v>22</v>
      </c>
      <c r="AH1698" s="0" t="s">
        <v>22</v>
      </c>
      <c r="AI1698" s="0" t="s">
        <v>22</v>
      </c>
      <c r="AJ1698" s="0" t="s">
        <v>3622</v>
      </c>
      <c r="AK1698" s="0" t="s">
        <v>3622</v>
      </c>
    </row>
    <row customHeight="1" ht="11.25">
      <c r="A1699" s="0" t="s">
        <v>22</v>
      </c>
      <c r="B1699" s="0" t="s">
        <v>48</v>
      </c>
      <c r="C1699" s="0" t="s">
        <v>50</v>
      </c>
      <c r="D1699" s="0" t="s">
        <v>22</v>
      </c>
      <c r="E1699" s="0" t="s">
        <v>1276</v>
      </c>
      <c r="F1699" s="0" t="s">
        <v>1257</v>
      </c>
      <c r="G1699" s="0" t="s">
        <v>178</v>
      </c>
      <c r="H1699" s="0" t="s">
        <v>178</v>
      </c>
      <c r="I1699" s="0" t="s">
        <v>179</v>
      </c>
      <c r="J1699" s="0" t="s">
        <v>1277</v>
      </c>
      <c r="K1699" s="0" t="s">
        <v>1278</v>
      </c>
      <c r="L1699" s="0" t="s">
        <v>1279</v>
      </c>
      <c r="M1699" s="0" t="s">
        <v>1261</v>
      </c>
      <c r="N1699" s="0" t="s">
        <v>98</v>
      </c>
      <c r="O1699" s="0" t="s">
        <v>178</v>
      </c>
      <c r="P1699" s="0" t="s">
        <v>178</v>
      </c>
      <c r="Q1699" s="0" t="s">
        <v>179</v>
      </c>
      <c r="R1699" s="0" t="s">
        <v>1277</v>
      </c>
      <c r="S1699" s="0" t="s">
        <v>1278</v>
      </c>
      <c r="T1699" s="0" t="s">
        <v>3604</v>
      </c>
      <c r="U1699" s="0" t="s">
        <v>3605</v>
      </c>
      <c r="V1699" s="0" t="s">
        <v>3606</v>
      </c>
      <c r="W1699" s="0" t="s">
        <v>3607</v>
      </c>
      <c r="X1699" s="0" t="s">
        <v>3608</v>
      </c>
      <c r="Y1699" s="0" t="s">
        <v>3605</v>
      </c>
      <c r="Z1699" s="0" t="s">
        <v>6455</v>
      </c>
      <c r="AA1699" s="0" t="s">
        <v>3880</v>
      </c>
      <c r="AB1699" s="0" t="s">
        <v>6456</v>
      </c>
      <c r="AC1699" s="0" t="s">
        <v>19</v>
      </c>
      <c r="AD1699" s="0" t="s">
        <v>19</v>
      </c>
      <c r="AE1699" s="0" t="s">
        <v>61</v>
      </c>
      <c r="AF1699" s="0" t="s">
        <v>22</v>
      </c>
      <c r="AG1699" s="0" t="s">
        <v>22</v>
      </c>
      <c r="AH1699" s="0" t="s">
        <v>22</v>
      </c>
      <c r="AI1699" s="0" t="s">
        <v>22</v>
      </c>
      <c r="AJ1699" s="0" t="s">
        <v>3622</v>
      </c>
      <c r="AK1699" s="0" t="s">
        <v>3622</v>
      </c>
    </row>
    <row customHeight="1" ht="11.25">
      <c r="A1700" s="0" t="s">
        <v>22</v>
      </c>
      <c r="B1700" s="0" t="s">
        <v>48</v>
      </c>
      <c r="C1700" s="0" t="s">
        <v>50</v>
      </c>
      <c r="D1700" s="0" t="s">
        <v>22</v>
      </c>
      <c r="E1700" s="0" t="s">
        <v>1276</v>
      </c>
      <c r="F1700" s="0" t="s">
        <v>1257</v>
      </c>
      <c r="G1700" s="0" t="s">
        <v>178</v>
      </c>
      <c r="H1700" s="0" t="s">
        <v>178</v>
      </c>
      <c r="I1700" s="0" t="s">
        <v>179</v>
      </c>
      <c r="J1700" s="0" t="s">
        <v>1277</v>
      </c>
      <c r="K1700" s="0" t="s">
        <v>1278</v>
      </c>
      <c r="L1700" s="0" t="s">
        <v>1279</v>
      </c>
      <c r="M1700" s="0" t="s">
        <v>1261</v>
      </c>
      <c r="N1700" s="0" t="s">
        <v>98</v>
      </c>
      <c r="O1700" s="0" t="s">
        <v>178</v>
      </c>
      <c r="P1700" s="0" t="s">
        <v>178</v>
      </c>
      <c r="Q1700" s="0" t="s">
        <v>179</v>
      </c>
      <c r="R1700" s="0" t="s">
        <v>1277</v>
      </c>
      <c r="S1700" s="0" t="s">
        <v>1278</v>
      </c>
      <c r="T1700" s="0" t="s">
        <v>3604</v>
      </c>
      <c r="U1700" s="0" t="s">
        <v>3605</v>
      </c>
      <c r="V1700" s="0" t="s">
        <v>3606</v>
      </c>
      <c r="W1700" s="0" t="s">
        <v>3607</v>
      </c>
      <c r="X1700" s="0" t="s">
        <v>3608</v>
      </c>
      <c r="Y1700" s="0" t="s">
        <v>3605</v>
      </c>
      <c r="Z1700" s="0" t="s">
        <v>6455</v>
      </c>
      <c r="AA1700" s="0" t="s">
        <v>3880</v>
      </c>
      <c r="AB1700" s="0" t="s">
        <v>6456</v>
      </c>
      <c r="AC1700" s="0" t="s">
        <v>19</v>
      </c>
      <c r="AD1700" s="0" t="s">
        <v>19</v>
      </c>
      <c r="AE1700" s="0" t="s">
        <v>61</v>
      </c>
      <c r="AF1700" s="0" t="s">
        <v>22</v>
      </c>
      <c r="AG1700" s="0" t="s">
        <v>22</v>
      </c>
      <c r="AH1700" s="0" t="s">
        <v>22</v>
      </c>
      <c r="AI1700" s="0" t="s">
        <v>22</v>
      </c>
      <c r="AJ1700" s="0" t="s">
        <v>3622</v>
      </c>
      <c r="AK1700" s="0" t="s">
        <v>3622</v>
      </c>
    </row>
    <row customHeight="1" ht="11.25">
      <c r="A1701" s="0" t="s">
        <v>22</v>
      </c>
      <c r="B1701" s="0" t="s">
        <v>48</v>
      </c>
      <c r="C1701" s="0" t="s">
        <v>50</v>
      </c>
      <c r="D1701" s="0" t="s">
        <v>22</v>
      </c>
      <c r="E1701" s="0" t="s">
        <v>1276</v>
      </c>
      <c r="F1701" s="0" t="s">
        <v>1257</v>
      </c>
      <c r="G1701" s="0" t="s">
        <v>178</v>
      </c>
      <c r="H1701" s="0" t="s">
        <v>178</v>
      </c>
      <c r="I1701" s="0" t="s">
        <v>179</v>
      </c>
      <c r="J1701" s="0" t="s">
        <v>1617</v>
      </c>
      <c r="K1701" s="0" t="s">
        <v>1618</v>
      </c>
      <c r="L1701" s="0" t="s">
        <v>6457</v>
      </c>
      <c r="M1701" s="0" t="s">
        <v>1261</v>
      </c>
      <c r="N1701" s="0" t="s">
        <v>98</v>
      </c>
      <c r="O1701" s="0" t="s">
        <v>178</v>
      </c>
      <c r="P1701" s="0" t="s">
        <v>178</v>
      </c>
      <c r="Q1701" s="0" t="s">
        <v>179</v>
      </c>
      <c r="R1701" s="0" t="s">
        <v>1617</v>
      </c>
      <c r="S1701" s="0" t="s">
        <v>1618</v>
      </c>
      <c r="T1701" s="0" t="s">
        <v>3604</v>
      </c>
      <c r="U1701" s="0" t="s">
        <v>3605</v>
      </c>
      <c r="V1701" s="0" t="s">
        <v>3606</v>
      </c>
      <c r="W1701" s="0" t="s">
        <v>3607</v>
      </c>
      <c r="X1701" s="0" t="s">
        <v>3608</v>
      </c>
      <c r="Y1701" s="0" t="s">
        <v>3605</v>
      </c>
      <c r="Z1701" s="0" t="s">
        <v>6458</v>
      </c>
      <c r="AA1701" s="0" t="s">
        <v>3972</v>
      </c>
      <c r="AB1701" s="0" t="s">
        <v>6459</v>
      </c>
      <c r="AC1701" s="0" t="s">
        <v>19</v>
      </c>
      <c r="AD1701" s="0" t="s">
        <v>19</v>
      </c>
      <c r="AE1701" s="0" t="s">
        <v>61</v>
      </c>
      <c r="AF1701" s="0" t="s">
        <v>22</v>
      </c>
      <c r="AG1701" s="0" t="s">
        <v>22</v>
      </c>
      <c r="AH1701" s="0" t="s">
        <v>22</v>
      </c>
      <c r="AI1701" s="0" t="s">
        <v>22</v>
      </c>
      <c r="AJ1701" s="0" t="s">
        <v>3622</v>
      </c>
      <c r="AK1701" s="0" t="s">
        <v>3622</v>
      </c>
    </row>
    <row customHeight="1" ht="11.25">
      <c r="A1702" s="0" t="s">
        <v>22</v>
      </c>
      <c r="B1702" s="0" t="s">
        <v>48</v>
      </c>
      <c r="C1702" s="0" t="s">
        <v>50</v>
      </c>
      <c r="D1702" s="0" t="s">
        <v>22</v>
      </c>
      <c r="E1702" s="0" t="s">
        <v>1276</v>
      </c>
      <c r="F1702" s="0" t="s">
        <v>1257</v>
      </c>
      <c r="G1702" s="0" t="s">
        <v>178</v>
      </c>
      <c r="H1702" s="0" t="s">
        <v>178</v>
      </c>
      <c r="I1702" s="0" t="s">
        <v>179</v>
      </c>
      <c r="J1702" s="0" t="s">
        <v>1617</v>
      </c>
      <c r="K1702" s="0" t="s">
        <v>1618</v>
      </c>
      <c r="L1702" s="0" t="s">
        <v>6457</v>
      </c>
      <c r="M1702" s="0" t="s">
        <v>1261</v>
      </c>
      <c r="N1702" s="0" t="s">
        <v>98</v>
      </c>
      <c r="O1702" s="0" t="s">
        <v>178</v>
      </c>
      <c r="P1702" s="0" t="s">
        <v>178</v>
      </c>
      <c r="Q1702" s="0" t="s">
        <v>179</v>
      </c>
      <c r="R1702" s="0" t="s">
        <v>1617</v>
      </c>
      <c r="S1702" s="0" t="s">
        <v>1618</v>
      </c>
      <c r="T1702" s="0" t="s">
        <v>3604</v>
      </c>
      <c r="U1702" s="0" t="s">
        <v>3605</v>
      </c>
      <c r="V1702" s="0" t="s">
        <v>3606</v>
      </c>
      <c r="W1702" s="0" t="s">
        <v>3607</v>
      </c>
      <c r="X1702" s="0" t="s">
        <v>3608</v>
      </c>
      <c r="Y1702" s="0" t="s">
        <v>3605</v>
      </c>
      <c r="Z1702" s="0" t="s">
        <v>6458</v>
      </c>
      <c r="AA1702" s="0" t="s">
        <v>3972</v>
      </c>
      <c r="AB1702" s="0" t="s">
        <v>6459</v>
      </c>
      <c r="AC1702" s="0" t="s">
        <v>19</v>
      </c>
      <c r="AD1702" s="0" t="s">
        <v>19</v>
      </c>
      <c r="AE1702" s="0" t="s">
        <v>61</v>
      </c>
      <c r="AF1702" s="0" t="s">
        <v>22</v>
      </c>
      <c r="AG1702" s="0" t="s">
        <v>22</v>
      </c>
      <c r="AH1702" s="0" t="s">
        <v>22</v>
      </c>
      <c r="AI1702" s="0" t="s">
        <v>22</v>
      </c>
      <c r="AJ1702" s="0" t="s">
        <v>3622</v>
      </c>
      <c r="AK1702" s="0" t="s">
        <v>3622</v>
      </c>
    </row>
    <row customHeight="1" ht="11.25">
      <c r="A1703" s="0" t="s">
        <v>22</v>
      </c>
      <c r="B1703" s="0" t="s">
        <v>48</v>
      </c>
      <c r="C1703" s="0" t="s">
        <v>50</v>
      </c>
      <c r="D1703" s="0" t="s">
        <v>22</v>
      </c>
      <c r="E1703" s="0" t="s">
        <v>1276</v>
      </c>
      <c r="F1703" s="0" t="s">
        <v>1257</v>
      </c>
      <c r="G1703" s="0" t="s">
        <v>178</v>
      </c>
      <c r="H1703" s="0" t="s">
        <v>178</v>
      </c>
      <c r="I1703" s="0" t="s">
        <v>179</v>
      </c>
      <c r="J1703" s="0" t="s">
        <v>6460</v>
      </c>
      <c r="K1703" s="0" t="s">
        <v>6461</v>
      </c>
      <c r="L1703" s="0" t="s">
        <v>6462</v>
      </c>
      <c r="M1703" s="0" t="s">
        <v>1261</v>
      </c>
      <c r="N1703" s="0" t="s">
        <v>98</v>
      </c>
      <c r="O1703" s="0" t="s">
        <v>178</v>
      </c>
      <c r="P1703" s="0" t="s">
        <v>178</v>
      </c>
      <c r="Q1703" s="0" t="s">
        <v>179</v>
      </c>
      <c r="R1703" s="0" t="s">
        <v>6460</v>
      </c>
      <c r="S1703" s="0" t="s">
        <v>6461</v>
      </c>
      <c r="T1703" s="0" t="s">
        <v>3604</v>
      </c>
      <c r="U1703" s="0" t="s">
        <v>3605</v>
      </c>
      <c r="V1703" s="0" t="s">
        <v>3606</v>
      </c>
      <c r="W1703" s="0" t="s">
        <v>3607</v>
      </c>
      <c r="X1703" s="0" t="s">
        <v>3608</v>
      </c>
      <c r="Y1703" s="0" t="s">
        <v>3605</v>
      </c>
      <c r="Z1703" s="0" t="s">
        <v>1261</v>
      </c>
      <c r="AA1703" s="0" t="s">
        <v>3889</v>
      </c>
      <c r="AB1703" s="0" t="s">
        <v>6463</v>
      </c>
      <c r="AC1703" s="0" t="s">
        <v>19</v>
      </c>
      <c r="AD1703" s="0" t="s">
        <v>19</v>
      </c>
      <c r="AE1703" s="0" t="s">
        <v>61</v>
      </c>
      <c r="AF1703" s="0" t="s">
        <v>22</v>
      </c>
      <c r="AG1703" s="0" t="s">
        <v>22</v>
      </c>
      <c r="AH1703" s="0" t="s">
        <v>22</v>
      </c>
      <c r="AI1703" s="0" t="s">
        <v>22</v>
      </c>
      <c r="AJ1703" s="0" t="s">
        <v>3622</v>
      </c>
      <c r="AK1703" s="0" t="s">
        <v>3622</v>
      </c>
    </row>
    <row customHeight="1" ht="11.25">
      <c r="A1704" s="0" t="s">
        <v>22</v>
      </c>
      <c r="B1704" s="0" t="s">
        <v>48</v>
      </c>
      <c r="C1704" s="0" t="s">
        <v>50</v>
      </c>
      <c r="D1704" s="0" t="s">
        <v>22</v>
      </c>
      <c r="E1704" s="0" t="s">
        <v>1276</v>
      </c>
      <c r="F1704" s="0" t="s">
        <v>1257</v>
      </c>
      <c r="G1704" s="0" t="s">
        <v>178</v>
      </c>
      <c r="H1704" s="0" t="s">
        <v>178</v>
      </c>
      <c r="I1704" s="0" t="s">
        <v>179</v>
      </c>
      <c r="J1704" s="0" t="s">
        <v>6460</v>
      </c>
      <c r="K1704" s="0" t="s">
        <v>6461</v>
      </c>
      <c r="L1704" s="0" t="s">
        <v>6462</v>
      </c>
      <c r="M1704" s="0" t="s">
        <v>1261</v>
      </c>
      <c r="N1704" s="0" t="s">
        <v>98</v>
      </c>
      <c r="O1704" s="0" t="s">
        <v>178</v>
      </c>
      <c r="P1704" s="0" t="s">
        <v>178</v>
      </c>
      <c r="Q1704" s="0" t="s">
        <v>179</v>
      </c>
      <c r="R1704" s="0" t="s">
        <v>6460</v>
      </c>
      <c r="S1704" s="0" t="s">
        <v>6461</v>
      </c>
      <c r="T1704" s="0" t="s">
        <v>3604</v>
      </c>
      <c r="U1704" s="0" t="s">
        <v>3605</v>
      </c>
      <c r="V1704" s="0" t="s">
        <v>3606</v>
      </c>
      <c r="W1704" s="0" t="s">
        <v>3607</v>
      </c>
      <c r="X1704" s="0" t="s">
        <v>3608</v>
      </c>
      <c r="Y1704" s="0" t="s">
        <v>3605</v>
      </c>
      <c r="Z1704" s="0" t="s">
        <v>1261</v>
      </c>
      <c r="AA1704" s="0" t="s">
        <v>3889</v>
      </c>
      <c r="AB1704" s="0" t="s">
        <v>6463</v>
      </c>
      <c r="AC1704" s="0" t="s">
        <v>19</v>
      </c>
      <c r="AD1704" s="0" t="s">
        <v>19</v>
      </c>
      <c r="AE1704" s="0" t="s">
        <v>61</v>
      </c>
      <c r="AF1704" s="0" t="s">
        <v>22</v>
      </c>
      <c r="AG1704" s="0" t="s">
        <v>22</v>
      </c>
      <c r="AH1704" s="0" t="s">
        <v>22</v>
      </c>
      <c r="AI1704" s="0" t="s">
        <v>22</v>
      </c>
      <c r="AJ1704" s="0" t="s">
        <v>3622</v>
      </c>
      <c r="AK1704" s="0" t="s">
        <v>3622</v>
      </c>
    </row>
    <row customHeight="1" ht="11.25">
      <c r="A1705" s="0" t="s">
        <v>22</v>
      </c>
      <c r="B1705" s="0" t="s">
        <v>48</v>
      </c>
      <c r="C1705" s="0" t="s">
        <v>50</v>
      </c>
      <c r="D1705" s="0" t="s">
        <v>22</v>
      </c>
      <c r="E1705" s="0" t="s">
        <v>1276</v>
      </c>
      <c r="F1705" s="0" t="s">
        <v>1257</v>
      </c>
      <c r="G1705" s="0" t="s">
        <v>178</v>
      </c>
      <c r="H1705" s="0" t="s">
        <v>178</v>
      </c>
      <c r="I1705" s="0" t="s">
        <v>179</v>
      </c>
      <c r="J1705" s="0" t="s">
        <v>6464</v>
      </c>
      <c r="K1705" s="0" t="s">
        <v>6465</v>
      </c>
      <c r="L1705" s="0" t="s">
        <v>6466</v>
      </c>
      <c r="M1705" s="0" t="s">
        <v>1261</v>
      </c>
      <c r="N1705" s="0" t="s">
        <v>98</v>
      </c>
      <c r="O1705" s="0" t="s">
        <v>178</v>
      </c>
      <c r="P1705" s="0" t="s">
        <v>178</v>
      </c>
      <c r="Q1705" s="0" t="s">
        <v>179</v>
      </c>
      <c r="R1705" s="0" t="s">
        <v>6464</v>
      </c>
      <c r="S1705" s="0" t="s">
        <v>6465</v>
      </c>
      <c r="T1705" s="0" t="s">
        <v>3604</v>
      </c>
      <c r="U1705" s="0" t="s">
        <v>3605</v>
      </c>
      <c r="V1705" s="0" t="s">
        <v>3606</v>
      </c>
      <c r="W1705" s="0" t="s">
        <v>3607</v>
      </c>
      <c r="X1705" s="0" t="s">
        <v>3608</v>
      </c>
      <c r="Y1705" s="0" t="s">
        <v>3605</v>
      </c>
      <c r="Z1705" s="0" t="s">
        <v>1261</v>
      </c>
      <c r="AA1705" s="0" t="s">
        <v>3903</v>
      </c>
      <c r="AB1705" s="0" t="s">
        <v>6467</v>
      </c>
      <c r="AC1705" s="0" t="s">
        <v>19</v>
      </c>
      <c r="AD1705" s="0" t="s">
        <v>19</v>
      </c>
      <c r="AE1705" s="0" t="s">
        <v>61</v>
      </c>
      <c r="AF1705" s="0" t="s">
        <v>22</v>
      </c>
      <c r="AG1705" s="0" t="s">
        <v>22</v>
      </c>
      <c r="AH1705" s="0" t="s">
        <v>22</v>
      </c>
      <c r="AI1705" s="0" t="s">
        <v>22</v>
      </c>
      <c r="AJ1705" s="0" t="s">
        <v>3622</v>
      </c>
      <c r="AK1705" s="0" t="s">
        <v>3622</v>
      </c>
    </row>
    <row customHeight="1" ht="11.25">
      <c r="A1706" s="0" t="s">
        <v>22</v>
      </c>
      <c r="B1706" s="0" t="s">
        <v>48</v>
      </c>
      <c r="C1706" s="0" t="s">
        <v>50</v>
      </c>
      <c r="D1706" s="0" t="s">
        <v>22</v>
      </c>
      <c r="E1706" s="0" t="s">
        <v>1276</v>
      </c>
      <c r="F1706" s="0" t="s">
        <v>1257</v>
      </c>
      <c r="G1706" s="0" t="s">
        <v>178</v>
      </c>
      <c r="H1706" s="0" t="s">
        <v>178</v>
      </c>
      <c r="I1706" s="0" t="s">
        <v>179</v>
      </c>
      <c r="J1706" s="0" t="s">
        <v>6464</v>
      </c>
      <c r="K1706" s="0" t="s">
        <v>6465</v>
      </c>
      <c r="L1706" s="0" t="s">
        <v>6466</v>
      </c>
      <c r="M1706" s="0" t="s">
        <v>1261</v>
      </c>
      <c r="N1706" s="0" t="s">
        <v>98</v>
      </c>
      <c r="O1706" s="0" t="s">
        <v>178</v>
      </c>
      <c r="P1706" s="0" t="s">
        <v>178</v>
      </c>
      <c r="Q1706" s="0" t="s">
        <v>179</v>
      </c>
      <c r="R1706" s="0" t="s">
        <v>6464</v>
      </c>
      <c r="S1706" s="0" t="s">
        <v>6465</v>
      </c>
      <c r="T1706" s="0" t="s">
        <v>3604</v>
      </c>
      <c r="U1706" s="0" t="s">
        <v>3605</v>
      </c>
      <c r="V1706" s="0" t="s">
        <v>3606</v>
      </c>
      <c r="W1706" s="0" t="s">
        <v>3607</v>
      </c>
      <c r="X1706" s="0" t="s">
        <v>3608</v>
      </c>
      <c r="Y1706" s="0" t="s">
        <v>3605</v>
      </c>
      <c r="Z1706" s="0" t="s">
        <v>1261</v>
      </c>
      <c r="AA1706" s="0" t="s">
        <v>3903</v>
      </c>
      <c r="AB1706" s="0" t="s">
        <v>6467</v>
      </c>
      <c r="AC1706" s="0" t="s">
        <v>19</v>
      </c>
      <c r="AD1706" s="0" t="s">
        <v>19</v>
      </c>
      <c r="AE1706" s="0" t="s">
        <v>61</v>
      </c>
      <c r="AF1706" s="0" t="s">
        <v>22</v>
      </c>
      <c r="AG1706" s="0" t="s">
        <v>22</v>
      </c>
      <c r="AH1706" s="0" t="s">
        <v>22</v>
      </c>
      <c r="AI1706" s="0" t="s">
        <v>22</v>
      </c>
      <c r="AJ1706" s="0" t="s">
        <v>3622</v>
      </c>
      <c r="AK1706" s="0" t="s">
        <v>3622</v>
      </c>
    </row>
    <row customHeight="1" ht="11.25">
      <c r="A1707" s="0" t="s">
        <v>22</v>
      </c>
      <c r="B1707" s="0" t="s">
        <v>48</v>
      </c>
      <c r="C1707" s="0" t="s">
        <v>50</v>
      </c>
      <c r="D1707" s="0" t="s">
        <v>22</v>
      </c>
      <c r="E1707" s="0" t="s">
        <v>1276</v>
      </c>
      <c r="F1707" s="0" t="s">
        <v>1257</v>
      </c>
      <c r="G1707" s="0" t="s">
        <v>178</v>
      </c>
      <c r="H1707" s="0" t="s">
        <v>178</v>
      </c>
      <c r="I1707" s="0" t="s">
        <v>179</v>
      </c>
      <c r="J1707" s="0" t="s">
        <v>1400</v>
      </c>
      <c r="K1707" s="0" t="s">
        <v>1401</v>
      </c>
      <c r="L1707" s="0" t="s">
        <v>6468</v>
      </c>
      <c r="M1707" s="0" t="s">
        <v>1261</v>
      </c>
      <c r="N1707" s="0" t="s">
        <v>98</v>
      </c>
      <c r="O1707" s="0" t="s">
        <v>178</v>
      </c>
      <c r="P1707" s="0" t="s">
        <v>178</v>
      </c>
      <c r="Q1707" s="0" t="s">
        <v>179</v>
      </c>
      <c r="R1707" s="0" t="s">
        <v>1400</v>
      </c>
      <c r="S1707" s="0" t="s">
        <v>1401</v>
      </c>
      <c r="T1707" s="0" t="s">
        <v>3604</v>
      </c>
      <c r="U1707" s="0" t="s">
        <v>3605</v>
      </c>
      <c r="V1707" s="0" t="s">
        <v>3606</v>
      </c>
      <c r="W1707" s="0" t="s">
        <v>3607</v>
      </c>
      <c r="X1707" s="0" t="s">
        <v>3608</v>
      </c>
      <c r="Y1707" s="0" t="s">
        <v>3605</v>
      </c>
      <c r="Z1707" s="0" t="s">
        <v>6469</v>
      </c>
      <c r="AA1707" s="0" t="s">
        <v>5390</v>
      </c>
      <c r="AB1707" s="0" t="s">
        <v>6470</v>
      </c>
      <c r="AC1707" s="0" t="s">
        <v>19</v>
      </c>
      <c r="AD1707" s="0" t="s">
        <v>19</v>
      </c>
      <c r="AE1707" s="0" t="s">
        <v>61</v>
      </c>
      <c r="AF1707" s="0" t="s">
        <v>22</v>
      </c>
      <c r="AG1707" s="0" t="s">
        <v>22</v>
      </c>
      <c r="AH1707" s="0" t="s">
        <v>22</v>
      </c>
      <c r="AI1707" s="0" t="s">
        <v>22</v>
      </c>
      <c r="AJ1707" s="0" t="s">
        <v>3622</v>
      </c>
      <c r="AK1707" s="0" t="s">
        <v>3622</v>
      </c>
    </row>
    <row customHeight="1" ht="11.25">
      <c r="A1708" s="0" t="s">
        <v>22</v>
      </c>
      <c r="B1708" s="0" t="s">
        <v>48</v>
      </c>
      <c r="C1708" s="0" t="s">
        <v>50</v>
      </c>
      <c r="D1708" s="0" t="s">
        <v>22</v>
      </c>
      <c r="E1708" s="0" t="s">
        <v>1276</v>
      </c>
      <c r="F1708" s="0" t="s">
        <v>1257</v>
      </c>
      <c r="G1708" s="0" t="s">
        <v>178</v>
      </c>
      <c r="H1708" s="0" t="s">
        <v>178</v>
      </c>
      <c r="I1708" s="0" t="s">
        <v>179</v>
      </c>
      <c r="J1708" s="0" t="s">
        <v>1400</v>
      </c>
      <c r="K1708" s="0" t="s">
        <v>1401</v>
      </c>
      <c r="L1708" s="0" t="s">
        <v>6468</v>
      </c>
      <c r="M1708" s="0" t="s">
        <v>1261</v>
      </c>
      <c r="N1708" s="0" t="s">
        <v>98</v>
      </c>
      <c r="O1708" s="0" t="s">
        <v>178</v>
      </c>
      <c r="P1708" s="0" t="s">
        <v>178</v>
      </c>
      <c r="Q1708" s="0" t="s">
        <v>179</v>
      </c>
      <c r="R1708" s="0" t="s">
        <v>1400</v>
      </c>
      <c r="S1708" s="0" t="s">
        <v>1401</v>
      </c>
      <c r="T1708" s="0" t="s">
        <v>3604</v>
      </c>
      <c r="U1708" s="0" t="s">
        <v>3605</v>
      </c>
      <c r="V1708" s="0" t="s">
        <v>3606</v>
      </c>
      <c r="W1708" s="0" t="s">
        <v>3607</v>
      </c>
      <c r="X1708" s="0" t="s">
        <v>3608</v>
      </c>
      <c r="Y1708" s="0" t="s">
        <v>3605</v>
      </c>
      <c r="Z1708" s="0" t="s">
        <v>6469</v>
      </c>
      <c r="AA1708" s="0" t="s">
        <v>5390</v>
      </c>
      <c r="AB1708" s="0" t="s">
        <v>6470</v>
      </c>
      <c r="AC1708" s="0" t="s">
        <v>19</v>
      </c>
      <c r="AD1708" s="0" t="s">
        <v>19</v>
      </c>
      <c r="AE1708" s="0" t="s">
        <v>61</v>
      </c>
      <c r="AF1708" s="0" t="s">
        <v>22</v>
      </c>
      <c r="AG1708" s="0" t="s">
        <v>22</v>
      </c>
      <c r="AH1708" s="0" t="s">
        <v>22</v>
      </c>
      <c r="AI1708" s="0" t="s">
        <v>22</v>
      </c>
      <c r="AJ1708" s="0" t="s">
        <v>3622</v>
      </c>
      <c r="AK1708" s="0" t="s">
        <v>3622</v>
      </c>
    </row>
    <row customHeight="1" ht="11.25">
      <c r="A1709" s="0" t="s">
        <v>22</v>
      </c>
      <c r="B1709" s="0" t="s">
        <v>48</v>
      </c>
      <c r="C1709" s="0" t="s">
        <v>50</v>
      </c>
      <c r="D1709" s="0" t="s">
        <v>22</v>
      </c>
      <c r="E1709" s="0" t="s">
        <v>1276</v>
      </c>
      <c r="F1709" s="0" t="s">
        <v>1257</v>
      </c>
      <c r="G1709" s="0" t="s">
        <v>178</v>
      </c>
      <c r="H1709" s="0" t="s">
        <v>178</v>
      </c>
      <c r="I1709" s="0" t="s">
        <v>179</v>
      </c>
      <c r="J1709" s="0" t="s">
        <v>6471</v>
      </c>
      <c r="K1709" s="0" t="s">
        <v>6472</v>
      </c>
      <c r="L1709" s="0" t="s">
        <v>6473</v>
      </c>
      <c r="M1709" s="0" t="s">
        <v>1261</v>
      </c>
      <c r="N1709" s="0" t="s">
        <v>98</v>
      </c>
      <c r="O1709" s="0" t="s">
        <v>178</v>
      </c>
      <c r="P1709" s="0" t="s">
        <v>178</v>
      </c>
      <c r="Q1709" s="0" t="s">
        <v>179</v>
      </c>
      <c r="R1709" s="0" t="s">
        <v>6471</v>
      </c>
      <c r="S1709" s="0" t="s">
        <v>6472</v>
      </c>
      <c r="T1709" s="0" t="s">
        <v>3604</v>
      </c>
      <c r="U1709" s="0" t="s">
        <v>3605</v>
      </c>
      <c r="V1709" s="0" t="s">
        <v>3606</v>
      </c>
      <c r="W1709" s="0" t="s">
        <v>3607</v>
      </c>
      <c r="X1709" s="0" t="s">
        <v>3608</v>
      </c>
      <c r="Y1709" s="0" t="s">
        <v>3605</v>
      </c>
      <c r="Z1709" s="0" t="s">
        <v>6474</v>
      </c>
      <c r="AA1709" s="0" t="s">
        <v>6475</v>
      </c>
      <c r="AB1709" s="0" t="s">
        <v>6476</v>
      </c>
      <c r="AC1709" s="0" t="s">
        <v>19</v>
      </c>
      <c r="AD1709" s="0" t="s">
        <v>19</v>
      </c>
      <c r="AE1709" s="0" t="s">
        <v>61</v>
      </c>
      <c r="AF1709" s="0" t="s">
        <v>22</v>
      </c>
      <c r="AG1709" s="0" t="s">
        <v>22</v>
      </c>
      <c r="AH1709" s="0" t="s">
        <v>22</v>
      </c>
      <c r="AI1709" s="0" t="s">
        <v>22</v>
      </c>
      <c r="AJ1709" s="0" t="s">
        <v>3622</v>
      </c>
      <c r="AK1709" s="0" t="s">
        <v>3622</v>
      </c>
    </row>
    <row customHeight="1" ht="11.25">
      <c r="A1710" s="0" t="s">
        <v>22</v>
      </c>
      <c r="B1710" s="0" t="s">
        <v>48</v>
      </c>
      <c r="C1710" s="0" t="s">
        <v>50</v>
      </c>
      <c r="D1710" s="0" t="s">
        <v>22</v>
      </c>
      <c r="E1710" s="0" t="s">
        <v>1276</v>
      </c>
      <c r="F1710" s="0" t="s">
        <v>1257</v>
      </c>
      <c r="G1710" s="0" t="s">
        <v>178</v>
      </c>
      <c r="H1710" s="0" t="s">
        <v>178</v>
      </c>
      <c r="I1710" s="0" t="s">
        <v>179</v>
      </c>
      <c r="J1710" s="0" t="s">
        <v>6471</v>
      </c>
      <c r="K1710" s="0" t="s">
        <v>6472</v>
      </c>
      <c r="L1710" s="0" t="s">
        <v>6473</v>
      </c>
      <c r="M1710" s="0" t="s">
        <v>1261</v>
      </c>
      <c r="N1710" s="0" t="s">
        <v>98</v>
      </c>
      <c r="O1710" s="0" t="s">
        <v>178</v>
      </c>
      <c r="P1710" s="0" t="s">
        <v>178</v>
      </c>
      <c r="Q1710" s="0" t="s">
        <v>179</v>
      </c>
      <c r="R1710" s="0" t="s">
        <v>6471</v>
      </c>
      <c r="S1710" s="0" t="s">
        <v>6472</v>
      </c>
      <c r="T1710" s="0" t="s">
        <v>3604</v>
      </c>
      <c r="U1710" s="0" t="s">
        <v>3605</v>
      </c>
      <c r="V1710" s="0" t="s">
        <v>3606</v>
      </c>
      <c r="W1710" s="0" t="s">
        <v>3607</v>
      </c>
      <c r="X1710" s="0" t="s">
        <v>3608</v>
      </c>
      <c r="Y1710" s="0" t="s">
        <v>3605</v>
      </c>
      <c r="Z1710" s="0" t="s">
        <v>6474</v>
      </c>
      <c r="AA1710" s="0" t="s">
        <v>6475</v>
      </c>
      <c r="AB1710" s="0" t="s">
        <v>6476</v>
      </c>
      <c r="AC1710" s="0" t="s">
        <v>19</v>
      </c>
      <c r="AD1710" s="0" t="s">
        <v>19</v>
      </c>
      <c r="AE1710" s="0" t="s">
        <v>61</v>
      </c>
      <c r="AF1710" s="0" t="s">
        <v>22</v>
      </c>
      <c r="AG1710" s="0" t="s">
        <v>22</v>
      </c>
      <c r="AH1710" s="0" t="s">
        <v>22</v>
      </c>
      <c r="AI1710" s="0" t="s">
        <v>22</v>
      </c>
      <c r="AJ1710" s="0" t="s">
        <v>3622</v>
      </c>
      <c r="AK1710" s="0" t="s">
        <v>3622</v>
      </c>
    </row>
    <row customHeight="1" ht="11.25">
      <c r="A1711" s="0" t="s">
        <v>22</v>
      </c>
      <c r="B1711" s="0" t="s">
        <v>48</v>
      </c>
      <c r="C1711" s="0" t="s">
        <v>50</v>
      </c>
      <c r="D1711" s="0" t="s">
        <v>22</v>
      </c>
      <c r="E1711" s="0" t="s">
        <v>1276</v>
      </c>
      <c r="F1711" s="0" t="s">
        <v>1257</v>
      </c>
      <c r="G1711" s="0" t="s">
        <v>178</v>
      </c>
      <c r="H1711" s="0" t="s">
        <v>178</v>
      </c>
      <c r="I1711" s="0" t="s">
        <v>179</v>
      </c>
      <c r="J1711" s="0" t="s">
        <v>6477</v>
      </c>
      <c r="K1711" s="0" t="s">
        <v>6478</v>
      </c>
      <c r="L1711" s="0" t="s">
        <v>6479</v>
      </c>
      <c r="M1711" s="0" t="s">
        <v>1261</v>
      </c>
      <c r="N1711" s="0" t="s">
        <v>98</v>
      </c>
      <c r="O1711" s="0" t="s">
        <v>178</v>
      </c>
      <c r="P1711" s="0" t="s">
        <v>178</v>
      </c>
      <c r="Q1711" s="0" t="s">
        <v>179</v>
      </c>
      <c r="R1711" s="0" t="s">
        <v>6477</v>
      </c>
      <c r="S1711" s="0" t="s">
        <v>6478</v>
      </c>
      <c r="T1711" s="0" t="s">
        <v>3604</v>
      </c>
      <c r="U1711" s="0" t="s">
        <v>3605</v>
      </c>
      <c r="V1711" s="0" t="s">
        <v>3606</v>
      </c>
      <c r="W1711" s="0" t="s">
        <v>3607</v>
      </c>
      <c r="X1711" s="0" t="s">
        <v>3608</v>
      </c>
      <c r="Y1711" s="0" t="s">
        <v>3605</v>
      </c>
      <c r="Z1711" s="0" t="s">
        <v>6480</v>
      </c>
      <c r="AA1711" s="0" t="s">
        <v>3921</v>
      </c>
      <c r="AB1711" s="0" t="s">
        <v>6481</v>
      </c>
      <c r="AC1711" s="0" t="s">
        <v>19</v>
      </c>
      <c r="AD1711" s="0" t="s">
        <v>19</v>
      </c>
      <c r="AE1711" s="0" t="s">
        <v>61</v>
      </c>
      <c r="AF1711" s="0" t="s">
        <v>22</v>
      </c>
      <c r="AG1711" s="0" t="s">
        <v>22</v>
      </c>
      <c r="AH1711" s="0" t="s">
        <v>22</v>
      </c>
      <c r="AI1711" s="0" t="s">
        <v>22</v>
      </c>
      <c r="AJ1711" s="0" t="s">
        <v>3622</v>
      </c>
      <c r="AK1711" s="0" t="s">
        <v>3622</v>
      </c>
    </row>
    <row customHeight="1" ht="11.25">
      <c r="A1712" s="0" t="s">
        <v>22</v>
      </c>
      <c r="B1712" s="0" t="s">
        <v>48</v>
      </c>
      <c r="C1712" s="0" t="s">
        <v>50</v>
      </c>
      <c r="D1712" s="0" t="s">
        <v>22</v>
      </c>
      <c r="E1712" s="0" t="s">
        <v>1276</v>
      </c>
      <c r="F1712" s="0" t="s">
        <v>1257</v>
      </c>
      <c r="G1712" s="0" t="s">
        <v>178</v>
      </c>
      <c r="H1712" s="0" t="s">
        <v>178</v>
      </c>
      <c r="I1712" s="0" t="s">
        <v>179</v>
      </c>
      <c r="J1712" s="0" t="s">
        <v>6477</v>
      </c>
      <c r="K1712" s="0" t="s">
        <v>6478</v>
      </c>
      <c r="L1712" s="0" t="s">
        <v>6479</v>
      </c>
      <c r="M1712" s="0" t="s">
        <v>1261</v>
      </c>
      <c r="N1712" s="0" t="s">
        <v>98</v>
      </c>
      <c r="O1712" s="0" t="s">
        <v>178</v>
      </c>
      <c r="P1712" s="0" t="s">
        <v>178</v>
      </c>
      <c r="Q1712" s="0" t="s">
        <v>179</v>
      </c>
      <c r="R1712" s="0" t="s">
        <v>6477</v>
      </c>
      <c r="S1712" s="0" t="s">
        <v>6478</v>
      </c>
      <c r="T1712" s="0" t="s">
        <v>3604</v>
      </c>
      <c r="U1712" s="0" t="s">
        <v>3605</v>
      </c>
      <c r="V1712" s="0" t="s">
        <v>3606</v>
      </c>
      <c r="W1712" s="0" t="s">
        <v>3607</v>
      </c>
      <c r="X1712" s="0" t="s">
        <v>3608</v>
      </c>
      <c r="Y1712" s="0" t="s">
        <v>3605</v>
      </c>
      <c r="Z1712" s="0" t="s">
        <v>6480</v>
      </c>
      <c r="AA1712" s="0" t="s">
        <v>3921</v>
      </c>
      <c r="AB1712" s="0" t="s">
        <v>6481</v>
      </c>
      <c r="AC1712" s="0" t="s">
        <v>19</v>
      </c>
      <c r="AD1712" s="0" t="s">
        <v>19</v>
      </c>
      <c r="AE1712" s="0" t="s">
        <v>61</v>
      </c>
      <c r="AF1712" s="0" t="s">
        <v>22</v>
      </c>
      <c r="AG1712" s="0" t="s">
        <v>22</v>
      </c>
      <c r="AH1712" s="0" t="s">
        <v>22</v>
      </c>
      <c r="AI1712" s="0" t="s">
        <v>22</v>
      </c>
      <c r="AJ1712" s="0" t="s">
        <v>3622</v>
      </c>
      <c r="AK1712" s="0" t="s">
        <v>3622</v>
      </c>
    </row>
    <row customHeight="1" ht="11.25">
      <c r="A1713" s="0" t="s">
        <v>22</v>
      </c>
      <c r="B1713" s="0" t="s">
        <v>48</v>
      </c>
      <c r="C1713" s="0" t="s">
        <v>50</v>
      </c>
      <c r="D1713" s="0" t="s">
        <v>22</v>
      </c>
      <c r="E1713" s="0" t="s">
        <v>1276</v>
      </c>
      <c r="F1713" s="0" t="s">
        <v>1257</v>
      </c>
      <c r="G1713" s="0" t="s">
        <v>178</v>
      </c>
      <c r="H1713" s="0" t="s">
        <v>178</v>
      </c>
      <c r="I1713" s="0" t="s">
        <v>179</v>
      </c>
      <c r="J1713" s="0" t="s">
        <v>5889</v>
      </c>
      <c r="K1713" s="0" t="s">
        <v>5890</v>
      </c>
      <c r="L1713" s="0" t="s">
        <v>6482</v>
      </c>
      <c r="M1713" s="0" t="s">
        <v>1261</v>
      </c>
      <c r="N1713" s="0" t="s">
        <v>98</v>
      </c>
      <c r="O1713" s="0" t="s">
        <v>178</v>
      </c>
      <c r="P1713" s="0" t="s">
        <v>178</v>
      </c>
      <c r="Q1713" s="0" t="s">
        <v>179</v>
      </c>
      <c r="R1713" s="0" t="s">
        <v>5889</v>
      </c>
      <c r="S1713" s="0" t="s">
        <v>5890</v>
      </c>
      <c r="T1713" s="0" t="s">
        <v>3604</v>
      </c>
      <c r="U1713" s="0" t="s">
        <v>3605</v>
      </c>
      <c r="V1713" s="0" t="s">
        <v>3606</v>
      </c>
      <c r="W1713" s="0" t="s">
        <v>3607</v>
      </c>
      <c r="X1713" s="0" t="s">
        <v>3608</v>
      </c>
      <c r="Y1713" s="0" t="s">
        <v>3605</v>
      </c>
      <c r="Z1713" s="0" t="s">
        <v>6483</v>
      </c>
      <c r="AA1713" s="0" t="s">
        <v>5616</v>
      </c>
      <c r="AB1713" s="0" t="s">
        <v>6484</v>
      </c>
      <c r="AC1713" s="0" t="s">
        <v>19</v>
      </c>
      <c r="AD1713" s="0" t="s">
        <v>19</v>
      </c>
      <c r="AE1713" s="0" t="s">
        <v>61</v>
      </c>
      <c r="AF1713" s="0" t="s">
        <v>22</v>
      </c>
      <c r="AG1713" s="0" t="s">
        <v>22</v>
      </c>
      <c r="AH1713" s="0" t="s">
        <v>22</v>
      </c>
      <c r="AI1713" s="0" t="s">
        <v>22</v>
      </c>
      <c r="AJ1713" s="0" t="s">
        <v>3622</v>
      </c>
      <c r="AK1713" s="0" t="s">
        <v>3622</v>
      </c>
    </row>
    <row customHeight="1" ht="11.25">
      <c r="A1714" s="0" t="s">
        <v>22</v>
      </c>
      <c r="B1714" s="0" t="s">
        <v>48</v>
      </c>
      <c r="C1714" s="0" t="s">
        <v>50</v>
      </c>
      <c r="D1714" s="0" t="s">
        <v>22</v>
      </c>
      <c r="E1714" s="0" t="s">
        <v>1276</v>
      </c>
      <c r="F1714" s="0" t="s">
        <v>1257</v>
      </c>
      <c r="G1714" s="0" t="s">
        <v>178</v>
      </c>
      <c r="H1714" s="0" t="s">
        <v>178</v>
      </c>
      <c r="I1714" s="0" t="s">
        <v>179</v>
      </c>
      <c r="J1714" s="0" t="s">
        <v>5889</v>
      </c>
      <c r="K1714" s="0" t="s">
        <v>5890</v>
      </c>
      <c r="L1714" s="0" t="s">
        <v>6482</v>
      </c>
      <c r="M1714" s="0" t="s">
        <v>1261</v>
      </c>
      <c r="N1714" s="0" t="s">
        <v>98</v>
      </c>
      <c r="O1714" s="0" t="s">
        <v>178</v>
      </c>
      <c r="P1714" s="0" t="s">
        <v>178</v>
      </c>
      <c r="Q1714" s="0" t="s">
        <v>179</v>
      </c>
      <c r="R1714" s="0" t="s">
        <v>5889</v>
      </c>
      <c r="S1714" s="0" t="s">
        <v>5890</v>
      </c>
      <c r="T1714" s="0" t="s">
        <v>3604</v>
      </c>
      <c r="U1714" s="0" t="s">
        <v>3605</v>
      </c>
      <c r="V1714" s="0" t="s">
        <v>3606</v>
      </c>
      <c r="W1714" s="0" t="s">
        <v>3607</v>
      </c>
      <c r="X1714" s="0" t="s">
        <v>3608</v>
      </c>
      <c r="Y1714" s="0" t="s">
        <v>3605</v>
      </c>
      <c r="Z1714" s="0" t="s">
        <v>6483</v>
      </c>
      <c r="AA1714" s="0" t="s">
        <v>5616</v>
      </c>
      <c r="AB1714" s="0" t="s">
        <v>6484</v>
      </c>
      <c r="AC1714" s="0" t="s">
        <v>19</v>
      </c>
      <c r="AD1714" s="0" t="s">
        <v>19</v>
      </c>
      <c r="AE1714" s="0" t="s">
        <v>61</v>
      </c>
      <c r="AF1714" s="0" t="s">
        <v>22</v>
      </c>
      <c r="AG1714" s="0" t="s">
        <v>22</v>
      </c>
      <c r="AH1714" s="0" t="s">
        <v>22</v>
      </c>
      <c r="AI1714" s="0" t="s">
        <v>22</v>
      </c>
      <c r="AJ1714" s="0" t="s">
        <v>3622</v>
      </c>
      <c r="AK1714" s="0" t="s">
        <v>3622</v>
      </c>
    </row>
    <row customHeight="1" ht="11.25">
      <c r="A1715" s="0" t="s">
        <v>22</v>
      </c>
      <c r="B1715" s="0" t="s">
        <v>48</v>
      </c>
      <c r="C1715" s="0" t="s">
        <v>50</v>
      </c>
      <c r="D1715" s="0" t="s">
        <v>22</v>
      </c>
      <c r="E1715" s="0" t="s">
        <v>1276</v>
      </c>
      <c r="F1715" s="0" t="s">
        <v>1257</v>
      </c>
      <c r="G1715" s="0" t="s">
        <v>178</v>
      </c>
      <c r="H1715" s="0" t="s">
        <v>178</v>
      </c>
      <c r="I1715" s="0" t="s">
        <v>179</v>
      </c>
      <c r="J1715" s="0" t="s">
        <v>5889</v>
      </c>
      <c r="K1715" s="0" t="s">
        <v>5890</v>
      </c>
      <c r="L1715" s="0" t="s">
        <v>6485</v>
      </c>
      <c r="M1715" s="0" t="s">
        <v>1261</v>
      </c>
      <c r="N1715" s="0" t="s">
        <v>98</v>
      </c>
      <c r="O1715" s="0" t="s">
        <v>178</v>
      </c>
      <c r="P1715" s="0" t="s">
        <v>178</v>
      </c>
      <c r="Q1715" s="0" t="s">
        <v>179</v>
      </c>
      <c r="R1715" s="0" t="s">
        <v>5889</v>
      </c>
      <c r="S1715" s="0" t="s">
        <v>5890</v>
      </c>
      <c r="T1715" s="0" t="s">
        <v>3604</v>
      </c>
      <c r="U1715" s="0" t="s">
        <v>3605</v>
      </c>
      <c r="V1715" s="0" t="s">
        <v>3606</v>
      </c>
      <c r="W1715" s="0" t="s">
        <v>3607</v>
      </c>
      <c r="X1715" s="0" t="s">
        <v>3608</v>
      </c>
      <c r="Y1715" s="0" t="s">
        <v>3605</v>
      </c>
      <c r="Z1715" s="0" t="s">
        <v>6486</v>
      </c>
      <c r="AA1715" s="0" t="s">
        <v>6487</v>
      </c>
      <c r="AB1715" s="0" t="s">
        <v>6488</v>
      </c>
      <c r="AC1715" s="0" t="s">
        <v>19</v>
      </c>
      <c r="AD1715" s="0" t="s">
        <v>19</v>
      </c>
      <c r="AE1715" s="0" t="s">
        <v>61</v>
      </c>
      <c r="AF1715" s="0" t="s">
        <v>22</v>
      </c>
      <c r="AG1715" s="0" t="s">
        <v>22</v>
      </c>
      <c r="AH1715" s="0" t="s">
        <v>22</v>
      </c>
      <c r="AI1715" s="0" t="s">
        <v>22</v>
      </c>
      <c r="AJ1715" s="0" t="s">
        <v>3622</v>
      </c>
      <c r="AK1715" s="0" t="s">
        <v>3622</v>
      </c>
    </row>
    <row customHeight="1" ht="11.25">
      <c r="A1716" s="0" t="s">
        <v>22</v>
      </c>
      <c r="B1716" s="0" t="s">
        <v>48</v>
      </c>
      <c r="C1716" s="0" t="s">
        <v>50</v>
      </c>
      <c r="D1716" s="0" t="s">
        <v>22</v>
      </c>
      <c r="E1716" s="0" t="s">
        <v>1276</v>
      </c>
      <c r="F1716" s="0" t="s">
        <v>1257</v>
      </c>
      <c r="G1716" s="0" t="s">
        <v>178</v>
      </c>
      <c r="H1716" s="0" t="s">
        <v>178</v>
      </c>
      <c r="I1716" s="0" t="s">
        <v>179</v>
      </c>
      <c r="J1716" s="0" t="s">
        <v>5889</v>
      </c>
      <c r="K1716" s="0" t="s">
        <v>5890</v>
      </c>
      <c r="L1716" s="0" t="s">
        <v>6485</v>
      </c>
      <c r="M1716" s="0" t="s">
        <v>1261</v>
      </c>
      <c r="N1716" s="0" t="s">
        <v>98</v>
      </c>
      <c r="O1716" s="0" t="s">
        <v>178</v>
      </c>
      <c r="P1716" s="0" t="s">
        <v>178</v>
      </c>
      <c r="Q1716" s="0" t="s">
        <v>179</v>
      </c>
      <c r="R1716" s="0" t="s">
        <v>5889</v>
      </c>
      <c r="S1716" s="0" t="s">
        <v>5890</v>
      </c>
      <c r="T1716" s="0" t="s">
        <v>3604</v>
      </c>
      <c r="U1716" s="0" t="s">
        <v>3605</v>
      </c>
      <c r="V1716" s="0" t="s">
        <v>3606</v>
      </c>
      <c r="W1716" s="0" t="s">
        <v>3607</v>
      </c>
      <c r="X1716" s="0" t="s">
        <v>3608</v>
      </c>
      <c r="Y1716" s="0" t="s">
        <v>3605</v>
      </c>
      <c r="Z1716" s="0" t="s">
        <v>6486</v>
      </c>
      <c r="AA1716" s="0" t="s">
        <v>6487</v>
      </c>
      <c r="AB1716" s="0" t="s">
        <v>6488</v>
      </c>
      <c r="AC1716" s="0" t="s">
        <v>19</v>
      </c>
      <c r="AD1716" s="0" t="s">
        <v>19</v>
      </c>
      <c r="AE1716" s="0" t="s">
        <v>61</v>
      </c>
      <c r="AF1716" s="0" t="s">
        <v>22</v>
      </c>
      <c r="AG1716" s="0" t="s">
        <v>22</v>
      </c>
      <c r="AH1716" s="0" t="s">
        <v>22</v>
      </c>
      <c r="AI1716" s="0" t="s">
        <v>22</v>
      </c>
      <c r="AJ1716" s="0" t="s">
        <v>3622</v>
      </c>
      <c r="AK1716" s="0" t="s">
        <v>3622</v>
      </c>
    </row>
    <row customHeight="1" ht="11.25">
      <c r="A1717" s="0" t="s">
        <v>22</v>
      </c>
      <c r="B1717" s="0" t="s">
        <v>48</v>
      </c>
      <c r="C1717" s="0" t="s">
        <v>50</v>
      </c>
      <c r="D1717" s="0" t="s">
        <v>22</v>
      </c>
      <c r="E1717" s="0" t="s">
        <v>1276</v>
      </c>
      <c r="F1717" s="0" t="s">
        <v>1257</v>
      </c>
      <c r="G1717" s="0" t="s">
        <v>178</v>
      </c>
      <c r="H1717" s="0" t="s">
        <v>178</v>
      </c>
      <c r="I1717" s="0" t="s">
        <v>179</v>
      </c>
      <c r="J1717" s="0" t="s">
        <v>6489</v>
      </c>
      <c r="K1717" s="0" t="s">
        <v>6490</v>
      </c>
      <c r="L1717" s="0" t="s">
        <v>6491</v>
      </c>
      <c r="M1717" s="0" t="s">
        <v>1261</v>
      </c>
      <c r="N1717" s="0" t="s">
        <v>98</v>
      </c>
      <c r="O1717" s="0" t="s">
        <v>178</v>
      </c>
      <c r="P1717" s="0" t="s">
        <v>178</v>
      </c>
      <c r="Q1717" s="0" t="s">
        <v>179</v>
      </c>
      <c r="R1717" s="0" t="s">
        <v>6489</v>
      </c>
      <c r="S1717" s="0" t="s">
        <v>6490</v>
      </c>
      <c r="T1717" s="0" t="s">
        <v>3604</v>
      </c>
      <c r="U1717" s="0" t="s">
        <v>3605</v>
      </c>
      <c r="V1717" s="0" t="s">
        <v>3606</v>
      </c>
      <c r="W1717" s="0" t="s">
        <v>3607</v>
      </c>
      <c r="X1717" s="0" t="s">
        <v>3608</v>
      </c>
      <c r="Y1717" s="0" t="s">
        <v>3605</v>
      </c>
      <c r="Z1717" s="0" t="s">
        <v>1261</v>
      </c>
      <c r="AA1717" s="0" t="s">
        <v>3857</v>
      </c>
      <c r="AB1717" s="0" t="s">
        <v>6492</v>
      </c>
      <c r="AC1717" s="0" t="s">
        <v>19</v>
      </c>
      <c r="AD1717" s="0" t="s">
        <v>19</v>
      </c>
      <c r="AE1717" s="0" t="s">
        <v>61</v>
      </c>
      <c r="AF1717" s="0" t="s">
        <v>22</v>
      </c>
      <c r="AG1717" s="0" t="s">
        <v>22</v>
      </c>
      <c r="AH1717" s="0" t="s">
        <v>22</v>
      </c>
      <c r="AI1717" s="0" t="s">
        <v>22</v>
      </c>
      <c r="AJ1717" s="0" t="s">
        <v>3622</v>
      </c>
      <c r="AK1717" s="0" t="s">
        <v>3622</v>
      </c>
    </row>
    <row customHeight="1" ht="11.25">
      <c r="A1718" s="0" t="s">
        <v>22</v>
      </c>
      <c r="B1718" s="0" t="s">
        <v>48</v>
      </c>
      <c r="C1718" s="0" t="s">
        <v>50</v>
      </c>
      <c r="D1718" s="0" t="s">
        <v>22</v>
      </c>
      <c r="E1718" s="0" t="s">
        <v>1276</v>
      </c>
      <c r="F1718" s="0" t="s">
        <v>1257</v>
      </c>
      <c r="G1718" s="0" t="s">
        <v>178</v>
      </c>
      <c r="H1718" s="0" t="s">
        <v>178</v>
      </c>
      <c r="I1718" s="0" t="s">
        <v>179</v>
      </c>
      <c r="J1718" s="0" t="s">
        <v>6489</v>
      </c>
      <c r="K1718" s="0" t="s">
        <v>6490</v>
      </c>
      <c r="L1718" s="0" t="s">
        <v>6491</v>
      </c>
      <c r="M1718" s="0" t="s">
        <v>1261</v>
      </c>
      <c r="N1718" s="0" t="s">
        <v>98</v>
      </c>
      <c r="O1718" s="0" t="s">
        <v>178</v>
      </c>
      <c r="P1718" s="0" t="s">
        <v>178</v>
      </c>
      <c r="Q1718" s="0" t="s">
        <v>179</v>
      </c>
      <c r="R1718" s="0" t="s">
        <v>6489</v>
      </c>
      <c r="S1718" s="0" t="s">
        <v>6490</v>
      </c>
      <c r="T1718" s="0" t="s">
        <v>3604</v>
      </c>
      <c r="U1718" s="0" t="s">
        <v>3605</v>
      </c>
      <c r="V1718" s="0" t="s">
        <v>3606</v>
      </c>
      <c r="W1718" s="0" t="s">
        <v>3607</v>
      </c>
      <c r="X1718" s="0" t="s">
        <v>3608</v>
      </c>
      <c r="Y1718" s="0" t="s">
        <v>3605</v>
      </c>
      <c r="Z1718" s="0" t="s">
        <v>1261</v>
      </c>
      <c r="AA1718" s="0" t="s">
        <v>3857</v>
      </c>
      <c r="AB1718" s="0" t="s">
        <v>6492</v>
      </c>
      <c r="AC1718" s="0" t="s">
        <v>19</v>
      </c>
      <c r="AD1718" s="0" t="s">
        <v>19</v>
      </c>
      <c r="AE1718" s="0" t="s">
        <v>61</v>
      </c>
      <c r="AF1718" s="0" t="s">
        <v>22</v>
      </c>
      <c r="AG1718" s="0" t="s">
        <v>22</v>
      </c>
      <c r="AH1718" s="0" t="s">
        <v>22</v>
      </c>
      <c r="AI1718" s="0" t="s">
        <v>22</v>
      </c>
      <c r="AJ1718" s="0" t="s">
        <v>3622</v>
      </c>
      <c r="AK1718" s="0" t="s">
        <v>3622</v>
      </c>
    </row>
    <row customHeight="1" ht="11.25">
      <c r="A1719" s="0" t="s">
        <v>22</v>
      </c>
      <c r="B1719" s="0" t="s">
        <v>48</v>
      </c>
      <c r="C1719" s="0" t="s">
        <v>50</v>
      </c>
      <c r="D1719" s="0" t="s">
        <v>22</v>
      </c>
      <c r="E1719" s="0" t="s">
        <v>1276</v>
      </c>
      <c r="F1719" s="0" t="s">
        <v>1257</v>
      </c>
      <c r="G1719" s="0" t="s">
        <v>178</v>
      </c>
      <c r="H1719" s="0" t="s">
        <v>178</v>
      </c>
      <c r="I1719" s="0" t="s">
        <v>179</v>
      </c>
      <c r="J1719" s="0" t="s">
        <v>1396</v>
      </c>
      <c r="K1719" s="0" t="s">
        <v>1397</v>
      </c>
      <c r="L1719" s="0" t="s">
        <v>1396</v>
      </c>
      <c r="M1719" s="0" t="s">
        <v>1261</v>
      </c>
      <c r="N1719" s="0" t="s">
        <v>98</v>
      </c>
      <c r="O1719" s="0" t="s">
        <v>178</v>
      </c>
      <c r="P1719" s="0" t="s">
        <v>178</v>
      </c>
      <c r="Q1719" s="0" t="s">
        <v>179</v>
      </c>
      <c r="R1719" s="0" t="s">
        <v>1396</v>
      </c>
      <c r="S1719" s="0" t="s">
        <v>1397</v>
      </c>
      <c r="T1719" s="0" t="s">
        <v>3604</v>
      </c>
      <c r="U1719" s="0" t="s">
        <v>3605</v>
      </c>
      <c r="V1719" s="0" t="s">
        <v>3606</v>
      </c>
      <c r="W1719" s="0" t="s">
        <v>3607</v>
      </c>
      <c r="X1719" s="0" t="s">
        <v>3608</v>
      </c>
      <c r="Y1719" s="0" t="s">
        <v>3605</v>
      </c>
      <c r="Z1719" s="0" t="s">
        <v>6493</v>
      </c>
      <c r="AA1719" s="0" t="s">
        <v>6494</v>
      </c>
      <c r="AB1719" s="0" t="s">
        <v>6495</v>
      </c>
      <c r="AC1719" s="0" t="s">
        <v>19</v>
      </c>
      <c r="AD1719" s="0" t="s">
        <v>19</v>
      </c>
      <c r="AE1719" s="0" t="s">
        <v>61</v>
      </c>
      <c r="AF1719" s="0" t="s">
        <v>22</v>
      </c>
      <c r="AG1719" s="0" t="s">
        <v>22</v>
      </c>
      <c r="AH1719" s="0" t="s">
        <v>22</v>
      </c>
      <c r="AI1719" s="0" t="s">
        <v>22</v>
      </c>
      <c r="AJ1719" s="0" t="s">
        <v>3622</v>
      </c>
      <c r="AK1719" s="0" t="s">
        <v>3622</v>
      </c>
    </row>
    <row customHeight="1" ht="11.25">
      <c r="A1720" s="0" t="s">
        <v>22</v>
      </c>
      <c r="B1720" s="0" t="s">
        <v>48</v>
      </c>
      <c r="C1720" s="0" t="s">
        <v>50</v>
      </c>
      <c r="D1720" s="0" t="s">
        <v>22</v>
      </c>
      <c r="E1720" s="0" t="s">
        <v>1276</v>
      </c>
      <c r="F1720" s="0" t="s">
        <v>1257</v>
      </c>
      <c r="G1720" s="0" t="s">
        <v>178</v>
      </c>
      <c r="H1720" s="0" t="s">
        <v>178</v>
      </c>
      <c r="I1720" s="0" t="s">
        <v>179</v>
      </c>
      <c r="J1720" s="0" t="s">
        <v>1396</v>
      </c>
      <c r="K1720" s="0" t="s">
        <v>1397</v>
      </c>
      <c r="L1720" s="0" t="s">
        <v>1396</v>
      </c>
      <c r="M1720" s="0" t="s">
        <v>1261</v>
      </c>
      <c r="N1720" s="0" t="s">
        <v>98</v>
      </c>
      <c r="O1720" s="0" t="s">
        <v>178</v>
      </c>
      <c r="P1720" s="0" t="s">
        <v>178</v>
      </c>
      <c r="Q1720" s="0" t="s">
        <v>179</v>
      </c>
      <c r="R1720" s="0" t="s">
        <v>1396</v>
      </c>
      <c r="S1720" s="0" t="s">
        <v>1397</v>
      </c>
      <c r="T1720" s="0" t="s">
        <v>3604</v>
      </c>
      <c r="U1720" s="0" t="s">
        <v>3605</v>
      </c>
      <c r="V1720" s="0" t="s">
        <v>3606</v>
      </c>
      <c r="W1720" s="0" t="s">
        <v>3607</v>
      </c>
      <c r="X1720" s="0" t="s">
        <v>3608</v>
      </c>
      <c r="Y1720" s="0" t="s">
        <v>3605</v>
      </c>
      <c r="Z1720" s="0" t="s">
        <v>6493</v>
      </c>
      <c r="AA1720" s="0" t="s">
        <v>6494</v>
      </c>
      <c r="AB1720" s="0" t="s">
        <v>6495</v>
      </c>
      <c r="AC1720" s="0" t="s">
        <v>19</v>
      </c>
      <c r="AD1720" s="0" t="s">
        <v>19</v>
      </c>
      <c r="AE1720" s="0" t="s">
        <v>61</v>
      </c>
      <c r="AF1720" s="0" t="s">
        <v>22</v>
      </c>
      <c r="AG1720" s="0" t="s">
        <v>22</v>
      </c>
      <c r="AH1720" s="0" t="s">
        <v>22</v>
      </c>
      <c r="AI1720" s="0" t="s">
        <v>22</v>
      </c>
      <c r="AJ1720" s="0" t="s">
        <v>3622</v>
      </c>
      <c r="AK1720" s="0" t="s">
        <v>3622</v>
      </c>
    </row>
    <row customHeight="1" ht="11.25">
      <c r="A1721" s="0" t="s">
        <v>22</v>
      </c>
      <c r="B1721" s="0" t="s">
        <v>48</v>
      </c>
      <c r="C1721" s="0" t="s">
        <v>50</v>
      </c>
      <c r="D1721" s="0" t="s">
        <v>22</v>
      </c>
      <c r="E1721" s="0" t="s">
        <v>1276</v>
      </c>
      <c r="F1721" s="0" t="s">
        <v>1257</v>
      </c>
      <c r="G1721" s="0" t="s">
        <v>178</v>
      </c>
      <c r="H1721" s="0" t="s">
        <v>178</v>
      </c>
      <c r="I1721" s="0" t="s">
        <v>179</v>
      </c>
      <c r="J1721" s="0" t="s">
        <v>6496</v>
      </c>
      <c r="K1721" s="0" t="s">
        <v>6497</v>
      </c>
      <c r="L1721" s="0" t="s">
        <v>6498</v>
      </c>
      <c r="M1721" s="0" t="s">
        <v>1261</v>
      </c>
      <c r="N1721" s="0" t="s">
        <v>98</v>
      </c>
      <c r="O1721" s="0" t="s">
        <v>178</v>
      </c>
      <c r="P1721" s="0" t="s">
        <v>178</v>
      </c>
      <c r="Q1721" s="0" t="s">
        <v>179</v>
      </c>
      <c r="R1721" s="0" t="s">
        <v>6496</v>
      </c>
      <c r="S1721" s="0" t="s">
        <v>6497</v>
      </c>
      <c r="T1721" s="0" t="s">
        <v>3737</v>
      </c>
      <c r="U1721" s="0" t="s">
        <v>3738</v>
      </c>
      <c r="V1721" s="0" t="s">
        <v>3606</v>
      </c>
      <c r="W1721" s="0" t="s">
        <v>3607</v>
      </c>
      <c r="X1721" s="0" t="s">
        <v>3608</v>
      </c>
      <c r="Y1721" s="0" t="s">
        <v>3605</v>
      </c>
      <c r="Z1721" s="0" t="s">
        <v>1261</v>
      </c>
      <c r="AA1721" s="0" t="s">
        <v>3961</v>
      </c>
      <c r="AB1721" s="0" t="s">
        <v>6499</v>
      </c>
      <c r="AC1721" s="0" t="s">
        <v>19</v>
      </c>
      <c r="AD1721" s="0" t="s">
        <v>19</v>
      </c>
      <c r="AE1721" s="0" t="s">
        <v>61</v>
      </c>
      <c r="AF1721" s="0" t="s">
        <v>22</v>
      </c>
      <c r="AG1721" s="0" t="s">
        <v>22</v>
      </c>
      <c r="AH1721" s="0" t="s">
        <v>22</v>
      </c>
      <c r="AI1721" s="0" t="s">
        <v>22</v>
      </c>
      <c r="AJ1721" s="0" t="s">
        <v>3622</v>
      </c>
      <c r="AK1721" s="0" t="s">
        <v>3622</v>
      </c>
    </row>
    <row customHeight="1" ht="11.25">
      <c r="A1722" s="0" t="s">
        <v>22</v>
      </c>
      <c r="B1722" s="0" t="s">
        <v>48</v>
      </c>
      <c r="C1722" s="0" t="s">
        <v>50</v>
      </c>
      <c r="D1722" s="0" t="s">
        <v>22</v>
      </c>
      <c r="E1722" s="0" t="s">
        <v>1276</v>
      </c>
      <c r="F1722" s="0" t="s">
        <v>1257</v>
      </c>
      <c r="G1722" s="0" t="s">
        <v>178</v>
      </c>
      <c r="H1722" s="0" t="s">
        <v>178</v>
      </c>
      <c r="I1722" s="0" t="s">
        <v>179</v>
      </c>
      <c r="J1722" s="0" t="s">
        <v>6496</v>
      </c>
      <c r="K1722" s="0" t="s">
        <v>6497</v>
      </c>
      <c r="L1722" s="0" t="s">
        <v>6498</v>
      </c>
      <c r="M1722" s="0" t="s">
        <v>1261</v>
      </c>
      <c r="N1722" s="0" t="s">
        <v>98</v>
      </c>
      <c r="O1722" s="0" t="s">
        <v>178</v>
      </c>
      <c r="P1722" s="0" t="s">
        <v>178</v>
      </c>
      <c r="Q1722" s="0" t="s">
        <v>179</v>
      </c>
      <c r="R1722" s="0" t="s">
        <v>6496</v>
      </c>
      <c r="S1722" s="0" t="s">
        <v>6497</v>
      </c>
      <c r="T1722" s="0" t="s">
        <v>3737</v>
      </c>
      <c r="U1722" s="0" t="s">
        <v>3738</v>
      </c>
      <c r="V1722" s="0" t="s">
        <v>3606</v>
      </c>
      <c r="W1722" s="0" t="s">
        <v>3607</v>
      </c>
      <c r="X1722" s="0" t="s">
        <v>3608</v>
      </c>
      <c r="Y1722" s="0" t="s">
        <v>3605</v>
      </c>
      <c r="Z1722" s="0" t="s">
        <v>1261</v>
      </c>
      <c r="AA1722" s="0" t="s">
        <v>3961</v>
      </c>
      <c r="AB1722" s="0" t="s">
        <v>6499</v>
      </c>
      <c r="AC1722" s="0" t="s">
        <v>19</v>
      </c>
      <c r="AD1722" s="0" t="s">
        <v>19</v>
      </c>
      <c r="AE1722" s="0" t="s">
        <v>61</v>
      </c>
      <c r="AF1722" s="0" t="s">
        <v>22</v>
      </c>
      <c r="AG1722" s="0" t="s">
        <v>22</v>
      </c>
      <c r="AH1722" s="0" t="s">
        <v>22</v>
      </c>
      <c r="AI1722" s="0" t="s">
        <v>22</v>
      </c>
      <c r="AJ1722" s="0" t="s">
        <v>3622</v>
      </c>
      <c r="AK1722" s="0" t="s">
        <v>3622</v>
      </c>
    </row>
    <row customHeight="1" ht="11.25">
      <c r="A1723" s="0" t="s">
        <v>22</v>
      </c>
      <c r="B1723" s="0" t="s">
        <v>48</v>
      </c>
      <c r="C1723" s="0" t="s">
        <v>50</v>
      </c>
      <c r="D1723" s="0" t="s">
        <v>22</v>
      </c>
      <c r="E1723" s="0" t="s">
        <v>6500</v>
      </c>
      <c r="F1723" s="0" t="s">
        <v>1257</v>
      </c>
      <c r="G1723" s="0" t="s">
        <v>3550</v>
      </c>
      <c r="H1723" s="0" t="s">
        <v>3550</v>
      </c>
      <c r="I1723" s="0" t="s">
        <v>3551</v>
      </c>
      <c r="J1723" s="0" t="s">
        <v>5118</v>
      </c>
      <c r="K1723" s="0" t="s">
        <v>5119</v>
      </c>
      <c r="L1723" s="0" t="s">
        <v>6501</v>
      </c>
      <c r="M1723" s="0" t="s">
        <v>1261</v>
      </c>
      <c r="N1723" s="0" t="s">
        <v>98</v>
      </c>
      <c r="O1723" s="0" t="s">
        <v>3550</v>
      </c>
      <c r="P1723" s="0" t="s">
        <v>3550</v>
      </c>
      <c r="Q1723" s="0" t="s">
        <v>3551</v>
      </c>
      <c r="R1723" s="0" t="s">
        <v>5118</v>
      </c>
      <c r="S1723" s="0" t="s">
        <v>5119</v>
      </c>
      <c r="T1723" s="0" t="s">
        <v>3604</v>
      </c>
      <c r="U1723" s="0" t="s">
        <v>3605</v>
      </c>
      <c r="V1723" s="0" t="s">
        <v>3606</v>
      </c>
      <c r="W1723" s="0" t="s">
        <v>3607</v>
      </c>
      <c r="X1723" s="0" t="s">
        <v>3608</v>
      </c>
      <c r="Y1723" s="0" t="s">
        <v>3605</v>
      </c>
      <c r="Z1723" s="0" t="s">
        <v>1261</v>
      </c>
      <c r="AA1723" s="0" t="s">
        <v>6096</v>
      </c>
      <c r="AB1723" s="0" t="s">
        <v>6502</v>
      </c>
      <c r="AC1723" s="0" t="s">
        <v>19</v>
      </c>
      <c r="AD1723" s="0" t="s">
        <v>19</v>
      </c>
      <c r="AE1723" s="0" t="s">
        <v>61</v>
      </c>
      <c r="AF1723" s="0" t="s">
        <v>22</v>
      </c>
      <c r="AG1723" s="0" t="s">
        <v>22</v>
      </c>
      <c r="AH1723" s="0" t="s">
        <v>22</v>
      </c>
      <c r="AI1723" s="0" t="s">
        <v>22</v>
      </c>
      <c r="AJ1723" s="0" t="s">
        <v>3622</v>
      </c>
      <c r="AK1723" s="0" t="s">
        <v>3622</v>
      </c>
    </row>
    <row customHeight="1" ht="11.25">
      <c r="A1724" s="0" t="s">
        <v>22</v>
      </c>
      <c r="B1724" s="0" t="s">
        <v>48</v>
      </c>
      <c r="C1724" s="0" t="s">
        <v>50</v>
      </c>
      <c r="D1724" s="0" t="s">
        <v>22</v>
      </c>
      <c r="E1724" s="0" t="s">
        <v>6500</v>
      </c>
      <c r="F1724" s="0" t="s">
        <v>1257</v>
      </c>
      <c r="G1724" s="0" t="s">
        <v>162</v>
      </c>
      <c r="H1724" s="0" t="s">
        <v>162</v>
      </c>
      <c r="I1724" s="0" t="s">
        <v>163</v>
      </c>
      <c r="J1724" s="0" t="s">
        <v>5118</v>
      </c>
      <c r="K1724" s="0" t="s">
        <v>5127</v>
      </c>
      <c r="L1724" s="0" t="s">
        <v>6501</v>
      </c>
      <c r="M1724" s="0" t="s">
        <v>1261</v>
      </c>
      <c r="N1724" s="0" t="s">
        <v>98</v>
      </c>
      <c r="O1724" s="0" t="s">
        <v>162</v>
      </c>
      <c r="P1724" s="0" t="s">
        <v>162</v>
      </c>
      <c r="Q1724" s="0" t="s">
        <v>163</v>
      </c>
      <c r="R1724" s="0" t="s">
        <v>5118</v>
      </c>
      <c r="S1724" s="0" t="s">
        <v>5127</v>
      </c>
      <c r="T1724" s="0" t="s">
        <v>3604</v>
      </c>
      <c r="U1724" s="0" t="s">
        <v>3605</v>
      </c>
      <c r="V1724" s="0" t="s">
        <v>3606</v>
      </c>
      <c r="W1724" s="0" t="s">
        <v>3607</v>
      </c>
      <c r="X1724" s="0" t="s">
        <v>3608</v>
      </c>
      <c r="Y1724" s="0" t="s">
        <v>3605</v>
      </c>
      <c r="Z1724" s="0" t="s">
        <v>1261</v>
      </c>
      <c r="AA1724" s="0" t="s">
        <v>6096</v>
      </c>
      <c r="AB1724" s="0" t="s">
        <v>6502</v>
      </c>
      <c r="AC1724" s="0" t="s">
        <v>19</v>
      </c>
      <c r="AD1724" s="0" t="s">
        <v>19</v>
      </c>
      <c r="AE1724" s="0" t="s">
        <v>61</v>
      </c>
      <c r="AF1724" s="0" t="s">
        <v>22</v>
      </c>
      <c r="AG1724" s="0" t="s">
        <v>22</v>
      </c>
      <c r="AH1724" s="0" t="s">
        <v>22</v>
      </c>
      <c r="AI1724" s="0" t="s">
        <v>22</v>
      </c>
      <c r="AJ1724" s="0" t="s">
        <v>3622</v>
      </c>
      <c r="AK1724" s="0" t="s">
        <v>3622</v>
      </c>
    </row>
    <row customHeight="1" ht="11.25">
      <c r="A1725" s="0" t="s">
        <v>22</v>
      </c>
      <c r="B1725" s="0" t="s">
        <v>48</v>
      </c>
      <c r="C1725" s="0" t="s">
        <v>50</v>
      </c>
      <c r="D1725" s="0" t="s">
        <v>22</v>
      </c>
      <c r="E1725" s="0" t="s">
        <v>6503</v>
      </c>
      <c r="F1725" s="0" t="s">
        <v>1257</v>
      </c>
      <c r="G1725" s="0" t="s">
        <v>192</v>
      </c>
      <c r="H1725" s="0" t="s">
        <v>192</v>
      </c>
      <c r="I1725" s="0" t="s">
        <v>193</v>
      </c>
      <c r="J1725" s="0" t="s">
        <v>4831</v>
      </c>
      <c r="K1725" s="0" t="s">
        <v>4832</v>
      </c>
      <c r="L1725" s="0" t="s">
        <v>6504</v>
      </c>
      <c r="M1725" s="0" t="s">
        <v>976</v>
      </c>
      <c r="N1725" s="0" t="s">
        <v>98</v>
      </c>
      <c r="O1725" s="0" t="s">
        <v>192</v>
      </c>
      <c r="P1725" s="0" t="s">
        <v>192</v>
      </c>
      <c r="Q1725" s="0" t="s">
        <v>193</v>
      </c>
      <c r="R1725" s="0" t="s">
        <v>4831</v>
      </c>
      <c r="S1725" s="0" t="s">
        <v>4832</v>
      </c>
      <c r="T1725" s="0" t="s">
        <v>3604</v>
      </c>
      <c r="U1725" s="0" t="s">
        <v>3707</v>
      </c>
      <c r="V1725" s="0" t="s">
        <v>3726</v>
      </c>
      <c r="W1725" s="0" t="s">
        <v>3607</v>
      </c>
      <c r="X1725" s="0" t="s">
        <v>3700</v>
      </c>
      <c r="Y1725" s="0" t="s">
        <v>3605</v>
      </c>
      <c r="Z1725" s="0" t="s">
        <v>6447</v>
      </c>
      <c r="AA1725" s="0" t="s">
        <v>6505</v>
      </c>
      <c r="AB1725" s="0" t="s">
        <v>6506</v>
      </c>
      <c r="AC1725" s="0" t="s">
        <v>19</v>
      </c>
      <c r="AD1725" s="0" t="s">
        <v>19</v>
      </c>
      <c r="AE1725" s="0" t="s">
        <v>61</v>
      </c>
      <c r="AF1725" s="0" t="s">
        <v>22</v>
      </c>
      <c r="AG1725" s="0" t="s">
        <v>22</v>
      </c>
      <c r="AH1725" s="0" t="s">
        <v>22</v>
      </c>
      <c r="AI1725" s="0" t="s">
        <v>22</v>
      </c>
      <c r="AJ1725" s="0" t="s">
        <v>98</v>
      </c>
      <c r="AK1725" s="0" t="s">
        <v>98</v>
      </c>
    </row>
    <row customHeight="1" ht="11.25">
      <c r="A1726" s="0" t="s">
        <v>22</v>
      </c>
      <c r="B1726" s="0" t="s">
        <v>48</v>
      </c>
      <c r="C1726" s="0" t="s">
        <v>50</v>
      </c>
      <c r="D1726" s="0" t="s">
        <v>22</v>
      </c>
      <c r="E1726" s="0" t="s">
        <v>6503</v>
      </c>
      <c r="F1726" s="0" t="s">
        <v>1257</v>
      </c>
      <c r="G1726" s="0" t="s">
        <v>192</v>
      </c>
      <c r="H1726" s="0" t="s">
        <v>192</v>
      </c>
      <c r="I1726" s="0" t="s">
        <v>193</v>
      </c>
      <c r="J1726" s="0" t="s">
        <v>4831</v>
      </c>
      <c r="K1726" s="0" t="s">
        <v>4832</v>
      </c>
      <c r="L1726" s="0" t="s">
        <v>6504</v>
      </c>
      <c r="M1726" s="0" t="s">
        <v>976</v>
      </c>
      <c r="N1726" s="0" t="s">
        <v>98</v>
      </c>
      <c r="O1726" s="0" t="s">
        <v>192</v>
      </c>
      <c r="P1726" s="0" t="s">
        <v>192</v>
      </c>
      <c r="Q1726" s="0" t="s">
        <v>193</v>
      </c>
      <c r="R1726" s="0" t="s">
        <v>4831</v>
      </c>
      <c r="S1726" s="0" t="s">
        <v>4832</v>
      </c>
      <c r="T1726" s="0" t="s">
        <v>3604</v>
      </c>
      <c r="U1726" s="0" t="s">
        <v>3707</v>
      </c>
      <c r="V1726" s="0" t="s">
        <v>3726</v>
      </c>
      <c r="W1726" s="0" t="s">
        <v>3607</v>
      </c>
      <c r="X1726" s="0" t="s">
        <v>3700</v>
      </c>
      <c r="Y1726" s="0" t="s">
        <v>3605</v>
      </c>
      <c r="Z1726" s="0" t="s">
        <v>6447</v>
      </c>
      <c r="AA1726" s="0" t="s">
        <v>6505</v>
      </c>
      <c r="AB1726" s="0" t="s">
        <v>6506</v>
      </c>
      <c r="AC1726" s="0" t="s">
        <v>19</v>
      </c>
      <c r="AD1726" s="0" t="s">
        <v>19</v>
      </c>
      <c r="AE1726" s="0" t="s">
        <v>61</v>
      </c>
      <c r="AF1726" s="0" t="s">
        <v>22</v>
      </c>
      <c r="AG1726" s="0" t="s">
        <v>22</v>
      </c>
      <c r="AH1726" s="0" t="s">
        <v>22</v>
      </c>
      <c r="AI1726" s="0" t="s">
        <v>22</v>
      </c>
      <c r="AJ1726" s="0" t="s">
        <v>98</v>
      </c>
      <c r="AK1726" s="0" t="s">
        <v>98</v>
      </c>
    </row>
    <row customHeight="1" ht="11.25">
      <c r="A1727" s="0" t="s">
        <v>22</v>
      </c>
      <c r="B1727" s="0" t="s">
        <v>48</v>
      </c>
      <c r="C1727" s="0" t="s">
        <v>50</v>
      </c>
      <c r="D1727" s="0" t="s">
        <v>22</v>
      </c>
      <c r="E1727" s="0" t="s">
        <v>6507</v>
      </c>
      <c r="F1727" s="0" t="s">
        <v>1257</v>
      </c>
      <c r="G1727" s="0" t="s">
        <v>1581</v>
      </c>
      <c r="H1727" s="0" t="s">
        <v>1581</v>
      </c>
      <c r="I1727" s="0" t="s">
        <v>1582</v>
      </c>
      <c r="J1727" s="0" t="s">
        <v>5371</v>
      </c>
      <c r="K1727" s="0" t="s">
        <v>5372</v>
      </c>
      <c r="L1727" s="0" t="s">
        <v>976</v>
      </c>
      <c r="M1727" s="0" t="s">
        <v>976</v>
      </c>
      <c r="N1727" s="0" t="s">
        <v>98</v>
      </c>
      <c r="O1727" s="0" t="s">
        <v>1581</v>
      </c>
      <c r="P1727" s="0" t="s">
        <v>1581</v>
      </c>
      <c r="Q1727" s="0" t="s">
        <v>1582</v>
      </c>
      <c r="R1727" s="0" t="s">
        <v>5371</v>
      </c>
      <c r="S1727" s="0" t="s">
        <v>5372</v>
      </c>
      <c r="T1727" s="0" t="s">
        <v>4183</v>
      </c>
      <c r="U1727" s="0" t="s">
        <v>3605</v>
      </c>
      <c r="V1727" s="0" t="s">
        <v>6508</v>
      </c>
      <c r="W1727" s="0" t="s">
        <v>3607</v>
      </c>
      <c r="X1727" s="0" t="s">
        <v>3700</v>
      </c>
      <c r="Y1727" s="0" t="s">
        <v>3605</v>
      </c>
      <c r="Z1727" s="0" t="s">
        <v>5786</v>
      </c>
      <c r="AA1727" s="0" t="s">
        <v>5787</v>
      </c>
      <c r="AB1727" s="0" t="s">
        <v>6509</v>
      </c>
      <c r="AC1727" s="0" t="s">
        <v>19</v>
      </c>
      <c r="AD1727" s="0" t="s">
        <v>19</v>
      </c>
      <c r="AE1727" s="0" t="s">
        <v>61</v>
      </c>
      <c r="AF1727" s="0" t="s">
        <v>22</v>
      </c>
      <c r="AG1727" s="0" t="s">
        <v>22</v>
      </c>
      <c r="AH1727" s="0" t="s">
        <v>22</v>
      </c>
      <c r="AI1727" s="0" t="s">
        <v>22</v>
      </c>
      <c r="AJ1727" s="0" t="s">
        <v>3721</v>
      </c>
      <c r="AK1727" s="0" t="s">
        <v>3721</v>
      </c>
    </row>
    <row customHeight="1" ht="11.25">
      <c r="A1728" s="0" t="s">
        <v>22</v>
      </c>
      <c r="B1728" s="0" t="s">
        <v>48</v>
      </c>
      <c r="C1728" s="0" t="s">
        <v>50</v>
      </c>
      <c r="D1728" s="0" t="s">
        <v>22</v>
      </c>
      <c r="E1728" s="0" t="s">
        <v>6507</v>
      </c>
      <c r="F1728" s="0" t="s">
        <v>1257</v>
      </c>
      <c r="G1728" s="0" t="s">
        <v>110</v>
      </c>
      <c r="H1728" s="0" t="s">
        <v>110</v>
      </c>
      <c r="I1728" s="0" t="s">
        <v>111</v>
      </c>
      <c r="J1728" s="0" t="s">
        <v>5371</v>
      </c>
      <c r="K1728" s="0" t="s">
        <v>5378</v>
      </c>
      <c r="L1728" s="0" t="s">
        <v>976</v>
      </c>
      <c r="M1728" s="0" t="s">
        <v>976</v>
      </c>
      <c r="N1728" s="0" t="s">
        <v>98</v>
      </c>
      <c r="O1728" s="0" t="s">
        <v>110</v>
      </c>
      <c r="P1728" s="0" t="s">
        <v>110</v>
      </c>
      <c r="Q1728" s="0" t="s">
        <v>111</v>
      </c>
      <c r="R1728" s="0" t="s">
        <v>5371</v>
      </c>
      <c r="S1728" s="0" t="s">
        <v>5378</v>
      </c>
      <c r="T1728" s="0" t="s">
        <v>4183</v>
      </c>
      <c r="U1728" s="0" t="s">
        <v>3605</v>
      </c>
      <c r="V1728" s="0" t="s">
        <v>6508</v>
      </c>
      <c r="W1728" s="0" t="s">
        <v>3607</v>
      </c>
      <c r="X1728" s="0" t="s">
        <v>3700</v>
      </c>
      <c r="Y1728" s="0" t="s">
        <v>3605</v>
      </c>
      <c r="Z1728" s="0" t="s">
        <v>5786</v>
      </c>
      <c r="AA1728" s="0" t="s">
        <v>5787</v>
      </c>
      <c r="AB1728" s="0" t="s">
        <v>6509</v>
      </c>
      <c r="AC1728" s="0" t="s">
        <v>19</v>
      </c>
      <c r="AD1728" s="0" t="s">
        <v>19</v>
      </c>
      <c r="AE1728" s="0" t="s">
        <v>61</v>
      </c>
      <c r="AF1728" s="0" t="s">
        <v>22</v>
      </c>
      <c r="AG1728" s="0" t="s">
        <v>22</v>
      </c>
      <c r="AH1728" s="0" t="s">
        <v>22</v>
      </c>
      <c r="AI1728" s="0" t="s">
        <v>22</v>
      </c>
      <c r="AJ1728" s="0" t="s">
        <v>3721</v>
      </c>
      <c r="AK1728" s="0" t="s">
        <v>3721</v>
      </c>
    </row>
    <row customHeight="1" ht="11.25">
      <c r="A1729" s="0" t="s">
        <v>22</v>
      </c>
      <c r="B1729" s="0" t="s">
        <v>48</v>
      </c>
      <c r="C1729" s="0" t="s">
        <v>50</v>
      </c>
      <c r="D1729" s="0" t="s">
        <v>22</v>
      </c>
      <c r="E1729" s="0" t="s">
        <v>6510</v>
      </c>
      <c r="F1729" s="0" t="s">
        <v>1257</v>
      </c>
      <c r="G1729" s="0" t="s">
        <v>1581</v>
      </c>
      <c r="H1729" s="0" t="s">
        <v>1581</v>
      </c>
      <c r="I1729" s="0" t="s">
        <v>1582</v>
      </c>
      <c r="J1729" s="0" t="s">
        <v>5371</v>
      </c>
      <c r="K1729" s="0" t="s">
        <v>5372</v>
      </c>
      <c r="L1729" s="0" t="s">
        <v>976</v>
      </c>
      <c r="M1729" s="0" t="s">
        <v>976</v>
      </c>
      <c r="N1729" s="0" t="s">
        <v>98</v>
      </c>
      <c r="O1729" s="0" t="s">
        <v>1581</v>
      </c>
      <c r="P1729" s="0" t="s">
        <v>1581</v>
      </c>
      <c r="Q1729" s="0" t="s">
        <v>1582</v>
      </c>
      <c r="R1729" s="0" t="s">
        <v>5371</v>
      </c>
      <c r="S1729" s="0" t="s">
        <v>5372</v>
      </c>
      <c r="T1729" s="0" t="s">
        <v>3604</v>
      </c>
      <c r="U1729" s="0" t="s">
        <v>3707</v>
      </c>
      <c r="V1729" s="0" t="s">
        <v>3726</v>
      </c>
      <c r="W1729" s="0" t="s">
        <v>3607</v>
      </c>
      <c r="X1729" s="0" t="s">
        <v>3700</v>
      </c>
      <c r="Y1729" s="0" t="s">
        <v>3605</v>
      </c>
      <c r="Z1729" s="0" t="s">
        <v>6225</v>
      </c>
      <c r="AA1729" s="0" t="s">
        <v>6226</v>
      </c>
      <c r="AB1729" s="0" t="s">
        <v>6227</v>
      </c>
      <c r="AC1729" s="0" t="s">
        <v>19</v>
      </c>
      <c r="AD1729" s="0" t="s">
        <v>19</v>
      </c>
      <c r="AE1729" s="0" t="s">
        <v>61</v>
      </c>
      <c r="AF1729" s="0" t="s">
        <v>22</v>
      </c>
      <c r="AG1729" s="0" t="s">
        <v>22</v>
      </c>
      <c r="AH1729" s="0" t="s">
        <v>22</v>
      </c>
      <c r="AI1729" s="0" t="s">
        <v>22</v>
      </c>
      <c r="AJ1729" s="0" t="s">
        <v>98</v>
      </c>
      <c r="AK1729" s="0" t="s">
        <v>98</v>
      </c>
    </row>
    <row customHeight="1" ht="11.25">
      <c r="A1730" s="0" t="s">
        <v>22</v>
      </c>
      <c r="B1730" s="0" t="s">
        <v>48</v>
      </c>
      <c r="C1730" s="0" t="s">
        <v>50</v>
      </c>
      <c r="D1730" s="0" t="s">
        <v>22</v>
      </c>
      <c r="E1730" s="0" t="s">
        <v>6510</v>
      </c>
      <c r="F1730" s="0" t="s">
        <v>1257</v>
      </c>
      <c r="G1730" s="0" t="s">
        <v>110</v>
      </c>
      <c r="H1730" s="0" t="s">
        <v>110</v>
      </c>
      <c r="I1730" s="0" t="s">
        <v>111</v>
      </c>
      <c r="J1730" s="0" t="s">
        <v>5371</v>
      </c>
      <c r="K1730" s="0" t="s">
        <v>5378</v>
      </c>
      <c r="L1730" s="0" t="s">
        <v>976</v>
      </c>
      <c r="M1730" s="0" t="s">
        <v>976</v>
      </c>
      <c r="N1730" s="0" t="s">
        <v>98</v>
      </c>
      <c r="O1730" s="0" t="s">
        <v>110</v>
      </c>
      <c r="P1730" s="0" t="s">
        <v>110</v>
      </c>
      <c r="Q1730" s="0" t="s">
        <v>111</v>
      </c>
      <c r="R1730" s="0" t="s">
        <v>5371</v>
      </c>
      <c r="S1730" s="0" t="s">
        <v>5378</v>
      </c>
      <c r="T1730" s="0" t="s">
        <v>3604</v>
      </c>
      <c r="U1730" s="0" t="s">
        <v>3707</v>
      </c>
      <c r="V1730" s="0" t="s">
        <v>3726</v>
      </c>
      <c r="W1730" s="0" t="s">
        <v>3607</v>
      </c>
      <c r="X1730" s="0" t="s">
        <v>3700</v>
      </c>
      <c r="Y1730" s="0" t="s">
        <v>3605</v>
      </c>
      <c r="Z1730" s="0" t="s">
        <v>6225</v>
      </c>
      <c r="AA1730" s="0" t="s">
        <v>6226</v>
      </c>
      <c r="AB1730" s="0" t="s">
        <v>6227</v>
      </c>
      <c r="AC1730" s="0" t="s">
        <v>19</v>
      </c>
      <c r="AD1730" s="0" t="s">
        <v>19</v>
      </c>
      <c r="AE1730" s="0" t="s">
        <v>61</v>
      </c>
      <c r="AF1730" s="0" t="s">
        <v>22</v>
      </c>
      <c r="AG1730" s="0" t="s">
        <v>22</v>
      </c>
      <c r="AH1730" s="0" t="s">
        <v>22</v>
      </c>
      <c r="AI1730" s="0" t="s">
        <v>22</v>
      </c>
      <c r="AJ1730" s="0" t="s">
        <v>98</v>
      </c>
      <c r="AK1730" s="0" t="s">
        <v>98</v>
      </c>
    </row>
    <row customHeight="1" ht="11.25">
      <c r="A1731" s="0" t="s">
        <v>22</v>
      </c>
      <c r="B1731" s="0" t="s">
        <v>48</v>
      </c>
      <c r="C1731" s="0" t="s">
        <v>50</v>
      </c>
      <c r="D1731" s="0" t="s">
        <v>22</v>
      </c>
      <c r="E1731" s="0" t="s">
        <v>6511</v>
      </c>
      <c r="F1731" s="0" t="s">
        <v>1257</v>
      </c>
      <c r="G1731" s="0" t="s">
        <v>119</v>
      </c>
      <c r="H1731" s="0" t="s">
        <v>119</v>
      </c>
      <c r="I1731" s="0" t="s">
        <v>120</v>
      </c>
      <c r="J1731" s="0" t="s">
        <v>5460</v>
      </c>
      <c r="K1731" s="0" t="s">
        <v>5461</v>
      </c>
      <c r="L1731" s="0" t="s">
        <v>976</v>
      </c>
      <c r="M1731" s="0" t="s">
        <v>976</v>
      </c>
      <c r="N1731" s="0" t="s">
        <v>98</v>
      </c>
      <c r="O1731" s="0" t="s">
        <v>119</v>
      </c>
      <c r="P1731" s="0" t="s">
        <v>119</v>
      </c>
      <c r="Q1731" s="0" t="s">
        <v>120</v>
      </c>
      <c r="R1731" s="0" t="s">
        <v>5460</v>
      </c>
      <c r="S1731" s="0" t="s">
        <v>5461</v>
      </c>
      <c r="T1731" s="0" t="s">
        <v>6195</v>
      </c>
      <c r="U1731" s="0" t="s">
        <v>6512</v>
      </c>
      <c r="V1731" s="0" t="s">
        <v>6513</v>
      </c>
      <c r="W1731" s="0" t="s">
        <v>3607</v>
      </c>
      <c r="X1731" s="0" t="s">
        <v>3808</v>
      </c>
      <c r="Y1731" s="0" t="s">
        <v>4331</v>
      </c>
      <c r="Z1731" s="0" t="s">
        <v>98</v>
      </c>
      <c r="AA1731" s="0" t="s">
        <v>6514</v>
      </c>
      <c r="AB1731" s="0" t="s">
        <v>6515</v>
      </c>
      <c r="AC1731" s="0" t="s">
        <v>19</v>
      </c>
      <c r="AD1731" s="0" t="s">
        <v>19</v>
      </c>
      <c r="AE1731" s="0" t="s">
        <v>61</v>
      </c>
      <c r="AF1731" s="0" t="s">
        <v>22</v>
      </c>
      <c r="AG1731" s="0" t="s">
        <v>22</v>
      </c>
      <c r="AH1731" s="0" t="s">
        <v>22</v>
      </c>
      <c r="AI1731" s="0" t="s">
        <v>22</v>
      </c>
      <c r="AJ1731" s="0" t="s">
        <v>3721</v>
      </c>
      <c r="AK1731" s="0" t="s">
        <v>3721</v>
      </c>
    </row>
    <row customHeight="1" ht="11.25">
      <c r="A1732" s="0" t="s">
        <v>22</v>
      </c>
      <c r="B1732" s="0" t="s">
        <v>48</v>
      </c>
      <c r="C1732" s="0" t="s">
        <v>50</v>
      </c>
      <c r="D1732" s="0" t="s">
        <v>22</v>
      </c>
      <c r="E1732" s="0" t="s">
        <v>6511</v>
      </c>
      <c r="F1732" s="0" t="s">
        <v>1257</v>
      </c>
      <c r="G1732" s="0" t="s">
        <v>119</v>
      </c>
      <c r="H1732" s="0" t="s">
        <v>119</v>
      </c>
      <c r="I1732" s="0" t="s">
        <v>120</v>
      </c>
      <c r="J1732" s="0" t="s">
        <v>5460</v>
      </c>
      <c r="K1732" s="0" t="s">
        <v>5461</v>
      </c>
      <c r="L1732" s="0" t="s">
        <v>976</v>
      </c>
      <c r="M1732" s="0" t="s">
        <v>976</v>
      </c>
      <c r="N1732" s="0" t="s">
        <v>98</v>
      </c>
      <c r="O1732" s="0" t="s">
        <v>119</v>
      </c>
      <c r="P1732" s="0" t="s">
        <v>119</v>
      </c>
      <c r="Q1732" s="0" t="s">
        <v>120</v>
      </c>
      <c r="R1732" s="0" t="s">
        <v>5460</v>
      </c>
      <c r="S1732" s="0" t="s">
        <v>5461</v>
      </c>
      <c r="T1732" s="0" t="s">
        <v>6195</v>
      </c>
      <c r="U1732" s="0" t="s">
        <v>6512</v>
      </c>
      <c r="V1732" s="0" t="s">
        <v>6513</v>
      </c>
      <c r="W1732" s="0" t="s">
        <v>3607</v>
      </c>
      <c r="X1732" s="0" t="s">
        <v>3808</v>
      </c>
      <c r="Y1732" s="0" t="s">
        <v>4331</v>
      </c>
      <c r="Z1732" s="0" t="s">
        <v>98</v>
      </c>
      <c r="AA1732" s="0" t="s">
        <v>6514</v>
      </c>
      <c r="AB1732" s="0" t="s">
        <v>6515</v>
      </c>
      <c r="AC1732" s="0" t="s">
        <v>19</v>
      </c>
      <c r="AD1732" s="0" t="s">
        <v>19</v>
      </c>
      <c r="AE1732" s="0" t="s">
        <v>61</v>
      </c>
      <c r="AF1732" s="0" t="s">
        <v>22</v>
      </c>
      <c r="AG1732" s="0" t="s">
        <v>22</v>
      </c>
      <c r="AH1732" s="0" t="s">
        <v>22</v>
      </c>
      <c r="AI1732" s="0" t="s">
        <v>22</v>
      </c>
      <c r="AJ1732" s="0" t="s">
        <v>3721</v>
      </c>
      <c r="AK1732" s="0" t="s">
        <v>3721</v>
      </c>
    </row>
    <row customHeight="1" ht="11.25">
      <c r="A1733" s="0" t="s">
        <v>22</v>
      </c>
      <c r="B1733" s="0" t="s">
        <v>48</v>
      </c>
      <c r="C1733" s="0" t="s">
        <v>50</v>
      </c>
      <c r="D1733" s="0" t="s">
        <v>22</v>
      </c>
      <c r="E1733" s="0" t="s">
        <v>6516</v>
      </c>
      <c r="F1733" s="0" t="s">
        <v>1257</v>
      </c>
      <c r="G1733" s="0" t="s">
        <v>3550</v>
      </c>
      <c r="H1733" s="0" t="s">
        <v>3550</v>
      </c>
      <c r="I1733" s="0" t="s">
        <v>3551</v>
      </c>
      <c r="J1733" s="0" t="s">
        <v>6082</v>
      </c>
      <c r="K1733" s="0" t="s">
        <v>6083</v>
      </c>
      <c r="L1733" s="0" t="s">
        <v>6082</v>
      </c>
      <c r="M1733" s="0" t="s">
        <v>1261</v>
      </c>
      <c r="N1733" s="0" t="s">
        <v>98</v>
      </c>
      <c r="O1733" s="0" t="s">
        <v>3550</v>
      </c>
      <c r="P1733" s="0" t="s">
        <v>3550</v>
      </c>
      <c r="Q1733" s="0" t="s">
        <v>3551</v>
      </c>
      <c r="R1733" s="0" t="s">
        <v>6082</v>
      </c>
      <c r="S1733" s="0" t="s">
        <v>6083</v>
      </c>
      <c r="T1733" s="0" t="s">
        <v>3604</v>
      </c>
      <c r="U1733" s="0" t="s">
        <v>3605</v>
      </c>
      <c r="V1733" s="0" t="s">
        <v>3606</v>
      </c>
      <c r="W1733" s="0" t="s">
        <v>3607</v>
      </c>
      <c r="X1733" s="0" t="s">
        <v>3608</v>
      </c>
      <c r="Y1733" s="0" t="s">
        <v>3605</v>
      </c>
      <c r="Z1733" s="0" t="s">
        <v>1261</v>
      </c>
      <c r="AA1733" s="0" t="s">
        <v>4035</v>
      </c>
      <c r="AB1733" s="0" t="s">
        <v>6517</v>
      </c>
      <c r="AC1733" s="0" t="s">
        <v>19</v>
      </c>
      <c r="AD1733" s="0" t="s">
        <v>19</v>
      </c>
      <c r="AE1733" s="0" t="s">
        <v>61</v>
      </c>
      <c r="AF1733" s="0" t="s">
        <v>22</v>
      </c>
      <c r="AG1733" s="0" t="s">
        <v>22</v>
      </c>
      <c r="AH1733" s="0" t="s">
        <v>22</v>
      </c>
      <c r="AI1733" s="0" t="s">
        <v>22</v>
      </c>
      <c r="AJ1733" s="0" t="s">
        <v>3622</v>
      </c>
      <c r="AK1733" s="0" t="s">
        <v>3622</v>
      </c>
    </row>
    <row customHeight="1" ht="11.25">
      <c r="A1734" s="0" t="s">
        <v>22</v>
      </c>
      <c r="B1734" s="0" t="s">
        <v>48</v>
      </c>
      <c r="C1734" s="0" t="s">
        <v>50</v>
      </c>
      <c r="D1734" s="0" t="s">
        <v>22</v>
      </c>
      <c r="E1734" s="0" t="s">
        <v>6516</v>
      </c>
      <c r="F1734" s="0" t="s">
        <v>1257</v>
      </c>
      <c r="G1734" s="0" t="s">
        <v>162</v>
      </c>
      <c r="H1734" s="0" t="s">
        <v>162</v>
      </c>
      <c r="I1734" s="0" t="s">
        <v>163</v>
      </c>
      <c r="J1734" s="0" t="s">
        <v>6082</v>
      </c>
      <c r="K1734" s="0" t="s">
        <v>6087</v>
      </c>
      <c r="L1734" s="0" t="s">
        <v>6082</v>
      </c>
      <c r="M1734" s="0" t="s">
        <v>1261</v>
      </c>
      <c r="N1734" s="0" t="s">
        <v>98</v>
      </c>
      <c r="O1734" s="0" t="s">
        <v>162</v>
      </c>
      <c r="P1734" s="0" t="s">
        <v>162</v>
      </c>
      <c r="Q1734" s="0" t="s">
        <v>163</v>
      </c>
      <c r="R1734" s="0" t="s">
        <v>6082</v>
      </c>
      <c r="S1734" s="0" t="s">
        <v>6087</v>
      </c>
      <c r="T1734" s="0" t="s">
        <v>3604</v>
      </c>
      <c r="U1734" s="0" t="s">
        <v>3605</v>
      </c>
      <c r="V1734" s="0" t="s">
        <v>3606</v>
      </c>
      <c r="W1734" s="0" t="s">
        <v>3607</v>
      </c>
      <c r="X1734" s="0" t="s">
        <v>3608</v>
      </c>
      <c r="Y1734" s="0" t="s">
        <v>3605</v>
      </c>
      <c r="Z1734" s="0" t="s">
        <v>1261</v>
      </c>
      <c r="AA1734" s="0" t="s">
        <v>4035</v>
      </c>
      <c r="AB1734" s="0" t="s">
        <v>6517</v>
      </c>
      <c r="AC1734" s="0" t="s">
        <v>19</v>
      </c>
      <c r="AD1734" s="0" t="s">
        <v>19</v>
      </c>
      <c r="AE1734" s="0" t="s">
        <v>61</v>
      </c>
      <c r="AF1734" s="0" t="s">
        <v>22</v>
      </c>
      <c r="AG1734" s="0" t="s">
        <v>22</v>
      </c>
      <c r="AH1734" s="0" t="s">
        <v>22</v>
      </c>
      <c r="AI1734" s="0" t="s">
        <v>22</v>
      </c>
      <c r="AJ1734" s="0" t="s">
        <v>3622</v>
      </c>
      <c r="AK1734" s="0" t="s">
        <v>3622</v>
      </c>
    </row>
    <row customHeight="1" ht="11.25">
      <c r="A1735" s="0" t="s">
        <v>22</v>
      </c>
      <c r="B1735" s="0" t="s">
        <v>48</v>
      </c>
      <c r="C1735" s="0" t="s">
        <v>50</v>
      </c>
      <c r="D1735" s="0" t="s">
        <v>22</v>
      </c>
      <c r="E1735" s="0" t="s">
        <v>6518</v>
      </c>
      <c r="F1735" s="0" t="s">
        <v>1257</v>
      </c>
      <c r="G1735" s="0" t="s">
        <v>1581</v>
      </c>
      <c r="H1735" s="0" t="s">
        <v>1581</v>
      </c>
      <c r="I1735" s="0" t="s">
        <v>1582</v>
      </c>
      <c r="J1735" s="0" t="s">
        <v>6519</v>
      </c>
      <c r="K1735" s="0" t="s">
        <v>6520</v>
      </c>
      <c r="L1735" s="0" t="s">
        <v>976</v>
      </c>
      <c r="M1735" s="0" t="s">
        <v>976</v>
      </c>
      <c r="N1735" s="0" t="s">
        <v>98</v>
      </c>
      <c r="O1735" s="0" t="s">
        <v>1581</v>
      </c>
      <c r="P1735" s="0" t="s">
        <v>1581</v>
      </c>
      <c r="Q1735" s="0" t="s">
        <v>1582</v>
      </c>
      <c r="R1735" s="0" t="s">
        <v>6519</v>
      </c>
      <c r="S1735" s="0" t="s">
        <v>6520</v>
      </c>
      <c r="T1735" s="0" t="s">
        <v>4183</v>
      </c>
      <c r="U1735" s="0" t="s">
        <v>3605</v>
      </c>
      <c r="V1735" s="0" t="s">
        <v>6508</v>
      </c>
      <c r="W1735" s="0" t="s">
        <v>3607</v>
      </c>
      <c r="X1735" s="0" t="s">
        <v>3700</v>
      </c>
      <c r="Y1735" s="0" t="s">
        <v>3605</v>
      </c>
      <c r="Z1735" s="0" t="s">
        <v>5786</v>
      </c>
      <c r="AA1735" s="0" t="s">
        <v>5787</v>
      </c>
      <c r="AB1735" s="0" t="s">
        <v>6521</v>
      </c>
      <c r="AC1735" s="0" t="s">
        <v>19</v>
      </c>
      <c r="AD1735" s="0" t="s">
        <v>19</v>
      </c>
      <c r="AE1735" s="0" t="s">
        <v>61</v>
      </c>
      <c r="AF1735" s="0" t="s">
        <v>22</v>
      </c>
      <c r="AG1735" s="0" t="s">
        <v>22</v>
      </c>
      <c r="AH1735" s="0" t="s">
        <v>22</v>
      </c>
      <c r="AI1735" s="0" t="s">
        <v>22</v>
      </c>
      <c r="AJ1735" s="0" t="s">
        <v>3721</v>
      </c>
      <c r="AK1735" s="0" t="s">
        <v>3721</v>
      </c>
    </row>
    <row customHeight="1" ht="11.25">
      <c r="A1736" s="0" t="s">
        <v>22</v>
      </c>
      <c r="B1736" s="0" t="s">
        <v>48</v>
      </c>
      <c r="C1736" s="0" t="s">
        <v>50</v>
      </c>
      <c r="D1736" s="0" t="s">
        <v>22</v>
      </c>
      <c r="E1736" s="0" t="s">
        <v>6518</v>
      </c>
      <c r="F1736" s="0" t="s">
        <v>1257</v>
      </c>
      <c r="G1736" s="0" t="s">
        <v>110</v>
      </c>
      <c r="H1736" s="0" t="s">
        <v>110</v>
      </c>
      <c r="I1736" s="0" t="s">
        <v>111</v>
      </c>
      <c r="J1736" s="0" t="s">
        <v>6519</v>
      </c>
      <c r="K1736" s="0" t="s">
        <v>6522</v>
      </c>
      <c r="L1736" s="0" t="s">
        <v>976</v>
      </c>
      <c r="M1736" s="0" t="s">
        <v>976</v>
      </c>
      <c r="N1736" s="0" t="s">
        <v>98</v>
      </c>
      <c r="O1736" s="0" t="s">
        <v>110</v>
      </c>
      <c r="P1736" s="0" t="s">
        <v>110</v>
      </c>
      <c r="Q1736" s="0" t="s">
        <v>111</v>
      </c>
      <c r="R1736" s="0" t="s">
        <v>6519</v>
      </c>
      <c r="S1736" s="0" t="s">
        <v>6522</v>
      </c>
      <c r="T1736" s="0" t="s">
        <v>4183</v>
      </c>
      <c r="U1736" s="0" t="s">
        <v>3605</v>
      </c>
      <c r="V1736" s="0" t="s">
        <v>6508</v>
      </c>
      <c r="W1736" s="0" t="s">
        <v>3607</v>
      </c>
      <c r="X1736" s="0" t="s">
        <v>3700</v>
      </c>
      <c r="Y1736" s="0" t="s">
        <v>3605</v>
      </c>
      <c r="Z1736" s="0" t="s">
        <v>5786</v>
      </c>
      <c r="AA1736" s="0" t="s">
        <v>5787</v>
      </c>
      <c r="AB1736" s="0" t="s">
        <v>6521</v>
      </c>
      <c r="AC1736" s="0" t="s">
        <v>19</v>
      </c>
      <c r="AD1736" s="0" t="s">
        <v>19</v>
      </c>
      <c r="AE1736" s="0" t="s">
        <v>61</v>
      </c>
      <c r="AF1736" s="0" t="s">
        <v>22</v>
      </c>
      <c r="AG1736" s="0" t="s">
        <v>22</v>
      </c>
      <c r="AH1736" s="0" t="s">
        <v>22</v>
      </c>
      <c r="AI1736" s="0" t="s">
        <v>22</v>
      </c>
      <c r="AJ1736" s="0" t="s">
        <v>3721</v>
      </c>
      <c r="AK1736" s="0" t="s">
        <v>3721</v>
      </c>
    </row>
    <row customHeight="1" ht="11.25">
      <c r="A1737" s="0" t="s">
        <v>22</v>
      </c>
      <c r="B1737" s="0" t="s">
        <v>48</v>
      </c>
      <c r="C1737" s="0" t="s">
        <v>50</v>
      </c>
      <c r="D1737" s="0" t="s">
        <v>22</v>
      </c>
      <c r="E1737" s="0" t="s">
        <v>6523</v>
      </c>
      <c r="F1737" s="0" t="s">
        <v>1257</v>
      </c>
      <c r="G1737" s="0" t="s">
        <v>1472</v>
      </c>
      <c r="H1737" s="0" t="s">
        <v>1472</v>
      </c>
      <c r="I1737" s="0" t="s">
        <v>1473</v>
      </c>
      <c r="J1737" s="0" t="s">
        <v>4248</v>
      </c>
      <c r="K1737" s="0" t="s">
        <v>4249</v>
      </c>
      <c r="L1737" s="0" t="s">
        <v>976</v>
      </c>
      <c r="M1737" s="0" t="s">
        <v>976</v>
      </c>
      <c r="N1737" s="0" t="s">
        <v>98</v>
      </c>
      <c r="O1737" s="0" t="s">
        <v>1472</v>
      </c>
      <c r="P1737" s="0" t="s">
        <v>1472</v>
      </c>
      <c r="Q1737" s="0" t="s">
        <v>1473</v>
      </c>
      <c r="R1737" s="0" t="s">
        <v>4248</v>
      </c>
      <c r="S1737" s="0" t="s">
        <v>4249</v>
      </c>
      <c r="T1737" s="0" t="s">
        <v>3604</v>
      </c>
      <c r="U1737" s="0" t="s">
        <v>3707</v>
      </c>
      <c r="V1737" s="0" t="s">
        <v>3726</v>
      </c>
      <c r="W1737" s="0" t="s">
        <v>3607</v>
      </c>
      <c r="X1737" s="0" t="s">
        <v>3700</v>
      </c>
      <c r="Y1737" s="0" t="s">
        <v>3605</v>
      </c>
      <c r="Z1737" s="0" t="s">
        <v>4250</v>
      </c>
      <c r="AA1737" s="0" t="s">
        <v>4251</v>
      </c>
      <c r="AB1737" s="0" t="s">
        <v>4252</v>
      </c>
      <c r="AC1737" s="0" t="s">
        <v>19</v>
      </c>
      <c r="AD1737" s="0" t="s">
        <v>19</v>
      </c>
      <c r="AE1737" s="0" t="s">
        <v>61</v>
      </c>
      <c r="AF1737" s="0" t="s">
        <v>22</v>
      </c>
      <c r="AG1737" s="0" t="s">
        <v>22</v>
      </c>
      <c r="AH1737" s="0" t="s">
        <v>22</v>
      </c>
      <c r="AI1737" s="0" t="s">
        <v>22</v>
      </c>
      <c r="AJ1737" s="0" t="s">
        <v>4461</v>
      </c>
      <c r="AK1737" s="0" t="s">
        <v>4461</v>
      </c>
    </row>
    <row customHeight="1" ht="11.25">
      <c r="A1738" s="0" t="s">
        <v>22</v>
      </c>
      <c r="B1738" s="0" t="s">
        <v>48</v>
      </c>
      <c r="C1738" s="0" t="s">
        <v>50</v>
      </c>
      <c r="D1738" s="0" t="s">
        <v>22</v>
      </c>
      <c r="E1738" s="0" t="s">
        <v>6524</v>
      </c>
      <c r="F1738" s="0" t="s">
        <v>1257</v>
      </c>
      <c r="G1738" s="0" t="s">
        <v>169</v>
      </c>
      <c r="H1738" s="0" t="s">
        <v>169</v>
      </c>
      <c r="I1738" s="0" t="s">
        <v>170</v>
      </c>
      <c r="J1738" s="0" t="s">
        <v>4248</v>
      </c>
      <c r="K1738" s="0" t="s">
        <v>4254</v>
      </c>
      <c r="L1738" s="0" t="s">
        <v>976</v>
      </c>
      <c r="M1738" s="0" t="s">
        <v>976</v>
      </c>
      <c r="N1738" s="0" t="s">
        <v>98</v>
      </c>
      <c r="O1738" s="0" t="s">
        <v>169</v>
      </c>
      <c r="P1738" s="0" t="s">
        <v>169</v>
      </c>
      <c r="Q1738" s="0" t="s">
        <v>170</v>
      </c>
      <c r="R1738" s="0" t="s">
        <v>4248</v>
      </c>
      <c r="S1738" s="0" t="s">
        <v>4254</v>
      </c>
      <c r="T1738" s="0" t="s">
        <v>3604</v>
      </c>
      <c r="U1738" s="0" t="s">
        <v>3605</v>
      </c>
      <c r="V1738" s="0" t="s">
        <v>3726</v>
      </c>
      <c r="W1738" s="0" t="s">
        <v>3607</v>
      </c>
      <c r="X1738" s="0" t="s">
        <v>3700</v>
      </c>
      <c r="Y1738" s="0" t="s">
        <v>3605</v>
      </c>
      <c r="Z1738" s="0" t="s">
        <v>4250</v>
      </c>
      <c r="AA1738" s="0" t="s">
        <v>4251</v>
      </c>
      <c r="AB1738" s="0" t="s">
        <v>4252</v>
      </c>
      <c r="AC1738" s="0" t="s">
        <v>19</v>
      </c>
      <c r="AD1738" s="0" t="s">
        <v>19</v>
      </c>
      <c r="AE1738" s="0" t="s">
        <v>61</v>
      </c>
      <c r="AF1738" s="0" t="s">
        <v>22</v>
      </c>
      <c r="AG1738" s="0" t="s">
        <v>22</v>
      </c>
      <c r="AH1738" s="0" t="s">
        <v>22</v>
      </c>
      <c r="AI1738" s="0" t="s">
        <v>22</v>
      </c>
      <c r="AJ1738" s="0" t="s">
        <v>4461</v>
      </c>
      <c r="AK1738" s="0" t="s">
        <v>4461</v>
      </c>
    </row>
    <row customHeight="1" ht="11.25">
      <c r="A1739" s="0" t="s">
        <v>22</v>
      </c>
      <c r="B1739" s="0" t="s">
        <v>48</v>
      </c>
      <c r="C1739" s="0" t="s">
        <v>50</v>
      </c>
      <c r="D1739" s="0" t="s">
        <v>22</v>
      </c>
      <c r="E1739" s="0" t="s">
        <v>6525</v>
      </c>
      <c r="F1739" s="0" t="s">
        <v>1257</v>
      </c>
      <c r="G1739" s="0" t="s">
        <v>1472</v>
      </c>
      <c r="H1739" s="0" t="s">
        <v>1472</v>
      </c>
      <c r="I1739" s="0" t="s">
        <v>1473</v>
      </c>
      <c r="J1739" s="0" t="s">
        <v>4296</v>
      </c>
      <c r="K1739" s="0" t="s">
        <v>4297</v>
      </c>
      <c r="L1739" s="0" t="s">
        <v>976</v>
      </c>
      <c r="M1739" s="0" t="s">
        <v>976</v>
      </c>
      <c r="N1739" s="0" t="s">
        <v>98</v>
      </c>
      <c r="O1739" s="0" t="s">
        <v>1472</v>
      </c>
      <c r="P1739" s="0" t="s">
        <v>1472</v>
      </c>
      <c r="Q1739" s="0" t="s">
        <v>1473</v>
      </c>
      <c r="R1739" s="0" t="s">
        <v>4296</v>
      </c>
      <c r="S1739" s="0" t="s">
        <v>4297</v>
      </c>
      <c r="T1739" s="0" t="s">
        <v>3604</v>
      </c>
      <c r="U1739" s="0" t="s">
        <v>3707</v>
      </c>
      <c r="V1739" s="0" t="s">
        <v>3726</v>
      </c>
      <c r="W1739" s="0" t="s">
        <v>3607</v>
      </c>
      <c r="X1739" s="0" t="s">
        <v>3700</v>
      </c>
      <c r="Y1739" s="0" t="s">
        <v>3605</v>
      </c>
      <c r="Z1739" s="0" t="s">
        <v>4250</v>
      </c>
      <c r="AA1739" s="0" t="s">
        <v>4251</v>
      </c>
      <c r="AB1739" s="0" t="s">
        <v>4252</v>
      </c>
      <c r="AC1739" s="0" t="s">
        <v>19</v>
      </c>
      <c r="AD1739" s="0" t="s">
        <v>19</v>
      </c>
      <c r="AE1739" s="0" t="s">
        <v>61</v>
      </c>
      <c r="AF1739" s="0" t="s">
        <v>22</v>
      </c>
      <c r="AG1739" s="0" t="s">
        <v>22</v>
      </c>
      <c r="AH1739" s="0" t="s">
        <v>22</v>
      </c>
      <c r="AI1739" s="0" t="s">
        <v>22</v>
      </c>
      <c r="AJ1739" s="0" t="s">
        <v>4298</v>
      </c>
      <c r="AK1739" s="0" t="s">
        <v>4298</v>
      </c>
    </row>
    <row customHeight="1" ht="11.25">
      <c r="A1740" s="0" t="s">
        <v>22</v>
      </c>
      <c r="B1740" s="0" t="s">
        <v>48</v>
      </c>
      <c r="C1740" s="0" t="s">
        <v>50</v>
      </c>
      <c r="D1740" s="0" t="s">
        <v>22</v>
      </c>
      <c r="E1740" s="0" t="s">
        <v>6526</v>
      </c>
      <c r="F1740" s="0" t="s">
        <v>1257</v>
      </c>
      <c r="G1740" s="0" t="s">
        <v>169</v>
      </c>
      <c r="H1740" s="0" t="s">
        <v>169</v>
      </c>
      <c r="I1740" s="0" t="s">
        <v>170</v>
      </c>
      <c r="J1740" s="0" t="s">
        <v>4296</v>
      </c>
      <c r="K1740" s="0" t="s">
        <v>4300</v>
      </c>
      <c r="L1740" s="0" t="s">
        <v>976</v>
      </c>
      <c r="M1740" s="0" t="s">
        <v>976</v>
      </c>
      <c r="N1740" s="0" t="s">
        <v>98</v>
      </c>
      <c r="O1740" s="0" t="s">
        <v>169</v>
      </c>
      <c r="P1740" s="0" t="s">
        <v>169</v>
      </c>
      <c r="Q1740" s="0" t="s">
        <v>170</v>
      </c>
      <c r="R1740" s="0" t="s">
        <v>4296</v>
      </c>
      <c r="S1740" s="0" t="s">
        <v>4300</v>
      </c>
      <c r="T1740" s="0" t="s">
        <v>3604</v>
      </c>
      <c r="U1740" s="0" t="s">
        <v>3707</v>
      </c>
      <c r="V1740" s="0" t="s">
        <v>3726</v>
      </c>
      <c r="W1740" s="0" t="s">
        <v>3607</v>
      </c>
      <c r="X1740" s="0" t="s">
        <v>3700</v>
      </c>
      <c r="Y1740" s="0" t="s">
        <v>3605</v>
      </c>
      <c r="Z1740" s="0" t="s">
        <v>4250</v>
      </c>
      <c r="AA1740" s="0" t="s">
        <v>4251</v>
      </c>
      <c r="AB1740" s="0" t="s">
        <v>4252</v>
      </c>
      <c r="AC1740" s="0" t="s">
        <v>19</v>
      </c>
      <c r="AD1740" s="0" t="s">
        <v>19</v>
      </c>
      <c r="AE1740" s="0" t="s">
        <v>61</v>
      </c>
      <c r="AF1740" s="0" t="s">
        <v>22</v>
      </c>
      <c r="AG1740" s="0" t="s">
        <v>22</v>
      </c>
      <c r="AH1740" s="0" t="s">
        <v>22</v>
      </c>
      <c r="AI1740" s="0" t="s">
        <v>22</v>
      </c>
      <c r="AJ1740" s="0" t="s">
        <v>4298</v>
      </c>
      <c r="AK1740" s="0" t="s">
        <v>4298</v>
      </c>
    </row>
    <row customHeight="1" ht="11.25">
      <c r="A1741" s="0" t="s">
        <v>22</v>
      </c>
      <c r="B1741" s="0" t="s">
        <v>48</v>
      </c>
      <c r="C1741" s="0" t="s">
        <v>50</v>
      </c>
      <c r="D1741" s="0" t="s">
        <v>22</v>
      </c>
      <c r="E1741" s="0" t="s">
        <v>6527</v>
      </c>
      <c r="F1741" s="0" t="s">
        <v>1257</v>
      </c>
      <c r="G1741" s="0" t="s">
        <v>1472</v>
      </c>
      <c r="H1741" s="0" t="s">
        <v>1472</v>
      </c>
      <c r="I1741" s="0" t="s">
        <v>1473</v>
      </c>
      <c r="J1741" s="0" t="s">
        <v>4248</v>
      </c>
      <c r="K1741" s="0" t="s">
        <v>4249</v>
      </c>
      <c r="L1741" s="0" t="s">
        <v>976</v>
      </c>
      <c r="M1741" s="0" t="s">
        <v>976</v>
      </c>
      <c r="N1741" s="0" t="s">
        <v>98</v>
      </c>
      <c r="O1741" s="0" t="s">
        <v>1472</v>
      </c>
      <c r="P1741" s="0" t="s">
        <v>1472</v>
      </c>
      <c r="Q1741" s="0" t="s">
        <v>1473</v>
      </c>
      <c r="R1741" s="0" t="s">
        <v>4248</v>
      </c>
      <c r="S1741" s="0" t="s">
        <v>4249</v>
      </c>
      <c r="T1741" s="0" t="s">
        <v>3604</v>
      </c>
      <c r="U1741" s="0" t="s">
        <v>3707</v>
      </c>
      <c r="V1741" s="0" t="s">
        <v>3726</v>
      </c>
      <c r="W1741" s="0" t="s">
        <v>3607</v>
      </c>
      <c r="X1741" s="0" t="s">
        <v>3700</v>
      </c>
      <c r="Y1741" s="0" t="s">
        <v>3605</v>
      </c>
      <c r="Z1741" s="0" t="s">
        <v>4250</v>
      </c>
      <c r="AA1741" s="0" t="s">
        <v>4251</v>
      </c>
      <c r="AB1741" s="0" t="s">
        <v>4252</v>
      </c>
      <c r="AC1741" s="0" t="s">
        <v>19</v>
      </c>
      <c r="AD1741" s="0" t="s">
        <v>19</v>
      </c>
      <c r="AE1741" s="0" t="s">
        <v>61</v>
      </c>
      <c r="AF1741" s="0" t="s">
        <v>22</v>
      </c>
      <c r="AG1741" s="0" t="s">
        <v>22</v>
      </c>
      <c r="AH1741" s="0" t="s">
        <v>22</v>
      </c>
      <c r="AI1741" s="0" t="s">
        <v>22</v>
      </c>
      <c r="AJ1741" s="0" t="s">
        <v>4302</v>
      </c>
      <c r="AK1741" s="0" t="s">
        <v>4302</v>
      </c>
    </row>
    <row customHeight="1" ht="11.25">
      <c r="A1742" s="0" t="s">
        <v>22</v>
      </c>
      <c r="B1742" s="0" t="s">
        <v>48</v>
      </c>
      <c r="C1742" s="0" t="s">
        <v>50</v>
      </c>
      <c r="D1742" s="0" t="s">
        <v>22</v>
      </c>
      <c r="E1742" s="0" t="s">
        <v>6528</v>
      </c>
      <c r="F1742" s="0" t="s">
        <v>1257</v>
      </c>
      <c r="G1742" s="0" t="s">
        <v>169</v>
      </c>
      <c r="H1742" s="0" t="s">
        <v>169</v>
      </c>
      <c r="I1742" s="0" t="s">
        <v>170</v>
      </c>
      <c r="J1742" s="0" t="s">
        <v>4248</v>
      </c>
      <c r="K1742" s="0" t="s">
        <v>4254</v>
      </c>
      <c r="L1742" s="0" t="s">
        <v>976</v>
      </c>
      <c r="M1742" s="0" t="s">
        <v>976</v>
      </c>
      <c r="N1742" s="0" t="s">
        <v>98</v>
      </c>
      <c r="O1742" s="0" t="s">
        <v>169</v>
      </c>
      <c r="P1742" s="0" t="s">
        <v>169</v>
      </c>
      <c r="Q1742" s="0" t="s">
        <v>170</v>
      </c>
      <c r="R1742" s="0" t="s">
        <v>4248</v>
      </c>
      <c r="S1742" s="0" t="s">
        <v>4254</v>
      </c>
      <c r="T1742" s="0" t="s">
        <v>3604</v>
      </c>
      <c r="U1742" s="0" t="s">
        <v>3707</v>
      </c>
      <c r="V1742" s="0" t="s">
        <v>3726</v>
      </c>
      <c r="W1742" s="0" t="s">
        <v>3607</v>
      </c>
      <c r="X1742" s="0" t="s">
        <v>3700</v>
      </c>
      <c r="Y1742" s="0" t="s">
        <v>3605</v>
      </c>
      <c r="Z1742" s="0" t="s">
        <v>4250</v>
      </c>
      <c r="AA1742" s="0" t="s">
        <v>4251</v>
      </c>
      <c r="AB1742" s="0" t="s">
        <v>4252</v>
      </c>
      <c r="AC1742" s="0" t="s">
        <v>19</v>
      </c>
      <c r="AD1742" s="0" t="s">
        <v>19</v>
      </c>
      <c r="AE1742" s="0" t="s">
        <v>61</v>
      </c>
      <c r="AF1742" s="0" t="s">
        <v>22</v>
      </c>
      <c r="AG1742" s="0" t="s">
        <v>22</v>
      </c>
      <c r="AH1742" s="0" t="s">
        <v>22</v>
      </c>
      <c r="AI1742" s="0" t="s">
        <v>22</v>
      </c>
      <c r="AJ1742" s="0" t="s">
        <v>4302</v>
      </c>
      <c r="AK1742" s="0" t="s">
        <v>4302</v>
      </c>
    </row>
    <row customHeight="1" ht="11.25">
      <c r="A1743" s="0" t="s">
        <v>22</v>
      </c>
      <c r="B1743" s="0" t="s">
        <v>48</v>
      </c>
      <c r="C1743" s="0" t="s">
        <v>50</v>
      </c>
      <c r="D1743" s="0" t="s">
        <v>22</v>
      </c>
      <c r="E1743" s="0" t="s">
        <v>6529</v>
      </c>
      <c r="F1743" s="0" t="s">
        <v>1257</v>
      </c>
      <c r="G1743" s="0" t="s">
        <v>3550</v>
      </c>
      <c r="H1743" s="0" t="s">
        <v>3550</v>
      </c>
      <c r="I1743" s="0" t="s">
        <v>3551</v>
      </c>
      <c r="J1743" s="0" t="s">
        <v>6530</v>
      </c>
      <c r="K1743" s="0" t="s">
        <v>6531</v>
      </c>
      <c r="L1743" s="0" t="s">
        <v>6530</v>
      </c>
      <c r="M1743" s="0" t="s">
        <v>1261</v>
      </c>
      <c r="N1743" s="0" t="s">
        <v>98</v>
      </c>
      <c r="O1743" s="0" t="s">
        <v>3550</v>
      </c>
      <c r="P1743" s="0" t="s">
        <v>3550</v>
      </c>
      <c r="Q1743" s="0" t="s">
        <v>3551</v>
      </c>
      <c r="R1743" s="0" t="s">
        <v>6530</v>
      </c>
      <c r="S1743" s="0" t="s">
        <v>6531</v>
      </c>
      <c r="T1743" s="0" t="s">
        <v>3604</v>
      </c>
      <c r="U1743" s="0" t="s">
        <v>3605</v>
      </c>
      <c r="V1743" s="0" t="s">
        <v>3606</v>
      </c>
      <c r="W1743" s="0" t="s">
        <v>3607</v>
      </c>
      <c r="X1743" s="0" t="s">
        <v>3608</v>
      </c>
      <c r="Y1743" s="0" t="s">
        <v>3605</v>
      </c>
      <c r="Z1743" s="0" t="s">
        <v>1261</v>
      </c>
      <c r="AA1743" s="0" t="s">
        <v>3889</v>
      </c>
      <c r="AB1743" s="0" t="s">
        <v>6532</v>
      </c>
      <c r="AC1743" s="0" t="s">
        <v>19</v>
      </c>
      <c r="AD1743" s="0" t="s">
        <v>19</v>
      </c>
      <c r="AE1743" s="0" t="s">
        <v>61</v>
      </c>
      <c r="AF1743" s="0" t="s">
        <v>22</v>
      </c>
      <c r="AG1743" s="0" t="s">
        <v>22</v>
      </c>
      <c r="AH1743" s="0" t="s">
        <v>22</v>
      </c>
      <c r="AI1743" s="0" t="s">
        <v>22</v>
      </c>
      <c r="AJ1743" s="0" t="s">
        <v>3622</v>
      </c>
      <c r="AK1743" s="0" t="s">
        <v>3622</v>
      </c>
    </row>
    <row customHeight="1" ht="11.25">
      <c r="A1744" s="0" t="s">
        <v>22</v>
      </c>
      <c r="B1744" s="0" t="s">
        <v>48</v>
      </c>
      <c r="C1744" s="0" t="s">
        <v>50</v>
      </c>
      <c r="D1744" s="0" t="s">
        <v>22</v>
      </c>
      <c r="E1744" s="0" t="s">
        <v>6529</v>
      </c>
      <c r="F1744" s="0" t="s">
        <v>1257</v>
      </c>
      <c r="G1744" s="0" t="s">
        <v>162</v>
      </c>
      <c r="H1744" s="0" t="s">
        <v>162</v>
      </c>
      <c r="I1744" s="0" t="s">
        <v>163</v>
      </c>
      <c r="J1744" s="0" t="s">
        <v>6530</v>
      </c>
      <c r="K1744" s="0" t="s">
        <v>6533</v>
      </c>
      <c r="L1744" s="0" t="s">
        <v>6530</v>
      </c>
      <c r="M1744" s="0" t="s">
        <v>1261</v>
      </c>
      <c r="N1744" s="0" t="s">
        <v>98</v>
      </c>
      <c r="O1744" s="0" t="s">
        <v>162</v>
      </c>
      <c r="P1744" s="0" t="s">
        <v>162</v>
      </c>
      <c r="Q1744" s="0" t="s">
        <v>163</v>
      </c>
      <c r="R1744" s="0" t="s">
        <v>6530</v>
      </c>
      <c r="S1744" s="0" t="s">
        <v>6533</v>
      </c>
      <c r="T1744" s="0" t="s">
        <v>3604</v>
      </c>
      <c r="U1744" s="0" t="s">
        <v>3605</v>
      </c>
      <c r="V1744" s="0" t="s">
        <v>3606</v>
      </c>
      <c r="W1744" s="0" t="s">
        <v>3607</v>
      </c>
      <c r="X1744" s="0" t="s">
        <v>3608</v>
      </c>
      <c r="Y1744" s="0" t="s">
        <v>3605</v>
      </c>
      <c r="Z1744" s="0" t="s">
        <v>1261</v>
      </c>
      <c r="AA1744" s="0" t="s">
        <v>3889</v>
      </c>
      <c r="AB1744" s="0" t="s">
        <v>6532</v>
      </c>
      <c r="AC1744" s="0" t="s">
        <v>19</v>
      </c>
      <c r="AD1744" s="0" t="s">
        <v>19</v>
      </c>
      <c r="AE1744" s="0" t="s">
        <v>61</v>
      </c>
      <c r="AF1744" s="0" t="s">
        <v>22</v>
      </c>
      <c r="AG1744" s="0" t="s">
        <v>22</v>
      </c>
      <c r="AH1744" s="0" t="s">
        <v>22</v>
      </c>
      <c r="AI1744" s="0" t="s">
        <v>22</v>
      </c>
      <c r="AJ1744" s="0" t="s">
        <v>3622</v>
      </c>
      <c r="AK1744" s="0" t="s">
        <v>3622</v>
      </c>
    </row>
    <row customHeight="1" ht="11.25">
      <c r="A1745" s="0" t="s">
        <v>22</v>
      </c>
      <c r="B1745" s="0" t="s">
        <v>48</v>
      </c>
      <c r="C1745" s="0" t="s">
        <v>50</v>
      </c>
      <c r="D1745" s="0" t="s">
        <v>22</v>
      </c>
      <c r="E1745" s="0" t="s">
        <v>6534</v>
      </c>
      <c r="F1745" s="0" t="s">
        <v>1257</v>
      </c>
      <c r="G1745" s="0" t="s">
        <v>172</v>
      </c>
      <c r="H1745" s="0" t="s">
        <v>172</v>
      </c>
      <c r="I1745" s="0" t="s">
        <v>173</v>
      </c>
      <c r="J1745" s="0" t="s">
        <v>6535</v>
      </c>
      <c r="K1745" s="0" t="s">
        <v>6536</v>
      </c>
      <c r="L1745" s="0" t="s">
        <v>976</v>
      </c>
      <c r="M1745" s="0" t="s">
        <v>976</v>
      </c>
      <c r="N1745" s="0" t="s">
        <v>98</v>
      </c>
      <c r="O1745" s="0" t="s">
        <v>172</v>
      </c>
      <c r="P1745" s="0" t="s">
        <v>172</v>
      </c>
      <c r="Q1745" s="0" t="s">
        <v>173</v>
      </c>
      <c r="R1745" s="0" t="s">
        <v>6535</v>
      </c>
      <c r="S1745" s="0" t="s">
        <v>6536</v>
      </c>
      <c r="T1745" s="0" t="s">
        <v>3604</v>
      </c>
      <c r="U1745" s="0" t="s">
        <v>3707</v>
      </c>
      <c r="V1745" s="0" t="s">
        <v>3726</v>
      </c>
      <c r="W1745" s="0" t="s">
        <v>3607</v>
      </c>
      <c r="X1745" s="0" t="s">
        <v>3608</v>
      </c>
      <c r="Y1745" s="0" t="s">
        <v>3605</v>
      </c>
      <c r="Z1745" s="0" t="s">
        <v>6537</v>
      </c>
      <c r="AA1745" s="0" t="s">
        <v>6538</v>
      </c>
      <c r="AB1745" s="0" t="s">
        <v>6539</v>
      </c>
      <c r="AC1745" s="0" t="s">
        <v>19</v>
      </c>
      <c r="AD1745" s="0" t="s">
        <v>19</v>
      </c>
      <c r="AE1745" s="0" t="s">
        <v>61</v>
      </c>
      <c r="AF1745" s="0" t="s">
        <v>22</v>
      </c>
      <c r="AG1745" s="0" t="s">
        <v>22</v>
      </c>
      <c r="AH1745" s="0" t="s">
        <v>22</v>
      </c>
      <c r="AI1745" s="0" t="s">
        <v>22</v>
      </c>
      <c r="AJ1745" s="0" t="s">
        <v>101</v>
      </c>
      <c r="AK1745" s="0" t="s">
        <v>101</v>
      </c>
    </row>
    <row customHeight="1" ht="11.25">
      <c r="A1746" s="0" t="s">
        <v>22</v>
      </c>
      <c r="B1746" s="0" t="s">
        <v>48</v>
      </c>
      <c r="C1746" s="0" t="s">
        <v>50</v>
      </c>
      <c r="D1746" s="0" t="s">
        <v>22</v>
      </c>
      <c r="E1746" s="0" t="s">
        <v>6534</v>
      </c>
      <c r="F1746" s="0" t="s">
        <v>1257</v>
      </c>
      <c r="G1746" s="0" t="s">
        <v>172</v>
      </c>
      <c r="H1746" s="0" t="s">
        <v>172</v>
      </c>
      <c r="I1746" s="0" t="s">
        <v>173</v>
      </c>
      <c r="J1746" s="0" t="s">
        <v>6535</v>
      </c>
      <c r="K1746" s="0" t="s">
        <v>6536</v>
      </c>
      <c r="L1746" s="0" t="s">
        <v>976</v>
      </c>
      <c r="M1746" s="0" t="s">
        <v>976</v>
      </c>
      <c r="N1746" s="0" t="s">
        <v>98</v>
      </c>
      <c r="O1746" s="0" t="s">
        <v>172</v>
      </c>
      <c r="P1746" s="0" t="s">
        <v>172</v>
      </c>
      <c r="Q1746" s="0" t="s">
        <v>173</v>
      </c>
      <c r="R1746" s="0" t="s">
        <v>6535</v>
      </c>
      <c r="S1746" s="0" t="s">
        <v>6536</v>
      </c>
      <c r="T1746" s="0" t="s">
        <v>3604</v>
      </c>
      <c r="U1746" s="0" t="s">
        <v>3707</v>
      </c>
      <c r="V1746" s="0" t="s">
        <v>3726</v>
      </c>
      <c r="W1746" s="0" t="s">
        <v>3607</v>
      </c>
      <c r="X1746" s="0" t="s">
        <v>3608</v>
      </c>
      <c r="Y1746" s="0" t="s">
        <v>3605</v>
      </c>
      <c r="Z1746" s="0" t="s">
        <v>6537</v>
      </c>
      <c r="AA1746" s="0" t="s">
        <v>6538</v>
      </c>
      <c r="AB1746" s="0" t="s">
        <v>6539</v>
      </c>
      <c r="AC1746" s="0" t="s">
        <v>19</v>
      </c>
      <c r="AD1746" s="0" t="s">
        <v>19</v>
      </c>
      <c r="AE1746" s="0" t="s">
        <v>61</v>
      </c>
      <c r="AF1746" s="0" t="s">
        <v>22</v>
      </c>
      <c r="AG1746" s="0" t="s">
        <v>22</v>
      </c>
      <c r="AH1746" s="0" t="s">
        <v>22</v>
      </c>
      <c r="AI1746" s="0" t="s">
        <v>22</v>
      </c>
      <c r="AJ1746" s="0" t="s">
        <v>101</v>
      </c>
      <c r="AK1746" s="0" t="s">
        <v>101</v>
      </c>
    </row>
    <row customHeight="1" ht="11.25">
      <c r="A1747" s="0" t="s">
        <v>22</v>
      </c>
      <c r="B1747" s="0" t="s">
        <v>48</v>
      </c>
      <c r="C1747" s="0" t="s">
        <v>50</v>
      </c>
      <c r="D1747" s="0" t="s">
        <v>22</v>
      </c>
      <c r="E1747" s="0" t="s">
        <v>6540</v>
      </c>
      <c r="F1747" s="0" t="s">
        <v>1257</v>
      </c>
      <c r="G1747" s="0" t="s">
        <v>3550</v>
      </c>
      <c r="H1747" s="0" t="s">
        <v>3550</v>
      </c>
      <c r="I1747" s="0" t="s">
        <v>3551</v>
      </c>
      <c r="J1747" s="0" t="s">
        <v>6541</v>
      </c>
      <c r="K1747" s="0" t="s">
        <v>6542</v>
      </c>
      <c r="L1747" s="0" t="s">
        <v>6541</v>
      </c>
      <c r="M1747" s="0" t="s">
        <v>1261</v>
      </c>
      <c r="N1747" s="0" t="s">
        <v>98</v>
      </c>
      <c r="O1747" s="0" t="s">
        <v>3550</v>
      </c>
      <c r="P1747" s="0" t="s">
        <v>3550</v>
      </c>
      <c r="Q1747" s="0" t="s">
        <v>3551</v>
      </c>
      <c r="R1747" s="0" t="s">
        <v>6541</v>
      </c>
      <c r="S1747" s="0" t="s">
        <v>6542</v>
      </c>
      <c r="T1747" s="0" t="s">
        <v>3604</v>
      </c>
      <c r="U1747" s="0" t="s">
        <v>3605</v>
      </c>
      <c r="V1747" s="0" t="s">
        <v>3606</v>
      </c>
      <c r="W1747" s="0" t="s">
        <v>3607</v>
      </c>
      <c r="X1747" s="0" t="s">
        <v>3608</v>
      </c>
      <c r="Y1747" s="0" t="s">
        <v>3605</v>
      </c>
      <c r="Z1747" s="0" t="s">
        <v>1261</v>
      </c>
      <c r="AA1747" s="0" t="s">
        <v>4098</v>
      </c>
      <c r="AB1747" s="0" t="s">
        <v>6543</v>
      </c>
      <c r="AC1747" s="0" t="s">
        <v>19</v>
      </c>
      <c r="AD1747" s="0" t="s">
        <v>19</v>
      </c>
      <c r="AE1747" s="0" t="s">
        <v>61</v>
      </c>
      <c r="AF1747" s="0" t="s">
        <v>22</v>
      </c>
      <c r="AG1747" s="0" t="s">
        <v>22</v>
      </c>
      <c r="AH1747" s="0" t="s">
        <v>22</v>
      </c>
      <c r="AI1747" s="0" t="s">
        <v>22</v>
      </c>
      <c r="AJ1747" s="0" t="s">
        <v>3622</v>
      </c>
      <c r="AK1747" s="0" t="s">
        <v>3622</v>
      </c>
    </row>
    <row customHeight="1" ht="11.25">
      <c r="A1748" s="0" t="s">
        <v>22</v>
      </c>
      <c r="B1748" s="0" t="s">
        <v>48</v>
      </c>
      <c r="C1748" s="0" t="s">
        <v>50</v>
      </c>
      <c r="D1748" s="0" t="s">
        <v>22</v>
      </c>
      <c r="E1748" s="0" t="s">
        <v>6540</v>
      </c>
      <c r="F1748" s="0" t="s">
        <v>1257</v>
      </c>
      <c r="G1748" s="0" t="s">
        <v>162</v>
      </c>
      <c r="H1748" s="0" t="s">
        <v>162</v>
      </c>
      <c r="I1748" s="0" t="s">
        <v>163</v>
      </c>
      <c r="J1748" s="0" t="s">
        <v>6541</v>
      </c>
      <c r="K1748" s="0" t="s">
        <v>6544</v>
      </c>
      <c r="L1748" s="0" t="s">
        <v>6541</v>
      </c>
      <c r="M1748" s="0" t="s">
        <v>1261</v>
      </c>
      <c r="N1748" s="0" t="s">
        <v>98</v>
      </c>
      <c r="O1748" s="0" t="s">
        <v>162</v>
      </c>
      <c r="P1748" s="0" t="s">
        <v>162</v>
      </c>
      <c r="Q1748" s="0" t="s">
        <v>163</v>
      </c>
      <c r="R1748" s="0" t="s">
        <v>6541</v>
      </c>
      <c r="S1748" s="0" t="s">
        <v>6544</v>
      </c>
      <c r="T1748" s="0" t="s">
        <v>3604</v>
      </c>
      <c r="U1748" s="0" t="s">
        <v>3605</v>
      </c>
      <c r="V1748" s="0" t="s">
        <v>3606</v>
      </c>
      <c r="W1748" s="0" t="s">
        <v>3607</v>
      </c>
      <c r="X1748" s="0" t="s">
        <v>3608</v>
      </c>
      <c r="Y1748" s="0" t="s">
        <v>3605</v>
      </c>
      <c r="Z1748" s="0" t="s">
        <v>1261</v>
      </c>
      <c r="AA1748" s="0" t="s">
        <v>4098</v>
      </c>
      <c r="AB1748" s="0" t="s">
        <v>6543</v>
      </c>
      <c r="AC1748" s="0" t="s">
        <v>19</v>
      </c>
      <c r="AD1748" s="0" t="s">
        <v>19</v>
      </c>
      <c r="AE1748" s="0" t="s">
        <v>61</v>
      </c>
      <c r="AF1748" s="0" t="s">
        <v>22</v>
      </c>
      <c r="AG1748" s="0" t="s">
        <v>22</v>
      </c>
      <c r="AH1748" s="0" t="s">
        <v>22</v>
      </c>
      <c r="AI1748" s="0" t="s">
        <v>22</v>
      </c>
      <c r="AJ1748" s="0" t="s">
        <v>3622</v>
      </c>
      <c r="AK1748" s="0" t="s">
        <v>3622</v>
      </c>
    </row>
    <row customHeight="1" ht="11.25">
      <c r="A1749" s="0" t="s">
        <v>22</v>
      </c>
      <c r="B1749" s="0" t="s">
        <v>48</v>
      </c>
      <c r="C1749" s="0" t="s">
        <v>50</v>
      </c>
      <c r="D1749" s="0" t="s">
        <v>22</v>
      </c>
      <c r="E1749" s="0" t="s">
        <v>6545</v>
      </c>
      <c r="F1749" s="0" t="s">
        <v>1257</v>
      </c>
      <c r="G1749" s="0" t="s">
        <v>1472</v>
      </c>
      <c r="H1749" s="0" t="s">
        <v>1472</v>
      </c>
      <c r="I1749" s="0" t="s">
        <v>1473</v>
      </c>
      <c r="J1749" s="0" t="s">
        <v>6546</v>
      </c>
      <c r="K1749" s="0" t="s">
        <v>6547</v>
      </c>
      <c r="L1749" s="0" t="s">
        <v>976</v>
      </c>
      <c r="M1749" s="0" t="s">
        <v>976</v>
      </c>
      <c r="N1749" s="0" t="s">
        <v>98</v>
      </c>
      <c r="O1749" s="0" t="s">
        <v>1472</v>
      </c>
      <c r="P1749" s="0" t="s">
        <v>1472</v>
      </c>
      <c r="Q1749" s="0" t="s">
        <v>1473</v>
      </c>
      <c r="R1749" s="0" t="s">
        <v>6546</v>
      </c>
      <c r="S1749" s="0" t="s">
        <v>6547</v>
      </c>
      <c r="T1749" s="0" t="s">
        <v>3604</v>
      </c>
      <c r="U1749" s="0" t="s">
        <v>3707</v>
      </c>
      <c r="V1749" s="0" t="s">
        <v>3726</v>
      </c>
      <c r="W1749" s="0" t="s">
        <v>3607</v>
      </c>
      <c r="X1749" s="0" t="s">
        <v>3700</v>
      </c>
      <c r="Y1749" s="0" t="s">
        <v>3605</v>
      </c>
      <c r="Z1749" s="0" t="s">
        <v>4250</v>
      </c>
      <c r="AA1749" s="0" t="s">
        <v>4251</v>
      </c>
      <c r="AB1749" s="0" t="s">
        <v>4252</v>
      </c>
      <c r="AC1749" s="0" t="s">
        <v>19</v>
      </c>
      <c r="AD1749" s="0" t="s">
        <v>19</v>
      </c>
      <c r="AE1749" s="0" t="s">
        <v>61</v>
      </c>
      <c r="AF1749" s="0" t="s">
        <v>22</v>
      </c>
      <c r="AG1749" s="0" t="s">
        <v>22</v>
      </c>
      <c r="AH1749" s="0" t="s">
        <v>22</v>
      </c>
      <c r="AI1749" s="0" t="s">
        <v>22</v>
      </c>
      <c r="AJ1749" s="0" t="s">
        <v>6548</v>
      </c>
      <c r="AK1749" s="0" t="s">
        <v>6548</v>
      </c>
    </row>
    <row customHeight="1" ht="11.25">
      <c r="A1750" s="0" t="s">
        <v>22</v>
      </c>
      <c r="B1750" s="0" t="s">
        <v>48</v>
      </c>
      <c r="C1750" s="0" t="s">
        <v>50</v>
      </c>
      <c r="D1750" s="0" t="s">
        <v>22</v>
      </c>
      <c r="E1750" s="0" t="s">
        <v>6549</v>
      </c>
      <c r="F1750" s="0" t="s">
        <v>1257</v>
      </c>
      <c r="G1750" s="0" t="s">
        <v>169</v>
      </c>
      <c r="H1750" s="0" t="s">
        <v>169</v>
      </c>
      <c r="I1750" s="0" t="s">
        <v>170</v>
      </c>
      <c r="J1750" s="0" t="s">
        <v>6546</v>
      </c>
      <c r="K1750" s="0" t="s">
        <v>6550</v>
      </c>
      <c r="L1750" s="0" t="s">
        <v>976</v>
      </c>
      <c r="M1750" s="0" t="s">
        <v>976</v>
      </c>
      <c r="N1750" s="0" t="s">
        <v>98</v>
      </c>
      <c r="O1750" s="0" t="s">
        <v>169</v>
      </c>
      <c r="P1750" s="0" t="s">
        <v>169</v>
      </c>
      <c r="Q1750" s="0" t="s">
        <v>170</v>
      </c>
      <c r="R1750" s="0" t="s">
        <v>6546</v>
      </c>
      <c r="S1750" s="0" t="s">
        <v>6550</v>
      </c>
      <c r="T1750" s="0" t="s">
        <v>3604</v>
      </c>
      <c r="U1750" s="0" t="s">
        <v>3707</v>
      </c>
      <c r="V1750" s="0" t="s">
        <v>3726</v>
      </c>
      <c r="W1750" s="0" t="s">
        <v>3607</v>
      </c>
      <c r="X1750" s="0" t="s">
        <v>3700</v>
      </c>
      <c r="Y1750" s="0" t="s">
        <v>3605</v>
      </c>
      <c r="Z1750" s="0" t="s">
        <v>4250</v>
      </c>
      <c r="AA1750" s="0" t="s">
        <v>4251</v>
      </c>
      <c r="AB1750" s="0" t="s">
        <v>4252</v>
      </c>
      <c r="AC1750" s="0" t="s">
        <v>19</v>
      </c>
      <c r="AD1750" s="0" t="s">
        <v>19</v>
      </c>
      <c r="AE1750" s="0" t="s">
        <v>61</v>
      </c>
      <c r="AF1750" s="0" t="s">
        <v>22</v>
      </c>
      <c r="AG1750" s="0" t="s">
        <v>22</v>
      </c>
      <c r="AH1750" s="0" t="s">
        <v>22</v>
      </c>
      <c r="AI1750" s="0" t="s">
        <v>22</v>
      </c>
      <c r="AJ1750" s="0" t="s">
        <v>6551</v>
      </c>
      <c r="AK1750" s="0" t="s">
        <v>6551</v>
      </c>
    </row>
    <row customHeight="1" ht="11.25">
      <c r="A1751" s="0" t="s">
        <v>22</v>
      </c>
      <c r="B1751" s="0" t="s">
        <v>48</v>
      </c>
      <c r="C1751" s="0" t="s">
        <v>50</v>
      </c>
      <c r="D1751" s="0" t="s">
        <v>22</v>
      </c>
      <c r="E1751" s="0" t="s">
        <v>6552</v>
      </c>
      <c r="F1751" s="0" t="s">
        <v>1257</v>
      </c>
      <c r="G1751" s="0" t="s">
        <v>192</v>
      </c>
      <c r="H1751" s="0" t="s">
        <v>192</v>
      </c>
      <c r="I1751" s="0" t="s">
        <v>193</v>
      </c>
      <c r="J1751" s="0" t="s">
        <v>6553</v>
      </c>
      <c r="K1751" s="0" t="s">
        <v>6554</v>
      </c>
      <c r="L1751" s="0" t="s">
        <v>6555</v>
      </c>
      <c r="M1751" s="0" t="s">
        <v>976</v>
      </c>
      <c r="N1751" s="0" t="s">
        <v>98</v>
      </c>
      <c r="O1751" s="0" t="s">
        <v>192</v>
      </c>
      <c r="P1751" s="0" t="s">
        <v>192</v>
      </c>
      <c r="Q1751" s="0" t="s">
        <v>193</v>
      </c>
      <c r="R1751" s="0" t="s">
        <v>6553</v>
      </c>
      <c r="S1751" s="0" t="s">
        <v>6554</v>
      </c>
      <c r="T1751" s="0" t="s">
        <v>3604</v>
      </c>
      <c r="U1751" s="0" t="s">
        <v>3605</v>
      </c>
      <c r="V1751" s="0" t="s">
        <v>3606</v>
      </c>
      <c r="W1751" s="0" t="s">
        <v>3607</v>
      </c>
      <c r="X1751" s="0" t="s">
        <v>3608</v>
      </c>
      <c r="Y1751" s="0" t="s">
        <v>3605</v>
      </c>
      <c r="Z1751" s="0" t="s">
        <v>6556</v>
      </c>
      <c r="AA1751" s="0" t="s">
        <v>3896</v>
      </c>
      <c r="AB1751" s="0" t="s">
        <v>6557</v>
      </c>
      <c r="AC1751" s="0" t="s">
        <v>19</v>
      </c>
      <c r="AD1751" s="0" t="s">
        <v>19</v>
      </c>
      <c r="AE1751" s="0" t="s">
        <v>61</v>
      </c>
      <c r="AF1751" s="0" t="s">
        <v>22</v>
      </c>
      <c r="AG1751" s="0" t="s">
        <v>22</v>
      </c>
      <c r="AH1751" s="0" t="s">
        <v>22</v>
      </c>
      <c r="AI1751" s="0" t="s">
        <v>22</v>
      </c>
      <c r="AJ1751" s="0" t="s">
        <v>3622</v>
      </c>
      <c r="AK1751" s="0" t="s">
        <v>3622</v>
      </c>
    </row>
    <row customHeight="1" ht="11.25">
      <c r="A1752" s="0" t="s">
        <v>22</v>
      </c>
      <c r="B1752" s="0" t="s">
        <v>48</v>
      </c>
      <c r="C1752" s="0" t="s">
        <v>50</v>
      </c>
      <c r="D1752" s="0" t="s">
        <v>22</v>
      </c>
      <c r="E1752" s="0" t="s">
        <v>6552</v>
      </c>
      <c r="F1752" s="0" t="s">
        <v>1257</v>
      </c>
      <c r="G1752" s="0" t="s">
        <v>192</v>
      </c>
      <c r="H1752" s="0" t="s">
        <v>192</v>
      </c>
      <c r="I1752" s="0" t="s">
        <v>193</v>
      </c>
      <c r="J1752" s="0" t="s">
        <v>6553</v>
      </c>
      <c r="K1752" s="0" t="s">
        <v>6554</v>
      </c>
      <c r="L1752" s="0" t="s">
        <v>6555</v>
      </c>
      <c r="M1752" s="0" t="s">
        <v>976</v>
      </c>
      <c r="N1752" s="0" t="s">
        <v>98</v>
      </c>
      <c r="O1752" s="0" t="s">
        <v>192</v>
      </c>
      <c r="P1752" s="0" t="s">
        <v>192</v>
      </c>
      <c r="Q1752" s="0" t="s">
        <v>193</v>
      </c>
      <c r="R1752" s="0" t="s">
        <v>6553</v>
      </c>
      <c r="S1752" s="0" t="s">
        <v>6554</v>
      </c>
      <c r="T1752" s="0" t="s">
        <v>3604</v>
      </c>
      <c r="U1752" s="0" t="s">
        <v>3605</v>
      </c>
      <c r="V1752" s="0" t="s">
        <v>3606</v>
      </c>
      <c r="W1752" s="0" t="s">
        <v>3607</v>
      </c>
      <c r="X1752" s="0" t="s">
        <v>3608</v>
      </c>
      <c r="Y1752" s="0" t="s">
        <v>3605</v>
      </c>
      <c r="Z1752" s="0" t="s">
        <v>6556</v>
      </c>
      <c r="AA1752" s="0" t="s">
        <v>3896</v>
      </c>
      <c r="AB1752" s="0" t="s">
        <v>6557</v>
      </c>
      <c r="AC1752" s="0" t="s">
        <v>19</v>
      </c>
      <c r="AD1752" s="0" t="s">
        <v>19</v>
      </c>
      <c r="AE1752" s="0" t="s">
        <v>61</v>
      </c>
      <c r="AF1752" s="0" t="s">
        <v>22</v>
      </c>
      <c r="AG1752" s="0" t="s">
        <v>22</v>
      </c>
      <c r="AH1752" s="0" t="s">
        <v>22</v>
      </c>
      <c r="AI1752" s="0" t="s">
        <v>22</v>
      </c>
      <c r="AJ1752" s="0" t="s">
        <v>3622</v>
      </c>
      <c r="AK1752" s="0" t="s">
        <v>3622</v>
      </c>
    </row>
    <row customHeight="1" ht="11.25">
      <c r="A1753" s="0" t="s">
        <v>22</v>
      </c>
      <c r="B1753" s="0" t="s">
        <v>48</v>
      </c>
      <c r="C1753" s="0" t="s">
        <v>50</v>
      </c>
      <c r="D1753" s="0" t="s">
        <v>22</v>
      </c>
      <c r="E1753" s="0" t="s">
        <v>6558</v>
      </c>
      <c r="F1753" s="0" t="s">
        <v>1257</v>
      </c>
      <c r="G1753" s="0" t="s">
        <v>192</v>
      </c>
      <c r="H1753" s="0" t="s">
        <v>192</v>
      </c>
      <c r="I1753" s="0" t="s">
        <v>193</v>
      </c>
      <c r="J1753" s="0" t="s">
        <v>6553</v>
      </c>
      <c r="K1753" s="0" t="s">
        <v>6554</v>
      </c>
      <c r="L1753" s="0" t="s">
        <v>6555</v>
      </c>
      <c r="M1753" s="0" t="s">
        <v>976</v>
      </c>
      <c r="N1753" s="0" t="s">
        <v>98</v>
      </c>
      <c r="O1753" s="0" t="s">
        <v>192</v>
      </c>
      <c r="P1753" s="0" t="s">
        <v>192</v>
      </c>
      <c r="Q1753" s="0" t="s">
        <v>193</v>
      </c>
      <c r="R1753" s="0" t="s">
        <v>6553</v>
      </c>
      <c r="S1753" s="0" t="s">
        <v>6554</v>
      </c>
      <c r="T1753" s="0" t="s">
        <v>3604</v>
      </c>
      <c r="U1753" s="0" t="s">
        <v>3605</v>
      </c>
      <c r="V1753" s="0" t="s">
        <v>3606</v>
      </c>
      <c r="W1753" s="0" t="s">
        <v>3607</v>
      </c>
      <c r="X1753" s="0" t="s">
        <v>3608</v>
      </c>
      <c r="Y1753" s="0" t="s">
        <v>3605</v>
      </c>
      <c r="Z1753" s="0" t="s">
        <v>5328</v>
      </c>
      <c r="AA1753" s="0" t="s">
        <v>4098</v>
      </c>
      <c r="AB1753" s="0" t="s">
        <v>6559</v>
      </c>
      <c r="AC1753" s="0" t="s">
        <v>19</v>
      </c>
      <c r="AD1753" s="0" t="s">
        <v>19</v>
      </c>
      <c r="AE1753" s="0" t="s">
        <v>61</v>
      </c>
      <c r="AF1753" s="0" t="s">
        <v>22</v>
      </c>
      <c r="AG1753" s="0" t="s">
        <v>22</v>
      </c>
      <c r="AH1753" s="0" t="s">
        <v>22</v>
      </c>
      <c r="AI1753" s="0" t="s">
        <v>22</v>
      </c>
      <c r="AJ1753" s="0" t="s">
        <v>3622</v>
      </c>
      <c r="AK1753" s="0" t="s">
        <v>3622</v>
      </c>
    </row>
    <row customHeight="1" ht="11.25">
      <c r="A1754" s="0" t="s">
        <v>22</v>
      </c>
      <c r="B1754" s="0" t="s">
        <v>48</v>
      </c>
      <c r="C1754" s="0" t="s">
        <v>50</v>
      </c>
      <c r="D1754" s="0" t="s">
        <v>22</v>
      </c>
      <c r="E1754" s="0" t="s">
        <v>6558</v>
      </c>
      <c r="F1754" s="0" t="s">
        <v>1257</v>
      </c>
      <c r="G1754" s="0" t="s">
        <v>192</v>
      </c>
      <c r="H1754" s="0" t="s">
        <v>192</v>
      </c>
      <c r="I1754" s="0" t="s">
        <v>193</v>
      </c>
      <c r="J1754" s="0" t="s">
        <v>6553</v>
      </c>
      <c r="K1754" s="0" t="s">
        <v>6554</v>
      </c>
      <c r="L1754" s="0" t="s">
        <v>6555</v>
      </c>
      <c r="M1754" s="0" t="s">
        <v>976</v>
      </c>
      <c r="N1754" s="0" t="s">
        <v>98</v>
      </c>
      <c r="O1754" s="0" t="s">
        <v>192</v>
      </c>
      <c r="P1754" s="0" t="s">
        <v>192</v>
      </c>
      <c r="Q1754" s="0" t="s">
        <v>193</v>
      </c>
      <c r="R1754" s="0" t="s">
        <v>6553</v>
      </c>
      <c r="S1754" s="0" t="s">
        <v>6554</v>
      </c>
      <c r="T1754" s="0" t="s">
        <v>3604</v>
      </c>
      <c r="U1754" s="0" t="s">
        <v>3605</v>
      </c>
      <c r="V1754" s="0" t="s">
        <v>3606</v>
      </c>
      <c r="W1754" s="0" t="s">
        <v>3607</v>
      </c>
      <c r="X1754" s="0" t="s">
        <v>3608</v>
      </c>
      <c r="Y1754" s="0" t="s">
        <v>3605</v>
      </c>
      <c r="Z1754" s="0" t="s">
        <v>5328</v>
      </c>
      <c r="AA1754" s="0" t="s">
        <v>4098</v>
      </c>
      <c r="AB1754" s="0" t="s">
        <v>6559</v>
      </c>
      <c r="AC1754" s="0" t="s">
        <v>19</v>
      </c>
      <c r="AD1754" s="0" t="s">
        <v>19</v>
      </c>
      <c r="AE1754" s="0" t="s">
        <v>61</v>
      </c>
      <c r="AF1754" s="0" t="s">
        <v>22</v>
      </c>
      <c r="AG1754" s="0" t="s">
        <v>22</v>
      </c>
      <c r="AH1754" s="0" t="s">
        <v>22</v>
      </c>
      <c r="AI1754" s="0" t="s">
        <v>22</v>
      </c>
      <c r="AJ1754" s="0" t="s">
        <v>3622</v>
      </c>
      <c r="AK1754" s="0" t="s">
        <v>3622</v>
      </c>
    </row>
    <row customHeight="1" ht="11.25">
      <c r="A1755" s="0" t="s">
        <v>22</v>
      </c>
      <c r="B1755" s="0" t="s">
        <v>48</v>
      </c>
      <c r="C1755" s="0" t="s">
        <v>50</v>
      </c>
      <c r="D1755" s="0" t="s">
        <v>22</v>
      </c>
      <c r="E1755" s="0" t="s">
        <v>6560</v>
      </c>
      <c r="F1755" s="0" t="s">
        <v>1257</v>
      </c>
      <c r="G1755" s="0" t="s">
        <v>1581</v>
      </c>
      <c r="H1755" s="0" t="s">
        <v>1581</v>
      </c>
      <c r="I1755" s="0" t="s">
        <v>1582</v>
      </c>
      <c r="J1755" s="0" t="s">
        <v>6561</v>
      </c>
      <c r="K1755" s="0" t="s">
        <v>6562</v>
      </c>
      <c r="L1755" s="0" t="s">
        <v>6563</v>
      </c>
      <c r="M1755" s="0" t="s">
        <v>6564</v>
      </c>
      <c r="N1755" s="0" t="s">
        <v>98</v>
      </c>
      <c r="O1755" s="0" t="s">
        <v>1581</v>
      </c>
      <c r="P1755" s="0" t="s">
        <v>1581</v>
      </c>
      <c r="Q1755" s="0" t="s">
        <v>1582</v>
      </c>
      <c r="R1755" s="0" t="s">
        <v>6561</v>
      </c>
      <c r="S1755" s="0" t="s">
        <v>6562</v>
      </c>
      <c r="T1755" s="0" t="s">
        <v>3604</v>
      </c>
      <c r="U1755" s="0" t="s">
        <v>3605</v>
      </c>
      <c r="V1755" s="0" t="s">
        <v>3606</v>
      </c>
      <c r="W1755" s="0" t="s">
        <v>3607</v>
      </c>
      <c r="X1755" s="0" t="s">
        <v>3608</v>
      </c>
      <c r="Y1755" s="0" t="s">
        <v>3605</v>
      </c>
      <c r="Z1755" s="0" t="s">
        <v>3931</v>
      </c>
      <c r="AA1755" s="0" t="s">
        <v>6565</v>
      </c>
      <c r="AB1755" s="0" t="s">
        <v>6566</v>
      </c>
      <c r="AC1755" s="0" t="s">
        <v>19</v>
      </c>
      <c r="AD1755" s="0" t="s">
        <v>19</v>
      </c>
      <c r="AE1755" s="0" t="s">
        <v>61</v>
      </c>
      <c r="AF1755" s="0" t="s">
        <v>22</v>
      </c>
      <c r="AG1755" s="0" t="s">
        <v>22</v>
      </c>
      <c r="AH1755" s="0" t="s">
        <v>22</v>
      </c>
      <c r="AI1755" s="0" t="s">
        <v>22</v>
      </c>
      <c r="AJ1755" s="0" t="s">
        <v>5763</v>
      </c>
      <c r="AK1755" s="0" t="s">
        <v>5763</v>
      </c>
    </row>
    <row customHeight="1" ht="11.25">
      <c r="A1756" s="0" t="s">
        <v>22</v>
      </c>
      <c r="B1756" s="0" t="s">
        <v>48</v>
      </c>
      <c r="C1756" s="0" t="s">
        <v>50</v>
      </c>
      <c r="D1756" s="0" t="s">
        <v>22</v>
      </c>
      <c r="E1756" s="0" t="s">
        <v>6560</v>
      </c>
      <c r="F1756" s="0" t="s">
        <v>1257</v>
      </c>
      <c r="G1756" s="0" t="s">
        <v>110</v>
      </c>
      <c r="H1756" s="0" t="s">
        <v>110</v>
      </c>
      <c r="I1756" s="0" t="s">
        <v>111</v>
      </c>
      <c r="J1756" s="0" t="s">
        <v>6561</v>
      </c>
      <c r="K1756" s="0" t="s">
        <v>6567</v>
      </c>
      <c r="L1756" s="0" t="s">
        <v>6563</v>
      </c>
      <c r="M1756" s="0" t="s">
        <v>6564</v>
      </c>
      <c r="N1756" s="0" t="s">
        <v>98</v>
      </c>
      <c r="O1756" s="0" t="s">
        <v>110</v>
      </c>
      <c r="P1756" s="0" t="s">
        <v>110</v>
      </c>
      <c r="Q1756" s="0" t="s">
        <v>111</v>
      </c>
      <c r="R1756" s="0" t="s">
        <v>6561</v>
      </c>
      <c r="S1756" s="0" t="s">
        <v>6567</v>
      </c>
      <c r="T1756" s="0" t="s">
        <v>3604</v>
      </c>
      <c r="U1756" s="0" t="s">
        <v>3605</v>
      </c>
      <c r="V1756" s="0" t="s">
        <v>3606</v>
      </c>
      <c r="W1756" s="0" t="s">
        <v>3607</v>
      </c>
      <c r="X1756" s="0" t="s">
        <v>3608</v>
      </c>
      <c r="Y1756" s="0" t="s">
        <v>3605</v>
      </c>
      <c r="Z1756" s="0" t="s">
        <v>3931</v>
      </c>
      <c r="AA1756" s="0" t="s">
        <v>6565</v>
      </c>
      <c r="AB1756" s="0" t="s">
        <v>6566</v>
      </c>
      <c r="AC1756" s="0" t="s">
        <v>19</v>
      </c>
      <c r="AD1756" s="0" t="s">
        <v>19</v>
      </c>
      <c r="AE1756" s="0" t="s">
        <v>61</v>
      </c>
      <c r="AF1756" s="0" t="s">
        <v>22</v>
      </c>
      <c r="AG1756" s="0" t="s">
        <v>22</v>
      </c>
      <c r="AH1756" s="0" t="s">
        <v>22</v>
      </c>
      <c r="AI1756" s="0" t="s">
        <v>22</v>
      </c>
      <c r="AJ1756" s="0" t="s">
        <v>5763</v>
      </c>
      <c r="AK1756" s="0" t="s">
        <v>5763</v>
      </c>
    </row>
    <row customHeight="1" ht="11.25">
      <c r="A1757" s="0" t="s">
        <v>22</v>
      </c>
      <c r="B1757" s="0" t="s">
        <v>48</v>
      </c>
      <c r="C1757" s="0" t="s">
        <v>50</v>
      </c>
      <c r="D1757" s="0" t="s">
        <v>22</v>
      </c>
      <c r="E1757" s="0" t="s">
        <v>6568</v>
      </c>
      <c r="F1757" s="0" t="s">
        <v>1257</v>
      </c>
      <c r="G1757" s="0" t="s">
        <v>192</v>
      </c>
      <c r="H1757" s="0" t="s">
        <v>192</v>
      </c>
      <c r="I1757" s="0" t="s">
        <v>193</v>
      </c>
      <c r="J1757" s="0" t="s">
        <v>6553</v>
      </c>
      <c r="K1757" s="0" t="s">
        <v>6554</v>
      </c>
      <c r="L1757" s="0" t="s">
        <v>6555</v>
      </c>
      <c r="M1757" s="0" t="s">
        <v>976</v>
      </c>
      <c r="N1757" s="0" t="s">
        <v>98</v>
      </c>
      <c r="O1757" s="0" t="s">
        <v>192</v>
      </c>
      <c r="P1757" s="0" t="s">
        <v>192</v>
      </c>
      <c r="Q1757" s="0" t="s">
        <v>193</v>
      </c>
      <c r="R1757" s="0" t="s">
        <v>6553</v>
      </c>
      <c r="S1757" s="0" t="s">
        <v>6554</v>
      </c>
      <c r="T1757" s="0" t="s">
        <v>3604</v>
      </c>
      <c r="U1757" s="0" t="s">
        <v>3605</v>
      </c>
      <c r="V1757" s="0" t="s">
        <v>3606</v>
      </c>
      <c r="W1757" s="0" t="s">
        <v>3607</v>
      </c>
      <c r="X1757" s="0" t="s">
        <v>3608</v>
      </c>
      <c r="Y1757" s="0" t="s">
        <v>3605</v>
      </c>
      <c r="Z1757" s="0" t="s">
        <v>6569</v>
      </c>
      <c r="AA1757" s="0" t="s">
        <v>4098</v>
      </c>
      <c r="AB1757" s="0" t="s">
        <v>6570</v>
      </c>
      <c r="AC1757" s="0" t="s">
        <v>19</v>
      </c>
      <c r="AD1757" s="0" t="s">
        <v>19</v>
      </c>
      <c r="AE1757" s="0" t="s">
        <v>61</v>
      </c>
      <c r="AF1757" s="0" t="s">
        <v>22</v>
      </c>
      <c r="AG1757" s="0" t="s">
        <v>22</v>
      </c>
      <c r="AH1757" s="0" t="s">
        <v>22</v>
      </c>
      <c r="AI1757" s="0" t="s">
        <v>22</v>
      </c>
      <c r="AJ1757" s="0" t="s">
        <v>3622</v>
      </c>
      <c r="AK1757" s="0" t="s">
        <v>3622</v>
      </c>
    </row>
    <row customHeight="1" ht="11.25">
      <c r="A1758" s="0" t="s">
        <v>22</v>
      </c>
      <c r="B1758" s="0" t="s">
        <v>48</v>
      </c>
      <c r="C1758" s="0" t="s">
        <v>50</v>
      </c>
      <c r="D1758" s="0" t="s">
        <v>22</v>
      </c>
      <c r="E1758" s="0" t="s">
        <v>6568</v>
      </c>
      <c r="F1758" s="0" t="s">
        <v>1257</v>
      </c>
      <c r="G1758" s="0" t="s">
        <v>192</v>
      </c>
      <c r="H1758" s="0" t="s">
        <v>192</v>
      </c>
      <c r="I1758" s="0" t="s">
        <v>193</v>
      </c>
      <c r="J1758" s="0" t="s">
        <v>6553</v>
      </c>
      <c r="K1758" s="0" t="s">
        <v>6554</v>
      </c>
      <c r="L1758" s="0" t="s">
        <v>6555</v>
      </c>
      <c r="M1758" s="0" t="s">
        <v>976</v>
      </c>
      <c r="N1758" s="0" t="s">
        <v>98</v>
      </c>
      <c r="O1758" s="0" t="s">
        <v>192</v>
      </c>
      <c r="P1758" s="0" t="s">
        <v>192</v>
      </c>
      <c r="Q1758" s="0" t="s">
        <v>193</v>
      </c>
      <c r="R1758" s="0" t="s">
        <v>6553</v>
      </c>
      <c r="S1758" s="0" t="s">
        <v>6554</v>
      </c>
      <c r="T1758" s="0" t="s">
        <v>3604</v>
      </c>
      <c r="U1758" s="0" t="s">
        <v>3605</v>
      </c>
      <c r="V1758" s="0" t="s">
        <v>3606</v>
      </c>
      <c r="W1758" s="0" t="s">
        <v>3607</v>
      </c>
      <c r="X1758" s="0" t="s">
        <v>3608</v>
      </c>
      <c r="Y1758" s="0" t="s">
        <v>3605</v>
      </c>
      <c r="Z1758" s="0" t="s">
        <v>6569</v>
      </c>
      <c r="AA1758" s="0" t="s">
        <v>4098</v>
      </c>
      <c r="AB1758" s="0" t="s">
        <v>6570</v>
      </c>
      <c r="AC1758" s="0" t="s">
        <v>19</v>
      </c>
      <c r="AD1758" s="0" t="s">
        <v>19</v>
      </c>
      <c r="AE1758" s="0" t="s">
        <v>61</v>
      </c>
      <c r="AF1758" s="0" t="s">
        <v>22</v>
      </c>
      <c r="AG1758" s="0" t="s">
        <v>22</v>
      </c>
      <c r="AH1758" s="0" t="s">
        <v>22</v>
      </c>
      <c r="AI1758" s="0" t="s">
        <v>22</v>
      </c>
      <c r="AJ1758" s="0" t="s">
        <v>3622</v>
      </c>
      <c r="AK1758" s="0" t="s">
        <v>3622</v>
      </c>
    </row>
    <row customHeight="1" ht="11.25">
      <c r="A1759" s="0" t="s">
        <v>22</v>
      </c>
      <c r="B1759" s="0" t="s">
        <v>48</v>
      </c>
      <c r="C1759" s="0" t="s">
        <v>50</v>
      </c>
      <c r="D1759" s="0" t="s">
        <v>22</v>
      </c>
      <c r="E1759" s="0" t="s">
        <v>6571</v>
      </c>
      <c r="F1759" s="0" t="s">
        <v>1257</v>
      </c>
      <c r="G1759" s="0" t="s">
        <v>192</v>
      </c>
      <c r="H1759" s="0" t="s">
        <v>192</v>
      </c>
      <c r="I1759" s="0" t="s">
        <v>193</v>
      </c>
      <c r="J1759" s="0" t="s">
        <v>6553</v>
      </c>
      <c r="K1759" s="0" t="s">
        <v>6554</v>
      </c>
      <c r="L1759" s="0" t="s">
        <v>6555</v>
      </c>
      <c r="M1759" s="0" t="s">
        <v>976</v>
      </c>
      <c r="N1759" s="0" t="s">
        <v>98</v>
      </c>
      <c r="O1759" s="0" t="s">
        <v>192</v>
      </c>
      <c r="P1759" s="0" t="s">
        <v>192</v>
      </c>
      <c r="Q1759" s="0" t="s">
        <v>193</v>
      </c>
      <c r="R1759" s="0" t="s">
        <v>6553</v>
      </c>
      <c r="S1759" s="0" t="s">
        <v>6554</v>
      </c>
      <c r="T1759" s="0" t="s">
        <v>3604</v>
      </c>
      <c r="U1759" s="0" t="s">
        <v>3605</v>
      </c>
      <c r="V1759" s="0" t="s">
        <v>3606</v>
      </c>
      <c r="W1759" s="0" t="s">
        <v>3607</v>
      </c>
      <c r="X1759" s="0" t="s">
        <v>3608</v>
      </c>
      <c r="Y1759" s="0" t="s">
        <v>3605</v>
      </c>
      <c r="Z1759" s="0" t="s">
        <v>6572</v>
      </c>
      <c r="AA1759" s="0" t="s">
        <v>4098</v>
      </c>
      <c r="AB1759" s="0" t="s">
        <v>6573</v>
      </c>
      <c r="AC1759" s="0" t="s">
        <v>19</v>
      </c>
      <c r="AD1759" s="0" t="s">
        <v>19</v>
      </c>
      <c r="AE1759" s="0" t="s">
        <v>61</v>
      </c>
      <c r="AF1759" s="0" t="s">
        <v>22</v>
      </c>
      <c r="AG1759" s="0" t="s">
        <v>22</v>
      </c>
      <c r="AH1759" s="0" t="s">
        <v>22</v>
      </c>
      <c r="AI1759" s="0" t="s">
        <v>22</v>
      </c>
      <c r="AJ1759" s="0" t="s">
        <v>3622</v>
      </c>
      <c r="AK1759" s="0" t="s">
        <v>3622</v>
      </c>
    </row>
    <row customHeight="1" ht="11.25">
      <c r="A1760" s="0" t="s">
        <v>22</v>
      </c>
      <c r="B1760" s="0" t="s">
        <v>48</v>
      </c>
      <c r="C1760" s="0" t="s">
        <v>50</v>
      </c>
      <c r="D1760" s="0" t="s">
        <v>22</v>
      </c>
      <c r="E1760" s="0" t="s">
        <v>6571</v>
      </c>
      <c r="F1760" s="0" t="s">
        <v>1257</v>
      </c>
      <c r="G1760" s="0" t="s">
        <v>192</v>
      </c>
      <c r="H1760" s="0" t="s">
        <v>192</v>
      </c>
      <c r="I1760" s="0" t="s">
        <v>193</v>
      </c>
      <c r="J1760" s="0" t="s">
        <v>6553</v>
      </c>
      <c r="K1760" s="0" t="s">
        <v>6554</v>
      </c>
      <c r="L1760" s="0" t="s">
        <v>6555</v>
      </c>
      <c r="M1760" s="0" t="s">
        <v>976</v>
      </c>
      <c r="N1760" s="0" t="s">
        <v>98</v>
      </c>
      <c r="O1760" s="0" t="s">
        <v>192</v>
      </c>
      <c r="P1760" s="0" t="s">
        <v>192</v>
      </c>
      <c r="Q1760" s="0" t="s">
        <v>193</v>
      </c>
      <c r="R1760" s="0" t="s">
        <v>6553</v>
      </c>
      <c r="S1760" s="0" t="s">
        <v>6554</v>
      </c>
      <c r="T1760" s="0" t="s">
        <v>3604</v>
      </c>
      <c r="U1760" s="0" t="s">
        <v>3605</v>
      </c>
      <c r="V1760" s="0" t="s">
        <v>3606</v>
      </c>
      <c r="W1760" s="0" t="s">
        <v>3607</v>
      </c>
      <c r="X1760" s="0" t="s">
        <v>3608</v>
      </c>
      <c r="Y1760" s="0" t="s">
        <v>3605</v>
      </c>
      <c r="Z1760" s="0" t="s">
        <v>6572</v>
      </c>
      <c r="AA1760" s="0" t="s">
        <v>4098</v>
      </c>
      <c r="AB1760" s="0" t="s">
        <v>6573</v>
      </c>
      <c r="AC1760" s="0" t="s">
        <v>19</v>
      </c>
      <c r="AD1760" s="0" t="s">
        <v>19</v>
      </c>
      <c r="AE1760" s="0" t="s">
        <v>61</v>
      </c>
      <c r="AF1760" s="0" t="s">
        <v>22</v>
      </c>
      <c r="AG1760" s="0" t="s">
        <v>22</v>
      </c>
      <c r="AH1760" s="0" t="s">
        <v>22</v>
      </c>
      <c r="AI1760" s="0" t="s">
        <v>22</v>
      </c>
      <c r="AJ1760" s="0" t="s">
        <v>3622</v>
      </c>
      <c r="AK1760" s="0" t="s">
        <v>3622</v>
      </c>
    </row>
    <row customHeight="1" ht="11.25">
      <c r="A1761" s="0" t="s">
        <v>22</v>
      </c>
      <c r="B1761" s="0" t="s">
        <v>48</v>
      </c>
      <c r="C1761" s="0" t="s">
        <v>50</v>
      </c>
      <c r="D1761" s="0" t="s">
        <v>22</v>
      </c>
      <c r="E1761" s="0" t="s">
        <v>6574</v>
      </c>
      <c r="F1761" s="0" t="s">
        <v>1257</v>
      </c>
      <c r="G1761" s="0" t="s">
        <v>192</v>
      </c>
      <c r="H1761" s="0" t="s">
        <v>192</v>
      </c>
      <c r="I1761" s="0" t="s">
        <v>193</v>
      </c>
      <c r="J1761" s="0" t="s">
        <v>6553</v>
      </c>
      <c r="K1761" s="0" t="s">
        <v>6554</v>
      </c>
      <c r="L1761" s="0" t="s">
        <v>6555</v>
      </c>
      <c r="M1761" s="0" t="s">
        <v>976</v>
      </c>
      <c r="N1761" s="0" t="s">
        <v>98</v>
      </c>
      <c r="O1761" s="0" t="s">
        <v>192</v>
      </c>
      <c r="P1761" s="0" t="s">
        <v>192</v>
      </c>
      <c r="Q1761" s="0" t="s">
        <v>193</v>
      </c>
      <c r="R1761" s="0" t="s">
        <v>6553</v>
      </c>
      <c r="S1761" s="0" t="s">
        <v>6554</v>
      </c>
      <c r="T1761" s="0" t="s">
        <v>3604</v>
      </c>
      <c r="U1761" s="0" t="s">
        <v>3605</v>
      </c>
      <c r="V1761" s="0" t="s">
        <v>3606</v>
      </c>
      <c r="W1761" s="0" t="s">
        <v>3607</v>
      </c>
      <c r="X1761" s="0" t="s">
        <v>3608</v>
      </c>
      <c r="Y1761" s="0" t="s">
        <v>3605</v>
      </c>
      <c r="Z1761" s="0" t="s">
        <v>6575</v>
      </c>
      <c r="AA1761" s="0" t="s">
        <v>4098</v>
      </c>
      <c r="AB1761" s="0" t="s">
        <v>6576</v>
      </c>
      <c r="AC1761" s="0" t="s">
        <v>19</v>
      </c>
      <c r="AD1761" s="0" t="s">
        <v>19</v>
      </c>
      <c r="AE1761" s="0" t="s">
        <v>61</v>
      </c>
      <c r="AF1761" s="0" t="s">
        <v>22</v>
      </c>
      <c r="AG1761" s="0" t="s">
        <v>22</v>
      </c>
      <c r="AH1761" s="0" t="s">
        <v>22</v>
      </c>
      <c r="AI1761" s="0" t="s">
        <v>22</v>
      </c>
      <c r="AJ1761" s="0" t="s">
        <v>3622</v>
      </c>
      <c r="AK1761" s="0" t="s">
        <v>3622</v>
      </c>
    </row>
    <row customHeight="1" ht="11.25">
      <c r="A1762" s="0" t="s">
        <v>22</v>
      </c>
      <c r="B1762" s="0" t="s">
        <v>48</v>
      </c>
      <c r="C1762" s="0" t="s">
        <v>50</v>
      </c>
      <c r="D1762" s="0" t="s">
        <v>22</v>
      </c>
      <c r="E1762" s="0" t="s">
        <v>6574</v>
      </c>
      <c r="F1762" s="0" t="s">
        <v>1257</v>
      </c>
      <c r="G1762" s="0" t="s">
        <v>192</v>
      </c>
      <c r="H1762" s="0" t="s">
        <v>192</v>
      </c>
      <c r="I1762" s="0" t="s">
        <v>193</v>
      </c>
      <c r="J1762" s="0" t="s">
        <v>6553</v>
      </c>
      <c r="K1762" s="0" t="s">
        <v>6554</v>
      </c>
      <c r="L1762" s="0" t="s">
        <v>6555</v>
      </c>
      <c r="M1762" s="0" t="s">
        <v>976</v>
      </c>
      <c r="N1762" s="0" t="s">
        <v>98</v>
      </c>
      <c r="O1762" s="0" t="s">
        <v>192</v>
      </c>
      <c r="P1762" s="0" t="s">
        <v>192</v>
      </c>
      <c r="Q1762" s="0" t="s">
        <v>193</v>
      </c>
      <c r="R1762" s="0" t="s">
        <v>6553</v>
      </c>
      <c r="S1762" s="0" t="s">
        <v>6554</v>
      </c>
      <c r="T1762" s="0" t="s">
        <v>3604</v>
      </c>
      <c r="U1762" s="0" t="s">
        <v>3605</v>
      </c>
      <c r="V1762" s="0" t="s">
        <v>3606</v>
      </c>
      <c r="W1762" s="0" t="s">
        <v>3607</v>
      </c>
      <c r="X1762" s="0" t="s">
        <v>3608</v>
      </c>
      <c r="Y1762" s="0" t="s">
        <v>3605</v>
      </c>
      <c r="Z1762" s="0" t="s">
        <v>6575</v>
      </c>
      <c r="AA1762" s="0" t="s">
        <v>4098</v>
      </c>
      <c r="AB1762" s="0" t="s">
        <v>6576</v>
      </c>
      <c r="AC1762" s="0" t="s">
        <v>19</v>
      </c>
      <c r="AD1762" s="0" t="s">
        <v>19</v>
      </c>
      <c r="AE1762" s="0" t="s">
        <v>61</v>
      </c>
      <c r="AF1762" s="0" t="s">
        <v>22</v>
      </c>
      <c r="AG1762" s="0" t="s">
        <v>22</v>
      </c>
      <c r="AH1762" s="0" t="s">
        <v>22</v>
      </c>
      <c r="AI1762" s="0" t="s">
        <v>22</v>
      </c>
      <c r="AJ1762" s="0" t="s">
        <v>3622</v>
      </c>
      <c r="AK1762" s="0" t="s">
        <v>3622</v>
      </c>
    </row>
    <row customHeight="1" ht="11.25">
      <c r="A1763" s="0" t="s">
        <v>22</v>
      </c>
      <c r="B1763" s="0" t="s">
        <v>48</v>
      </c>
      <c r="C1763" s="0" t="s">
        <v>50</v>
      </c>
      <c r="D1763" s="0" t="s">
        <v>22</v>
      </c>
      <c r="E1763" s="0" t="s">
        <v>6577</v>
      </c>
      <c r="F1763" s="0" t="s">
        <v>1257</v>
      </c>
      <c r="G1763" s="0" t="s">
        <v>192</v>
      </c>
      <c r="H1763" s="0" t="s">
        <v>192</v>
      </c>
      <c r="I1763" s="0" t="s">
        <v>193</v>
      </c>
      <c r="J1763" s="0" t="s">
        <v>6553</v>
      </c>
      <c r="K1763" s="0" t="s">
        <v>6554</v>
      </c>
      <c r="L1763" s="0" t="s">
        <v>6555</v>
      </c>
      <c r="M1763" s="0" t="s">
        <v>976</v>
      </c>
      <c r="N1763" s="0" t="s">
        <v>98</v>
      </c>
      <c r="O1763" s="0" t="s">
        <v>192</v>
      </c>
      <c r="P1763" s="0" t="s">
        <v>192</v>
      </c>
      <c r="Q1763" s="0" t="s">
        <v>193</v>
      </c>
      <c r="R1763" s="0" t="s">
        <v>6553</v>
      </c>
      <c r="S1763" s="0" t="s">
        <v>6554</v>
      </c>
      <c r="T1763" s="0" t="s">
        <v>3604</v>
      </c>
      <c r="U1763" s="0" t="s">
        <v>3605</v>
      </c>
      <c r="V1763" s="0" t="s">
        <v>3606</v>
      </c>
      <c r="W1763" s="0" t="s">
        <v>3607</v>
      </c>
      <c r="X1763" s="0" t="s">
        <v>3608</v>
      </c>
      <c r="Y1763" s="0" t="s">
        <v>3605</v>
      </c>
      <c r="Z1763" s="0" t="s">
        <v>6578</v>
      </c>
      <c r="AA1763" s="0" t="s">
        <v>4098</v>
      </c>
      <c r="AB1763" s="0" t="s">
        <v>6579</v>
      </c>
      <c r="AC1763" s="0" t="s">
        <v>19</v>
      </c>
      <c r="AD1763" s="0" t="s">
        <v>19</v>
      </c>
      <c r="AE1763" s="0" t="s">
        <v>61</v>
      </c>
      <c r="AF1763" s="0" t="s">
        <v>22</v>
      </c>
      <c r="AG1763" s="0" t="s">
        <v>22</v>
      </c>
      <c r="AH1763" s="0" t="s">
        <v>22</v>
      </c>
      <c r="AI1763" s="0" t="s">
        <v>22</v>
      </c>
      <c r="AJ1763" s="0" t="s">
        <v>3622</v>
      </c>
      <c r="AK1763" s="0" t="s">
        <v>3622</v>
      </c>
    </row>
    <row customHeight="1" ht="11.25">
      <c r="A1764" s="0" t="s">
        <v>22</v>
      </c>
      <c r="B1764" s="0" t="s">
        <v>48</v>
      </c>
      <c r="C1764" s="0" t="s">
        <v>50</v>
      </c>
      <c r="D1764" s="0" t="s">
        <v>22</v>
      </c>
      <c r="E1764" s="0" t="s">
        <v>6577</v>
      </c>
      <c r="F1764" s="0" t="s">
        <v>1257</v>
      </c>
      <c r="G1764" s="0" t="s">
        <v>192</v>
      </c>
      <c r="H1764" s="0" t="s">
        <v>192</v>
      </c>
      <c r="I1764" s="0" t="s">
        <v>193</v>
      </c>
      <c r="J1764" s="0" t="s">
        <v>6553</v>
      </c>
      <c r="K1764" s="0" t="s">
        <v>6554</v>
      </c>
      <c r="L1764" s="0" t="s">
        <v>6555</v>
      </c>
      <c r="M1764" s="0" t="s">
        <v>976</v>
      </c>
      <c r="N1764" s="0" t="s">
        <v>98</v>
      </c>
      <c r="O1764" s="0" t="s">
        <v>192</v>
      </c>
      <c r="P1764" s="0" t="s">
        <v>192</v>
      </c>
      <c r="Q1764" s="0" t="s">
        <v>193</v>
      </c>
      <c r="R1764" s="0" t="s">
        <v>6553</v>
      </c>
      <c r="S1764" s="0" t="s">
        <v>6554</v>
      </c>
      <c r="T1764" s="0" t="s">
        <v>3604</v>
      </c>
      <c r="U1764" s="0" t="s">
        <v>3605</v>
      </c>
      <c r="V1764" s="0" t="s">
        <v>3606</v>
      </c>
      <c r="W1764" s="0" t="s">
        <v>3607</v>
      </c>
      <c r="X1764" s="0" t="s">
        <v>3608</v>
      </c>
      <c r="Y1764" s="0" t="s">
        <v>3605</v>
      </c>
      <c r="Z1764" s="0" t="s">
        <v>6578</v>
      </c>
      <c r="AA1764" s="0" t="s">
        <v>4098</v>
      </c>
      <c r="AB1764" s="0" t="s">
        <v>6579</v>
      </c>
      <c r="AC1764" s="0" t="s">
        <v>19</v>
      </c>
      <c r="AD1764" s="0" t="s">
        <v>19</v>
      </c>
      <c r="AE1764" s="0" t="s">
        <v>61</v>
      </c>
      <c r="AF1764" s="0" t="s">
        <v>22</v>
      </c>
      <c r="AG1764" s="0" t="s">
        <v>22</v>
      </c>
      <c r="AH1764" s="0" t="s">
        <v>22</v>
      </c>
      <c r="AI1764" s="0" t="s">
        <v>22</v>
      </c>
      <c r="AJ1764" s="0" t="s">
        <v>3622</v>
      </c>
      <c r="AK1764" s="0" t="s">
        <v>3622</v>
      </c>
    </row>
    <row customHeight="1" ht="11.25">
      <c r="A1765" s="0" t="s">
        <v>22</v>
      </c>
      <c r="B1765" s="0" t="s">
        <v>48</v>
      </c>
      <c r="C1765" s="0" t="s">
        <v>50</v>
      </c>
      <c r="D1765" s="0" t="s">
        <v>22</v>
      </c>
      <c r="E1765" s="0" t="s">
        <v>6580</v>
      </c>
      <c r="F1765" s="0" t="s">
        <v>1257</v>
      </c>
      <c r="G1765" s="0" t="s">
        <v>192</v>
      </c>
      <c r="H1765" s="0" t="s">
        <v>192</v>
      </c>
      <c r="I1765" s="0" t="s">
        <v>193</v>
      </c>
      <c r="J1765" s="0" t="s">
        <v>6553</v>
      </c>
      <c r="K1765" s="0" t="s">
        <v>6554</v>
      </c>
      <c r="L1765" s="0" t="s">
        <v>6555</v>
      </c>
      <c r="M1765" s="0" t="s">
        <v>976</v>
      </c>
      <c r="N1765" s="0" t="s">
        <v>98</v>
      </c>
      <c r="O1765" s="0" t="s">
        <v>192</v>
      </c>
      <c r="P1765" s="0" t="s">
        <v>192</v>
      </c>
      <c r="Q1765" s="0" t="s">
        <v>193</v>
      </c>
      <c r="R1765" s="0" t="s">
        <v>6553</v>
      </c>
      <c r="S1765" s="0" t="s">
        <v>6554</v>
      </c>
      <c r="T1765" s="0" t="s">
        <v>3604</v>
      </c>
      <c r="U1765" s="0" t="s">
        <v>3605</v>
      </c>
      <c r="V1765" s="0" t="s">
        <v>3606</v>
      </c>
      <c r="W1765" s="0" t="s">
        <v>3607</v>
      </c>
      <c r="X1765" s="0" t="s">
        <v>3608</v>
      </c>
      <c r="Y1765" s="0" t="s">
        <v>3605</v>
      </c>
      <c r="Z1765" s="0" t="s">
        <v>6581</v>
      </c>
      <c r="AA1765" s="0" t="s">
        <v>4098</v>
      </c>
      <c r="AB1765" s="0" t="s">
        <v>6582</v>
      </c>
      <c r="AC1765" s="0" t="s">
        <v>19</v>
      </c>
      <c r="AD1765" s="0" t="s">
        <v>19</v>
      </c>
      <c r="AE1765" s="0" t="s">
        <v>61</v>
      </c>
      <c r="AF1765" s="0" t="s">
        <v>22</v>
      </c>
      <c r="AG1765" s="0" t="s">
        <v>22</v>
      </c>
      <c r="AH1765" s="0" t="s">
        <v>22</v>
      </c>
      <c r="AI1765" s="0" t="s">
        <v>22</v>
      </c>
      <c r="AJ1765" s="0" t="s">
        <v>3622</v>
      </c>
      <c r="AK1765" s="0" t="s">
        <v>3622</v>
      </c>
    </row>
    <row customHeight="1" ht="11.25">
      <c r="A1766" s="0" t="s">
        <v>22</v>
      </c>
      <c r="B1766" s="0" t="s">
        <v>48</v>
      </c>
      <c r="C1766" s="0" t="s">
        <v>50</v>
      </c>
      <c r="D1766" s="0" t="s">
        <v>22</v>
      </c>
      <c r="E1766" s="0" t="s">
        <v>6580</v>
      </c>
      <c r="F1766" s="0" t="s">
        <v>1257</v>
      </c>
      <c r="G1766" s="0" t="s">
        <v>192</v>
      </c>
      <c r="H1766" s="0" t="s">
        <v>192</v>
      </c>
      <c r="I1766" s="0" t="s">
        <v>193</v>
      </c>
      <c r="J1766" s="0" t="s">
        <v>6553</v>
      </c>
      <c r="K1766" s="0" t="s">
        <v>6554</v>
      </c>
      <c r="L1766" s="0" t="s">
        <v>6555</v>
      </c>
      <c r="M1766" s="0" t="s">
        <v>976</v>
      </c>
      <c r="N1766" s="0" t="s">
        <v>98</v>
      </c>
      <c r="O1766" s="0" t="s">
        <v>192</v>
      </c>
      <c r="P1766" s="0" t="s">
        <v>192</v>
      </c>
      <c r="Q1766" s="0" t="s">
        <v>193</v>
      </c>
      <c r="R1766" s="0" t="s">
        <v>6553</v>
      </c>
      <c r="S1766" s="0" t="s">
        <v>6554</v>
      </c>
      <c r="T1766" s="0" t="s">
        <v>3604</v>
      </c>
      <c r="U1766" s="0" t="s">
        <v>3605</v>
      </c>
      <c r="V1766" s="0" t="s">
        <v>3606</v>
      </c>
      <c r="W1766" s="0" t="s">
        <v>3607</v>
      </c>
      <c r="X1766" s="0" t="s">
        <v>3608</v>
      </c>
      <c r="Y1766" s="0" t="s">
        <v>3605</v>
      </c>
      <c r="Z1766" s="0" t="s">
        <v>6581</v>
      </c>
      <c r="AA1766" s="0" t="s">
        <v>4098</v>
      </c>
      <c r="AB1766" s="0" t="s">
        <v>6582</v>
      </c>
      <c r="AC1766" s="0" t="s">
        <v>19</v>
      </c>
      <c r="AD1766" s="0" t="s">
        <v>19</v>
      </c>
      <c r="AE1766" s="0" t="s">
        <v>61</v>
      </c>
      <c r="AF1766" s="0" t="s">
        <v>22</v>
      </c>
      <c r="AG1766" s="0" t="s">
        <v>22</v>
      </c>
      <c r="AH1766" s="0" t="s">
        <v>22</v>
      </c>
      <c r="AI1766" s="0" t="s">
        <v>22</v>
      </c>
      <c r="AJ1766" s="0" t="s">
        <v>3622</v>
      </c>
      <c r="AK1766" s="0" t="s">
        <v>3622</v>
      </c>
    </row>
    <row customHeight="1" ht="11.25">
      <c r="A1767" s="0" t="s">
        <v>22</v>
      </c>
      <c r="B1767" s="0" t="s">
        <v>48</v>
      </c>
      <c r="C1767" s="0" t="s">
        <v>50</v>
      </c>
      <c r="D1767" s="0" t="s">
        <v>22</v>
      </c>
      <c r="E1767" s="0" t="s">
        <v>6583</v>
      </c>
      <c r="F1767" s="0" t="s">
        <v>1257</v>
      </c>
      <c r="G1767" s="0" t="s">
        <v>192</v>
      </c>
      <c r="H1767" s="0" t="s">
        <v>192</v>
      </c>
      <c r="I1767" s="0" t="s">
        <v>193</v>
      </c>
      <c r="J1767" s="0" t="s">
        <v>6553</v>
      </c>
      <c r="K1767" s="0" t="s">
        <v>6554</v>
      </c>
      <c r="L1767" s="0" t="s">
        <v>6555</v>
      </c>
      <c r="M1767" s="0" t="s">
        <v>976</v>
      </c>
      <c r="N1767" s="0" t="s">
        <v>98</v>
      </c>
      <c r="O1767" s="0" t="s">
        <v>192</v>
      </c>
      <c r="P1767" s="0" t="s">
        <v>192</v>
      </c>
      <c r="Q1767" s="0" t="s">
        <v>193</v>
      </c>
      <c r="R1767" s="0" t="s">
        <v>6553</v>
      </c>
      <c r="S1767" s="0" t="s">
        <v>6554</v>
      </c>
      <c r="T1767" s="0" t="s">
        <v>3604</v>
      </c>
      <c r="U1767" s="0" t="s">
        <v>3605</v>
      </c>
      <c r="V1767" s="0" t="s">
        <v>3606</v>
      </c>
      <c r="W1767" s="0" t="s">
        <v>3607</v>
      </c>
      <c r="X1767" s="0" t="s">
        <v>3608</v>
      </c>
      <c r="Y1767" s="0" t="s">
        <v>3605</v>
      </c>
      <c r="Z1767" s="0" t="s">
        <v>6584</v>
      </c>
      <c r="AA1767" s="0" t="s">
        <v>5368</v>
      </c>
      <c r="AB1767" s="0" t="s">
        <v>6585</v>
      </c>
      <c r="AC1767" s="0" t="s">
        <v>19</v>
      </c>
      <c r="AD1767" s="0" t="s">
        <v>19</v>
      </c>
      <c r="AE1767" s="0" t="s">
        <v>61</v>
      </c>
      <c r="AF1767" s="0" t="s">
        <v>22</v>
      </c>
      <c r="AG1767" s="0" t="s">
        <v>22</v>
      </c>
      <c r="AH1767" s="0" t="s">
        <v>22</v>
      </c>
      <c r="AI1767" s="0" t="s">
        <v>22</v>
      </c>
      <c r="AJ1767" s="0" t="s">
        <v>3622</v>
      </c>
      <c r="AK1767" s="0" t="s">
        <v>3622</v>
      </c>
    </row>
    <row customHeight="1" ht="11.25">
      <c r="A1768" s="0" t="s">
        <v>22</v>
      </c>
      <c r="B1768" s="0" t="s">
        <v>48</v>
      </c>
      <c r="C1768" s="0" t="s">
        <v>50</v>
      </c>
      <c r="D1768" s="0" t="s">
        <v>22</v>
      </c>
      <c r="E1768" s="0" t="s">
        <v>6583</v>
      </c>
      <c r="F1768" s="0" t="s">
        <v>1257</v>
      </c>
      <c r="G1768" s="0" t="s">
        <v>192</v>
      </c>
      <c r="H1768" s="0" t="s">
        <v>192</v>
      </c>
      <c r="I1768" s="0" t="s">
        <v>193</v>
      </c>
      <c r="J1768" s="0" t="s">
        <v>6553</v>
      </c>
      <c r="K1768" s="0" t="s">
        <v>6554</v>
      </c>
      <c r="L1768" s="0" t="s">
        <v>6555</v>
      </c>
      <c r="M1768" s="0" t="s">
        <v>976</v>
      </c>
      <c r="N1768" s="0" t="s">
        <v>98</v>
      </c>
      <c r="O1768" s="0" t="s">
        <v>192</v>
      </c>
      <c r="P1768" s="0" t="s">
        <v>192</v>
      </c>
      <c r="Q1768" s="0" t="s">
        <v>193</v>
      </c>
      <c r="R1768" s="0" t="s">
        <v>6553</v>
      </c>
      <c r="S1768" s="0" t="s">
        <v>6554</v>
      </c>
      <c r="T1768" s="0" t="s">
        <v>3604</v>
      </c>
      <c r="U1768" s="0" t="s">
        <v>3605</v>
      </c>
      <c r="V1768" s="0" t="s">
        <v>3606</v>
      </c>
      <c r="W1768" s="0" t="s">
        <v>3607</v>
      </c>
      <c r="X1768" s="0" t="s">
        <v>3608</v>
      </c>
      <c r="Y1768" s="0" t="s">
        <v>3605</v>
      </c>
      <c r="Z1768" s="0" t="s">
        <v>6584</v>
      </c>
      <c r="AA1768" s="0" t="s">
        <v>5368</v>
      </c>
      <c r="AB1768" s="0" t="s">
        <v>6585</v>
      </c>
      <c r="AC1768" s="0" t="s">
        <v>19</v>
      </c>
      <c r="AD1768" s="0" t="s">
        <v>19</v>
      </c>
      <c r="AE1768" s="0" t="s">
        <v>61</v>
      </c>
      <c r="AF1768" s="0" t="s">
        <v>22</v>
      </c>
      <c r="AG1768" s="0" t="s">
        <v>22</v>
      </c>
      <c r="AH1768" s="0" t="s">
        <v>22</v>
      </c>
      <c r="AI1768" s="0" t="s">
        <v>22</v>
      </c>
      <c r="AJ1768" s="0" t="s">
        <v>3622</v>
      </c>
      <c r="AK1768" s="0" t="s">
        <v>3622</v>
      </c>
    </row>
    <row customHeight="1" ht="11.25">
      <c r="A1769" s="0" t="s">
        <v>22</v>
      </c>
      <c r="B1769" s="0" t="s">
        <v>48</v>
      </c>
      <c r="C1769" s="0" t="s">
        <v>50</v>
      </c>
      <c r="D1769" s="0" t="s">
        <v>22</v>
      </c>
      <c r="E1769" s="0" t="s">
        <v>6586</v>
      </c>
      <c r="F1769" s="0" t="s">
        <v>1257</v>
      </c>
      <c r="G1769" s="0" t="s">
        <v>192</v>
      </c>
      <c r="H1769" s="0" t="s">
        <v>192</v>
      </c>
      <c r="I1769" s="0" t="s">
        <v>193</v>
      </c>
      <c r="J1769" s="0" t="s">
        <v>6553</v>
      </c>
      <c r="K1769" s="0" t="s">
        <v>6554</v>
      </c>
      <c r="L1769" s="0" t="s">
        <v>6555</v>
      </c>
      <c r="M1769" s="0" t="s">
        <v>976</v>
      </c>
      <c r="N1769" s="0" t="s">
        <v>98</v>
      </c>
      <c r="O1769" s="0" t="s">
        <v>192</v>
      </c>
      <c r="P1769" s="0" t="s">
        <v>192</v>
      </c>
      <c r="Q1769" s="0" t="s">
        <v>193</v>
      </c>
      <c r="R1769" s="0" t="s">
        <v>6553</v>
      </c>
      <c r="S1769" s="0" t="s">
        <v>6554</v>
      </c>
      <c r="T1769" s="0" t="s">
        <v>3604</v>
      </c>
      <c r="U1769" s="0" t="s">
        <v>3605</v>
      </c>
      <c r="V1769" s="0" t="s">
        <v>3606</v>
      </c>
      <c r="W1769" s="0" t="s">
        <v>3607</v>
      </c>
      <c r="X1769" s="0" t="s">
        <v>3608</v>
      </c>
      <c r="Y1769" s="0" t="s">
        <v>3605</v>
      </c>
      <c r="Z1769" s="0" t="s">
        <v>6225</v>
      </c>
      <c r="AA1769" s="0" t="s">
        <v>4098</v>
      </c>
      <c r="AB1769" s="0" t="s">
        <v>6587</v>
      </c>
      <c r="AC1769" s="0" t="s">
        <v>19</v>
      </c>
      <c r="AD1769" s="0" t="s">
        <v>19</v>
      </c>
      <c r="AE1769" s="0" t="s">
        <v>61</v>
      </c>
      <c r="AF1769" s="0" t="s">
        <v>22</v>
      </c>
      <c r="AG1769" s="0" t="s">
        <v>22</v>
      </c>
      <c r="AH1769" s="0" t="s">
        <v>22</v>
      </c>
      <c r="AI1769" s="0" t="s">
        <v>22</v>
      </c>
      <c r="AJ1769" s="0" t="s">
        <v>3622</v>
      </c>
      <c r="AK1769" s="0" t="s">
        <v>3622</v>
      </c>
    </row>
    <row customHeight="1" ht="11.25">
      <c r="A1770" s="0" t="s">
        <v>22</v>
      </c>
      <c r="B1770" s="0" t="s">
        <v>48</v>
      </c>
      <c r="C1770" s="0" t="s">
        <v>50</v>
      </c>
      <c r="D1770" s="0" t="s">
        <v>22</v>
      </c>
      <c r="E1770" s="0" t="s">
        <v>6586</v>
      </c>
      <c r="F1770" s="0" t="s">
        <v>1257</v>
      </c>
      <c r="G1770" s="0" t="s">
        <v>192</v>
      </c>
      <c r="H1770" s="0" t="s">
        <v>192</v>
      </c>
      <c r="I1770" s="0" t="s">
        <v>193</v>
      </c>
      <c r="J1770" s="0" t="s">
        <v>6553</v>
      </c>
      <c r="K1770" s="0" t="s">
        <v>6554</v>
      </c>
      <c r="L1770" s="0" t="s">
        <v>6555</v>
      </c>
      <c r="M1770" s="0" t="s">
        <v>976</v>
      </c>
      <c r="N1770" s="0" t="s">
        <v>98</v>
      </c>
      <c r="O1770" s="0" t="s">
        <v>192</v>
      </c>
      <c r="P1770" s="0" t="s">
        <v>192</v>
      </c>
      <c r="Q1770" s="0" t="s">
        <v>193</v>
      </c>
      <c r="R1770" s="0" t="s">
        <v>6553</v>
      </c>
      <c r="S1770" s="0" t="s">
        <v>6554</v>
      </c>
      <c r="T1770" s="0" t="s">
        <v>3604</v>
      </c>
      <c r="U1770" s="0" t="s">
        <v>3605</v>
      </c>
      <c r="V1770" s="0" t="s">
        <v>3606</v>
      </c>
      <c r="W1770" s="0" t="s">
        <v>3607</v>
      </c>
      <c r="X1770" s="0" t="s">
        <v>3608</v>
      </c>
      <c r="Y1770" s="0" t="s">
        <v>3605</v>
      </c>
      <c r="Z1770" s="0" t="s">
        <v>6225</v>
      </c>
      <c r="AA1770" s="0" t="s">
        <v>4098</v>
      </c>
      <c r="AB1770" s="0" t="s">
        <v>6587</v>
      </c>
      <c r="AC1770" s="0" t="s">
        <v>19</v>
      </c>
      <c r="AD1770" s="0" t="s">
        <v>19</v>
      </c>
      <c r="AE1770" s="0" t="s">
        <v>61</v>
      </c>
      <c r="AF1770" s="0" t="s">
        <v>22</v>
      </c>
      <c r="AG1770" s="0" t="s">
        <v>22</v>
      </c>
      <c r="AH1770" s="0" t="s">
        <v>22</v>
      </c>
      <c r="AI1770" s="0" t="s">
        <v>22</v>
      </c>
      <c r="AJ1770" s="0" t="s">
        <v>3622</v>
      </c>
      <c r="AK1770" s="0" t="s">
        <v>3622</v>
      </c>
    </row>
    <row customHeight="1" ht="11.25">
      <c r="A1771" s="0" t="s">
        <v>22</v>
      </c>
      <c r="B1771" s="0" t="s">
        <v>48</v>
      </c>
      <c r="C1771" s="0" t="s">
        <v>50</v>
      </c>
      <c r="D1771" s="0" t="s">
        <v>22</v>
      </c>
      <c r="E1771" s="0" t="s">
        <v>6588</v>
      </c>
      <c r="F1771" s="0" t="s">
        <v>1257</v>
      </c>
      <c r="G1771" s="0" t="s">
        <v>192</v>
      </c>
      <c r="H1771" s="0" t="s">
        <v>192</v>
      </c>
      <c r="I1771" s="0" t="s">
        <v>193</v>
      </c>
      <c r="J1771" s="0" t="s">
        <v>6553</v>
      </c>
      <c r="K1771" s="0" t="s">
        <v>6554</v>
      </c>
      <c r="L1771" s="0" t="s">
        <v>6555</v>
      </c>
      <c r="M1771" s="0" t="s">
        <v>976</v>
      </c>
      <c r="N1771" s="0" t="s">
        <v>98</v>
      </c>
      <c r="O1771" s="0" t="s">
        <v>192</v>
      </c>
      <c r="P1771" s="0" t="s">
        <v>192</v>
      </c>
      <c r="Q1771" s="0" t="s">
        <v>193</v>
      </c>
      <c r="R1771" s="0" t="s">
        <v>6553</v>
      </c>
      <c r="S1771" s="0" t="s">
        <v>6554</v>
      </c>
      <c r="T1771" s="0" t="s">
        <v>3604</v>
      </c>
      <c r="U1771" s="0" t="s">
        <v>3605</v>
      </c>
      <c r="V1771" s="0" t="s">
        <v>3606</v>
      </c>
      <c r="W1771" s="0" t="s">
        <v>3607</v>
      </c>
      <c r="X1771" s="0" t="s">
        <v>3608</v>
      </c>
      <c r="Y1771" s="0" t="s">
        <v>3605</v>
      </c>
      <c r="Z1771" s="0" t="s">
        <v>6589</v>
      </c>
      <c r="AA1771" s="0" t="s">
        <v>3896</v>
      </c>
      <c r="AB1771" s="0" t="s">
        <v>6590</v>
      </c>
      <c r="AC1771" s="0" t="s">
        <v>19</v>
      </c>
      <c r="AD1771" s="0" t="s">
        <v>19</v>
      </c>
      <c r="AE1771" s="0" t="s">
        <v>61</v>
      </c>
      <c r="AF1771" s="0" t="s">
        <v>22</v>
      </c>
      <c r="AG1771" s="0" t="s">
        <v>22</v>
      </c>
      <c r="AH1771" s="0" t="s">
        <v>22</v>
      </c>
      <c r="AI1771" s="0" t="s">
        <v>22</v>
      </c>
      <c r="AJ1771" s="0" t="s">
        <v>3622</v>
      </c>
      <c r="AK1771" s="0" t="s">
        <v>3622</v>
      </c>
    </row>
    <row customHeight="1" ht="11.25">
      <c r="A1772" s="0" t="s">
        <v>22</v>
      </c>
      <c r="B1772" s="0" t="s">
        <v>48</v>
      </c>
      <c r="C1772" s="0" t="s">
        <v>50</v>
      </c>
      <c r="D1772" s="0" t="s">
        <v>22</v>
      </c>
      <c r="E1772" s="0" t="s">
        <v>6588</v>
      </c>
      <c r="F1772" s="0" t="s">
        <v>1257</v>
      </c>
      <c r="G1772" s="0" t="s">
        <v>192</v>
      </c>
      <c r="H1772" s="0" t="s">
        <v>192</v>
      </c>
      <c r="I1772" s="0" t="s">
        <v>193</v>
      </c>
      <c r="J1772" s="0" t="s">
        <v>6553</v>
      </c>
      <c r="K1772" s="0" t="s">
        <v>6554</v>
      </c>
      <c r="L1772" s="0" t="s">
        <v>6555</v>
      </c>
      <c r="M1772" s="0" t="s">
        <v>976</v>
      </c>
      <c r="N1772" s="0" t="s">
        <v>98</v>
      </c>
      <c r="O1772" s="0" t="s">
        <v>192</v>
      </c>
      <c r="P1772" s="0" t="s">
        <v>192</v>
      </c>
      <c r="Q1772" s="0" t="s">
        <v>193</v>
      </c>
      <c r="R1772" s="0" t="s">
        <v>6553</v>
      </c>
      <c r="S1772" s="0" t="s">
        <v>6554</v>
      </c>
      <c r="T1772" s="0" t="s">
        <v>3604</v>
      </c>
      <c r="U1772" s="0" t="s">
        <v>3605</v>
      </c>
      <c r="V1772" s="0" t="s">
        <v>3606</v>
      </c>
      <c r="W1772" s="0" t="s">
        <v>3607</v>
      </c>
      <c r="X1772" s="0" t="s">
        <v>3608</v>
      </c>
      <c r="Y1772" s="0" t="s">
        <v>3605</v>
      </c>
      <c r="Z1772" s="0" t="s">
        <v>6589</v>
      </c>
      <c r="AA1772" s="0" t="s">
        <v>3896</v>
      </c>
      <c r="AB1772" s="0" t="s">
        <v>6590</v>
      </c>
      <c r="AC1772" s="0" t="s">
        <v>19</v>
      </c>
      <c r="AD1772" s="0" t="s">
        <v>19</v>
      </c>
      <c r="AE1772" s="0" t="s">
        <v>61</v>
      </c>
      <c r="AF1772" s="0" t="s">
        <v>22</v>
      </c>
      <c r="AG1772" s="0" t="s">
        <v>22</v>
      </c>
      <c r="AH1772" s="0" t="s">
        <v>22</v>
      </c>
      <c r="AI1772" s="0" t="s">
        <v>22</v>
      </c>
      <c r="AJ1772" s="0" t="s">
        <v>3622</v>
      </c>
      <c r="AK1772" s="0" t="s">
        <v>3622</v>
      </c>
    </row>
    <row customHeight="1" ht="11.25">
      <c r="A1773" s="0" t="s">
        <v>22</v>
      </c>
      <c r="B1773" s="0" t="s">
        <v>48</v>
      </c>
      <c r="C1773" s="0" t="s">
        <v>50</v>
      </c>
      <c r="D1773" s="0" t="s">
        <v>22</v>
      </c>
      <c r="E1773" s="0" t="s">
        <v>6591</v>
      </c>
      <c r="F1773" s="0" t="s">
        <v>1257</v>
      </c>
      <c r="G1773" s="0" t="s">
        <v>192</v>
      </c>
      <c r="H1773" s="0" t="s">
        <v>192</v>
      </c>
      <c r="I1773" s="0" t="s">
        <v>193</v>
      </c>
      <c r="J1773" s="0" t="s">
        <v>6553</v>
      </c>
      <c r="K1773" s="0" t="s">
        <v>6554</v>
      </c>
      <c r="L1773" s="0" t="s">
        <v>6555</v>
      </c>
      <c r="M1773" s="0" t="s">
        <v>976</v>
      </c>
      <c r="N1773" s="0" t="s">
        <v>98</v>
      </c>
      <c r="O1773" s="0" t="s">
        <v>192</v>
      </c>
      <c r="P1773" s="0" t="s">
        <v>192</v>
      </c>
      <c r="Q1773" s="0" t="s">
        <v>193</v>
      </c>
      <c r="R1773" s="0" t="s">
        <v>6553</v>
      </c>
      <c r="S1773" s="0" t="s">
        <v>6554</v>
      </c>
      <c r="T1773" s="0" t="s">
        <v>3604</v>
      </c>
      <c r="U1773" s="0" t="s">
        <v>3605</v>
      </c>
      <c r="V1773" s="0" t="s">
        <v>3606</v>
      </c>
      <c r="W1773" s="0" t="s">
        <v>3607</v>
      </c>
      <c r="X1773" s="0" t="s">
        <v>3608</v>
      </c>
      <c r="Y1773" s="0" t="s">
        <v>3605</v>
      </c>
      <c r="Z1773" s="0" t="s">
        <v>6592</v>
      </c>
      <c r="AA1773" s="0" t="s">
        <v>5368</v>
      </c>
      <c r="AB1773" s="0" t="s">
        <v>6593</v>
      </c>
      <c r="AC1773" s="0" t="s">
        <v>19</v>
      </c>
      <c r="AD1773" s="0" t="s">
        <v>19</v>
      </c>
      <c r="AE1773" s="0" t="s">
        <v>61</v>
      </c>
      <c r="AF1773" s="0" t="s">
        <v>22</v>
      </c>
      <c r="AG1773" s="0" t="s">
        <v>22</v>
      </c>
      <c r="AH1773" s="0" t="s">
        <v>22</v>
      </c>
      <c r="AI1773" s="0" t="s">
        <v>22</v>
      </c>
      <c r="AJ1773" s="0" t="s">
        <v>3622</v>
      </c>
      <c r="AK1773" s="0" t="s">
        <v>3622</v>
      </c>
    </row>
    <row customHeight="1" ht="11.25">
      <c r="A1774" s="0" t="s">
        <v>22</v>
      </c>
      <c r="B1774" s="0" t="s">
        <v>48</v>
      </c>
      <c r="C1774" s="0" t="s">
        <v>50</v>
      </c>
      <c r="D1774" s="0" t="s">
        <v>22</v>
      </c>
      <c r="E1774" s="0" t="s">
        <v>6591</v>
      </c>
      <c r="F1774" s="0" t="s">
        <v>1257</v>
      </c>
      <c r="G1774" s="0" t="s">
        <v>192</v>
      </c>
      <c r="H1774" s="0" t="s">
        <v>192</v>
      </c>
      <c r="I1774" s="0" t="s">
        <v>193</v>
      </c>
      <c r="J1774" s="0" t="s">
        <v>6553</v>
      </c>
      <c r="K1774" s="0" t="s">
        <v>6554</v>
      </c>
      <c r="L1774" s="0" t="s">
        <v>6555</v>
      </c>
      <c r="M1774" s="0" t="s">
        <v>976</v>
      </c>
      <c r="N1774" s="0" t="s">
        <v>98</v>
      </c>
      <c r="O1774" s="0" t="s">
        <v>192</v>
      </c>
      <c r="P1774" s="0" t="s">
        <v>192</v>
      </c>
      <c r="Q1774" s="0" t="s">
        <v>193</v>
      </c>
      <c r="R1774" s="0" t="s">
        <v>6553</v>
      </c>
      <c r="S1774" s="0" t="s">
        <v>6554</v>
      </c>
      <c r="T1774" s="0" t="s">
        <v>3604</v>
      </c>
      <c r="U1774" s="0" t="s">
        <v>3605</v>
      </c>
      <c r="V1774" s="0" t="s">
        <v>3606</v>
      </c>
      <c r="W1774" s="0" t="s">
        <v>3607</v>
      </c>
      <c r="X1774" s="0" t="s">
        <v>3608</v>
      </c>
      <c r="Y1774" s="0" t="s">
        <v>3605</v>
      </c>
      <c r="Z1774" s="0" t="s">
        <v>6592</v>
      </c>
      <c r="AA1774" s="0" t="s">
        <v>5368</v>
      </c>
      <c r="AB1774" s="0" t="s">
        <v>6593</v>
      </c>
      <c r="AC1774" s="0" t="s">
        <v>19</v>
      </c>
      <c r="AD1774" s="0" t="s">
        <v>19</v>
      </c>
      <c r="AE1774" s="0" t="s">
        <v>61</v>
      </c>
      <c r="AF1774" s="0" t="s">
        <v>22</v>
      </c>
      <c r="AG1774" s="0" t="s">
        <v>22</v>
      </c>
      <c r="AH1774" s="0" t="s">
        <v>22</v>
      </c>
      <c r="AI1774" s="0" t="s">
        <v>22</v>
      </c>
      <c r="AJ1774" s="0" t="s">
        <v>3622</v>
      </c>
      <c r="AK1774" s="0" t="s">
        <v>3622</v>
      </c>
    </row>
    <row customHeight="1" ht="11.25">
      <c r="A1775" s="0" t="s">
        <v>22</v>
      </c>
      <c r="B1775" s="0" t="s">
        <v>48</v>
      </c>
      <c r="C1775" s="0" t="s">
        <v>50</v>
      </c>
      <c r="D1775" s="0" t="s">
        <v>22</v>
      </c>
      <c r="E1775" s="0" t="s">
        <v>6594</v>
      </c>
      <c r="F1775" s="0" t="s">
        <v>1257</v>
      </c>
      <c r="G1775" s="0" t="s">
        <v>192</v>
      </c>
      <c r="H1775" s="0" t="s">
        <v>192</v>
      </c>
      <c r="I1775" s="0" t="s">
        <v>193</v>
      </c>
      <c r="J1775" s="0" t="s">
        <v>6553</v>
      </c>
      <c r="K1775" s="0" t="s">
        <v>6554</v>
      </c>
      <c r="L1775" s="0" t="s">
        <v>6555</v>
      </c>
      <c r="M1775" s="0" t="s">
        <v>976</v>
      </c>
      <c r="N1775" s="0" t="s">
        <v>98</v>
      </c>
      <c r="O1775" s="0" t="s">
        <v>192</v>
      </c>
      <c r="P1775" s="0" t="s">
        <v>192</v>
      </c>
      <c r="Q1775" s="0" t="s">
        <v>193</v>
      </c>
      <c r="R1775" s="0" t="s">
        <v>6553</v>
      </c>
      <c r="S1775" s="0" t="s">
        <v>6554</v>
      </c>
      <c r="T1775" s="0" t="s">
        <v>3604</v>
      </c>
      <c r="U1775" s="0" t="s">
        <v>3605</v>
      </c>
      <c r="V1775" s="0" t="s">
        <v>3606</v>
      </c>
      <c r="W1775" s="0" t="s">
        <v>3607</v>
      </c>
      <c r="X1775" s="0" t="s">
        <v>3608</v>
      </c>
      <c r="Y1775" s="0" t="s">
        <v>3605</v>
      </c>
      <c r="Z1775" s="0" t="s">
        <v>6595</v>
      </c>
      <c r="AA1775" s="0" t="s">
        <v>5368</v>
      </c>
      <c r="AB1775" s="0" t="s">
        <v>6596</v>
      </c>
      <c r="AC1775" s="0" t="s">
        <v>19</v>
      </c>
      <c r="AD1775" s="0" t="s">
        <v>19</v>
      </c>
      <c r="AE1775" s="0" t="s">
        <v>61</v>
      </c>
      <c r="AF1775" s="0" t="s">
        <v>22</v>
      </c>
      <c r="AG1775" s="0" t="s">
        <v>22</v>
      </c>
      <c r="AH1775" s="0" t="s">
        <v>22</v>
      </c>
      <c r="AI1775" s="0" t="s">
        <v>22</v>
      </c>
      <c r="AJ1775" s="0" t="s">
        <v>3622</v>
      </c>
      <c r="AK1775" s="0" t="s">
        <v>3622</v>
      </c>
    </row>
    <row customHeight="1" ht="11.25">
      <c r="A1776" s="0" t="s">
        <v>22</v>
      </c>
      <c r="B1776" s="0" t="s">
        <v>48</v>
      </c>
      <c r="C1776" s="0" t="s">
        <v>50</v>
      </c>
      <c r="D1776" s="0" t="s">
        <v>22</v>
      </c>
      <c r="E1776" s="0" t="s">
        <v>6594</v>
      </c>
      <c r="F1776" s="0" t="s">
        <v>1257</v>
      </c>
      <c r="G1776" s="0" t="s">
        <v>192</v>
      </c>
      <c r="H1776" s="0" t="s">
        <v>192</v>
      </c>
      <c r="I1776" s="0" t="s">
        <v>193</v>
      </c>
      <c r="J1776" s="0" t="s">
        <v>6553</v>
      </c>
      <c r="K1776" s="0" t="s">
        <v>6554</v>
      </c>
      <c r="L1776" s="0" t="s">
        <v>6555</v>
      </c>
      <c r="M1776" s="0" t="s">
        <v>976</v>
      </c>
      <c r="N1776" s="0" t="s">
        <v>98</v>
      </c>
      <c r="O1776" s="0" t="s">
        <v>192</v>
      </c>
      <c r="P1776" s="0" t="s">
        <v>192</v>
      </c>
      <c r="Q1776" s="0" t="s">
        <v>193</v>
      </c>
      <c r="R1776" s="0" t="s">
        <v>6553</v>
      </c>
      <c r="S1776" s="0" t="s">
        <v>6554</v>
      </c>
      <c r="T1776" s="0" t="s">
        <v>3604</v>
      </c>
      <c r="U1776" s="0" t="s">
        <v>3605</v>
      </c>
      <c r="V1776" s="0" t="s">
        <v>3606</v>
      </c>
      <c r="W1776" s="0" t="s">
        <v>3607</v>
      </c>
      <c r="X1776" s="0" t="s">
        <v>3608</v>
      </c>
      <c r="Y1776" s="0" t="s">
        <v>3605</v>
      </c>
      <c r="Z1776" s="0" t="s">
        <v>6595</v>
      </c>
      <c r="AA1776" s="0" t="s">
        <v>5368</v>
      </c>
      <c r="AB1776" s="0" t="s">
        <v>6596</v>
      </c>
      <c r="AC1776" s="0" t="s">
        <v>19</v>
      </c>
      <c r="AD1776" s="0" t="s">
        <v>19</v>
      </c>
      <c r="AE1776" s="0" t="s">
        <v>61</v>
      </c>
      <c r="AF1776" s="0" t="s">
        <v>22</v>
      </c>
      <c r="AG1776" s="0" t="s">
        <v>22</v>
      </c>
      <c r="AH1776" s="0" t="s">
        <v>22</v>
      </c>
      <c r="AI1776" s="0" t="s">
        <v>22</v>
      </c>
      <c r="AJ1776" s="0" t="s">
        <v>3622</v>
      </c>
      <c r="AK1776" s="0" t="s">
        <v>3622</v>
      </c>
    </row>
    <row customHeight="1" ht="11.25">
      <c r="A1777" s="0" t="s">
        <v>22</v>
      </c>
      <c r="B1777" s="0" t="s">
        <v>48</v>
      </c>
      <c r="C1777" s="0" t="s">
        <v>50</v>
      </c>
      <c r="D1777" s="0" t="s">
        <v>22</v>
      </c>
      <c r="E1777" s="0" t="s">
        <v>6597</v>
      </c>
      <c r="F1777" s="0" t="s">
        <v>1257</v>
      </c>
      <c r="G1777" s="0" t="s">
        <v>192</v>
      </c>
      <c r="H1777" s="0" t="s">
        <v>192</v>
      </c>
      <c r="I1777" s="0" t="s">
        <v>193</v>
      </c>
      <c r="J1777" s="0" t="s">
        <v>6553</v>
      </c>
      <c r="K1777" s="0" t="s">
        <v>6554</v>
      </c>
      <c r="L1777" s="0" t="s">
        <v>6555</v>
      </c>
      <c r="M1777" s="0" t="s">
        <v>976</v>
      </c>
      <c r="N1777" s="0" t="s">
        <v>98</v>
      </c>
      <c r="O1777" s="0" t="s">
        <v>192</v>
      </c>
      <c r="P1777" s="0" t="s">
        <v>192</v>
      </c>
      <c r="Q1777" s="0" t="s">
        <v>193</v>
      </c>
      <c r="R1777" s="0" t="s">
        <v>6553</v>
      </c>
      <c r="S1777" s="0" t="s">
        <v>6554</v>
      </c>
      <c r="T1777" s="0" t="s">
        <v>3604</v>
      </c>
      <c r="U1777" s="0" t="s">
        <v>3605</v>
      </c>
      <c r="V1777" s="0" t="s">
        <v>3606</v>
      </c>
      <c r="W1777" s="0" t="s">
        <v>3607</v>
      </c>
      <c r="X1777" s="0" t="s">
        <v>3608</v>
      </c>
      <c r="Y1777" s="0" t="s">
        <v>3605</v>
      </c>
      <c r="Z1777" s="0" t="s">
        <v>6598</v>
      </c>
      <c r="AA1777" s="0" t="s">
        <v>5368</v>
      </c>
      <c r="AB1777" s="0" t="s">
        <v>6599</v>
      </c>
      <c r="AC1777" s="0" t="s">
        <v>19</v>
      </c>
      <c r="AD1777" s="0" t="s">
        <v>19</v>
      </c>
      <c r="AE1777" s="0" t="s">
        <v>61</v>
      </c>
      <c r="AF1777" s="0" t="s">
        <v>22</v>
      </c>
      <c r="AG1777" s="0" t="s">
        <v>22</v>
      </c>
      <c r="AH1777" s="0" t="s">
        <v>22</v>
      </c>
      <c r="AI1777" s="0" t="s">
        <v>22</v>
      </c>
      <c r="AJ1777" s="0" t="s">
        <v>3622</v>
      </c>
      <c r="AK1777" s="0" t="s">
        <v>3622</v>
      </c>
    </row>
    <row customHeight="1" ht="11.25">
      <c r="A1778" s="0" t="s">
        <v>22</v>
      </c>
      <c r="B1778" s="0" t="s">
        <v>48</v>
      </c>
      <c r="C1778" s="0" t="s">
        <v>50</v>
      </c>
      <c r="D1778" s="0" t="s">
        <v>22</v>
      </c>
      <c r="E1778" s="0" t="s">
        <v>6597</v>
      </c>
      <c r="F1778" s="0" t="s">
        <v>1257</v>
      </c>
      <c r="G1778" s="0" t="s">
        <v>192</v>
      </c>
      <c r="H1778" s="0" t="s">
        <v>192</v>
      </c>
      <c r="I1778" s="0" t="s">
        <v>193</v>
      </c>
      <c r="J1778" s="0" t="s">
        <v>6553</v>
      </c>
      <c r="K1778" s="0" t="s">
        <v>6554</v>
      </c>
      <c r="L1778" s="0" t="s">
        <v>6555</v>
      </c>
      <c r="M1778" s="0" t="s">
        <v>976</v>
      </c>
      <c r="N1778" s="0" t="s">
        <v>98</v>
      </c>
      <c r="O1778" s="0" t="s">
        <v>192</v>
      </c>
      <c r="P1778" s="0" t="s">
        <v>192</v>
      </c>
      <c r="Q1778" s="0" t="s">
        <v>193</v>
      </c>
      <c r="R1778" s="0" t="s">
        <v>6553</v>
      </c>
      <c r="S1778" s="0" t="s">
        <v>6554</v>
      </c>
      <c r="T1778" s="0" t="s">
        <v>3604</v>
      </c>
      <c r="U1778" s="0" t="s">
        <v>3605</v>
      </c>
      <c r="V1778" s="0" t="s">
        <v>3606</v>
      </c>
      <c r="W1778" s="0" t="s">
        <v>3607</v>
      </c>
      <c r="X1778" s="0" t="s">
        <v>3608</v>
      </c>
      <c r="Y1778" s="0" t="s">
        <v>3605</v>
      </c>
      <c r="Z1778" s="0" t="s">
        <v>6598</v>
      </c>
      <c r="AA1778" s="0" t="s">
        <v>5368</v>
      </c>
      <c r="AB1778" s="0" t="s">
        <v>6599</v>
      </c>
      <c r="AC1778" s="0" t="s">
        <v>19</v>
      </c>
      <c r="AD1778" s="0" t="s">
        <v>19</v>
      </c>
      <c r="AE1778" s="0" t="s">
        <v>61</v>
      </c>
      <c r="AF1778" s="0" t="s">
        <v>22</v>
      </c>
      <c r="AG1778" s="0" t="s">
        <v>22</v>
      </c>
      <c r="AH1778" s="0" t="s">
        <v>22</v>
      </c>
      <c r="AI1778" s="0" t="s">
        <v>22</v>
      </c>
      <c r="AJ1778" s="0" t="s">
        <v>3622</v>
      </c>
      <c r="AK1778" s="0" t="s">
        <v>3622</v>
      </c>
    </row>
    <row customHeight="1" ht="11.25">
      <c r="A1779" s="0" t="s">
        <v>22</v>
      </c>
      <c r="B1779" s="0" t="s">
        <v>48</v>
      </c>
      <c r="C1779" s="0" t="s">
        <v>50</v>
      </c>
      <c r="D1779" s="0" t="s">
        <v>22</v>
      </c>
      <c r="E1779" s="0" t="s">
        <v>6600</v>
      </c>
      <c r="F1779" s="0" t="s">
        <v>1257</v>
      </c>
      <c r="G1779" s="0" t="s">
        <v>192</v>
      </c>
      <c r="H1779" s="0" t="s">
        <v>192</v>
      </c>
      <c r="I1779" s="0" t="s">
        <v>193</v>
      </c>
      <c r="J1779" s="0" t="s">
        <v>6553</v>
      </c>
      <c r="K1779" s="0" t="s">
        <v>6554</v>
      </c>
      <c r="L1779" s="0" t="s">
        <v>6555</v>
      </c>
      <c r="M1779" s="0" t="s">
        <v>976</v>
      </c>
      <c r="N1779" s="0" t="s">
        <v>98</v>
      </c>
      <c r="O1779" s="0" t="s">
        <v>192</v>
      </c>
      <c r="P1779" s="0" t="s">
        <v>192</v>
      </c>
      <c r="Q1779" s="0" t="s">
        <v>193</v>
      </c>
      <c r="R1779" s="0" t="s">
        <v>6553</v>
      </c>
      <c r="S1779" s="0" t="s">
        <v>6554</v>
      </c>
      <c r="T1779" s="0" t="s">
        <v>3604</v>
      </c>
      <c r="U1779" s="0" t="s">
        <v>3605</v>
      </c>
      <c r="V1779" s="0" t="s">
        <v>3606</v>
      </c>
      <c r="W1779" s="0" t="s">
        <v>3607</v>
      </c>
      <c r="X1779" s="0" t="s">
        <v>3608</v>
      </c>
      <c r="Y1779" s="0" t="s">
        <v>3605</v>
      </c>
      <c r="Z1779" s="0" t="s">
        <v>6601</v>
      </c>
      <c r="AA1779" s="0" t="s">
        <v>3988</v>
      </c>
      <c r="AB1779" s="0" t="s">
        <v>6602</v>
      </c>
      <c r="AC1779" s="0" t="s">
        <v>19</v>
      </c>
      <c r="AD1779" s="0" t="s">
        <v>19</v>
      </c>
      <c r="AE1779" s="0" t="s">
        <v>61</v>
      </c>
      <c r="AF1779" s="0" t="s">
        <v>22</v>
      </c>
      <c r="AG1779" s="0" t="s">
        <v>22</v>
      </c>
      <c r="AH1779" s="0" t="s">
        <v>22</v>
      </c>
      <c r="AI1779" s="0" t="s">
        <v>22</v>
      </c>
      <c r="AJ1779" s="0" t="s">
        <v>3622</v>
      </c>
      <c r="AK1779" s="0" t="s">
        <v>3622</v>
      </c>
    </row>
    <row customHeight="1" ht="11.25">
      <c r="A1780" s="0" t="s">
        <v>22</v>
      </c>
      <c r="B1780" s="0" t="s">
        <v>48</v>
      </c>
      <c r="C1780" s="0" t="s">
        <v>50</v>
      </c>
      <c r="D1780" s="0" t="s">
        <v>22</v>
      </c>
      <c r="E1780" s="0" t="s">
        <v>6600</v>
      </c>
      <c r="F1780" s="0" t="s">
        <v>1257</v>
      </c>
      <c r="G1780" s="0" t="s">
        <v>192</v>
      </c>
      <c r="H1780" s="0" t="s">
        <v>192</v>
      </c>
      <c r="I1780" s="0" t="s">
        <v>193</v>
      </c>
      <c r="J1780" s="0" t="s">
        <v>6553</v>
      </c>
      <c r="K1780" s="0" t="s">
        <v>6554</v>
      </c>
      <c r="L1780" s="0" t="s">
        <v>6555</v>
      </c>
      <c r="M1780" s="0" t="s">
        <v>976</v>
      </c>
      <c r="N1780" s="0" t="s">
        <v>98</v>
      </c>
      <c r="O1780" s="0" t="s">
        <v>192</v>
      </c>
      <c r="P1780" s="0" t="s">
        <v>192</v>
      </c>
      <c r="Q1780" s="0" t="s">
        <v>193</v>
      </c>
      <c r="R1780" s="0" t="s">
        <v>6553</v>
      </c>
      <c r="S1780" s="0" t="s">
        <v>6554</v>
      </c>
      <c r="T1780" s="0" t="s">
        <v>3604</v>
      </c>
      <c r="U1780" s="0" t="s">
        <v>3605</v>
      </c>
      <c r="V1780" s="0" t="s">
        <v>3606</v>
      </c>
      <c r="W1780" s="0" t="s">
        <v>3607</v>
      </c>
      <c r="X1780" s="0" t="s">
        <v>3608</v>
      </c>
      <c r="Y1780" s="0" t="s">
        <v>3605</v>
      </c>
      <c r="Z1780" s="0" t="s">
        <v>6601</v>
      </c>
      <c r="AA1780" s="0" t="s">
        <v>3988</v>
      </c>
      <c r="AB1780" s="0" t="s">
        <v>6602</v>
      </c>
      <c r="AC1780" s="0" t="s">
        <v>19</v>
      </c>
      <c r="AD1780" s="0" t="s">
        <v>19</v>
      </c>
      <c r="AE1780" s="0" t="s">
        <v>61</v>
      </c>
      <c r="AF1780" s="0" t="s">
        <v>22</v>
      </c>
      <c r="AG1780" s="0" t="s">
        <v>22</v>
      </c>
      <c r="AH1780" s="0" t="s">
        <v>22</v>
      </c>
      <c r="AI1780" s="0" t="s">
        <v>22</v>
      </c>
      <c r="AJ1780" s="0" t="s">
        <v>3622</v>
      </c>
      <c r="AK1780" s="0" t="s">
        <v>3622</v>
      </c>
    </row>
    <row customHeight="1" ht="11.25">
      <c r="A1781" s="0" t="s">
        <v>22</v>
      </c>
      <c r="B1781" s="0" t="s">
        <v>48</v>
      </c>
      <c r="C1781" s="0" t="s">
        <v>50</v>
      </c>
      <c r="D1781" s="0" t="s">
        <v>22</v>
      </c>
      <c r="E1781" s="0" t="s">
        <v>6603</v>
      </c>
      <c r="F1781" s="0" t="s">
        <v>1257</v>
      </c>
      <c r="G1781" s="0" t="s">
        <v>1581</v>
      </c>
      <c r="H1781" s="0" t="s">
        <v>1581</v>
      </c>
      <c r="I1781" s="0" t="s">
        <v>1582</v>
      </c>
      <c r="J1781" s="0" t="s">
        <v>6604</v>
      </c>
      <c r="K1781" s="0" t="s">
        <v>6605</v>
      </c>
      <c r="L1781" s="0" t="s">
        <v>976</v>
      </c>
      <c r="M1781" s="0" t="s">
        <v>976</v>
      </c>
      <c r="N1781" s="0" t="s">
        <v>98</v>
      </c>
      <c r="O1781" s="0" t="s">
        <v>1581</v>
      </c>
      <c r="P1781" s="0" t="s">
        <v>1581</v>
      </c>
      <c r="Q1781" s="0" t="s">
        <v>1582</v>
      </c>
      <c r="R1781" s="0" t="s">
        <v>6604</v>
      </c>
      <c r="S1781" s="0" t="s">
        <v>6605</v>
      </c>
      <c r="T1781" s="0" t="s">
        <v>4183</v>
      </c>
      <c r="U1781" s="0" t="s">
        <v>3605</v>
      </c>
      <c r="V1781" s="0" t="s">
        <v>6508</v>
      </c>
      <c r="W1781" s="0" t="s">
        <v>3607</v>
      </c>
      <c r="X1781" s="0" t="s">
        <v>3700</v>
      </c>
      <c r="Y1781" s="0" t="s">
        <v>3605</v>
      </c>
      <c r="Z1781" s="0" t="s">
        <v>5786</v>
      </c>
      <c r="AA1781" s="0" t="s">
        <v>5787</v>
      </c>
      <c r="AB1781" s="0" t="s">
        <v>6606</v>
      </c>
      <c r="AC1781" s="0" t="s">
        <v>19</v>
      </c>
      <c r="AD1781" s="0" t="s">
        <v>19</v>
      </c>
      <c r="AE1781" s="0" t="s">
        <v>61</v>
      </c>
      <c r="AF1781" s="0" t="s">
        <v>22</v>
      </c>
      <c r="AG1781" s="0" t="s">
        <v>22</v>
      </c>
      <c r="AH1781" s="0" t="s">
        <v>22</v>
      </c>
      <c r="AI1781" s="0" t="s">
        <v>22</v>
      </c>
      <c r="AJ1781" s="0" t="s">
        <v>3721</v>
      </c>
      <c r="AK1781" s="0" t="s">
        <v>3721</v>
      </c>
    </row>
    <row customHeight="1" ht="11.25">
      <c r="A1782" s="0" t="s">
        <v>22</v>
      </c>
      <c r="B1782" s="0" t="s">
        <v>48</v>
      </c>
      <c r="C1782" s="0" t="s">
        <v>50</v>
      </c>
      <c r="D1782" s="0" t="s">
        <v>22</v>
      </c>
      <c r="E1782" s="0" t="s">
        <v>6603</v>
      </c>
      <c r="F1782" s="0" t="s">
        <v>1257</v>
      </c>
      <c r="G1782" s="0" t="s">
        <v>110</v>
      </c>
      <c r="H1782" s="0" t="s">
        <v>110</v>
      </c>
      <c r="I1782" s="0" t="s">
        <v>111</v>
      </c>
      <c r="J1782" s="0" t="s">
        <v>6604</v>
      </c>
      <c r="K1782" s="0" t="s">
        <v>6607</v>
      </c>
      <c r="L1782" s="0" t="s">
        <v>976</v>
      </c>
      <c r="M1782" s="0" t="s">
        <v>976</v>
      </c>
      <c r="N1782" s="0" t="s">
        <v>98</v>
      </c>
      <c r="O1782" s="0" t="s">
        <v>110</v>
      </c>
      <c r="P1782" s="0" t="s">
        <v>110</v>
      </c>
      <c r="Q1782" s="0" t="s">
        <v>111</v>
      </c>
      <c r="R1782" s="0" t="s">
        <v>6604</v>
      </c>
      <c r="S1782" s="0" t="s">
        <v>6607</v>
      </c>
      <c r="T1782" s="0" t="s">
        <v>4183</v>
      </c>
      <c r="U1782" s="0" t="s">
        <v>3605</v>
      </c>
      <c r="V1782" s="0" t="s">
        <v>6508</v>
      </c>
      <c r="W1782" s="0" t="s">
        <v>3607</v>
      </c>
      <c r="X1782" s="0" t="s">
        <v>3700</v>
      </c>
      <c r="Y1782" s="0" t="s">
        <v>3605</v>
      </c>
      <c r="Z1782" s="0" t="s">
        <v>5786</v>
      </c>
      <c r="AA1782" s="0" t="s">
        <v>5787</v>
      </c>
      <c r="AB1782" s="0" t="s">
        <v>6606</v>
      </c>
      <c r="AC1782" s="0" t="s">
        <v>19</v>
      </c>
      <c r="AD1782" s="0" t="s">
        <v>19</v>
      </c>
      <c r="AE1782" s="0" t="s">
        <v>61</v>
      </c>
      <c r="AF1782" s="0" t="s">
        <v>22</v>
      </c>
      <c r="AG1782" s="0" t="s">
        <v>22</v>
      </c>
      <c r="AH1782" s="0" t="s">
        <v>22</v>
      </c>
      <c r="AI1782" s="0" t="s">
        <v>22</v>
      </c>
      <c r="AJ1782" s="0" t="s">
        <v>3721</v>
      </c>
      <c r="AK1782" s="0" t="s">
        <v>3721</v>
      </c>
    </row>
    <row customHeight="1" ht="11.25">
      <c r="A1783" s="0" t="s">
        <v>22</v>
      </c>
      <c r="B1783" s="0" t="s">
        <v>48</v>
      </c>
      <c r="C1783" s="0" t="s">
        <v>50</v>
      </c>
      <c r="D1783" s="0" t="s">
        <v>22</v>
      </c>
      <c r="E1783" s="0" t="s">
        <v>6608</v>
      </c>
      <c r="F1783" s="0" t="s">
        <v>1257</v>
      </c>
      <c r="G1783" s="0" t="s">
        <v>1581</v>
      </c>
      <c r="H1783" s="0" t="s">
        <v>1581</v>
      </c>
      <c r="I1783" s="0" t="s">
        <v>1582</v>
      </c>
      <c r="J1783" s="0" t="s">
        <v>6243</v>
      </c>
      <c r="K1783" s="0" t="s">
        <v>6244</v>
      </c>
      <c r="L1783" s="0" t="s">
        <v>976</v>
      </c>
      <c r="M1783" s="0" t="s">
        <v>976</v>
      </c>
      <c r="N1783" s="0" t="s">
        <v>98</v>
      </c>
      <c r="O1783" s="0" t="s">
        <v>1581</v>
      </c>
      <c r="P1783" s="0" t="s">
        <v>1581</v>
      </c>
      <c r="Q1783" s="0" t="s">
        <v>1582</v>
      </c>
      <c r="R1783" s="0" t="s">
        <v>6243</v>
      </c>
      <c r="S1783" s="0" t="s">
        <v>6244</v>
      </c>
      <c r="T1783" s="0" t="s">
        <v>4183</v>
      </c>
      <c r="U1783" s="0" t="s">
        <v>3605</v>
      </c>
      <c r="V1783" s="0" t="s">
        <v>6508</v>
      </c>
      <c r="W1783" s="0" t="s">
        <v>3607</v>
      </c>
      <c r="X1783" s="0" t="s">
        <v>3700</v>
      </c>
      <c r="Y1783" s="0" t="s">
        <v>3605</v>
      </c>
      <c r="Z1783" s="0" t="s">
        <v>5786</v>
      </c>
      <c r="AA1783" s="0" t="s">
        <v>5787</v>
      </c>
      <c r="AB1783" s="0" t="s">
        <v>6609</v>
      </c>
      <c r="AC1783" s="0" t="s">
        <v>19</v>
      </c>
      <c r="AD1783" s="0" t="s">
        <v>19</v>
      </c>
      <c r="AE1783" s="0" t="s">
        <v>61</v>
      </c>
      <c r="AF1783" s="0" t="s">
        <v>22</v>
      </c>
      <c r="AG1783" s="0" t="s">
        <v>22</v>
      </c>
      <c r="AH1783" s="0" t="s">
        <v>22</v>
      </c>
      <c r="AI1783" s="0" t="s">
        <v>22</v>
      </c>
      <c r="AJ1783" s="0" t="s">
        <v>3721</v>
      </c>
      <c r="AK1783" s="0" t="s">
        <v>3721</v>
      </c>
    </row>
    <row customHeight="1" ht="11.25">
      <c r="A1784" s="0" t="s">
        <v>22</v>
      </c>
      <c r="B1784" s="0" t="s">
        <v>48</v>
      </c>
      <c r="C1784" s="0" t="s">
        <v>50</v>
      </c>
      <c r="D1784" s="0" t="s">
        <v>22</v>
      </c>
      <c r="E1784" s="0" t="s">
        <v>6608</v>
      </c>
      <c r="F1784" s="0" t="s">
        <v>1257</v>
      </c>
      <c r="G1784" s="0" t="s">
        <v>110</v>
      </c>
      <c r="H1784" s="0" t="s">
        <v>110</v>
      </c>
      <c r="I1784" s="0" t="s">
        <v>111</v>
      </c>
      <c r="J1784" s="0" t="s">
        <v>6243</v>
      </c>
      <c r="K1784" s="0" t="s">
        <v>6246</v>
      </c>
      <c r="L1784" s="0" t="s">
        <v>976</v>
      </c>
      <c r="M1784" s="0" t="s">
        <v>976</v>
      </c>
      <c r="N1784" s="0" t="s">
        <v>98</v>
      </c>
      <c r="O1784" s="0" t="s">
        <v>110</v>
      </c>
      <c r="P1784" s="0" t="s">
        <v>110</v>
      </c>
      <c r="Q1784" s="0" t="s">
        <v>111</v>
      </c>
      <c r="R1784" s="0" t="s">
        <v>6243</v>
      </c>
      <c r="S1784" s="0" t="s">
        <v>6246</v>
      </c>
      <c r="T1784" s="0" t="s">
        <v>4183</v>
      </c>
      <c r="U1784" s="0" t="s">
        <v>3605</v>
      </c>
      <c r="V1784" s="0" t="s">
        <v>6508</v>
      </c>
      <c r="W1784" s="0" t="s">
        <v>3607</v>
      </c>
      <c r="X1784" s="0" t="s">
        <v>3700</v>
      </c>
      <c r="Y1784" s="0" t="s">
        <v>3605</v>
      </c>
      <c r="Z1784" s="0" t="s">
        <v>5786</v>
      </c>
      <c r="AA1784" s="0" t="s">
        <v>5787</v>
      </c>
      <c r="AB1784" s="0" t="s">
        <v>6609</v>
      </c>
      <c r="AC1784" s="0" t="s">
        <v>19</v>
      </c>
      <c r="AD1784" s="0" t="s">
        <v>19</v>
      </c>
      <c r="AE1784" s="0" t="s">
        <v>61</v>
      </c>
      <c r="AF1784" s="0" t="s">
        <v>22</v>
      </c>
      <c r="AG1784" s="0" t="s">
        <v>22</v>
      </c>
      <c r="AH1784" s="0" t="s">
        <v>22</v>
      </c>
      <c r="AI1784" s="0" t="s">
        <v>22</v>
      </c>
      <c r="AJ1784" s="0" t="s">
        <v>3721</v>
      </c>
      <c r="AK1784" s="0" t="s">
        <v>3721</v>
      </c>
    </row>
    <row customHeight="1" ht="11.25">
      <c r="A1785" s="0" t="s">
        <v>22</v>
      </c>
      <c r="B1785" s="0" t="s">
        <v>48</v>
      </c>
      <c r="C1785" s="0" t="s">
        <v>50</v>
      </c>
      <c r="D1785" s="0" t="s">
        <v>22</v>
      </c>
      <c r="E1785" s="0" t="s">
        <v>6610</v>
      </c>
      <c r="F1785" s="0" t="s">
        <v>1257</v>
      </c>
      <c r="G1785" s="0" t="s">
        <v>3550</v>
      </c>
      <c r="H1785" s="0" t="s">
        <v>3550</v>
      </c>
      <c r="I1785" s="0" t="s">
        <v>3551</v>
      </c>
      <c r="J1785" s="0" t="s">
        <v>6120</v>
      </c>
      <c r="K1785" s="0" t="s">
        <v>6121</v>
      </c>
      <c r="L1785" s="0" t="s">
        <v>6120</v>
      </c>
      <c r="M1785" s="0" t="s">
        <v>1261</v>
      </c>
      <c r="N1785" s="0" t="s">
        <v>98</v>
      </c>
      <c r="O1785" s="0" t="s">
        <v>3550</v>
      </c>
      <c r="P1785" s="0" t="s">
        <v>3550</v>
      </c>
      <c r="Q1785" s="0" t="s">
        <v>3551</v>
      </c>
      <c r="R1785" s="0" t="s">
        <v>6120</v>
      </c>
      <c r="S1785" s="0" t="s">
        <v>6121</v>
      </c>
      <c r="T1785" s="0" t="s">
        <v>3604</v>
      </c>
      <c r="U1785" s="0" t="s">
        <v>3605</v>
      </c>
      <c r="V1785" s="0" t="s">
        <v>3606</v>
      </c>
      <c r="W1785" s="0" t="s">
        <v>3607</v>
      </c>
      <c r="X1785" s="0" t="s">
        <v>3608</v>
      </c>
      <c r="Y1785" s="0" t="s">
        <v>3605</v>
      </c>
      <c r="Z1785" s="0" t="s">
        <v>1261</v>
      </c>
      <c r="AA1785" s="0" t="s">
        <v>3995</v>
      </c>
      <c r="AB1785" s="0" t="s">
        <v>6611</v>
      </c>
      <c r="AC1785" s="0" t="s">
        <v>19</v>
      </c>
      <c r="AD1785" s="0" t="s">
        <v>19</v>
      </c>
      <c r="AE1785" s="0" t="s">
        <v>61</v>
      </c>
      <c r="AF1785" s="0" t="s">
        <v>22</v>
      </c>
      <c r="AG1785" s="0" t="s">
        <v>22</v>
      </c>
      <c r="AH1785" s="0" t="s">
        <v>22</v>
      </c>
      <c r="AI1785" s="0" t="s">
        <v>22</v>
      </c>
      <c r="AJ1785" s="0" t="s">
        <v>3622</v>
      </c>
      <c r="AK1785" s="0" t="s">
        <v>3622</v>
      </c>
    </row>
    <row customHeight="1" ht="11.25">
      <c r="A1786" s="0" t="s">
        <v>22</v>
      </c>
      <c r="B1786" s="0" t="s">
        <v>48</v>
      </c>
      <c r="C1786" s="0" t="s">
        <v>50</v>
      </c>
      <c r="D1786" s="0" t="s">
        <v>22</v>
      </c>
      <c r="E1786" s="0" t="s">
        <v>6610</v>
      </c>
      <c r="F1786" s="0" t="s">
        <v>1257</v>
      </c>
      <c r="G1786" s="0" t="s">
        <v>162</v>
      </c>
      <c r="H1786" s="0" t="s">
        <v>162</v>
      </c>
      <c r="I1786" s="0" t="s">
        <v>163</v>
      </c>
      <c r="J1786" s="0" t="s">
        <v>6120</v>
      </c>
      <c r="K1786" s="0" t="s">
        <v>6125</v>
      </c>
      <c r="L1786" s="0" t="s">
        <v>6120</v>
      </c>
      <c r="M1786" s="0" t="s">
        <v>1261</v>
      </c>
      <c r="N1786" s="0" t="s">
        <v>98</v>
      </c>
      <c r="O1786" s="0" t="s">
        <v>162</v>
      </c>
      <c r="P1786" s="0" t="s">
        <v>162</v>
      </c>
      <c r="Q1786" s="0" t="s">
        <v>163</v>
      </c>
      <c r="R1786" s="0" t="s">
        <v>6120</v>
      </c>
      <c r="S1786" s="0" t="s">
        <v>6125</v>
      </c>
      <c r="T1786" s="0" t="s">
        <v>3604</v>
      </c>
      <c r="U1786" s="0" t="s">
        <v>3605</v>
      </c>
      <c r="V1786" s="0" t="s">
        <v>3606</v>
      </c>
      <c r="W1786" s="0" t="s">
        <v>3607</v>
      </c>
      <c r="X1786" s="0" t="s">
        <v>3608</v>
      </c>
      <c r="Y1786" s="0" t="s">
        <v>3605</v>
      </c>
      <c r="Z1786" s="0" t="s">
        <v>1261</v>
      </c>
      <c r="AA1786" s="0" t="s">
        <v>3995</v>
      </c>
      <c r="AB1786" s="0" t="s">
        <v>6611</v>
      </c>
      <c r="AC1786" s="0" t="s">
        <v>19</v>
      </c>
      <c r="AD1786" s="0" t="s">
        <v>19</v>
      </c>
      <c r="AE1786" s="0" t="s">
        <v>61</v>
      </c>
      <c r="AF1786" s="0" t="s">
        <v>22</v>
      </c>
      <c r="AG1786" s="0" t="s">
        <v>22</v>
      </c>
      <c r="AH1786" s="0" t="s">
        <v>22</v>
      </c>
      <c r="AI1786" s="0" t="s">
        <v>22</v>
      </c>
      <c r="AJ1786" s="0" t="s">
        <v>3622</v>
      </c>
      <c r="AK1786" s="0" t="s">
        <v>3622</v>
      </c>
    </row>
    <row customHeight="1" ht="11.25">
      <c r="A1787" s="0" t="s">
        <v>22</v>
      </c>
      <c r="B1787" s="0" t="s">
        <v>48</v>
      </c>
      <c r="C1787" s="0" t="s">
        <v>50</v>
      </c>
      <c r="D1787" s="0" t="s">
        <v>22</v>
      </c>
      <c r="E1787" s="0" t="s">
        <v>6612</v>
      </c>
      <c r="F1787" s="0" t="s">
        <v>1257</v>
      </c>
      <c r="G1787" s="0" t="s">
        <v>1581</v>
      </c>
      <c r="H1787" s="0" t="s">
        <v>1581</v>
      </c>
      <c r="I1787" s="0" t="s">
        <v>1582</v>
      </c>
      <c r="J1787" s="0" t="s">
        <v>4839</v>
      </c>
      <c r="K1787" s="0" t="s">
        <v>4840</v>
      </c>
      <c r="L1787" s="0" t="s">
        <v>976</v>
      </c>
      <c r="M1787" s="0" t="s">
        <v>976</v>
      </c>
      <c r="N1787" s="0" t="s">
        <v>98</v>
      </c>
      <c r="O1787" s="0" t="s">
        <v>1581</v>
      </c>
      <c r="P1787" s="0" t="s">
        <v>1581</v>
      </c>
      <c r="Q1787" s="0" t="s">
        <v>1582</v>
      </c>
      <c r="R1787" s="0" t="s">
        <v>4839</v>
      </c>
      <c r="S1787" s="0" t="s">
        <v>4840</v>
      </c>
      <c r="T1787" s="0" t="s">
        <v>4183</v>
      </c>
      <c r="U1787" s="0" t="s">
        <v>3605</v>
      </c>
      <c r="V1787" s="0" t="s">
        <v>6508</v>
      </c>
      <c r="W1787" s="0" t="s">
        <v>3607</v>
      </c>
      <c r="X1787" s="0" t="s">
        <v>3700</v>
      </c>
      <c r="Y1787" s="0" t="s">
        <v>3605</v>
      </c>
      <c r="Z1787" s="0" t="s">
        <v>5786</v>
      </c>
      <c r="AA1787" s="0" t="s">
        <v>5787</v>
      </c>
      <c r="AB1787" s="0" t="s">
        <v>6613</v>
      </c>
      <c r="AC1787" s="0" t="s">
        <v>19</v>
      </c>
      <c r="AD1787" s="0" t="s">
        <v>19</v>
      </c>
      <c r="AE1787" s="0" t="s">
        <v>61</v>
      </c>
      <c r="AF1787" s="0" t="s">
        <v>22</v>
      </c>
      <c r="AG1787" s="0" t="s">
        <v>22</v>
      </c>
      <c r="AH1787" s="0" t="s">
        <v>22</v>
      </c>
      <c r="AI1787" s="0" t="s">
        <v>22</v>
      </c>
      <c r="AJ1787" s="0" t="s">
        <v>3721</v>
      </c>
      <c r="AK1787" s="0" t="s">
        <v>3721</v>
      </c>
    </row>
    <row customHeight="1" ht="11.25">
      <c r="A1788" s="0" t="s">
        <v>22</v>
      </c>
      <c r="B1788" s="0" t="s">
        <v>48</v>
      </c>
      <c r="C1788" s="0" t="s">
        <v>50</v>
      </c>
      <c r="D1788" s="0" t="s">
        <v>22</v>
      </c>
      <c r="E1788" s="0" t="s">
        <v>6612</v>
      </c>
      <c r="F1788" s="0" t="s">
        <v>1257</v>
      </c>
      <c r="G1788" s="0" t="s">
        <v>110</v>
      </c>
      <c r="H1788" s="0" t="s">
        <v>110</v>
      </c>
      <c r="I1788" s="0" t="s">
        <v>111</v>
      </c>
      <c r="J1788" s="0" t="s">
        <v>4839</v>
      </c>
      <c r="K1788" s="0" t="s">
        <v>4842</v>
      </c>
      <c r="L1788" s="0" t="s">
        <v>976</v>
      </c>
      <c r="M1788" s="0" t="s">
        <v>976</v>
      </c>
      <c r="N1788" s="0" t="s">
        <v>98</v>
      </c>
      <c r="O1788" s="0" t="s">
        <v>110</v>
      </c>
      <c r="P1788" s="0" t="s">
        <v>110</v>
      </c>
      <c r="Q1788" s="0" t="s">
        <v>111</v>
      </c>
      <c r="R1788" s="0" t="s">
        <v>4839</v>
      </c>
      <c r="S1788" s="0" t="s">
        <v>4842</v>
      </c>
      <c r="T1788" s="0" t="s">
        <v>4183</v>
      </c>
      <c r="U1788" s="0" t="s">
        <v>3605</v>
      </c>
      <c r="V1788" s="0" t="s">
        <v>6508</v>
      </c>
      <c r="W1788" s="0" t="s">
        <v>3607</v>
      </c>
      <c r="X1788" s="0" t="s">
        <v>3700</v>
      </c>
      <c r="Y1788" s="0" t="s">
        <v>3605</v>
      </c>
      <c r="Z1788" s="0" t="s">
        <v>5786</v>
      </c>
      <c r="AA1788" s="0" t="s">
        <v>5787</v>
      </c>
      <c r="AB1788" s="0" t="s">
        <v>6613</v>
      </c>
      <c r="AC1788" s="0" t="s">
        <v>19</v>
      </c>
      <c r="AD1788" s="0" t="s">
        <v>19</v>
      </c>
      <c r="AE1788" s="0" t="s">
        <v>61</v>
      </c>
      <c r="AF1788" s="0" t="s">
        <v>22</v>
      </c>
      <c r="AG1788" s="0" t="s">
        <v>22</v>
      </c>
      <c r="AH1788" s="0" t="s">
        <v>22</v>
      </c>
      <c r="AI1788" s="0" t="s">
        <v>22</v>
      </c>
      <c r="AJ1788" s="0" t="s">
        <v>3721</v>
      </c>
      <c r="AK1788" s="0" t="s">
        <v>3721</v>
      </c>
    </row>
    <row customHeight="1" ht="11.25">
      <c r="A1789" s="0" t="s">
        <v>22</v>
      </c>
      <c r="B1789" s="0" t="s">
        <v>48</v>
      </c>
      <c r="C1789" s="0" t="s">
        <v>50</v>
      </c>
      <c r="D1789" s="0" t="s">
        <v>22</v>
      </c>
      <c r="E1789" s="0" t="s">
        <v>6614</v>
      </c>
      <c r="F1789" s="0" t="s">
        <v>1257</v>
      </c>
      <c r="G1789" s="0" t="s">
        <v>188</v>
      </c>
      <c r="H1789" s="0" t="s">
        <v>188</v>
      </c>
      <c r="I1789" s="0" t="s">
        <v>189</v>
      </c>
      <c r="J1789" s="0" t="s">
        <v>6615</v>
      </c>
      <c r="K1789" s="0" t="s">
        <v>6616</v>
      </c>
      <c r="L1789" s="0" t="s">
        <v>976</v>
      </c>
      <c r="M1789" s="0" t="s">
        <v>976</v>
      </c>
      <c r="N1789" s="0" t="s">
        <v>98</v>
      </c>
      <c r="O1789" s="0" t="s">
        <v>188</v>
      </c>
      <c r="P1789" s="0" t="s">
        <v>188</v>
      </c>
      <c r="Q1789" s="0" t="s">
        <v>189</v>
      </c>
      <c r="R1789" s="0" t="s">
        <v>6615</v>
      </c>
      <c r="S1789" s="0" t="s">
        <v>6616</v>
      </c>
      <c r="T1789" s="0" t="s">
        <v>4183</v>
      </c>
      <c r="U1789" s="0" t="s">
        <v>3605</v>
      </c>
      <c r="V1789" s="0" t="s">
        <v>6617</v>
      </c>
      <c r="W1789" s="0" t="s">
        <v>3607</v>
      </c>
      <c r="X1789" s="0" t="s">
        <v>3700</v>
      </c>
      <c r="Y1789" s="0" t="s">
        <v>3605</v>
      </c>
      <c r="Z1789" s="0" t="s">
        <v>158</v>
      </c>
      <c r="AA1789" s="0" t="s">
        <v>6618</v>
      </c>
      <c r="AB1789" s="0" t="s">
        <v>6619</v>
      </c>
      <c r="AC1789" s="0" t="s">
        <v>19</v>
      </c>
      <c r="AD1789" s="0" t="s">
        <v>19</v>
      </c>
      <c r="AE1789" s="0" t="s">
        <v>61</v>
      </c>
      <c r="AF1789" s="0" t="s">
        <v>22</v>
      </c>
      <c r="AG1789" s="0" t="s">
        <v>22</v>
      </c>
      <c r="AH1789" s="0" t="s">
        <v>22</v>
      </c>
      <c r="AI1789" s="0" t="s">
        <v>22</v>
      </c>
      <c r="AJ1789" s="0" t="s">
        <v>3721</v>
      </c>
      <c r="AK1789" s="0" t="s">
        <v>3721</v>
      </c>
    </row>
    <row customHeight="1" ht="11.25">
      <c r="A1790" s="0" t="s">
        <v>22</v>
      </c>
      <c r="B1790" s="0" t="s">
        <v>48</v>
      </c>
      <c r="C1790" s="0" t="s">
        <v>50</v>
      </c>
      <c r="D1790" s="0" t="s">
        <v>22</v>
      </c>
      <c r="E1790" s="0" t="s">
        <v>6614</v>
      </c>
      <c r="F1790" s="0" t="s">
        <v>1257</v>
      </c>
      <c r="G1790" s="0" t="s">
        <v>188</v>
      </c>
      <c r="H1790" s="0" t="s">
        <v>188</v>
      </c>
      <c r="I1790" s="0" t="s">
        <v>189</v>
      </c>
      <c r="J1790" s="0" t="s">
        <v>6615</v>
      </c>
      <c r="K1790" s="0" t="s">
        <v>6616</v>
      </c>
      <c r="L1790" s="0" t="s">
        <v>976</v>
      </c>
      <c r="M1790" s="0" t="s">
        <v>976</v>
      </c>
      <c r="N1790" s="0" t="s">
        <v>98</v>
      </c>
      <c r="O1790" s="0" t="s">
        <v>188</v>
      </c>
      <c r="P1790" s="0" t="s">
        <v>188</v>
      </c>
      <c r="Q1790" s="0" t="s">
        <v>189</v>
      </c>
      <c r="R1790" s="0" t="s">
        <v>6615</v>
      </c>
      <c r="S1790" s="0" t="s">
        <v>6616</v>
      </c>
      <c r="T1790" s="0" t="s">
        <v>4183</v>
      </c>
      <c r="U1790" s="0" t="s">
        <v>3605</v>
      </c>
      <c r="V1790" s="0" t="s">
        <v>6617</v>
      </c>
      <c r="W1790" s="0" t="s">
        <v>3607</v>
      </c>
      <c r="X1790" s="0" t="s">
        <v>3700</v>
      </c>
      <c r="Y1790" s="0" t="s">
        <v>3605</v>
      </c>
      <c r="Z1790" s="0" t="s">
        <v>158</v>
      </c>
      <c r="AA1790" s="0" t="s">
        <v>6618</v>
      </c>
      <c r="AB1790" s="0" t="s">
        <v>6619</v>
      </c>
      <c r="AC1790" s="0" t="s">
        <v>19</v>
      </c>
      <c r="AD1790" s="0" t="s">
        <v>19</v>
      </c>
      <c r="AE1790" s="0" t="s">
        <v>61</v>
      </c>
      <c r="AF1790" s="0" t="s">
        <v>22</v>
      </c>
      <c r="AG1790" s="0" t="s">
        <v>22</v>
      </c>
      <c r="AH1790" s="0" t="s">
        <v>22</v>
      </c>
      <c r="AI1790" s="0" t="s">
        <v>22</v>
      </c>
      <c r="AJ1790" s="0" t="s">
        <v>3721</v>
      </c>
      <c r="AK1790" s="0" t="s">
        <v>3721</v>
      </c>
    </row>
    <row customHeight="1" ht="11.25">
      <c r="A1791" s="0" t="s">
        <v>22</v>
      </c>
      <c r="B1791" s="0" t="s">
        <v>48</v>
      </c>
      <c r="C1791" s="0" t="s">
        <v>50</v>
      </c>
      <c r="D1791" s="0" t="s">
        <v>22</v>
      </c>
      <c r="E1791" s="0" t="s">
        <v>6620</v>
      </c>
      <c r="F1791" s="0" t="s">
        <v>1257</v>
      </c>
      <c r="G1791" s="0" t="s">
        <v>1581</v>
      </c>
      <c r="H1791" s="0" t="s">
        <v>1581</v>
      </c>
      <c r="I1791" s="0" t="s">
        <v>1582</v>
      </c>
      <c r="J1791" s="0" t="s">
        <v>5612</v>
      </c>
      <c r="K1791" s="0" t="s">
        <v>5613</v>
      </c>
      <c r="L1791" s="0" t="s">
        <v>976</v>
      </c>
      <c r="M1791" s="0" t="s">
        <v>976</v>
      </c>
      <c r="N1791" s="0" t="s">
        <v>98</v>
      </c>
      <c r="O1791" s="0" t="s">
        <v>1581</v>
      </c>
      <c r="P1791" s="0" t="s">
        <v>1581</v>
      </c>
      <c r="Q1791" s="0" t="s">
        <v>1582</v>
      </c>
      <c r="R1791" s="0" t="s">
        <v>5612</v>
      </c>
      <c r="S1791" s="0" t="s">
        <v>5613</v>
      </c>
      <c r="T1791" s="0" t="s">
        <v>4183</v>
      </c>
      <c r="U1791" s="0" t="s">
        <v>3605</v>
      </c>
      <c r="V1791" s="0" t="s">
        <v>6508</v>
      </c>
      <c r="W1791" s="0" t="s">
        <v>3607</v>
      </c>
      <c r="X1791" s="0" t="s">
        <v>3700</v>
      </c>
      <c r="Y1791" s="0" t="s">
        <v>3605</v>
      </c>
      <c r="Z1791" s="0" t="s">
        <v>5786</v>
      </c>
      <c r="AA1791" s="0" t="s">
        <v>5787</v>
      </c>
      <c r="AB1791" s="0" t="s">
        <v>6621</v>
      </c>
      <c r="AC1791" s="0" t="s">
        <v>19</v>
      </c>
      <c r="AD1791" s="0" t="s">
        <v>19</v>
      </c>
      <c r="AE1791" s="0" t="s">
        <v>61</v>
      </c>
      <c r="AF1791" s="0" t="s">
        <v>22</v>
      </c>
      <c r="AG1791" s="0" t="s">
        <v>22</v>
      </c>
      <c r="AH1791" s="0" t="s">
        <v>22</v>
      </c>
      <c r="AI1791" s="0" t="s">
        <v>22</v>
      </c>
      <c r="AJ1791" s="0" t="s">
        <v>3721</v>
      </c>
      <c r="AK1791" s="0" t="s">
        <v>3721</v>
      </c>
    </row>
    <row customHeight="1" ht="11.25">
      <c r="A1792" s="0" t="s">
        <v>22</v>
      </c>
      <c r="B1792" s="0" t="s">
        <v>48</v>
      </c>
      <c r="C1792" s="0" t="s">
        <v>50</v>
      </c>
      <c r="D1792" s="0" t="s">
        <v>22</v>
      </c>
      <c r="E1792" s="0" t="s">
        <v>6620</v>
      </c>
      <c r="F1792" s="0" t="s">
        <v>1257</v>
      </c>
      <c r="G1792" s="0" t="s">
        <v>110</v>
      </c>
      <c r="H1792" s="0" t="s">
        <v>110</v>
      </c>
      <c r="I1792" s="0" t="s">
        <v>111</v>
      </c>
      <c r="J1792" s="0" t="s">
        <v>4826</v>
      </c>
      <c r="K1792" s="0" t="s">
        <v>4829</v>
      </c>
      <c r="L1792" s="0" t="s">
        <v>976</v>
      </c>
      <c r="M1792" s="0" t="s">
        <v>976</v>
      </c>
      <c r="N1792" s="0" t="s">
        <v>98</v>
      </c>
      <c r="O1792" s="0" t="s">
        <v>110</v>
      </c>
      <c r="P1792" s="0" t="s">
        <v>110</v>
      </c>
      <c r="Q1792" s="0" t="s">
        <v>111</v>
      </c>
      <c r="R1792" s="0" t="s">
        <v>4826</v>
      </c>
      <c r="S1792" s="0" t="s">
        <v>4829</v>
      </c>
      <c r="T1792" s="0" t="s">
        <v>4183</v>
      </c>
      <c r="U1792" s="0" t="s">
        <v>3605</v>
      </c>
      <c r="V1792" s="0" t="s">
        <v>6508</v>
      </c>
      <c r="W1792" s="0" t="s">
        <v>3607</v>
      </c>
      <c r="X1792" s="0" t="s">
        <v>3700</v>
      </c>
      <c r="Y1792" s="0" t="s">
        <v>3605</v>
      </c>
      <c r="Z1792" s="0" t="s">
        <v>5786</v>
      </c>
      <c r="AA1792" s="0" t="s">
        <v>5787</v>
      </c>
      <c r="AB1792" s="0" t="s">
        <v>6621</v>
      </c>
      <c r="AC1792" s="0" t="s">
        <v>19</v>
      </c>
      <c r="AD1792" s="0" t="s">
        <v>19</v>
      </c>
      <c r="AE1792" s="0" t="s">
        <v>61</v>
      </c>
      <c r="AF1792" s="0" t="s">
        <v>22</v>
      </c>
      <c r="AG1792" s="0" t="s">
        <v>22</v>
      </c>
      <c r="AH1792" s="0" t="s">
        <v>22</v>
      </c>
      <c r="AI1792" s="0" t="s">
        <v>22</v>
      </c>
      <c r="AJ1792" s="0" t="s">
        <v>3721</v>
      </c>
      <c r="AK1792" s="0" t="s">
        <v>3721</v>
      </c>
    </row>
    <row customHeight="1" ht="11.25">
      <c r="A1793" s="0" t="s">
        <v>22</v>
      </c>
      <c r="B1793" s="0" t="s">
        <v>48</v>
      </c>
      <c r="C1793" s="0" t="s">
        <v>50</v>
      </c>
      <c r="D1793" s="0" t="s">
        <v>22</v>
      </c>
      <c r="E1793" s="0" t="s">
        <v>6622</v>
      </c>
      <c r="F1793" s="0" t="s">
        <v>1257</v>
      </c>
      <c r="G1793" s="0" t="s">
        <v>1581</v>
      </c>
      <c r="H1793" s="0" t="s">
        <v>1581</v>
      </c>
      <c r="I1793" s="0" t="s">
        <v>1582</v>
      </c>
      <c r="J1793" s="0" t="s">
        <v>4826</v>
      </c>
      <c r="K1793" s="0" t="s">
        <v>4827</v>
      </c>
      <c r="L1793" s="0" t="s">
        <v>976</v>
      </c>
      <c r="M1793" s="0" t="s">
        <v>976</v>
      </c>
      <c r="N1793" s="0" t="s">
        <v>98</v>
      </c>
      <c r="O1793" s="0" t="s">
        <v>1581</v>
      </c>
      <c r="P1793" s="0" t="s">
        <v>1581</v>
      </c>
      <c r="Q1793" s="0" t="s">
        <v>1582</v>
      </c>
      <c r="R1793" s="0" t="s">
        <v>4826</v>
      </c>
      <c r="S1793" s="0" t="s">
        <v>4827</v>
      </c>
      <c r="T1793" s="0" t="s">
        <v>4183</v>
      </c>
      <c r="U1793" s="0" t="s">
        <v>3605</v>
      </c>
      <c r="V1793" s="0" t="s">
        <v>6508</v>
      </c>
      <c r="W1793" s="0" t="s">
        <v>3607</v>
      </c>
      <c r="X1793" s="0" t="s">
        <v>3700</v>
      </c>
      <c r="Y1793" s="0" t="s">
        <v>3605</v>
      </c>
      <c r="Z1793" s="0" t="s">
        <v>5786</v>
      </c>
      <c r="AA1793" s="0" t="s">
        <v>5787</v>
      </c>
      <c r="AB1793" s="0" t="s">
        <v>6623</v>
      </c>
      <c r="AC1793" s="0" t="s">
        <v>19</v>
      </c>
      <c r="AD1793" s="0" t="s">
        <v>19</v>
      </c>
      <c r="AE1793" s="0" t="s">
        <v>61</v>
      </c>
      <c r="AF1793" s="0" t="s">
        <v>22</v>
      </c>
      <c r="AG1793" s="0" t="s">
        <v>22</v>
      </c>
      <c r="AH1793" s="0" t="s">
        <v>22</v>
      </c>
      <c r="AI1793" s="0" t="s">
        <v>22</v>
      </c>
      <c r="AJ1793" s="0" t="s">
        <v>3721</v>
      </c>
      <c r="AK1793" s="0" t="s">
        <v>3721</v>
      </c>
    </row>
    <row customHeight="1" ht="11.25">
      <c r="A1794" s="0" t="s">
        <v>22</v>
      </c>
      <c r="B1794" s="0" t="s">
        <v>48</v>
      </c>
      <c r="C1794" s="0" t="s">
        <v>50</v>
      </c>
      <c r="D1794" s="0" t="s">
        <v>22</v>
      </c>
      <c r="E1794" s="0" t="s">
        <v>6622</v>
      </c>
      <c r="F1794" s="0" t="s">
        <v>1257</v>
      </c>
      <c r="G1794" s="0" t="s">
        <v>110</v>
      </c>
      <c r="H1794" s="0" t="s">
        <v>110</v>
      </c>
      <c r="I1794" s="0" t="s">
        <v>111</v>
      </c>
      <c r="J1794" s="0" t="s">
        <v>4826</v>
      </c>
      <c r="K1794" s="0" t="s">
        <v>4829</v>
      </c>
      <c r="L1794" s="0" t="s">
        <v>976</v>
      </c>
      <c r="M1794" s="0" t="s">
        <v>976</v>
      </c>
      <c r="N1794" s="0" t="s">
        <v>98</v>
      </c>
      <c r="O1794" s="0" t="s">
        <v>110</v>
      </c>
      <c r="P1794" s="0" t="s">
        <v>110</v>
      </c>
      <c r="Q1794" s="0" t="s">
        <v>111</v>
      </c>
      <c r="R1794" s="0" t="s">
        <v>4826</v>
      </c>
      <c r="S1794" s="0" t="s">
        <v>4829</v>
      </c>
      <c r="T1794" s="0" t="s">
        <v>4183</v>
      </c>
      <c r="U1794" s="0" t="s">
        <v>3605</v>
      </c>
      <c r="V1794" s="0" t="s">
        <v>6508</v>
      </c>
      <c r="W1794" s="0" t="s">
        <v>3607</v>
      </c>
      <c r="X1794" s="0" t="s">
        <v>3700</v>
      </c>
      <c r="Y1794" s="0" t="s">
        <v>3605</v>
      </c>
      <c r="Z1794" s="0" t="s">
        <v>5786</v>
      </c>
      <c r="AA1794" s="0" t="s">
        <v>5787</v>
      </c>
      <c r="AB1794" s="0" t="s">
        <v>6623</v>
      </c>
      <c r="AC1794" s="0" t="s">
        <v>19</v>
      </c>
      <c r="AD1794" s="0" t="s">
        <v>19</v>
      </c>
      <c r="AE1794" s="0" t="s">
        <v>61</v>
      </c>
      <c r="AF1794" s="0" t="s">
        <v>22</v>
      </c>
      <c r="AG1794" s="0" t="s">
        <v>22</v>
      </c>
      <c r="AH1794" s="0" t="s">
        <v>22</v>
      </c>
      <c r="AI1794" s="0" t="s">
        <v>22</v>
      </c>
      <c r="AJ1794" s="0" t="s">
        <v>3721</v>
      </c>
      <c r="AK1794" s="0" t="s">
        <v>3721</v>
      </c>
    </row>
    <row customHeight="1" ht="11.25">
      <c r="A1795" s="0" t="s">
        <v>22</v>
      </c>
      <c r="B1795" s="0" t="s">
        <v>48</v>
      </c>
      <c r="C1795" s="0" t="s">
        <v>50</v>
      </c>
      <c r="D1795" s="0" t="s">
        <v>22</v>
      </c>
      <c r="E1795" s="0" t="s">
        <v>6624</v>
      </c>
      <c r="F1795" s="0" t="s">
        <v>1257</v>
      </c>
      <c r="G1795" s="0" t="s">
        <v>1581</v>
      </c>
      <c r="H1795" s="0" t="s">
        <v>1581</v>
      </c>
      <c r="I1795" s="0" t="s">
        <v>1582</v>
      </c>
      <c r="J1795" s="0" t="s">
        <v>6625</v>
      </c>
      <c r="K1795" s="0" t="s">
        <v>6626</v>
      </c>
      <c r="L1795" s="0" t="s">
        <v>976</v>
      </c>
      <c r="M1795" s="0" t="s">
        <v>976</v>
      </c>
      <c r="N1795" s="0" t="s">
        <v>98</v>
      </c>
      <c r="O1795" s="0" t="s">
        <v>1581</v>
      </c>
      <c r="P1795" s="0" t="s">
        <v>1581</v>
      </c>
      <c r="Q1795" s="0" t="s">
        <v>1582</v>
      </c>
      <c r="R1795" s="0" t="s">
        <v>6625</v>
      </c>
      <c r="S1795" s="0" t="s">
        <v>6626</v>
      </c>
      <c r="T1795" s="0" t="s">
        <v>4183</v>
      </c>
      <c r="U1795" s="0" t="s">
        <v>3605</v>
      </c>
      <c r="V1795" s="0" t="s">
        <v>6508</v>
      </c>
      <c r="W1795" s="0" t="s">
        <v>3607</v>
      </c>
      <c r="X1795" s="0" t="s">
        <v>3700</v>
      </c>
      <c r="Y1795" s="0" t="s">
        <v>3605</v>
      </c>
      <c r="Z1795" s="0" t="s">
        <v>5786</v>
      </c>
      <c r="AA1795" s="0" t="s">
        <v>5787</v>
      </c>
      <c r="AB1795" s="0" t="s">
        <v>6627</v>
      </c>
      <c r="AC1795" s="0" t="s">
        <v>19</v>
      </c>
      <c r="AD1795" s="0" t="s">
        <v>19</v>
      </c>
      <c r="AE1795" s="0" t="s">
        <v>61</v>
      </c>
      <c r="AF1795" s="0" t="s">
        <v>22</v>
      </c>
      <c r="AG1795" s="0" t="s">
        <v>22</v>
      </c>
      <c r="AH1795" s="0" t="s">
        <v>22</v>
      </c>
      <c r="AI1795" s="0" t="s">
        <v>22</v>
      </c>
      <c r="AJ1795" s="0" t="s">
        <v>3721</v>
      </c>
      <c r="AK1795" s="0" t="s">
        <v>3721</v>
      </c>
    </row>
    <row customHeight="1" ht="11.25">
      <c r="A1796" s="0" t="s">
        <v>22</v>
      </c>
      <c r="B1796" s="0" t="s">
        <v>48</v>
      </c>
      <c r="C1796" s="0" t="s">
        <v>50</v>
      </c>
      <c r="D1796" s="0" t="s">
        <v>22</v>
      </c>
      <c r="E1796" s="0" t="s">
        <v>6624</v>
      </c>
      <c r="F1796" s="0" t="s">
        <v>1257</v>
      </c>
      <c r="G1796" s="0" t="s">
        <v>110</v>
      </c>
      <c r="H1796" s="0" t="s">
        <v>110</v>
      </c>
      <c r="I1796" s="0" t="s">
        <v>111</v>
      </c>
      <c r="J1796" s="0" t="s">
        <v>6625</v>
      </c>
      <c r="K1796" s="0" t="s">
        <v>6628</v>
      </c>
      <c r="L1796" s="0" t="s">
        <v>976</v>
      </c>
      <c r="M1796" s="0" t="s">
        <v>976</v>
      </c>
      <c r="N1796" s="0" t="s">
        <v>98</v>
      </c>
      <c r="O1796" s="0" t="s">
        <v>110</v>
      </c>
      <c r="P1796" s="0" t="s">
        <v>110</v>
      </c>
      <c r="Q1796" s="0" t="s">
        <v>111</v>
      </c>
      <c r="R1796" s="0" t="s">
        <v>6625</v>
      </c>
      <c r="S1796" s="0" t="s">
        <v>6628</v>
      </c>
      <c r="T1796" s="0" t="s">
        <v>4183</v>
      </c>
      <c r="U1796" s="0" t="s">
        <v>3605</v>
      </c>
      <c r="V1796" s="0" t="s">
        <v>6508</v>
      </c>
      <c r="W1796" s="0" t="s">
        <v>3607</v>
      </c>
      <c r="X1796" s="0" t="s">
        <v>3700</v>
      </c>
      <c r="Y1796" s="0" t="s">
        <v>3605</v>
      </c>
      <c r="Z1796" s="0" t="s">
        <v>5786</v>
      </c>
      <c r="AA1796" s="0" t="s">
        <v>5787</v>
      </c>
      <c r="AB1796" s="0" t="s">
        <v>6627</v>
      </c>
      <c r="AC1796" s="0" t="s">
        <v>19</v>
      </c>
      <c r="AD1796" s="0" t="s">
        <v>19</v>
      </c>
      <c r="AE1796" s="0" t="s">
        <v>61</v>
      </c>
      <c r="AF1796" s="0" t="s">
        <v>22</v>
      </c>
      <c r="AG1796" s="0" t="s">
        <v>22</v>
      </c>
      <c r="AH1796" s="0" t="s">
        <v>22</v>
      </c>
      <c r="AI1796" s="0" t="s">
        <v>22</v>
      </c>
      <c r="AJ1796" s="0" t="s">
        <v>3721</v>
      </c>
      <c r="AK1796" s="0" t="s">
        <v>3721</v>
      </c>
    </row>
    <row customHeight="1" ht="11.25">
      <c r="A1797" s="0" t="s">
        <v>22</v>
      </c>
      <c r="B1797" s="0" t="s">
        <v>48</v>
      </c>
      <c r="C1797" s="0" t="s">
        <v>50</v>
      </c>
      <c r="D1797" s="0" t="s">
        <v>22</v>
      </c>
      <c r="E1797" s="0" t="s">
        <v>6629</v>
      </c>
      <c r="F1797" s="0" t="s">
        <v>1257</v>
      </c>
      <c r="G1797" s="0" t="s">
        <v>178</v>
      </c>
      <c r="H1797" s="0" t="s">
        <v>178</v>
      </c>
      <c r="I1797" s="0" t="s">
        <v>179</v>
      </c>
      <c r="J1797" s="0" t="s">
        <v>6630</v>
      </c>
      <c r="K1797" s="0" t="s">
        <v>6631</v>
      </c>
      <c r="L1797" s="0" t="s">
        <v>976</v>
      </c>
      <c r="M1797" s="0" t="s">
        <v>976</v>
      </c>
      <c r="N1797" s="0" t="s">
        <v>98</v>
      </c>
      <c r="O1797" s="0" t="s">
        <v>178</v>
      </c>
      <c r="P1797" s="0" t="s">
        <v>178</v>
      </c>
      <c r="Q1797" s="0" t="s">
        <v>179</v>
      </c>
      <c r="R1797" s="0" t="s">
        <v>6630</v>
      </c>
      <c r="S1797" s="0" t="s">
        <v>6631</v>
      </c>
      <c r="T1797" s="0" t="s">
        <v>4183</v>
      </c>
      <c r="U1797" s="0" t="s">
        <v>3605</v>
      </c>
      <c r="V1797" s="0" t="s">
        <v>6632</v>
      </c>
      <c r="W1797" s="0" t="s">
        <v>3607</v>
      </c>
      <c r="X1797" s="0" t="s">
        <v>3700</v>
      </c>
      <c r="Y1797" s="0" t="s">
        <v>3605</v>
      </c>
      <c r="Z1797" s="0" t="s">
        <v>5641</v>
      </c>
      <c r="AA1797" s="0" t="s">
        <v>6633</v>
      </c>
      <c r="AB1797" s="0" t="s">
        <v>6634</v>
      </c>
      <c r="AC1797" s="0" t="s">
        <v>19</v>
      </c>
      <c r="AD1797" s="0" t="s">
        <v>19</v>
      </c>
      <c r="AE1797" s="0" t="s">
        <v>61</v>
      </c>
      <c r="AF1797" s="0" t="s">
        <v>22</v>
      </c>
      <c r="AG1797" s="0" t="s">
        <v>22</v>
      </c>
      <c r="AH1797" s="0" t="s">
        <v>22</v>
      </c>
      <c r="AI1797" s="0" t="s">
        <v>22</v>
      </c>
      <c r="AJ1797" s="0" t="s">
        <v>3721</v>
      </c>
      <c r="AK1797" s="0" t="s">
        <v>3721</v>
      </c>
    </row>
    <row customHeight="1" ht="11.25">
      <c r="A1798" s="0" t="s">
        <v>22</v>
      </c>
      <c r="B1798" s="0" t="s">
        <v>48</v>
      </c>
      <c r="C1798" s="0" t="s">
        <v>50</v>
      </c>
      <c r="D1798" s="0" t="s">
        <v>22</v>
      </c>
      <c r="E1798" s="0" t="s">
        <v>6629</v>
      </c>
      <c r="F1798" s="0" t="s">
        <v>1257</v>
      </c>
      <c r="G1798" s="0" t="s">
        <v>178</v>
      </c>
      <c r="H1798" s="0" t="s">
        <v>178</v>
      </c>
      <c r="I1798" s="0" t="s">
        <v>179</v>
      </c>
      <c r="J1798" s="0" t="s">
        <v>6630</v>
      </c>
      <c r="K1798" s="0" t="s">
        <v>6631</v>
      </c>
      <c r="L1798" s="0" t="s">
        <v>976</v>
      </c>
      <c r="M1798" s="0" t="s">
        <v>976</v>
      </c>
      <c r="N1798" s="0" t="s">
        <v>98</v>
      </c>
      <c r="O1798" s="0" t="s">
        <v>178</v>
      </c>
      <c r="P1798" s="0" t="s">
        <v>178</v>
      </c>
      <c r="Q1798" s="0" t="s">
        <v>179</v>
      </c>
      <c r="R1798" s="0" t="s">
        <v>6630</v>
      </c>
      <c r="S1798" s="0" t="s">
        <v>6631</v>
      </c>
      <c r="T1798" s="0" t="s">
        <v>4183</v>
      </c>
      <c r="U1798" s="0" t="s">
        <v>3605</v>
      </c>
      <c r="V1798" s="0" t="s">
        <v>6632</v>
      </c>
      <c r="W1798" s="0" t="s">
        <v>3607</v>
      </c>
      <c r="X1798" s="0" t="s">
        <v>3700</v>
      </c>
      <c r="Y1798" s="0" t="s">
        <v>3605</v>
      </c>
      <c r="Z1798" s="0" t="s">
        <v>5641</v>
      </c>
      <c r="AA1798" s="0" t="s">
        <v>6633</v>
      </c>
      <c r="AB1798" s="0" t="s">
        <v>6634</v>
      </c>
      <c r="AC1798" s="0" t="s">
        <v>19</v>
      </c>
      <c r="AD1798" s="0" t="s">
        <v>19</v>
      </c>
      <c r="AE1798" s="0" t="s">
        <v>61</v>
      </c>
      <c r="AF1798" s="0" t="s">
        <v>22</v>
      </c>
      <c r="AG1798" s="0" t="s">
        <v>22</v>
      </c>
      <c r="AH1798" s="0" t="s">
        <v>22</v>
      </c>
      <c r="AI1798" s="0" t="s">
        <v>22</v>
      </c>
      <c r="AJ1798" s="0" t="s">
        <v>3721</v>
      </c>
      <c r="AK1798" s="0" t="s">
        <v>3721</v>
      </c>
    </row>
    <row customHeight="1" ht="11.25">
      <c r="A1799" s="0" t="s">
        <v>22</v>
      </c>
      <c r="B1799" s="0" t="s">
        <v>48</v>
      </c>
      <c r="C1799" s="0" t="s">
        <v>50</v>
      </c>
      <c r="D1799" s="0" t="s">
        <v>22</v>
      </c>
      <c r="E1799" s="0" t="s">
        <v>6635</v>
      </c>
      <c r="F1799" s="0" t="s">
        <v>1257</v>
      </c>
      <c r="G1799" s="0" t="s">
        <v>1581</v>
      </c>
      <c r="H1799" s="0" t="s">
        <v>1581</v>
      </c>
      <c r="I1799" s="0" t="s">
        <v>1582</v>
      </c>
      <c r="J1799" s="0" t="s">
        <v>1583</v>
      </c>
      <c r="K1799" s="0" t="s">
        <v>1584</v>
      </c>
      <c r="L1799" s="0" t="s">
        <v>976</v>
      </c>
      <c r="M1799" s="0" t="s">
        <v>976</v>
      </c>
      <c r="N1799" s="0" t="s">
        <v>98</v>
      </c>
      <c r="O1799" s="0" t="s">
        <v>1581</v>
      </c>
      <c r="P1799" s="0" t="s">
        <v>1581</v>
      </c>
      <c r="Q1799" s="0" t="s">
        <v>1582</v>
      </c>
      <c r="R1799" s="0" t="s">
        <v>1583</v>
      </c>
      <c r="S1799" s="0" t="s">
        <v>1584</v>
      </c>
      <c r="T1799" s="0" t="s">
        <v>4183</v>
      </c>
      <c r="U1799" s="0" t="s">
        <v>3605</v>
      </c>
      <c r="V1799" s="0" t="s">
        <v>6508</v>
      </c>
      <c r="W1799" s="0" t="s">
        <v>3607</v>
      </c>
      <c r="X1799" s="0" t="s">
        <v>3700</v>
      </c>
      <c r="Y1799" s="0" t="s">
        <v>3605</v>
      </c>
      <c r="Z1799" s="0" t="s">
        <v>5786</v>
      </c>
      <c r="AA1799" s="0" t="s">
        <v>5787</v>
      </c>
      <c r="AB1799" s="0" t="s">
        <v>6636</v>
      </c>
      <c r="AC1799" s="0" t="s">
        <v>19</v>
      </c>
      <c r="AD1799" s="0" t="s">
        <v>19</v>
      </c>
      <c r="AE1799" s="0" t="s">
        <v>61</v>
      </c>
      <c r="AF1799" s="0" t="s">
        <v>22</v>
      </c>
      <c r="AG1799" s="0" t="s">
        <v>22</v>
      </c>
      <c r="AH1799" s="0" t="s">
        <v>22</v>
      </c>
      <c r="AI1799" s="0" t="s">
        <v>22</v>
      </c>
      <c r="AJ1799" s="0" t="s">
        <v>3721</v>
      </c>
      <c r="AK1799" s="0" t="s">
        <v>3721</v>
      </c>
    </row>
    <row customHeight="1" ht="11.25">
      <c r="A1800" s="0" t="s">
        <v>22</v>
      </c>
      <c r="B1800" s="0" t="s">
        <v>48</v>
      </c>
      <c r="C1800" s="0" t="s">
        <v>50</v>
      </c>
      <c r="D1800" s="0" t="s">
        <v>22</v>
      </c>
      <c r="E1800" s="0" t="s">
        <v>6635</v>
      </c>
      <c r="F1800" s="0" t="s">
        <v>1257</v>
      </c>
      <c r="G1800" s="0" t="s">
        <v>110</v>
      </c>
      <c r="H1800" s="0" t="s">
        <v>110</v>
      </c>
      <c r="I1800" s="0" t="s">
        <v>111</v>
      </c>
      <c r="J1800" s="0" t="s">
        <v>1583</v>
      </c>
      <c r="K1800" s="0" t="s">
        <v>5420</v>
      </c>
      <c r="L1800" s="0" t="s">
        <v>976</v>
      </c>
      <c r="M1800" s="0" t="s">
        <v>976</v>
      </c>
      <c r="N1800" s="0" t="s">
        <v>98</v>
      </c>
      <c r="O1800" s="0" t="s">
        <v>110</v>
      </c>
      <c r="P1800" s="0" t="s">
        <v>110</v>
      </c>
      <c r="Q1800" s="0" t="s">
        <v>111</v>
      </c>
      <c r="R1800" s="0" t="s">
        <v>1583</v>
      </c>
      <c r="S1800" s="0" t="s">
        <v>5420</v>
      </c>
      <c r="T1800" s="0" t="s">
        <v>4183</v>
      </c>
      <c r="U1800" s="0" t="s">
        <v>3605</v>
      </c>
      <c r="V1800" s="0" t="s">
        <v>6508</v>
      </c>
      <c r="W1800" s="0" t="s">
        <v>3607</v>
      </c>
      <c r="X1800" s="0" t="s">
        <v>3700</v>
      </c>
      <c r="Y1800" s="0" t="s">
        <v>3605</v>
      </c>
      <c r="Z1800" s="0" t="s">
        <v>5786</v>
      </c>
      <c r="AA1800" s="0" t="s">
        <v>5787</v>
      </c>
      <c r="AB1800" s="0" t="s">
        <v>6636</v>
      </c>
      <c r="AC1800" s="0" t="s">
        <v>19</v>
      </c>
      <c r="AD1800" s="0" t="s">
        <v>19</v>
      </c>
      <c r="AE1800" s="0" t="s">
        <v>61</v>
      </c>
      <c r="AF1800" s="0" t="s">
        <v>22</v>
      </c>
      <c r="AG1800" s="0" t="s">
        <v>22</v>
      </c>
      <c r="AH1800" s="0" t="s">
        <v>22</v>
      </c>
      <c r="AI1800" s="0" t="s">
        <v>22</v>
      </c>
      <c r="AJ1800" s="0" t="s">
        <v>3721</v>
      </c>
      <c r="AK1800" s="0" t="s">
        <v>3721</v>
      </c>
    </row>
    <row customHeight="1" ht="11.25">
      <c r="A1801" s="0" t="s">
        <v>22</v>
      </c>
      <c r="B1801" s="0" t="s">
        <v>48</v>
      </c>
      <c r="C1801" s="0" t="s">
        <v>50</v>
      </c>
      <c r="D1801" s="0" t="s">
        <v>22</v>
      </c>
      <c r="E1801" s="0" t="s">
        <v>6637</v>
      </c>
      <c r="F1801" s="0" t="s">
        <v>1257</v>
      </c>
      <c r="G1801" s="0" t="s">
        <v>1581</v>
      </c>
      <c r="H1801" s="0" t="s">
        <v>1581</v>
      </c>
      <c r="I1801" s="0" t="s">
        <v>1582</v>
      </c>
      <c r="J1801" s="0" t="s">
        <v>6638</v>
      </c>
      <c r="K1801" s="0" t="s">
        <v>6639</v>
      </c>
      <c r="L1801" s="0" t="s">
        <v>976</v>
      </c>
      <c r="M1801" s="0" t="s">
        <v>976</v>
      </c>
      <c r="N1801" s="0" t="s">
        <v>98</v>
      </c>
      <c r="O1801" s="0" t="s">
        <v>1581</v>
      </c>
      <c r="P1801" s="0" t="s">
        <v>1581</v>
      </c>
      <c r="Q1801" s="0" t="s">
        <v>1582</v>
      </c>
      <c r="R1801" s="0" t="s">
        <v>6638</v>
      </c>
      <c r="S1801" s="0" t="s">
        <v>6639</v>
      </c>
      <c r="T1801" s="0" t="s">
        <v>4183</v>
      </c>
      <c r="U1801" s="0" t="s">
        <v>3605</v>
      </c>
      <c r="V1801" s="0" t="s">
        <v>6508</v>
      </c>
      <c r="W1801" s="0" t="s">
        <v>3607</v>
      </c>
      <c r="X1801" s="0" t="s">
        <v>3700</v>
      </c>
      <c r="Y1801" s="0" t="s">
        <v>3605</v>
      </c>
      <c r="Z1801" s="0" t="s">
        <v>5786</v>
      </c>
      <c r="AA1801" s="0" t="s">
        <v>5787</v>
      </c>
      <c r="AB1801" s="0" t="s">
        <v>6640</v>
      </c>
      <c r="AC1801" s="0" t="s">
        <v>19</v>
      </c>
      <c r="AD1801" s="0" t="s">
        <v>19</v>
      </c>
      <c r="AE1801" s="0" t="s">
        <v>61</v>
      </c>
      <c r="AF1801" s="0" t="s">
        <v>22</v>
      </c>
      <c r="AG1801" s="0" t="s">
        <v>22</v>
      </c>
      <c r="AH1801" s="0" t="s">
        <v>22</v>
      </c>
      <c r="AI1801" s="0" t="s">
        <v>22</v>
      </c>
      <c r="AJ1801" s="0" t="s">
        <v>3721</v>
      </c>
      <c r="AK1801" s="0" t="s">
        <v>3721</v>
      </c>
    </row>
    <row customHeight="1" ht="11.25">
      <c r="A1802" s="0" t="s">
        <v>22</v>
      </c>
      <c r="B1802" s="0" t="s">
        <v>48</v>
      </c>
      <c r="C1802" s="0" t="s">
        <v>50</v>
      </c>
      <c r="D1802" s="0" t="s">
        <v>22</v>
      </c>
      <c r="E1802" s="0" t="s">
        <v>6637</v>
      </c>
      <c r="F1802" s="0" t="s">
        <v>1257</v>
      </c>
      <c r="G1802" s="0" t="s">
        <v>110</v>
      </c>
      <c r="H1802" s="0" t="s">
        <v>110</v>
      </c>
      <c r="I1802" s="0" t="s">
        <v>111</v>
      </c>
      <c r="J1802" s="0" t="s">
        <v>6638</v>
      </c>
      <c r="K1802" s="0" t="s">
        <v>6641</v>
      </c>
      <c r="L1802" s="0" t="s">
        <v>976</v>
      </c>
      <c r="M1802" s="0" t="s">
        <v>976</v>
      </c>
      <c r="N1802" s="0" t="s">
        <v>98</v>
      </c>
      <c r="O1802" s="0" t="s">
        <v>110</v>
      </c>
      <c r="P1802" s="0" t="s">
        <v>110</v>
      </c>
      <c r="Q1802" s="0" t="s">
        <v>111</v>
      </c>
      <c r="R1802" s="0" t="s">
        <v>6638</v>
      </c>
      <c r="S1802" s="0" t="s">
        <v>6641</v>
      </c>
      <c r="T1802" s="0" t="s">
        <v>4183</v>
      </c>
      <c r="U1802" s="0" t="s">
        <v>3605</v>
      </c>
      <c r="V1802" s="0" t="s">
        <v>6508</v>
      </c>
      <c r="W1802" s="0" t="s">
        <v>3607</v>
      </c>
      <c r="X1802" s="0" t="s">
        <v>3700</v>
      </c>
      <c r="Y1802" s="0" t="s">
        <v>3605</v>
      </c>
      <c r="Z1802" s="0" t="s">
        <v>5786</v>
      </c>
      <c r="AA1802" s="0" t="s">
        <v>5787</v>
      </c>
      <c r="AB1802" s="0" t="s">
        <v>6640</v>
      </c>
      <c r="AC1802" s="0" t="s">
        <v>19</v>
      </c>
      <c r="AD1802" s="0" t="s">
        <v>19</v>
      </c>
      <c r="AE1802" s="0" t="s">
        <v>61</v>
      </c>
      <c r="AF1802" s="0" t="s">
        <v>22</v>
      </c>
      <c r="AG1802" s="0" t="s">
        <v>22</v>
      </c>
      <c r="AH1802" s="0" t="s">
        <v>22</v>
      </c>
      <c r="AI1802" s="0" t="s">
        <v>22</v>
      </c>
      <c r="AJ1802" s="0" t="s">
        <v>3721</v>
      </c>
      <c r="AK1802" s="0" t="s">
        <v>3721</v>
      </c>
    </row>
    <row customHeight="1" ht="11.25">
      <c r="A1803" s="0" t="s">
        <v>22</v>
      </c>
      <c r="B1803" s="0" t="s">
        <v>48</v>
      </c>
      <c r="C1803" s="0" t="s">
        <v>50</v>
      </c>
      <c r="D1803" s="0" t="s">
        <v>22</v>
      </c>
      <c r="E1803" s="0" t="s">
        <v>6642</v>
      </c>
      <c r="F1803" s="0" t="s">
        <v>1257</v>
      </c>
      <c r="G1803" s="0" t="s">
        <v>1581</v>
      </c>
      <c r="H1803" s="0" t="s">
        <v>1581</v>
      </c>
      <c r="I1803" s="0" t="s">
        <v>1582</v>
      </c>
      <c r="J1803" s="0" t="s">
        <v>5879</v>
      </c>
      <c r="K1803" s="0" t="s">
        <v>5880</v>
      </c>
      <c r="L1803" s="0" t="s">
        <v>976</v>
      </c>
      <c r="M1803" s="0" t="s">
        <v>976</v>
      </c>
      <c r="N1803" s="0" t="s">
        <v>98</v>
      </c>
      <c r="O1803" s="0" t="s">
        <v>1581</v>
      </c>
      <c r="P1803" s="0" t="s">
        <v>1581</v>
      </c>
      <c r="Q1803" s="0" t="s">
        <v>1582</v>
      </c>
      <c r="R1803" s="0" t="s">
        <v>5879</v>
      </c>
      <c r="S1803" s="0" t="s">
        <v>5880</v>
      </c>
      <c r="T1803" s="0" t="s">
        <v>4183</v>
      </c>
      <c r="U1803" s="0" t="s">
        <v>3605</v>
      </c>
      <c r="V1803" s="0" t="s">
        <v>6508</v>
      </c>
      <c r="W1803" s="0" t="s">
        <v>3607</v>
      </c>
      <c r="X1803" s="0" t="s">
        <v>3700</v>
      </c>
      <c r="Y1803" s="0" t="s">
        <v>3605</v>
      </c>
      <c r="Z1803" s="0" t="s">
        <v>5786</v>
      </c>
      <c r="AA1803" s="0" t="s">
        <v>5787</v>
      </c>
      <c r="AB1803" s="0" t="s">
        <v>6643</v>
      </c>
      <c r="AC1803" s="0" t="s">
        <v>19</v>
      </c>
      <c r="AD1803" s="0" t="s">
        <v>19</v>
      </c>
      <c r="AE1803" s="0" t="s">
        <v>61</v>
      </c>
      <c r="AF1803" s="0" t="s">
        <v>22</v>
      </c>
      <c r="AG1803" s="0" t="s">
        <v>22</v>
      </c>
      <c r="AH1803" s="0" t="s">
        <v>22</v>
      </c>
      <c r="AI1803" s="0" t="s">
        <v>22</v>
      </c>
      <c r="AJ1803" s="0" t="s">
        <v>3721</v>
      </c>
      <c r="AK1803" s="0" t="s">
        <v>3721</v>
      </c>
    </row>
    <row customHeight="1" ht="11.25">
      <c r="A1804" s="0" t="s">
        <v>22</v>
      </c>
      <c r="B1804" s="0" t="s">
        <v>48</v>
      </c>
      <c r="C1804" s="0" t="s">
        <v>50</v>
      </c>
      <c r="D1804" s="0" t="s">
        <v>22</v>
      </c>
      <c r="E1804" s="0" t="s">
        <v>6642</v>
      </c>
      <c r="F1804" s="0" t="s">
        <v>1257</v>
      </c>
      <c r="G1804" s="0" t="s">
        <v>110</v>
      </c>
      <c r="H1804" s="0" t="s">
        <v>110</v>
      </c>
      <c r="I1804" s="0" t="s">
        <v>111</v>
      </c>
      <c r="J1804" s="0" t="s">
        <v>5879</v>
      </c>
      <c r="K1804" s="0" t="s">
        <v>5885</v>
      </c>
      <c r="L1804" s="0" t="s">
        <v>976</v>
      </c>
      <c r="M1804" s="0" t="s">
        <v>976</v>
      </c>
      <c r="N1804" s="0" t="s">
        <v>98</v>
      </c>
      <c r="O1804" s="0" t="s">
        <v>110</v>
      </c>
      <c r="P1804" s="0" t="s">
        <v>110</v>
      </c>
      <c r="Q1804" s="0" t="s">
        <v>111</v>
      </c>
      <c r="R1804" s="0" t="s">
        <v>5879</v>
      </c>
      <c r="S1804" s="0" t="s">
        <v>5885</v>
      </c>
      <c r="T1804" s="0" t="s">
        <v>4183</v>
      </c>
      <c r="U1804" s="0" t="s">
        <v>3605</v>
      </c>
      <c r="V1804" s="0" t="s">
        <v>6508</v>
      </c>
      <c r="W1804" s="0" t="s">
        <v>3607</v>
      </c>
      <c r="X1804" s="0" t="s">
        <v>3700</v>
      </c>
      <c r="Y1804" s="0" t="s">
        <v>3605</v>
      </c>
      <c r="Z1804" s="0" t="s">
        <v>5786</v>
      </c>
      <c r="AA1804" s="0" t="s">
        <v>5787</v>
      </c>
      <c r="AB1804" s="0" t="s">
        <v>6643</v>
      </c>
      <c r="AC1804" s="0" t="s">
        <v>19</v>
      </c>
      <c r="AD1804" s="0" t="s">
        <v>19</v>
      </c>
      <c r="AE1804" s="0" t="s">
        <v>61</v>
      </c>
      <c r="AF1804" s="0" t="s">
        <v>22</v>
      </c>
      <c r="AG1804" s="0" t="s">
        <v>22</v>
      </c>
      <c r="AH1804" s="0" t="s">
        <v>22</v>
      </c>
      <c r="AI1804" s="0" t="s">
        <v>22</v>
      </c>
      <c r="AJ1804" s="0" t="s">
        <v>3721</v>
      </c>
      <c r="AK1804" s="0" t="s">
        <v>3721</v>
      </c>
    </row>
    <row customHeight="1" ht="11.25">
      <c r="A1805" s="0" t="s">
        <v>22</v>
      </c>
      <c r="B1805" s="0" t="s">
        <v>48</v>
      </c>
      <c r="C1805" s="0" t="s">
        <v>50</v>
      </c>
      <c r="D1805" s="0" t="s">
        <v>22</v>
      </c>
      <c r="E1805" s="0" t="s">
        <v>6644</v>
      </c>
      <c r="F1805" s="0" t="s">
        <v>1257</v>
      </c>
      <c r="G1805" s="0" t="s">
        <v>155</v>
      </c>
      <c r="H1805" s="0" t="s">
        <v>155</v>
      </c>
      <c r="I1805" s="0" t="s">
        <v>156</v>
      </c>
      <c r="J1805" s="0" t="s">
        <v>6645</v>
      </c>
      <c r="K1805" s="0" t="s">
        <v>6646</v>
      </c>
      <c r="L1805" s="0" t="s">
        <v>6645</v>
      </c>
      <c r="M1805" s="0" t="s">
        <v>1261</v>
      </c>
      <c r="N1805" s="0" t="s">
        <v>98</v>
      </c>
      <c r="O1805" s="0" t="s">
        <v>155</v>
      </c>
      <c r="P1805" s="0" t="s">
        <v>155</v>
      </c>
      <c r="Q1805" s="0" t="s">
        <v>156</v>
      </c>
      <c r="R1805" s="0" t="s">
        <v>6645</v>
      </c>
      <c r="S1805" s="0" t="s">
        <v>6646</v>
      </c>
      <c r="T1805" s="0" t="s">
        <v>3604</v>
      </c>
      <c r="U1805" s="0" t="s">
        <v>3605</v>
      </c>
      <c r="V1805" s="0" t="s">
        <v>6647</v>
      </c>
      <c r="W1805" s="0" t="s">
        <v>3607</v>
      </c>
      <c r="X1805" s="0" t="s">
        <v>3808</v>
      </c>
      <c r="Y1805" s="0" t="s">
        <v>4331</v>
      </c>
      <c r="Z1805" s="0" t="s">
        <v>92</v>
      </c>
      <c r="AA1805" s="0" t="s">
        <v>6648</v>
      </c>
      <c r="AB1805" s="0" t="s">
        <v>6649</v>
      </c>
      <c r="AC1805" s="0" t="s">
        <v>19</v>
      </c>
      <c r="AD1805" s="0" t="s">
        <v>19</v>
      </c>
      <c r="AE1805" s="0" t="s">
        <v>61</v>
      </c>
      <c r="AF1805" s="0" t="s">
        <v>22</v>
      </c>
      <c r="AG1805" s="0" t="s">
        <v>22</v>
      </c>
      <c r="AH1805" s="0" t="s">
        <v>22</v>
      </c>
      <c r="AI1805" s="0" t="s">
        <v>22</v>
      </c>
      <c r="AJ1805" s="0" t="s">
        <v>3622</v>
      </c>
      <c r="AK1805" s="0" t="s">
        <v>3622</v>
      </c>
    </row>
    <row customHeight="1" ht="11.25">
      <c r="A1806" s="0" t="s">
        <v>22</v>
      </c>
      <c r="B1806" s="0" t="s">
        <v>48</v>
      </c>
      <c r="C1806" s="0" t="s">
        <v>50</v>
      </c>
      <c r="D1806" s="0" t="s">
        <v>22</v>
      </c>
      <c r="E1806" s="0" t="s">
        <v>6644</v>
      </c>
      <c r="F1806" s="0" t="s">
        <v>1257</v>
      </c>
      <c r="G1806" s="0" t="s">
        <v>155</v>
      </c>
      <c r="H1806" s="0" t="s">
        <v>155</v>
      </c>
      <c r="I1806" s="0" t="s">
        <v>156</v>
      </c>
      <c r="J1806" s="0" t="s">
        <v>6645</v>
      </c>
      <c r="K1806" s="0" t="s">
        <v>6646</v>
      </c>
      <c r="L1806" s="0" t="s">
        <v>6645</v>
      </c>
      <c r="M1806" s="0" t="s">
        <v>1261</v>
      </c>
      <c r="N1806" s="0" t="s">
        <v>98</v>
      </c>
      <c r="O1806" s="0" t="s">
        <v>155</v>
      </c>
      <c r="P1806" s="0" t="s">
        <v>155</v>
      </c>
      <c r="Q1806" s="0" t="s">
        <v>156</v>
      </c>
      <c r="R1806" s="0" t="s">
        <v>6645</v>
      </c>
      <c r="S1806" s="0" t="s">
        <v>6646</v>
      </c>
      <c r="T1806" s="0" t="s">
        <v>3604</v>
      </c>
      <c r="U1806" s="0" t="s">
        <v>3605</v>
      </c>
      <c r="V1806" s="0" t="s">
        <v>6647</v>
      </c>
      <c r="W1806" s="0" t="s">
        <v>3607</v>
      </c>
      <c r="X1806" s="0" t="s">
        <v>3808</v>
      </c>
      <c r="Y1806" s="0" t="s">
        <v>4331</v>
      </c>
      <c r="Z1806" s="0" t="s">
        <v>92</v>
      </c>
      <c r="AA1806" s="0" t="s">
        <v>6648</v>
      </c>
      <c r="AB1806" s="0" t="s">
        <v>6649</v>
      </c>
      <c r="AC1806" s="0" t="s">
        <v>19</v>
      </c>
      <c r="AD1806" s="0" t="s">
        <v>19</v>
      </c>
      <c r="AE1806" s="0" t="s">
        <v>61</v>
      </c>
      <c r="AF1806" s="0" t="s">
        <v>22</v>
      </c>
      <c r="AG1806" s="0" t="s">
        <v>22</v>
      </c>
      <c r="AH1806" s="0" t="s">
        <v>22</v>
      </c>
      <c r="AI1806" s="0" t="s">
        <v>22</v>
      </c>
      <c r="AJ1806" s="0" t="s">
        <v>3622</v>
      </c>
      <c r="AK1806" s="0" t="s">
        <v>3622</v>
      </c>
    </row>
    <row customHeight="1" ht="11.25">
      <c r="A1807" s="0" t="s">
        <v>22</v>
      </c>
      <c r="B1807" s="0" t="s">
        <v>48</v>
      </c>
      <c r="C1807" s="0" t="s">
        <v>50</v>
      </c>
      <c r="D1807" s="0" t="s">
        <v>22</v>
      </c>
      <c r="E1807" s="0" t="s">
        <v>6650</v>
      </c>
      <c r="F1807" s="0" t="s">
        <v>1257</v>
      </c>
      <c r="G1807" s="0" t="s">
        <v>3550</v>
      </c>
      <c r="H1807" s="0" t="s">
        <v>3550</v>
      </c>
      <c r="I1807" s="0" t="s">
        <v>3551</v>
      </c>
      <c r="J1807" s="0" t="s">
        <v>6651</v>
      </c>
      <c r="K1807" s="0" t="s">
        <v>6652</v>
      </c>
      <c r="L1807" s="0" t="s">
        <v>6651</v>
      </c>
      <c r="M1807" s="0" t="s">
        <v>1261</v>
      </c>
      <c r="N1807" s="0" t="s">
        <v>98</v>
      </c>
      <c r="O1807" s="0" t="s">
        <v>3550</v>
      </c>
      <c r="P1807" s="0" t="s">
        <v>3550</v>
      </c>
      <c r="Q1807" s="0" t="s">
        <v>3551</v>
      </c>
      <c r="R1807" s="0" t="s">
        <v>6651</v>
      </c>
      <c r="S1807" s="0" t="s">
        <v>6652</v>
      </c>
      <c r="T1807" s="0" t="s">
        <v>3604</v>
      </c>
      <c r="U1807" s="0" t="s">
        <v>3605</v>
      </c>
      <c r="V1807" s="0" t="s">
        <v>3606</v>
      </c>
      <c r="W1807" s="0" t="s">
        <v>3607</v>
      </c>
      <c r="X1807" s="0" t="s">
        <v>3608</v>
      </c>
      <c r="Y1807" s="0" t="s">
        <v>3605</v>
      </c>
      <c r="Z1807" s="0" t="s">
        <v>1261</v>
      </c>
      <c r="AA1807" s="0" t="s">
        <v>6653</v>
      </c>
      <c r="AB1807" s="0" t="s">
        <v>6654</v>
      </c>
      <c r="AC1807" s="0" t="s">
        <v>19</v>
      </c>
      <c r="AD1807" s="0" t="s">
        <v>19</v>
      </c>
      <c r="AE1807" s="0" t="s">
        <v>61</v>
      </c>
      <c r="AF1807" s="0" t="s">
        <v>22</v>
      </c>
      <c r="AG1807" s="0" t="s">
        <v>22</v>
      </c>
      <c r="AH1807" s="0" t="s">
        <v>22</v>
      </c>
      <c r="AI1807" s="0" t="s">
        <v>22</v>
      </c>
      <c r="AJ1807" s="0" t="s">
        <v>3622</v>
      </c>
      <c r="AK1807" s="0" t="s">
        <v>3622</v>
      </c>
    </row>
    <row customHeight="1" ht="11.25">
      <c r="A1808" s="0" t="s">
        <v>22</v>
      </c>
      <c r="B1808" s="0" t="s">
        <v>48</v>
      </c>
      <c r="C1808" s="0" t="s">
        <v>50</v>
      </c>
      <c r="D1808" s="0" t="s">
        <v>22</v>
      </c>
      <c r="E1808" s="0" t="s">
        <v>6650</v>
      </c>
      <c r="F1808" s="0" t="s">
        <v>1257</v>
      </c>
      <c r="G1808" s="0" t="s">
        <v>162</v>
      </c>
      <c r="H1808" s="0" t="s">
        <v>162</v>
      </c>
      <c r="I1808" s="0" t="s">
        <v>163</v>
      </c>
      <c r="J1808" s="0" t="s">
        <v>6651</v>
      </c>
      <c r="K1808" s="0" t="s">
        <v>6655</v>
      </c>
      <c r="L1808" s="0" t="s">
        <v>6651</v>
      </c>
      <c r="M1808" s="0" t="s">
        <v>1261</v>
      </c>
      <c r="N1808" s="0" t="s">
        <v>98</v>
      </c>
      <c r="O1808" s="0" t="s">
        <v>162</v>
      </c>
      <c r="P1808" s="0" t="s">
        <v>162</v>
      </c>
      <c r="Q1808" s="0" t="s">
        <v>163</v>
      </c>
      <c r="R1808" s="0" t="s">
        <v>6651</v>
      </c>
      <c r="S1808" s="0" t="s">
        <v>6655</v>
      </c>
      <c r="T1808" s="0" t="s">
        <v>3604</v>
      </c>
      <c r="U1808" s="0" t="s">
        <v>3605</v>
      </c>
      <c r="V1808" s="0" t="s">
        <v>3606</v>
      </c>
      <c r="W1808" s="0" t="s">
        <v>3607</v>
      </c>
      <c r="X1808" s="0" t="s">
        <v>3608</v>
      </c>
      <c r="Y1808" s="0" t="s">
        <v>3605</v>
      </c>
      <c r="Z1808" s="0" t="s">
        <v>1261</v>
      </c>
      <c r="AA1808" s="0" t="s">
        <v>6653</v>
      </c>
      <c r="AB1808" s="0" t="s">
        <v>6654</v>
      </c>
      <c r="AC1808" s="0" t="s">
        <v>19</v>
      </c>
      <c r="AD1808" s="0" t="s">
        <v>19</v>
      </c>
      <c r="AE1808" s="0" t="s">
        <v>61</v>
      </c>
      <c r="AF1808" s="0" t="s">
        <v>22</v>
      </c>
      <c r="AG1808" s="0" t="s">
        <v>22</v>
      </c>
      <c r="AH1808" s="0" t="s">
        <v>22</v>
      </c>
      <c r="AI1808" s="0" t="s">
        <v>22</v>
      </c>
      <c r="AJ1808" s="0" t="s">
        <v>3622</v>
      </c>
      <c r="AK1808" s="0" t="s">
        <v>3622</v>
      </c>
    </row>
    <row customHeight="1" ht="11.25">
      <c r="A1809" s="0" t="s">
        <v>22</v>
      </c>
      <c r="B1809" s="0" t="s">
        <v>48</v>
      </c>
      <c r="C1809" s="0" t="s">
        <v>50</v>
      </c>
      <c r="D1809" s="0" t="s">
        <v>22</v>
      </c>
      <c r="E1809" s="0" t="s">
        <v>6656</v>
      </c>
      <c r="F1809" s="0" t="s">
        <v>1257</v>
      </c>
      <c r="G1809" s="0" t="s">
        <v>178</v>
      </c>
      <c r="H1809" s="0" t="s">
        <v>178</v>
      </c>
      <c r="I1809" s="0" t="s">
        <v>179</v>
      </c>
      <c r="J1809" s="0" t="s">
        <v>6657</v>
      </c>
      <c r="K1809" s="0" t="s">
        <v>6658</v>
      </c>
      <c r="L1809" s="0" t="s">
        <v>976</v>
      </c>
      <c r="M1809" s="0" t="s">
        <v>976</v>
      </c>
      <c r="N1809" s="0" t="s">
        <v>98</v>
      </c>
      <c r="O1809" s="0" t="s">
        <v>178</v>
      </c>
      <c r="P1809" s="0" t="s">
        <v>178</v>
      </c>
      <c r="Q1809" s="0" t="s">
        <v>179</v>
      </c>
      <c r="R1809" s="0" t="s">
        <v>6657</v>
      </c>
      <c r="S1809" s="0" t="s">
        <v>6658</v>
      </c>
      <c r="T1809" s="0" t="s">
        <v>4183</v>
      </c>
      <c r="U1809" s="0" t="s">
        <v>3605</v>
      </c>
      <c r="V1809" s="0" t="s">
        <v>6659</v>
      </c>
      <c r="W1809" s="0" t="s">
        <v>3607</v>
      </c>
      <c r="X1809" s="0" t="s">
        <v>3808</v>
      </c>
      <c r="Y1809" s="0" t="s">
        <v>4503</v>
      </c>
      <c r="Z1809" s="0" t="s">
        <v>6660</v>
      </c>
      <c r="AA1809" s="0" t="s">
        <v>6661</v>
      </c>
      <c r="AB1809" s="0" t="s">
        <v>6659</v>
      </c>
      <c r="AC1809" s="0" t="s">
        <v>19</v>
      </c>
      <c r="AD1809" s="0" t="s">
        <v>19</v>
      </c>
      <c r="AE1809" s="0" t="s">
        <v>61</v>
      </c>
      <c r="AF1809" s="0" t="s">
        <v>22</v>
      </c>
      <c r="AG1809" s="0" t="s">
        <v>22</v>
      </c>
      <c r="AH1809" s="0" t="s">
        <v>22</v>
      </c>
      <c r="AI1809" s="0" t="s">
        <v>22</v>
      </c>
      <c r="AJ1809" s="0" t="s">
        <v>3721</v>
      </c>
      <c r="AK1809" s="0" t="s">
        <v>3721</v>
      </c>
    </row>
    <row customHeight="1" ht="11.25">
      <c r="A1810" s="0" t="s">
        <v>22</v>
      </c>
      <c r="B1810" s="0" t="s">
        <v>48</v>
      </c>
      <c r="C1810" s="0" t="s">
        <v>50</v>
      </c>
      <c r="D1810" s="0" t="s">
        <v>22</v>
      </c>
      <c r="E1810" s="0" t="s">
        <v>6656</v>
      </c>
      <c r="F1810" s="0" t="s">
        <v>1257</v>
      </c>
      <c r="G1810" s="0" t="s">
        <v>178</v>
      </c>
      <c r="H1810" s="0" t="s">
        <v>178</v>
      </c>
      <c r="I1810" s="0" t="s">
        <v>179</v>
      </c>
      <c r="J1810" s="0" t="s">
        <v>6657</v>
      </c>
      <c r="K1810" s="0" t="s">
        <v>6658</v>
      </c>
      <c r="L1810" s="0" t="s">
        <v>976</v>
      </c>
      <c r="M1810" s="0" t="s">
        <v>976</v>
      </c>
      <c r="N1810" s="0" t="s">
        <v>98</v>
      </c>
      <c r="O1810" s="0" t="s">
        <v>178</v>
      </c>
      <c r="P1810" s="0" t="s">
        <v>178</v>
      </c>
      <c r="Q1810" s="0" t="s">
        <v>179</v>
      </c>
      <c r="R1810" s="0" t="s">
        <v>6657</v>
      </c>
      <c r="S1810" s="0" t="s">
        <v>6658</v>
      </c>
      <c r="T1810" s="0" t="s">
        <v>4183</v>
      </c>
      <c r="U1810" s="0" t="s">
        <v>3605</v>
      </c>
      <c r="V1810" s="0" t="s">
        <v>6659</v>
      </c>
      <c r="W1810" s="0" t="s">
        <v>3607</v>
      </c>
      <c r="X1810" s="0" t="s">
        <v>3808</v>
      </c>
      <c r="Y1810" s="0" t="s">
        <v>4503</v>
      </c>
      <c r="Z1810" s="0" t="s">
        <v>6660</v>
      </c>
      <c r="AA1810" s="0" t="s">
        <v>6661</v>
      </c>
      <c r="AB1810" s="0" t="s">
        <v>6659</v>
      </c>
      <c r="AC1810" s="0" t="s">
        <v>19</v>
      </c>
      <c r="AD1810" s="0" t="s">
        <v>19</v>
      </c>
      <c r="AE1810" s="0" t="s">
        <v>61</v>
      </c>
      <c r="AF1810" s="0" t="s">
        <v>22</v>
      </c>
      <c r="AG1810" s="0" t="s">
        <v>22</v>
      </c>
      <c r="AH1810" s="0" t="s">
        <v>22</v>
      </c>
      <c r="AI1810" s="0" t="s">
        <v>22</v>
      </c>
      <c r="AJ1810" s="0" t="s">
        <v>3721</v>
      </c>
      <c r="AK1810" s="0" t="s">
        <v>3721</v>
      </c>
    </row>
    <row customHeight="1" ht="11.25">
      <c r="A1811" s="0" t="s">
        <v>22</v>
      </c>
      <c r="B1811" s="0" t="s">
        <v>48</v>
      </c>
      <c r="C1811" s="0" t="s">
        <v>50</v>
      </c>
      <c r="D1811" s="0" t="s">
        <v>22</v>
      </c>
      <c r="E1811" s="0" t="s">
        <v>6662</v>
      </c>
      <c r="F1811" s="0" t="s">
        <v>1257</v>
      </c>
      <c r="G1811" s="0" t="s">
        <v>139</v>
      </c>
      <c r="H1811" s="0" t="s">
        <v>139</v>
      </c>
      <c r="I1811" s="0" t="s">
        <v>140</v>
      </c>
      <c r="J1811" s="0" t="s">
        <v>3616</v>
      </c>
      <c r="K1811" s="0" t="s">
        <v>3623</v>
      </c>
      <c r="L1811" s="0" t="s">
        <v>6663</v>
      </c>
      <c r="M1811" s="0" t="s">
        <v>976</v>
      </c>
      <c r="N1811" s="0" t="s">
        <v>98</v>
      </c>
      <c r="O1811" s="0" t="s">
        <v>139</v>
      </c>
      <c r="P1811" s="0" t="s">
        <v>139</v>
      </c>
      <c r="Q1811" s="0" t="s">
        <v>140</v>
      </c>
      <c r="R1811" s="0" t="s">
        <v>3616</v>
      </c>
      <c r="S1811" s="0" t="s">
        <v>3623</v>
      </c>
      <c r="T1811" s="0" t="s">
        <v>3604</v>
      </c>
      <c r="U1811" s="0" t="s">
        <v>3707</v>
      </c>
      <c r="V1811" s="0" t="s">
        <v>3726</v>
      </c>
      <c r="W1811" s="0" t="s">
        <v>3607</v>
      </c>
      <c r="X1811" s="0" t="s">
        <v>3700</v>
      </c>
      <c r="Y1811" s="0" t="s">
        <v>3605</v>
      </c>
      <c r="Z1811" s="0" t="s">
        <v>6664</v>
      </c>
      <c r="AA1811" s="0" t="s">
        <v>6665</v>
      </c>
      <c r="AB1811" s="0" t="s">
        <v>6666</v>
      </c>
      <c r="AC1811" s="0" t="s">
        <v>19</v>
      </c>
      <c r="AD1811" s="0" t="s">
        <v>19</v>
      </c>
      <c r="AE1811" s="0" t="s">
        <v>61</v>
      </c>
      <c r="AF1811" s="0" t="s">
        <v>22</v>
      </c>
      <c r="AG1811" s="0" t="s">
        <v>22</v>
      </c>
      <c r="AH1811" s="0" t="s">
        <v>22</v>
      </c>
      <c r="AI1811" s="0" t="s">
        <v>22</v>
      </c>
      <c r="AJ1811" s="0" t="s">
        <v>6667</v>
      </c>
      <c r="AK1811" s="0" t="s">
        <v>6667</v>
      </c>
    </row>
    <row customHeight="1" ht="11.25">
      <c r="A1812" s="0" t="s">
        <v>22</v>
      </c>
      <c r="B1812" s="0" t="s">
        <v>48</v>
      </c>
      <c r="C1812" s="0" t="s">
        <v>50</v>
      </c>
      <c r="D1812" s="0" t="s">
        <v>22</v>
      </c>
      <c r="E1812" s="0" t="s">
        <v>6668</v>
      </c>
      <c r="F1812" s="0" t="s">
        <v>1257</v>
      </c>
      <c r="G1812" s="0" t="s">
        <v>181</v>
      </c>
      <c r="H1812" s="0" t="s">
        <v>181</v>
      </c>
      <c r="I1812" s="0" t="s">
        <v>182</v>
      </c>
      <c r="J1812" s="0" t="s">
        <v>3716</v>
      </c>
      <c r="K1812" s="0" t="s">
        <v>3717</v>
      </c>
      <c r="L1812" s="0" t="s">
        <v>6669</v>
      </c>
      <c r="M1812" s="0" t="s">
        <v>976</v>
      </c>
      <c r="N1812" s="0" t="s">
        <v>98</v>
      </c>
      <c r="O1812" s="0" t="s">
        <v>181</v>
      </c>
      <c r="P1812" s="0" t="s">
        <v>181</v>
      </c>
      <c r="Q1812" s="0" t="s">
        <v>182</v>
      </c>
      <c r="R1812" s="0" t="s">
        <v>3716</v>
      </c>
      <c r="S1812" s="0" t="s">
        <v>3717</v>
      </c>
      <c r="T1812" s="0" t="s">
        <v>3604</v>
      </c>
      <c r="U1812" s="0" t="s">
        <v>3707</v>
      </c>
      <c r="V1812" s="0" t="s">
        <v>3718</v>
      </c>
      <c r="W1812" s="0" t="s">
        <v>3607</v>
      </c>
      <c r="X1812" s="0" t="s">
        <v>3700</v>
      </c>
      <c r="Y1812" s="0" t="s">
        <v>3605</v>
      </c>
      <c r="Z1812" s="0" t="s">
        <v>3719</v>
      </c>
      <c r="AA1812" s="0" t="s">
        <v>3710</v>
      </c>
      <c r="AB1812" s="0" t="s">
        <v>3720</v>
      </c>
      <c r="AC1812" s="0" t="s">
        <v>19</v>
      </c>
      <c r="AD1812" s="0" t="s">
        <v>19</v>
      </c>
      <c r="AE1812" s="0" t="s">
        <v>61</v>
      </c>
      <c r="AF1812" s="0" t="s">
        <v>22</v>
      </c>
      <c r="AG1812" s="0" t="s">
        <v>22</v>
      </c>
      <c r="AH1812" s="0" t="s">
        <v>22</v>
      </c>
      <c r="AI1812" s="0" t="s">
        <v>22</v>
      </c>
      <c r="AJ1812" s="0" t="s">
        <v>4224</v>
      </c>
      <c r="AK1812" s="0" t="s">
        <v>4224</v>
      </c>
    </row>
    <row customHeight="1" ht="11.25">
      <c r="A1813" s="0" t="s">
        <v>22</v>
      </c>
      <c r="B1813" s="0" t="s">
        <v>48</v>
      </c>
      <c r="C1813" s="0" t="s">
        <v>50</v>
      </c>
      <c r="D1813" s="0" t="s">
        <v>22</v>
      </c>
      <c r="E1813" s="0" t="s">
        <v>6670</v>
      </c>
      <c r="F1813" s="0" t="s">
        <v>1257</v>
      </c>
      <c r="G1813" s="0" t="s">
        <v>181</v>
      </c>
      <c r="H1813" s="0" t="s">
        <v>181</v>
      </c>
      <c r="I1813" s="0" t="s">
        <v>182</v>
      </c>
      <c r="J1813" s="0" t="s">
        <v>3716</v>
      </c>
      <c r="K1813" s="0" t="s">
        <v>3717</v>
      </c>
      <c r="L1813" s="0" t="s">
        <v>976</v>
      </c>
      <c r="M1813" s="0" t="s">
        <v>976</v>
      </c>
      <c r="N1813" s="0" t="s">
        <v>98</v>
      </c>
      <c r="O1813" s="0" t="s">
        <v>181</v>
      </c>
      <c r="P1813" s="0" t="s">
        <v>181</v>
      </c>
      <c r="Q1813" s="0" t="s">
        <v>182</v>
      </c>
      <c r="R1813" s="0" t="s">
        <v>3716</v>
      </c>
      <c r="S1813" s="0" t="s">
        <v>3717</v>
      </c>
      <c r="T1813" s="0" t="s">
        <v>3604</v>
      </c>
      <c r="U1813" s="0" t="s">
        <v>3707</v>
      </c>
      <c r="V1813" s="0" t="s">
        <v>3718</v>
      </c>
      <c r="W1813" s="0" t="s">
        <v>3607</v>
      </c>
      <c r="X1813" s="0" t="s">
        <v>3700</v>
      </c>
      <c r="Y1813" s="0" t="s">
        <v>3605</v>
      </c>
      <c r="Z1813" s="0" t="s">
        <v>3719</v>
      </c>
      <c r="AA1813" s="0" t="s">
        <v>3710</v>
      </c>
      <c r="AB1813" s="0" t="s">
        <v>3720</v>
      </c>
      <c r="AC1813" s="0" t="s">
        <v>19</v>
      </c>
      <c r="AD1813" s="0" t="s">
        <v>19</v>
      </c>
      <c r="AE1813" s="0" t="s">
        <v>61</v>
      </c>
      <c r="AF1813" s="0" t="s">
        <v>22</v>
      </c>
      <c r="AG1813" s="0" t="s">
        <v>22</v>
      </c>
      <c r="AH1813" s="0" t="s">
        <v>22</v>
      </c>
      <c r="AI1813" s="0" t="s">
        <v>22</v>
      </c>
      <c r="AJ1813" s="0" t="s">
        <v>6671</v>
      </c>
      <c r="AK1813" s="0" t="s">
        <v>6671</v>
      </c>
    </row>
    <row customHeight="1" ht="11.25">
      <c r="A1814" s="0" t="s">
        <v>22</v>
      </c>
      <c r="B1814" s="0" t="s">
        <v>48</v>
      </c>
      <c r="C1814" s="0" t="s">
        <v>50</v>
      </c>
      <c r="D1814" s="0" t="s">
        <v>22</v>
      </c>
      <c r="E1814" s="0" t="s">
        <v>6672</v>
      </c>
      <c r="F1814" s="0" t="s">
        <v>1257</v>
      </c>
      <c r="G1814" s="0" t="s">
        <v>152</v>
      </c>
      <c r="H1814" s="0" t="s">
        <v>152</v>
      </c>
      <c r="I1814" s="0" t="s">
        <v>153</v>
      </c>
      <c r="J1814" s="0" t="s">
        <v>1364</v>
      </c>
      <c r="K1814" s="0" t="s">
        <v>1365</v>
      </c>
      <c r="L1814" s="0" t="s">
        <v>6673</v>
      </c>
      <c r="M1814" s="0" t="s">
        <v>5653</v>
      </c>
      <c r="N1814" s="0" t="s">
        <v>98</v>
      </c>
      <c r="O1814" s="0" t="s">
        <v>152</v>
      </c>
      <c r="P1814" s="0" t="s">
        <v>152</v>
      </c>
      <c r="Q1814" s="0" t="s">
        <v>153</v>
      </c>
      <c r="R1814" s="0" t="s">
        <v>1364</v>
      </c>
      <c r="S1814" s="0" t="s">
        <v>1365</v>
      </c>
      <c r="T1814" s="0" t="s">
        <v>4183</v>
      </c>
      <c r="U1814" s="0" t="s">
        <v>3605</v>
      </c>
      <c r="V1814" s="0" t="s">
        <v>6674</v>
      </c>
      <c r="W1814" s="0" t="s">
        <v>3607</v>
      </c>
      <c r="X1814" s="0" t="s">
        <v>3608</v>
      </c>
      <c r="Y1814" s="0" t="s">
        <v>3605</v>
      </c>
      <c r="Z1814" s="0" t="s">
        <v>6675</v>
      </c>
      <c r="AA1814" s="0" t="s">
        <v>6676</v>
      </c>
      <c r="AB1814" s="0" t="s">
        <v>6677</v>
      </c>
      <c r="AC1814" s="0" t="s">
        <v>19</v>
      </c>
      <c r="AD1814" s="0" t="s">
        <v>19</v>
      </c>
      <c r="AE1814" s="0" t="s">
        <v>61</v>
      </c>
      <c r="AF1814" s="0" t="s">
        <v>22</v>
      </c>
      <c r="AG1814" s="0" t="s">
        <v>22</v>
      </c>
      <c r="AH1814" s="0" t="s">
        <v>22</v>
      </c>
      <c r="AI1814" s="0" t="s">
        <v>22</v>
      </c>
      <c r="AJ1814" s="0" t="s">
        <v>3721</v>
      </c>
      <c r="AK1814" s="0" t="s">
        <v>3721</v>
      </c>
    </row>
    <row customHeight="1" ht="11.25">
      <c r="A1815" s="0" t="s">
        <v>22</v>
      </c>
      <c r="B1815" s="0" t="s">
        <v>48</v>
      </c>
      <c r="C1815" s="0" t="s">
        <v>50</v>
      </c>
      <c r="D1815" s="0" t="s">
        <v>22</v>
      </c>
      <c r="E1815" s="0" t="s">
        <v>6672</v>
      </c>
      <c r="F1815" s="0" t="s">
        <v>1257</v>
      </c>
      <c r="G1815" s="0" t="s">
        <v>152</v>
      </c>
      <c r="H1815" s="0" t="s">
        <v>152</v>
      </c>
      <c r="I1815" s="0" t="s">
        <v>153</v>
      </c>
      <c r="J1815" s="0" t="s">
        <v>1364</v>
      </c>
      <c r="K1815" s="0" t="s">
        <v>1365</v>
      </c>
      <c r="L1815" s="0" t="s">
        <v>6673</v>
      </c>
      <c r="M1815" s="0" t="s">
        <v>5653</v>
      </c>
      <c r="N1815" s="0" t="s">
        <v>98</v>
      </c>
      <c r="O1815" s="0" t="s">
        <v>152</v>
      </c>
      <c r="P1815" s="0" t="s">
        <v>152</v>
      </c>
      <c r="Q1815" s="0" t="s">
        <v>153</v>
      </c>
      <c r="R1815" s="0" t="s">
        <v>1364</v>
      </c>
      <c r="S1815" s="0" t="s">
        <v>1365</v>
      </c>
      <c r="T1815" s="0" t="s">
        <v>4183</v>
      </c>
      <c r="U1815" s="0" t="s">
        <v>3605</v>
      </c>
      <c r="V1815" s="0" t="s">
        <v>6674</v>
      </c>
      <c r="W1815" s="0" t="s">
        <v>3607</v>
      </c>
      <c r="X1815" s="0" t="s">
        <v>3608</v>
      </c>
      <c r="Y1815" s="0" t="s">
        <v>3605</v>
      </c>
      <c r="Z1815" s="0" t="s">
        <v>6675</v>
      </c>
      <c r="AA1815" s="0" t="s">
        <v>6676</v>
      </c>
      <c r="AB1815" s="0" t="s">
        <v>6677</v>
      </c>
      <c r="AC1815" s="0" t="s">
        <v>19</v>
      </c>
      <c r="AD1815" s="0" t="s">
        <v>19</v>
      </c>
      <c r="AE1815" s="0" t="s">
        <v>61</v>
      </c>
      <c r="AF1815" s="0" t="s">
        <v>22</v>
      </c>
      <c r="AG1815" s="0" t="s">
        <v>22</v>
      </c>
      <c r="AH1815" s="0" t="s">
        <v>22</v>
      </c>
      <c r="AI1815" s="0" t="s">
        <v>22</v>
      </c>
      <c r="AJ1815" s="0" t="s">
        <v>3721</v>
      </c>
      <c r="AK1815" s="0" t="s">
        <v>3721</v>
      </c>
    </row>
    <row customHeight="1" ht="11.25">
      <c r="A1816" s="0" t="s">
        <v>22</v>
      </c>
      <c r="B1816" s="0" t="s">
        <v>48</v>
      </c>
      <c r="C1816" s="0" t="s">
        <v>50</v>
      </c>
      <c r="D1816" s="0" t="s">
        <v>22</v>
      </c>
      <c r="E1816" s="0" t="s">
        <v>6678</v>
      </c>
      <c r="F1816" s="0" t="s">
        <v>1257</v>
      </c>
      <c r="G1816" s="0" t="s">
        <v>99</v>
      </c>
      <c r="H1816" s="0" t="s">
        <v>99</v>
      </c>
      <c r="I1816" s="0" t="s">
        <v>100</v>
      </c>
      <c r="J1816" s="0" t="s">
        <v>6679</v>
      </c>
      <c r="K1816" s="0" t="s">
        <v>6680</v>
      </c>
      <c r="L1816" s="0" t="s">
        <v>976</v>
      </c>
      <c r="M1816" s="0" t="s">
        <v>976</v>
      </c>
      <c r="N1816" s="0" t="s">
        <v>98</v>
      </c>
      <c r="O1816" s="0" t="s">
        <v>99</v>
      </c>
      <c r="P1816" s="0" t="s">
        <v>99</v>
      </c>
      <c r="Q1816" s="0" t="s">
        <v>100</v>
      </c>
      <c r="R1816" s="0" t="s">
        <v>6679</v>
      </c>
      <c r="S1816" s="0" t="s">
        <v>6680</v>
      </c>
      <c r="T1816" s="0" t="s">
        <v>4183</v>
      </c>
      <c r="U1816" s="0" t="s">
        <v>3605</v>
      </c>
      <c r="V1816" s="0" t="s">
        <v>6681</v>
      </c>
      <c r="W1816" s="0" t="s">
        <v>4195</v>
      </c>
      <c r="X1816" s="0" t="s">
        <v>3608</v>
      </c>
      <c r="Y1816" s="0" t="s">
        <v>3605</v>
      </c>
      <c r="Z1816" s="0" t="s">
        <v>6682</v>
      </c>
      <c r="AA1816" s="0" t="s">
        <v>4940</v>
      </c>
      <c r="AB1816" s="0" t="s">
        <v>6683</v>
      </c>
      <c r="AC1816" s="0" t="s">
        <v>19</v>
      </c>
      <c r="AD1816" s="0" t="s">
        <v>19</v>
      </c>
      <c r="AE1816" s="0" t="s">
        <v>61</v>
      </c>
      <c r="AF1816" s="0" t="s">
        <v>22</v>
      </c>
      <c r="AG1816" s="0" t="s">
        <v>22</v>
      </c>
      <c r="AH1816" s="0" t="s">
        <v>22</v>
      </c>
      <c r="AI1816" s="0" t="s">
        <v>22</v>
      </c>
      <c r="AJ1816" s="0" t="s">
        <v>3721</v>
      </c>
      <c r="AK1816" s="0" t="s">
        <v>3721</v>
      </c>
    </row>
    <row customHeight="1" ht="11.25">
      <c r="A1817" s="0" t="s">
        <v>22</v>
      </c>
      <c r="B1817" s="0" t="s">
        <v>48</v>
      </c>
      <c r="C1817" s="0" t="s">
        <v>50</v>
      </c>
      <c r="D1817" s="0" t="s">
        <v>22</v>
      </c>
      <c r="E1817" s="0" t="s">
        <v>6678</v>
      </c>
      <c r="F1817" s="0" t="s">
        <v>1257</v>
      </c>
      <c r="G1817" s="0" t="s">
        <v>99</v>
      </c>
      <c r="H1817" s="0" t="s">
        <v>99</v>
      </c>
      <c r="I1817" s="0" t="s">
        <v>100</v>
      </c>
      <c r="J1817" s="0" t="s">
        <v>6679</v>
      </c>
      <c r="K1817" s="0" t="s">
        <v>6680</v>
      </c>
      <c r="L1817" s="0" t="s">
        <v>976</v>
      </c>
      <c r="M1817" s="0" t="s">
        <v>976</v>
      </c>
      <c r="N1817" s="0" t="s">
        <v>98</v>
      </c>
      <c r="O1817" s="0" t="s">
        <v>99</v>
      </c>
      <c r="P1817" s="0" t="s">
        <v>99</v>
      </c>
      <c r="Q1817" s="0" t="s">
        <v>100</v>
      </c>
      <c r="R1817" s="0" t="s">
        <v>6679</v>
      </c>
      <c r="S1817" s="0" t="s">
        <v>6680</v>
      </c>
      <c r="T1817" s="0" t="s">
        <v>4183</v>
      </c>
      <c r="U1817" s="0" t="s">
        <v>3605</v>
      </c>
      <c r="V1817" s="0" t="s">
        <v>6681</v>
      </c>
      <c r="W1817" s="0" t="s">
        <v>4195</v>
      </c>
      <c r="X1817" s="0" t="s">
        <v>3608</v>
      </c>
      <c r="Y1817" s="0" t="s">
        <v>3605</v>
      </c>
      <c r="Z1817" s="0" t="s">
        <v>6682</v>
      </c>
      <c r="AA1817" s="0" t="s">
        <v>4940</v>
      </c>
      <c r="AB1817" s="0" t="s">
        <v>6683</v>
      </c>
      <c r="AC1817" s="0" t="s">
        <v>19</v>
      </c>
      <c r="AD1817" s="0" t="s">
        <v>19</v>
      </c>
      <c r="AE1817" s="0" t="s">
        <v>61</v>
      </c>
      <c r="AF1817" s="0" t="s">
        <v>22</v>
      </c>
      <c r="AG1817" s="0" t="s">
        <v>22</v>
      </c>
      <c r="AH1817" s="0" t="s">
        <v>22</v>
      </c>
      <c r="AI1817" s="0" t="s">
        <v>22</v>
      </c>
      <c r="AJ1817" s="0" t="s">
        <v>3721</v>
      </c>
      <c r="AK1817" s="0" t="s">
        <v>3721</v>
      </c>
    </row>
    <row customHeight="1" ht="11.25">
      <c r="A1818" s="0" t="s">
        <v>22</v>
      </c>
      <c r="B1818" s="0" t="s">
        <v>48</v>
      </c>
      <c r="C1818" s="0" t="s">
        <v>50</v>
      </c>
      <c r="D1818" s="0" t="s">
        <v>22</v>
      </c>
      <c r="E1818" s="0" t="s">
        <v>6684</v>
      </c>
      <c r="F1818" s="0" t="s">
        <v>1257</v>
      </c>
      <c r="G1818" s="0" t="s">
        <v>99</v>
      </c>
      <c r="H1818" s="0" t="s">
        <v>99</v>
      </c>
      <c r="I1818" s="0" t="s">
        <v>100</v>
      </c>
      <c r="J1818" s="0" t="s">
        <v>6136</v>
      </c>
      <c r="K1818" s="0" t="s">
        <v>6137</v>
      </c>
      <c r="L1818" s="0" t="s">
        <v>6685</v>
      </c>
      <c r="M1818" s="0" t="s">
        <v>976</v>
      </c>
      <c r="N1818" s="0" t="s">
        <v>98</v>
      </c>
      <c r="O1818" s="0" t="s">
        <v>99</v>
      </c>
      <c r="P1818" s="0" t="s">
        <v>99</v>
      </c>
      <c r="Q1818" s="0" t="s">
        <v>100</v>
      </c>
      <c r="R1818" s="0" t="s">
        <v>6136</v>
      </c>
      <c r="S1818" s="0" t="s">
        <v>6137</v>
      </c>
      <c r="T1818" s="0" t="s">
        <v>4183</v>
      </c>
      <c r="U1818" s="0" t="s">
        <v>3605</v>
      </c>
      <c r="V1818" s="0" t="s">
        <v>6681</v>
      </c>
      <c r="W1818" s="0" t="s">
        <v>3607</v>
      </c>
      <c r="X1818" s="0" t="s">
        <v>3700</v>
      </c>
      <c r="Y1818" s="0" t="s">
        <v>3605</v>
      </c>
      <c r="Z1818" s="0" t="s">
        <v>6140</v>
      </c>
      <c r="AA1818" s="0" t="s">
        <v>6141</v>
      </c>
      <c r="AB1818" s="0" t="s">
        <v>6686</v>
      </c>
      <c r="AC1818" s="0" t="s">
        <v>19</v>
      </c>
      <c r="AD1818" s="0" t="s">
        <v>19</v>
      </c>
      <c r="AE1818" s="0" t="s">
        <v>61</v>
      </c>
      <c r="AF1818" s="0" t="s">
        <v>22</v>
      </c>
      <c r="AG1818" s="0" t="s">
        <v>22</v>
      </c>
      <c r="AH1818" s="0" t="s">
        <v>22</v>
      </c>
      <c r="AI1818" s="0" t="s">
        <v>22</v>
      </c>
      <c r="AJ1818" s="0" t="s">
        <v>3721</v>
      </c>
      <c r="AK1818" s="0" t="s">
        <v>3721</v>
      </c>
    </row>
    <row customHeight="1" ht="11.25">
      <c r="A1819" s="0" t="s">
        <v>22</v>
      </c>
      <c r="B1819" s="0" t="s">
        <v>48</v>
      </c>
      <c r="C1819" s="0" t="s">
        <v>50</v>
      </c>
      <c r="D1819" s="0" t="s">
        <v>22</v>
      </c>
      <c r="E1819" s="0" t="s">
        <v>6684</v>
      </c>
      <c r="F1819" s="0" t="s">
        <v>1257</v>
      </c>
      <c r="G1819" s="0" t="s">
        <v>99</v>
      </c>
      <c r="H1819" s="0" t="s">
        <v>99</v>
      </c>
      <c r="I1819" s="0" t="s">
        <v>100</v>
      </c>
      <c r="J1819" s="0" t="s">
        <v>6136</v>
      </c>
      <c r="K1819" s="0" t="s">
        <v>6137</v>
      </c>
      <c r="L1819" s="0" t="s">
        <v>6685</v>
      </c>
      <c r="M1819" s="0" t="s">
        <v>976</v>
      </c>
      <c r="N1819" s="0" t="s">
        <v>98</v>
      </c>
      <c r="O1819" s="0" t="s">
        <v>99</v>
      </c>
      <c r="P1819" s="0" t="s">
        <v>99</v>
      </c>
      <c r="Q1819" s="0" t="s">
        <v>100</v>
      </c>
      <c r="R1819" s="0" t="s">
        <v>6136</v>
      </c>
      <c r="S1819" s="0" t="s">
        <v>6137</v>
      </c>
      <c r="T1819" s="0" t="s">
        <v>4183</v>
      </c>
      <c r="U1819" s="0" t="s">
        <v>3605</v>
      </c>
      <c r="V1819" s="0" t="s">
        <v>6681</v>
      </c>
      <c r="W1819" s="0" t="s">
        <v>3607</v>
      </c>
      <c r="X1819" s="0" t="s">
        <v>3700</v>
      </c>
      <c r="Y1819" s="0" t="s">
        <v>3605</v>
      </c>
      <c r="Z1819" s="0" t="s">
        <v>6140</v>
      </c>
      <c r="AA1819" s="0" t="s">
        <v>6141</v>
      </c>
      <c r="AB1819" s="0" t="s">
        <v>6686</v>
      </c>
      <c r="AC1819" s="0" t="s">
        <v>19</v>
      </c>
      <c r="AD1819" s="0" t="s">
        <v>19</v>
      </c>
      <c r="AE1819" s="0" t="s">
        <v>61</v>
      </c>
      <c r="AF1819" s="0" t="s">
        <v>22</v>
      </c>
      <c r="AG1819" s="0" t="s">
        <v>22</v>
      </c>
      <c r="AH1819" s="0" t="s">
        <v>22</v>
      </c>
      <c r="AI1819" s="0" t="s">
        <v>22</v>
      </c>
      <c r="AJ1819" s="0" t="s">
        <v>3721</v>
      </c>
      <c r="AK1819" s="0" t="s">
        <v>3721</v>
      </c>
    </row>
    <row customHeight="1" ht="11.25">
      <c r="A1820" s="0" t="s">
        <v>22</v>
      </c>
      <c r="B1820" s="0" t="s">
        <v>48</v>
      </c>
      <c r="C1820" s="0" t="s">
        <v>50</v>
      </c>
      <c r="D1820" s="0" t="s">
        <v>22</v>
      </c>
      <c r="E1820" s="0" t="s">
        <v>6687</v>
      </c>
      <c r="F1820" s="0" t="s">
        <v>1257</v>
      </c>
      <c r="G1820" s="0" t="s">
        <v>112</v>
      </c>
      <c r="H1820" s="0" t="s">
        <v>112</v>
      </c>
      <c r="I1820" s="0" t="s">
        <v>113</v>
      </c>
      <c r="J1820" s="0" t="s">
        <v>6688</v>
      </c>
      <c r="K1820" s="0" t="s">
        <v>6689</v>
      </c>
      <c r="L1820" s="0" t="s">
        <v>976</v>
      </c>
      <c r="M1820" s="0" t="s">
        <v>976</v>
      </c>
      <c r="N1820" s="0" t="s">
        <v>98</v>
      </c>
      <c r="O1820" s="0" t="s">
        <v>112</v>
      </c>
      <c r="P1820" s="0" t="s">
        <v>112</v>
      </c>
      <c r="Q1820" s="0" t="s">
        <v>113</v>
      </c>
      <c r="R1820" s="0" t="s">
        <v>6688</v>
      </c>
      <c r="S1820" s="0" t="s">
        <v>6689</v>
      </c>
      <c r="T1820" s="0" t="s">
        <v>4183</v>
      </c>
      <c r="U1820" s="0" t="s">
        <v>3605</v>
      </c>
      <c r="V1820" s="0" t="s">
        <v>6690</v>
      </c>
      <c r="W1820" s="0" t="s">
        <v>3607</v>
      </c>
      <c r="X1820" s="0" t="s">
        <v>3754</v>
      </c>
      <c r="Y1820" s="0" t="s">
        <v>3605</v>
      </c>
      <c r="Z1820" s="0" t="s">
        <v>1261</v>
      </c>
      <c r="AA1820" s="0" t="s">
        <v>6691</v>
      </c>
      <c r="AB1820" s="0" t="s">
        <v>6690</v>
      </c>
      <c r="AC1820" s="0" t="s">
        <v>19</v>
      </c>
      <c r="AD1820" s="0" t="s">
        <v>19</v>
      </c>
      <c r="AE1820" s="0" t="s">
        <v>61</v>
      </c>
      <c r="AF1820" s="0" t="s">
        <v>22</v>
      </c>
      <c r="AG1820" s="0" t="s">
        <v>22</v>
      </c>
      <c r="AH1820" s="0" t="s">
        <v>22</v>
      </c>
      <c r="AI1820" s="0" t="s">
        <v>22</v>
      </c>
      <c r="AJ1820" s="0" t="s">
        <v>6692</v>
      </c>
      <c r="AK1820" s="0" t="s">
        <v>3721</v>
      </c>
    </row>
    <row customHeight="1" ht="11.25">
      <c r="A1821" s="0" t="s">
        <v>22</v>
      </c>
      <c r="B1821" s="0" t="s">
        <v>48</v>
      </c>
      <c r="C1821" s="0" t="s">
        <v>50</v>
      </c>
      <c r="D1821" s="0" t="s">
        <v>22</v>
      </c>
      <c r="E1821" s="0" t="s">
        <v>6687</v>
      </c>
      <c r="F1821" s="0" t="s">
        <v>1257</v>
      </c>
      <c r="G1821" s="0" t="s">
        <v>112</v>
      </c>
      <c r="H1821" s="0" t="s">
        <v>112</v>
      </c>
      <c r="I1821" s="0" t="s">
        <v>113</v>
      </c>
      <c r="J1821" s="0" t="s">
        <v>6688</v>
      </c>
      <c r="K1821" s="0" t="s">
        <v>6689</v>
      </c>
      <c r="L1821" s="0" t="s">
        <v>976</v>
      </c>
      <c r="M1821" s="0" t="s">
        <v>976</v>
      </c>
      <c r="N1821" s="0" t="s">
        <v>98</v>
      </c>
      <c r="O1821" s="0" t="s">
        <v>112</v>
      </c>
      <c r="P1821" s="0" t="s">
        <v>112</v>
      </c>
      <c r="Q1821" s="0" t="s">
        <v>113</v>
      </c>
      <c r="R1821" s="0" t="s">
        <v>6688</v>
      </c>
      <c r="S1821" s="0" t="s">
        <v>6689</v>
      </c>
      <c r="T1821" s="0" t="s">
        <v>4183</v>
      </c>
      <c r="U1821" s="0" t="s">
        <v>3605</v>
      </c>
      <c r="V1821" s="0" t="s">
        <v>6690</v>
      </c>
      <c r="W1821" s="0" t="s">
        <v>3607</v>
      </c>
      <c r="X1821" s="0" t="s">
        <v>3754</v>
      </c>
      <c r="Y1821" s="0" t="s">
        <v>3605</v>
      </c>
      <c r="Z1821" s="0" t="s">
        <v>1261</v>
      </c>
      <c r="AA1821" s="0" t="s">
        <v>6691</v>
      </c>
      <c r="AB1821" s="0" t="s">
        <v>6690</v>
      </c>
      <c r="AC1821" s="0" t="s">
        <v>19</v>
      </c>
      <c r="AD1821" s="0" t="s">
        <v>19</v>
      </c>
      <c r="AE1821" s="0" t="s">
        <v>61</v>
      </c>
      <c r="AF1821" s="0" t="s">
        <v>22</v>
      </c>
      <c r="AG1821" s="0" t="s">
        <v>22</v>
      </c>
      <c r="AH1821" s="0" t="s">
        <v>22</v>
      </c>
      <c r="AI1821" s="0" t="s">
        <v>22</v>
      </c>
      <c r="AJ1821" s="0" t="s">
        <v>6692</v>
      </c>
      <c r="AK1821" s="0" t="s">
        <v>3721</v>
      </c>
    </row>
    <row customHeight="1" ht="11.25">
      <c r="A1822" s="0" t="s">
        <v>22</v>
      </c>
      <c r="B1822" s="0" t="s">
        <v>48</v>
      </c>
      <c r="C1822" s="0" t="s">
        <v>50</v>
      </c>
      <c r="D1822" s="0" t="s">
        <v>22</v>
      </c>
      <c r="E1822" s="0" t="s">
        <v>6693</v>
      </c>
      <c r="F1822" s="0" t="s">
        <v>1257</v>
      </c>
      <c r="G1822" s="0" t="s">
        <v>181</v>
      </c>
      <c r="H1822" s="0" t="s">
        <v>181</v>
      </c>
      <c r="I1822" s="0" t="s">
        <v>182</v>
      </c>
      <c r="J1822" s="0" t="s">
        <v>3716</v>
      </c>
      <c r="K1822" s="0" t="s">
        <v>3717</v>
      </c>
      <c r="L1822" s="0" t="s">
        <v>6694</v>
      </c>
      <c r="M1822" s="0" t="s">
        <v>976</v>
      </c>
      <c r="N1822" s="0" t="s">
        <v>98</v>
      </c>
      <c r="O1822" s="0" t="s">
        <v>181</v>
      </c>
      <c r="P1822" s="0" t="s">
        <v>181</v>
      </c>
      <c r="Q1822" s="0" t="s">
        <v>182</v>
      </c>
      <c r="R1822" s="0" t="s">
        <v>3716</v>
      </c>
      <c r="S1822" s="0" t="s">
        <v>3717</v>
      </c>
      <c r="T1822" s="0" t="s">
        <v>3604</v>
      </c>
      <c r="U1822" s="0" t="s">
        <v>3707</v>
      </c>
      <c r="V1822" s="0" t="s">
        <v>3718</v>
      </c>
      <c r="W1822" s="0" t="s">
        <v>3607</v>
      </c>
      <c r="X1822" s="0" t="s">
        <v>3700</v>
      </c>
      <c r="Y1822" s="0" t="s">
        <v>3605</v>
      </c>
      <c r="Z1822" s="0" t="s">
        <v>3719</v>
      </c>
      <c r="AA1822" s="0" t="s">
        <v>3710</v>
      </c>
      <c r="AB1822" s="0" t="s">
        <v>3720</v>
      </c>
      <c r="AC1822" s="0" t="s">
        <v>19</v>
      </c>
      <c r="AD1822" s="0" t="s">
        <v>19</v>
      </c>
      <c r="AE1822" s="0" t="s">
        <v>61</v>
      </c>
      <c r="AF1822" s="0" t="s">
        <v>22</v>
      </c>
      <c r="AG1822" s="0" t="s">
        <v>22</v>
      </c>
      <c r="AH1822" s="0" t="s">
        <v>22</v>
      </c>
      <c r="AI1822" s="0" t="s">
        <v>22</v>
      </c>
      <c r="AJ1822" s="0" t="s">
        <v>89</v>
      </c>
      <c r="AK1822" s="0" t="s">
        <v>89</v>
      </c>
    </row>
    <row customHeight="1" ht="11.25">
      <c r="A1823" s="0" t="s">
        <v>22</v>
      </c>
      <c r="B1823" s="0" t="s">
        <v>48</v>
      </c>
      <c r="C1823" s="0" t="s">
        <v>50</v>
      </c>
      <c r="D1823" s="0" t="s">
        <v>22</v>
      </c>
      <c r="E1823" s="0" t="s">
        <v>6695</v>
      </c>
      <c r="F1823" s="0" t="s">
        <v>1257</v>
      </c>
      <c r="G1823" s="0" t="s">
        <v>181</v>
      </c>
      <c r="H1823" s="0" t="s">
        <v>181</v>
      </c>
      <c r="I1823" s="0" t="s">
        <v>182</v>
      </c>
      <c r="J1823" s="0" t="s">
        <v>3716</v>
      </c>
      <c r="K1823" s="0" t="s">
        <v>3717</v>
      </c>
      <c r="L1823" s="0" t="s">
        <v>6696</v>
      </c>
      <c r="M1823" s="0" t="s">
        <v>976</v>
      </c>
      <c r="N1823" s="0" t="s">
        <v>98</v>
      </c>
      <c r="O1823" s="0" t="s">
        <v>181</v>
      </c>
      <c r="P1823" s="0" t="s">
        <v>181</v>
      </c>
      <c r="Q1823" s="0" t="s">
        <v>182</v>
      </c>
      <c r="R1823" s="0" t="s">
        <v>3716</v>
      </c>
      <c r="S1823" s="0" t="s">
        <v>3717</v>
      </c>
      <c r="T1823" s="0" t="s">
        <v>3604</v>
      </c>
      <c r="U1823" s="0" t="s">
        <v>3707</v>
      </c>
      <c r="V1823" s="0" t="s">
        <v>3718</v>
      </c>
      <c r="W1823" s="0" t="s">
        <v>3607</v>
      </c>
      <c r="X1823" s="0" t="s">
        <v>3700</v>
      </c>
      <c r="Y1823" s="0" t="s">
        <v>3605</v>
      </c>
      <c r="Z1823" s="0" t="s">
        <v>3719</v>
      </c>
      <c r="AA1823" s="0" t="s">
        <v>3710</v>
      </c>
      <c r="AB1823" s="0" t="s">
        <v>3720</v>
      </c>
      <c r="AC1823" s="0" t="s">
        <v>19</v>
      </c>
      <c r="AD1823" s="0" t="s">
        <v>19</v>
      </c>
      <c r="AE1823" s="0" t="s">
        <v>61</v>
      </c>
      <c r="AF1823" s="0" t="s">
        <v>22</v>
      </c>
      <c r="AG1823" s="0" t="s">
        <v>22</v>
      </c>
      <c r="AH1823" s="0" t="s">
        <v>22</v>
      </c>
      <c r="AI1823" s="0" t="s">
        <v>22</v>
      </c>
      <c r="AJ1823" s="0" t="s">
        <v>6697</v>
      </c>
      <c r="AK1823" s="0" t="s">
        <v>6697</v>
      </c>
    </row>
    <row customHeight="1" ht="11.25">
      <c r="A1824" s="0" t="s">
        <v>22</v>
      </c>
      <c r="B1824" s="0" t="s">
        <v>48</v>
      </c>
      <c r="C1824" s="0" t="s">
        <v>50</v>
      </c>
      <c r="D1824" s="0" t="s">
        <v>22</v>
      </c>
      <c r="E1824" s="0" t="s">
        <v>6698</v>
      </c>
      <c r="F1824" s="0" t="s">
        <v>1257</v>
      </c>
      <c r="G1824" s="0" t="s">
        <v>181</v>
      </c>
      <c r="H1824" s="0" t="s">
        <v>181</v>
      </c>
      <c r="I1824" s="0" t="s">
        <v>182</v>
      </c>
      <c r="J1824" s="0" t="s">
        <v>3716</v>
      </c>
      <c r="K1824" s="0" t="s">
        <v>3717</v>
      </c>
      <c r="L1824" s="0" t="s">
        <v>6699</v>
      </c>
      <c r="M1824" s="0" t="s">
        <v>976</v>
      </c>
      <c r="N1824" s="0" t="s">
        <v>98</v>
      </c>
      <c r="O1824" s="0" t="s">
        <v>181</v>
      </c>
      <c r="P1824" s="0" t="s">
        <v>181</v>
      </c>
      <c r="Q1824" s="0" t="s">
        <v>182</v>
      </c>
      <c r="R1824" s="0" t="s">
        <v>3716</v>
      </c>
      <c r="S1824" s="0" t="s">
        <v>3717</v>
      </c>
      <c r="T1824" s="0" t="s">
        <v>3604</v>
      </c>
      <c r="U1824" s="0" t="s">
        <v>3707</v>
      </c>
      <c r="V1824" s="0" t="s">
        <v>3718</v>
      </c>
      <c r="W1824" s="0" t="s">
        <v>3607</v>
      </c>
      <c r="X1824" s="0" t="s">
        <v>3700</v>
      </c>
      <c r="Y1824" s="0" t="s">
        <v>3605</v>
      </c>
      <c r="Z1824" s="0" t="s">
        <v>3719</v>
      </c>
      <c r="AA1824" s="0" t="s">
        <v>3710</v>
      </c>
      <c r="AB1824" s="0" t="s">
        <v>3720</v>
      </c>
      <c r="AC1824" s="0" t="s">
        <v>19</v>
      </c>
      <c r="AD1824" s="0" t="s">
        <v>19</v>
      </c>
      <c r="AE1824" s="0" t="s">
        <v>61</v>
      </c>
      <c r="AF1824" s="0" t="s">
        <v>22</v>
      </c>
      <c r="AG1824" s="0" t="s">
        <v>22</v>
      </c>
      <c r="AH1824" s="0" t="s">
        <v>22</v>
      </c>
      <c r="AI1824" s="0" t="s">
        <v>22</v>
      </c>
      <c r="AJ1824" s="0" t="s">
        <v>6700</v>
      </c>
      <c r="AK1824" s="0" t="s">
        <v>6700</v>
      </c>
    </row>
    <row customHeight="1" ht="11.25">
      <c r="A1825" s="0" t="s">
        <v>22</v>
      </c>
      <c r="B1825" s="0" t="s">
        <v>48</v>
      </c>
      <c r="C1825" s="0" t="s">
        <v>50</v>
      </c>
      <c r="D1825" s="0" t="s">
        <v>22</v>
      </c>
      <c r="E1825" s="0" t="s">
        <v>6701</v>
      </c>
      <c r="F1825" s="0" t="s">
        <v>1257</v>
      </c>
      <c r="G1825" s="0" t="s">
        <v>181</v>
      </c>
      <c r="H1825" s="0" t="s">
        <v>181</v>
      </c>
      <c r="I1825" s="0" t="s">
        <v>182</v>
      </c>
      <c r="J1825" s="0" t="s">
        <v>3716</v>
      </c>
      <c r="K1825" s="0" t="s">
        <v>3717</v>
      </c>
      <c r="L1825" s="0" t="s">
        <v>6702</v>
      </c>
      <c r="M1825" s="0" t="s">
        <v>976</v>
      </c>
      <c r="N1825" s="0" t="s">
        <v>98</v>
      </c>
      <c r="O1825" s="0" t="s">
        <v>181</v>
      </c>
      <c r="P1825" s="0" t="s">
        <v>181</v>
      </c>
      <c r="Q1825" s="0" t="s">
        <v>182</v>
      </c>
      <c r="R1825" s="0" t="s">
        <v>3716</v>
      </c>
      <c r="S1825" s="0" t="s">
        <v>3717</v>
      </c>
      <c r="T1825" s="0" t="s">
        <v>3604</v>
      </c>
      <c r="U1825" s="0" t="s">
        <v>3707</v>
      </c>
      <c r="V1825" s="0" t="s">
        <v>3718</v>
      </c>
      <c r="W1825" s="0" t="s">
        <v>3607</v>
      </c>
      <c r="X1825" s="0" t="s">
        <v>3700</v>
      </c>
      <c r="Y1825" s="0" t="s">
        <v>3605</v>
      </c>
      <c r="Z1825" s="0" t="s">
        <v>3719</v>
      </c>
      <c r="AA1825" s="0" t="s">
        <v>3710</v>
      </c>
      <c r="AB1825" s="0" t="s">
        <v>3720</v>
      </c>
      <c r="AC1825" s="0" t="s">
        <v>19</v>
      </c>
      <c r="AD1825" s="0" t="s">
        <v>19</v>
      </c>
      <c r="AE1825" s="0" t="s">
        <v>61</v>
      </c>
      <c r="AF1825" s="0" t="s">
        <v>22</v>
      </c>
      <c r="AG1825" s="0" t="s">
        <v>22</v>
      </c>
      <c r="AH1825" s="0" t="s">
        <v>22</v>
      </c>
      <c r="AI1825" s="0" t="s">
        <v>22</v>
      </c>
      <c r="AJ1825" s="0" t="s">
        <v>6703</v>
      </c>
      <c r="AK1825" s="0" t="s">
        <v>6703</v>
      </c>
    </row>
    <row customHeight="1" ht="11.25">
      <c r="A1826" s="0" t="s">
        <v>22</v>
      </c>
      <c r="B1826" s="0" t="s">
        <v>48</v>
      </c>
      <c r="C1826" s="0" t="s">
        <v>50</v>
      </c>
      <c r="D1826" s="0" t="s">
        <v>22</v>
      </c>
      <c r="E1826" s="0" t="s">
        <v>6704</v>
      </c>
      <c r="F1826" s="0" t="s">
        <v>1257</v>
      </c>
      <c r="G1826" s="0" t="s">
        <v>181</v>
      </c>
      <c r="H1826" s="0" t="s">
        <v>181</v>
      </c>
      <c r="I1826" s="0" t="s">
        <v>182</v>
      </c>
      <c r="J1826" s="0" t="s">
        <v>3716</v>
      </c>
      <c r="K1826" s="0" t="s">
        <v>3717</v>
      </c>
      <c r="L1826" s="0" t="s">
        <v>6705</v>
      </c>
      <c r="M1826" s="0" t="s">
        <v>976</v>
      </c>
      <c r="N1826" s="0" t="s">
        <v>98</v>
      </c>
      <c r="O1826" s="0" t="s">
        <v>181</v>
      </c>
      <c r="P1826" s="0" t="s">
        <v>181</v>
      </c>
      <c r="Q1826" s="0" t="s">
        <v>182</v>
      </c>
      <c r="R1826" s="0" t="s">
        <v>3716</v>
      </c>
      <c r="S1826" s="0" t="s">
        <v>3717</v>
      </c>
      <c r="T1826" s="0" t="s">
        <v>3604</v>
      </c>
      <c r="U1826" s="0" t="s">
        <v>3707</v>
      </c>
      <c r="V1826" s="0" t="s">
        <v>3718</v>
      </c>
      <c r="W1826" s="0" t="s">
        <v>3607</v>
      </c>
      <c r="X1826" s="0" t="s">
        <v>3700</v>
      </c>
      <c r="Y1826" s="0" t="s">
        <v>3605</v>
      </c>
      <c r="Z1826" s="0" t="s">
        <v>3719</v>
      </c>
      <c r="AA1826" s="0" t="s">
        <v>3710</v>
      </c>
      <c r="AB1826" s="0" t="s">
        <v>3720</v>
      </c>
      <c r="AC1826" s="0" t="s">
        <v>19</v>
      </c>
      <c r="AD1826" s="0" t="s">
        <v>19</v>
      </c>
      <c r="AE1826" s="0" t="s">
        <v>61</v>
      </c>
      <c r="AF1826" s="0" t="s">
        <v>22</v>
      </c>
      <c r="AG1826" s="0" t="s">
        <v>22</v>
      </c>
      <c r="AH1826" s="0" t="s">
        <v>22</v>
      </c>
      <c r="AI1826" s="0" t="s">
        <v>22</v>
      </c>
      <c r="AJ1826" s="0" t="s">
        <v>6706</v>
      </c>
      <c r="AK1826" s="0" t="s">
        <v>98</v>
      </c>
    </row>
    <row customHeight="1" ht="11.25">
      <c r="A1827" s="0" t="s">
        <v>22</v>
      </c>
      <c r="B1827" s="0" t="s">
        <v>48</v>
      </c>
      <c r="C1827" s="0" t="s">
        <v>50</v>
      </c>
      <c r="D1827" s="0" t="s">
        <v>22</v>
      </c>
      <c r="E1827" s="0" t="s">
        <v>6707</v>
      </c>
      <c r="F1827" s="0" t="s">
        <v>1257</v>
      </c>
      <c r="G1827" s="0" t="s">
        <v>181</v>
      </c>
      <c r="H1827" s="0" t="s">
        <v>181</v>
      </c>
      <c r="I1827" s="0" t="s">
        <v>182</v>
      </c>
      <c r="J1827" s="0" t="s">
        <v>3926</v>
      </c>
      <c r="K1827" s="0" t="s">
        <v>4710</v>
      </c>
      <c r="L1827" s="0" t="s">
        <v>6708</v>
      </c>
      <c r="M1827" s="0" t="s">
        <v>976</v>
      </c>
      <c r="N1827" s="0" t="s">
        <v>98</v>
      </c>
      <c r="O1827" s="0" t="s">
        <v>181</v>
      </c>
      <c r="P1827" s="0" t="s">
        <v>181</v>
      </c>
      <c r="Q1827" s="0" t="s">
        <v>182</v>
      </c>
      <c r="R1827" s="0" t="s">
        <v>3926</v>
      </c>
      <c r="S1827" s="0" t="s">
        <v>4710</v>
      </c>
      <c r="T1827" s="0" t="s">
        <v>3604</v>
      </c>
      <c r="U1827" s="0" t="s">
        <v>3707</v>
      </c>
      <c r="V1827" s="0" t="s">
        <v>3718</v>
      </c>
      <c r="W1827" s="0" t="s">
        <v>3607</v>
      </c>
      <c r="X1827" s="0" t="s">
        <v>3700</v>
      </c>
      <c r="Y1827" s="0" t="s">
        <v>3605</v>
      </c>
      <c r="Z1827" s="0" t="s">
        <v>3719</v>
      </c>
      <c r="AA1827" s="0" t="s">
        <v>3710</v>
      </c>
      <c r="AB1827" s="0" t="s">
        <v>3720</v>
      </c>
      <c r="AC1827" s="0" t="s">
        <v>19</v>
      </c>
      <c r="AD1827" s="0" t="s">
        <v>19</v>
      </c>
      <c r="AE1827" s="0" t="s">
        <v>61</v>
      </c>
      <c r="AF1827" s="0" t="s">
        <v>22</v>
      </c>
      <c r="AG1827" s="0" t="s">
        <v>22</v>
      </c>
      <c r="AH1827" s="0" t="s">
        <v>22</v>
      </c>
      <c r="AI1827" s="0" t="s">
        <v>22</v>
      </c>
      <c r="AJ1827" s="0" t="s">
        <v>6709</v>
      </c>
      <c r="AK1827" s="0" t="s">
        <v>6709</v>
      </c>
    </row>
    <row customHeight="1" ht="11.25">
      <c r="A1828" s="0" t="s">
        <v>22</v>
      </c>
      <c r="B1828" s="0" t="s">
        <v>48</v>
      </c>
      <c r="C1828" s="0" t="s">
        <v>50</v>
      </c>
      <c r="D1828" s="0" t="s">
        <v>22</v>
      </c>
      <c r="E1828" s="0" t="s">
        <v>6710</v>
      </c>
      <c r="F1828" s="0" t="s">
        <v>1257</v>
      </c>
      <c r="G1828" s="0" t="s">
        <v>181</v>
      </c>
      <c r="H1828" s="0" t="s">
        <v>181</v>
      </c>
      <c r="I1828" s="0" t="s">
        <v>182</v>
      </c>
      <c r="J1828" s="0" t="s">
        <v>4727</v>
      </c>
      <c r="K1828" s="0" t="s">
        <v>4728</v>
      </c>
      <c r="L1828" s="0" t="s">
        <v>6711</v>
      </c>
      <c r="M1828" s="0" t="s">
        <v>976</v>
      </c>
      <c r="N1828" s="0" t="s">
        <v>98</v>
      </c>
      <c r="O1828" s="0" t="s">
        <v>181</v>
      </c>
      <c r="P1828" s="0" t="s">
        <v>181</v>
      </c>
      <c r="Q1828" s="0" t="s">
        <v>182</v>
      </c>
      <c r="R1828" s="0" t="s">
        <v>4727</v>
      </c>
      <c r="S1828" s="0" t="s">
        <v>4728</v>
      </c>
      <c r="T1828" s="0" t="s">
        <v>3604</v>
      </c>
      <c r="U1828" s="0" t="s">
        <v>3707</v>
      </c>
      <c r="V1828" s="0" t="s">
        <v>3718</v>
      </c>
      <c r="W1828" s="0" t="s">
        <v>3607</v>
      </c>
      <c r="X1828" s="0" t="s">
        <v>3700</v>
      </c>
      <c r="Y1828" s="0" t="s">
        <v>3605</v>
      </c>
      <c r="Z1828" s="0" t="s">
        <v>3719</v>
      </c>
      <c r="AA1828" s="0" t="s">
        <v>3710</v>
      </c>
      <c r="AB1828" s="0" t="s">
        <v>3720</v>
      </c>
      <c r="AC1828" s="0" t="s">
        <v>19</v>
      </c>
      <c r="AD1828" s="0" t="s">
        <v>19</v>
      </c>
      <c r="AE1828" s="0" t="s">
        <v>61</v>
      </c>
      <c r="AF1828" s="0" t="s">
        <v>22</v>
      </c>
      <c r="AG1828" s="0" t="s">
        <v>22</v>
      </c>
      <c r="AH1828" s="0" t="s">
        <v>22</v>
      </c>
      <c r="AI1828" s="0" t="s">
        <v>22</v>
      </c>
      <c r="AJ1828" s="0" t="s">
        <v>6712</v>
      </c>
      <c r="AK1828" s="0" t="s">
        <v>6712</v>
      </c>
    </row>
    <row customHeight="1" ht="11.25">
      <c r="A1829" s="0" t="s">
        <v>22</v>
      </c>
      <c r="B1829" s="0" t="s">
        <v>48</v>
      </c>
      <c r="C1829" s="0" t="s">
        <v>50</v>
      </c>
      <c r="D1829" s="0" t="s">
        <v>22</v>
      </c>
      <c r="E1829" s="0" t="s">
        <v>6713</v>
      </c>
      <c r="F1829" s="0" t="s">
        <v>1257</v>
      </c>
      <c r="G1829" s="0" t="s">
        <v>181</v>
      </c>
      <c r="H1829" s="0" t="s">
        <v>181</v>
      </c>
      <c r="I1829" s="0" t="s">
        <v>182</v>
      </c>
      <c r="J1829" s="0" t="s">
        <v>4724</v>
      </c>
      <c r="K1829" s="0" t="s">
        <v>4725</v>
      </c>
      <c r="L1829" s="0" t="s">
        <v>6714</v>
      </c>
      <c r="M1829" s="0" t="s">
        <v>976</v>
      </c>
      <c r="N1829" s="0" t="s">
        <v>98</v>
      </c>
      <c r="O1829" s="0" t="s">
        <v>181</v>
      </c>
      <c r="P1829" s="0" t="s">
        <v>181</v>
      </c>
      <c r="Q1829" s="0" t="s">
        <v>182</v>
      </c>
      <c r="R1829" s="0" t="s">
        <v>4724</v>
      </c>
      <c r="S1829" s="0" t="s">
        <v>4725</v>
      </c>
      <c r="T1829" s="0" t="s">
        <v>3604</v>
      </c>
      <c r="U1829" s="0" t="s">
        <v>3707</v>
      </c>
      <c r="V1829" s="0" t="s">
        <v>3718</v>
      </c>
      <c r="W1829" s="0" t="s">
        <v>3607</v>
      </c>
      <c r="X1829" s="0" t="s">
        <v>3700</v>
      </c>
      <c r="Y1829" s="0" t="s">
        <v>3605</v>
      </c>
      <c r="Z1829" s="0" t="s">
        <v>3719</v>
      </c>
      <c r="AA1829" s="0" t="s">
        <v>3710</v>
      </c>
      <c r="AB1829" s="0" t="s">
        <v>3720</v>
      </c>
      <c r="AC1829" s="0" t="s">
        <v>19</v>
      </c>
      <c r="AD1829" s="0" t="s">
        <v>19</v>
      </c>
      <c r="AE1829" s="0" t="s">
        <v>61</v>
      </c>
      <c r="AF1829" s="0" t="s">
        <v>22</v>
      </c>
      <c r="AG1829" s="0" t="s">
        <v>22</v>
      </c>
      <c r="AH1829" s="0" t="s">
        <v>22</v>
      </c>
      <c r="AI1829" s="0" t="s">
        <v>22</v>
      </c>
      <c r="AJ1829" s="0" t="s">
        <v>6715</v>
      </c>
      <c r="AK1829" s="0" t="s">
        <v>6715</v>
      </c>
    </row>
    <row customHeight="1" ht="11.25">
      <c r="A1830" s="0" t="s">
        <v>22</v>
      </c>
      <c r="B1830" s="0" t="s">
        <v>48</v>
      </c>
      <c r="C1830" s="0" t="s">
        <v>50</v>
      </c>
      <c r="D1830" s="0" t="s">
        <v>22</v>
      </c>
      <c r="E1830" s="0" t="s">
        <v>6716</v>
      </c>
      <c r="F1830" s="0" t="s">
        <v>1257</v>
      </c>
      <c r="G1830" s="0" t="s">
        <v>181</v>
      </c>
      <c r="H1830" s="0" t="s">
        <v>181</v>
      </c>
      <c r="I1830" s="0" t="s">
        <v>182</v>
      </c>
      <c r="J1830" s="0" t="s">
        <v>4712</v>
      </c>
      <c r="K1830" s="0" t="s">
        <v>4713</v>
      </c>
      <c r="L1830" s="0" t="s">
        <v>6717</v>
      </c>
      <c r="M1830" s="0" t="s">
        <v>976</v>
      </c>
      <c r="N1830" s="0" t="s">
        <v>98</v>
      </c>
      <c r="O1830" s="0" t="s">
        <v>181</v>
      </c>
      <c r="P1830" s="0" t="s">
        <v>181</v>
      </c>
      <c r="Q1830" s="0" t="s">
        <v>182</v>
      </c>
      <c r="R1830" s="0" t="s">
        <v>4712</v>
      </c>
      <c r="S1830" s="0" t="s">
        <v>4713</v>
      </c>
      <c r="T1830" s="0" t="s">
        <v>3604</v>
      </c>
      <c r="U1830" s="0" t="s">
        <v>3707</v>
      </c>
      <c r="V1830" s="0" t="s">
        <v>3718</v>
      </c>
      <c r="W1830" s="0" t="s">
        <v>3607</v>
      </c>
      <c r="X1830" s="0" t="s">
        <v>3700</v>
      </c>
      <c r="Y1830" s="0" t="s">
        <v>3605</v>
      </c>
      <c r="Z1830" s="0" t="s">
        <v>3719</v>
      </c>
      <c r="AA1830" s="0" t="s">
        <v>3710</v>
      </c>
      <c r="AB1830" s="0" t="s">
        <v>3720</v>
      </c>
      <c r="AC1830" s="0" t="s">
        <v>19</v>
      </c>
      <c r="AD1830" s="0" t="s">
        <v>19</v>
      </c>
      <c r="AE1830" s="0" t="s">
        <v>61</v>
      </c>
      <c r="AF1830" s="0" t="s">
        <v>22</v>
      </c>
      <c r="AG1830" s="0" t="s">
        <v>22</v>
      </c>
      <c r="AH1830" s="0" t="s">
        <v>22</v>
      </c>
      <c r="AI1830" s="0" t="s">
        <v>22</v>
      </c>
      <c r="AJ1830" s="0" t="s">
        <v>6718</v>
      </c>
      <c r="AK1830" s="0" t="s">
        <v>6718</v>
      </c>
    </row>
    <row customHeight="1" ht="11.25">
      <c r="A1831" s="0" t="s">
        <v>22</v>
      </c>
      <c r="B1831" s="0" t="s">
        <v>48</v>
      </c>
      <c r="C1831" s="0" t="s">
        <v>50</v>
      </c>
      <c r="D1831" s="0" t="s">
        <v>22</v>
      </c>
      <c r="E1831" s="0" t="s">
        <v>6719</v>
      </c>
      <c r="F1831" s="0" t="s">
        <v>1257</v>
      </c>
      <c r="G1831" s="0" t="s">
        <v>3552</v>
      </c>
      <c r="H1831" s="0" t="s">
        <v>3552</v>
      </c>
      <c r="I1831" s="0" t="s">
        <v>3553</v>
      </c>
      <c r="J1831" s="0" t="s">
        <v>6720</v>
      </c>
      <c r="K1831" s="0" t="s">
        <v>6721</v>
      </c>
      <c r="L1831" s="0" t="s">
        <v>6722</v>
      </c>
      <c r="M1831" s="0" t="s">
        <v>976</v>
      </c>
      <c r="N1831" s="0" t="s">
        <v>98</v>
      </c>
      <c r="O1831" s="0" t="s">
        <v>3552</v>
      </c>
      <c r="P1831" s="0" t="s">
        <v>3552</v>
      </c>
      <c r="Q1831" s="0" t="s">
        <v>3553</v>
      </c>
      <c r="R1831" s="0" t="s">
        <v>6720</v>
      </c>
      <c r="S1831" s="0" t="s">
        <v>6721</v>
      </c>
      <c r="T1831" s="0" t="s">
        <v>3604</v>
      </c>
      <c r="U1831" s="0" t="s">
        <v>3707</v>
      </c>
      <c r="V1831" s="0" t="s">
        <v>3726</v>
      </c>
      <c r="W1831" s="0" t="s">
        <v>3607</v>
      </c>
      <c r="X1831" s="0" t="s">
        <v>3700</v>
      </c>
      <c r="Y1831" s="0" t="s">
        <v>3605</v>
      </c>
      <c r="Z1831" s="0" t="s">
        <v>6723</v>
      </c>
      <c r="AA1831" s="0" t="s">
        <v>6724</v>
      </c>
      <c r="AB1831" s="0" t="s">
        <v>6725</v>
      </c>
      <c r="AC1831" s="0" t="s">
        <v>19</v>
      </c>
      <c r="AD1831" s="0" t="s">
        <v>19</v>
      </c>
      <c r="AE1831" s="0" t="s">
        <v>61</v>
      </c>
      <c r="AF1831" s="0" t="s">
        <v>22</v>
      </c>
      <c r="AG1831" s="0" t="s">
        <v>22</v>
      </c>
      <c r="AH1831" s="0" t="s">
        <v>22</v>
      </c>
      <c r="AI1831" s="0" t="s">
        <v>22</v>
      </c>
      <c r="AJ1831" s="0" t="s">
        <v>1642</v>
      </c>
      <c r="AK1831" s="0" t="s">
        <v>1642</v>
      </c>
    </row>
    <row customHeight="1" ht="11.25">
      <c r="A1832" s="0" t="s">
        <v>22</v>
      </c>
      <c r="B1832" s="0" t="s">
        <v>48</v>
      </c>
      <c r="C1832" s="0" t="s">
        <v>50</v>
      </c>
      <c r="D1832" s="0" t="s">
        <v>22</v>
      </c>
      <c r="E1832" s="0" t="s">
        <v>6719</v>
      </c>
      <c r="F1832" s="0" t="s">
        <v>1257</v>
      </c>
      <c r="G1832" s="0" t="s">
        <v>175</v>
      </c>
      <c r="H1832" s="0" t="s">
        <v>175</v>
      </c>
      <c r="I1832" s="0" t="s">
        <v>176</v>
      </c>
      <c r="J1832" s="0" t="s">
        <v>6720</v>
      </c>
      <c r="K1832" s="0" t="s">
        <v>6726</v>
      </c>
      <c r="L1832" s="0" t="s">
        <v>6722</v>
      </c>
      <c r="M1832" s="0" t="s">
        <v>976</v>
      </c>
      <c r="N1832" s="0" t="s">
        <v>98</v>
      </c>
      <c r="O1832" s="0" t="s">
        <v>175</v>
      </c>
      <c r="P1832" s="0" t="s">
        <v>175</v>
      </c>
      <c r="Q1832" s="0" t="s">
        <v>176</v>
      </c>
      <c r="R1832" s="0" t="s">
        <v>6720</v>
      </c>
      <c r="S1832" s="0" t="s">
        <v>6726</v>
      </c>
      <c r="T1832" s="0" t="s">
        <v>3604</v>
      </c>
      <c r="U1832" s="0" t="s">
        <v>3707</v>
      </c>
      <c r="V1832" s="0" t="s">
        <v>3726</v>
      </c>
      <c r="W1832" s="0" t="s">
        <v>3607</v>
      </c>
      <c r="X1832" s="0" t="s">
        <v>3700</v>
      </c>
      <c r="Y1832" s="0" t="s">
        <v>3605</v>
      </c>
      <c r="Z1832" s="0" t="s">
        <v>6723</v>
      </c>
      <c r="AA1832" s="0" t="s">
        <v>6724</v>
      </c>
      <c r="AB1832" s="0" t="s">
        <v>6725</v>
      </c>
      <c r="AC1832" s="0" t="s">
        <v>19</v>
      </c>
      <c r="AD1832" s="0" t="s">
        <v>19</v>
      </c>
      <c r="AE1832" s="0" t="s">
        <v>61</v>
      </c>
      <c r="AF1832" s="0" t="s">
        <v>22</v>
      </c>
      <c r="AG1832" s="0" t="s">
        <v>22</v>
      </c>
      <c r="AH1832" s="0" t="s">
        <v>22</v>
      </c>
      <c r="AI1832" s="0" t="s">
        <v>22</v>
      </c>
      <c r="AJ1832" s="0" t="s">
        <v>1642</v>
      </c>
      <c r="AK1832" s="0" t="s">
        <v>1642</v>
      </c>
    </row>
    <row customHeight="1" ht="11.25">
      <c r="A1833" s="0" t="s">
        <v>22</v>
      </c>
      <c r="B1833" s="0" t="s">
        <v>48</v>
      </c>
      <c r="C1833" s="0" t="s">
        <v>50</v>
      </c>
      <c r="D1833" s="0" t="s">
        <v>22</v>
      </c>
      <c r="E1833" s="0" t="s">
        <v>6727</v>
      </c>
      <c r="F1833" s="0" t="s">
        <v>1257</v>
      </c>
      <c r="G1833" s="0" t="s">
        <v>181</v>
      </c>
      <c r="H1833" s="0" t="s">
        <v>181</v>
      </c>
      <c r="I1833" s="0" t="s">
        <v>182</v>
      </c>
      <c r="J1833" s="0" t="s">
        <v>5724</v>
      </c>
      <c r="K1833" s="0" t="s">
        <v>5725</v>
      </c>
      <c r="L1833" s="0" t="s">
        <v>6728</v>
      </c>
      <c r="M1833" s="0" t="s">
        <v>976</v>
      </c>
      <c r="N1833" s="0" t="s">
        <v>98</v>
      </c>
      <c r="O1833" s="0" t="s">
        <v>181</v>
      </c>
      <c r="P1833" s="0" t="s">
        <v>181</v>
      </c>
      <c r="Q1833" s="0" t="s">
        <v>182</v>
      </c>
      <c r="R1833" s="0" t="s">
        <v>5724</v>
      </c>
      <c r="S1833" s="0" t="s">
        <v>5725</v>
      </c>
      <c r="T1833" s="0" t="s">
        <v>4202</v>
      </c>
      <c r="U1833" s="0" t="s">
        <v>4202</v>
      </c>
      <c r="V1833" s="0" t="s">
        <v>3726</v>
      </c>
      <c r="W1833" s="0" t="s">
        <v>3607</v>
      </c>
      <c r="X1833" s="0" t="s">
        <v>3754</v>
      </c>
      <c r="Y1833" s="0" t="s">
        <v>3733</v>
      </c>
      <c r="Z1833" s="0" t="s">
        <v>1261</v>
      </c>
      <c r="AA1833" s="0" t="s">
        <v>4355</v>
      </c>
      <c r="AB1833" s="0" t="s">
        <v>4356</v>
      </c>
      <c r="AC1833" s="0" t="s">
        <v>19</v>
      </c>
      <c r="AD1833" s="0" t="s">
        <v>19</v>
      </c>
      <c r="AE1833" s="0" t="s">
        <v>61</v>
      </c>
      <c r="AF1833" s="0" t="s">
        <v>22</v>
      </c>
      <c r="AG1833" s="0" t="s">
        <v>22</v>
      </c>
      <c r="AH1833" s="0" t="s">
        <v>22</v>
      </c>
      <c r="AI1833" s="0" t="s">
        <v>22</v>
      </c>
      <c r="AJ1833" s="0" t="s">
        <v>6729</v>
      </c>
      <c r="AK1833" s="0" t="s">
        <v>6729</v>
      </c>
    </row>
    <row customHeight="1" ht="11.25">
      <c r="A1834" s="0" t="s">
        <v>22</v>
      </c>
      <c r="B1834" s="0" t="s">
        <v>48</v>
      </c>
      <c r="C1834" s="0" t="s">
        <v>50</v>
      </c>
      <c r="D1834" s="0" t="s">
        <v>22</v>
      </c>
      <c r="E1834" s="0" t="s">
        <v>6730</v>
      </c>
      <c r="F1834" s="0" t="s">
        <v>1257</v>
      </c>
      <c r="G1834" s="0" t="s">
        <v>178</v>
      </c>
      <c r="H1834" s="0" t="s">
        <v>178</v>
      </c>
      <c r="I1834" s="0" t="s">
        <v>179</v>
      </c>
      <c r="J1834" s="0" t="s">
        <v>1617</v>
      </c>
      <c r="K1834" s="0" t="s">
        <v>1618</v>
      </c>
      <c r="L1834" s="0" t="s">
        <v>1617</v>
      </c>
      <c r="M1834" s="0" t="s">
        <v>1261</v>
      </c>
      <c r="N1834" s="0" t="s">
        <v>98</v>
      </c>
      <c r="O1834" s="0" t="s">
        <v>178</v>
      </c>
      <c r="P1834" s="0" t="s">
        <v>178</v>
      </c>
      <c r="Q1834" s="0" t="s">
        <v>179</v>
      </c>
      <c r="R1834" s="0" t="s">
        <v>1617</v>
      </c>
      <c r="S1834" s="0" t="s">
        <v>1618</v>
      </c>
      <c r="T1834" s="0" t="s">
        <v>3604</v>
      </c>
      <c r="U1834" s="0" t="s">
        <v>3605</v>
      </c>
      <c r="V1834" s="0" t="s">
        <v>3606</v>
      </c>
      <c r="W1834" s="0" t="s">
        <v>3607</v>
      </c>
      <c r="X1834" s="0" t="s">
        <v>3608</v>
      </c>
      <c r="Y1834" s="0" t="s">
        <v>3605</v>
      </c>
      <c r="Z1834" s="0" t="s">
        <v>6731</v>
      </c>
      <c r="AA1834" s="0" t="s">
        <v>6732</v>
      </c>
      <c r="AB1834" s="0" t="s">
        <v>6733</v>
      </c>
      <c r="AC1834" s="0" t="s">
        <v>19</v>
      </c>
      <c r="AD1834" s="0" t="s">
        <v>19</v>
      </c>
      <c r="AE1834" s="0" t="s">
        <v>61</v>
      </c>
      <c r="AF1834" s="0" t="s">
        <v>22</v>
      </c>
      <c r="AG1834" s="0" t="s">
        <v>22</v>
      </c>
      <c r="AH1834" s="0" t="s">
        <v>22</v>
      </c>
      <c r="AI1834" s="0" t="s">
        <v>22</v>
      </c>
      <c r="AJ1834" s="0" t="s">
        <v>3622</v>
      </c>
      <c r="AK1834" s="0" t="s">
        <v>3622</v>
      </c>
    </row>
    <row customHeight="1" ht="11.25">
      <c r="A1835" s="0" t="s">
        <v>22</v>
      </c>
      <c r="B1835" s="0" t="s">
        <v>48</v>
      </c>
      <c r="C1835" s="0" t="s">
        <v>50</v>
      </c>
      <c r="D1835" s="0" t="s">
        <v>22</v>
      </c>
      <c r="E1835" s="0" t="s">
        <v>6730</v>
      </c>
      <c r="F1835" s="0" t="s">
        <v>1257</v>
      </c>
      <c r="G1835" s="0" t="s">
        <v>178</v>
      </c>
      <c r="H1835" s="0" t="s">
        <v>178</v>
      </c>
      <c r="I1835" s="0" t="s">
        <v>179</v>
      </c>
      <c r="J1835" s="0" t="s">
        <v>1617</v>
      </c>
      <c r="K1835" s="0" t="s">
        <v>1618</v>
      </c>
      <c r="L1835" s="0" t="s">
        <v>1617</v>
      </c>
      <c r="M1835" s="0" t="s">
        <v>1261</v>
      </c>
      <c r="N1835" s="0" t="s">
        <v>98</v>
      </c>
      <c r="O1835" s="0" t="s">
        <v>178</v>
      </c>
      <c r="P1835" s="0" t="s">
        <v>178</v>
      </c>
      <c r="Q1835" s="0" t="s">
        <v>179</v>
      </c>
      <c r="R1835" s="0" t="s">
        <v>1617</v>
      </c>
      <c r="S1835" s="0" t="s">
        <v>1618</v>
      </c>
      <c r="T1835" s="0" t="s">
        <v>3604</v>
      </c>
      <c r="U1835" s="0" t="s">
        <v>3605</v>
      </c>
      <c r="V1835" s="0" t="s">
        <v>3606</v>
      </c>
      <c r="W1835" s="0" t="s">
        <v>3607</v>
      </c>
      <c r="X1835" s="0" t="s">
        <v>3608</v>
      </c>
      <c r="Y1835" s="0" t="s">
        <v>3605</v>
      </c>
      <c r="Z1835" s="0" t="s">
        <v>6731</v>
      </c>
      <c r="AA1835" s="0" t="s">
        <v>6732</v>
      </c>
      <c r="AB1835" s="0" t="s">
        <v>6733</v>
      </c>
      <c r="AC1835" s="0" t="s">
        <v>19</v>
      </c>
      <c r="AD1835" s="0" t="s">
        <v>19</v>
      </c>
      <c r="AE1835" s="0" t="s">
        <v>61</v>
      </c>
      <c r="AF1835" s="0" t="s">
        <v>22</v>
      </c>
      <c r="AG1835" s="0" t="s">
        <v>22</v>
      </c>
      <c r="AH1835" s="0" t="s">
        <v>22</v>
      </c>
      <c r="AI1835" s="0" t="s">
        <v>22</v>
      </c>
      <c r="AJ1835" s="0" t="s">
        <v>3622</v>
      </c>
      <c r="AK1835" s="0" t="s">
        <v>3622</v>
      </c>
    </row>
    <row customHeight="1" ht="11.25">
      <c r="A1836" s="0" t="s">
        <v>22</v>
      </c>
      <c r="B1836" s="0" t="s">
        <v>48</v>
      </c>
      <c r="C1836" s="0" t="s">
        <v>50</v>
      </c>
      <c r="D1836" s="0" t="s">
        <v>22</v>
      </c>
      <c r="E1836" s="0" t="s">
        <v>6734</v>
      </c>
      <c r="F1836" s="0" t="s">
        <v>1257</v>
      </c>
      <c r="G1836" s="0" t="s">
        <v>178</v>
      </c>
      <c r="H1836" s="0" t="s">
        <v>178</v>
      </c>
      <c r="I1836" s="0" t="s">
        <v>179</v>
      </c>
      <c r="J1836" s="0" t="s">
        <v>1617</v>
      </c>
      <c r="K1836" s="0" t="s">
        <v>1618</v>
      </c>
      <c r="L1836" s="0" t="s">
        <v>1617</v>
      </c>
      <c r="M1836" s="0" t="s">
        <v>1261</v>
      </c>
      <c r="N1836" s="0" t="s">
        <v>98</v>
      </c>
      <c r="O1836" s="0" t="s">
        <v>178</v>
      </c>
      <c r="P1836" s="0" t="s">
        <v>178</v>
      </c>
      <c r="Q1836" s="0" t="s">
        <v>179</v>
      </c>
      <c r="R1836" s="0" t="s">
        <v>1617</v>
      </c>
      <c r="S1836" s="0" t="s">
        <v>1618</v>
      </c>
      <c r="T1836" s="0" t="s">
        <v>3604</v>
      </c>
      <c r="U1836" s="0" t="s">
        <v>3605</v>
      </c>
      <c r="V1836" s="0" t="s">
        <v>3606</v>
      </c>
      <c r="W1836" s="0" t="s">
        <v>3607</v>
      </c>
      <c r="X1836" s="0" t="s">
        <v>3608</v>
      </c>
      <c r="Y1836" s="0" t="s">
        <v>3605</v>
      </c>
      <c r="Z1836" s="0" t="s">
        <v>6735</v>
      </c>
      <c r="AA1836" s="0" t="s">
        <v>3839</v>
      </c>
      <c r="AB1836" s="0" t="s">
        <v>6736</v>
      </c>
      <c r="AC1836" s="0" t="s">
        <v>19</v>
      </c>
      <c r="AD1836" s="0" t="s">
        <v>19</v>
      </c>
      <c r="AE1836" s="0" t="s">
        <v>61</v>
      </c>
      <c r="AF1836" s="0" t="s">
        <v>22</v>
      </c>
      <c r="AG1836" s="0" t="s">
        <v>22</v>
      </c>
      <c r="AH1836" s="0" t="s">
        <v>22</v>
      </c>
      <c r="AI1836" s="0" t="s">
        <v>22</v>
      </c>
      <c r="AJ1836" s="0" t="s">
        <v>3622</v>
      </c>
      <c r="AK1836" s="0" t="s">
        <v>3622</v>
      </c>
    </row>
    <row customHeight="1" ht="11.25">
      <c r="A1837" s="0" t="s">
        <v>22</v>
      </c>
      <c r="B1837" s="0" t="s">
        <v>48</v>
      </c>
      <c r="C1837" s="0" t="s">
        <v>50</v>
      </c>
      <c r="D1837" s="0" t="s">
        <v>22</v>
      </c>
      <c r="E1837" s="0" t="s">
        <v>6734</v>
      </c>
      <c r="F1837" s="0" t="s">
        <v>1257</v>
      </c>
      <c r="G1837" s="0" t="s">
        <v>178</v>
      </c>
      <c r="H1837" s="0" t="s">
        <v>178</v>
      </c>
      <c r="I1837" s="0" t="s">
        <v>179</v>
      </c>
      <c r="J1837" s="0" t="s">
        <v>1617</v>
      </c>
      <c r="K1837" s="0" t="s">
        <v>1618</v>
      </c>
      <c r="L1837" s="0" t="s">
        <v>1617</v>
      </c>
      <c r="M1837" s="0" t="s">
        <v>1261</v>
      </c>
      <c r="N1837" s="0" t="s">
        <v>98</v>
      </c>
      <c r="O1837" s="0" t="s">
        <v>178</v>
      </c>
      <c r="P1837" s="0" t="s">
        <v>178</v>
      </c>
      <c r="Q1837" s="0" t="s">
        <v>179</v>
      </c>
      <c r="R1837" s="0" t="s">
        <v>1617</v>
      </c>
      <c r="S1837" s="0" t="s">
        <v>1618</v>
      </c>
      <c r="T1837" s="0" t="s">
        <v>3604</v>
      </c>
      <c r="U1837" s="0" t="s">
        <v>3605</v>
      </c>
      <c r="V1837" s="0" t="s">
        <v>3606</v>
      </c>
      <c r="W1837" s="0" t="s">
        <v>3607</v>
      </c>
      <c r="X1837" s="0" t="s">
        <v>3608</v>
      </c>
      <c r="Y1837" s="0" t="s">
        <v>3605</v>
      </c>
      <c r="Z1837" s="0" t="s">
        <v>6735</v>
      </c>
      <c r="AA1837" s="0" t="s">
        <v>3839</v>
      </c>
      <c r="AB1837" s="0" t="s">
        <v>6736</v>
      </c>
      <c r="AC1837" s="0" t="s">
        <v>19</v>
      </c>
      <c r="AD1837" s="0" t="s">
        <v>19</v>
      </c>
      <c r="AE1837" s="0" t="s">
        <v>61</v>
      </c>
      <c r="AF1837" s="0" t="s">
        <v>22</v>
      </c>
      <c r="AG1837" s="0" t="s">
        <v>22</v>
      </c>
      <c r="AH1837" s="0" t="s">
        <v>22</v>
      </c>
      <c r="AI1837" s="0" t="s">
        <v>22</v>
      </c>
      <c r="AJ1837" s="0" t="s">
        <v>3622</v>
      </c>
      <c r="AK1837" s="0" t="s">
        <v>3622</v>
      </c>
    </row>
    <row customHeight="1" ht="11.25">
      <c r="A1838" s="0" t="s">
        <v>22</v>
      </c>
      <c r="B1838" s="0" t="s">
        <v>48</v>
      </c>
      <c r="C1838" s="0" t="s">
        <v>50</v>
      </c>
      <c r="D1838" s="0" t="s">
        <v>22</v>
      </c>
      <c r="E1838" s="0" t="s">
        <v>6737</v>
      </c>
      <c r="F1838" s="0" t="s">
        <v>1257</v>
      </c>
      <c r="G1838" s="0" t="s">
        <v>159</v>
      </c>
      <c r="H1838" s="0" t="s">
        <v>159</v>
      </c>
      <c r="I1838" s="0" t="s">
        <v>160</v>
      </c>
      <c r="J1838" s="0" t="s">
        <v>4026</v>
      </c>
      <c r="K1838" s="0" t="s">
        <v>4027</v>
      </c>
      <c r="L1838" s="0" t="s">
        <v>6738</v>
      </c>
      <c r="M1838" s="0" t="s">
        <v>1261</v>
      </c>
      <c r="N1838" s="0" t="s">
        <v>98</v>
      </c>
      <c r="O1838" s="0" t="s">
        <v>159</v>
      </c>
      <c r="P1838" s="0" t="s">
        <v>159</v>
      </c>
      <c r="Q1838" s="0" t="s">
        <v>160</v>
      </c>
      <c r="R1838" s="0" t="s">
        <v>4026</v>
      </c>
      <c r="S1838" s="0" t="s">
        <v>4027</v>
      </c>
      <c r="T1838" s="0" t="s">
        <v>3604</v>
      </c>
      <c r="U1838" s="0" t="s">
        <v>3605</v>
      </c>
      <c r="V1838" s="0" t="s">
        <v>3606</v>
      </c>
      <c r="W1838" s="0" t="s">
        <v>3607</v>
      </c>
      <c r="X1838" s="0" t="s">
        <v>3608</v>
      </c>
      <c r="Y1838" s="0" t="s">
        <v>3605</v>
      </c>
      <c r="Z1838" s="0" t="s">
        <v>1261</v>
      </c>
      <c r="AA1838" s="0" t="s">
        <v>6739</v>
      </c>
      <c r="AB1838" s="0" t="s">
        <v>6740</v>
      </c>
      <c r="AC1838" s="0" t="s">
        <v>19</v>
      </c>
      <c r="AD1838" s="0" t="s">
        <v>19</v>
      </c>
      <c r="AE1838" s="0" t="s">
        <v>61</v>
      </c>
      <c r="AF1838" s="0" t="s">
        <v>22</v>
      </c>
      <c r="AG1838" s="0" t="s">
        <v>22</v>
      </c>
      <c r="AH1838" s="0" t="s">
        <v>22</v>
      </c>
      <c r="AI1838" s="0" t="s">
        <v>22</v>
      </c>
      <c r="AJ1838" s="0" t="s">
        <v>3622</v>
      </c>
      <c r="AK1838" s="0" t="s">
        <v>3622</v>
      </c>
    </row>
    <row customHeight="1" ht="11.25">
      <c r="A1839" s="0" t="s">
        <v>22</v>
      </c>
      <c r="B1839" s="0" t="s">
        <v>48</v>
      </c>
      <c r="C1839" s="0" t="s">
        <v>50</v>
      </c>
      <c r="D1839" s="0" t="s">
        <v>22</v>
      </c>
      <c r="E1839" s="0" t="s">
        <v>6737</v>
      </c>
      <c r="F1839" s="0" t="s">
        <v>1257</v>
      </c>
      <c r="G1839" s="0" t="s">
        <v>159</v>
      </c>
      <c r="H1839" s="0" t="s">
        <v>159</v>
      </c>
      <c r="I1839" s="0" t="s">
        <v>160</v>
      </c>
      <c r="J1839" s="0" t="s">
        <v>4026</v>
      </c>
      <c r="K1839" s="0" t="s">
        <v>4027</v>
      </c>
      <c r="L1839" s="0" t="s">
        <v>6738</v>
      </c>
      <c r="M1839" s="0" t="s">
        <v>1261</v>
      </c>
      <c r="N1839" s="0" t="s">
        <v>98</v>
      </c>
      <c r="O1839" s="0" t="s">
        <v>159</v>
      </c>
      <c r="P1839" s="0" t="s">
        <v>159</v>
      </c>
      <c r="Q1839" s="0" t="s">
        <v>160</v>
      </c>
      <c r="R1839" s="0" t="s">
        <v>4026</v>
      </c>
      <c r="S1839" s="0" t="s">
        <v>4027</v>
      </c>
      <c r="T1839" s="0" t="s">
        <v>3604</v>
      </c>
      <c r="U1839" s="0" t="s">
        <v>3605</v>
      </c>
      <c r="V1839" s="0" t="s">
        <v>3606</v>
      </c>
      <c r="W1839" s="0" t="s">
        <v>3607</v>
      </c>
      <c r="X1839" s="0" t="s">
        <v>3608</v>
      </c>
      <c r="Y1839" s="0" t="s">
        <v>3605</v>
      </c>
      <c r="Z1839" s="0" t="s">
        <v>1261</v>
      </c>
      <c r="AA1839" s="0" t="s">
        <v>6739</v>
      </c>
      <c r="AB1839" s="0" t="s">
        <v>6740</v>
      </c>
      <c r="AC1839" s="0" t="s">
        <v>19</v>
      </c>
      <c r="AD1839" s="0" t="s">
        <v>19</v>
      </c>
      <c r="AE1839" s="0" t="s">
        <v>61</v>
      </c>
      <c r="AF1839" s="0" t="s">
        <v>22</v>
      </c>
      <c r="AG1839" s="0" t="s">
        <v>22</v>
      </c>
      <c r="AH1839" s="0" t="s">
        <v>22</v>
      </c>
      <c r="AI1839" s="0" t="s">
        <v>22</v>
      </c>
      <c r="AJ1839" s="0" t="s">
        <v>3622</v>
      </c>
      <c r="AK1839" s="0" t="s">
        <v>3622</v>
      </c>
    </row>
    <row customHeight="1" ht="11.25">
      <c r="A1840" s="0" t="s">
        <v>22</v>
      </c>
      <c r="B1840" s="0" t="s">
        <v>48</v>
      </c>
      <c r="C1840" s="0" t="s">
        <v>50</v>
      </c>
      <c r="D1840" s="0" t="s">
        <v>22</v>
      </c>
      <c r="E1840" s="0" t="s">
        <v>1301</v>
      </c>
      <c r="F1840" s="0" t="s">
        <v>1257</v>
      </c>
      <c r="G1840" s="0" t="s">
        <v>133</v>
      </c>
      <c r="H1840" s="0" t="s">
        <v>133</v>
      </c>
      <c r="I1840" s="0" t="s">
        <v>134</v>
      </c>
      <c r="J1840" s="0" t="s">
        <v>1295</v>
      </c>
      <c r="K1840" s="0" t="s">
        <v>1296</v>
      </c>
      <c r="L1840" s="0" t="s">
        <v>1302</v>
      </c>
      <c r="M1840" s="0" t="s">
        <v>1261</v>
      </c>
      <c r="N1840" s="0" t="s">
        <v>98</v>
      </c>
      <c r="O1840" s="0" t="s">
        <v>133</v>
      </c>
      <c r="P1840" s="0" t="s">
        <v>133</v>
      </c>
      <c r="Q1840" s="0" t="s">
        <v>134</v>
      </c>
      <c r="R1840" s="0" t="s">
        <v>1295</v>
      </c>
      <c r="S1840" s="0" t="s">
        <v>1296</v>
      </c>
      <c r="T1840" s="0" t="s">
        <v>3604</v>
      </c>
      <c r="U1840" s="0" t="s">
        <v>3605</v>
      </c>
      <c r="V1840" s="0" t="s">
        <v>3606</v>
      </c>
      <c r="W1840" s="0" t="s">
        <v>3607</v>
      </c>
      <c r="X1840" s="0" t="s">
        <v>3608</v>
      </c>
      <c r="Y1840" s="0" t="s">
        <v>3605</v>
      </c>
      <c r="Z1840" s="0" t="s">
        <v>6741</v>
      </c>
      <c r="AA1840" s="0" t="s">
        <v>6742</v>
      </c>
      <c r="AB1840" s="0" t="s">
        <v>6743</v>
      </c>
      <c r="AC1840" s="0" t="s">
        <v>19</v>
      </c>
      <c r="AD1840" s="0" t="s">
        <v>19</v>
      </c>
      <c r="AE1840" s="0" t="s">
        <v>61</v>
      </c>
      <c r="AF1840" s="0" t="s">
        <v>22</v>
      </c>
      <c r="AG1840" s="0" t="s">
        <v>22</v>
      </c>
      <c r="AH1840" s="0" t="s">
        <v>22</v>
      </c>
      <c r="AI1840" s="0" t="s">
        <v>22</v>
      </c>
      <c r="AJ1840" s="0" t="s">
        <v>6744</v>
      </c>
      <c r="AK1840" s="0" t="s">
        <v>6745</v>
      </c>
    </row>
    <row customHeight="1" ht="11.25">
      <c r="A1841" s="0" t="s">
        <v>22</v>
      </c>
      <c r="B1841" s="0" t="s">
        <v>48</v>
      </c>
      <c r="C1841" s="0" t="s">
        <v>50</v>
      </c>
      <c r="D1841" s="0" t="s">
        <v>22</v>
      </c>
      <c r="E1841" s="0" t="s">
        <v>1301</v>
      </c>
      <c r="F1841" s="0" t="s">
        <v>1257</v>
      </c>
      <c r="G1841" s="0" t="s">
        <v>133</v>
      </c>
      <c r="H1841" s="0" t="s">
        <v>133</v>
      </c>
      <c r="I1841" s="0" t="s">
        <v>134</v>
      </c>
      <c r="J1841" s="0" t="s">
        <v>1295</v>
      </c>
      <c r="K1841" s="0" t="s">
        <v>1296</v>
      </c>
      <c r="L1841" s="0" t="s">
        <v>1302</v>
      </c>
      <c r="M1841" s="0" t="s">
        <v>1261</v>
      </c>
      <c r="N1841" s="0" t="s">
        <v>98</v>
      </c>
      <c r="O1841" s="0" t="s">
        <v>133</v>
      </c>
      <c r="P1841" s="0" t="s">
        <v>133</v>
      </c>
      <c r="Q1841" s="0" t="s">
        <v>134</v>
      </c>
      <c r="R1841" s="0" t="s">
        <v>1295</v>
      </c>
      <c r="S1841" s="0" t="s">
        <v>1296</v>
      </c>
      <c r="T1841" s="0" t="s">
        <v>3604</v>
      </c>
      <c r="U1841" s="0" t="s">
        <v>3605</v>
      </c>
      <c r="V1841" s="0" t="s">
        <v>3606</v>
      </c>
      <c r="W1841" s="0" t="s">
        <v>3607</v>
      </c>
      <c r="X1841" s="0" t="s">
        <v>3608</v>
      </c>
      <c r="Y1841" s="0" t="s">
        <v>3605</v>
      </c>
      <c r="Z1841" s="0" t="s">
        <v>6741</v>
      </c>
      <c r="AA1841" s="0" t="s">
        <v>6742</v>
      </c>
      <c r="AB1841" s="0" t="s">
        <v>6743</v>
      </c>
      <c r="AC1841" s="0" t="s">
        <v>19</v>
      </c>
      <c r="AD1841" s="0" t="s">
        <v>19</v>
      </c>
      <c r="AE1841" s="0" t="s">
        <v>61</v>
      </c>
      <c r="AF1841" s="0" t="s">
        <v>22</v>
      </c>
      <c r="AG1841" s="0" t="s">
        <v>22</v>
      </c>
      <c r="AH1841" s="0" t="s">
        <v>22</v>
      </c>
      <c r="AI1841" s="0" t="s">
        <v>22</v>
      </c>
      <c r="AJ1841" s="0" t="s">
        <v>6744</v>
      </c>
      <c r="AK1841" s="0" t="s">
        <v>6745</v>
      </c>
    </row>
    <row customHeight="1" ht="11.25">
      <c r="A1842" s="0" t="s">
        <v>22</v>
      </c>
      <c r="B1842" s="0" t="s">
        <v>48</v>
      </c>
      <c r="C1842" s="0" t="s">
        <v>50</v>
      </c>
      <c r="D1842" s="0" t="s">
        <v>22</v>
      </c>
      <c r="E1842" s="0" t="s">
        <v>6746</v>
      </c>
      <c r="F1842" s="0" t="s">
        <v>1257</v>
      </c>
      <c r="G1842" s="0" t="s">
        <v>1348</v>
      </c>
      <c r="H1842" s="0" t="s">
        <v>1348</v>
      </c>
      <c r="I1842" s="0" t="s">
        <v>1349</v>
      </c>
      <c r="J1842" s="0" t="s">
        <v>1350</v>
      </c>
      <c r="K1842" s="0" t="s">
        <v>1351</v>
      </c>
      <c r="L1842" s="0" t="s">
        <v>4852</v>
      </c>
      <c r="M1842" s="0" t="s">
        <v>1261</v>
      </c>
      <c r="N1842" s="0" t="s">
        <v>98</v>
      </c>
      <c r="O1842" s="0" t="s">
        <v>1348</v>
      </c>
      <c r="P1842" s="0" t="s">
        <v>1348</v>
      </c>
      <c r="Q1842" s="0" t="s">
        <v>1349</v>
      </c>
      <c r="R1842" s="0" t="s">
        <v>1350</v>
      </c>
      <c r="S1842" s="0" t="s">
        <v>1351</v>
      </c>
      <c r="T1842" s="0" t="s">
        <v>3604</v>
      </c>
      <c r="U1842" s="0" t="s">
        <v>3605</v>
      </c>
      <c r="V1842" s="0" t="s">
        <v>3606</v>
      </c>
      <c r="W1842" s="0" t="s">
        <v>3607</v>
      </c>
      <c r="X1842" s="0" t="s">
        <v>3608</v>
      </c>
      <c r="Y1842" s="0" t="s">
        <v>3605</v>
      </c>
      <c r="Z1842" s="0" t="s">
        <v>1261</v>
      </c>
      <c r="AA1842" s="0" t="s">
        <v>4106</v>
      </c>
      <c r="AB1842" s="0" t="s">
        <v>6747</v>
      </c>
      <c r="AC1842" s="0" t="s">
        <v>19</v>
      </c>
      <c r="AD1842" s="0" t="s">
        <v>19</v>
      </c>
      <c r="AE1842" s="0" t="s">
        <v>61</v>
      </c>
      <c r="AF1842" s="0" t="s">
        <v>22</v>
      </c>
      <c r="AG1842" s="0" t="s">
        <v>22</v>
      </c>
      <c r="AH1842" s="0" t="s">
        <v>22</v>
      </c>
      <c r="AI1842" s="0" t="s">
        <v>22</v>
      </c>
      <c r="AJ1842" s="0" t="s">
        <v>2243</v>
      </c>
      <c r="AK1842" s="0" t="s">
        <v>180</v>
      </c>
    </row>
    <row customHeight="1" ht="11.25">
      <c r="A1843" s="0" t="s">
        <v>22</v>
      </c>
      <c r="B1843" s="0" t="s">
        <v>48</v>
      </c>
      <c r="C1843" s="0" t="s">
        <v>50</v>
      </c>
      <c r="D1843" s="0" t="s">
        <v>22</v>
      </c>
      <c r="E1843" s="0" t="s">
        <v>6746</v>
      </c>
      <c r="F1843" s="0" t="s">
        <v>1257</v>
      </c>
      <c r="G1843" s="0" t="s">
        <v>1348</v>
      </c>
      <c r="H1843" s="0" t="s">
        <v>1348</v>
      </c>
      <c r="I1843" s="0" t="s">
        <v>1349</v>
      </c>
      <c r="J1843" s="0" t="s">
        <v>3663</v>
      </c>
      <c r="K1843" s="0" t="s">
        <v>3664</v>
      </c>
      <c r="L1843" s="0" t="s">
        <v>6748</v>
      </c>
      <c r="M1843" s="0" t="s">
        <v>1261</v>
      </c>
      <c r="N1843" s="0" t="s">
        <v>98</v>
      </c>
      <c r="O1843" s="0" t="s">
        <v>1348</v>
      </c>
      <c r="P1843" s="0" t="s">
        <v>1348</v>
      </c>
      <c r="Q1843" s="0" t="s">
        <v>1349</v>
      </c>
      <c r="R1843" s="0" t="s">
        <v>3663</v>
      </c>
      <c r="S1843" s="0" t="s">
        <v>3664</v>
      </c>
      <c r="T1843" s="0" t="s">
        <v>3604</v>
      </c>
      <c r="U1843" s="0" t="s">
        <v>3605</v>
      </c>
      <c r="V1843" s="0" t="s">
        <v>3606</v>
      </c>
      <c r="W1843" s="0" t="s">
        <v>3607</v>
      </c>
      <c r="X1843" s="0" t="s">
        <v>3608</v>
      </c>
      <c r="Y1843" s="0" t="s">
        <v>3605</v>
      </c>
      <c r="Z1843" s="0" t="s">
        <v>6749</v>
      </c>
      <c r="AA1843" s="0" t="s">
        <v>6750</v>
      </c>
      <c r="AB1843" s="0" t="s">
        <v>6751</v>
      </c>
      <c r="AC1843" s="0" t="s">
        <v>19</v>
      </c>
      <c r="AD1843" s="0" t="s">
        <v>19</v>
      </c>
      <c r="AE1843" s="0" t="s">
        <v>61</v>
      </c>
      <c r="AF1843" s="0" t="s">
        <v>22</v>
      </c>
      <c r="AG1843" s="0" t="s">
        <v>22</v>
      </c>
      <c r="AH1843" s="0" t="s">
        <v>22</v>
      </c>
      <c r="AI1843" s="0" t="s">
        <v>22</v>
      </c>
      <c r="AJ1843" s="0" t="s">
        <v>5274</v>
      </c>
      <c r="AK1843" s="0" t="s">
        <v>5274</v>
      </c>
    </row>
    <row customHeight="1" ht="11.25">
      <c r="A1844" s="0" t="s">
        <v>22</v>
      </c>
      <c r="B1844" s="0" t="s">
        <v>48</v>
      </c>
      <c r="C1844" s="0" t="s">
        <v>50</v>
      </c>
      <c r="D1844" s="0" t="s">
        <v>22</v>
      </c>
      <c r="E1844" s="0" t="s">
        <v>6746</v>
      </c>
      <c r="F1844" s="0" t="s">
        <v>1257</v>
      </c>
      <c r="G1844" s="0" t="s">
        <v>1348</v>
      </c>
      <c r="H1844" s="0" t="s">
        <v>1348</v>
      </c>
      <c r="I1844" s="0" t="s">
        <v>1349</v>
      </c>
      <c r="J1844" s="0" t="s">
        <v>6752</v>
      </c>
      <c r="K1844" s="0" t="s">
        <v>6753</v>
      </c>
      <c r="L1844" s="0" t="s">
        <v>6754</v>
      </c>
      <c r="M1844" s="0" t="s">
        <v>1261</v>
      </c>
      <c r="N1844" s="0" t="s">
        <v>98</v>
      </c>
      <c r="O1844" s="0" t="s">
        <v>1348</v>
      </c>
      <c r="P1844" s="0" t="s">
        <v>1348</v>
      </c>
      <c r="Q1844" s="0" t="s">
        <v>1349</v>
      </c>
      <c r="R1844" s="0" t="s">
        <v>6752</v>
      </c>
      <c r="S1844" s="0" t="s">
        <v>6753</v>
      </c>
      <c r="T1844" s="0" t="s">
        <v>3604</v>
      </c>
      <c r="U1844" s="0" t="s">
        <v>3605</v>
      </c>
      <c r="V1844" s="0" t="s">
        <v>3606</v>
      </c>
      <c r="W1844" s="0" t="s">
        <v>3607</v>
      </c>
      <c r="X1844" s="0" t="s">
        <v>3700</v>
      </c>
      <c r="Y1844" s="0" t="s">
        <v>3605</v>
      </c>
      <c r="Z1844" s="0" t="s">
        <v>6755</v>
      </c>
      <c r="AA1844" s="0" t="s">
        <v>6756</v>
      </c>
      <c r="AB1844" s="0" t="s">
        <v>6757</v>
      </c>
      <c r="AC1844" s="0" t="s">
        <v>19</v>
      </c>
      <c r="AD1844" s="0" t="s">
        <v>19</v>
      </c>
      <c r="AE1844" s="0" t="s">
        <v>61</v>
      </c>
      <c r="AF1844" s="0" t="s">
        <v>22</v>
      </c>
      <c r="AG1844" s="0" t="s">
        <v>22</v>
      </c>
      <c r="AH1844" s="0" t="s">
        <v>22</v>
      </c>
      <c r="AI1844" s="0" t="s">
        <v>22</v>
      </c>
      <c r="AJ1844" s="0" t="s">
        <v>6758</v>
      </c>
      <c r="AK1844" s="0" t="s">
        <v>6758</v>
      </c>
    </row>
    <row customHeight="1" ht="11.25">
      <c r="A1845" s="0" t="s">
        <v>22</v>
      </c>
      <c r="B1845" s="0" t="s">
        <v>48</v>
      </c>
      <c r="C1845" s="0" t="s">
        <v>50</v>
      </c>
      <c r="D1845" s="0" t="s">
        <v>22</v>
      </c>
      <c r="E1845" s="0" t="s">
        <v>6746</v>
      </c>
      <c r="F1845" s="0" t="s">
        <v>1257</v>
      </c>
      <c r="G1845" s="0" t="s">
        <v>1348</v>
      </c>
      <c r="H1845" s="0" t="s">
        <v>1348</v>
      </c>
      <c r="I1845" s="0" t="s">
        <v>1349</v>
      </c>
      <c r="J1845" s="0" t="s">
        <v>6759</v>
      </c>
      <c r="K1845" s="0" t="s">
        <v>6760</v>
      </c>
      <c r="L1845" s="0" t="s">
        <v>6761</v>
      </c>
      <c r="M1845" s="0" t="s">
        <v>1261</v>
      </c>
      <c r="N1845" s="0" t="s">
        <v>98</v>
      </c>
      <c r="O1845" s="0" t="s">
        <v>1348</v>
      </c>
      <c r="P1845" s="0" t="s">
        <v>1348</v>
      </c>
      <c r="Q1845" s="0" t="s">
        <v>1349</v>
      </c>
      <c r="R1845" s="0" t="s">
        <v>6759</v>
      </c>
      <c r="S1845" s="0" t="s">
        <v>6760</v>
      </c>
      <c r="T1845" s="0" t="s">
        <v>3604</v>
      </c>
      <c r="U1845" s="0" t="s">
        <v>3605</v>
      </c>
      <c r="V1845" s="0" t="s">
        <v>3606</v>
      </c>
      <c r="W1845" s="0" t="s">
        <v>3607</v>
      </c>
      <c r="X1845" s="0" t="s">
        <v>3608</v>
      </c>
      <c r="Y1845" s="0" t="s">
        <v>3605</v>
      </c>
      <c r="Z1845" s="0" t="s">
        <v>6762</v>
      </c>
      <c r="AA1845" s="0" t="s">
        <v>3908</v>
      </c>
      <c r="AB1845" s="0" t="s">
        <v>6763</v>
      </c>
      <c r="AC1845" s="0" t="s">
        <v>19</v>
      </c>
      <c r="AD1845" s="0" t="s">
        <v>19</v>
      </c>
      <c r="AE1845" s="0" t="s">
        <v>61</v>
      </c>
      <c r="AF1845" s="0" t="s">
        <v>22</v>
      </c>
      <c r="AG1845" s="0" t="s">
        <v>22</v>
      </c>
      <c r="AH1845" s="0" t="s">
        <v>22</v>
      </c>
      <c r="AI1845" s="0" t="s">
        <v>22</v>
      </c>
      <c r="AJ1845" s="0" t="s">
        <v>1644</v>
      </c>
      <c r="AK1845" s="0" t="s">
        <v>1644</v>
      </c>
    </row>
    <row customHeight="1" ht="11.25">
      <c r="A1846" s="0" t="s">
        <v>22</v>
      </c>
      <c r="B1846" s="0" t="s">
        <v>48</v>
      </c>
      <c r="C1846" s="0" t="s">
        <v>50</v>
      </c>
      <c r="D1846" s="0" t="s">
        <v>22</v>
      </c>
      <c r="E1846" s="0" t="s">
        <v>6746</v>
      </c>
      <c r="F1846" s="0" t="s">
        <v>1257</v>
      </c>
      <c r="G1846" s="0" t="s">
        <v>1348</v>
      </c>
      <c r="H1846" s="0" t="s">
        <v>1348</v>
      </c>
      <c r="I1846" s="0" t="s">
        <v>1349</v>
      </c>
      <c r="J1846" s="0" t="s">
        <v>6764</v>
      </c>
      <c r="K1846" s="0" t="s">
        <v>6765</v>
      </c>
      <c r="L1846" s="0" t="s">
        <v>6766</v>
      </c>
      <c r="M1846" s="0" t="s">
        <v>1261</v>
      </c>
      <c r="N1846" s="0" t="s">
        <v>98</v>
      </c>
      <c r="O1846" s="0" t="s">
        <v>1348</v>
      </c>
      <c r="P1846" s="0" t="s">
        <v>1348</v>
      </c>
      <c r="Q1846" s="0" t="s">
        <v>1349</v>
      </c>
      <c r="R1846" s="0" t="s">
        <v>6764</v>
      </c>
      <c r="S1846" s="0" t="s">
        <v>6765</v>
      </c>
      <c r="T1846" s="0" t="s">
        <v>3604</v>
      </c>
      <c r="U1846" s="0" t="s">
        <v>3605</v>
      </c>
      <c r="V1846" s="0" t="s">
        <v>3606</v>
      </c>
      <c r="W1846" s="0" t="s">
        <v>3607</v>
      </c>
      <c r="X1846" s="0" t="s">
        <v>3700</v>
      </c>
      <c r="Y1846" s="0" t="s">
        <v>3605</v>
      </c>
      <c r="Z1846" s="0" t="s">
        <v>6053</v>
      </c>
      <c r="AA1846" s="0" t="s">
        <v>6054</v>
      </c>
      <c r="AB1846" s="0" t="s">
        <v>6767</v>
      </c>
      <c r="AC1846" s="0" t="s">
        <v>19</v>
      </c>
      <c r="AD1846" s="0" t="s">
        <v>19</v>
      </c>
      <c r="AE1846" s="0" t="s">
        <v>61</v>
      </c>
      <c r="AF1846" s="0" t="s">
        <v>22</v>
      </c>
      <c r="AG1846" s="0" t="s">
        <v>22</v>
      </c>
      <c r="AH1846" s="0" t="s">
        <v>22</v>
      </c>
      <c r="AI1846" s="0" t="s">
        <v>22</v>
      </c>
      <c r="AJ1846" s="0" t="s">
        <v>3622</v>
      </c>
      <c r="AK1846" s="0" t="s">
        <v>3622</v>
      </c>
    </row>
    <row customHeight="1" ht="11.25">
      <c r="A1847" s="0" t="s">
        <v>22</v>
      </c>
      <c r="B1847" s="0" t="s">
        <v>48</v>
      </c>
      <c r="C1847" s="0" t="s">
        <v>50</v>
      </c>
      <c r="D1847" s="0" t="s">
        <v>22</v>
      </c>
      <c r="E1847" s="0" t="s">
        <v>6746</v>
      </c>
      <c r="F1847" s="0" t="s">
        <v>1257</v>
      </c>
      <c r="G1847" s="0" t="s">
        <v>1348</v>
      </c>
      <c r="H1847" s="0" t="s">
        <v>1348</v>
      </c>
      <c r="I1847" s="0" t="s">
        <v>1349</v>
      </c>
      <c r="J1847" s="0" t="s">
        <v>3691</v>
      </c>
      <c r="K1847" s="0" t="s">
        <v>6768</v>
      </c>
      <c r="L1847" s="0" t="s">
        <v>6769</v>
      </c>
      <c r="M1847" s="0" t="s">
        <v>1261</v>
      </c>
      <c r="N1847" s="0" t="s">
        <v>98</v>
      </c>
      <c r="O1847" s="0" t="s">
        <v>1348</v>
      </c>
      <c r="P1847" s="0" t="s">
        <v>1348</v>
      </c>
      <c r="Q1847" s="0" t="s">
        <v>1349</v>
      </c>
      <c r="R1847" s="0" t="s">
        <v>3691</v>
      </c>
      <c r="S1847" s="0" t="s">
        <v>6768</v>
      </c>
      <c r="T1847" s="0" t="s">
        <v>3604</v>
      </c>
      <c r="U1847" s="0" t="s">
        <v>3605</v>
      </c>
      <c r="V1847" s="0" t="s">
        <v>3606</v>
      </c>
      <c r="W1847" s="0" t="s">
        <v>3607</v>
      </c>
      <c r="X1847" s="0" t="s">
        <v>3700</v>
      </c>
      <c r="Y1847" s="0" t="s">
        <v>3605</v>
      </c>
      <c r="Z1847" s="0" t="s">
        <v>6053</v>
      </c>
      <c r="AA1847" s="0" t="s">
        <v>6054</v>
      </c>
      <c r="AB1847" s="0" t="s">
        <v>6770</v>
      </c>
      <c r="AC1847" s="0" t="s">
        <v>19</v>
      </c>
      <c r="AD1847" s="0" t="s">
        <v>19</v>
      </c>
      <c r="AE1847" s="0" t="s">
        <v>61</v>
      </c>
      <c r="AF1847" s="0" t="s">
        <v>22</v>
      </c>
      <c r="AG1847" s="0" t="s">
        <v>22</v>
      </c>
      <c r="AH1847" s="0" t="s">
        <v>22</v>
      </c>
      <c r="AI1847" s="0" t="s">
        <v>22</v>
      </c>
      <c r="AJ1847" s="0" t="s">
        <v>3622</v>
      </c>
      <c r="AK1847" s="0" t="s">
        <v>3622</v>
      </c>
    </row>
    <row customHeight="1" ht="11.25">
      <c r="A1848" s="0" t="s">
        <v>22</v>
      </c>
      <c r="B1848" s="0" t="s">
        <v>48</v>
      </c>
      <c r="C1848" s="0" t="s">
        <v>50</v>
      </c>
      <c r="D1848" s="0" t="s">
        <v>22</v>
      </c>
      <c r="E1848" s="0" t="s">
        <v>6746</v>
      </c>
      <c r="F1848" s="0" t="s">
        <v>1257</v>
      </c>
      <c r="G1848" s="0" t="s">
        <v>1348</v>
      </c>
      <c r="H1848" s="0" t="s">
        <v>1348</v>
      </c>
      <c r="I1848" s="0" t="s">
        <v>1349</v>
      </c>
      <c r="J1848" s="0" t="s">
        <v>3625</v>
      </c>
      <c r="K1848" s="0" t="s">
        <v>3626</v>
      </c>
      <c r="L1848" s="0" t="s">
        <v>6771</v>
      </c>
      <c r="M1848" s="0" t="s">
        <v>1261</v>
      </c>
      <c r="N1848" s="0" t="s">
        <v>98</v>
      </c>
      <c r="O1848" s="0" t="s">
        <v>1348</v>
      </c>
      <c r="P1848" s="0" t="s">
        <v>1348</v>
      </c>
      <c r="Q1848" s="0" t="s">
        <v>1349</v>
      </c>
      <c r="R1848" s="0" t="s">
        <v>3625</v>
      </c>
      <c r="S1848" s="0" t="s">
        <v>3626</v>
      </c>
      <c r="T1848" s="0" t="s">
        <v>3604</v>
      </c>
      <c r="U1848" s="0" t="s">
        <v>3605</v>
      </c>
      <c r="V1848" s="0" t="s">
        <v>3606</v>
      </c>
      <c r="W1848" s="0" t="s">
        <v>3607</v>
      </c>
      <c r="X1848" s="0" t="s">
        <v>3608</v>
      </c>
      <c r="Y1848" s="0" t="s">
        <v>3605</v>
      </c>
      <c r="Z1848" s="0" t="s">
        <v>6772</v>
      </c>
      <c r="AA1848" s="0" t="s">
        <v>6773</v>
      </c>
      <c r="AB1848" s="0" t="s">
        <v>6774</v>
      </c>
      <c r="AC1848" s="0" t="s">
        <v>19</v>
      </c>
      <c r="AD1848" s="0" t="s">
        <v>19</v>
      </c>
      <c r="AE1848" s="0" t="s">
        <v>61</v>
      </c>
      <c r="AF1848" s="0" t="s">
        <v>22</v>
      </c>
      <c r="AG1848" s="0" t="s">
        <v>22</v>
      </c>
      <c r="AH1848" s="0" t="s">
        <v>22</v>
      </c>
      <c r="AI1848" s="0" t="s">
        <v>22</v>
      </c>
      <c r="AJ1848" s="0" t="s">
        <v>6775</v>
      </c>
      <c r="AK1848" s="0" t="s">
        <v>131</v>
      </c>
    </row>
    <row customHeight="1" ht="11.25">
      <c r="A1849" s="0" t="s">
        <v>22</v>
      </c>
      <c r="B1849" s="0" t="s">
        <v>48</v>
      </c>
      <c r="C1849" s="0" t="s">
        <v>50</v>
      </c>
      <c r="D1849" s="0" t="s">
        <v>22</v>
      </c>
      <c r="E1849" s="0" t="s">
        <v>6746</v>
      </c>
      <c r="F1849" s="0" t="s">
        <v>1257</v>
      </c>
      <c r="G1849" s="0" t="s">
        <v>1348</v>
      </c>
      <c r="H1849" s="0" t="s">
        <v>1348</v>
      </c>
      <c r="I1849" s="0" t="s">
        <v>1349</v>
      </c>
      <c r="J1849" s="0" t="s">
        <v>6776</v>
      </c>
      <c r="K1849" s="0" t="s">
        <v>6777</v>
      </c>
      <c r="L1849" s="0" t="s">
        <v>6778</v>
      </c>
      <c r="M1849" s="0" t="s">
        <v>1261</v>
      </c>
      <c r="N1849" s="0" t="s">
        <v>98</v>
      </c>
      <c r="O1849" s="0" t="s">
        <v>1348</v>
      </c>
      <c r="P1849" s="0" t="s">
        <v>1348</v>
      </c>
      <c r="Q1849" s="0" t="s">
        <v>1349</v>
      </c>
      <c r="R1849" s="0" t="s">
        <v>6776</v>
      </c>
      <c r="S1849" s="0" t="s">
        <v>6777</v>
      </c>
      <c r="T1849" s="0" t="s">
        <v>3604</v>
      </c>
      <c r="U1849" s="0" t="s">
        <v>3605</v>
      </c>
      <c r="V1849" s="0" t="s">
        <v>3606</v>
      </c>
      <c r="W1849" s="0" t="s">
        <v>3607</v>
      </c>
      <c r="X1849" s="0" t="s">
        <v>3608</v>
      </c>
      <c r="Y1849" s="0" t="s">
        <v>3605</v>
      </c>
      <c r="Z1849" s="0" t="s">
        <v>1261</v>
      </c>
      <c r="AA1849" s="0" t="s">
        <v>6653</v>
      </c>
      <c r="AB1849" s="0" t="s">
        <v>6779</v>
      </c>
      <c r="AC1849" s="0" t="s">
        <v>19</v>
      </c>
      <c r="AD1849" s="0" t="s">
        <v>19</v>
      </c>
      <c r="AE1849" s="0" t="s">
        <v>61</v>
      </c>
      <c r="AF1849" s="0" t="s">
        <v>22</v>
      </c>
      <c r="AG1849" s="0" t="s">
        <v>22</v>
      </c>
      <c r="AH1849" s="0" t="s">
        <v>22</v>
      </c>
      <c r="AI1849" s="0" t="s">
        <v>22</v>
      </c>
      <c r="AJ1849" s="0" t="s">
        <v>5282</v>
      </c>
      <c r="AK1849" s="0" t="s">
        <v>5282</v>
      </c>
    </row>
    <row customHeight="1" ht="11.25">
      <c r="A1850" s="0" t="s">
        <v>22</v>
      </c>
      <c r="B1850" s="0" t="s">
        <v>48</v>
      </c>
      <c r="C1850" s="0" t="s">
        <v>50</v>
      </c>
      <c r="D1850" s="0" t="s">
        <v>22</v>
      </c>
      <c r="E1850" s="0" t="s">
        <v>6746</v>
      </c>
      <c r="F1850" s="0" t="s">
        <v>1257</v>
      </c>
      <c r="G1850" s="0" t="s">
        <v>1348</v>
      </c>
      <c r="H1850" s="0" t="s">
        <v>1348</v>
      </c>
      <c r="I1850" s="0" t="s">
        <v>1349</v>
      </c>
      <c r="J1850" s="0" t="s">
        <v>6051</v>
      </c>
      <c r="K1850" s="0" t="s">
        <v>6052</v>
      </c>
      <c r="L1850" s="0" t="s">
        <v>6780</v>
      </c>
      <c r="M1850" s="0" t="s">
        <v>1261</v>
      </c>
      <c r="N1850" s="0" t="s">
        <v>98</v>
      </c>
      <c r="O1850" s="0" t="s">
        <v>1348</v>
      </c>
      <c r="P1850" s="0" t="s">
        <v>1348</v>
      </c>
      <c r="Q1850" s="0" t="s">
        <v>1349</v>
      </c>
      <c r="R1850" s="0" t="s">
        <v>6051</v>
      </c>
      <c r="S1850" s="0" t="s">
        <v>6052</v>
      </c>
      <c r="T1850" s="0" t="s">
        <v>3604</v>
      </c>
      <c r="U1850" s="0" t="s">
        <v>3605</v>
      </c>
      <c r="V1850" s="0" t="s">
        <v>3606</v>
      </c>
      <c r="W1850" s="0" t="s">
        <v>3607</v>
      </c>
      <c r="X1850" s="0" t="s">
        <v>3700</v>
      </c>
      <c r="Y1850" s="0" t="s">
        <v>3605</v>
      </c>
      <c r="Z1850" s="0" t="s">
        <v>6053</v>
      </c>
      <c r="AA1850" s="0" t="s">
        <v>6054</v>
      </c>
      <c r="AB1850" s="0" t="s">
        <v>6781</v>
      </c>
      <c r="AC1850" s="0" t="s">
        <v>19</v>
      </c>
      <c r="AD1850" s="0" t="s">
        <v>19</v>
      </c>
      <c r="AE1850" s="0" t="s">
        <v>61</v>
      </c>
      <c r="AF1850" s="0" t="s">
        <v>22</v>
      </c>
      <c r="AG1850" s="0" t="s">
        <v>22</v>
      </c>
      <c r="AH1850" s="0" t="s">
        <v>22</v>
      </c>
      <c r="AI1850" s="0" t="s">
        <v>22</v>
      </c>
      <c r="AJ1850" s="0" t="s">
        <v>3622</v>
      </c>
      <c r="AK1850" s="0" t="s">
        <v>3622</v>
      </c>
    </row>
    <row customHeight="1" ht="11.25">
      <c r="A1851" s="0" t="s">
        <v>22</v>
      </c>
      <c r="B1851" s="0" t="s">
        <v>48</v>
      </c>
      <c r="C1851" s="0" t="s">
        <v>50</v>
      </c>
      <c r="D1851" s="0" t="s">
        <v>22</v>
      </c>
      <c r="E1851" s="0" t="s">
        <v>6746</v>
      </c>
      <c r="F1851" s="0" t="s">
        <v>1257</v>
      </c>
      <c r="G1851" s="0" t="s">
        <v>1348</v>
      </c>
      <c r="H1851" s="0" t="s">
        <v>1348</v>
      </c>
      <c r="I1851" s="0" t="s">
        <v>1349</v>
      </c>
      <c r="J1851" s="0" t="s">
        <v>3654</v>
      </c>
      <c r="K1851" s="0" t="s">
        <v>3655</v>
      </c>
      <c r="L1851" s="0" t="s">
        <v>6782</v>
      </c>
      <c r="M1851" s="0" t="s">
        <v>1261</v>
      </c>
      <c r="N1851" s="0" t="s">
        <v>98</v>
      </c>
      <c r="O1851" s="0" t="s">
        <v>1348</v>
      </c>
      <c r="P1851" s="0" t="s">
        <v>1348</v>
      </c>
      <c r="Q1851" s="0" t="s">
        <v>1349</v>
      </c>
      <c r="R1851" s="0" t="s">
        <v>3654</v>
      </c>
      <c r="S1851" s="0" t="s">
        <v>3655</v>
      </c>
      <c r="T1851" s="0" t="s">
        <v>3604</v>
      </c>
      <c r="U1851" s="0" t="s">
        <v>3605</v>
      </c>
      <c r="V1851" s="0" t="s">
        <v>3606</v>
      </c>
      <c r="W1851" s="0" t="s">
        <v>3607</v>
      </c>
      <c r="X1851" s="0" t="s">
        <v>3608</v>
      </c>
      <c r="Y1851" s="0" t="s">
        <v>3605</v>
      </c>
      <c r="Z1851" s="0" t="s">
        <v>6783</v>
      </c>
      <c r="AA1851" s="0" t="s">
        <v>6784</v>
      </c>
      <c r="AB1851" s="0" t="s">
        <v>6785</v>
      </c>
      <c r="AC1851" s="0" t="s">
        <v>19</v>
      </c>
      <c r="AD1851" s="0" t="s">
        <v>19</v>
      </c>
      <c r="AE1851" s="0" t="s">
        <v>61</v>
      </c>
      <c r="AF1851" s="0" t="s">
        <v>22</v>
      </c>
      <c r="AG1851" s="0" t="s">
        <v>22</v>
      </c>
      <c r="AH1851" s="0" t="s">
        <v>22</v>
      </c>
      <c r="AI1851" s="0" t="s">
        <v>22</v>
      </c>
      <c r="AJ1851" s="0" t="s">
        <v>5282</v>
      </c>
      <c r="AK1851" s="0" t="s">
        <v>5282</v>
      </c>
    </row>
    <row customHeight="1" ht="11.25">
      <c r="A1852" s="0" t="s">
        <v>22</v>
      </c>
      <c r="B1852" s="0" t="s">
        <v>48</v>
      </c>
      <c r="C1852" s="0" t="s">
        <v>50</v>
      </c>
      <c r="D1852" s="0" t="s">
        <v>22</v>
      </c>
      <c r="E1852" s="0" t="s">
        <v>6746</v>
      </c>
      <c r="F1852" s="0" t="s">
        <v>1257</v>
      </c>
      <c r="G1852" s="0" t="s">
        <v>1348</v>
      </c>
      <c r="H1852" s="0" t="s">
        <v>1348</v>
      </c>
      <c r="I1852" s="0" t="s">
        <v>1349</v>
      </c>
      <c r="J1852" s="0" t="s">
        <v>3687</v>
      </c>
      <c r="K1852" s="0" t="s">
        <v>3688</v>
      </c>
      <c r="L1852" s="0" t="s">
        <v>6786</v>
      </c>
      <c r="M1852" s="0" t="s">
        <v>1261</v>
      </c>
      <c r="N1852" s="0" t="s">
        <v>98</v>
      </c>
      <c r="O1852" s="0" t="s">
        <v>1348</v>
      </c>
      <c r="P1852" s="0" t="s">
        <v>1348</v>
      </c>
      <c r="Q1852" s="0" t="s">
        <v>1349</v>
      </c>
      <c r="R1852" s="0" t="s">
        <v>3687</v>
      </c>
      <c r="S1852" s="0" t="s">
        <v>3688</v>
      </c>
      <c r="T1852" s="0" t="s">
        <v>3604</v>
      </c>
      <c r="U1852" s="0" t="s">
        <v>3605</v>
      </c>
      <c r="V1852" s="0" t="s">
        <v>3606</v>
      </c>
      <c r="W1852" s="0" t="s">
        <v>3607</v>
      </c>
      <c r="X1852" s="0" t="s">
        <v>3608</v>
      </c>
      <c r="Y1852" s="0" t="s">
        <v>3605</v>
      </c>
      <c r="Z1852" s="0" t="s">
        <v>6787</v>
      </c>
      <c r="AA1852" s="0" t="s">
        <v>6788</v>
      </c>
      <c r="AB1852" s="0" t="s">
        <v>6789</v>
      </c>
      <c r="AC1852" s="0" t="s">
        <v>19</v>
      </c>
      <c r="AD1852" s="0" t="s">
        <v>19</v>
      </c>
      <c r="AE1852" s="0" t="s">
        <v>61</v>
      </c>
      <c r="AF1852" s="0" t="s">
        <v>22</v>
      </c>
      <c r="AG1852" s="0" t="s">
        <v>22</v>
      </c>
      <c r="AH1852" s="0" t="s">
        <v>22</v>
      </c>
      <c r="AI1852" s="0" t="s">
        <v>22</v>
      </c>
      <c r="AJ1852" s="0" t="s">
        <v>6790</v>
      </c>
      <c r="AK1852" s="0" t="s">
        <v>6790</v>
      </c>
    </row>
    <row customHeight="1" ht="11.25">
      <c r="A1853" s="0" t="s">
        <v>22</v>
      </c>
      <c r="B1853" s="0" t="s">
        <v>48</v>
      </c>
      <c r="C1853" s="0" t="s">
        <v>50</v>
      </c>
      <c r="D1853" s="0" t="s">
        <v>22</v>
      </c>
      <c r="E1853" s="0" t="s">
        <v>6746</v>
      </c>
      <c r="F1853" s="0" t="s">
        <v>1257</v>
      </c>
      <c r="G1853" s="0" t="s">
        <v>139</v>
      </c>
      <c r="H1853" s="0" t="s">
        <v>139</v>
      </c>
      <c r="I1853" s="0" t="s">
        <v>140</v>
      </c>
      <c r="J1853" s="0" t="s">
        <v>1350</v>
      </c>
      <c r="K1853" s="0" t="s">
        <v>3689</v>
      </c>
      <c r="L1853" s="0" t="s">
        <v>4852</v>
      </c>
      <c r="M1853" s="0" t="s">
        <v>1261</v>
      </c>
      <c r="N1853" s="0" t="s">
        <v>98</v>
      </c>
      <c r="O1853" s="0" t="s">
        <v>139</v>
      </c>
      <c r="P1853" s="0" t="s">
        <v>139</v>
      </c>
      <c r="Q1853" s="0" t="s">
        <v>140</v>
      </c>
      <c r="R1853" s="0" t="s">
        <v>1350</v>
      </c>
      <c r="S1853" s="0" t="s">
        <v>3689</v>
      </c>
      <c r="T1853" s="0" t="s">
        <v>3604</v>
      </c>
      <c r="U1853" s="0" t="s">
        <v>3605</v>
      </c>
      <c r="V1853" s="0" t="s">
        <v>3606</v>
      </c>
      <c r="W1853" s="0" t="s">
        <v>3607</v>
      </c>
      <c r="X1853" s="0" t="s">
        <v>3608</v>
      </c>
      <c r="Y1853" s="0" t="s">
        <v>3605</v>
      </c>
      <c r="Z1853" s="0" t="s">
        <v>1261</v>
      </c>
      <c r="AA1853" s="0" t="s">
        <v>4106</v>
      </c>
      <c r="AB1853" s="0" t="s">
        <v>6747</v>
      </c>
      <c r="AC1853" s="0" t="s">
        <v>19</v>
      </c>
      <c r="AD1853" s="0" t="s">
        <v>19</v>
      </c>
      <c r="AE1853" s="0" t="s">
        <v>61</v>
      </c>
      <c r="AF1853" s="0" t="s">
        <v>22</v>
      </c>
      <c r="AG1853" s="0" t="s">
        <v>22</v>
      </c>
      <c r="AH1853" s="0" t="s">
        <v>22</v>
      </c>
      <c r="AI1853" s="0" t="s">
        <v>22</v>
      </c>
      <c r="AJ1853" s="0" t="s">
        <v>2243</v>
      </c>
      <c r="AK1853" s="0" t="s">
        <v>180</v>
      </c>
    </row>
    <row customHeight="1" ht="11.25">
      <c r="A1854" s="0" t="s">
        <v>22</v>
      </c>
      <c r="B1854" s="0" t="s">
        <v>48</v>
      </c>
      <c r="C1854" s="0" t="s">
        <v>50</v>
      </c>
      <c r="D1854" s="0" t="s">
        <v>22</v>
      </c>
      <c r="E1854" s="0" t="s">
        <v>6746</v>
      </c>
      <c r="F1854" s="0" t="s">
        <v>1257</v>
      </c>
      <c r="G1854" s="0" t="s">
        <v>139</v>
      </c>
      <c r="H1854" s="0" t="s">
        <v>139</v>
      </c>
      <c r="I1854" s="0" t="s">
        <v>140</v>
      </c>
      <c r="J1854" s="0" t="s">
        <v>3663</v>
      </c>
      <c r="K1854" s="0" t="s">
        <v>3669</v>
      </c>
      <c r="L1854" s="0" t="s">
        <v>6748</v>
      </c>
      <c r="M1854" s="0" t="s">
        <v>1261</v>
      </c>
      <c r="N1854" s="0" t="s">
        <v>98</v>
      </c>
      <c r="O1854" s="0" t="s">
        <v>139</v>
      </c>
      <c r="P1854" s="0" t="s">
        <v>139</v>
      </c>
      <c r="Q1854" s="0" t="s">
        <v>140</v>
      </c>
      <c r="R1854" s="0" t="s">
        <v>3663</v>
      </c>
      <c r="S1854" s="0" t="s">
        <v>3669</v>
      </c>
      <c r="T1854" s="0" t="s">
        <v>3604</v>
      </c>
      <c r="U1854" s="0" t="s">
        <v>3605</v>
      </c>
      <c r="V1854" s="0" t="s">
        <v>3606</v>
      </c>
      <c r="W1854" s="0" t="s">
        <v>3607</v>
      </c>
      <c r="X1854" s="0" t="s">
        <v>3608</v>
      </c>
      <c r="Y1854" s="0" t="s">
        <v>3605</v>
      </c>
      <c r="Z1854" s="0" t="s">
        <v>6749</v>
      </c>
      <c r="AA1854" s="0" t="s">
        <v>6750</v>
      </c>
      <c r="AB1854" s="0" t="s">
        <v>6751</v>
      </c>
      <c r="AC1854" s="0" t="s">
        <v>19</v>
      </c>
      <c r="AD1854" s="0" t="s">
        <v>19</v>
      </c>
      <c r="AE1854" s="0" t="s">
        <v>61</v>
      </c>
      <c r="AF1854" s="0" t="s">
        <v>22</v>
      </c>
      <c r="AG1854" s="0" t="s">
        <v>22</v>
      </c>
      <c r="AH1854" s="0" t="s">
        <v>22</v>
      </c>
      <c r="AI1854" s="0" t="s">
        <v>22</v>
      </c>
      <c r="AJ1854" s="0" t="s">
        <v>5274</v>
      </c>
      <c r="AK1854" s="0" t="s">
        <v>5274</v>
      </c>
    </row>
    <row customHeight="1" ht="11.25">
      <c r="A1855" s="0" t="s">
        <v>22</v>
      </c>
      <c r="B1855" s="0" t="s">
        <v>48</v>
      </c>
      <c r="C1855" s="0" t="s">
        <v>50</v>
      </c>
      <c r="D1855" s="0" t="s">
        <v>22</v>
      </c>
      <c r="E1855" s="0" t="s">
        <v>6746</v>
      </c>
      <c r="F1855" s="0" t="s">
        <v>1257</v>
      </c>
      <c r="G1855" s="0" t="s">
        <v>139</v>
      </c>
      <c r="H1855" s="0" t="s">
        <v>139</v>
      </c>
      <c r="I1855" s="0" t="s">
        <v>140</v>
      </c>
      <c r="J1855" s="0" t="s">
        <v>6752</v>
      </c>
      <c r="K1855" s="0" t="s">
        <v>6791</v>
      </c>
      <c r="L1855" s="0" t="s">
        <v>6754</v>
      </c>
      <c r="M1855" s="0" t="s">
        <v>1261</v>
      </c>
      <c r="N1855" s="0" t="s">
        <v>98</v>
      </c>
      <c r="O1855" s="0" t="s">
        <v>139</v>
      </c>
      <c r="P1855" s="0" t="s">
        <v>139</v>
      </c>
      <c r="Q1855" s="0" t="s">
        <v>140</v>
      </c>
      <c r="R1855" s="0" t="s">
        <v>6752</v>
      </c>
      <c r="S1855" s="0" t="s">
        <v>6791</v>
      </c>
      <c r="T1855" s="0" t="s">
        <v>3604</v>
      </c>
      <c r="U1855" s="0" t="s">
        <v>3605</v>
      </c>
      <c r="V1855" s="0" t="s">
        <v>3606</v>
      </c>
      <c r="W1855" s="0" t="s">
        <v>3607</v>
      </c>
      <c r="X1855" s="0" t="s">
        <v>3700</v>
      </c>
      <c r="Y1855" s="0" t="s">
        <v>3605</v>
      </c>
      <c r="Z1855" s="0" t="s">
        <v>6755</v>
      </c>
      <c r="AA1855" s="0" t="s">
        <v>6756</v>
      </c>
      <c r="AB1855" s="0" t="s">
        <v>6757</v>
      </c>
      <c r="AC1855" s="0" t="s">
        <v>19</v>
      </c>
      <c r="AD1855" s="0" t="s">
        <v>19</v>
      </c>
      <c r="AE1855" s="0" t="s">
        <v>61</v>
      </c>
      <c r="AF1855" s="0" t="s">
        <v>22</v>
      </c>
      <c r="AG1855" s="0" t="s">
        <v>22</v>
      </c>
      <c r="AH1855" s="0" t="s">
        <v>22</v>
      </c>
      <c r="AI1855" s="0" t="s">
        <v>22</v>
      </c>
      <c r="AJ1855" s="0" t="s">
        <v>6758</v>
      </c>
      <c r="AK1855" s="0" t="s">
        <v>6758</v>
      </c>
    </row>
    <row customHeight="1" ht="11.25">
      <c r="A1856" s="0" t="s">
        <v>22</v>
      </c>
      <c r="B1856" s="0" t="s">
        <v>48</v>
      </c>
      <c r="C1856" s="0" t="s">
        <v>50</v>
      </c>
      <c r="D1856" s="0" t="s">
        <v>22</v>
      </c>
      <c r="E1856" s="0" t="s">
        <v>6746</v>
      </c>
      <c r="F1856" s="0" t="s">
        <v>1257</v>
      </c>
      <c r="G1856" s="0" t="s">
        <v>139</v>
      </c>
      <c r="H1856" s="0" t="s">
        <v>139</v>
      </c>
      <c r="I1856" s="0" t="s">
        <v>140</v>
      </c>
      <c r="J1856" s="0" t="s">
        <v>6759</v>
      </c>
      <c r="K1856" s="0" t="s">
        <v>6792</v>
      </c>
      <c r="L1856" s="0" t="s">
        <v>6761</v>
      </c>
      <c r="M1856" s="0" t="s">
        <v>1261</v>
      </c>
      <c r="N1856" s="0" t="s">
        <v>98</v>
      </c>
      <c r="O1856" s="0" t="s">
        <v>139</v>
      </c>
      <c r="P1856" s="0" t="s">
        <v>139</v>
      </c>
      <c r="Q1856" s="0" t="s">
        <v>140</v>
      </c>
      <c r="R1856" s="0" t="s">
        <v>6759</v>
      </c>
      <c r="S1856" s="0" t="s">
        <v>6792</v>
      </c>
      <c r="T1856" s="0" t="s">
        <v>3604</v>
      </c>
      <c r="U1856" s="0" t="s">
        <v>3605</v>
      </c>
      <c r="V1856" s="0" t="s">
        <v>3606</v>
      </c>
      <c r="W1856" s="0" t="s">
        <v>3607</v>
      </c>
      <c r="X1856" s="0" t="s">
        <v>3608</v>
      </c>
      <c r="Y1856" s="0" t="s">
        <v>3605</v>
      </c>
      <c r="Z1856" s="0" t="s">
        <v>6762</v>
      </c>
      <c r="AA1856" s="0" t="s">
        <v>3908</v>
      </c>
      <c r="AB1856" s="0" t="s">
        <v>6763</v>
      </c>
      <c r="AC1856" s="0" t="s">
        <v>19</v>
      </c>
      <c r="AD1856" s="0" t="s">
        <v>19</v>
      </c>
      <c r="AE1856" s="0" t="s">
        <v>61</v>
      </c>
      <c r="AF1856" s="0" t="s">
        <v>22</v>
      </c>
      <c r="AG1856" s="0" t="s">
        <v>22</v>
      </c>
      <c r="AH1856" s="0" t="s">
        <v>22</v>
      </c>
      <c r="AI1856" s="0" t="s">
        <v>22</v>
      </c>
      <c r="AJ1856" s="0" t="s">
        <v>1644</v>
      </c>
      <c r="AK1856" s="0" t="s">
        <v>1644</v>
      </c>
    </row>
    <row customHeight="1" ht="11.25">
      <c r="A1857" s="0" t="s">
        <v>22</v>
      </c>
      <c r="B1857" s="0" t="s">
        <v>48</v>
      </c>
      <c r="C1857" s="0" t="s">
        <v>50</v>
      </c>
      <c r="D1857" s="0" t="s">
        <v>22</v>
      </c>
      <c r="E1857" s="0" t="s">
        <v>6746</v>
      </c>
      <c r="F1857" s="0" t="s">
        <v>1257</v>
      </c>
      <c r="G1857" s="0" t="s">
        <v>139</v>
      </c>
      <c r="H1857" s="0" t="s">
        <v>139</v>
      </c>
      <c r="I1857" s="0" t="s">
        <v>140</v>
      </c>
      <c r="J1857" s="0" t="s">
        <v>6764</v>
      </c>
      <c r="K1857" s="0" t="s">
        <v>6793</v>
      </c>
      <c r="L1857" s="0" t="s">
        <v>6766</v>
      </c>
      <c r="M1857" s="0" t="s">
        <v>1261</v>
      </c>
      <c r="N1857" s="0" t="s">
        <v>98</v>
      </c>
      <c r="O1857" s="0" t="s">
        <v>139</v>
      </c>
      <c r="P1857" s="0" t="s">
        <v>139</v>
      </c>
      <c r="Q1857" s="0" t="s">
        <v>140</v>
      </c>
      <c r="R1857" s="0" t="s">
        <v>6764</v>
      </c>
      <c r="S1857" s="0" t="s">
        <v>6793</v>
      </c>
      <c r="T1857" s="0" t="s">
        <v>3604</v>
      </c>
      <c r="U1857" s="0" t="s">
        <v>3605</v>
      </c>
      <c r="V1857" s="0" t="s">
        <v>3606</v>
      </c>
      <c r="W1857" s="0" t="s">
        <v>3607</v>
      </c>
      <c r="X1857" s="0" t="s">
        <v>3700</v>
      </c>
      <c r="Y1857" s="0" t="s">
        <v>3605</v>
      </c>
      <c r="Z1857" s="0" t="s">
        <v>6053</v>
      </c>
      <c r="AA1857" s="0" t="s">
        <v>6054</v>
      </c>
      <c r="AB1857" s="0" t="s">
        <v>6767</v>
      </c>
      <c r="AC1857" s="0" t="s">
        <v>19</v>
      </c>
      <c r="AD1857" s="0" t="s">
        <v>19</v>
      </c>
      <c r="AE1857" s="0" t="s">
        <v>61</v>
      </c>
      <c r="AF1857" s="0" t="s">
        <v>22</v>
      </c>
      <c r="AG1857" s="0" t="s">
        <v>22</v>
      </c>
      <c r="AH1857" s="0" t="s">
        <v>22</v>
      </c>
      <c r="AI1857" s="0" t="s">
        <v>22</v>
      </c>
      <c r="AJ1857" s="0" t="s">
        <v>3622</v>
      </c>
      <c r="AK1857" s="0" t="s">
        <v>3622</v>
      </c>
    </row>
    <row customHeight="1" ht="11.25">
      <c r="A1858" s="0" t="s">
        <v>22</v>
      </c>
      <c r="B1858" s="0" t="s">
        <v>48</v>
      </c>
      <c r="C1858" s="0" t="s">
        <v>50</v>
      </c>
      <c r="D1858" s="0" t="s">
        <v>22</v>
      </c>
      <c r="E1858" s="0" t="s">
        <v>6746</v>
      </c>
      <c r="F1858" s="0" t="s">
        <v>1257</v>
      </c>
      <c r="G1858" s="0" t="s">
        <v>139</v>
      </c>
      <c r="H1858" s="0" t="s">
        <v>139</v>
      </c>
      <c r="I1858" s="0" t="s">
        <v>140</v>
      </c>
      <c r="J1858" s="0" t="s">
        <v>3691</v>
      </c>
      <c r="K1858" s="0" t="s">
        <v>3692</v>
      </c>
      <c r="L1858" s="0" t="s">
        <v>6769</v>
      </c>
      <c r="M1858" s="0" t="s">
        <v>1261</v>
      </c>
      <c r="N1858" s="0" t="s">
        <v>98</v>
      </c>
      <c r="O1858" s="0" t="s">
        <v>139</v>
      </c>
      <c r="P1858" s="0" t="s">
        <v>139</v>
      </c>
      <c r="Q1858" s="0" t="s">
        <v>140</v>
      </c>
      <c r="R1858" s="0" t="s">
        <v>3691</v>
      </c>
      <c r="S1858" s="0" t="s">
        <v>3692</v>
      </c>
      <c r="T1858" s="0" t="s">
        <v>3604</v>
      </c>
      <c r="U1858" s="0" t="s">
        <v>3605</v>
      </c>
      <c r="V1858" s="0" t="s">
        <v>3606</v>
      </c>
      <c r="W1858" s="0" t="s">
        <v>3607</v>
      </c>
      <c r="X1858" s="0" t="s">
        <v>3700</v>
      </c>
      <c r="Y1858" s="0" t="s">
        <v>3605</v>
      </c>
      <c r="Z1858" s="0" t="s">
        <v>6053</v>
      </c>
      <c r="AA1858" s="0" t="s">
        <v>6054</v>
      </c>
      <c r="AB1858" s="0" t="s">
        <v>6770</v>
      </c>
      <c r="AC1858" s="0" t="s">
        <v>19</v>
      </c>
      <c r="AD1858" s="0" t="s">
        <v>19</v>
      </c>
      <c r="AE1858" s="0" t="s">
        <v>61</v>
      </c>
      <c r="AF1858" s="0" t="s">
        <v>22</v>
      </c>
      <c r="AG1858" s="0" t="s">
        <v>22</v>
      </c>
      <c r="AH1858" s="0" t="s">
        <v>22</v>
      </c>
      <c r="AI1858" s="0" t="s">
        <v>22</v>
      </c>
      <c r="AJ1858" s="0" t="s">
        <v>3622</v>
      </c>
      <c r="AK1858" s="0" t="s">
        <v>3622</v>
      </c>
    </row>
    <row customHeight="1" ht="11.25">
      <c r="A1859" s="0" t="s">
        <v>22</v>
      </c>
      <c r="B1859" s="0" t="s">
        <v>48</v>
      </c>
      <c r="C1859" s="0" t="s">
        <v>50</v>
      </c>
      <c r="D1859" s="0" t="s">
        <v>22</v>
      </c>
      <c r="E1859" s="0" t="s">
        <v>6746</v>
      </c>
      <c r="F1859" s="0" t="s">
        <v>1257</v>
      </c>
      <c r="G1859" s="0" t="s">
        <v>139</v>
      </c>
      <c r="H1859" s="0" t="s">
        <v>139</v>
      </c>
      <c r="I1859" s="0" t="s">
        <v>140</v>
      </c>
      <c r="J1859" s="0" t="s">
        <v>3625</v>
      </c>
      <c r="K1859" s="0" t="s">
        <v>3631</v>
      </c>
      <c r="L1859" s="0" t="s">
        <v>6771</v>
      </c>
      <c r="M1859" s="0" t="s">
        <v>1261</v>
      </c>
      <c r="N1859" s="0" t="s">
        <v>98</v>
      </c>
      <c r="O1859" s="0" t="s">
        <v>139</v>
      </c>
      <c r="P1859" s="0" t="s">
        <v>139</v>
      </c>
      <c r="Q1859" s="0" t="s">
        <v>140</v>
      </c>
      <c r="R1859" s="0" t="s">
        <v>3625</v>
      </c>
      <c r="S1859" s="0" t="s">
        <v>3631</v>
      </c>
      <c r="T1859" s="0" t="s">
        <v>3604</v>
      </c>
      <c r="U1859" s="0" t="s">
        <v>3605</v>
      </c>
      <c r="V1859" s="0" t="s">
        <v>3606</v>
      </c>
      <c r="W1859" s="0" t="s">
        <v>3607</v>
      </c>
      <c r="X1859" s="0" t="s">
        <v>3608</v>
      </c>
      <c r="Y1859" s="0" t="s">
        <v>3605</v>
      </c>
      <c r="Z1859" s="0" t="s">
        <v>6772</v>
      </c>
      <c r="AA1859" s="0" t="s">
        <v>6773</v>
      </c>
      <c r="AB1859" s="0" t="s">
        <v>6774</v>
      </c>
      <c r="AC1859" s="0" t="s">
        <v>19</v>
      </c>
      <c r="AD1859" s="0" t="s">
        <v>19</v>
      </c>
      <c r="AE1859" s="0" t="s">
        <v>61</v>
      </c>
      <c r="AF1859" s="0" t="s">
        <v>22</v>
      </c>
      <c r="AG1859" s="0" t="s">
        <v>22</v>
      </c>
      <c r="AH1859" s="0" t="s">
        <v>22</v>
      </c>
      <c r="AI1859" s="0" t="s">
        <v>22</v>
      </c>
      <c r="AJ1859" s="0" t="s">
        <v>6775</v>
      </c>
      <c r="AK1859" s="0" t="s">
        <v>131</v>
      </c>
    </row>
    <row customHeight="1" ht="11.25">
      <c r="A1860" s="0" t="s">
        <v>22</v>
      </c>
      <c r="B1860" s="0" t="s">
        <v>48</v>
      </c>
      <c r="C1860" s="0" t="s">
        <v>50</v>
      </c>
      <c r="D1860" s="0" t="s">
        <v>22</v>
      </c>
      <c r="E1860" s="0" t="s">
        <v>6746</v>
      </c>
      <c r="F1860" s="0" t="s">
        <v>1257</v>
      </c>
      <c r="G1860" s="0" t="s">
        <v>139</v>
      </c>
      <c r="H1860" s="0" t="s">
        <v>139</v>
      </c>
      <c r="I1860" s="0" t="s">
        <v>140</v>
      </c>
      <c r="J1860" s="0" t="s">
        <v>6776</v>
      </c>
      <c r="K1860" s="0" t="s">
        <v>6794</v>
      </c>
      <c r="L1860" s="0" t="s">
        <v>6778</v>
      </c>
      <c r="M1860" s="0" t="s">
        <v>1261</v>
      </c>
      <c r="N1860" s="0" t="s">
        <v>98</v>
      </c>
      <c r="O1860" s="0" t="s">
        <v>139</v>
      </c>
      <c r="P1860" s="0" t="s">
        <v>139</v>
      </c>
      <c r="Q1860" s="0" t="s">
        <v>140</v>
      </c>
      <c r="R1860" s="0" t="s">
        <v>6776</v>
      </c>
      <c r="S1860" s="0" t="s">
        <v>6794</v>
      </c>
      <c r="T1860" s="0" t="s">
        <v>3604</v>
      </c>
      <c r="U1860" s="0" t="s">
        <v>3605</v>
      </c>
      <c r="V1860" s="0" t="s">
        <v>3606</v>
      </c>
      <c r="W1860" s="0" t="s">
        <v>3607</v>
      </c>
      <c r="X1860" s="0" t="s">
        <v>3608</v>
      </c>
      <c r="Y1860" s="0" t="s">
        <v>3605</v>
      </c>
      <c r="Z1860" s="0" t="s">
        <v>1261</v>
      </c>
      <c r="AA1860" s="0" t="s">
        <v>6653</v>
      </c>
      <c r="AB1860" s="0" t="s">
        <v>6779</v>
      </c>
      <c r="AC1860" s="0" t="s">
        <v>19</v>
      </c>
      <c r="AD1860" s="0" t="s">
        <v>19</v>
      </c>
      <c r="AE1860" s="0" t="s">
        <v>61</v>
      </c>
      <c r="AF1860" s="0" t="s">
        <v>22</v>
      </c>
      <c r="AG1860" s="0" t="s">
        <v>22</v>
      </c>
      <c r="AH1860" s="0" t="s">
        <v>22</v>
      </c>
      <c r="AI1860" s="0" t="s">
        <v>22</v>
      </c>
      <c r="AJ1860" s="0" t="s">
        <v>5282</v>
      </c>
      <c r="AK1860" s="0" t="s">
        <v>5282</v>
      </c>
    </row>
    <row customHeight="1" ht="11.25">
      <c r="A1861" s="0" t="s">
        <v>22</v>
      </c>
      <c r="B1861" s="0" t="s">
        <v>48</v>
      </c>
      <c r="C1861" s="0" t="s">
        <v>50</v>
      </c>
      <c r="D1861" s="0" t="s">
        <v>22</v>
      </c>
      <c r="E1861" s="0" t="s">
        <v>6746</v>
      </c>
      <c r="F1861" s="0" t="s">
        <v>1257</v>
      </c>
      <c r="G1861" s="0" t="s">
        <v>139</v>
      </c>
      <c r="H1861" s="0" t="s">
        <v>139</v>
      </c>
      <c r="I1861" s="0" t="s">
        <v>140</v>
      </c>
      <c r="J1861" s="0" t="s">
        <v>6051</v>
      </c>
      <c r="K1861" s="0" t="s">
        <v>6056</v>
      </c>
      <c r="L1861" s="0" t="s">
        <v>6780</v>
      </c>
      <c r="M1861" s="0" t="s">
        <v>1261</v>
      </c>
      <c r="N1861" s="0" t="s">
        <v>98</v>
      </c>
      <c r="O1861" s="0" t="s">
        <v>139</v>
      </c>
      <c r="P1861" s="0" t="s">
        <v>139</v>
      </c>
      <c r="Q1861" s="0" t="s">
        <v>140</v>
      </c>
      <c r="R1861" s="0" t="s">
        <v>6051</v>
      </c>
      <c r="S1861" s="0" t="s">
        <v>6056</v>
      </c>
      <c r="T1861" s="0" t="s">
        <v>3604</v>
      </c>
      <c r="U1861" s="0" t="s">
        <v>3605</v>
      </c>
      <c r="V1861" s="0" t="s">
        <v>3606</v>
      </c>
      <c r="W1861" s="0" t="s">
        <v>3607</v>
      </c>
      <c r="X1861" s="0" t="s">
        <v>3700</v>
      </c>
      <c r="Y1861" s="0" t="s">
        <v>3605</v>
      </c>
      <c r="Z1861" s="0" t="s">
        <v>6053</v>
      </c>
      <c r="AA1861" s="0" t="s">
        <v>6054</v>
      </c>
      <c r="AB1861" s="0" t="s">
        <v>6781</v>
      </c>
      <c r="AC1861" s="0" t="s">
        <v>19</v>
      </c>
      <c r="AD1861" s="0" t="s">
        <v>19</v>
      </c>
      <c r="AE1861" s="0" t="s">
        <v>61</v>
      </c>
      <c r="AF1861" s="0" t="s">
        <v>22</v>
      </c>
      <c r="AG1861" s="0" t="s">
        <v>22</v>
      </c>
      <c r="AH1861" s="0" t="s">
        <v>22</v>
      </c>
      <c r="AI1861" s="0" t="s">
        <v>22</v>
      </c>
      <c r="AJ1861" s="0" t="s">
        <v>3622</v>
      </c>
      <c r="AK1861" s="0" t="s">
        <v>3622</v>
      </c>
    </row>
    <row customHeight="1" ht="11.25">
      <c r="A1862" s="0" t="s">
        <v>22</v>
      </c>
      <c r="B1862" s="0" t="s">
        <v>48</v>
      </c>
      <c r="C1862" s="0" t="s">
        <v>50</v>
      </c>
      <c r="D1862" s="0" t="s">
        <v>22</v>
      </c>
      <c r="E1862" s="0" t="s">
        <v>6746</v>
      </c>
      <c r="F1862" s="0" t="s">
        <v>1257</v>
      </c>
      <c r="G1862" s="0" t="s">
        <v>139</v>
      </c>
      <c r="H1862" s="0" t="s">
        <v>139</v>
      </c>
      <c r="I1862" s="0" t="s">
        <v>140</v>
      </c>
      <c r="J1862" s="0" t="s">
        <v>3654</v>
      </c>
      <c r="K1862" s="0" t="s">
        <v>3661</v>
      </c>
      <c r="L1862" s="0" t="s">
        <v>6782</v>
      </c>
      <c r="M1862" s="0" t="s">
        <v>1261</v>
      </c>
      <c r="N1862" s="0" t="s">
        <v>98</v>
      </c>
      <c r="O1862" s="0" t="s">
        <v>139</v>
      </c>
      <c r="P1862" s="0" t="s">
        <v>139</v>
      </c>
      <c r="Q1862" s="0" t="s">
        <v>140</v>
      </c>
      <c r="R1862" s="0" t="s">
        <v>3654</v>
      </c>
      <c r="S1862" s="0" t="s">
        <v>3661</v>
      </c>
      <c r="T1862" s="0" t="s">
        <v>3604</v>
      </c>
      <c r="U1862" s="0" t="s">
        <v>3605</v>
      </c>
      <c r="V1862" s="0" t="s">
        <v>3606</v>
      </c>
      <c r="W1862" s="0" t="s">
        <v>3607</v>
      </c>
      <c r="X1862" s="0" t="s">
        <v>3608</v>
      </c>
      <c r="Y1862" s="0" t="s">
        <v>3605</v>
      </c>
      <c r="Z1862" s="0" t="s">
        <v>6783</v>
      </c>
      <c r="AA1862" s="0" t="s">
        <v>6784</v>
      </c>
      <c r="AB1862" s="0" t="s">
        <v>6785</v>
      </c>
      <c r="AC1862" s="0" t="s">
        <v>19</v>
      </c>
      <c r="AD1862" s="0" t="s">
        <v>19</v>
      </c>
      <c r="AE1862" s="0" t="s">
        <v>61</v>
      </c>
      <c r="AF1862" s="0" t="s">
        <v>22</v>
      </c>
      <c r="AG1862" s="0" t="s">
        <v>22</v>
      </c>
      <c r="AH1862" s="0" t="s">
        <v>22</v>
      </c>
      <c r="AI1862" s="0" t="s">
        <v>22</v>
      </c>
      <c r="AJ1862" s="0" t="s">
        <v>5282</v>
      </c>
      <c r="AK1862" s="0" t="s">
        <v>5282</v>
      </c>
    </row>
    <row customHeight="1" ht="11.25">
      <c r="A1863" s="0" t="s">
        <v>22</v>
      </c>
      <c r="B1863" s="0" t="s">
        <v>48</v>
      </c>
      <c r="C1863" s="0" t="s">
        <v>50</v>
      </c>
      <c r="D1863" s="0" t="s">
        <v>22</v>
      </c>
      <c r="E1863" s="0" t="s">
        <v>6746</v>
      </c>
      <c r="F1863" s="0" t="s">
        <v>1257</v>
      </c>
      <c r="G1863" s="0" t="s">
        <v>139</v>
      </c>
      <c r="H1863" s="0" t="s">
        <v>139</v>
      </c>
      <c r="I1863" s="0" t="s">
        <v>140</v>
      </c>
      <c r="J1863" s="0" t="s">
        <v>3687</v>
      </c>
      <c r="K1863" s="0" t="s">
        <v>3694</v>
      </c>
      <c r="L1863" s="0" t="s">
        <v>6786</v>
      </c>
      <c r="M1863" s="0" t="s">
        <v>1261</v>
      </c>
      <c r="N1863" s="0" t="s">
        <v>98</v>
      </c>
      <c r="O1863" s="0" t="s">
        <v>139</v>
      </c>
      <c r="P1863" s="0" t="s">
        <v>139</v>
      </c>
      <c r="Q1863" s="0" t="s">
        <v>140</v>
      </c>
      <c r="R1863" s="0" t="s">
        <v>3687</v>
      </c>
      <c r="S1863" s="0" t="s">
        <v>3694</v>
      </c>
      <c r="T1863" s="0" t="s">
        <v>3604</v>
      </c>
      <c r="U1863" s="0" t="s">
        <v>3605</v>
      </c>
      <c r="V1863" s="0" t="s">
        <v>3606</v>
      </c>
      <c r="W1863" s="0" t="s">
        <v>3607</v>
      </c>
      <c r="X1863" s="0" t="s">
        <v>3608</v>
      </c>
      <c r="Y1863" s="0" t="s">
        <v>3605</v>
      </c>
      <c r="Z1863" s="0" t="s">
        <v>6787</v>
      </c>
      <c r="AA1863" s="0" t="s">
        <v>6788</v>
      </c>
      <c r="AB1863" s="0" t="s">
        <v>6789</v>
      </c>
      <c r="AC1863" s="0" t="s">
        <v>19</v>
      </c>
      <c r="AD1863" s="0" t="s">
        <v>19</v>
      </c>
      <c r="AE1863" s="0" t="s">
        <v>61</v>
      </c>
      <c r="AF1863" s="0" t="s">
        <v>22</v>
      </c>
      <c r="AG1863" s="0" t="s">
        <v>22</v>
      </c>
      <c r="AH1863" s="0" t="s">
        <v>22</v>
      </c>
      <c r="AI1863" s="0" t="s">
        <v>22</v>
      </c>
      <c r="AJ1863" s="0" t="s">
        <v>6790</v>
      </c>
      <c r="AK1863" s="0" t="s">
        <v>6790</v>
      </c>
    </row>
    <row customHeight="1" ht="11.25">
      <c r="A1864" s="0" t="s">
        <v>22</v>
      </c>
      <c r="B1864" s="0" t="s">
        <v>48</v>
      </c>
      <c r="C1864" s="0" t="s">
        <v>50</v>
      </c>
      <c r="D1864" s="0" t="s">
        <v>22</v>
      </c>
      <c r="E1864" s="0" t="s">
        <v>6795</v>
      </c>
      <c r="F1864" s="0" t="s">
        <v>1257</v>
      </c>
      <c r="G1864" s="0" t="s">
        <v>122</v>
      </c>
      <c r="H1864" s="0" t="s">
        <v>122</v>
      </c>
      <c r="I1864" s="0" t="s">
        <v>123</v>
      </c>
      <c r="J1864" s="0" t="s">
        <v>1422</v>
      </c>
      <c r="K1864" s="0" t="s">
        <v>1423</v>
      </c>
      <c r="L1864" s="0" t="s">
        <v>5785</v>
      </c>
      <c r="M1864" s="0" t="s">
        <v>6796</v>
      </c>
      <c r="N1864" s="0" t="s">
        <v>98</v>
      </c>
      <c r="O1864" s="0" t="s">
        <v>122</v>
      </c>
      <c r="P1864" s="0" t="s">
        <v>122</v>
      </c>
      <c r="Q1864" s="0" t="s">
        <v>123</v>
      </c>
      <c r="R1864" s="0" t="s">
        <v>1422</v>
      </c>
      <c r="S1864" s="0" t="s">
        <v>1423</v>
      </c>
      <c r="T1864" s="0" t="s">
        <v>3604</v>
      </c>
      <c r="U1864" s="0" t="s">
        <v>3605</v>
      </c>
      <c r="V1864" s="0" t="s">
        <v>6797</v>
      </c>
      <c r="W1864" s="0" t="s">
        <v>3607</v>
      </c>
      <c r="X1864" s="0" t="s">
        <v>3700</v>
      </c>
      <c r="Y1864" s="0" t="s">
        <v>3605</v>
      </c>
      <c r="Z1864" s="0" t="s">
        <v>128</v>
      </c>
      <c r="AA1864" s="0" t="s">
        <v>6798</v>
      </c>
      <c r="AB1864" s="0" t="s">
        <v>6799</v>
      </c>
      <c r="AC1864" s="0" t="s">
        <v>19</v>
      </c>
      <c r="AD1864" s="0" t="s">
        <v>19</v>
      </c>
      <c r="AE1864" s="0" t="s">
        <v>61</v>
      </c>
      <c r="AF1864" s="0" t="s">
        <v>22</v>
      </c>
      <c r="AG1864" s="0" t="s">
        <v>22</v>
      </c>
      <c r="AH1864" s="0" t="s">
        <v>22</v>
      </c>
      <c r="AI1864" s="0" t="s">
        <v>22</v>
      </c>
      <c r="AJ1864" s="0" t="s">
        <v>3622</v>
      </c>
      <c r="AK1864" s="0" t="s">
        <v>3622</v>
      </c>
    </row>
    <row customHeight="1" ht="11.25">
      <c r="A1865" s="0" t="s">
        <v>22</v>
      </c>
      <c r="B1865" s="0" t="s">
        <v>48</v>
      </c>
      <c r="C1865" s="0" t="s">
        <v>50</v>
      </c>
      <c r="D1865" s="0" t="s">
        <v>22</v>
      </c>
      <c r="E1865" s="0" t="s">
        <v>6795</v>
      </c>
      <c r="F1865" s="0" t="s">
        <v>1257</v>
      </c>
      <c r="G1865" s="0" t="s">
        <v>122</v>
      </c>
      <c r="H1865" s="0" t="s">
        <v>122</v>
      </c>
      <c r="I1865" s="0" t="s">
        <v>123</v>
      </c>
      <c r="J1865" s="0" t="s">
        <v>1422</v>
      </c>
      <c r="K1865" s="0" t="s">
        <v>1423</v>
      </c>
      <c r="L1865" s="0" t="s">
        <v>5785</v>
      </c>
      <c r="M1865" s="0" t="s">
        <v>6796</v>
      </c>
      <c r="N1865" s="0" t="s">
        <v>98</v>
      </c>
      <c r="O1865" s="0" t="s">
        <v>122</v>
      </c>
      <c r="P1865" s="0" t="s">
        <v>122</v>
      </c>
      <c r="Q1865" s="0" t="s">
        <v>123</v>
      </c>
      <c r="R1865" s="0" t="s">
        <v>1422</v>
      </c>
      <c r="S1865" s="0" t="s">
        <v>1423</v>
      </c>
      <c r="T1865" s="0" t="s">
        <v>3604</v>
      </c>
      <c r="U1865" s="0" t="s">
        <v>3605</v>
      </c>
      <c r="V1865" s="0" t="s">
        <v>6797</v>
      </c>
      <c r="W1865" s="0" t="s">
        <v>3607</v>
      </c>
      <c r="X1865" s="0" t="s">
        <v>3700</v>
      </c>
      <c r="Y1865" s="0" t="s">
        <v>3605</v>
      </c>
      <c r="Z1865" s="0" t="s">
        <v>128</v>
      </c>
      <c r="AA1865" s="0" t="s">
        <v>6798</v>
      </c>
      <c r="AB1865" s="0" t="s">
        <v>6799</v>
      </c>
      <c r="AC1865" s="0" t="s">
        <v>19</v>
      </c>
      <c r="AD1865" s="0" t="s">
        <v>19</v>
      </c>
      <c r="AE1865" s="0" t="s">
        <v>61</v>
      </c>
      <c r="AF1865" s="0" t="s">
        <v>22</v>
      </c>
      <c r="AG1865" s="0" t="s">
        <v>22</v>
      </c>
      <c r="AH1865" s="0" t="s">
        <v>22</v>
      </c>
      <c r="AI1865" s="0" t="s">
        <v>22</v>
      </c>
      <c r="AJ1865" s="0" t="s">
        <v>3622</v>
      </c>
      <c r="AK1865" s="0" t="s">
        <v>3622</v>
      </c>
    </row>
    <row customHeight="1" ht="11.25">
      <c r="A1866" s="0" t="s">
        <v>22</v>
      </c>
      <c r="B1866" s="0" t="s">
        <v>48</v>
      </c>
      <c r="C1866" s="0" t="s">
        <v>50</v>
      </c>
      <c r="D1866" s="0" t="s">
        <v>22</v>
      </c>
      <c r="E1866" s="0" t="s">
        <v>1284</v>
      </c>
      <c r="F1866" s="0" t="s">
        <v>1257</v>
      </c>
      <c r="G1866" s="0" t="s">
        <v>125</v>
      </c>
      <c r="H1866" s="0" t="s">
        <v>125</v>
      </c>
      <c r="I1866" s="0" t="s">
        <v>126</v>
      </c>
      <c r="J1866" s="0" t="s">
        <v>1270</v>
      </c>
      <c r="K1866" s="0" t="s">
        <v>1271</v>
      </c>
      <c r="L1866" s="0" t="s">
        <v>125</v>
      </c>
      <c r="M1866" s="0" t="s">
        <v>1261</v>
      </c>
      <c r="N1866" s="0" t="s">
        <v>98</v>
      </c>
      <c r="O1866" s="0" t="s">
        <v>125</v>
      </c>
      <c r="P1866" s="0" t="s">
        <v>125</v>
      </c>
      <c r="Q1866" s="0" t="s">
        <v>126</v>
      </c>
      <c r="R1866" s="0" t="s">
        <v>1270</v>
      </c>
      <c r="S1866" s="0" t="s">
        <v>1271</v>
      </c>
      <c r="T1866" s="0" t="s">
        <v>3604</v>
      </c>
      <c r="U1866" s="0" t="s">
        <v>3605</v>
      </c>
      <c r="V1866" s="0" t="s">
        <v>3606</v>
      </c>
      <c r="W1866" s="0" t="s">
        <v>3607</v>
      </c>
      <c r="X1866" s="0" t="s">
        <v>3608</v>
      </c>
      <c r="Y1866" s="0" t="s">
        <v>3605</v>
      </c>
      <c r="Z1866" s="0" t="s">
        <v>6800</v>
      </c>
      <c r="AA1866" s="0" t="s">
        <v>5825</v>
      </c>
      <c r="AB1866" s="0" t="s">
        <v>6801</v>
      </c>
      <c r="AC1866" s="0" t="s">
        <v>19</v>
      </c>
      <c r="AD1866" s="0" t="s">
        <v>19</v>
      </c>
      <c r="AE1866" s="0" t="s">
        <v>61</v>
      </c>
      <c r="AF1866" s="0" t="s">
        <v>22</v>
      </c>
      <c r="AG1866" s="0" t="s">
        <v>22</v>
      </c>
      <c r="AH1866" s="0" t="s">
        <v>22</v>
      </c>
      <c r="AI1866" s="0" t="s">
        <v>22</v>
      </c>
      <c r="AJ1866" s="0" t="s">
        <v>3622</v>
      </c>
      <c r="AK1866" s="0" t="s">
        <v>3622</v>
      </c>
    </row>
    <row customHeight="1" ht="11.25">
      <c r="A1867" s="0" t="s">
        <v>22</v>
      </c>
      <c r="B1867" s="0" t="s">
        <v>48</v>
      </c>
      <c r="C1867" s="0" t="s">
        <v>50</v>
      </c>
      <c r="D1867" s="0" t="s">
        <v>22</v>
      </c>
      <c r="E1867" s="0" t="s">
        <v>1284</v>
      </c>
      <c r="F1867" s="0" t="s">
        <v>1257</v>
      </c>
      <c r="G1867" s="0" t="s">
        <v>125</v>
      </c>
      <c r="H1867" s="0" t="s">
        <v>125</v>
      </c>
      <c r="I1867" s="0" t="s">
        <v>126</v>
      </c>
      <c r="J1867" s="0" t="s">
        <v>1270</v>
      </c>
      <c r="K1867" s="0" t="s">
        <v>1271</v>
      </c>
      <c r="L1867" s="0" t="s">
        <v>125</v>
      </c>
      <c r="M1867" s="0" t="s">
        <v>1261</v>
      </c>
      <c r="N1867" s="0" t="s">
        <v>98</v>
      </c>
      <c r="O1867" s="0" t="s">
        <v>125</v>
      </c>
      <c r="P1867" s="0" t="s">
        <v>125</v>
      </c>
      <c r="Q1867" s="0" t="s">
        <v>126</v>
      </c>
      <c r="R1867" s="0" t="s">
        <v>1270</v>
      </c>
      <c r="S1867" s="0" t="s">
        <v>1271</v>
      </c>
      <c r="T1867" s="0" t="s">
        <v>3604</v>
      </c>
      <c r="U1867" s="0" t="s">
        <v>3605</v>
      </c>
      <c r="V1867" s="0" t="s">
        <v>3606</v>
      </c>
      <c r="W1867" s="0" t="s">
        <v>3607</v>
      </c>
      <c r="X1867" s="0" t="s">
        <v>3608</v>
      </c>
      <c r="Y1867" s="0" t="s">
        <v>3605</v>
      </c>
      <c r="Z1867" s="0" t="s">
        <v>6800</v>
      </c>
      <c r="AA1867" s="0" t="s">
        <v>5825</v>
      </c>
      <c r="AB1867" s="0" t="s">
        <v>6801</v>
      </c>
      <c r="AC1867" s="0" t="s">
        <v>19</v>
      </c>
      <c r="AD1867" s="0" t="s">
        <v>19</v>
      </c>
      <c r="AE1867" s="0" t="s">
        <v>61</v>
      </c>
      <c r="AF1867" s="0" t="s">
        <v>22</v>
      </c>
      <c r="AG1867" s="0" t="s">
        <v>22</v>
      </c>
      <c r="AH1867" s="0" t="s">
        <v>22</v>
      </c>
      <c r="AI1867" s="0" t="s">
        <v>22</v>
      </c>
      <c r="AJ1867" s="0" t="s">
        <v>3622</v>
      </c>
      <c r="AK1867" s="0" t="s">
        <v>3622</v>
      </c>
    </row>
    <row customHeight="1" ht="11.25">
      <c r="A1868" s="0" t="s">
        <v>22</v>
      </c>
      <c r="B1868" s="0" t="s">
        <v>48</v>
      </c>
      <c r="C1868" s="0" t="s">
        <v>50</v>
      </c>
      <c r="D1868" s="0" t="s">
        <v>22</v>
      </c>
      <c r="E1868" s="0" t="s">
        <v>1559</v>
      </c>
      <c r="F1868" s="0" t="s">
        <v>1257</v>
      </c>
      <c r="G1868" s="0" t="s">
        <v>129</v>
      </c>
      <c r="H1868" s="0" t="s">
        <v>129</v>
      </c>
      <c r="I1868" s="0" t="s">
        <v>130</v>
      </c>
      <c r="J1868" s="0" t="s">
        <v>1289</v>
      </c>
      <c r="K1868" s="0" t="s">
        <v>1290</v>
      </c>
      <c r="L1868" s="0" t="s">
        <v>1560</v>
      </c>
      <c r="M1868" s="0" t="s">
        <v>1261</v>
      </c>
      <c r="N1868" s="0" t="s">
        <v>98</v>
      </c>
      <c r="O1868" s="0" t="s">
        <v>129</v>
      </c>
      <c r="P1868" s="0" t="s">
        <v>129</v>
      </c>
      <c r="Q1868" s="0" t="s">
        <v>130</v>
      </c>
      <c r="R1868" s="0" t="s">
        <v>1289</v>
      </c>
      <c r="S1868" s="0" t="s">
        <v>1290</v>
      </c>
      <c r="T1868" s="0" t="s">
        <v>3604</v>
      </c>
      <c r="U1868" s="0" t="s">
        <v>3605</v>
      </c>
      <c r="V1868" s="0" t="s">
        <v>3606</v>
      </c>
      <c r="W1868" s="0" t="s">
        <v>3607</v>
      </c>
      <c r="X1868" s="0" t="s">
        <v>3608</v>
      </c>
      <c r="Y1868" s="0" t="s">
        <v>3605</v>
      </c>
      <c r="Z1868" s="0" t="s">
        <v>6802</v>
      </c>
      <c r="AA1868" s="0" t="s">
        <v>6803</v>
      </c>
      <c r="AB1868" s="0" t="s">
        <v>6804</v>
      </c>
      <c r="AC1868" s="0" t="s">
        <v>19</v>
      </c>
      <c r="AD1868" s="0" t="s">
        <v>19</v>
      </c>
      <c r="AE1868" s="0" t="s">
        <v>61</v>
      </c>
      <c r="AF1868" s="0" t="s">
        <v>22</v>
      </c>
      <c r="AG1868" s="0" t="s">
        <v>22</v>
      </c>
      <c r="AH1868" s="0" t="s">
        <v>22</v>
      </c>
      <c r="AI1868" s="0" t="s">
        <v>22</v>
      </c>
      <c r="AJ1868" s="0" t="s">
        <v>3622</v>
      </c>
      <c r="AK1868" s="0" t="s">
        <v>3622</v>
      </c>
    </row>
    <row customHeight="1" ht="11.25">
      <c r="A1869" s="0" t="s">
        <v>22</v>
      </c>
      <c r="B1869" s="0" t="s">
        <v>48</v>
      </c>
      <c r="C1869" s="0" t="s">
        <v>50</v>
      </c>
      <c r="D1869" s="0" t="s">
        <v>22</v>
      </c>
      <c r="E1869" s="0" t="s">
        <v>1559</v>
      </c>
      <c r="F1869" s="0" t="s">
        <v>1257</v>
      </c>
      <c r="G1869" s="0" t="s">
        <v>129</v>
      </c>
      <c r="H1869" s="0" t="s">
        <v>129</v>
      </c>
      <c r="I1869" s="0" t="s">
        <v>130</v>
      </c>
      <c r="J1869" s="0" t="s">
        <v>1289</v>
      </c>
      <c r="K1869" s="0" t="s">
        <v>1290</v>
      </c>
      <c r="L1869" s="0" t="s">
        <v>1560</v>
      </c>
      <c r="M1869" s="0" t="s">
        <v>1261</v>
      </c>
      <c r="N1869" s="0" t="s">
        <v>98</v>
      </c>
      <c r="O1869" s="0" t="s">
        <v>129</v>
      </c>
      <c r="P1869" s="0" t="s">
        <v>129</v>
      </c>
      <c r="Q1869" s="0" t="s">
        <v>130</v>
      </c>
      <c r="R1869" s="0" t="s">
        <v>1289</v>
      </c>
      <c r="S1869" s="0" t="s">
        <v>1290</v>
      </c>
      <c r="T1869" s="0" t="s">
        <v>3604</v>
      </c>
      <c r="U1869" s="0" t="s">
        <v>3605</v>
      </c>
      <c r="V1869" s="0" t="s">
        <v>3606</v>
      </c>
      <c r="W1869" s="0" t="s">
        <v>3607</v>
      </c>
      <c r="X1869" s="0" t="s">
        <v>3608</v>
      </c>
      <c r="Y1869" s="0" t="s">
        <v>3605</v>
      </c>
      <c r="Z1869" s="0" t="s">
        <v>6802</v>
      </c>
      <c r="AA1869" s="0" t="s">
        <v>6803</v>
      </c>
      <c r="AB1869" s="0" t="s">
        <v>6804</v>
      </c>
      <c r="AC1869" s="0" t="s">
        <v>19</v>
      </c>
      <c r="AD1869" s="0" t="s">
        <v>19</v>
      </c>
      <c r="AE1869" s="0" t="s">
        <v>61</v>
      </c>
      <c r="AF1869" s="0" t="s">
        <v>22</v>
      </c>
      <c r="AG1869" s="0" t="s">
        <v>22</v>
      </c>
      <c r="AH1869" s="0" t="s">
        <v>22</v>
      </c>
      <c r="AI1869" s="0" t="s">
        <v>22</v>
      </c>
      <c r="AJ1869" s="0" t="s">
        <v>3622</v>
      </c>
      <c r="AK1869" s="0" t="s">
        <v>3622</v>
      </c>
    </row>
    <row customHeight="1" ht="11.25">
      <c r="A1870" s="0" t="s">
        <v>22</v>
      </c>
      <c r="B1870" s="0" t="s">
        <v>48</v>
      </c>
      <c r="C1870" s="0" t="s">
        <v>50</v>
      </c>
      <c r="D1870" s="0" t="s">
        <v>22</v>
      </c>
      <c r="E1870" s="0" t="s">
        <v>6805</v>
      </c>
      <c r="F1870" s="0" t="s">
        <v>1306</v>
      </c>
      <c r="G1870" s="0" t="s">
        <v>105</v>
      </c>
      <c r="H1870" s="0" t="s">
        <v>105</v>
      </c>
      <c r="I1870" s="0" t="s">
        <v>106</v>
      </c>
      <c r="J1870" s="0" t="s">
        <v>6806</v>
      </c>
      <c r="K1870" s="0" t="s">
        <v>6807</v>
      </c>
      <c r="L1870" s="0" t="s">
        <v>6808</v>
      </c>
      <c r="M1870" s="0" t="s">
        <v>1261</v>
      </c>
      <c r="N1870" s="0" t="s">
        <v>101</v>
      </c>
      <c r="O1870" s="0" t="s">
        <v>105</v>
      </c>
      <c r="P1870" s="0" t="s">
        <v>105</v>
      </c>
      <c r="Q1870" s="0" t="s">
        <v>106</v>
      </c>
      <c r="R1870" s="0" t="s">
        <v>6809</v>
      </c>
      <c r="S1870" s="0" t="s">
        <v>6810</v>
      </c>
      <c r="T1870" s="0" t="s">
        <v>3604</v>
      </c>
      <c r="U1870" s="0" t="s">
        <v>3605</v>
      </c>
      <c r="V1870" s="0" t="s">
        <v>3606</v>
      </c>
      <c r="W1870" s="0" t="s">
        <v>3607</v>
      </c>
      <c r="X1870" s="0" t="s">
        <v>3608</v>
      </c>
      <c r="Y1870" s="0" t="s">
        <v>3605</v>
      </c>
      <c r="Z1870" s="0" t="s">
        <v>1261</v>
      </c>
      <c r="AA1870" s="0" t="s">
        <v>6811</v>
      </c>
      <c r="AB1870" s="0" t="s">
        <v>6812</v>
      </c>
      <c r="AC1870" s="0" t="s">
        <v>19</v>
      </c>
      <c r="AD1870" s="0" t="s">
        <v>19</v>
      </c>
      <c r="AE1870" s="0" t="s">
        <v>61</v>
      </c>
      <c r="AF1870" s="0" t="s">
        <v>6813</v>
      </c>
      <c r="AG1870" s="0" t="s">
        <v>6814</v>
      </c>
      <c r="AH1870" s="0" t="s">
        <v>22</v>
      </c>
      <c r="AI1870" s="0" t="s">
        <v>22</v>
      </c>
      <c r="AJ1870" s="0" t="s">
        <v>6813</v>
      </c>
      <c r="AK1870" s="0" t="s">
        <v>6814</v>
      </c>
    </row>
    <row customHeight="1" ht="11.25">
      <c r="A1871" s="0" t="s">
        <v>22</v>
      </c>
      <c r="B1871" s="0" t="s">
        <v>48</v>
      </c>
      <c r="C1871" s="0" t="s">
        <v>50</v>
      </c>
      <c r="D1871" s="0" t="s">
        <v>22</v>
      </c>
      <c r="E1871" s="0" t="s">
        <v>6805</v>
      </c>
      <c r="F1871" s="0" t="s">
        <v>1306</v>
      </c>
      <c r="G1871" s="0" t="s">
        <v>105</v>
      </c>
      <c r="H1871" s="0" t="s">
        <v>105</v>
      </c>
      <c r="I1871" s="0" t="s">
        <v>106</v>
      </c>
      <c r="J1871" s="0" t="s">
        <v>6806</v>
      </c>
      <c r="K1871" s="0" t="s">
        <v>6807</v>
      </c>
      <c r="L1871" s="0" t="s">
        <v>6808</v>
      </c>
      <c r="M1871" s="0" t="s">
        <v>1261</v>
      </c>
      <c r="N1871" s="0" t="s">
        <v>101</v>
      </c>
      <c r="O1871" s="0" t="s">
        <v>105</v>
      </c>
      <c r="P1871" s="0" t="s">
        <v>105</v>
      </c>
      <c r="Q1871" s="0" t="s">
        <v>106</v>
      </c>
      <c r="R1871" s="0" t="s">
        <v>6809</v>
      </c>
      <c r="S1871" s="0" t="s">
        <v>6810</v>
      </c>
      <c r="T1871" s="0" t="s">
        <v>3604</v>
      </c>
      <c r="U1871" s="0" t="s">
        <v>3605</v>
      </c>
      <c r="V1871" s="0" t="s">
        <v>3606</v>
      </c>
      <c r="W1871" s="0" t="s">
        <v>3607</v>
      </c>
      <c r="X1871" s="0" t="s">
        <v>3608</v>
      </c>
      <c r="Y1871" s="0" t="s">
        <v>3605</v>
      </c>
      <c r="Z1871" s="0" t="s">
        <v>1261</v>
      </c>
      <c r="AA1871" s="0" t="s">
        <v>6811</v>
      </c>
      <c r="AB1871" s="0" t="s">
        <v>6812</v>
      </c>
      <c r="AC1871" s="0" t="s">
        <v>19</v>
      </c>
      <c r="AD1871" s="0" t="s">
        <v>19</v>
      </c>
      <c r="AE1871" s="0" t="s">
        <v>61</v>
      </c>
      <c r="AF1871" s="0" t="s">
        <v>6813</v>
      </c>
      <c r="AG1871" s="0" t="s">
        <v>6814</v>
      </c>
      <c r="AH1871" s="0" t="s">
        <v>22</v>
      </c>
      <c r="AI1871" s="0" t="s">
        <v>22</v>
      </c>
      <c r="AJ1871" s="0" t="s">
        <v>6813</v>
      </c>
      <c r="AK1871" s="0" t="s">
        <v>6814</v>
      </c>
    </row>
    <row customHeight="1" ht="11.25">
      <c r="A1872" s="0" t="s">
        <v>22</v>
      </c>
      <c r="B1872" s="0" t="s">
        <v>48</v>
      </c>
      <c r="C1872" s="0" t="s">
        <v>50</v>
      </c>
      <c r="D1872" s="0" t="s">
        <v>22</v>
      </c>
      <c r="E1872" s="0" t="s">
        <v>6805</v>
      </c>
      <c r="F1872" s="0" t="s">
        <v>1306</v>
      </c>
      <c r="G1872" s="0" t="s">
        <v>105</v>
      </c>
      <c r="H1872" s="0" t="s">
        <v>105</v>
      </c>
      <c r="I1872" s="0" t="s">
        <v>106</v>
      </c>
      <c r="J1872" s="0" t="s">
        <v>6806</v>
      </c>
      <c r="K1872" s="0" t="s">
        <v>6807</v>
      </c>
      <c r="L1872" s="0" t="s">
        <v>6808</v>
      </c>
      <c r="M1872" s="0" t="s">
        <v>1261</v>
      </c>
      <c r="N1872" s="0" t="s">
        <v>90</v>
      </c>
      <c r="O1872" s="0" t="s">
        <v>105</v>
      </c>
      <c r="P1872" s="0" t="s">
        <v>105</v>
      </c>
      <c r="Q1872" s="0" t="s">
        <v>106</v>
      </c>
      <c r="R1872" s="0" t="s">
        <v>6815</v>
      </c>
      <c r="S1872" s="0" t="s">
        <v>6816</v>
      </c>
      <c r="T1872" s="0" t="s">
        <v>3604</v>
      </c>
      <c r="U1872" s="0" t="s">
        <v>3605</v>
      </c>
      <c r="V1872" s="0" t="s">
        <v>3606</v>
      </c>
      <c r="W1872" s="0" t="s">
        <v>3607</v>
      </c>
      <c r="X1872" s="0" t="s">
        <v>3608</v>
      </c>
      <c r="Y1872" s="0" t="s">
        <v>3605</v>
      </c>
      <c r="Z1872" s="0" t="s">
        <v>1261</v>
      </c>
      <c r="AA1872" s="0" t="s">
        <v>6811</v>
      </c>
      <c r="AB1872" s="0" t="s">
        <v>6812</v>
      </c>
      <c r="AC1872" s="0" t="s">
        <v>19</v>
      </c>
      <c r="AD1872" s="0" t="s">
        <v>19</v>
      </c>
      <c r="AE1872" s="0" t="s">
        <v>61</v>
      </c>
      <c r="AF1872" s="0" t="s">
        <v>6813</v>
      </c>
      <c r="AG1872" s="0" t="s">
        <v>6814</v>
      </c>
      <c r="AH1872" s="0" t="s">
        <v>22</v>
      </c>
      <c r="AI1872" s="0" t="s">
        <v>22</v>
      </c>
      <c r="AJ1872" s="0" t="s">
        <v>6813</v>
      </c>
      <c r="AK1872" s="0" t="s">
        <v>6814</v>
      </c>
    </row>
    <row customHeight="1" ht="11.25">
      <c r="A1873" s="0" t="s">
        <v>22</v>
      </c>
      <c r="B1873" s="0" t="s">
        <v>48</v>
      </c>
      <c r="C1873" s="0" t="s">
        <v>50</v>
      </c>
      <c r="D1873" s="0" t="s">
        <v>22</v>
      </c>
      <c r="E1873" s="0" t="s">
        <v>6805</v>
      </c>
      <c r="F1873" s="0" t="s">
        <v>1306</v>
      </c>
      <c r="G1873" s="0" t="s">
        <v>105</v>
      </c>
      <c r="H1873" s="0" t="s">
        <v>105</v>
      </c>
      <c r="I1873" s="0" t="s">
        <v>106</v>
      </c>
      <c r="J1873" s="0" t="s">
        <v>6806</v>
      </c>
      <c r="K1873" s="0" t="s">
        <v>6807</v>
      </c>
      <c r="L1873" s="0" t="s">
        <v>6808</v>
      </c>
      <c r="M1873" s="0" t="s">
        <v>1261</v>
      </c>
      <c r="N1873" s="0" t="s">
        <v>90</v>
      </c>
      <c r="O1873" s="0" t="s">
        <v>105</v>
      </c>
      <c r="P1873" s="0" t="s">
        <v>105</v>
      </c>
      <c r="Q1873" s="0" t="s">
        <v>106</v>
      </c>
      <c r="R1873" s="0" t="s">
        <v>6815</v>
      </c>
      <c r="S1873" s="0" t="s">
        <v>6816</v>
      </c>
      <c r="T1873" s="0" t="s">
        <v>3604</v>
      </c>
      <c r="U1873" s="0" t="s">
        <v>3605</v>
      </c>
      <c r="V1873" s="0" t="s">
        <v>3606</v>
      </c>
      <c r="W1873" s="0" t="s">
        <v>3607</v>
      </c>
      <c r="X1873" s="0" t="s">
        <v>3608</v>
      </c>
      <c r="Y1873" s="0" t="s">
        <v>3605</v>
      </c>
      <c r="Z1873" s="0" t="s">
        <v>1261</v>
      </c>
      <c r="AA1873" s="0" t="s">
        <v>6811</v>
      </c>
      <c r="AB1873" s="0" t="s">
        <v>6812</v>
      </c>
      <c r="AC1873" s="0" t="s">
        <v>19</v>
      </c>
      <c r="AD1873" s="0" t="s">
        <v>19</v>
      </c>
      <c r="AE1873" s="0" t="s">
        <v>61</v>
      </c>
      <c r="AF1873" s="0" t="s">
        <v>6813</v>
      </c>
      <c r="AG1873" s="0" t="s">
        <v>6814</v>
      </c>
      <c r="AH1873" s="0" t="s">
        <v>22</v>
      </c>
      <c r="AI1873" s="0" t="s">
        <v>22</v>
      </c>
      <c r="AJ1873" s="0" t="s">
        <v>6813</v>
      </c>
      <c r="AK1873" s="0" t="s">
        <v>6814</v>
      </c>
    </row>
    <row customHeight="1" ht="11.25">
      <c r="A1874" s="0" t="s">
        <v>22</v>
      </c>
      <c r="B1874" s="0" t="s">
        <v>48</v>
      </c>
      <c r="C1874" s="0" t="s">
        <v>50</v>
      </c>
      <c r="D1874" s="0" t="s">
        <v>22</v>
      </c>
      <c r="E1874" s="0" t="s">
        <v>6805</v>
      </c>
      <c r="F1874" s="0" t="s">
        <v>1306</v>
      </c>
      <c r="G1874" s="0" t="s">
        <v>105</v>
      </c>
      <c r="H1874" s="0" t="s">
        <v>105</v>
      </c>
      <c r="I1874" s="0" t="s">
        <v>106</v>
      </c>
      <c r="J1874" s="0" t="s">
        <v>6806</v>
      </c>
      <c r="K1874" s="0" t="s">
        <v>6807</v>
      </c>
      <c r="L1874" s="0" t="s">
        <v>6808</v>
      </c>
      <c r="M1874" s="0" t="s">
        <v>1261</v>
      </c>
      <c r="N1874" s="0" t="s">
        <v>89</v>
      </c>
      <c r="O1874" s="0" t="s">
        <v>105</v>
      </c>
      <c r="P1874" s="0" t="s">
        <v>105</v>
      </c>
      <c r="Q1874" s="0" t="s">
        <v>106</v>
      </c>
      <c r="R1874" s="0" t="s">
        <v>6817</v>
      </c>
      <c r="S1874" s="0" t="s">
        <v>6818</v>
      </c>
      <c r="T1874" s="0" t="s">
        <v>3604</v>
      </c>
      <c r="U1874" s="0" t="s">
        <v>3605</v>
      </c>
      <c r="V1874" s="0" t="s">
        <v>3606</v>
      </c>
      <c r="W1874" s="0" t="s">
        <v>3607</v>
      </c>
      <c r="X1874" s="0" t="s">
        <v>3608</v>
      </c>
      <c r="Y1874" s="0" t="s">
        <v>3605</v>
      </c>
      <c r="Z1874" s="0" t="s">
        <v>1261</v>
      </c>
      <c r="AA1874" s="0" t="s">
        <v>6811</v>
      </c>
      <c r="AB1874" s="0" t="s">
        <v>6812</v>
      </c>
      <c r="AC1874" s="0" t="s">
        <v>19</v>
      </c>
      <c r="AD1874" s="0" t="s">
        <v>19</v>
      </c>
      <c r="AE1874" s="0" t="s">
        <v>61</v>
      </c>
      <c r="AF1874" s="0" t="s">
        <v>6813</v>
      </c>
      <c r="AG1874" s="0" t="s">
        <v>6814</v>
      </c>
      <c r="AH1874" s="0" t="s">
        <v>22</v>
      </c>
      <c r="AI1874" s="0" t="s">
        <v>22</v>
      </c>
      <c r="AJ1874" s="0" t="s">
        <v>6813</v>
      </c>
      <c r="AK1874" s="0" t="s">
        <v>6814</v>
      </c>
    </row>
    <row customHeight="1" ht="11.25">
      <c r="A1875" s="0" t="s">
        <v>22</v>
      </c>
      <c r="B1875" s="0" t="s">
        <v>48</v>
      </c>
      <c r="C1875" s="0" t="s">
        <v>50</v>
      </c>
      <c r="D1875" s="0" t="s">
        <v>22</v>
      </c>
      <c r="E1875" s="0" t="s">
        <v>6805</v>
      </c>
      <c r="F1875" s="0" t="s">
        <v>1306</v>
      </c>
      <c r="G1875" s="0" t="s">
        <v>105</v>
      </c>
      <c r="H1875" s="0" t="s">
        <v>105</v>
      </c>
      <c r="I1875" s="0" t="s">
        <v>106</v>
      </c>
      <c r="J1875" s="0" t="s">
        <v>6806</v>
      </c>
      <c r="K1875" s="0" t="s">
        <v>6807</v>
      </c>
      <c r="L1875" s="0" t="s">
        <v>6808</v>
      </c>
      <c r="M1875" s="0" t="s">
        <v>1261</v>
      </c>
      <c r="N1875" s="0" t="s">
        <v>89</v>
      </c>
      <c r="O1875" s="0" t="s">
        <v>105</v>
      </c>
      <c r="P1875" s="0" t="s">
        <v>105</v>
      </c>
      <c r="Q1875" s="0" t="s">
        <v>106</v>
      </c>
      <c r="R1875" s="0" t="s">
        <v>6817</v>
      </c>
      <c r="S1875" s="0" t="s">
        <v>6818</v>
      </c>
      <c r="T1875" s="0" t="s">
        <v>3604</v>
      </c>
      <c r="U1875" s="0" t="s">
        <v>3605</v>
      </c>
      <c r="V1875" s="0" t="s">
        <v>3606</v>
      </c>
      <c r="W1875" s="0" t="s">
        <v>3607</v>
      </c>
      <c r="X1875" s="0" t="s">
        <v>3608</v>
      </c>
      <c r="Y1875" s="0" t="s">
        <v>3605</v>
      </c>
      <c r="Z1875" s="0" t="s">
        <v>1261</v>
      </c>
      <c r="AA1875" s="0" t="s">
        <v>6811</v>
      </c>
      <c r="AB1875" s="0" t="s">
        <v>6812</v>
      </c>
      <c r="AC1875" s="0" t="s">
        <v>19</v>
      </c>
      <c r="AD1875" s="0" t="s">
        <v>19</v>
      </c>
      <c r="AE1875" s="0" t="s">
        <v>61</v>
      </c>
      <c r="AF1875" s="0" t="s">
        <v>6813</v>
      </c>
      <c r="AG1875" s="0" t="s">
        <v>6814</v>
      </c>
      <c r="AH1875" s="0" t="s">
        <v>22</v>
      </c>
      <c r="AI1875" s="0" t="s">
        <v>22</v>
      </c>
      <c r="AJ1875" s="0" t="s">
        <v>6813</v>
      </c>
      <c r="AK1875" s="0" t="s">
        <v>6814</v>
      </c>
    </row>
    <row customHeight="1" ht="11.25">
      <c r="A1876" s="0" t="s">
        <v>22</v>
      </c>
      <c r="B1876" s="0" t="s">
        <v>48</v>
      </c>
      <c r="C1876" s="0" t="s">
        <v>50</v>
      </c>
      <c r="D1876" s="0" t="s">
        <v>22</v>
      </c>
      <c r="E1876" s="0" t="s">
        <v>6805</v>
      </c>
      <c r="F1876" s="0" t="s">
        <v>1306</v>
      </c>
      <c r="G1876" s="0" t="s">
        <v>105</v>
      </c>
      <c r="H1876" s="0" t="s">
        <v>105</v>
      </c>
      <c r="I1876" s="0" t="s">
        <v>106</v>
      </c>
      <c r="J1876" s="0" t="s">
        <v>6806</v>
      </c>
      <c r="K1876" s="0" t="s">
        <v>6807</v>
      </c>
      <c r="L1876" s="0" t="s">
        <v>6808</v>
      </c>
      <c r="M1876" s="0" t="s">
        <v>1261</v>
      </c>
      <c r="N1876" s="0" t="s">
        <v>98</v>
      </c>
      <c r="O1876" s="0" t="s">
        <v>105</v>
      </c>
      <c r="P1876" s="0" t="s">
        <v>105</v>
      </c>
      <c r="Q1876" s="0" t="s">
        <v>106</v>
      </c>
      <c r="R1876" s="0" t="s">
        <v>6806</v>
      </c>
      <c r="S1876" s="0" t="s">
        <v>6807</v>
      </c>
      <c r="T1876" s="0" t="s">
        <v>3604</v>
      </c>
      <c r="U1876" s="0" t="s">
        <v>3605</v>
      </c>
      <c r="V1876" s="0" t="s">
        <v>3606</v>
      </c>
      <c r="W1876" s="0" t="s">
        <v>3607</v>
      </c>
      <c r="X1876" s="0" t="s">
        <v>3608</v>
      </c>
      <c r="Y1876" s="0" t="s">
        <v>3605</v>
      </c>
      <c r="Z1876" s="0" t="s">
        <v>1261</v>
      </c>
      <c r="AA1876" s="0" t="s">
        <v>6811</v>
      </c>
      <c r="AB1876" s="0" t="s">
        <v>6812</v>
      </c>
      <c r="AC1876" s="0" t="s">
        <v>19</v>
      </c>
      <c r="AD1876" s="0" t="s">
        <v>19</v>
      </c>
      <c r="AE1876" s="0" t="s">
        <v>61</v>
      </c>
      <c r="AF1876" s="0" t="s">
        <v>6813</v>
      </c>
      <c r="AG1876" s="0" t="s">
        <v>6814</v>
      </c>
      <c r="AH1876" s="0" t="s">
        <v>22</v>
      </c>
      <c r="AI1876" s="0" t="s">
        <v>22</v>
      </c>
      <c r="AJ1876" s="0" t="s">
        <v>6813</v>
      </c>
      <c r="AK1876" s="0" t="s">
        <v>6814</v>
      </c>
    </row>
    <row customHeight="1" ht="11.25">
      <c r="A1877" s="0" t="s">
        <v>22</v>
      </c>
      <c r="B1877" s="0" t="s">
        <v>48</v>
      </c>
      <c r="C1877" s="0" t="s">
        <v>50</v>
      </c>
      <c r="D1877" s="0" t="s">
        <v>22</v>
      </c>
      <c r="E1877" s="0" t="s">
        <v>6805</v>
      </c>
      <c r="F1877" s="0" t="s">
        <v>1306</v>
      </c>
      <c r="G1877" s="0" t="s">
        <v>105</v>
      </c>
      <c r="H1877" s="0" t="s">
        <v>105</v>
      </c>
      <c r="I1877" s="0" t="s">
        <v>106</v>
      </c>
      <c r="J1877" s="0" t="s">
        <v>6806</v>
      </c>
      <c r="K1877" s="0" t="s">
        <v>6807</v>
      </c>
      <c r="L1877" s="0" t="s">
        <v>6808</v>
      </c>
      <c r="M1877" s="0" t="s">
        <v>1261</v>
      </c>
      <c r="N1877" s="0" t="s">
        <v>98</v>
      </c>
      <c r="O1877" s="0" t="s">
        <v>105</v>
      </c>
      <c r="P1877" s="0" t="s">
        <v>105</v>
      </c>
      <c r="Q1877" s="0" t="s">
        <v>106</v>
      </c>
      <c r="R1877" s="0" t="s">
        <v>6806</v>
      </c>
      <c r="S1877" s="0" t="s">
        <v>6807</v>
      </c>
      <c r="T1877" s="0" t="s">
        <v>3604</v>
      </c>
      <c r="U1877" s="0" t="s">
        <v>3605</v>
      </c>
      <c r="V1877" s="0" t="s">
        <v>3606</v>
      </c>
      <c r="W1877" s="0" t="s">
        <v>3607</v>
      </c>
      <c r="X1877" s="0" t="s">
        <v>3608</v>
      </c>
      <c r="Y1877" s="0" t="s">
        <v>3605</v>
      </c>
      <c r="Z1877" s="0" t="s">
        <v>1261</v>
      </c>
      <c r="AA1877" s="0" t="s">
        <v>6811</v>
      </c>
      <c r="AB1877" s="0" t="s">
        <v>6812</v>
      </c>
      <c r="AC1877" s="0" t="s">
        <v>19</v>
      </c>
      <c r="AD1877" s="0" t="s">
        <v>19</v>
      </c>
      <c r="AE1877" s="0" t="s">
        <v>61</v>
      </c>
      <c r="AF1877" s="0" t="s">
        <v>6813</v>
      </c>
      <c r="AG1877" s="0" t="s">
        <v>6814</v>
      </c>
      <c r="AH1877" s="0" t="s">
        <v>22</v>
      </c>
      <c r="AI1877" s="0" t="s">
        <v>22</v>
      </c>
      <c r="AJ1877" s="0" t="s">
        <v>6813</v>
      </c>
      <c r="AK1877" s="0" t="s">
        <v>6814</v>
      </c>
    </row>
    <row customHeight="1" ht="11.25">
      <c r="A1878" s="0" t="s">
        <v>22</v>
      </c>
      <c r="B1878" s="0" t="s">
        <v>48</v>
      </c>
      <c r="C1878" s="0" t="s">
        <v>50</v>
      </c>
      <c r="D1878" s="0" t="s">
        <v>22</v>
      </c>
      <c r="E1878" s="0" t="s">
        <v>6805</v>
      </c>
      <c r="F1878" s="0" t="s">
        <v>1306</v>
      </c>
      <c r="G1878" s="0" t="s">
        <v>105</v>
      </c>
      <c r="H1878" s="0" t="s">
        <v>105</v>
      </c>
      <c r="I1878" s="0" t="s">
        <v>106</v>
      </c>
      <c r="J1878" s="0" t="s">
        <v>6806</v>
      </c>
      <c r="K1878" s="0" t="s">
        <v>6807</v>
      </c>
      <c r="L1878" s="0" t="s">
        <v>6808</v>
      </c>
      <c r="M1878" s="0" t="s">
        <v>1261</v>
      </c>
      <c r="N1878" s="0" t="s">
        <v>109</v>
      </c>
      <c r="O1878" s="0" t="s">
        <v>105</v>
      </c>
      <c r="P1878" s="0" t="s">
        <v>105</v>
      </c>
      <c r="Q1878" s="0" t="s">
        <v>106</v>
      </c>
      <c r="R1878" s="0" t="s">
        <v>6819</v>
      </c>
      <c r="S1878" s="0" t="s">
        <v>6820</v>
      </c>
      <c r="T1878" s="0" t="s">
        <v>3604</v>
      </c>
      <c r="U1878" s="0" t="s">
        <v>3605</v>
      </c>
      <c r="V1878" s="0" t="s">
        <v>3606</v>
      </c>
      <c r="W1878" s="0" t="s">
        <v>3607</v>
      </c>
      <c r="X1878" s="0" t="s">
        <v>3608</v>
      </c>
      <c r="Y1878" s="0" t="s">
        <v>3605</v>
      </c>
      <c r="Z1878" s="0" t="s">
        <v>1261</v>
      </c>
      <c r="AA1878" s="0" t="s">
        <v>6811</v>
      </c>
      <c r="AB1878" s="0" t="s">
        <v>6812</v>
      </c>
      <c r="AC1878" s="0" t="s">
        <v>19</v>
      </c>
      <c r="AD1878" s="0" t="s">
        <v>19</v>
      </c>
      <c r="AE1878" s="0" t="s">
        <v>61</v>
      </c>
      <c r="AF1878" s="0" t="s">
        <v>6813</v>
      </c>
      <c r="AG1878" s="0" t="s">
        <v>6814</v>
      </c>
      <c r="AH1878" s="0" t="s">
        <v>22</v>
      </c>
      <c r="AI1878" s="0" t="s">
        <v>22</v>
      </c>
      <c r="AJ1878" s="0" t="s">
        <v>6813</v>
      </c>
      <c r="AK1878" s="0" t="s">
        <v>6814</v>
      </c>
    </row>
    <row customHeight="1" ht="11.25">
      <c r="A1879" s="0" t="s">
        <v>22</v>
      </c>
      <c r="B1879" s="0" t="s">
        <v>48</v>
      </c>
      <c r="C1879" s="0" t="s">
        <v>50</v>
      </c>
      <c r="D1879" s="0" t="s">
        <v>22</v>
      </c>
      <c r="E1879" s="0" t="s">
        <v>6805</v>
      </c>
      <c r="F1879" s="0" t="s">
        <v>1306</v>
      </c>
      <c r="G1879" s="0" t="s">
        <v>105</v>
      </c>
      <c r="H1879" s="0" t="s">
        <v>105</v>
      </c>
      <c r="I1879" s="0" t="s">
        <v>106</v>
      </c>
      <c r="J1879" s="0" t="s">
        <v>6806</v>
      </c>
      <c r="K1879" s="0" t="s">
        <v>6807</v>
      </c>
      <c r="L1879" s="0" t="s">
        <v>6808</v>
      </c>
      <c r="M1879" s="0" t="s">
        <v>1261</v>
      </c>
      <c r="N1879" s="0" t="s">
        <v>109</v>
      </c>
      <c r="O1879" s="0" t="s">
        <v>105</v>
      </c>
      <c r="P1879" s="0" t="s">
        <v>105</v>
      </c>
      <c r="Q1879" s="0" t="s">
        <v>106</v>
      </c>
      <c r="R1879" s="0" t="s">
        <v>6819</v>
      </c>
      <c r="S1879" s="0" t="s">
        <v>6820</v>
      </c>
      <c r="T1879" s="0" t="s">
        <v>3604</v>
      </c>
      <c r="U1879" s="0" t="s">
        <v>3605</v>
      </c>
      <c r="V1879" s="0" t="s">
        <v>3606</v>
      </c>
      <c r="W1879" s="0" t="s">
        <v>3607</v>
      </c>
      <c r="X1879" s="0" t="s">
        <v>3608</v>
      </c>
      <c r="Y1879" s="0" t="s">
        <v>3605</v>
      </c>
      <c r="Z1879" s="0" t="s">
        <v>1261</v>
      </c>
      <c r="AA1879" s="0" t="s">
        <v>6811</v>
      </c>
      <c r="AB1879" s="0" t="s">
        <v>6812</v>
      </c>
      <c r="AC1879" s="0" t="s">
        <v>19</v>
      </c>
      <c r="AD1879" s="0" t="s">
        <v>19</v>
      </c>
      <c r="AE1879" s="0" t="s">
        <v>61</v>
      </c>
      <c r="AF1879" s="0" t="s">
        <v>6813</v>
      </c>
      <c r="AG1879" s="0" t="s">
        <v>6814</v>
      </c>
      <c r="AH1879" s="0" t="s">
        <v>22</v>
      </c>
      <c r="AI1879" s="0" t="s">
        <v>22</v>
      </c>
      <c r="AJ1879" s="0" t="s">
        <v>6813</v>
      </c>
      <c r="AK1879" s="0" t="s">
        <v>6814</v>
      </c>
    </row>
    <row customHeight="1" ht="11.25">
      <c r="A1880" s="0" t="s">
        <v>22</v>
      </c>
      <c r="B1880" s="0" t="s">
        <v>48</v>
      </c>
      <c r="C1880" s="0" t="s">
        <v>50</v>
      </c>
      <c r="D1880" s="0" t="s">
        <v>22</v>
      </c>
      <c r="E1880" s="0" t="s">
        <v>6805</v>
      </c>
      <c r="F1880" s="0" t="s">
        <v>1306</v>
      </c>
      <c r="G1880" s="0" t="s">
        <v>105</v>
      </c>
      <c r="H1880" s="0" t="s">
        <v>105</v>
      </c>
      <c r="I1880" s="0" t="s">
        <v>106</v>
      </c>
      <c r="J1880" s="0" t="s">
        <v>6806</v>
      </c>
      <c r="K1880" s="0" t="s">
        <v>6807</v>
      </c>
      <c r="L1880" s="0" t="s">
        <v>6808</v>
      </c>
      <c r="M1880" s="0" t="s">
        <v>1261</v>
      </c>
      <c r="N1880" s="0" t="s">
        <v>128</v>
      </c>
      <c r="O1880" s="0" t="s">
        <v>107</v>
      </c>
      <c r="P1880" s="0" t="s">
        <v>107</v>
      </c>
      <c r="Q1880" s="0" t="s">
        <v>108</v>
      </c>
      <c r="R1880" s="0" t="s">
        <v>6243</v>
      </c>
      <c r="S1880" s="0" t="s">
        <v>6821</v>
      </c>
      <c r="T1880" s="0" t="s">
        <v>3604</v>
      </c>
      <c r="U1880" s="0" t="s">
        <v>3605</v>
      </c>
      <c r="V1880" s="0" t="s">
        <v>3606</v>
      </c>
      <c r="W1880" s="0" t="s">
        <v>3607</v>
      </c>
      <c r="X1880" s="0" t="s">
        <v>3608</v>
      </c>
      <c r="Y1880" s="0" t="s">
        <v>3605</v>
      </c>
      <c r="Z1880" s="0" t="s">
        <v>1261</v>
      </c>
      <c r="AA1880" s="0" t="s">
        <v>6811</v>
      </c>
      <c r="AB1880" s="0" t="s">
        <v>6812</v>
      </c>
      <c r="AC1880" s="0" t="s">
        <v>19</v>
      </c>
      <c r="AD1880" s="0" t="s">
        <v>19</v>
      </c>
      <c r="AE1880" s="0" t="s">
        <v>61</v>
      </c>
      <c r="AF1880" s="0" t="s">
        <v>6813</v>
      </c>
      <c r="AG1880" s="0" t="s">
        <v>6814</v>
      </c>
      <c r="AH1880" s="0" t="s">
        <v>22</v>
      </c>
      <c r="AI1880" s="0" t="s">
        <v>22</v>
      </c>
      <c r="AJ1880" s="0" t="s">
        <v>6813</v>
      </c>
      <c r="AK1880" s="0" t="s">
        <v>6814</v>
      </c>
    </row>
    <row customHeight="1" ht="11.25">
      <c r="A1881" s="0" t="s">
        <v>22</v>
      </c>
      <c r="B1881" s="0" t="s">
        <v>48</v>
      </c>
      <c r="C1881" s="0" t="s">
        <v>50</v>
      </c>
      <c r="D1881" s="0" t="s">
        <v>22</v>
      </c>
      <c r="E1881" s="0" t="s">
        <v>6805</v>
      </c>
      <c r="F1881" s="0" t="s">
        <v>1306</v>
      </c>
      <c r="G1881" s="0" t="s">
        <v>105</v>
      </c>
      <c r="H1881" s="0" t="s">
        <v>105</v>
      </c>
      <c r="I1881" s="0" t="s">
        <v>106</v>
      </c>
      <c r="J1881" s="0" t="s">
        <v>6806</v>
      </c>
      <c r="K1881" s="0" t="s">
        <v>6807</v>
      </c>
      <c r="L1881" s="0" t="s">
        <v>6808</v>
      </c>
      <c r="M1881" s="0" t="s">
        <v>1261</v>
      </c>
      <c r="N1881" s="0" t="s">
        <v>128</v>
      </c>
      <c r="O1881" s="0" t="s">
        <v>107</v>
      </c>
      <c r="P1881" s="0" t="s">
        <v>107</v>
      </c>
      <c r="Q1881" s="0" t="s">
        <v>108</v>
      </c>
      <c r="R1881" s="0" t="s">
        <v>6243</v>
      </c>
      <c r="S1881" s="0" t="s">
        <v>6821</v>
      </c>
      <c r="T1881" s="0" t="s">
        <v>3604</v>
      </c>
      <c r="U1881" s="0" t="s">
        <v>3605</v>
      </c>
      <c r="V1881" s="0" t="s">
        <v>3606</v>
      </c>
      <c r="W1881" s="0" t="s">
        <v>3607</v>
      </c>
      <c r="X1881" s="0" t="s">
        <v>3608</v>
      </c>
      <c r="Y1881" s="0" t="s">
        <v>3605</v>
      </c>
      <c r="Z1881" s="0" t="s">
        <v>1261</v>
      </c>
      <c r="AA1881" s="0" t="s">
        <v>6811</v>
      </c>
      <c r="AB1881" s="0" t="s">
        <v>6812</v>
      </c>
      <c r="AC1881" s="0" t="s">
        <v>19</v>
      </c>
      <c r="AD1881" s="0" t="s">
        <v>19</v>
      </c>
      <c r="AE1881" s="0" t="s">
        <v>61</v>
      </c>
      <c r="AF1881" s="0" t="s">
        <v>6813</v>
      </c>
      <c r="AG1881" s="0" t="s">
        <v>6814</v>
      </c>
      <c r="AH1881" s="0" t="s">
        <v>22</v>
      </c>
      <c r="AI1881" s="0" t="s">
        <v>22</v>
      </c>
      <c r="AJ1881" s="0" t="s">
        <v>6813</v>
      </c>
      <c r="AK1881" s="0" t="s">
        <v>6814</v>
      </c>
    </row>
    <row customHeight="1" ht="11.25">
      <c r="A1882" s="0" t="s">
        <v>22</v>
      </c>
      <c r="B1882" s="0" t="s">
        <v>48</v>
      </c>
      <c r="C1882" s="0" t="s">
        <v>50</v>
      </c>
      <c r="D1882" s="0" t="s">
        <v>22</v>
      </c>
      <c r="E1882" s="0" t="s">
        <v>6805</v>
      </c>
      <c r="F1882" s="0" t="s">
        <v>1306</v>
      </c>
      <c r="G1882" s="0" t="s">
        <v>105</v>
      </c>
      <c r="H1882" s="0" t="s">
        <v>105</v>
      </c>
      <c r="I1882" s="0" t="s">
        <v>106</v>
      </c>
      <c r="J1882" s="0" t="s">
        <v>6806</v>
      </c>
      <c r="K1882" s="0" t="s">
        <v>6807</v>
      </c>
      <c r="L1882" s="0" t="s">
        <v>6808</v>
      </c>
      <c r="M1882" s="0" t="s">
        <v>1261</v>
      </c>
      <c r="N1882" s="0" t="s">
        <v>132</v>
      </c>
      <c r="O1882" s="0" t="s">
        <v>107</v>
      </c>
      <c r="P1882" s="0" t="s">
        <v>107</v>
      </c>
      <c r="Q1882" s="0" t="s">
        <v>108</v>
      </c>
      <c r="R1882" s="0" t="s">
        <v>6822</v>
      </c>
      <c r="S1882" s="0" t="s">
        <v>6823</v>
      </c>
      <c r="T1882" s="0" t="s">
        <v>3604</v>
      </c>
      <c r="U1882" s="0" t="s">
        <v>3605</v>
      </c>
      <c r="V1882" s="0" t="s">
        <v>3606</v>
      </c>
      <c r="W1882" s="0" t="s">
        <v>3607</v>
      </c>
      <c r="X1882" s="0" t="s">
        <v>3608</v>
      </c>
      <c r="Y1882" s="0" t="s">
        <v>3605</v>
      </c>
      <c r="Z1882" s="0" t="s">
        <v>1261</v>
      </c>
      <c r="AA1882" s="0" t="s">
        <v>6811</v>
      </c>
      <c r="AB1882" s="0" t="s">
        <v>6812</v>
      </c>
      <c r="AC1882" s="0" t="s">
        <v>19</v>
      </c>
      <c r="AD1882" s="0" t="s">
        <v>19</v>
      </c>
      <c r="AE1882" s="0" t="s">
        <v>61</v>
      </c>
      <c r="AF1882" s="0" t="s">
        <v>6813</v>
      </c>
      <c r="AG1882" s="0" t="s">
        <v>6814</v>
      </c>
      <c r="AH1882" s="0" t="s">
        <v>22</v>
      </c>
      <c r="AI1882" s="0" t="s">
        <v>22</v>
      </c>
      <c r="AJ1882" s="0" t="s">
        <v>6813</v>
      </c>
      <c r="AK1882" s="0" t="s">
        <v>6814</v>
      </c>
    </row>
    <row customHeight="1" ht="11.25">
      <c r="A1883" s="0" t="s">
        <v>22</v>
      </c>
      <c r="B1883" s="0" t="s">
        <v>48</v>
      </c>
      <c r="C1883" s="0" t="s">
        <v>50</v>
      </c>
      <c r="D1883" s="0" t="s">
        <v>22</v>
      </c>
      <c r="E1883" s="0" t="s">
        <v>6805</v>
      </c>
      <c r="F1883" s="0" t="s">
        <v>1306</v>
      </c>
      <c r="G1883" s="0" t="s">
        <v>105</v>
      </c>
      <c r="H1883" s="0" t="s">
        <v>105</v>
      </c>
      <c r="I1883" s="0" t="s">
        <v>106</v>
      </c>
      <c r="J1883" s="0" t="s">
        <v>6806</v>
      </c>
      <c r="K1883" s="0" t="s">
        <v>6807</v>
      </c>
      <c r="L1883" s="0" t="s">
        <v>6808</v>
      </c>
      <c r="M1883" s="0" t="s">
        <v>1261</v>
      </c>
      <c r="N1883" s="0" t="s">
        <v>132</v>
      </c>
      <c r="O1883" s="0" t="s">
        <v>107</v>
      </c>
      <c r="P1883" s="0" t="s">
        <v>107</v>
      </c>
      <c r="Q1883" s="0" t="s">
        <v>108</v>
      </c>
      <c r="R1883" s="0" t="s">
        <v>6822</v>
      </c>
      <c r="S1883" s="0" t="s">
        <v>6823</v>
      </c>
      <c r="T1883" s="0" t="s">
        <v>3604</v>
      </c>
      <c r="U1883" s="0" t="s">
        <v>3605</v>
      </c>
      <c r="V1883" s="0" t="s">
        <v>3606</v>
      </c>
      <c r="W1883" s="0" t="s">
        <v>3607</v>
      </c>
      <c r="X1883" s="0" t="s">
        <v>3608</v>
      </c>
      <c r="Y1883" s="0" t="s">
        <v>3605</v>
      </c>
      <c r="Z1883" s="0" t="s">
        <v>1261</v>
      </c>
      <c r="AA1883" s="0" t="s">
        <v>6811</v>
      </c>
      <c r="AB1883" s="0" t="s">
        <v>6812</v>
      </c>
      <c r="AC1883" s="0" t="s">
        <v>19</v>
      </c>
      <c r="AD1883" s="0" t="s">
        <v>19</v>
      </c>
      <c r="AE1883" s="0" t="s">
        <v>61</v>
      </c>
      <c r="AF1883" s="0" t="s">
        <v>6813</v>
      </c>
      <c r="AG1883" s="0" t="s">
        <v>6814</v>
      </c>
      <c r="AH1883" s="0" t="s">
        <v>22</v>
      </c>
      <c r="AI1883" s="0" t="s">
        <v>22</v>
      </c>
      <c r="AJ1883" s="0" t="s">
        <v>6813</v>
      </c>
      <c r="AK1883" s="0" t="s">
        <v>6814</v>
      </c>
    </row>
    <row customHeight="1" ht="11.25">
      <c r="A1884" s="0" t="s">
        <v>22</v>
      </c>
      <c r="B1884" s="0" t="s">
        <v>48</v>
      </c>
      <c r="C1884" s="0" t="s">
        <v>50</v>
      </c>
      <c r="D1884" s="0" t="s">
        <v>22</v>
      </c>
      <c r="E1884" s="0" t="s">
        <v>6805</v>
      </c>
      <c r="F1884" s="0" t="s">
        <v>1306</v>
      </c>
      <c r="G1884" s="0" t="s">
        <v>105</v>
      </c>
      <c r="H1884" s="0" t="s">
        <v>105</v>
      </c>
      <c r="I1884" s="0" t="s">
        <v>106</v>
      </c>
      <c r="J1884" s="0" t="s">
        <v>6806</v>
      </c>
      <c r="K1884" s="0" t="s">
        <v>6807</v>
      </c>
      <c r="L1884" s="0" t="s">
        <v>6808</v>
      </c>
      <c r="M1884" s="0" t="s">
        <v>1261</v>
      </c>
      <c r="N1884" s="0" t="s">
        <v>124</v>
      </c>
      <c r="O1884" s="0" t="s">
        <v>192</v>
      </c>
      <c r="P1884" s="0" t="s">
        <v>192</v>
      </c>
      <c r="Q1884" s="0" t="s">
        <v>193</v>
      </c>
      <c r="R1884" s="0" t="s">
        <v>6824</v>
      </c>
      <c r="S1884" s="0" t="s">
        <v>6825</v>
      </c>
      <c r="T1884" s="0" t="s">
        <v>3604</v>
      </c>
      <c r="U1884" s="0" t="s">
        <v>3605</v>
      </c>
      <c r="V1884" s="0" t="s">
        <v>3606</v>
      </c>
      <c r="W1884" s="0" t="s">
        <v>3607</v>
      </c>
      <c r="X1884" s="0" t="s">
        <v>3608</v>
      </c>
      <c r="Y1884" s="0" t="s">
        <v>3605</v>
      </c>
      <c r="Z1884" s="0" t="s">
        <v>1261</v>
      </c>
      <c r="AA1884" s="0" t="s">
        <v>6811</v>
      </c>
      <c r="AB1884" s="0" t="s">
        <v>6812</v>
      </c>
      <c r="AC1884" s="0" t="s">
        <v>19</v>
      </c>
      <c r="AD1884" s="0" t="s">
        <v>19</v>
      </c>
      <c r="AE1884" s="0" t="s">
        <v>61</v>
      </c>
      <c r="AF1884" s="0" t="s">
        <v>6813</v>
      </c>
      <c r="AG1884" s="0" t="s">
        <v>6814</v>
      </c>
      <c r="AH1884" s="0" t="s">
        <v>22</v>
      </c>
      <c r="AI1884" s="0" t="s">
        <v>22</v>
      </c>
      <c r="AJ1884" s="0" t="s">
        <v>6813</v>
      </c>
      <c r="AK1884" s="0" t="s">
        <v>6814</v>
      </c>
    </row>
    <row customHeight="1" ht="11.25">
      <c r="A1885" s="0" t="s">
        <v>22</v>
      </c>
      <c r="B1885" s="0" t="s">
        <v>48</v>
      </c>
      <c r="C1885" s="0" t="s">
        <v>50</v>
      </c>
      <c r="D1885" s="0" t="s">
        <v>22</v>
      </c>
      <c r="E1885" s="0" t="s">
        <v>6805</v>
      </c>
      <c r="F1885" s="0" t="s">
        <v>1306</v>
      </c>
      <c r="G1885" s="0" t="s">
        <v>105</v>
      </c>
      <c r="H1885" s="0" t="s">
        <v>105</v>
      </c>
      <c r="I1885" s="0" t="s">
        <v>106</v>
      </c>
      <c r="J1885" s="0" t="s">
        <v>6806</v>
      </c>
      <c r="K1885" s="0" t="s">
        <v>6807</v>
      </c>
      <c r="L1885" s="0" t="s">
        <v>6808</v>
      </c>
      <c r="M1885" s="0" t="s">
        <v>1261</v>
      </c>
      <c r="N1885" s="0" t="s">
        <v>124</v>
      </c>
      <c r="O1885" s="0" t="s">
        <v>192</v>
      </c>
      <c r="P1885" s="0" t="s">
        <v>192</v>
      </c>
      <c r="Q1885" s="0" t="s">
        <v>193</v>
      </c>
      <c r="R1885" s="0" t="s">
        <v>6824</v>
      </c>
      <c r="S1885" s="0" t="s">
        <v>6825</v>
      </c>
      <c r="T1885" s="0" t="s">
        <v>3604</v>
      </c>
      <c r="U1885" s="0" t="s">
        <v>3605</v>
      </c>
      <c r="V1885" s="0" t="s">
        <v>3606</v>
      </c>
      <c r="W1885" s="0" t="s">
        <v>3607</v>
      </c>
      <c r="X1885" s="0" t="s">
        <v>3608</v>
      </c>
      <c r="Y1885" s="0" t="s">
        <v>3605</v>
      </c>
      <c r="Z1885" s="0" t="s">
        <v>1261</v>
      </c>
      <c r="AA1885" s="0" t="s">
        <v>6811</v>
      </c>
      <c r="AB1885" s="0" t="s">
        <v>6812</v>
      </c>
      <c r="AC1885" s="0" t="s">
        <v>19</v>
      </c>
      <c r="AD1885" s="0" t="s">
        <v>19</v>
      </c>
      <c r="AE1885" s="0" t="s">
        <v>61</v>
      </c>
      <c r="AF1885" s="0" t="s">
        <v>6813</v>
      </c>
      <c r="AG1885" s="0" t="s">
        <v>6814</v>
      </c>
      <c r="AH1885" s="0" t="s">
        <v>22</v>
      </c>
      <c r="AI1885" s="0" t="s">
        <v>22</v>
      </c>
      <c r="AJ1885" s="0" t="s">
        <v>6813</v>
      </c>
      <c r="AK1885" s="0" t="s">
        <v>6814</v>
      </c>
    </row>
    <row customHeight="1" ht="11.25">
      <c r="A1886" s="0" t="s">
        <v>22</v>
      </c>
      <c r="B1886" s="0" t="s">
        <v>48</v>
      </c>
      <c r="C1886" s="0" t="s">
        <v>50</v>
      </c>
      <c r="D1886" s="0" t="s">
        <v>22</v>
      </c>
      <c r="E1886" s="0" t="s">
        <v>6805</v>
      </c>
      <c r="F1886" s="0" t="s">
        <v>1306</v>
      </c>
      <c r="G1886" s="0" t="s">
        <v>105</v>
      </c>
      <c r="H1886" s="0" t="s">
        <v>105</v>
      </c>
      <c r="I1886" s="0" t="s">
        <v>106</v>
      </c>
      <c r="J1886" s="0" t="s">
        <v>6806</v>
      </c>
      <c r="K1886" s="0" t="s">
        <v>6807</v>
      </c>
      <c r="L1886" s="0" t="s">
        <v>6808</v>
      </c>
      <c r="M1886" s="0" t="s">
        <v>1261</v>
      </c>
      <c r="N1886" s="0" t="s">
        <v>117</v>
      </c>
      <c r="O1886" s="0" t="s">
        <v>192</v>
      </c>
      <c r="P1886" s="0" t="s">
        <v>192</v>
      </c>
      <c r="Q1886" s="0" t="s">
        <v>193</v>
      </c>
      <c r="R1886" s="0" t="s">
        <v>6826</v>
      </c>
      <c r="S1886" s="0" t="s">
        <v>6827</v>
      </c>
      <c r="T1886" s="0" t="s">
        <v>3604</v>
      </c>
      <c r="U1886" s="0" t="s">
        <v>3605</v>
      </c>
      <c r="V1886" s="0" t="s">
        <v>3606</v>
      </c>
      <c r="W1886" s="0" t="s">
        <v>3607</v>
      </c>
      <c r="X1886" s="0" t="s">
        <v>3608</v>
      </c>
      <c r="Y1886" s="0" t="s">
        <v>3605</v>
      </c>
      <c r="Z1886" s="0" t="s">
        <v>1261</v>
      </c>
      <c r="AA1886" s="0" t="s">
        <v>6811</v>
      </c>
      <c r="AB1886" s="0" t="s">
        <v>6812</v>
      </c>
      <c r="AC1886" s="0" t="s">
        <v>19</v>
      </c>
      <c r="AD1886" s="0" t="s">
        <v>19</v>
      </c>
      <c r="AE1886" s="0" t="s">
        <v>61</v>
      </c>
      <c r="AF1886" s="0" t="s">
        <v>6813</v>
      </c>
      <c r="AG1886" s="0" t="s">
        <v>6814</v>
      </c>
      <c r="AH1886" s="0" t="s">
        <v>22</v>
      </c>
      <c r="AI1886" s="0" t="s">
        <v>22</v>
      </c>
      <c r="AJ1886" s="0" t="s">
        <v>6813</v>
      </c>
      <c r="AK1886" s="0" t="s">
        <v>6814</v>
      </c>
    </row>
    <row customHeight="1" ht="11.25">
      <c r="A1887" s="0" t="s">
        <v>22</v>
      </c>
      <c r="B1887" s="0" t="s">
        <v>48</v>
      </c>
      <c r="C1887" s="0" t="s">
        <v>50</v>
      </c>
      <c r="D1887" s="0" t="s">
        <v>22</v>
      </c>
      <c r="E1887" s="0" t="s">
        <v>6805</v>
      </c>
      <c r="F1887" s="0" t="s">
        <v>1306</v>
      </c>
      <c r="G1887" s="0" t="s">
        <v>105</v>
      </c>
      <c r="H1887" s="0" t="s">
        <v>105</v>
      </c>
      <c r="I1887" s="0" t="s">
        <v>106</v>
      </c>
      <c r="J1887" s="0" t="s">
        <v>6806</v>
      </c>
      <c r="K1887" s="0" t="s">
        <v>6807</v>
      </c>
      <c r="L1887" s="0" t="s">
        <v>6808</v>
      </c>
      <c r="M1887" s="0" t="s">
        <v>1261</v>
      </c>
      <c r="N1887" s="0" t="s">
        <v>117</v>
      </c>
      <c r="O1887" s="0" t="s">
        <v>192</v>
      </c>
      <c r="P1887" s="0" t="s">
        <v>192</v>
      </c>
      <c r="Q1887" s="0" t="s">
        <v>193</v>
      </c>
      <c r="R1887" s="0" t="s">
        <v>6826</v>
      </c>
      <c r="S1887" s="0" t="s">
        <v>6827</v>
      </c>
      <c r="T1887" s="0" t="s">
        <v>3604</v>
      </c>
      <c r="U1887" s="0" t="s">
        <v>3605</v>
      </c>
      <c r="V1887" s="0" t="s">
        <v>3606</v>
      </c>
      <c r="W1887" s="0" t="s">
        <v>3607</v>
      </c>
      <c r="X1887" s="0" t="s">
        <v>3608</v>
      </c>
      <c r="Y1887" s="0" t="s">
        <v>3605</v>
      </c>
      <c r="Z1887" s="0" t="s">
        <v>1261</v>
      </c>
      <c r="AA1887" s="0" t="s">
        <v>6811</v>
      </c>
      <c r="AB1887" s="0" t="s">
        <v>6812</v>
      </c>
      <c r="AC1887" s="0" t="s">
        <v>19</v>
      </c>
      <c r="AD1887" s="0" t="s">
        <v>19</v>
      </c>
      <c r="AE1887" s="0" t="s">
        <v>61</v>
      </c>
      <c r="AF1887" s="0" t="s">
        <v>6813</v>
      </c>
      <c r="AG1887" s="0" t="s">
        <v>6814</v>
      </c>
      <c r="AH1887" s="0" t="s">
        <v>22</v>
      </c>
      <c r="AI1887" s="0" t="s">
        <v>22</v>
      </c>
      <c r="AJ1887" s="0" t="s">
        <v>6813</v>
      </c>
      <c r="AK1887" s="0" t="s">
        <v>6814</v>
      </c>
    </row>
    <row customHeight="1" ht="11.25">
      <c r="A1888" s="0" t="s">
        <v>22</v>
      </c>
      <c r="B1888" s="0" t="s">
        <v>48</v>
      </c>
      <c r="C1888" s="0" t="s">
        <v>50</v>
      </c>
      <c r="D1888" s="0" t="s">
        <v>22</v>
      </c>
      <c r="E1888" s="0" t="s">
        <v>6805</v>
      </c>
      <c r="F1888" s="0" t="s">
        <v>1306</v>
      </c>
      <c r="G1888" s="0" t="s">
        <v>105</v>
      </c>
      <c r="H1888" s="0" t="s">
        <v>105</v>
      </c>
      <c r="I1888" s="0" t="s">
        <v>106</v>
      </c>
      <c r="J1888" s="0" t="s">
        <v>6806</v>
      </c>
      <c r="K1888" s="0" t="s">
        <v>6807</v>
      </c>
      <c r="L1888" s="0" t="s">
        <v>6808</v>
      </c>
      <c r="M1888" s="0" t="s">
        <v>1261</v>
      </c>
      <c r="N1888" s="0" t="s">
        <v>127</v>
      </c>
      <c r="O1888" s="0" t="s">
        <v>192</v>
      </c>
      <c r="P1888" s="0" t="s">
        <v>192</v>
      </c>
      <c r="Q1888" s="0" t="s">
        <v>193</v>
      </c>
      <c r="R1888" s="0" t="s">
        <v>6828</v>
      </c>
      <c r="S1888" s="0" t="s">
        <v>6829</v>
      </c>
      <c r="T1888" s="0" t="s">
        <v>3604</v>
      </c>
      <c r="U1888" s="0" t="s">
        <v>3605</v>
      </c>
      <c r="V1888" s="0" t="s">
        <v>3606</v>
      </c>
      <c r="W1888" s="0" t="s">
        <v>3607</v>
      </c>
      <c r="X1888" s="0" t="s">
        <v>3608</v>
      </c>
      <c r="Y1888" s="0" t="s">
        <v>3605</v>
      </c>
      <c r="Z1888" s="0" t="s">
        <v>1261</v>
      </c>
      <c r="AA1888" s="0" t="s">
        <v>6811</v>
      </c>
      <c r="AB1888" s="0" t="s">
        <v>6812</v>
      </c>
      <c r="AC1888" s="0" t="s">
        <v>19</v>
      </c>
      <c r="AD1888" s="0" t="s">
        <v>19</v>
      </c>
      <c r="AE1888" s="0" t="s">
        <v>61</v>
      </c>
      <c r="AF1888" s="0" t="s">
        <v>6813</v>
      </c>
      <c r="AG1888" s="0" t="s">
        <v>6814</v>
      </c>
      <c r="AH1888" s="0" t="s">
        <v>22</v>
      </c>
      <c r="AI1888" s="0" t="s">
        <v>22</v>
      </c>
      <c r="AJ1888" s="0" t="s">
        <v>6813</v>
      </c>
      <c r="AK1888" s="0" t="s">
        <v>6814</v>
      </c>
    </row>
    <row customHeight="1" ht="11.25">
      <c r="A1889" s="0" t="s">
        <v>22</v>
      </c>
      <c r="B1889" s="0" t="s">
        <v>48</v>
      </c>
      <c r="C1889" s="0" t="s">
        <v>50</v>
      </c>
      <c r="D1889" s="0" t="s">
        <v>22</v>
      </c>
      <c r="E1889" s="0" t="s">
        <v>6805</v>
      </c>
      <c r="F1889" s="0" t="s">
        <v>1306</v>
      </c>
      <c r="G1889" s="0" t="s">
        <v>105</v>
      </c>
      <c r="H1889" s="0" t="s">
        <v>105</v>
      </c>
      <c r="I1889" s="0" t="s">
        <v>106</v>
      </c>
      <c r="J1889" s="0" t="s">
        <v>6806</v>
      </c>
      <c r="K1889" s="0" t="s">
        <v>6807</v>
      </c>
      <c r="L1889" s="0" t="s">
        <v>6808</v>
      </c>
      <c r="M1889" s="0" t="s">
        <v>1261</v>
      </c>
      <c r="N1889" s="0" t="s">
        <v>127</v>
      </c>
      <c r="O1889" s="0" t="s">
        <v>192</v>
      </c>
      <c r="P1889" s="0" t="s">
        <v>192</v>
      </c>
      <c r="Q1889" s="0" t="s">
        <v>193</v>
      </c>
      <c r="R1889" s="0" t="s">
        <v>6828</v>
      </c>
      <c r="S1889" s="0" t="s">
        <v>6829</v>
      </c>
      <c r="T1889" s="0" t="s">
        <v>3604</v>
      </c>
      <c r="U1889" s="0" t="s">
        <v>3605</v>
      </c>
      <c r="V1889" s="0" t="s">
        <v>3606</v>
      </c>
      <c r="W1889" s="0" t="s">
        <v>3607</v>
      </c>
      <c r="X1889" s="0" t="s">
        <v>3608</v>
      </c>
      <c r="Y1889" s="0" t="s">
        <v>3605</v>
      </c>
      <c r="Z1889" s="0" t="s">
        <v>1261</v>
      </c>
      <c r="AA1889" s="0" t="s">
        <v>6811</v>
      </c>
      <c r="AB1889" s="0" t="s">
        <v>6812</v>
      </c>
      <c r="AC1889" s="0" t="s">
        <v>19</v>
      </c>
      <c r="AD1889" s="0" t="s">
        <v>19</v>
      </c>
      <c r="AE1889" s="0" t="s">
        <v>61</v>
      </c>
      <c r="AF1889" s="0" t="s">
        <v>6813</v>
      </c>
      <c r="AG1889" s="0" t="s">
        <v>6814</v>
      </c>
      <c r="AH1889" s="0" t="s">
        <v>22</v>
      </c>
      <c r="AI1889" s="0" t="s">
        <v>22</v>
      </c>
      <c r="AJ1889" s="0" t="s">
        <v>6813</v>
      </c>
      <c r="AK1889" s="0" t="s">
        <v>6814</v>
      </c>
    </row>
    <row customHeight="1" ht="11.25">
      <c r="A1890" s="0" t="s">
        <v>22</v>
      </c>
      <c r="B1890" s="0" t="s">
        <v>48</v>
      </c>
      <c r="C1890" s="0" t="s">
        <v>50</v>
      </c>
      <c r="D1890" s="0" t="s">
        <v>22</v>
      </c>
      <c r="E1890" s="0" t="s">
        <v>6805</v>
      </c>
      <c r="F1890" s="0" t="s">
        <v>1306</v>
      </c>
      <c r="G1890" s="0" t="s">
        <v>105</v>
      </c>
      <c r="H1890" s="0" t="s">
        <v>105</v>
      </c>
      <c r="I1890" s="0" t="s">
        <v>106</v>
      </c>
      <c r="J1890" s="0" t="s">
        <v>6806</v>
      </c>
      <c r="K1890" s="0" t="s">
        <v>6807</v>
      </c>
      <c r="L1890" s="0" t="s">
        <v>6808</v>
      </c>
      <c r="M1890" s="0" t="s">
        <v>1261</v>
      </c>
      <c r="N1890" s="0" t="s">
        <v>114</v>
      </c>
      <c r="O1890" s="0" t="s">
        <v>192</v>
      </c>
      <c r="P1890" s="0" t="s">
        <v>192</v>
      </c>
      <c r="Q1890" s="0" t="s">
        <v>193</v>
      </c>
      <c r="R1890" s="0" t="s">
        <v>6830</v>
      </c>
      <c r="S1890" s="0" t="s">
        <v>6831</v>
      </c>
      <c r="T1890" s="0" t="s">
        <v>3604</v>
      </c>
      <c r="U1890" s="0" t="s">
        <v>3605</v>
      </c>
      <c r="V1890" s="0" t="s">
        <v>3606</v>
      </c>
      <c r="W1890" s="0" t="s">
        <v>3607</v>
      </c>
      <c r="X1890" s="0" t="s">
        <v>3608</v>
      </c>
      <c r="Y1890" s="0" t="s">
        <v>3605</v>
      </c>
      <c r="Z1890" s="0" t="s">
        <v>1261</v>
      </c>
      <c r="AA1890" s="0" t="s">
        <v>6811</v>
      </c>
      <c r="AB1890" s="0" t="s">
        <v>6812</v>
      </c>
      <c r="AC1890" s="0" t="s">
        <v>19</v>
      </c>
      <c r="AD1890" s="0" t="s">
        <v>19</v>
      </c>
      <c r="AE1890" s="0" t="s">
        <v>61</v>
      </c>
      <c r="AF1890" s="0" t="s">
        <v>6813</v>
      </c>
      <c r="AG1890" s="0" t="s">
        <v>6814</v>
      </c>
      <c r="AH1890" s="0" t="s">
        <v>22</v>
      </c>
      <c r="AI1890" s="0" t="s">
        <v>22</v>
      </c>
      <c r="AJ1890" s="0" t="s">
        <v>6813</v>
      </c>
      <c r="AK1890" s="0" t="s">
        <v>6814</v>
      </c>
    </row>
    <row customHeight="1" ht="11.25">
      <c r="A1891" s="0" t="s">
        <v>22</v>
      </c>
      <c r="B1891" s="0" t="s">
        <v>48</v>
      </c>
      <c r="C1891" s="0" t="s">
        <v>50</v>
      </c>
      <c r="D1891" s="0" t="s">
        <v>22</v>
      </c>
      <c r="E1891" s="0" t="s">
        <v>6805</v>
      </c>
      <c r="F1891" s="0" t="s">
        <v>1306</v>
      </c>
      <c r="G1891" s="0" t="s">
        <v>105</v>
      </c>
      <c r="H1891" s="0" t="s">
        <v>105</v>
      </c>
      <c r="I1891" s="0" t="s">
        <v>106</v>
      </c>
      <c r="J1891" s="0" t="s">
        <v>6806</v>
      </c>
      <c r="K1891" s="0" t="s">
        <v>6807</v>
      </c>
      <c r="L1891" s="0" t="s">
        <v>6808</v>
      </c>
      <c r="M1891" s="0" t="s">
        <v>1261</v>
      </c>
      <c r="N1891" s="0" t="s">
        <v>114</v>
      </c>
      <c r="O1891" s="0" t="s">
        <v>192</v>
      </c>
      <c r="P1891" s="0" t="s">
        <v>192</v>
      </c>
      <c r="Q1891" s="0" t="s">
        <v>193</v>
      </c>
      <c r="R1891" s="0" t="s">
        <v>6830</v>
      </c>
      <c r="S1891" s="0" t="s">
        <v>6831</v>
      </c>
      <c r="T1891" s="0" t="s">
        <v>3604</v>
      </c>
      <c r="U1891" s="0" t="s">
        <v>3605</v>
      </c>
      <c r="V1891" s="0" t="s">
        <v>3606</v>
      </c>
      <c r="W1891" s="0" t="s">
        <v>3607</v>
      </c>
      <c r="X1891" s="0" t="s">
        <v>3608</v>
      </c>
      <c r="Y1891" s="0" t="s">
        <v>3605</v>
      </c>
      <c r="Z1891" s="0" t="s">
        <v>1261</v>
      </c>
      <c r="AA1891" s="0" t="s">
        <v>6811</v>
      </c>
      <c r="AB1891" s="0" t="s">
        <v>6812</v>
      </c>
      <c r="AC1891" s="0" t="s">
        <v>19</v>
      </c>
      <c r="AD1891" s="0" t="s">
        <v>19</v>
      </c>
      <c r="AE1891" s="0" t="s">
        <v>61</v>
      </c>
      <c r="AF1891" s="0" t="s">
        <v>6813</v>
      </c>
      <c r="AG1891" s="0" t="s">
        <v>6814</v>
      </c>
      <c r="AH1891" s="0" t="s">
        <v>22</v>
      </c>
      <c r="AI1891" s="0" t="s">
        <v>22</v>
      </c>
      <c r="AJ1891" s="0" t="s">
        <v>6813</v>
      </c>
      <c r="AK1891" s="0" t="s">
        <v>6814</v>
      </c>
    </row>
    <row customHeight="1" ht="11.25">
      <c r="A1892" s="0" t="s">
        <v>22</v>
      </c>
      <c r="B1892" s="0" t="s">
        <v>48</v>
      </c>
      <c r="C1892" s="0" t="s">
        <v>50</v>
      </c>
      <c r="D1892" s="0" t="s">
        <v>22</v>
      </c>
      <c r="E1892" s="0" t="s">
        <v>6805</v>
      </c>
      <c r="F1892" s="0" t="s">
        <v>1306</v>
      </c>
      <c r="G1892" s="0" t="s">
        <v>105</v>
      </c>
      <c r="H1892" s="0" t="s">
        <v>105</v>
      </c>
      <c r="I1892" s="0" t="s">
        <v>106</v>
      </c>
      <c r="J1892" s="0" t="s">
        <v>6806</v>
      </c>
      <c r="K1892" s="0" t="s">
        <v>6807</v>
      </c>
      <c r="L1892" s="0" t="s">
        <v>6808</v>
      </c>
      <c r="M1892" s="0" t="s">
        <v>1261</v>
      </c>
      <c r="N1892" s="0" t="s">
        <v>91</v>
      </c>
      <c r="O1892" s="0" t="s">
        <v>192</v>
      </c>
      <c r="P1892" s="0" t="s">
        <v>192</v>
      </c>
      <c r="Q1892" s="0" t="s">
        <v>193</v>
      </c>
      <c r="R1892" s="0" t="s">
        <v>6832</v>
      </c>
      <c r="S1892" s="0" t="s">
        <v>6833</v>
      </c>
      <c r="T1892" s="0" t="s">
        <v>3604</v>
      </c>
      <c r="U1892" s="0" t="s">
        <v>3605</v>
      </c>
      <c r="V1892" s="0" t="s">
        <v>3606</v>
      </c>
      <c r="W1892" s="0" t="s">
        <v>3607</v>
      </c>
      <c r="X1892" s="0" t="s">
        <v>3608</v>
      </c>
      <c r="Y1892" s="0" t="s">
        <v>3605</v>
      </c>
      <c r="Z1892" s="0" t="s">
        <v>1261</v>
      </c>
      <c r="AA1892" s="0" t="s">
        <v>6811</v>
      </c>
      <c r="AB1892" s="0" t="s">
        <v>6812</v>
      </c>
      <c r="AC1892" s="0" t="s">
        <v>19</v>
      </c>
      <c r="AD1892" s="0" t="s">
        <v>19</v>
      </c>
      <c r="AE1892" s="0" t="s">
        <v>61</v>
      </c>
      <c r="AF1892" s="0" t="s">
        <v>6813</v>
      </c>
      <c r="AG1892" s="0" t="s">
        <v>6814</v>
      </c>
      <c r="AH1892" s="0" t="s">
        <v>22</v>
      </c>
      <c r="AI1892" s="0" t="s">
        <v>22</v>
      </c>
      <c r="AJ1892" s="0" t="s">
        <v>6813</v>
      </c>
      <c r="AK1892" s="0" t="s">
        <v>6814</v>
      </c>
    </row>
    <row customHeight="1" ht="11.25">
      <c r="A1893" s="0" t="s">
        <v>22</v>
      </c>
      <c r="B1893" s="0" t="s">
        <v>48</v>
      </c>
      <c r="C1893" s="0" t="s">
        <v>50</v>
      </c>
      <c r="D1893" s="0" t="s">
        <v>22</v>
      </c>
      <c r="E1893" s="0" t="s">
        <v>6805</v>
      </c>
      <c r="F1893" s="0" t="s">
        <v>1306</v>
      </c>
      <c r="G1893" s="0" t="s">
        <v>105</v>
      </c>
      <c r="H1893" s="0" t="s">
        <v>105</v>
      </c>
      <c r="I1893" s="0" t="s">
        <v>106</v>
      </c>
      <c r="J1893" s="0" t="s">
        <v>6806</v>
      </c>
      <c r="K1893" s="0" t="s">
        <v>6807</v>
      </c>
      <c r="L1893" s="0" t="s">
        <v>6808</v>
      </c>
      <c r="M1893" s="0" t="s">
        <v>1261</v>
      </c>
      <c r="N1893" s="0" t="s">
        <v>91</v>
      </c>
      <c r="O1893" s="0" t="s">
        <v>192</v>
      </c>
      <c r="P1893" s="0" t="s">
        <v>192</v>
      </c>
      <c r="Q1893" s="0" t="s">
        <v>193</v>
      </c>
      <c r="R1893" s="0" t="s">
        <v>6832</v>
      </c>
      <c r="S1893" s="0" t="s">
        <v>6833</v>
      </c>
      <c r="T1893" s="0" t="s">
        <v>3604</v>
      </c>
      <c r="U1893" s="0" t="s">
        <v>3605</v>
      </c>
      <c r="V1893" s="0" t="s">
        <v>3606</v>
      </c>
      <c r="W1893" s="0" t="s">
        <v>3607</v>
      </c>
      <c r="X1893" s="0" t="s">
        <v>3608</v>
      </c>
      <c r="Y1893" s="0" t="s">
        <v>3605</v>
      </c>
      <c r="Z1893" s="0" t="s">
        <v>1261</v>
      </c>
      <c r="AA1893" s="0" t="s">
        <v>6811</v>
      </c>
      <c r="AB1893" s="0" t="s">
        <v>6812</v>
      </c>
      <c r="AC1893" s="0" t="s">
        <v>19</v>
      </c>
      <c r="AD1893" s="0" t="s">
        <v>19</v>
      </c>
      <c r="AE1893" s="0" t="s">
        <v>61</v>
      </c>
      <c r="AF1893" s="0" t="s">
        <v>6813</v>
      </c>
      <c r="AG1893" s="0" t="s">
        <v>6814</v>
      </c>
      <c r="AH1893" s="0" t="s">
        <v>22</v>
      </c>
      <c r="AI1893" s="0" t="s">
        <v>22</v>
      </c>
      <c r="AJ1893" s="0" t="s">
        <v>6813</v>
      </c>
      <c r="AK1893" s="0" t="s">
        <v>6814</v>
      </c>
    </row>
    <row customHeight="1" ht="11.25">
      <c r="A1894" s="0" t="s">
        <v>22</v>
      </c>
      <c r="B1894" s="0" t="s">
        <v>48</v>
      </c>
      <c r="C1894" s="0" t="s">
        <v>50</v>
      </c>
      <c r="D1894" s="0" t="s">
        <v>22</v>
      </c>
      <c r="E1894" s="0" t="s">
        <v>6805</v>
      </c>
      <c r="F1894" s="0" t="s">
        <v>1306</v>
      </c>
      <c r="G1894" s="0" t="s">
        <v>105</v>
      </c>
      <c r="H1894" s="0" t="s">
        <v>105</v>
      </c>
      <c r="I1894" s="0" t="s">
        <v>106</v>
      </c>
      <c r="J1894" s="0" t="s">
        <v>6806</v>
      </c>
      <c r="K1894" s="0" t="s">
        <v>6807</v>
      </c>
      <c r="L1894" s="0" t="s">
        <v>6808</v>
      </c>
      <c r="M1894" s="0" t="s">
        <v>1261</v>
      </c>
      <c r="N1894" s="0" t="s">
        <v>118</v>
      </c>
      <c r="O1894" s="0" t="s">
        <v>192</v>
      </c>
      <c r="P1894" s="0" t="s">
        <v>192</v>
      </c>
      <c r="Q1894" s="0" t="s">
        <v>193</v>
      </c>
      <c r="R1894" s="0" t="s">
        <v>6834</v>
      </c>
      <c r="S1894" s="0" t="s">
        <v>6835</v>
      </c>
      <c r="T1894" s="0" t="s">
        <v>3604</v>
      </c>
      <c r="U1894" s="0" t="s">
        <v>3605</v>
      </c>
      <c r="V1894" s="0" t="s">
        <v>3606</v>
      </c>
      <c r="W1894" s="0" t="s">
        <v>3607</v>
      </c>
      <c r="X1894" s="0" t="s">
        <v>3608</v>
      </c>
      <c r="Y1894" s="0" t="s">
        <v>3605</v>
      </c>
      <c r="Z1894" s="0" t="s">
        <v>1261</v>
      </c>
      <c r="AA1894" s="0" t="s">
        <v>6811</v>
      </c>
      <c r="AB1894" s="0" t="s">
        <v>6812</v>
      </c>
      <c r="AC1894" s="0" t="s">
        <v>19</v>
      </c>
      <c r="AD1894" s="0" t="s">
        <v>19</v>
      </c>
      <c r="AE1894" s="0" t="s">
        <v>61</v>
      </c>
      <c r="AF1894" s="0" t="s">
        <v>6813</v>
      </c>
      <c r="AG1894" s="0" t="s">
        <v>6814</v>
      </c>
      <c r="AH1894" s="0" t="s">
        <v>22</v>
      </c>
      <c r="AI1894" s="0" t="s">
        <v>22</v>
      </c>
      <c r="AJ1894" s="0" t="s">
        <v>6813</v>
      </c>
      <c r="AK1894" s="0" t="s">
        <v>6814</v>
      </c>
    </row>
    <row customHeight="1" ht="11.25">
      <c r="A1895" s="0" t="s">
        <v>22</v>
      </c>
      <c r="B1895" s="0" t="s">
        <v>48</v>
      </c>
      <c r="C1895" s="0" t="s">
        <v>50</v>
      </c>
      <c r="D1895" s="0" t="s">
        <v>22</v>
      </c>
      <c r="E1895" s="0" t="s">
        <v>6805</v>
      </c>
      <c r="F1895" s="0" t="s">
        <v>1306</v>
      </c>
      <c r="G1895" s="0" t="s">
        <v>105</v>
      </c>
      <c r="H1895" s="0" t="s">
        <v>105</v>
      </c>
      <c r="I1895" s="0" t="s">
        <v>106</v>
      </c>
      <c r="J1895" s="0" t="s">
        <v>6806</v>
      </c>
      <c r="K1895" s="0" t="s">
        <v>6807</v>
      </c>
      <c r="L1895" s="0" t="s">
        <v>6808</v>
      </c>
      <c r="M1895" s="0" t="s">
        <v>1261</v>
      </c>
      <c r="N1895" s="0" t="s">
        <v>118</v>
      </c>
      <c r="O1895" s="0" t="s">
        <v>192</v>
      </c>
      <c r="P1895" s="0" t="s">
        <v>192</v>
      </c>
      <c r="Q1895" s="0" t="s">
        <v>193</v>
      </c>
      <c r="R1895" s="0" t="s">
        <v>6834</v>
      </c>
      <c r="S1895" s="0" t="s">
        <v>6835</v>
      </c>
      <c r="T1895" s="0" t="s">
        <v>3604</v>
      </c>
      <c r="U1895" s="0" t="s">
        <v>3605</v>
      </c>
      <c r="V1895" s="0" t="s">
        <v>3606</v>
      </c>
      <c r="W1895" s="0" t="s">
        <v>3607</v>
      </c>
      <c r="X1895" s="0" t="s">
        <v>3608</v>
      </c>
      <c r="Y1895" s="0" t="s">
        <v>3605</v>
      </c>
      <c r="Z1895" s="0" t="s">
        <v>1261</v>
      </c>
      <c r="AA1895" s="0" t="s">
        <v>6811</v>
      </c>
      <c r="AB1895" s="0" t="s">
        <v>6812</v>
      </c>
      <c r="AC1895" s="0" t="s">
        <v>19</v>
      </c>
      <c r="AD1895" s="0" t="s">
        <v>19</v>
      </c>
      <c r="AE1895" s="0" t="s">
        <v>61</v>
      </c>
      <c r="AF1895" s="0" t="s">
        <v>6813</v>
      </c>
      <c r="AG1895" s="0" t="s">
        <v>6814</v>
      </c>
      <c r="AH1895" s="0" t="s">
        <v>22</v>
      </c>
      <c r="AI1895" s="0" t="s">
        <v>22</v>
      </c>
      <c r="AJ1895" s="0" t="s">
        <v>6813</v>
      </c>
      <c r="AK1895" s="0" t="s">
        <v>6814</v>
      </c>
    </row>
    <row customHeight="1" ht="11.25">
      <c r="A1896" s="0" t="s">
        <v>22</v>
      </c>
      <c r="B1896" s="0" t="s">
        <v>48</v>
      </c>
      <c r="C1896" s="0" t="s">
        <v>50</v>
      </c>
      <c r="D1896" s="0" t="s">
        <v>22</v>
      </c>
      <c r="E1896" s="0" t="s">
        <v>6805</v>
      </c>
      <c r="F1896" s="0" t="s">
        <v>1306</v>
      </c>
      <c r="G1896" s="0" t="s">
        <v>105</v>
      </c>
      <c r="H1896" s="0" t="s">
        <v>105</v>
      </c>
      <c r="I1896" s="0" t="s">
        <v>106</v>
      </c>
      <c r="J1896" s="0" t="s">
        <v>6806</v>
      </c>
      <c r="K1896" s="0" t="s">
        <v>6807</v>
      </c>
      <c r="L1896" s="0" t="s">
        <v>6808</v>
      </c>
      <c r="M1896" s="0" t="s">
        <v>1261</v>
      </c>
      <c r="N1896" s="0" t="s">
        <v>131</v>
      </c>
      <c r="O1896" s="0" t="s">
        <v>192</v>
      </c>
      <c r="P1896" s="0" t="s">
        <v>192</v>
      </c>
      <c r="Q1896" s="0" t="s">
        <v>193</v>
      </c>
      <c r="R1896" s="0" t="s">
        <v>6836</v>
      </c>
      <c r="S1896" s="0" t="s">
        <v>6837</v>
      </c>
      <c r="T1896" s="0" t="s">
        <v>3604</v>
      </c>
      <c r="U1896" s="0" t="s">
        <v>3605</v>
      </c>
      <c r="V1896" s="0" t="s">
        <v>3606</v>
      </c>
      <c r="W1896" s="0" t="s">
        <v>3607</v>
      </c>
      <c r="X1896" s="0" t="s">
        <v>3608</v>
      </c>
      <c r="Y1896" s="0" t="s">
        <v>3605</v>
      </c>
      <c r="Z1896" s="0" t="s">
        <v>1261</v>
      </c>
      <c r="AA1896" s="0" t="s">
        <v>6811</v>
      </c>
      <c r="AB1896" s="0" t="s">
        <v>6812</v>
      </c>
      <c r="AC1896" s="0" t="s">
        <v>19</v>
      </c>
      <c r="AD1896" s="0" t="s">
        <v>19</v>
      </c>
      <c r="AE1896" s="0" t="s">
        <v>61</v>
      </c>
      <c r="AF1896" s="0" t="s">
        <v>6813</v>
      </c>
      <c r="AG1896" s="0" t="s">
        <v>6814</v>
      </c>
      <c r="AH1896" s="0" t="s">
        <v>22</v>
      </c>
      <c r="AI1896" s="0" t="s">
        <v>22</v>
      </c>
      <c r="AJ1896" s="0" t="s">
        <v>6813</v>
      </c>
      <c r="AK1896" s="0" t="s">
        <v>6814</v>
      </c>
    </row>
    <row customHeight="1" ht="11.25">
      <c r="A1897" s="0" t="s">
        <v>22</v>
      </c>
      <c r="B1897" s="0" t="s">
        <v>48</v>
      </c>
      <c r="C1897" s="0" t="s">
        <v>50</v>
      </c>
      <c r="D1897" s="0" t="s">
        <v>22</v>
      </c>
      <c r="E1897" s="0" t="s">
        <v>6805</v>
      </c>
      <c r="F1897" s="0" t="s">
        <v>1306</v>
      </c>
      <c r="G1897" s="0" t="s">
        <v>105</v>
      </c>
      <c r="H1897" s="0" t="s">
        <v>105</v>
      </c>
      <c r="I1897" s="0" t="s">
        <v>106</v>
      </c>
      <c r="J1897" s="0" t="s">
        <v>6806</v>
      </c>
      <c r="K1897" s="0" t="s">
        <v>6807</v>
      </c>
      <c r="L1897" s="0" t="s">
        <v>6808</v>
      </c>
      <c r="M1897" s="0" t="s">
        <v>1261</v>
      </c>
      <c r="N1897" s="0" t="s">
        <v>131</v>
      </c>
      <c r="O1897" s="0" t="s">
        <v>192</v>
      </c>
      <c r="P1897" s="0" t="s">
        <v>192</v>
      </c>
      <c r="Q1897" s="0" t="s">
        <v>193</v>
      </c>
      <c r="R1897" s="0" t="s">
        <v>6836</v>
      </c>
      <c r="S1897" s="0" t="s">
        <v>6837</v>
      </c>
      <c r="T1897" s="0" t="s">
        <v>3604</v>
      </c>
      <c r="U1897" s="0" t="s">
        <v>3605</v>
      </c>
      <c r="V1897" s="0" t="s">
        <v>3606</v>
      </c>
      <c r="W1897" s="0" t="s">
        <v>3607</v>
      </c>
      <c r="X1897" s="0" t="s">
        <v>3608</v>
      </c>
      <c r="Y1897" s="0" t="s">
        <v>3605</v>
      </c>
      <c r="Z1897" s="0" t="s">
        <v>1261</v>
      </c>
      <c r="AA1897" s="0" t="s">
        <v>6811</v>
      </c>
      <c r="AB1897" s="0" t="s">
        <v>6812</v>
      </c>
      <c r="AC1897" s="0" t="s">
        <v>19</v>
      </c>
      <c r="AD1897" s="0" t="s">
        <v>19</v>
      </c>
      <c r="AE1897" s="0" t="s">
        <v>61</v>
      </c>
      <c r="AF1897" s="0" t="s">
        <v>6813</v>
      </c>
      <c r="AG1897" s="0" t="s">
        <v>6814</v>
      </c>
      <c r="AH1897" s="0" t="s">
        <v>22</v>
      </c>
      <c r="AI1897" s="0" t="s">
        <v>22</v>
      </c>
      <c r="AJ1897" s="0" t="s">
        <v>6813</v>
      </c>
      <c r="AK1897" s="0" t="s">
        <v>6814</v>
      </c>
    </row>
    <row customHeight="1" ht="11.25">
      <c r="A1898" s="0" t="s">
        <v>22</v>
      </c>
      <c r="B1898" s="0" t="s">
        <v>48</v>
      </c>
      <c r="C1898" s="0" t="s">
        <v>50</v>
      </c>
      <c r="D1898" s="0" t="s">
        <v>22</v>
      </c>
      <c r="E1898" s="0" t="s">
        <v>6805</v>
      </c>
      <c r="F1898" s="0" t="s">
        <v>1306</v>
      </c>
      <c r="G1898" s="0" t="s">
        <v>105</v>
      </c>
      <c r="H1898" s="0" t="s">
        <v>105</v>
      </c>
      <c r="I1898" s="0" t="s">
        <v>106</v>
      </c>
      <c r="J1898" s="0" t="s">
        <v>6806</v>
      </c>
      <c r="K1898" s="0" t="s">
        <v>6807</v>
      </c>
      <c r="L1898" s="0" t="s">
        <v>6808</v>
      </c>
      <c r="M1898" s="0" t="s">
        <v>1261</v>
      </c>
      <c r="N1898" s="0" t="s">
        <v>121</v>
      </c>
      <c r="O1898" s="0" t="s">
        <v>192</v>
      </c>
      <c r="P1898" s="0" t="s">
        <v>192</v>
      </c>
      <c r="Q1898" s="0" t="s">
        <v>193</v>
      </c>
      <c r="R1898" s="0" t="s">
        <v>6838</v>
      </c>
      <c r="S1898" s="0" t="s">
        <v>6839</v>
      </c>
      <c r="T1898" s="0" t="s">
        <v>3604</v>
      </c>
      <c r="U1898" s="0" t="s">
        <v>3605</v>
      </c>
      <c r="V1898" s="0" t="s">
        <v>3606</v>
      </c>
      <c r="W1898" s="0" t="s">
        <v>3607</v>
      </c>
      <c r="X1898" s="0" t="s">
        <v>3608</v>
      </c>
      <c r="Y1898" s="0" t="s">
        <v>3605</v>
      </c>
      <c r="Z1898" s="0" t="s">
        <v>1261</v>
      </c>
      <c r="AA1898" s="0" t="s">
        <v>6811</v>
      </c>
      <c r="AB1898" s="0" t="s">
        <v>6812</v>
      </c>
      <c r="AC1898" s="0" t="s">
        <v>19</v>
      </c>
      <c r="AD1898" s="0" t="s">
        <v>19</v>
      </c>
      <c r="AE1898" s="0" t="s">
        <v>61</v>
      </c>
      <c r="AF1898" s="0" t="s">
        <v>6813</v>
      </c>
      <c r="AG1898" s="0" t="s">
        <v>6814</v>
      </c>
      <c r="AH1898" s="0" t="s">
        <v>22</v>
      </c>
      <c r="AI1898" s="0" t="s">
        <v>22</v>
      </c>
      <c r="AJ1898" s="0" t="s">
        <v>6813</v>
      </c>
      <c r="AK1898" s="0" t="s">
        <v>6814</v>
      </c>
    </row>
    <row customHeight="1" ht="11.25">
      <c r="A1899" s="0" t="s">
        <v>22</v>
      </c>
      <c r="B1899" s="0" t="s">
        <v>48</v>
      </c>
      <c r="C1899" s="0" t="s">
        <v>50</v>
      </c>
      <c r="D1899" s="0" t="s">
        <v>22</v>
      </c>
      <c r="E1899" s="0" t="s">
        <v>6805</v>
      </c>
      <c r="F1899" s="0" t="s">
        <v>1306</v>
      </c>
      <c r="G1899" s="0" t="s">
        <v>105</v>
      </c>
      <c r="H1899" s="0" t="s">
        <v>105</v>
      </c>
      <c r="I1899" s="0" t="s">
        <v>106</v>
      </c>
      <c r="J1899" s="0" t="s">
        <v>6806</v>
      </c>
      <c r="K1899" s="0" t="s">
        <v>6807</v>
      </c>
      <c r="L1899" s="0" t="s">
        <v>6808</v>
      </c>
      <c r="M1899" s="0" t="s">
        <v>1261</v>
      </c>
      <c r="N1899" s="0" t="s">
        <v>121</v>
      </c>
      <c r="O1899" s="0" t="s">
        <v>192</v>
      </c>
      <c r="P1899" s="0" t="s">
        <v>192</v>
      </c>
      <c r="Q1899" s="0" t="s">
        <v>193</v>
      </c>
      <c r="R1899" s="0" t="s">
        <v>6838</v>
      </c>
      <c r="S1899" s="0" t="s">
        <v>6839</v>
      </c>
      <c r="T1899" s="0" t="s">
        <v>3604</v>
      </c>
      <c r="U1899" s="0" t="s">
        <v>3605</v>
      </c>
      <c r="V1899" s="0" t="s">
        <v>3606</v>
      </c>
      <c r="W1899" s="0" t="s">
        <v>3607</v>
      </c>
      <c r="X1899" s="0" t="s">
        <v>3608</v>
      </c>
      <c r="Y1899" s="0" t="s">
        <v>3605</v>
      </c>
      <c r="Z1899" s="0" t="s">
        <v>1261</v>
      </c>
      <c r="AA1899" s="0" t="s">
        <v>6811</v>
      </c>
      <c r="AB1899" s="0" t="s">
        <v>6812</v>
      </c>
      <c r="AC1899" s="0" t="s">
        <v>19</v>
      </c>
      <c r="AD1899" s="0" t="s">
        <v>19</v>
      </c>
      <c r="AE1899" s="0" t="s">
        <v>61</v>
      </c>
      <c r="AF1899" s="0" t="s">
        <v>6813</v>
      </c>
      <c r="AG1899" s="0" t="s">
        <v>6814</v>
      </c>
      <c r="AH1899" s="0" t="s">
        <v>22</v>
      </c>
      <c r="AI1899" s="0" t="s">
        <v>22</v>
      </c>
      <c r="AJ1899" s="0" t="s">
        <v>6813</v>
      </c>
      <c r="AK1899" s="0" t="s">
        <v>6814</v>
      </c>
    </row>
    <row customHeight="1" ht="11.25">
      <c r="A1900" s="0" t="s">
        <v>22</v>
      </c>
      <c r="B1900" s="0" t="s">
        <v>48</v>
      </c>
      <c r="C1900" s="0" t="s">
        <v>50</v>
      </c>
      <c r="D1900" s="0" t="s">
        <v>22</v>
      </c>
      <c r="E1900" s="0" t="s">
        <v>6805</v>
      </c>
      <c r="F1900" s="0" t="s">
        <v>1306</v>
      </c>
      <c r="G1900" s="0" t="s">
        <v>105</v>
      </c>
      <c r="H1900" s="0" t="s">
        <v>105</v>
      </c>
      <c r="I1900" s="0" t="s">
        <v>106</v>
      </c>
      <c r="J1900" s="0" t="s">
        <v>6806</v>
      </c>
      <c r="K1900" s="0" t="s">
        <v>6807</v>
      </c>
      <c r="L1900" s="0" t="s">
        <v>6808</v>
      </c>
      <c r="M1900" s="0" t="s">
        <v>1261</v>
      </c>
      <c r="N1900" s="0" t="s">
        <v>92</v>
      </c>
      <c r="O1900" s="0" t="s">
        <v>192</v>
      </c>
      <c r="P1900" s="0" t="s">
        <v>192</v>
      </c>
      <c r="Q1900" s="0" t="s">
        <v>193</v>
      </c>
      <c r="R1900" s="0" t="s">
        <v>6840</v>
      </c>
      <c r="S1900" s="0" t="s">
        <v>6841</v>
      </c>
      <c r="T1900" s="0" t="s">
        <v>3604</v>
      </c>
      <c r="U1900" s="0" t="s">
        <v>3605</v>
      </c>
      <c r="V1900" s="0" t="s">
        <v>3606</v>
      </c>
      <c r="W1900" s="0" t="s">
        <v>3607</v>
      </c>
      <c r="X1900" s="0" t="s">
        <v>3608</v>
      </c>
      <c r="Y1900" s="0" t="s">
        <v>3605</v>
      </c>
      <c r="Z1900" s="0" t="s">
        <v>1261</v>
      </c>
      <c r="AA1900" s="0" t="s">
        <v>6811</v>
      </c>
      <c r="AB1900" s="0" t="s">
        <v>6812</v>
      </c>
      <c r="AC1900" s="0" t="s">
        <v>19</v>
      </c>
      <c r="AD1900" s="0" t="s">
        <v>19</v>
      </c>
      <c r="AE1900" s="0" t="s">
        <v>61</v>
      </c>
      <c r="AF1900" s="0" t="s">
        <v>6813</v>
      </c>
      <c r="AG1900" s="0" t="s">
        <v>6814</v>
      </c>
      <c r="AH1900" s="0" t="s">
        <v>22</v>
      </c>
      <c r="AI1900" s="0" t="s">
        <v>22</v>
      </c>
      <c r="AJ1900" s="0" t="s">
        <v>6813</v>
      </c>
      <c r="AK1900" s="0" t="s">
        <v>6814</v>
      </c>
    </row>
    <row customHeight="1" ht="11.25">
      <c r="A1901" s="0" t="s">
        <v>22</v>
      </c>
      <c r="B1901" s="0" t="s">
        <v>48</v>
      </c>
      <c r="C1901" s="0" t="s">
        <v>50</v>
      </c>
      <c r="D1901" s="0" t="s">
        <v>22</v>
      </c>
      <c r="E1901" s="0" t="s">
        <v>6805</v>
      </c>
      <c r="F1901" s="0" t="s">
        <v>1306</v>
      </c>
      <c r="G1901" s="0" t="s">
        <v>105</v>
      </c>
      <c r="H1901" s="0" t="s">
        <v>105</v>
      </c>
      <c r="I1901" s="0" t="s">
        <v>106</v>
      </c>
      <c r="J1901" s="0" t="s">
        <v>6806</v>
      </c>
      <c r="K1901" s="0" t="s">
        <v>6807</v>
      </c>
      <c r="L1901" s="0" t="s">
        <v>6808</v>
      </c>
      <c r="M1901" s="0" t="s">
        <v>1261</v>
      </c>
      <c r="N1901" s="0" t="s">
        <v>92</v>
      </c>
      <c r="O1901" s="0" t="s">
        <v>192</v>
      </c>
      <c r="P1901" s="0" t="s">
        <v>192</v>
      </c>
      <c r="Q1901" s="0" t="s">
        <v>193</v>
      </c>
      <c r="R1901" s="0" t="s">
        <v>6840</v>
      </c>
      <c r="S1901" s="0" t="s">
        <v>6841</v>
      </c>
      <c r="T1901" s="0" t="s">
        <v>3604</v>
      </c>
      <c r="U1901" s="0" t="s">
        <v>3605</v>
      </c>
      <c r="V1901" s="0" t="s">
        <v>3606</v>
      </c>
      <c r="W1901" s="0" t="s">
        <v>3607</v>
      </c>
      <c r="X1901" s="0" t="s">
        <v>3608</v>
      </c>
      <c r="Y1901" s="0" t="s">
        <v>3605</v>
      </c>
      <c r="Z1901" s="0" t="s">
        <v>1261</v>
      </c>
      <c r="AA1901" s="0" t="s">
        <v>6811</v>
      </c>
      <c r="AB1901" s="0" t="s">
        <v>6812</v>
      </c>
      <c r="AC1901" s="0" t="s">
        <v>19</v>
      </c>
      <c r="AD1901" s="0" t="s">
        <v>19</v>
      </c>
      <c r="AE1901" s="0" t="s">
        <v>61</v>
      </c>
      <c r="AF1901" s="0" t="s">
        <v>6813</v>
      </c>
      <c r="AG1901" s="0" t="s">
        <v>6814</v>
      </c>
      <c r="AH1901" s="0" t="s">
        <v>22</v>
      </c>
      <c r="AI1901" s="0" t="s">
        <v>22</v>
      </c>
      <c r="AJ1901" s="0" t="s">
        <v>6813</v>
      </c>
      <c r="AK1901" s="0" t="s">
        <v>6814</v>
      </c>
    </row>
    <row customHeight="1" ht="11.25">
      <c r="A1902" s="0" t="s">
        <v>22</v>
      </c>
      <c r="B1902" s="0" t="s">
        <v>48</v>
      </c>
      <c r="C1902" s="0" t="s">
        <v>50</v>
      </c>
      <c r="D1902" s="0" t="s">
        <v>22</v>
      </c>
      <c r="E1902" s="0" t="s">
        <v>6842</v>
      </c>
      <c r="F1902" s="0" t="s">
        <v>1306</v>
      </c>
      <c r="G1902" s="0" t="s">
        <v>1548</v>
      </c>
      <c r="H1902" s="0" t="s">
        <v>1548</v>
      </c>
      <c r="I1902" s="0" t="s">
        <v>1549</v>
      </c>
      <c r="J1902" s="0" t="s">
        <v>6843</v>
      </c>
      <c r="K1902" s="0" t="s">
        <v>6844</v>
      </c>
      <c r="L1902" s="0" t="s">
        <v>6845</v>
      </c>
      <c r="M1902" s="0" t="s">
        <v>1261</v>
      </c>
      <c r="N1902" s="0" t="s">
        <v>98</v>
      </c>
      <c r="O1902" s="0" t="s">
        <v>1548</v>
      </c>
      <c r="P1902" s="0" t="s">
        <v>1548</v>
      </c>
      <c r="Q1902" s="0" t="s">
        <v>1549</v>
      </c>
      <c r="R1902" s="0" t="s">
        <v>6843</v>
      </c>
      <c r="S1902" s="0" t="s">
        <v>6844</v>
      </c>
      <c r="T1902" s="0" t="s">
        <v>3604</v>
      </c>
      <c r="U1902" s="0" t="s">
        <v>3605</v>
      </c>
      <c r="V1902" s="0" t="s">
        <v>3606</v>
      </c>
      <c r="W1902" s="0" t="s">
        <v>3607</v>
      </c>
      <c r="X1902" s="0" t="s">
        <v>3608</v>
      </c>
      <c r="Y1902" s="0" t="s">
        <v>3605</v>
      </c>
      <c r="Z1902" s="0" t="s">
        <v>1261</v>
      </c>
      <c r="AA1902" s="0" t="s">
        <v>6846</v>
      </c>
      <c r="AB1902" s="0" t="s">
        <v>6847</v>
      </c>
      <c r="AC1902" s="0" t="s">
        <v>19</v>
      </c>
      <c r="AD1902" s="0" t="s">
        <v>19</v>
      </c>
      <c r="AE1902" s="0" t="s">
        <v>61</v>
      </c>
      <c r="AF1902" s="0" t="s">
        <v>5375</v>
      </c>
      <c r="AG1902" s="0" t="s">
        <v>3827</v>
      </c>
      <c r="AH1902" s="0" t="s">
        <v>22</v>
      </c>
      <c r="AI1902" s="0" t="s">
        <v>22</v>
      </c>
      <c r="AJ1902" s="0" t="s">
        <v>5375</v>
      </c>
      <c r="AK1902" s="0" t="s">
        <v>6848</v>
      </c>
    </row>
    <row customHeight="1" ht="11.25">
      <c r="A1903" s="0" t="s">
        <v>22</v>
      </c>
      <c r="B1903" s="0" t="s">
        <v>48</v>
      </c>
      <c r="C1903" s="0" t="s">
        <v>50</v>
      </c>
      <c r="D1903" s="0" t="s">
        <v>22</v>
      </c>
      <c r="E1903" s="0" t="s">
        <v>6842</v>
      </c>
      <c r="F1903" s="0" t="s">
        <v>1306</v>
      </c>
      <c r="G1903" s="0" t="s">
        <v>1548</v>
      </c>
      <c r="H1903" s="0" t="s">
        <v>1548</v>
      </c>
      <c r="I1903" s="0" t="s">
        <v>1549</v>
      </c>
      <c r="J1903" s="0" t="s">
        <v>6843</v>
      </c>
      <c r="K1903" s="0" t="s">
        <v>6844</v>
      </c>
      <c r="L1903" s="0" t="s">
        <v>6845</v>
      </c>
      <c r="M1903" s="0" t="s">
        <v>1261</v>
      </c>
      <c r="N1903" s="0" t="s">
        <v>101</v>
      </c>
      <c r="O1903" s="0" t="s">
        <v>1548</v>
      </c>
      <c r="P1903" s="0" t="s">
        <v>1548</v>
      </c>
      <c r="Q1903" s="0" t="s">
        <v>1549</v>
      </c>
      <c r="R1903" s="0" t="s">
        <v>6849</v>
      </c>
      <c r="S1903" s="0" t="s">
        <v>6850</v>
      </c>
      <c r="T1903" s="0" t="s">
        <v>3604</v>
      </c>
      <c r="U1903" s="0" t="s">
        <v>3605</v>
      </c>
      <c r="V1903" s="0" t="s">
        <v>3606</v>
      </c>
      <c r="W1903" s="0" t="s">
        <v>3607</v>
      </c>
      <c r="X1903" s="0" t="s">
        <v>3608</v>
      </c>
      <c r="Y1903" s="0" t="s">
        <v>3605</v>
      </c>
      <c r="Z1903" s="0" t="s">
        <v>1261</v>
      </c>
      <c r="AA1903" s="0" t="s">
        <v>6846</v>
      </c>
      <c r="AB1903" s="0" t="s">
        <v>6847</v>
      </c>
      <c r="AC1903" s="0" t="s">
        <v>19</v>
      </c>
      <c r="AD1903" s="0" t="s">
        <v>19</v>
      </c>
      <c r="AE1903" s="0" t="s">
        <v>61</v>
      </c>
      <c r="AF1903" s="0" t="s">
        <v>5375</v>
      </c>
      <c r="AG1903" s="0" t="s">
        <v>3827</v>
      </c>
      <c r="AH1903" s="0" t="s">
        <v>22</v>
      </c>
      <c r="AI1903" s="0" t="s">
        <v>22</v>
      </c>
      <c r="AJ1903" s="0" t="s">
        <v>5375</v>
      </c>
      <c r="AK1903" s="0" t="s">
        <v>6848</v>
      </c>
    </row>
    <row customHeight="1" ht="11.25">
      <c r="A1904" s="0" t="s">
        <v>22</v>
      </c>
      <c r="B1904" s="0" t="s">
        <v>48</v>
      </c>
      <c r="C1904" s="0" t="s">
        <v>50</v>
      </c>
      <c r="D1904" s="0" t="s">
        <v>22</v>
      </c>
      <c r="E1904" s="0" t="s">
        <v>6842</v>
      </c>
      <c r="F1904" s="0" t="s">
        <v>1306</v>
      </c>
      <c r="G1904" s="0" t="s">
        <v>1548</v>
      </c>
      <c r="H1904" s="0" t="s">
        <v>1548</v>
      </c>
      <c r="I1904" s="0" t="s">
        <v>1549</v>
      </c>
      <c r="J1904" s="0" t="s">
        <v>6843</v>
      </c>
      <c r="K1904" s="0" t="s">
        <v>6844</v>
      </c>
      <c r="L1904" s="0" t="s">
        <v>6845</v>
      </c>
      <c r="M1904" s="0" t="s">
        <v>1261</v>
      </c>
      <c r="N1904" s="0" t="s">
        <v>109</v>
      </c>
      <c r="O1904" s="0" t="s">
        <v>1548</v>
      </c>
      <c r="P1904" s="0" t="s">
        <v>1548</v>
      </c>
      <c r="Q1904" s="0" t="s">
        <v>1549</v>
      </c>
      <c r="R1904" s="0" t="s">
        <v>6851</v>
      </c>
      <c r="S1904" s="0" t="s">
        <v>6852</v>
      </c>
      <c r="T1904" s="0" t="s">
        <v>3604</v>
      </c>
      <c r="U1904" s="0" t="s">
        <v>3605</v>
      </c>
      <c r="V1904" s="0" t="s">
        <v>3606</v>
      </c>
      <c r="W1904" s="0" t="s">
        <v>3607</v>
      </c>
      <c r="X1904" s="0" t="s">
        <v>3608</v>
      </c>
      <c r="Y1904" s="0" t="s">
        <v>3605</v>
      </c>
      <c r="Z1904" s="0" t="s">
        <v>1261</v>
      </c>
      <c r="AA1904" s="0" t="s">
        <v>6846</v>
      </c>
      <c r="AB1904" s="0" t="s">
        <v>6847</v>
      </c>
      <c r="AC1904" s="0" t="s">
        <v>19</v>
      </c>
      <c r="AD1904" s="0" t="s">
        <v>19</v>
      </c>
      <c r="AE1904" s="0" t="s">
        <v>61</v>
      </c>
      <c r="AF1904" s="0" t="s">
        <v>5375</v>
      </c>
      <c r="AG1904" s="0" t="s">
        <v>3827</v>
      </c>
      <c r="AH1904" s="0" t="s">
        <v>22</v>
      </c>
      <c r="AI1904" s="0" t="s">
        <v>22</v>
      </c>
      <c r="AJ1904" s="0" t="s">
        <v>5375</v>
      </c>
      <c r="AK1904" s="0" t="s">
        <v>6848</v>
      </c>
    </row>
    <row customHeight="1" ht="11.25">
      <c r="A1905" s="0" t="s">
        <v>22</v>
      </c>
      <c r="B1905" s="0" t="s">
        <v>48</v>
      </c>
      <c r="C1905" s="0" t="s">
        <v>50</v>
      </c>
      <c r="D1905" s="0" t="s">
        <v>22</v>
      </c>
      <c r="E1905" s="0" t="s">
        <v>6842</v>
      </c>
      <c r="F1905" s="0" t="s">
        <v>1306</v>
      </c>
      <c r="G1905" s="0" t="s">
        <v>1548</v>
      </c>
      <c r="H1905" s="0" t="s">
        <v>1548</v>
      </c>
      <c r="I1905" s="0" t="s">
        <v>1549</v>
      </c>
      <c r="J1905" s="0" t="s">
        <v>6843</v>
      </c>
      <c r="K1905" s="0" t="s">
        <v>6844</v>
      </c>
      <c r="L1905" s="0" t="s">
        <v>6845</v>
      </c>
      <c r="M1905" s="0" t="s">
        <v>1261</v>
      </c>
      <c r="N1905" s="0" t="s">
        <v>90</v>
      </c>
      <c r="O1905" s="0" t="s">
        <v>1548</v>
      </c>
      <c r="P1905" s="0" t="s">
        <v>1548</v>
      </c>
      <c r="Q1905" s="0" t="s">
        <v>1549</v>
      </c>
      <c r="R1905" s="0" t="s">
        <v>6853</v>
      </c>
      <c r="S1905" s="0" t="s">
        <v>6854</v>
      </c>
      <c r="T1905" s="0" t="s">
        <v>3604</v>
      </c>
      <c r="U1905" s="0" t="s">
        <v>3605</v>
      </c>
      <c r="V1905" s="0" t="s">
        <v>3606</v>
      </c>
      <c r="W1905" s="0" t="s">
        <v>3607</v>
      </c>
      <c r="X1905" s="0" t="s">
        <v>3608</v>
      </c>
      <c r="Y1905" s="0" t="s">
        <v>3605</v>
      </c>
      <c r="Z1905" s="0" t="s">
        <v>1261</v>
      </c>
      <c r="AA1905" s="0" t="s">
        <v>6846</v>
      </c>
      <c r="AB1905" s="0" t="s">
        <v>6847</v>
      </c>
      <c r="AC1905" s="0" t="s">
        <v>19</v>
      </c>
      <c r="AD1905" s="0" t="s">
        <v>19</v>
      </c>
      <c r="AE1905" s="0" t="s">
        <v>61</v>
      </c>
      <c r="AF1905" s="0" t="s">
        <v>5375</v>
      </c>
      <c r="AG1905" s="0" t="s">
        <v>3827</v>
      </c>
      <c r="AH1905" s="0" t="s">
        <v>22</v>
      </c>
      <c r="AI1905" s="0" t="s">
        <v>22</v>
      </c>
      <c r="AJ1905" s="0" t="s">
        <v>5375</v>
      </c>
      <c r="AK1905" s="0" t="s">
        <v>6848</v>
      </c>
    </row>
    <row customHeight="1" ht="11.25">
      <c r="A1906" s="0" t="s">
        <v>22</v>
      </c>
      <c r="B1906" s="0" t="s">
        <v>48</v>
      </c>
      <c r="C1906" s="0" t="s">
        <v>50</v>
      </c>
      <c r="D1906" s="0" t="s">
        <v>22</v>
      </c>
      <c r="E1906" s="0" t="s">
        <v>6842</v>
      </c>
      <c r="F1906" s="0" t="s">
        <v>1306</v>
      </c>
      <c r="G1906" s="0" t="s">
        <v>1548</v>
      </c>
      <c r="H1906" s="0" t="s">
        <v>1548</v>
      </c>
      <c r="I1906" s="0" t="s">
        <v>1549</v>
      </c>
      <c r="J1906" s="0" t="s">
        <v>6843</v>
      </c>
      <c r="K1906" s="0" t="s">
        <v>6844</v>
      </c>
      <c r="L1906" s="0" t="s">
        <v>6845</v>
      </c>
      <c r="M1906" s="0" t="s">
        <v>1261</v>
      </c>
      <c r="N1906" s="0" t="s">
        <v>91</v>
      </c>
      <c r="O1906" s="0" t="s">
        <v>1548</v>
      </c>
      <c r="P1906" s="0" t="s">
        <v>1548</v>
      </c>
      <c r="Q1906" s="0" t="s">
        <v>1549</v>
      </c>
      <c r="R1906" s="0" t="s">
        <v>6855</v>
      </c>
      <c r="S1906" s="0" t="s">
        <v>6856</v>
      </c>
      <c r="T1906" s="0" t="s">
        <v>3604</v>
      </c>
      <c r="U1906" s="0" t="s">
        <v>3605</v>
      </c>
      <c r="V1906" s="0" t="s">
        <v>3606</v>
      </c>
      <c r="W1906" s="0" t="s">
        <v>3607</v>
      </c>
      <c r="X1906" s="0" t="s">
        <v>3608</v>
      </c>
      <c r="Y1906" s="0" t="s">
        <v>3605</v>
      </c>
      <c r="Z1906" s="0" t="s">
        <v>1261</v>
      </c>
      <c r="AA1906" s="0" t="s">
        <v>6846</v>
      </c>
      <c r="AB1906" s="0" t="s">
        <v>6847</v>
      </c>
      <c r="AC1906" s="0" t="s">
        <v>19</v>
      </c>
      <c r="AD1906" s="0" t="s">
        <v>19</v>
      </c>
      <c r="AE1906" s="0" t="s">
        <v>61</v>
      </c>
      <c r="AF1906" s="0" t="s">
        <v>5375</v>
      </c>
      <c r="AG1906" s="0" t="s">
        <v>3827</v>
      </c>
      <c r="AH1906" s="0" t="s">
        <v>22</v>
      </c>
      <c r="AI1906" s="0" t="s">
        <v>22</v>
      </c>
      <c r="AJ1906" s="0" t="s">
        <v>5375</v>
      </c>
      <c r="AK1906" s="0" t="s">
        <v>6848</v>
      </c>
    </row>
    <row customHeight="1" ht="11.25">
      <c r="A1907" s="0" t="s">
        <v>22</v>
      </c>
      <c r="B1907" s="0" t="s">
        <v>48</v>
      </c>
      <c r="C1907" s="0" t="s">
        <v>50</v>
      </c>
      <c r="D1907" s="0" t="s">
        <v>22</v>
      </c>
      <c r="E1907" s="0" t="s">
        <v>6842</v>
      </c>
      <c r="F1907" s="0" t="s">
        <v>1306</v>
      </c>
      <c r="G1907" s="0" t="s">
        <v>1548</v>
      </c>
      <c r="H1907" s="0" t="s">
        <v>1548</v>
      </c>
      <c r="I1907" s="0" t="s">
        <v>1549</v>
      </c>
      <c r="J1907" s="0" t="s">
        <v>6843</v>
      </c>
      <c r="K1907" s="0" t="s">
        <v>6844</v>
      </c>
      <c r="L1907" s="0" t="s">
        <v>6845</v>
      </c>
      <c r="M1907" s="0" t="s">
        <v>1261</v>
      </c>
      <c r="N1907" s="0" t="s">
        <v>92</v>
      </c>
      <c r="O1907" s="0" t="s">
        <v>1548</v>
      </c>
      <c r="P1907" s="0" t="s">
        <v>1548</v>
      </c>
      <c r="Q1907" s="0" t="s">
        <v>1549</v>
      </c>
      <c r="R1907" s="0" t="s">
        <v>6857</v>
      </c>
      <c r="S1907" s="0" t="s">
        <v>6858</v>
      </c>
      <c r="T1907" s="0" t="s">
        <v>3604</v>
      </c>
      <c r="U1907" s="0" t="s">
        <v>3605</v>
      </c>
      <c r="V1907" s="0" t="s">
        <v>3606</v>
      </c>
      <c r="W1907" s="0" t="s">
        <v>3607</v>
      </c>
      <c r="X1907" s="0" t="s">
        <v>3608</v>
      </c>
      <c r="Y1907" s="0" t="s">
        <v>3605</v>
      </c>
      <c r="Z1907" s="0" t="s">
        <v>1261</v>
      </c>
      <c r="AA1907" s="0" t="s">
        <v>6846</v>
      </c>
      <c r="AB1907" s="0" t="s">
        <v>6847</v>
      </c>
      <c r="AC1907" s="0" t="s">
        <v>19</v>
      </c>
      <c r="AD1907" s="0" t="s">
        <v>19</v>
      </c>
      <c r="AE1907" s="0" t="s">
        <v>61</v>
      </c>
      <c r="AF1907" s="0" t="s">
        <v>5375</v>
      </c>
      <c r="AG1907" s="0" t="s">
        <v>3827</v>
      </c>
      <c r="AH1907" s="0" t="s">
        <v>22</v>
      </c>
      <c r="AI1907" s="0" t="s">
        <v>22</v>
      </c>
      <c r="AJ1907" s="0" t="s">
        <v>5375</v>
      </c>
      <c r="AK1907" s="0" t="s">
        <v>6848</v>
      </c>
    </row>
    <row customHeight="1" ht="11.25">
      <c r="A1908" s="0" t="s">
        <v>22</v>
      </c>
      <c r="B1908" s="0" t="s">
        <v>48</v>
      </c>
      <c r="C1908" s="0" t="s">
        <v>50</v>
      </c>
      <c r="D1908" s="0" t="s">
        <v>22</v>
      </c>
      <c r="E1908" s="0" t="s">
        <v>6842</v>
      </c>
      <c r="F1908" s="0" t="s">
        <v>1306</v>
      </c>
      <c r="G1908" s="0" t="s">
        <v>1548</v>
      </c>
      <c r="H1908" s="0" t="s">
        <v>1548</v>
      </c>
      <c r="I1908" s="0" t="s">
        <v>1549</v>
      </c>
      <c r="J1908" s="0" t="s">
        <v>6843</v>
      </c>
      <c r="K1908" s="0" t="s">
        <v>6844</v>
      </c>
      <c r="L1908" s="0" t="s">
        <v>6845</v>
      </c>
      <c r="M1908" s="0" t="s">
        <v>1261</v>
      </c>
      <c r="N1908" s="0" t="s">
        <v>89</v>
      </c>
      <c r="O1908" s="0" t="s">
        <v>1548</v>
      </c>
      <c r="P1908" s="0" t="s">
        <v>1548</v>
      </c>
      <c r="Q1908" s="0" t="s">
        <v>1549</v>
      </c>
      <c r="R1908" s="0" t="s">
        <v>6859</v>
      </c>
      <c r="S1908" s="0" t="s">
        <v>6860</v>
      </c>
      <c r="T1908" s="0" t="s">
        <v>3604</v>
      </c>
      <c r="U1908" s="0" t="s">
        <v>3605</v>
      </c>
      <c r="V1908" s="0" t="s">
        <v>3606</v>
      </c>
      <c r="W1908" s="0" t="s">
        <v>3607</v>
      </c>
      <c r="X1908" s="0" t="s">
        <v>3608</v>
      </c>
      <c r="Y1908" s="0" t="s">
        <v>3605</v>
      </c>
      <c r="Z1908" s="0" t="s">
        <v>1261</v>
      </c>
      <c r="AA1908" s="0" t="s">
        <v>6846</v>
      </c>
      <c r="AB1908" s="0" t="s">
        <v>6847</v>
      </c>
      <c r="AC1908" s="0" t="s">
        <v>19</v>
      </c>
      <c r="AD1908" s="0" t="s">
        <v>19</v>
      </c>
      <c r="AE1908" s="0" t="s">
        <v>61</v>
      </c>
      <c r="AF1908" s="0" t="s">
        <v>5375</v>
      </c>
      <c r="AG1908" s="0" t="s">
        <v>3827</v>
      </c>
      <c r="AH1908" s="0" t="s">
        <v>22</v>
      </c>
      <c r="AI1908" s="0" t="s">
        <v>22</v>
      </c>
      <c r="AJ1908" s="0" t="s">
        <v>5375</v>
      </c>
      <c r="AK1908" s="0" t="s">
        <v>6848</v>
      </c>
    </row>
    <row customHeight="1" ht="11.25">
      <c r="A1909" s="0" t="s">
        <v>22</v>
      </c>
      <c r="B1909" s="0" t="s">
        <v>48</v>
      </c>
      <c r="C1909" s="0" t="s">
        <v>50</v>
      </c>
      <c r="D1909" s="0" t="s">
        <v>22</v>
      </c>
      <c r="E1909" s="0" t="s">
        <v>6842</v>
      </c>
      <c r="F1909" s="0" t="s">
        <v>1306</v>
      </c>
      <c r="G1909" s="0" t="s">
        <v>1548</v>
      </c>
      <c r="H1909" s="0" t="s">
        <v>1548</v>
      </c>
      <c r="I1909" s="0" t="s">
        <v>1549</v>
      </c>
      <c r="J1909" s="0" t="s">
        <v>6843</v>
      </c>
      <c r="K1909" s="0" t="s">
        <v>6844</v>
      </c>
      <c r="L1909" s="0" t="s">
        <v>6845</v>
      </c>
      <c r="M1909" s="0" t="s">
        <v>1261</v>
      </c>
      <c r="N1909" s="0" t="s">
        <v>117</v>
      </c>
      <c r="O1909" s="0" t="s">
        <v>1548</v>
      </c>
      <c r="P1909" s="0" t="s">
        <v>1548</v>
      </c>
      <c r="Q1909" s="0" t="s">
        <v>1549</v>
      </c>
      <c r="R1909" s="0" t="s">
        <v>6861</v>
      </c>
      <c r="S1909" s="0" t="s">
        <v>6862</v>
      </c>
      <c r="T1909" s="0" t="s">
        <v>3604</v>
      </c>
      <c r="U1909" s="0" t="s">
        <v>3605</v>
      </c>
      <c r="V1909" s="0" t="s">
        <v>3606</v>
      </c>
      <c r="W1909" s="0" t="s">
        <v>3607</v>
      </c>
      <c r="X1909" s="0" t="s">
        <v>3608</v>
      </c>
      <c r="Y1909" s="0" t="s">
        <v>3605</v>
      </c>
      <c r="Z1909" s="0" t="s">
        <v>1261</v>
      </c>
      <c r="AA1909" s="0" t="s">
        <v>6846</v>
      </c>
      <c r="AB1909" s="0" t="s">
        <v>6847</v>
      </c>
      <c r="AC1909" s="0" t="s">
        <v>19</v>
      </c>
      <c r="AD1909" s="0" t="s">
        <v>19</v>
      </c>
      <c r="AE1909" s="0" t="s">
        <v>61</v>
      </c>
      <c r="AF1909" s="0" t="s">
        <v>5375</v>
      </c>
      <c r="AG1909" s="0" t="s">
        <v>3827</v>
      </c>
      <c r="AH1909" s="0" t="s">
        <v>22</v>
      </c>
      <c r="AI1909" s="0" t="s">
        <v>22</v>
      </c>
      <c r="AJ1909" s="0" t="s">
        <v>5375</v>
      </c>
      <c r="AK1909" s="0" t="s">
        <v>6848</v>
      </c>
    </row>
    <row customHeight="1" ht="11.25">
      <c r="A1910" s="0" t="s">
        <v>22</v>
      </c>
      <c r="B1910" s="0" t="s">
        <v>48</v>
      </c>
      <c r="C1910" s="0" t="s">
        <v>50</v>
      </c>
      <c r="D1910" s="0" t="s">
        <v>22</v>
      </c>
      <c r="E1910" s="0" t="s">
        <v>6842</v>
      </c>
      <c r="F1910" s="0" t="s">
        <v>1306</v>
      </c>
      <c r="G1910" s="0" t="s">
        <v>142</v>
      </c>
      <c r="H1910" s="0" t="s">
        <v>142</v>
      </c>
      <c r="I1910" s="0" t="s">
        <v>143</v>
      </c>
      <c r="J1910" s="0" t="s">
        <v>6843</v>
      </c>
      <c r="K1910" s="0" t="s">
        <v>6863</v>
      </c>
      <c r="L1910" s="0" t="s">
        <v>6845</v>
      </c>
      <c r="M1910" s="0" t="s">
        <v>1261</v>
      </c>
      <c r="N1910" s="0" t="s">
        <v>98</v>
      </c>
      <c r="O1910" s="0" t="s">
        <v>142</v>
      </c>
      <c r="P1910" s="0" t="s">
        <v>142</v>
      </c>
      <c r="Q1910" s="0" t="s">
        <v>143</v>
      </c>
      <c r="R1910" s="0" t="s">
        <v>6843</v>
      </c>
      <c r="S1910" s="0" t="s">
        <v>6863</v>
      </c>
      <c r="T1910" s="0" t="s">
        <v>3604</v>
      </c>
      <c r="U1910" s="0" t="s">
        <v>3605</v>
      </c>
      <c r="V1910" s="0" t="s">
        <v>3606</v>
      </c>
      <c r="W1910" s="0" t="s">
        <v>3607</v>
      </c>
      <c r="X1910" s="0" t="s">
        <v>3608</v>
      </c>
      <c r="Y1910" s="0" t="s">
        <v>3605</v>
      </c>
      <c r="Z1910" s="0" t="s">
        <v>1261</v>
      </c>
      <c r="AA1910" s="0" t="s">
        <v>6846</v>
      </c>
      <c r="AB1910" s="0" t="s">
        <v>6847</v>
      </c>
      <c r="AC1910" s="0" t="s">
        <v>19</v>
      </c>
      <c r="AD1910" s="0" t="s">
        <v>19</v>
      </c>
      <c r="AE1910" s="0" t="s">
        <v>61</v>
      </c>
      <c r="AF1910" s="0" t="s">
        <v>5375</v>
      </c>
      <c r="AG1910" s="0" t="s">
        <v>3827</v>
      </c>
      <c r="AH1910" s="0" t="s">
        <v>22</v>
      </c>
      <c r="AI1910" s="0" t="s">
        <v>22</v>
      </c>
      <c r="AJ1910" s="0" t="s">
        <v>5375</v>
      </c>
      <c r="AK1910" s="0" t="s">
        <v>6848</v>
      </c>
    </row>
    <row customHeight="1" ht="11.25">
      <c r="A1911" s="0" t="s">
        <v>22</v>
      </c>
      <c r="B1911" s="0" t="s">
        <v>48</v>
      </c>
      <c r="C1911" s="0" t="s">
        <v>50</v>
      </c>
      <c r="D1911" s="0" t="s">
        <v>22</v>
      </c>
      <c r="E1911" s="0" t="s">
        <v>6842</v>
      </c>
      <c r="F1911" s="0" t="s">
        <v>1306</v>
      </c>
      <c r="G1911" s="0" t="s">
        <v>142</v>
      </c>
      <c r="H1911" s="0" t="s">
        <v>142</v>
      </c>
      <c r="I1911" s="0" t="s">
        <v>143</v>
      </c>
      <c r="J1911" s="0" t="s">
        <v>6843</v>
      </c>
      <c r="K1911" s="0" t="s">
        <v>6863</v>
      </c>
      <c r="L1911" s="0" t="s">
        <v>6845</v>
      </c>
      <c r="M1911" s="0" t="s">
        <v>1261</v>
      </c>
      <c r="N1911" s="0" t="s">
        <v>101</v>
      </c>
      <c r="O1911" s="0" t="s">
        <v>142</v>
      </c>
      <c r="P1911" s="0" t="s">
        <v>142</v>
      </c>
      <c r="Q1911" s="0" t="s">
        <v>143</v>
      </c>
      <c r="R1911" s="0" t="s">
        <v>6849</v>
      </c>
      <c r="S1911" s="0" t="s">
        <v>6864</v>
      </c>
      <c r="T1911" s="0" t="s">
        <v>3604</v>
      </c>
      <c r="U1911" s="0" t="s">
        <v>3605</v>
      </c>
      <c r="V1911" s="0" t="s">
        <v>3606</v>
      </c>
      <c r="W1911" s="0" t="s">
        <v>3607</v>
      </c>
      <c r="X1911" s="0" t="s">
        <v>3608</v>
      </c>
      <c r="Y1911" s="0" t="s">
        <v>3605</v>
      </c>
      <c r="Z1911" s="0" t="s">
        <v>1261</v>
      </c>
      <c r="AA1911" s="0" t="s">
        <v>6846</v>
      </c>
      <c r="AB1911" s="0" t="s">
        <v>6847</v>
      </c>
      <c r="AC1911" s="0" t="s">
        <v>19</v>
      </c>
      <c r="AD1911" s="0" t="s">
        <v>19</v>
      </c>
      <c r="AE1911" s="0" t="s">
        <v>61</v>
      </c>
      <c r="AF1911" s="0" t="s">
        <v>5375</v>
      </c>
      <c r="AG1911" s="0" t="s">
        <v>3827</v>
      </c>
      <c r="AH1911" s="0" t="s">
        <v>22</v>
      </c>
      <c r="AI1911" s="0" t="s">
        <v>22</v>
      </c>
      <c r="AJ1911" s="0" t="s">
        <v>5375</v>
      </c>
      <c r="AK1911" s="0" t="s">
        <v>6848</v>
      </c>
    </row>
    <row customHeight="1" ht="11.25">
      <c r="A1912" s="0" t="s">
        <v>22</v>
      </c>
      <c r="B1912" s="0" t="s">
        <v>48</v>
      </c>
      <c r="C1912" s="0" t="s">
        <v>50</v>
      </c>
      <c r="D1912" s="0" t="s">
        <v>22</v>
      </c>
      <c r="E1912" s="0" t="s">
        <v>6842</v>
      </c>
      <c r="F1912" s="0" t="s">
        <v>1306</v>
      </c>
      <c r="G1912" s="0" t="s">
        <v>142</v>
      </c>
      <c r="H1912" s="0" t="s">
        <v>142</v>
      </c>
      <c r="I1912" s="0" t="s">
        <v>143</v>
      </c>
      <c r="J1912" s="0" t="s">
        <v>6843</v>
      </c>
      <c r="K1912" s="0" t="s">
        <v>6863</v>
      </c>
      <c r="L1912" s="0" t="s">
        <v>6845</v>
      </c>
      <c r="M1912" s="0" t="s">
        <v>1261</v>
      </c>
      <c r="N1912" s="0" t="s">
        <v>109</v>
      </c>
      <c r="O1912" s="0" t="s">
        <v>142</v>
      </c>
      <c r="P1912" s="0" t="s">
        <v>142</v>
      </c>
      <c r="Q1912" s="0" t="s">
        <v>143</v>
      </c>
      <c r="R1912" s="0" t="s">
        <v>6851</v>
      </c>
      <c r="S1912" s="0" t="s">
        <v>6865</v>
      </c>
      <c r="T1912" s="0" t="s">
        <v>3604</v>
      </c>
      <c r="U1912" s="0" t="s">
        <v>3605</v>
      </c>
      <c r="V1912" s="0" t="s">
        <v>3606</v>
      </c>
      <c r="W1912" s="0" t="s">
        <v>3607</v>
      </c>
      <c r="X1912" s="0" t="s">
        <v>3608</v>
      </c>
      <c r="Y1912" s="0" t="s">
        <v>3605</v>
      </c>
      <c r="Z1912" s="0" t="s">
        <v>1261</v>
      </c>
      <c r="AA1912" s="0" t="s">
        <v>6846</v>
      </c>
      <c r="AB1912" s="0" t="s">
        <v>6847</v>
      </c>
      <c r="AC1912" s="0" t="s">
        <v>19</v>
      </c>
      <c r="AD1912" s="0" t="s">
        <v>19</v>
      </c>
      <c r="AE1912" s="0" t="s">
        <v>61</v>
      </c>
      <c r="AF1912" s="0" t="s">
        <v>5375</v>
      </c>
      <c r="AG1912" s="0" t="s">
        <v>3827</v>
      </c>
      <c r="AH1912" s="0" t="s">
        <v>22</v>
      </c>
      <c r="AI1912" s="0" t="s">
        <v>22</v>
      </c>
      <c r="AJ1912" s="0" t="s">
        <v>5375</v>
      </c>
      <c r="AK1912" s="0" t="s">
        <v>6848</v>
      </c>
    </row>
    <row customHeight="1" ht="11.25">
      <c r="A1913" s="0" t="s">
        <v>22</v>
      </c>
      <c r="B1913" s="0" t="s">
        <v>48</v>
      </c>
      <c r="C1913" s="0" t="s">
        <v>50</v>
      </c>
      <c r="D1913" s="0" t="s">
        <v>22</v>
      </c>
      <c r="E1913" s="0" t="s">
        <v>6842</v>
      </c>
      <c r="F1913" s="0" t="s">
        <v>1306</v>
      </c>
      <c r="G1913" s="0" t="s">
        <v>142</v>
      </c>
      <c r="H1913" s="0" t="s">
        <v>142</v>
      </c>
      <c r="I1913" s="0" t="s">
        <v>143</v>
      </c>
      <c r="J1913" s="0" t="s">
        <v>6843</v>
      </c>
      <c r="K1913" s="0" t="s">
        <v>6863</v>
      </c>
      <c r="L1913" s="0" t="s">
        <v>6845</v>
      </c>
      <c r="M1913" s="0" t="s">
        <v>1261</v>
      </c>
      <c r="N1913" s="0" t="s">
        <v>90</v>
      </c>
      <c r="O1913" s="0" t="s">
        <v>142</v>
      </c>
      <c r="P1913" s="0" t="s">
        <v>142</v>
      </c>
      <c r="Q1913" s="0" t="s">
        <v>143</v>
      </c>
      <c r="R1913" s="0" t="s">
        <v>6853</v>
      </c>
      <c r="S1913" s="0" t="s">
        <v>6866</v>
      </c>
      <c r="T1913" s="0" t="s">
        <v>3604</v>
      </c>
      <c r="U1913" s="0" t="s">
        <v>3605</v>
      </c>
      <c r="V1913" s="0" t="s">
        <v>3606</v>
      </c>
      <c r="W1913" s="0" t="s">
        <v>3607</v>
      </c>
      <c r="X1913" s="0" t="s">
        <v>3608</v>
      </c>
      <c r="Y1913" s="0" t="s">
        <v>3605</v>
      </c>
      <c r="Z1913" s="0" t="s">
        <v>1261</v>
      </c>
      <c r="AA1913" s="0" t="s">
        <v>6846</v>
      </c>
      <c r="AB1913" s="0" t="s">
        <v>6847</v>
      </c>
      <c r="AC1913" s="0" t="s">
        <v>19</v>
      </c>
      <c r="AD1913" s="0" t="s">
        <v>19</v>
      </c>
      <c r="AE1913" s="0" t="s">
        <v>61</v>
      </c>
      <c r="AF1913" s="0" t="s">
        <v>5375</v>
      </c>
      <c r="AG1913" s="0" t="s">
        <v>3827</v>
      </c>
      <c r="AH1913" s="0" t="s">
        <v>22</v>
      </c>
      <c r="AI1913" s="0" t="s">
        <v>22</v>
      </c>
      <c r="AJ1913" s="0" t="s">
        <v>5375</v>
      </c>
      <c r="AK1913" s="0" t="s">
        <v>6848</v>
      </c>
    </row>
    <row customHeight="1" ht="11.25">
      <c r="A1914" s="0" t="s">
        <v>22</v>
      </c>
      <c r="B1914" s="0" t="s">
        <v>48</v>
      </c>
      <c r="C1914" s="0" t="s">
        <v>50</v>
      </c>
      <c r="D1914" s="0" t="s">
        <v>22</v>
      </c>
      <c r="E1914" s="0" t="s">
        <v>6842</v>
      </c>
      <c r="F1914" s="0" t="s">
        <v>1306</v>
      </c>
      <c r="G1914" s="0" t="s">
        <v>142</v>
      </c>
      <c r="H1914" s="0" t="s">
        <v>142</v>
      </c>
      <c r="I1914" s="0" t="s">
        <v>143</v>
      </c>
      <c r="J1914" s="0" t="s">
        <v>6843</v>
      </c>
      <c r="K1914" s="0" t="s">
        <v>6863</v>
      </c>
      <c r="L1914" s="0" t="s">
        <v>6845</v>
      </c>
      <c r="M1914" s="0" t="s">
        <v>1261</v>
      </c>
      <c r="N1914" s="0" t="s">
        <v>91</v>
      </c>
      <c r="O1914" s="0" t="s">
        <v>142</v>
      </c>
      <c r="P1914" s="0" t="s">
        <v>142</v>
      </c>
      <c r="Q1914" s="0" t="s">
        <v>143</v>
      </c>
      <c r="R1914" s="0" t="s">
        <v>6855</v>
      </c>
      <c r="S1914" s="0" t="s">
        <v>6867</v>
      </c>
      <c r="T1914" s="0" t="s">
        <v>3604</v>
      </c>
      <c r="U1914" s="0" t="s">
        <v>3605</v>
      </c>
      <c r="V1914" s="0" t="s">
        <v>3606</v>
      </c>
      <c r="W1914" s="0" t="s">
        <v>3607</v>
      </c>
      <c r="X1914" s="0" t="s">
        <v>3608</v>
      </c>
      <c r="Y1914" s="0" t="s">
        <v>3605</v>
      </c>
      <c r="Z1914" s="0" t="s">
        <v>1261</v>
      </c>
      <c r="AA1914" s="0" t="s">
        <v>6846</v>
      </c>
      <c r="AB1914" s="0" t="s">
        <v>6847</v>
      </c>
      <c r="AC1914" s="0" t="s">
        <v>19</v>
      </c>
      <c r="AD1914" s="0" t="s">
        <v>19</v>
      </c>
      <c r="AE1914" s="0" t="s">
        <v>61</v>
      </c>
      <c r="AF1914" s="0" t="s">
        <v>5375</v>
      </c>
      <c r="AG1914" s="0" t="s">
        <v>3827</v>
      </c>
      <c r="AH1914" s="0" t="s">
        <v>22</v>
      </c>
      <c r="AI1914" s="0" t="s">
        <v>22</v>
      </c>
      <c r="AJ1914" s="0" t="s">
        <v>5375</v>
      </c>
      <c r="AK1914" s="0" t="s">
        <v>6848</v>
      </c>
    </row>
    <row customHeight="1" ht="11.25">
      <c r="A1915" s="0" t="s">
        <v>22</v>
      </c>
      <c r="B1915" s="0" t="s">
        <v>48</v>
      </c>
      <c r="C1915" s="0" t="s">
        <v>50</v>
      </c>
      <c r="D1915" s="0" t="s">
        <v>22</v>
      </c>
      <c r="E1915" s="0" t="s">
        <v>6842</v>
      </c>
      <c r="F1915" s="0" t="s">
        <v>1306</v>
      </c>
      <c r="G1915" s="0" t="s">
        <v>142</v>
      </c>
      <c r="H1915" s="0" t="s">
        <v>142</v>
      </c>
      <c r="I1915" s="0" t="s">
        <v>143</v>
      </c>
      <c r="J1915" s="0" t="s">
        <v>6843</v>
      </c>
      <c r="K1915" s="0" t="s">
        <v>6863</v>
      </c>
      <c r="L1915" s="0" t="s">
        <v>6845</v>
      </c>
      <c r="M1915" s="0" t="s">
        <v>1261</v>
      </c>
      <c r="N1915" s="0" t="s">
        <v>92</v>
      </c>
      <c r="O1915" s="0" t="s">
        <v>142</v>
      </c>
      <c r="P1915" s="0" t="s">
        <v>142</v>
      </c>
      <c r="Q1915" s="0" t="s">
        <v>143</v>
      </c>
      <c r="R1915" s="0" t="s">
        <v>6857</v>
      </c>
      <c r="S1915" s="0" t="s">
        <v>6868</v>
      </c>
      <c r="T1915" s="0" t="s">
        <v>3604</v>
      </c>
      <c r="U1915" s="0" t="s">
        <v>3605</v>
      </c>
      <c r="V1915" s="0" t="s">
        <v>3606</v>
      </c>
      <c r="W1915" s="0" t="s">
        <v>3607</v>
      </c>
      <c r="X1915" s="0" t="s">
        <v>3608</v>
      </c>
      <c r="Y1915" s="0" t="s">
        <v>3605</v>
      </c>
      <c r="Z1915" s="0" t="s">
        <v>1261</v>
      </c>
      <c r="AA1915" s="0" t="s">
        <v>6846</v>
      </c>
      <c r="AB1915" s="0" t="s">
        <v>6847</v>
      </c>
      <c r="AC1915" s="0" t="s">
        <v>19</v>
      </c>
      <c r="AD1915" s="0" t="s">
        <v>19</v>
      </c>
      <c r="AE1915" s="0" t="s">
        <v>61</v>
      </c>
      <c r="AF1915" s="0" t="s">
        <v>5375</v>
      </c>
      <c r="AG1915" s="0" t="s">
        <v>3827</v>
      </c>
      <c r="AH1915" s="0" t="s">
        <v>22</v>
      </c>
      <c r="AI1915" s="0" t="s">
        <v>22</v>
      </c>
      <c r="AJ1915" s="0" t="s">
        <v>5375</v>
      </c>
      <c r="AK1915" s="0" t="s">
        <v>6848</v>
      </c>
    </row>
    <row customHeight="1" ht="11.25">
      <c r="A1916" s="0" t="s">
        <v>22</v>
      </c>
      <c r="B1916" s="0" t="s">
        <v>48</v>
      </c>
      <c r="C1916" s="0" t="s">
        <v>50</v>
      </c>
      <c r="D1916" s="0" t="s">
        <v>22</v>
      </c>
      <c r="E1916" s="0" t="s">
        <v>6842</v>
      </c>
      <c r="F1916" s="0" t="s">
        <v>1306</v>
      </c>
      <c r="G1916" s="0" t="s">
        <v>142</v>
      </c>
      <c r="H1916" s="0" t="s">
        <v>142</v>
      </c>
      <c r="I1916" s="0" t="s">
        <v>143</v>
      </c>
      <c r="J1916" s="0" t="s">
        <v>6843</v>
      </c>
      <c r="K1916" s="0" t="s">
        <v>6863</v>
      </c>
      <c r="L1916" s="0" t="s">
        <v>6845</v>
      </c>
      <c r="M1916" s="0" t="s">
        <v>1261</v>
      </c>
      <c r="N1916" s="0" t="s">
        <v>89</v>
      </c>
      <c r="O1916" s="0" t="s">
        <v>142</v>
      </c>
      <c r="P1916" s="0" t="s">
        <v>142</v>
      </c>
      <c r="Q1916" s="0" t="s">
        <v>143</v>
      </c>
      <c r="R1916" s="0" t="s">
        <v>6859</v>
      </c>
      <c r="S1916" s="0" t="s">
        <v>6869</v>
      </c>
      <c r="T1916" s="0" t="s">
        <v>3604</v>
      </c>
      <c r="U1916" s="0" t="s">
        <v>3605</v>
      </c>
      <c r="V1916" s="0" t="s">
        <v>3606</v>
      </c>
      <c r="W1916" s="0" t="s">
        <v>3607</v>
      </c>
      <c r="X1916" s="0" t="s">
        <v>3608</v>
      </c>
      <c r="Y1916" s="0" t="s">
        <v>3605</v>
      </c>
      <c r="Z1916" s="0" t="s">
        <v>1261</v>
      </c>
      <c r="AA1916" s="0" t="s">
        <v>6846</v>
      </c>
      <c r="AB1916" s="0" t="s">
        <v>6847</v>
      </c>
      <c r="AC1916" s="0" t="s">
        <v>19</v>
      </c>
      <c r="AD1916" s="0" t="s">
        <v>19</v>
      </c>
      <c r="AE1916" s="0" t="s">
        <v>61</v>
      </c>
      <c r="AF1916" s="0" t="s">
        <v>5375</v>
      </c>
      <c r="AG1916" s="0" t="s">
        <v>3827</v>
      </c>
      <c r="AH1916" s="0" t="s">
        <v>22</v>
      </c>
      <c r="AI1916" s="0" t="s">
        <v>22</v>
      </c>
      <c r="AJ1916" s="0" t="s">
        <v>5375</v>
      </c>
      <c r="AK1916" s="0" t="s">
        <v>6848</v>
      </c>
    </row>
    <row customHeight="1" ht="11.25">
      <c r="A1917" s="0" t="s">
        <v>22</v>
      </c>
      <c r="B1917" s="0" t="s">
        <v>48</v>
      </c>
      <c r="C1917" s="0" t="s">
        <v>50</v>
      </c>
      <c r="D1917" s="0" t="s">
        <v>22</v>
      </c>
      <c r="E1917" s="0" t="s">
        <v>6842</v>
      </c>
      <c r="F1917" s="0" t="s">
        <v>1306</v>
      </c>
      <c r="G1917" s="0" t="s">
        <v>142</v>
      </c>
      <c r="H1917" s="0" t="s">
        <v>142</v>
      </c>
      <c r="I1917" s="0" t="s">
        <v>143</v>
      </c>
      <c r="J1917" s="0" t="s">
        <v>6843</v>
      </c>
      <c r="K1917" s="0" t="s">
        <v>6863</v>
      </c>
      <c r="L1917" s="0" t="s">
        <v>6845</v>
      </c>
      <c r="M1917" s="0" t="s">
        <v>1261</v>
      </c>
      <c r="N1917" s="0" t="s">
        <v>117</v>
      </c>
      <c r="O1917" s="0" t="s">
        <v>142</v>
      </c>
      <c r="P1917" s="0" t="s">
        <v>142</v>
      </c>
      <c r="Q1917" s="0" t="s">
        <v>143</v>
      </c>
      <c r="R1917" s="0" t="s">
        <v>6861</v>
      </c>
      <c r="S1917" s="0" t="s">
        <v>6870</v>
      </c>
      <c r="T1917" s="0" t="s">
        <v>3604</v>
      </c>
      <c r="U1917" s="0" t="s">
        <v>3605</v>
      </c>
      <c r="V1917" s="0" t="s">
        <v>3606</v>
      </c>
      <c r="W1917" s="0" t="s">
        <v>3607</v>
      </c>
      <c r="X1917" s="0" t="s">
        <v>3608</v>
      </c>
      <c r="Y1917" s="0" t="s">
        <v>3605</v>
      </c>
      <c r="Z1917" s="0" t="s">
        <v>1261</v>
      </c>
      <c r="AA1917" s="0" t="s">
        <v>6846</v>
      </c>
      <c r="AB1917" s="0" t="s">
        <v>6847</v>
      </c>
      <c r="AC1917" s="0" t="s">
        <v>19</v>
      </c>
      <c r="AD1917" s="0" t="s">
        <v>19</v>
      </c>
      <c r="AE1917" s="0" t="s">
        <v>61</v>
      </c>
      <c r="AF1917" s="0" t="s">
        <v>5375</v>
      </c>
      <c r="AG1917" s="0" t="s">
        <v>3827</v>
      </c>
      <c r="AH1917" s="0" t="s">
        <v>22</v>
      </c>
      <c r="AI1917" s="0" t="s">
        <v>22</v>
      </c>
      <c r="AJ1917" s="0" t="s">
        <v>5375</v>
      </c>
      <c r="AK1917" s="0" t="s">
        <v>6848</v>
      </c>
    </row>
    <row customHeight="1" ht="11.25">
      <c r="A1918" s="0" t="s">
        <v>22</v>
      </c>
      <c r="B1918" s="0" t="s">
        <v>48</v>
      </c>
      <c r="C1918" s="0" t="s">
        <v>50</v>
      </c>
      <c r="D1918" s="0" t="s">
        <v>22</v>
      </c>
      <c r="E1918" s="0" t="s">
        <v>1513</v>
      </c>
      <c r="F1918" s="0" t="s">
        <v>1257</v>
      </c>
      <c r="G1918" s="0" t="s">
        <v>148</v>
      </c>
      <c r="H1918" s="0" t="s">
        <v>148</v>
      </c>
      <c r="I1918" s="0" t="s">
        <v>149</v>
      </c>
      <c r="J1918" s="0" t="s">
        <v>1446</v>
      </c>
      <c r="K1918" s="0" t="s">
        <v>1447</v>
      </c>
      <c r="L1918" s="0" t="s">
        <v>1448</v>
      </c>
      <c r="M1918" s="0" t="s">
        <v>1261</v>
      </c>
      <c r="N1918" s="0" t="s">
        <v>98</v>
      </c>
      <c r="O1918" s="0" t="s">
        <v>148</v>
      </c>
      <c r="P1918" s="0" t="s">
        <v>148</v>
      </c>
      <c r="Q1918" s="0" t="s">
        <v>149</v>
      </c>
      <c r="R1918" s="0" t="s">
        <v>1446</v>
      </c>
      <c r="S1918" s="0" t="s">
        <v>1447</v>
      </c>
      <c r="T1918" s="0" t="s">
        <v>3604</v>
      </c>
      <c r="U1918" s="0" t="s">
        <v>3605</v>
      </c>
      <c r="V1918" s="0" t="s">
        <v>3606</v>
      </c>
      <c r="W1918" s="0" t="s">
        <v>3607</v>
      </c>
      <c r="X1918" s="0" t="s">
        <v>3608</v>
      </c>
      <c r="Y1918" s="0" t="s">
        <v>3605</v>
      </c>
      <c r="Z1918" s="0" t="s">
        <v>6871</v>
      </c>
      <c r="AA1918" s="0" t="s">
        <v>4062</v>
      </c>
      <c r="AB1918" s="0" t="s">
        <v>6872</v>
      </c>
      <c r="AC1918" s="0" t="s">
        <v>19</v>
      </c>
      <c r="AD1918" s="0" t="s">
        <v>19</v>
      </c>
      <c r="AE1918" s="0" t="s">
        <v>61</v>
      </c>
      <c r="AF1918" s="0" t="s">
        <v>22</v>
      </c>
      <c r="AG1918" s="0" t="s">
        <v>22</v>
      </c>
      <c r="AH1918" s="0" t="s">
        <v>22</v>
      </c>
      <c r="AI1918" s="0" t="s">
        <v>22</v>
      </c>
      <c r="AJ1918" s="0" t="s">
        <v>157</v>
      </c>
      <c r="AK1918" s="0" t="s">
        <v>157</v>
      </c>
    </row>
    <row customHeight="1" ht="11.25">
      <c r="A1919" s="0" t="s">
        <v>22</v>
      </c>
      <c r="B1919" s="0" t="s">
        <v>48</v>
      </c>
      <c r="C1919" s="0" t="s">
        <v>50</v>
      </c>
      <c r="D1919" s="0" t="s">
        <v>22</v>
      </c>
      <c r="E1919" s="0" t="s">
        <v>1513</v>
      </c>
      <c r="F1919" s="0" t="s">
        <v>1257</v>
      </c>
      <c r="G1919" s="0" t="s">
        <v>148</v>
      </c>
      <c r="H1919" s="0" t="s">
        <v>148</v>
      </c>
      <c r="I1919" s="0" t="s">
        <v>149</v>
      </c>
      <c r="J1919" s="0" t="s">
        <v>1446</v>
      </c>
      <c r="K1919" s="0" t="s">
        <v>1447</v>
      </c>
      <c r="L1919" s="0" t="s">
        <v>1448</v>
      </c>
      <c r="M1919" s="0" t="s">
        <v>1261</v>
      </c>
      <c r="N1919" s="0" t="s">
        <v>98</v>
      </c>
      <c r="O1919" s="0" t="s">
        <v>148</v>
      </c>
      <c r="P1919" s="0" t="s">
        <v>148</v>
      </c>
      <c r="Q1919" s="0" t="s">
        <v>149</v>
      </c>
      <c r="R1919" s="0" t="s">
        <v>1446</v>
      </c>
      <c r="S1919" s="0" t="s">
        <v>1447</v>
      </c>
      <c r="T1919" s="0" t="s">
        <v>3604</v>
      </c>
      <c r="U1919" s="0" t="s">
        <v>3605</v>
      </c>
      <c r="V1919" s="0" t="s">
        <v>3606</v>
      </c>
      <c r="W1919" s="0" t="s">
        <v>3607</v>
      </c>
      <c r="X1919" s="0" t="s">
        <v>3608</v>
      </c>
      <c r="Y1919" s="0" t="s">
        <v>3605</v>
      </c>
      <c r="Z1919" s="0" t="s">
        <v>6871</v>
      </c>
      <c r="AA1919" s="0" t="s">
        <v>4062</v>
      </c>
      <c r="AB1919" s="0" t="s">
        <v>6872</v>
      </c>
      <c r="AC1919" s="0" t="s">
        <v>19</v>
      </c>
      <c r="AD1919" s="0" t="s">
        <v>19</v>
      </c>
      <c r="AE1919" s="0" t="s">
        <v>61</v>
      </c>
      <c r="AF1919" s="0" t="s">
        <v>22</v>
      </c>
      <c r="AG1919" s="0" t="s">
        <v>22</v>
      </c>
      <c r="AH1919" s="0" t="s">
        <v>22</v>
      </c>
      <c r="AI1919" s="0" t="s">
        <v>22</v>
      </c>
      <c r="AJ1919" s="0" t="s">
        <v>157</v>
      </c>
      <c r="AK1919" s="0" t="s">
        <v>157</v>
      </c>
    </row>
    <row customHeight="1" ht="11.25">
      <c r="A1920" s="0" t="s">
        <v>22</v>
      </c>
      <c r="B1920" s="0" t="s">
        <v>48</v>
      </c>
      <c r="C1920" s="0" t="s">
        <v>50</v>
      </c>
      <c r="D1920" s="0" t="s">
        <v>22</v>
      </c>
      <c r="E1920" s="0" t="s">
        <v>6873</v>
      </c>
      <c r="F1920" s="0" t="s">
        <v>1257</v>
      </c>
      <c r="G1920" s="0" t="s">
        <v>148</v>
      </c>
      <c r="H1920" s="0" t="s">
        <v>148</v>
      </c>
      <c r="I1920" s="0" t="s">
        <v>149</v>
      </c>
      <c r="J1920" s="0" t="s">
        <v>1446</v>
      </c>
      <c r="K1920" s="0" t="s">
        <v>1447</v>
      </c>
      <c r="L1920" s="0" t="s">
        <v>1448</v>
      </c>
      <c r="M1920" s="0" t="s">
        <v>1261</v>
      </c>
      <c r="N1920" s="0" t="s">
        <v>98</v>
      </c>
      <c r="O1920" s="0" t="s">
        <v>148</v>
      </c>
      <c r="P1920" s="0" t="s">
        <v>148</v>
      </c>
      <c r="Q1920" s="0" t="s">
        <v>149</v>
      </c>
      <c r="R1920" s="0" t="s">
        <v>1446</v>
      </c>
      <c r="S1920" s="0" t="s">
        <v>1447</v>
      </c>
      <c r="T1920" s="0" t="s">
        <v>3604</v>
      </c>
      <c r="U1920" s="0" t="s">
        <v>3605</v>
      </c>
      <c r="V1920" s="0" t="s">
        <v>3606</v>
      </c>
      <c r="W1920" s="0" t="s">
        <v>3607</v>
      </c>
      <c r="X1920" s="0" t="s">
        <v>3608</v>
      </c>
      <c r="Y1920" s="0" t="s">
        <v>3605</v>
      </c>
      <c r="Z1920" s="0" t="s">
        <v>6874</v>
      </c>
      <c r="AA1920" s="0" t="s">
        <v>3961</v>
      </c>
      <c r="AB1920" s="0" t="s">
        <v>6875</v>
      </c>
      <c r="AC1920" s="0" t="s">
        <v>19</v>
      </c>
      <c r="AD1920" s="0" t="s">
        <v>19</v>
      </c>
      <c r="AE1920" s="0" t="s">
        <v>61</v>
      </c>
      <c r="AF1920" s="0" t="s">
        <v>22</v>
      </c>
      <c r="AG1920" s="0" t="s">
        <v>22</v>
      </c>
      <c r="AH1920" s="0" t="s">
        <v>22</v>
      </c>
      <c r="AI1920" s="0" t="s">
        <v>22</v>
      </c>
      <c r="AJ1920" s="0" t="s">
        <v>157</v>
      </c>
      <c r="AK1920" s="0" t="s">
        <v>157</v>
      </c>
    </row>
    <row customHeight="1" ht="11.25">
      <c r="A1921" s="0" t="s">
        <v>22</v>
      </c>
      <c r="B1921" s="0" t="s">
        <v>48</v>
      </c>
      <c r="C1921" s="0" t="s">
        <v>50</v>
      </c>
      <c r="D1921" s="0" t="s">
        <v>22</v>
      </c>
      <c r="E1921" s="0" t="s">
        <v>6873</v>
      </c>
      <c r="F1921" s="0" t="s">
        <v>1257</v>
      </c>
      <c r="G1921" s="0" t="s">
        <v>148</v>
      </c>
      <c r="H1921" s="0" t="s">
        <v>148</v>
      </c>
      <c r="I1921" s="0" t="s">
        <v>149</v>
      </c>
      <c r="J1921" s="0" t="s">
        <v>1446</v>
      </c>
      <c r="K1921" s="0" t="s">
        <v>1447</v>
      </c>
      <c r="L1921" s="0" t="s">
        <v>1448</v>
      </c>
      <c r="M1921" s="0" t="s">
        <v>1261</v>
      </c>
      <c r="N1921" s="0" t="s">
        <v>98</v>
      </c>
      <c r="O1921" s="0" t="s">
        <v>148</v>
      </c>
      <c r="P1921" s="0" t="s">
        <v>148</v>
      </c>
      <c r="Q1921" s="0" t="s">
        <v>149</v>
      </c>
      <c r="R1921" s="0" t="s">
        <v>1446</v>
      </c>
      <c r="S1921" s="0" t="s">
        <v>1447</v>
      </c>
      <c r="T1921" s="0" t="s">
        <v>3604</v>
      </c>
      <c r="U1921" s="0" t="s">
        <v>3605</v>
      </c>
      <c r="V1921" s="0" t="s">
        <v>3606</v>
      </c>
      <c r="W1921" s="0" t="s">
        <v>3607</v>
      </c>
      <c r="X1921" s="0" t="s">
        <v>3608</v>
      </c>
      <c r="Y1921" s="0" t="s">
        <v>3605</v>
      </c>
      <c r="Z1921" s="0" t="s">
        <v>6874</v>
      </c>
      <c r="AA1921" s="0" t="s">
        <v>3961</v>
      </c>
      <c r="AB1921" s="0" t="s">
        <v>6875</v>
      </c>
      <c r="AC1921" s="0" t="s">
        <v>19</v>
      </c>
      <c r="AD1921" s="0" t="s">
        <v>19</v>
      </c>
      <c r="AE1921" s="0" t="s">
        <v>61</v>
      </c>
      <c r="AF1921" s="0" t="s">
        <v>22</v>
      </c>
      <c r="AG1921" s="0" t="s">
        <v>22</v>
      </c>
      <c r="AH1921" s="0" t="s">
        <v>22</v>
      </c>
      <c r="AI1921" s="0" t="s">
        <v>22</v>
      </c>
      <c r="AJ1921" s="0" t="s">
        <v>157</v>
      </c>
      <c r="AK1921" s="0" t="s">
        <v>157</v>
      </c>
    </row>
    <row customHeight="1" ht="11.25">
      <c r="A1922" s="0" t="s">
        <v>22</v>
      </c>
      <c r="B1922" s="0" t="s">
        <v>48</v>
      </c>
      <c r="C1922" s="0" t="s">
        <v>50</v>
      </c>
      <c r="D1922" s="0" t="s">
        <v>22</v>
      </c>
      <c r="E1922" s="0" t="s">
        <v>6876</v>
      </c>
      <c r="F1922" s="0" t="s">
        <v>1257</v>
      </c>
      <c r="G1922" s="0" t="s">
        <v>148</v>
      </c>
      <c r="H1922" s="0" t="s">
        <v>148</v>
      </c>
      <c r="I1922" s="0" t="s">
        <v>149</v>
      </c>
      <c r="J1922" s="0" t="s">
        <v>1446</v>
      </c>
      <c r="K1922" s="0" t="s">
        <v>1447</v>
      </c>
      <c r="L1922" s="0" t="s">
        <v>1448</v>
      </c>
      <c r="M1922" s="0" t="s">
        <v>1261</v>
      </c>
      <c r="N1922" s="0" t="s">
        <v>98</v>
      </c>
      <c r="O1922" s="0" t="s">
        <v>148</v>
      </c>
      <c r="P1922" s="0" t="s">
        <v>148</v>
      </c>
      <c r="Q1922" s="0" t="s">
        <v>149</v>
      </c>
      <c r="R1922" s="0" t="s">
        <v>1446</v>
      </c>
      <c r="S1922" s="0" t="s">
        <v>1447</v>
      </c>
      <c r="T1922" s="0" t="s">
        <v>3604</v>
      </c>
      <c r="U1922" s="0" t="s">
        <v>3605</v>
      </c>
      <c r="V1922" s="0" t="s">
        <v>3606</v>
      </c>
      <c r="W1922" s="0" t="s">
        <v>3607</v>
      </c>
      <c r="X1922" s="0" t="s">
        <v>3608</v>
      </c>
      <c r="Y1922" s="0" t="s">
        <v>3605</v>
      </c>
      <c r="Z1922" s="0" t="s">
        <v>6877</v>
      </c>
      <c r="AA1922" s="0" t="s">
        <v>3845</v>
      </c>
      <c r="AB1922" s="0" t="s">
        <v>6878</v>
      </c>
      <c r="AC1922" s="0" t="s">
        <v>19</v>
      </c>
      <c r="AD1922" s="0" t="s">
        <v>19</v>
      </c>
      <c r="AE1922" s="0" t="s">
        <v>61</v>
      </c>
      <c r="AF1922" s="0" t="s">
        <v>22</v>
      </c>
      <c r="AG1922" s="0" t="s">
        <v>22</v>
      </c>
      <c r="AH1922" s="0" t="s">
        <v>22</v>
      </c>
      <c r="AI1922" s="0" t="s">
        <v>22</v>
      </c>
      <c r="AJ1922" s="0" t="s">
        <v>157</v>
      </c>
      <c r="AK1922" s="0" t="s">
        <v>157</v>
      </c>
    </row>
    <row customHeight="1" ht="11.25">
      <c r="A1923" s="0" t="s">
        <v>22</v>
      </c>
      <c r="B1923" s="0" t="s">
        <v>48</v>
      </c>
      <c r="C1923" s="0" t="s">
        <v>50</v>
      </c>
      <c r="D1923" s="0" t="s">
        <v>22</v>
      </c>
      <c r="E1923" s="0" t="s">
        <v>6876</v>
      </c>
      <c r="F1923" s="0" t="s">
        <v>1257</v>
      </c>
      <c r="G1923" s="0" t="s">
        <v>148</v>
      </c>
      <c r="H1923" s="0" t="s">
        <v>148</v>
      </c>
      <c r="I1923" s="0" t="s">
        <v>149</v>
      </c>
      <c r="J1923" s="0" t="s">
        <v>1446</v>
      </c>
      <c r="K1923" s="0" t="s">
        <v>1447</v>
      </c>
      <c r="L1923" s="0" t="s">
        <v>1448</v>
      </c>
      <c r="M1923" s="0" t="s">
        <v>1261</v>
      </c>
      <c r="N1923" s="0" t="s">
        <v>98</v>
      </c>
      <c r="O1923" s="0" t="s">
        <v>148</v>
      </c>
      <c r="P1923" s="0" t="s">
        <v>148</v>
      </c>
      <c r="Q1923" s="0" t="s">
        <v>149</v>
      </c>
      <c r="R1923" s="0" t="s">
        <v>1446</v>
      </c>
      <c r="S1923" s="0" t="s">
        <v>1447</v>
      </c>
      <c r="T1923" s="0" t="s">
        <v>3604</v>
      </c>
      <c r="U1923" s="0" t="s">
        <v>3605</v>
      </c>
      <c r="V1923" s="0" t="s">
        <v>3606</v>
      </c>
      <c r="W1923" s="0" t="s">
        <v>3607</v>
      </c>
      <c r="X1923" s="0" t="s">
        <v>3608</v>
      </c>
      <c r="Y1923" s="0" t="s">
        <v>3605</v>
      </c>
      <c r="Z1923" s="0" t="s">
        <v>6877</v>
      </c>
      <c r="AA1923" s="0" t="s">
        <v>3845</v>
      </c>
      <c r="AB1923" s="0" t="s">
        <v>6878</v>
      </c>
      <c r="AC1923" s="0" t="s">
        <v>19</v>
      </c>
      <c r="AD1923" s="0" t="s">
        <v>19</v>
      </c>
      <c r="AE1923" s="0" t="s">
        <v>61</v>
      </c>
      <c r="AF1923" s="0" t="s">
        <v>22</v>
      </c>
      <c r="AG1923" s="0" t="s">
        <v>22</v>
      </c>
      <c r="AH1923" s="0" t="s">
        <v>22</v>
      </c>
      <c r="AI1923" s="0" t="s">
        <v>22</v>
      </c>
      <c r="AJ1923" s="0" t="s">
        <v>157</v>
      </c>
      <c r="AK1923" s="0" t="s">
        <v>157</v>
      </c>
    </row>
    <row customHeight="1" ht="11.25">
      <c r="A1924" s="0" t="s">
        <v>22</v>
      </c>
      <c r="B1924" s="0" t="s">
        <v>48</v>
      </c>
      <c r="C1924" s="0" t="s">
        <v>50</v>
      </c>
      <c r="D1924" s="0" t="s">
        <v>22</v>
      </c>
      <c r="E1924" s="0" t="s">
        <v>6879</v>
      </c>
      <c r="F1924" s="0" t="s">
        <v>1257</v>
      </c>
      <c r="G1924" s="0" t="s">
        <v>148</v>
      </c>
      <c r="H1924" s="0" t="s">
        <v>148</v>
      </c>
      <c r="I1924" s="0" t="s">
        <v>149</v>
      </c>
      <c r="J1924" s="0" t="s">
        <v>1446</v>
      </c>
      <c r="K1924" s="0" t="s">
        <v>1447</v>
      </c>
      <c r="L1924" s="0" t="s">
        <v>1448</v>
      </c>
      <c r="M1924" s="0" t="s">
        <v>1261</v>
      </c>
      <c r="N1924" s="0" t="s">
        <v>98</v>
      </c>
      <c r="O1924" s="0" t="s">
        <v>148</v>
      </c>
      <c r="P1924" s="0" t="s">
        <v>148</v>
      </c>
      <c r="Q1924" s="0" t="s">
        <v>149</v>
      </c>
      <c r="R1924" s="0" t="s">
        <v>1446</v>
      </c>
      <c r="S1924" s="0" t="s">
        <v>1447</v>
      </c>
      <c r="T1924" s="0" t="s">
        <v>3604</v>
      </c>
      <c r="U1924" s="0" t="s">
        <v>3605</v>
      </c>
      <c r="V1924" s="0" t="s">
        <v>3606</v>
      </c>
      <c r="W1924" s="0" t="s">
        <v>3607</v>
      </c>
      <c r="X1924" s="0" t="s">
        <v>3608</v>
      </c>
      <c r="Y1924" s="0" t="s">
        <v>3605</v>
      </c>
      <c r="Z1924" s="0" t="s">
        <v>6880</v>
      </c>
      <c r="AA1924" s="0" t="s">
        <v>3965</v>
      </c>
      <c r="AB1924" s="0" t="s">
        <v>6881</v>
      </c>
      <c r="AC1924" s="0" t="s">
        <v>19</v>
      </c>
      <c r="AD1924" s="0" t="s">
        <v>19</v>
      </c>
      <c r="AE1924" s="0" t="s">
        <v>61</v>
      </c>
      <c r="AF1924" s="0" t="s">
        <v>22</v>
      </c>
      <c r="AG1924" s="0" t="s">
        <v>22</v>
      </c>
      <c r="AH1924" s="0" t="s">
        <v>22</v>
      </c>
      <c r="AI1924" s="0" t="s">
        <v>22</v>
      </c>
      <c r="AJ1924" s="0" t="s">
        <v>157</v>
      </c>
      <c r="AK1924" s="0" t="s">
        <v>157</v>
      </c>
    </row>
    <row customHeight="1" ht="11.25">
      <c r="A1925" s="0" t="s">
        <v>22</v>
      </c>
      <c r="B1925" s="0" t="s">
        <v>48</v>
      </c>
      <c r="C1925" s="0" t="s">
        <v>50</v>
      </c>
      <c r="D1925" s="0" t="s">
        <v>22</v>
      </c>
      <c r="E1925" s="0" t="s">
        <v>6879</v>
      </c>
      <c r="F1925" s="0" t="s">
        <v>1257</v>
      </c>
      <c r="G1925" s="0" t="s">
        <v>148</v>
      </c>
      <c r="H1925" s="0" t="s">
        <v>148</v>
      </c>
      <c r="I1925" s="0" t="s">
        <v>149</v>
      </c>
      <c r="J1925" s="0" t="s">
        <v>1446</v>
      </c>
      <c r="K1925" s="0" t="s">
        <v>1447</v>
      </c>
      <c r="L1925" s="0" t="s">
        <v>1448</v>
      </c>
      <c r="M1925" s="0" t="s">
        <v>1261</v>
      </c>
      <c r="N1925" s="0" t="s">
        <v>98</v>
      </c>
      <c r="O1925" s="0" t="s">
        <v>148</v>
      </c>
      <c r="P1925" s="0" t="s">
        <v>148</v>
      </c>
      <c r="Q1925" s="0" t="s">
        <v>149</v>
      </c>
      <c r="R1925" s="0" t="s">
        <v>1446</v>
      </c>
      <c r="S1925" s="0" t="s">
        <v>1447</v>
      </c>
      <c r="T1925" s="0" t="s">
        <v>3604</v>
      </c>
      <c r="U1925" s="0" t="s">
        <v>3605</v>
      </c>
      <c r="V1925" s="0" t="s">
        <v>3606</v>
      </c>
      <c r="W1925" s="0" t="s">
        <v>3607</v>
      </c>
      <c r="X1925" s="0" t="s">
        <v>3608</v>
      </c>
      <c r="Y1925" s="0" t="s">
        <v>3605</v>
      </c>
      <c r="Z1925" s="0" t="s">
        <v>6880</v>
      </c>
      <c r="AA1925" s="0" t="s">
        <v>3965</v>
      </c>
      <c r="AB1925" s="0" t="s">
        <v>6881</v>
      </c>
      <c r="AC1925" s="0" t="s">
        <v>19</v>
      </c>
      <c r="AD1925" s="0" t="s">
        <v>19</v>
      </c>
      <c r="AE1925" s="0" t="s">
        <v>61</v>
      </c>
      <c r="AF1925" s="0" t="s">
        <v>22</v>
      </c>
      <c r="AG1925" s="0" t="s">
        <v>22</v>
      </c>
      <c r="AH1925" s="0" t="s">
        <v>22</v>
      </c>
      <c r="AI1925" s="0" t="s">
        <v>22</v>
      </c>
      <c r="AJ1925" s="0" t="s">
        <v>157</v>
      </c>
      <c r="AK1925" s="0" t="s">
        <v>157</v>
      </c>
    </row>
    <row customHeight="1" ht="11.25">
      <c r="A1926" s="0" t="s">
        <v>22</v>
      </c>
      <c r="B1926" s="0" t="s">
        <v>48</v>
      </c>
      <c r="C1926" s="0" t="s">
        <v>50</v>
      </c>
      <c r="D1926" s="0" t="s">
        <v>22</v>
      </c>
      <c r="E1926" s="0" t="s">
        <v>6882</v>
      </c>
      <c r="F1926" s="0" t="s">
        <v>1257</v>
      </c>
      <c r="G1926" s="0" t="s">
        <v>148</v>
      </c>
      <c r="H1926" s="0" t="s">
        <v>148</v>
      </c>
      <c r="I1926" s="0" t="s">
        <v>149</v>
      </c>
      <c r="J1926" s="0" t="s">
        <v>1446</v>
      </c>
      <c r="K1926" s="0" t="s">
        <v>1447</v>
      </c>
      <c r="L1926" s="0" t="s">
        <v>1448</v>
      </c>
      <c r="M1926" s="0" t="s">
        <v>1261</v>
      </c>
      <c r="N1926" s="0" t="s">
        <v>98</v>
      </c>
      <c r="O1926" s="0" t="s">
        <v>148</v>
      </c>
      <c r="P1926" s="0" t="s">
        <v>148</v>
      </c>
      <c r="Q1926" s="0" t="s">
        <v>149</v>
      </c>
      <c r="R1926" s="0" t="s">
        <v>1446</v>
      </c>
      <c r="S1926" s="0" t="s">
        <v>1447</v>
      </c>
      <c r="T1926" s="0" t="s">
        <v>3604</v>
      </c>
      <c r="U1926" s="0" t="s">
        <v>3605</v>
      </c>
      <c r="V1926" s="0" t="s">
        <v>3606</v>
      </c>
      <c r="W1926" s="0" t="s">
        <v>3607</v>
      </c>
      <c r="X1926" s="0" t="s">
        <v>3608</v>
      </c>
      <c r="Y1926" s="0" t="s">
        <v>3605</v>
      </c>
      <c r="Z1926" s="0" t="s">
        <v>6883</v>
      </c>
      <c r="AA1926" s="0" t="s">
        <v>3903</v>
      </c>
      <c r="AB1926" s="0" t="s">
        <v>6884</v>
      </c>
      <c r="AC1926" s="0" t="s">
        <v>19</v>
      </c>
      <c r="AD1926" s="0" t="s">
        <v>19</v>
      </c>
      <c r="AE1926" s="0" t="s">
        <v>61</v>
      </c>
      <c r="AF1926" s="0" t="s">
        <v>22</v>
      </c>
      <c r="AG1926" s="0" t="s">
        <v>22</v>
      </c>
      <c r="AH1926" s="0" t="s">
        <v>22</v>
      </c>
      <c r="AI1926" s="0" t="s">
        <v>22</v>
      </c>
      <c r="AJ1926" s="0" t="s">
        <v>157</v>
      </c>
      <c r="AK1926" s="0" t="s">
        <v>157</v>
      </c>
    </row>
    <row customHeight="1" ht="11.25">
      <c r="A1927" s="0" t="s">
        <v>22</v>
      </c>
      <c r="B1927" s="0" t="s">
        <v>48</v>
      </c>
      <c r="C1927" s="0" t="s">
        <v>50</v>
      </c>
      <c r="D1927" s="0" t="s">
        <v>22</v>
      </c>
      <c r="E1927" s="0" t="s">
        <v>6882</v>
      </c>
      <c r="F1927" s="0" t="s">
        <v>1257</v>
      </c>
      <c r="G1927" s="0" t="s">
        <v>148</v>
      </c>
      <c r="H1927" s="0" t="s">
        <v>148</v>
      </c>
      <c r="I1927" s="0" t="s">
        <v>149</v>
      </c>
      <c r="J1927" s="0" t="s">
        <v>1446</v>
      </c>
      <c r="K1927" s="0" t="s">
        <v>1447</v>
      </c>
      <c r="L1927" s="0" t="s">
        <v>1448</v>
      </c>
      <c r="M1927" s="0" t="s">
        <v>1261</v>
      </c>
      <c r="N1927" s="0" t="s">
        <v>98</v>
      </c>
      <c r="O1927" s="0" t="s">
        <v>148</v>
      </c>
      <c r="P1927" s="0" t="s">
        <v>148</v>
      </c>
      <c r="Q1927" s="0" t="s">
        <v>149</v>
      </c>
      <c r="R1927" s="0" t="s">
        <v>1446</v>
      </c>
      <c r="S1927" s="0" t="s">
        <v>1447</v>
      </c>
      <c r="T1927" s="0" t="s">
        <v>3604</v>
      </c>
      <c r="U1927" s="0" t="s">
        <v>3605</v>
      </c>
      <c r="V1927" s="0" t="s">
        <v>3606</v>
      </c>
      <c r="W1927" s="0" t="s">
        <v>3607</v>
      </c>
      <c r="X1927" s="0" t="s">
        <v>3608</v>
      </c>
      <c r="Y1927" s="0" t="s">
        <v>3605</v>
      </c>
      <c r="Z1927" s="0" t="s">
        <v>6883</v>
      </c>
      <c r="AA1927" s="0" t="s">
        <v>3903</v>
      </c>
      <c r="AB1927" s="0" t="s">
        <v>6884</v>
      </c>
      <c r="AC1927" s="0" t="s">
        <v>19</v>
      </c>
      <c r="AD1927" s="0" t="s">
        <v>19</v>
      </c>
      <c r="AE1927" s="0" t="s">
        <v>61</v>
      </c>
      <c r="AF1927" s="0" t="s">
        <v>22</v>
      </c>
      <c r="AG1927" s="0" t="s">
        <v>22</v>
      </c>
      <c r="AH1927" s="0" t="s">
        <v>22</v>
      </c>
      <c r="AI1927" s="0" t="s">
        <v>22</v>
      </c>
      <c r="AJ1927" s="0" t="s">
        <v>157</v>
      </c>
      <c r="AK1927" s="0" t="s">
        <v>157</v>
      </c>
    </row>
    <row customHeight="1" ht="11.25">
      <c r="A1928" s="0" t="s">
        <v>22</v>
      </c>
      <c r="B1928" s="0" t="s">
        <v>48</v>
      </c>
      <c r="C1928" s="0" t="s">
        <v>50</v>
      </c>
      <c r="D1928" s="0" t="s">
        <v>22</v>
      </c>
      <c r="E1928" s="0" t="s">
        <v>6885</v>
      </c>
      <c r="F1928" s="0" t="s">
        <v>1257</v>
      </c>
      <c r="G1928" s="0" t="s">
        <v>148</v>
      </c>
      <c r="H1928" s="0" t="s">
        <v>148</v>
      </c>
      <c r="I1928" s="0" t="s">
        <v>149</v>
      </c>
      <c r="J1928" s="0" t="s">
        <v>1446</v>
      </c>
      <c r="K1928" s="0" t="s">
        <v>1447</v>
      </c>
      <c r="L1928" s="0" t="s">
        <v>1448</v>
      </c>
      <c r="M1928" s="0" t="s">
        <v>1261</v>
      </c>
      <c r="N1928" s="0" t="s">
        <v>98</v>
      </c>
      <c r="O1928" s="0" t="s">
        <v>148</v>
      </c>
      <c r="P1928" s="0" t="s">
        <v>148</v>
      </c>
      <c r="Q1928" s="0" t="s">
        <v>149</v>
      </c>
      <c r="R1928" s="0" t="s">
        <v>1446</v>
      </c>
      <c r="S1928" s="0" t="s">
        <v>1447</v>
      </c>
      <c r="T1928" s="0" t="s">
        <v>3604</v>
      </c>
      <c r="U1928" s="0" t="s">
        <v>3605</v>
      </c>
      <c r="V1928" s="0" t="s">
        <v>3606</v>
      </c>
      <c r="W1928" s="0" t="s">
        <v>3607</v>
      </c>
      <c r="X1928" s="0" t="s">
        <v>3608</v>
      </c>
      <c r="Y1928" s="0" t="s">
        <v>3605</v>
      </c>
      <c r="Z1928" s="0" t="s">
        <v>6886</v>
      </c>
      <c r="AA1928" s="0" t="s">
        <v>3903</v>
      </c>
      <c r="AB1928" s="0" t="s">
        <v>6887</v>
      </c>
      <c r="AC1928" s="0" t="s">
        <v>19</v>
      </c>
      <c r="AD1928" s="0" t="s">
        <v>19</v>
      </c>
      <c r="AE1928" s="0" t="s">
        <v>61</v>
      </c>
      <c r="AF1928" s="0" t="s">
        <v>22</v>
      </c>
      <c r="AG1928" s="0" t="s">
        <v>22</v>
      </c>
      <c r="AH1928" s="0" t="s">
        <v>22</v>
      </c>
      <c r="AI1928" s="0" t="s">
        <v>22</v>
      </c>
      <c r="AJ1928" s="0" t="s">
        <v>157</v>
      </c>
      <c r="AK1928" s="0" t="s">
        <v>157</v>
      </c>
    </row>
    <row customHeight="1" ht="11.25">
      <c r="A1929" s="0" t="s">
        <v>22</v>
      </c>
      <c r="B1929" s="0" t="s">
        <v>48</v>
      </c>
      <c r="C1929" s="0" t="s">
        <v>50</v>
      </c>
      <c r="D1929" s="0" t="s">
        <v>22</v>
      </c>
      <c r="E1929" s="0" t="s">
        <v>6885</v>
      </c>
      <c r="F1929" s="0" t="s">
        <v>1257</v>
      </c>
      <c r="G1929" s="0" t="s">
        <v>148</v>
      </c>
      <c r="H1929" s="0" t="s">
        <v>148</v>
      </c>
      <c r="I1929" s="0" t="s">
        <v>149</v>
      </c>
      <c r="J1929" s="0" t="s">
        <v>1446</v>
      </c>
      <c r="K1929" s="0" t="s">
        <v>1447</v>
      </c>
      <c r="L1929" s="0" t="s">
        <v>1448</v>
      </c>
      <c r="M1929" s="0" t="s">
        <v>1261</v>
      </c>
      <c r="N1929" s="0" t="s">
        <v>98</v>
      </c>
      <c r="O1929" s="0" t="s">
        <v>148</v>
      </c>
      <c r="P1929" s="0" t="s">
        <v>148</v>
      </c>
      <c r="Q1929" s="0" t="s">
        <v>149</v>
      </c>
      <c r="R1929" s="0" t="s">
        <v>1446</v>
      </c>
      <c r="S1929" s="0" t="s">
        <v>1447</v>
      </c>
      <c r="T1929" s="0" t="s">
        <v>3604</v>
      </c>
      <c r="U1929" s="0" t="s">
        <v>3605</v>
      </c>
      <c r="V1929" s="0" t="s">
        <v>3606</v>
      </c>
      <c r="W1929" s="0" t="s">
        <v>3607</v>
      </c>
      <c r="X1929" s="0" t="s">
        <v>3608</v>
      </c>
      <c r="Y1929" s="0" t="s">
        <v>3605</v>
      </c>
      <c r="Z1929" s="0" t="s">
        <v>6886</v>
      </c>
      <c r="AA1929" s="0" t="s">
        <v>3903</v>
      </c>
      <c r="AB1929" s="0" t="s">
        <v>6887</v>
      </c>
      <c r="AC1929" s="0" t="s">
        <v>19</v>
      </c>
      <c r="AD1929" s="0" t="s">
        <v>19</v>
      </c>
      <c r="AE1929" s="0" t="s">
        <v>61</v>
      </c>
      <c r="AF1929" s="0" t="s">
        <v>22</v>
      </c>
      <c r="AG1929" s="0" t="s">
        <v>22</v>
      </c>
      <c r="AH1929" s="0" t="s">
        <v>22</v>
      </c>
      <c r="AI1929" s="0" t="s">
        <v>22</v>
      </c>
      <c r="AJ1929" s="0" t="s">
        <v>157</v>
      </c>
      <c r="AK1929" s="0" t="s">
        <v>157</v>
      </c>
    </row>
    <row customHeight="1" ht="11.25">
      <c r="A1930" s="0" t="s">
        <v>22</v>
      </c>
      <c r="B1930" s="0" t="s">
        <v>48</v>
      </c>
      <c r="C1930" s="0" t="s">
        <v>50</v>
      </c>
      <c r="D1930" s="0" t="s">
        <v>22</v>
      </c>
      <c r="E1930" s="0" t="s">
        <v>6888</v>
      </c>
      <c r="F1930" s="0" t="s">
        <v>1257</v>
      </c>
      <c r="G1930" s="0" t="s">
        <v>148</v>
      </c>
      <c r="H1930" s="0" t="s">
        <v>148</v>
      </c>
      <c r="I1930" s="0" t="s">
        <v>149</v>
      </c>
      <c r="J1930" s="0" t="s">
        <v>1446</v>
      </c>
      <c r="K1930" s="0" t="s">
        <v>1447</v>
      </c>
      <c r="L1930" s="0" t="s">
        <v>1448</v>
      </c>
      <c r="M1930" s="0" t="s">
        <v>1261</v>
      </c>
      <c r="N1930" s="0" t="s">
        <v>98</v>
      </c>
      <c r="O1930" s="0" t="s">
        <v>148</v>
      </c>
      <c r="P1930" s="0" t="s">
        <v>148</v>
      </c>
      <c r="Q1930" s="0" t="s">
        <v>149</v>
      </c>
      <c r="R1930" s="0" t="s">
        <v>1446</v>
      </c>
      <c r="S1930" s="0" t="s">
        <v>1447</v>
      </c>
      <c r="T1930" s="0" t="s">
        <v>3604</v>
      </c>
      <c r="U1930" s="0" t="s">
        <v>3605</v>
      </c>
      <c r="V1930" s="0" t="s">
        <v>3606</v>
      </c>
      <c r="W1930" s="0" t="s">
        <v>3607</v>
      </c>
      <c r="X1930" s="0" t="s">
        <v>3608</v>
      </c>
      <c r="Y1930" s="0" t="s">
        <v>3605</v>
      </c>
      <c r="Z1930" s="0" t="s">
        <v>6889</v>
      </c>
      <c r="AA1930" s="0" t="s">
        <v>3965</v>
      </c>
      <c r="AB1930" s="0" t="s">
        <v>6890</v>
      </c>
      <c r="AC1930" s="0" t="s">
        <v>19</v>
      </c>
      <c r="AD1930" s="0" t="s">
        <v>19</v>
      </c>
      <c r="AE1930" s="0" t="s">
        <v>61</v>
      </c>
      <c r="AF1930" s="0" t="s">
        <v>22</v>
      </c>
      <c r="AG1930" s="0" t="s">
        <v>22</v>
      </c>
      <c r="AH1930" s="0" t="s">
        <v>22</v>
      </c>
      <c r="AI1930" s="0" t="s">
        <v>22</v>
      </c>
      <c r="AJ1930" s="0" t="s">
        <v>157</v>
      </c>
      <c r="AK1930" s="0" t="s">
        <v>157</v>
      </c>
    </row>
    <row customHeight="1" ht="11.25">
      <c r="A1931" s="0" t="s">
        <v>22</v>
      </c>
      <c r="B1931" s="0" t="s">
        <v>48</v>
      </c>
      <c r="C1931" s="0" t="s">
        <v>50</v>
      </c>
      <c r="D1931" s="0" t="s">
        <v>22</v>
      </c>
      <c r="E1931" s="0" t="s">
        <v>6888</v>
      </c>
      <c r="F1931" s="0" t="s">
        <v>1257</v>
      </c>
      <c r="G1931" s="0" t="s">
        <v>148</v>
      </c>
      <c r="H1931" s="0" t="s">
        <v>148</v>
      </c>
      <c r="I1931" s="0" t="s">
        <v>149</v>
      </c>
      <c r="J1931" s="0" t="s">
        <v>1446</v>
      </c>
      <c r="K1931" s="0" t="s">
        <v>1447</v>
      </c>
      <c r="L1931" s="0" t="s">
        <v>1448</v>
      </c>
      <c r="M1931" s="0" t="s">
        <v>1261</v>
      </c>
      <c r="N1931" s="0" t="s">
        <v>98</v>
      </c>
      <c r="O1931" s="0" t="s">
        <v>148</v>
      </c>
      <c r="P1931" s="0" t="s">
        <v>148</v>
      </c>
      <c r="Q1931" s="0" t="s">
        <v>149</v>
      </c>
      <c r="R1931" s="0" t="s">
        <v>1446</v>
      </c>
      <c r="S1931" s="0" t="s">
        <v>1447</v>
      </c>
      <c r="T1931" s="0" t="s">
        <v>3604</v>
      </c>
      <c r="U1931" s="0" t="s">
        <v>3605</v>
      </c>
      <c r="V1931" s="0" t="s">
        <v>3606</v>
      </c>
      <c r="W1931" s="0" t="s">
        <v>3607</v>
      </c>
      <c r="X1931" s="0" t="s">
        <v>3608</v>
      </c>
      <c r="Y1931" s="0" t="s">
        <v>3605</v>
      </c>
      <c r="Z1931" s="0" t="s">
        <v>6889</v>
      </c>
      <c r="AA1931" s="0" t="s">
        <v>3965</v>
      </c>
      <c r="AB1931" s="0" t="s">
        <v>6890</v>
      </c>
      <c r="AC1931" s="0" t="s">
        <v>19</v>
      </c>
      <c r="AD1931" s="0" t="s">
        <v>19</v>
      </c>
      <c r="AE1931" s="0" t="s">
        <v>61</v>
      </c>
      <c r="AF1931" s="0" t="s">
        <v>22</v>
      </c>
      <c r="AG1931" s="0" t="s">
        <v>22</v>
      </c>
      <c r="AH1931" s="0" t="s">
        <v>22</v>
      </c>
      <c r="AI1931" s="0" t="s">
        <v>22</v>
      </c>
      <c r="AJ1931" s="0" t="s">
        <v>157</v>
      </c>
      <c r="AK1931" s="0" t="s">
        <v>157</v>
      </c>
    </row>
    <row customHeight="1" ht="11.25">
      <c r="A1932" s="0" t="s">
        <v>22</v>
      </c>
      <c r="B1932" s="0" t="s">
        <v>48</v>
      </c>
      <c r="C1932" s="0" t="s">
        <v>50</v>
      </c>
      <c r="D1932" s="0" t="s">
        <v>22</v>
      </c>
      <c r="E1932" s="0" t="s">
        <v>6891</v>
      </c>
      <c r="F1932" s="0" t="s">
        <v>1257</v>
      </c>
      <c r="G1932" s="0" t="s">
        <v>148</v>
      </c>
      <c r="H1932" s="0" t="s">
        <v>148</v>
      </c>
      <c r="I1932" s="0" t="s">
        <v>149</v>
      </c>
      <c r="J1932" s="0" t="s">
        <v>1446</v>
      </c>
      <c r="K1932" s="0" t="s">
        <v>1447</v>
      </c>
      <c r="L1932" s="0" t="s">
        <v>1448</v>
      </c>
      <c r="M1932" s="0" t="s">
        <v>1261</v>
      </c>
      <c r="N1932" s="0" t="s">
        <v>98</v>
      </c>
      <c r="O1932" s="0" t="s">
        <v>148</v>
      </c>
      <c r="P1932" s="0" t="s">
        <v>148</v>
      </c>
      <c r="Q1932" s="0" t="s">
        <v>149</v>
      </c>
      <c r="R1932" s="0" t="s">
        <v>1446</v>
      </c>
      <c r="S1932" s="0" t="s">
        <v>1447</v>
      </c>
      <c r="T1932" s="0" t="s">
        <v>3604</v>
      </c>
      <c r="U1932" s="0" t="s">
        <v>3605</v>
      </c>
      <c r="V1932" s="0" t="s">
        <v>3606</v>
      </c>
      <c r="W1932" s="0" t="s">
        <v>3607</v>
      </c>
      <c r="X1932" s="0" t="s">
        <v>3608</v>
      </c>
      <c r="Y1932" s="0" t="s">
        <v>3605</v>
      </c>
      <c r="Z1932" s="0" t="s">
        <v>6892</v>
      </c>
      <c r="AA1932" s="0" t="s">
        <v>3965</v>
      </c>
      <c r="AB1932" s="0" t="s">
        <v>6893</v>
      </c>
      <c r="AC1932" s="0" t="s">
        <v>19</v>
      </c>
      <c r="AD1932" s="0" t="s">
        <v>19</v>
      </c>
      <c r="AE1932" s="0" t="s">
        <v>61</v>
      </c>
      <c r="AF1932" s="0" t="s">
        <v>22</v>
      </c>
      <c r="AG1932" s="0" t="s">
        <v>22</v>
      </c>
      <c r="AH1932" s="0" t="s">
        <v>22</v>
      </c>
      <c r="AI1932" s="0" t="s">
        <v>22</v>
      </c>
      <c r="AJ1932" s="0" t="s">
        <v>157</v>
      </c>
      <c r="AK1932" s="0" t="s">
        <v>157</v>
      </c>
    </row>
    <row customHeight="1" ht="11.25">
      <c r="A1933" s="0" t="s">
        <v>22</v>
      </c>
      <c r="B1933" s="0" t="s">
        <v>48</v>
      </c>
      <c r="C1933" s="0" t="s">
        <v>50</v>
      </c>
      <c r="D1933" s="0" t="s">
        <v>22</v>
      </c>
      <c r="E1933" s="0" t="s">
        <v>6891</v>
      </c>
      <c r="F1933" s="0" t="s">
        <v>1257</v>
      </c>
      <c r="G1933" s="0" t="s">
        <v>148</v>
      </c>
      <c r="H1933" s="0" t="s">
        <v>148</v>
      </c>
      <c r="I1933" s="0" t="s">
        <v>149</v>
      </c>
      <c r="J1933" s="0" t="s">
        <v>1446</v>
      </c>
      <c r="K1933" s="0" t="s">
        <v>1447</v>
      </c>
      <c r="L1933" s="0" t="s">
        <v>1448</v>
      </c>
      <c r="M1933" s="0" t="s">
        <v>1261</v>
      </c>
      <c r="N1933" s="0" t="s">
        <v>98</v>
      </c>
      <c r="O1933" s="0" t="s">
        <v>148</v>
      </c>
      <c r="P1933" s="0" t="s">
        <v>148</v>
      </c>
      <c r="Q1933" s="0" t="s">
        <v>149</v>
      </c>
      <c r="R1933" s="0" t="s">
        <v>1446</v>
      </c>
      <c r="S1933" s="0" t="s">
        <v>1447</v>
      </c>
      <c r="T1933" s="0" t="s">
        <v>3604</v>
      </c>
      <c r="U1933" s="0" t="s">
        <v>3605</v>
      </c>
      <c r="V1933" s="0" t="s">
        <v>3606</v>
      </c>
      <c r="W1933" s="0" t="s">
        <v>3607</v>
      </c>
      <c r="X1933" s="0" t="s">
        <v>3608</v>
      </c>
      <c r="Y1933" s="0" t="s">
        <v>3605</v>
      </c>
      <c r="Z1933" s="0" t="s">
        <v>6892</v>
      </c>
      <c r="AA1933" s="0" t="s">
        <v>3965</v>
      </c>
      <c r="AB1933" s="0" t="s">
        <v>6893</v>
      </c>
      <c r="AC1933" s="0" t="s">
        <v>19</v>
      </c>
      <c r="AD1933" s="0" t="s">
        <v>19</v>
      </c>
      <c r="AE1933" s="0" t="s">
        <v>61</v>
      </c>
      <c r="AF1933" s="0" t="s">
        <v>22</v>
      </c>
      <c r="AG1933" s="0" t="s">
        <v>22</v>
      </c>
      <c r="AH1933" s="0" t="s">
        <v>22</v>
      </c>
      <c r="AI1933" s="0" t="s">
        <v>22</v>
      </c>
      <c r="AJ1933" s="0" t="s">
        <v>157</v>
      </c>
      <c r="AK1933" s="0" t="s">
        <v>157</v>
      </c>
    </row>
    <row customHeight="1" ht="11.25">
      <c r="A1934" s="0" t="s">
        <v>22</v>
      </c>
      <c r="B1934" s="0" t="s">
        <v>48</v>
      </c>
      <c r="C1934" s="0" t="s">
        <v>50</v>
      </c>
      <c r="D1934" s="0" t="s">
        <v>22</v>
      </c>
      <c r="E1934" s="0" t="s">
        <v>6894</v>
      </c>
      <c r="F1934" s="0" t="s">
        <v>1257</v>
      </c>
      <c r="G1934" s="0" t="s">
        <v>148</v>
      </c>
      <c r="H1934" s="0" t="s">
        <v>148</v>
      </c>
      <c r="I1934" s="0" t="s">
        <v>149</v>
      </c>
      <c r="J1934" s="0" t="s">
        <v>1446</v>
      </c>
      <c r="K1934" s="0" t="s">
        <v>1447</v>
      </c>
      <c r="L1934" s="0" t="s">
        <v>1448</v>
      </c>
      <c r="M1934" s="0" t="s">
        <v>1261</v>
      </c>
      <c r="N1934" s="0" t="s">
        <v>98</v>
      </c>
      <c r="O1934" s="0" t="s">
        <v>148</v>
      </c>
      <c r="P1934" s="0" t="s">
        <v>148</v>
      </c>
      <c r="Q1934" s="0" t="s">
        <v>149</v>
      </c>
      <c r="R1934" s="0" t="s">
        <v>1446</v>
      </c>
      <c r="S1934" s="0" t="s">
        <v>1447</v>
      </c>
      <c r="T1934" s="0" t="s">
        <v>3604</v>
      </c>
      <c r="U1934" s="0" t="s">
        <v>3605</v>
      </c>
      <c r="V1934" s="0" t="s">
        <v>3606</v>
      </c>
      <c r="W1934" s="0" t="s">
        <v>3607</v>
      </c>
      <c r="X1934" s="0" t="s">
        <v>3608</v>
      </c>
      <c r="Y1934" s="0" t="s">
        <v>3605</v>
      </c>
      <c r="Z1934" s="0" t="s">
        <v>6895</v>
      </c>
      <c r="AA1934" s="0" t="s">
        <v>3972</v>
      </c>
      <c r="AB1934" s="0" t="s">
        <v>6896</v>
      </c>
      <c r="AC1934" s="0" t="s">
        <v>19</v>
      </c>
      <c r="AD1934" s="0" t="s">
        <v>19</v>
      </c>
      <c r="AE1934" s="0" t="s">
        <v>61</v>
      </c>
      <c r="AF1934" s="0" t="s">
        <v>22</v>
      </c>
      <c r="AG1934" s="0" t="s">
        <v>22</v>
      </c>
      <c r="AH1934" s="0" t="s">
        <v>22</v>
      </c>
      <c r="AI1934" s="0" t="s">
        <v>22</v>
      </c>
      <c r="AJ1934" s="0" t="s">
        <v>157</v>
      </c>
      <c r="AK1934" s="0" t="s">
        <v>157</v>
      </c>
    </row>
    <row customHeight="1" ht="11.25">
      <c r="A1935" s="0" t="s">
        <v>22</v>
      </c>
      <c r="B1935" s="0" t="s">
        <v>48</v>
      </c>
      <c r="C1935" s="0" t="s">
        <v>50</v>
      </c>
      <c r="D1935" s="0" t="s">
        <v>22</v>
      </c>
      <c r="E1935" s="0" t="s">
        <v>6894</v>
      </c>
      <c r="F1935" s="0" t="s">
        <v>1257</v>
      </c>
      <c r="G1935" s="0" t="s">
        <v>148</v>
      </c>
      <c r="H1935" s="0" t="s">
        <v>148</v>
      </c>
      <c r="I1935" s="0" t="s">
        <v>149</v>
      </c>
      <c r="J1935" s="0" t="s">
        <v>1446</v>
      </c>
      <c r="K1935" s="0" t="s">
        <v>1447</v>
      </c>
      <c r="L1935" s="0" t="s">
        <v>1448</v>
      </c>
      <c r="M1935" s="0" t="s">
        <v>1261</v>
      </c>
      <c r="N1935" s="0" t="s">
        <v>98</v>
      </c>
      <c r="O1935" s="0" t="s">
        <v>148</v>
      </c>
      <c r="P1935" s="0" t="s">
        <v>148</v>
      </c>
      <c r="Q1935" s="0" t="s">
        <v>149</v>
      </c>
      <c r="R1935" s="0" t="s">
        <v>1446</v>
      </c>
      <c r="S1935" s="0" t="s">
        <v>1447</v>
      </c>
      <c r="T1935" s="0" t="s">
        <v>3604</v>
      </c>
      <c r="U1935" s="0" t="s">
        <v>3605</v>
      </c>
      <c r="V1935" s="0" t="s">
        <v>3606</v>
      </c>
      <c r="W1935" s="0" t="s">
        <v>3607</v>
      </c>
      <c r="X1935" s="0" t="s">
        <v>3608</v>
      </c>
      <c r="Y1935" s="0" t="s">
        <v>3605</v>
      </c>
      <c r="Z1935" s="0" t="s">
        <v>6895</v>
      </c>
      <c r="AA1935" s="0" t="s">
        <v>3972</v>
      </c>
      <c r="AB1935" s="0" t="s">
        <v>6896</v>
      </c>
      <c r="AC1935" s="0" t="s">
        <v>19</v>
      </c>
      <c r="AD1935" s="0" t="s">
        <v>19</v>
      </c>
      <c r="AE1935" s="0" t="s">
        <v>61</v>
      </c>
      <c r="AF1935" s="0" t="s">
        <v>22</v>
      </c>
      <c r="AG1935" s="0" t="s">
        <v>22</v>
      </c>
      <c r="AH1935" s="0" t="s">
        <v>22</v>
      </c>
      <c r="AI1935" s="0" t="s">
        <v>22</v>
      </c>
      <c r="AJ1935" s="0" t="s">
        <v>157</v>
      </c>
      <c r="AK1935" s="0" t="s">
        <v>157</v>
      </c>
    </row>
    <row customHeight="1" ht="11.25">
      <c r="A1936" s="0" t="s">
        <v>22</v>
      </c>
      <c r="B1936" s="0" t="s">
        <v>48</v>
      </c>
      <c r="C1936" s="0" t="s">
        <v>50</v>
      </c>
      <c r="D1936" s="0" t="s">
        <v>22</v>
      </c>
      <c r="E1936" s="0" t="s">
        <v>6897</v>
      </c>
      <c r="F1936" s="0" t="s">
        <v>1257</v>
      </c>
      <c r="G1936" s="0" t="s">
        <v>148</v>
      </c>
      <c r="H1936" s="0" t="s">
        <v>148</v>
      </c>
      <c r="I1936" s="0" t="s">
        <v>149</v>
      </c>
      <c r="J1936" s="0" t="s">
        <v>1446</v>
      </c>
      <c r="K1936" s="0" t="s">
        <v>1447</v>
      </c>
      <c r="L1936" s="0" t="s">
        <v>1448</v>
      </c>
      <c r="M1936" s="0" t="s">
        <v>1261</v>
      </c>
      <c r="N1936" s="0" t="s">
        <v>98</v>
      </c>
      <c r="O1936" s="0" t="s">
        <v>148</v>
      </c>
      <c r="P1936" s="0" t="s">
        <v>148</v>
      </c>
      <c r="Q1936" s="0" t="s">
        <v>149</v>
      </c>
      <c r="R1936" s="0" t="s">
        <v>1446</v>
      </c>
      <c r="S1936" s="0" t="s">
        <v>1447</v>
      </c>
      <c r="T1936" s="0" t="s">
        <v>3604</v>
      </c>
      <c r="U1936" s="0" t="s">
        <v>3605</v>
      </c>
      <c r="V1936" s="0" t="s">
        <v>3606</v>
      </c>
      <c r="W1936" s="0" t="s">
        <v>3607</v>
      </c>
      <c r="X1936" s="0" t="s">
        <v>3608</v>
      </c>
      <c r="Y1936" s="0" t="s">
        <v>3605</v>
      </c>
      <c r="Z1936" s="0" t="s">
        <v>4512</v>
      </c>
      <c r="AA1936" s="0" t="s">
        <v>3972</v>
      </c>
      <c r="AB1936" s="0" t="s">
        <v>6898</v>
      </c>
      <c r="AC1936" s="0" t="s">
        <v>19</v>
      </c>
      <c r="AD1936" s="0" t="s">
        <v>19</v>
      </c>
      <c r="AE1936" s="0" t="s">
        <v>61</v>
      </c>
      <c r="AF1936" s="0" t="s">
        <v>22</v>
      </c>
      <c r="AG1936" s="0" t="s">
        <v>22</v>
      </c>
      <c r="AH1936" s="0" t="s">
        <v>22</v>
      </c>
      <c r="AI1936" s="0" t="s">
        <v>22</v>
      </c>
      <c r="AJ1936" s="0" t="s">
        <v>157</v>
      </c>
      <c r="AK1936" s="0" t="s">
        <v>157</v>
      </c>
    </row>
    <row customHeight="1" ht="11.25">
      <c r="A1937" s="0" t="s">
        <v>22</v>
      </c>
      <c r="B1937" s="0" t="s">
        <v>48</v>
      </c>
      <c r="C1937" s="0" t="s">
        <v>50</v>
      </c>
      <c r="D1937" s="0" t="s">
        <v>22</v>
      </c>
      <c r="E1937" s="0" t="s">
        <v>6897</v>
      </c>
      <c r="F1937" s="0" t="s">
        <v>1257</v>
      </c>
      <c r="G1937" s="0" t="s">
        <v>148</v>
      </c>
      <c r="H1937" s="0" t="s">
        <v>148</v>
      </c>
      <c r="I1937" s="0" t="s">
        <v>149</v>
      </c>
      <c r="J1937" s="0" t="s">
        <v>1446</v>
      </c>
      <c r="K1937" s="0" t="s">
        <v>1447</v>
      </c>
      <c r="L1937" s="0" t="s">
        <v>1448</v>
      </c>
      <c r="M1937" s="0" t="s">
        <v>1261</v>
      </c>
      <c r="N1937" s="0" t="s">
        <v>98</v>
      </c>
      <c r="O1937" s="0" t="s">
        <v>148</v>
      </c>
      <c r="P1937" s="0" t="s">
        <v>148</v>
      </c>
      <c r="Q1937" s="0" t="s">
        <v>149</v>
      </c>
      <c r="R1937" s="0" t="s">
        <v>1446</v>
      </c>
      <c r="S1937" s="0" t="s">
        <v>1447</v>
      </c>
      <c r="T1937" s="0" t="s">
        <v>3604</v>
      </c>
      <c r="U1937" s="0" t="s">
        <v>3605</v>
      </c>
      <c r="V1937" s="0" t="s">
        <v>3606</v>
      </c>
      <c r="W1937" s="0" t="s">
        <v>3607</v>
      </c>
      <c r="X1937" s="0" t="s">
        <v>3608</v>
      </c>
      <c r="Y1937" s="0" t="s">
        <v>3605</v>
      </c>
      <c r="Z1937" s="0" t="s">
        <v>4512</v>
      </c>
      <c r="AA1937" s="0" t="s">
        <v>3972</v>
      </c>
      <c r="AB1937" s="0" t="s">
        <v>6898</v>
      </c>
      <c r="AC1937" s="0" t="s">
        <v>19</v>
      </c>
      <c r="AD1937" s="0" t="s">
        <v>19</v>
      </c>
      <c r="AE1937" s="0" t="s">
        <v>61</v>
      </c>
      <c r="AF1937" s="0" t="s">
        <v>22</v>
      </c>
      <c r="AG1937" s="0" t="s">
        <v>22</v>
      </c>
      <c r="AH1937" s="0" t="s">
        <v>22</v>
      </c>
      <c r="AI1937" s="0" t="s">
        <v>22</v>
      </c>
      <c r="AJ1937" s="0" t="s">
        <v>157</v>
      </c>
      <c r="AK1937" s="0" t="s">
        <v>157</v>
      </c>
    </row>
    <row customHeight="1" ht="11.25">
      <c r="A1938" s="0" t="s">
        <v>22</v>
      </c>
      <c r="B1938" s="0" t="s">
        <v>48</v>
      </c>
      <c r="C1938" s="0" t="s">
        <v>50</v>
      </c>
      <c r="D1938" s="0" t="s">
        <v>22</v>
      </c>
      <c r="E1938" s="0" t="s">
        <v>6899</v>
      </c>
      <c r="F1938" s="0" t="s">
        <v>1306</v>
      </c>
      <c r="G1938" s="0" t="s">
        <v>1548</v>
      </c>
      <c r="H1938" s="0" t="s">
        <v>1548</v>
      </c>
      <c r="I1938" s="0" t="s">
        <v>1549</v>
      </c>
      <c r="J1938" s="0" t="s">
        <v>6900</v>
      </c>
      <c r="K1938" s="0" t="s">
        <v>6901</v>
      </c>
      <c r="L1938" s="0" t="s">
        <v>6902</v>
      </c>
      <c r="M1938" s="0" t="s">
        <v>1261</v>
      </c>
      <c r="N1938" s="0" t="s">
        <v>91</v>
      </c>
      <c r="O1938" s="0" t="s">
        <v>105</v>
      </c>
      <c r="P1938" s="0" t="s">
        <v>105</v>
      </c>
      <c r="Q1938" s="0" t="s">
        <v>106</v>
      </c>
      <c r="R1938" s="0" t="s">
        <v>6903</v>
      </c>
      <c r="S1938" s="0" t="s">
        <v>6904</v>
      </c>
      <c r="T1938" s="0" t="s">
        <v>3604</v>
      </c>
      <c r="U1938" s="0" t="s">
        <v>3605</v>
      </c>
      <c r="V1938" s="0" t="s">
        <v>3606</v>
      </c>
      <c r="W1938" s="0" t="s">
        <v>3607</v>
      </c>
      <c r="X1938" s="0" t="s">
        <v>3608</v>
      </c>
      <c r="Y1938" s="0" t="s">
        <v>3605</v>
      </c>
      <c r="Z1938" s="0" t="s">
        <v>1261</v>
      </c>
      <c r="AA1938" s="0" t="s">
        <v>6905</v>
      </c>
      <c r="AB1938" s="0" t="s">
        <v>6906</v>
      </c>
      <c r="AC1938" s="0" t="s">
        <v>19</v>
      </c>
      <c r="AD1938" s="0" t="s">
        <v>19</v>
      </c>
      <c r="AE1938" s="0" t="s">
        <v>61</v>
      </c>
      <c r="AF1938" s="0" t="s">
        <v>6907</v>
      </c>
      <c r="AG1938" s="0" t="s">
        <v>6908</v>
      </c>
      <c r="AH1938" s="0" t="s">
        <v>22</v>
      </c>
      <c r="AI1938" s="0" t="s">
        <v>22</v>
      </c>
      <c r="AJ1938" s="0" t="s">
        <v>6907</v>
      </c>
      <c r="AK1938" s="0" t="s">
        <v>6908</v>
      </c>
    </row>
    <row customHeight="1" ht="11.25">
      <c r="A1939" s="0" t="s">
        <v>22</v>
      </c>
      <c r="B1939" s="0" t="s">
        <v>48</v>
      </c>
      <c r="C1939" s="0" t="s">
        <v>50</v>
      </c>
      <c r="D1939" s="0" t="s">
        <v>22</v>
      </c>
      <c r="E1939" s="0" t="s">
        <v>6899</v>
      </c>
      <c r="F1939" s="0" t="s">
        <v>1306</v>
      </c>
      <c r="G1939" s="0" t="s">
        <v>142</v>
      </c>
      <c r="H1939" s="0" t="s">
        <v>142</v>
      </c>
      <c r="I1939" s="0" t="s">
        <v>143</v>
      </c>
      <c r="J1939" s="0" t="s">
        <v>6900</v>
      </c>
      <c r="K1939" s="0" t="s">
        <v>6909</v>
      </c>
      <c r="L1939" s="0" t="s">
        <v>6902</v>
      </c>
      <c r="M1939" s="0" t="s">
        <v>1261</v>
      </c>
      <c r="N1939" s="0" t="s">
        <v>91</v>
      </c>
      <c r="O1939" s="0" t="s">
        <v>105</v>
      </c>
      <c r="P1939" s="0" t="s">
        <v>105</v>
      </c>
      <c r="Q1939" s="0" t="s">
        <v>106</v>
      </c>
      <c r="R1939" s="0" t="s">
        <v>6903</v>
      </c>
      <c r="S1939" s="0" t="s">
        <v>6904</v>
      </c>
      <c r="T1939" s="0" t="s">
        <v>3604</v>
      </c>
      <c r="U1939" s="0" t="s">
        <v>3605</v>
      </c>
      <c r="V1939" s="0" t="s">
        <v>3606</v>
      </c>
      <c r="W1939" s="0" t="s">
        <v>3607</v>
      </c>
      <c r="X1939" s="0" t="s">
        <v>3608</v>
      </c>
      <c r="Y1939" s="0" t="s">
        <v>3605</v>
      </c>
      <c r="Z1939" s="0" t="s">
        <v>1261</v>
      </c>
      <c r="AA1939" s="0" t="s">
        <v>6905</v>
      </c>
      <c r="AB1939" s="0" t="s">
        <v>6906</v>
      </c>
      <c r="AC1939" s="0" t="s">
        <v>19</v>
      </c>
      <c r="AD1939" s="0" t="s">
        <v>19</v>
      </c>
      <c r="AE1939" s="0" t="s">
        <v>61</v>
      </c>
      <c r="AF1939" s="0" t="s">
        <v>6907</v>
      </c>
      <c r="AG1939" s="0" t="s">
        <v>6908</v>
      </c>
      <c r="AH1939" s="0" t="s">
        <v>22</v>
      </c>
      <c r="AI1939" s="0" t="s">
        <v>22</v>
      </c>
      <c r="AJ1939" s="0" t="s">
        <v>6907</v>
      </c>
      <c r="AK1939" s="0" t="s">
        <v>6908</v>
      </c>
    </row>
    <row customHeight="1" ht="11.25">
      <c r="A1940" s="0" t="s">
        <v>22</v>
      </c>
      <c r="B1940" s="0" t="s">
        <v>48</v>
      </c>
      <c r="C1940" s="0" t="s">
        <v>50</v>
      </c>
      <c r="D1940" s="0" t="s">
        <v>22</v>
      </c>
      <c r="E1940" s="0" t="s">
        <v>6899</v>
      </c>
      <c r="F1940" s="0" t="s">
        <v>1306</v>
      </c>
      <c r="G1940" s="0" t="s">
        <v>142</v>
      </c>
      <c r="H1940" s="0" t="s">
        <v>142</v>
      </c>
      <c r="I1940" s="0" t="s">
        <v>143</v>
      </c>
      <c r="J1940" s="0" t="s">
        <v>6900</v>
      </c>
      <c r="K1940" s="0" t="s">
        <v>6909</v>
      </c>
      <c r="L1940" s="0" t="s">
        <v>6902</v>
      </c>
      <c r="M1940" s="0" t="s">
        <v>1261</v>
      </c>
      <c r="N1940" s="0" t="s">
        <v>89</v>
      </c>
      <c r="O1940" s="0" t="s">
        <v>105</v>
      </c>
      <c r="P1940" s="0" t="s">
        <v>105</v>
      </c>
      <c r="Q1940" s="0" t="s">
        <v>106</v>
      </c>
      <c r="R1940" s="0" t="s">
        <v>6910</v>
      </c>
      <c r="S1940" s="0" t="s">
        <v>6911</v>
      </c>
      <c r="T1940" s="0" t="s">
        <v>3604</v>
      </c>
      <c r="U1940" s="0" t="s">
        <v>3605</v>
      </c>
      <c r="V1940" s="0" t="s">
        <v>3606</v>
      </c>
      <c r="W1940" s="0" t="s">
        <v>3607</v>
      </c>
      <c r="X1940" s="0" t="s">
        <v>3608</v>
      </c>
      <c r="Y1940" s="0" t="s">
        <v>3605</v>
      </c>
      <c r="Z1940" s="0" t="s">
        <v>1261</v>
      </c>
      <c r="AA1940" s="0" t="s">
        <v>6905</v>
      </c>
      <c r="AB1940" s="0" t="s">
        <v>6906</v>
      </c>
      <c r="AC1940" s="0" t="s">
        <v>19</v>
      </c>
      <c r="AD1940" s="0" t="s">
        <v>19</v>
      </c>
      <c r="AE1940" s="0" t="s">
        <v>61</v>
      </c>
      <c r="AF1940" s="0" t="s">
        <v>6907</v>
      </c>
      <c r="AG1940" s="0" t="s">
        <v>6908</v>
      </c>
      <c r="AH1940" s="0" t="s">
        <v>22</v>
      </c>
      <c r="AI1940" s="0" t="s">
        <v>22</v>
      </c>
      <c r="AJ1940" s="0" t="s">
        <v>6907</v>
      </c>
      <c r="AK1940" s="0" t="s">
        <v>6908</v>
      </c>
    </row>
    <row customHeight="1" ht="11.25">
      <c r="A1941" s="0" t="s">
        <v>22</v>
      </c>
      <c r="B1941" s="0" t="s">
        <v>48</v>
      </c>
      <c r="C1941" s="0" t="s">
        <v>50</v>
      </c>
      <c r="D1941" s="0" t="s">
        <v>22</v>
      </c>
      <c r="E1941" s="0" t="s">
        <v>6899</v>
      </c>
      <c r="F1941" s="0" t="s">
        <v>1306</v>
      </c>
      <c r="G1941" s="0" t="s">
        <v>1548</v>
      </c>
      <c r="H1941" s="0" t="s">
        <v>1548</v>
      </c>
      <c r="I1941" s="0" t="s">
        <v>1549</v>
      </c>
      <c r="J1941" s="0" t="s">
        <v>6900</v>
      </c>
      <c r="K1941" s="0" t="s">
        <v>6901</v>
      </c>
      <c r="L1941" s="0" t="s">
        <v>6902</v>
      </c>
      <c r="M1941" s="0" t="s">
        <v>1261</v>
      </c>
      <c r="N1941" s="0" t="s">
        <v>89</v>
      </c>
      <c r="O1941" s="0" t="s">
        <v>105</v>
      </c>
      <c r="P1941" s="0" t="s">
        <v>105</v>
      </c>
      <c r="Q1941" s="0" t="s">
        <v>106</v>
      </c>
      <c r="R1941" s="0" t="s">
        <v>6910</v>
      </c>
      <c r="S1941" s="0" t="s">
        <v>6911</v>
      </c>
      <c r="T1941" s="0" t="s">
        <v>3604</v>
      </c>
      <c r="U1941" s="0" t="s">
        <v>3605</v>
      </c>
      <c r="V1941" s="0" t="s">
        <v>3606</v>
      </c>
      <c r="W1941" s="0" t="s">
        <v>3607</v>
      </c>
      <c r="X1941" s="0" t="s">
        <v>3608</v>
      </c>
      <c r="Y1941" s="0" t="s">
        <v>3605</v>
      </c>
      <c r="Z1941" s="0" t="s">
        <v>1261</v>
      </c>
      <c r="AA1941" s="0" t="s">
        <v>6905</v>
      </c>
      <c r="AB1941" s="0" t="s">
        <v>6906</v>
      </c>
      <c r="AC1941" s="0" t="s">
        <v>19</v>
      </c>
      <c r="AD1941" s="0" t="s">
        <v>19</v>
      </c>
      <c r="AE1941" s="0" t="s">
        <v>61</v>
      </c>
      <c r="AF1941" s="0" t="s">
        <v>6907</v>
      </c>
      <c r="AG1941" s="0" t="s">
        <v>6908</v>
      </c>
      <c r="AH1941" s="0" t="s">
        <v>22</v>
      </c>
      <c r="AI1941" s="0" t="s">
        <v>22</v>
      </c>
      <c r="AJ1941" s="0" t="s">
        <v>6907</v>
      </c>
      <c r="AK1941" s="0" t="s">
        <v>6908</v>
      </c>
    </row>
    <row customHeight="1" ht="11.25">
      <c r="A1942" s="0" t="s">
        <v>22</v>
      </c>
      <c r="B1942" s="0" t="s">
        <v>48</v>
      </c>
      <c r="C1942" s="0" t="s">
        <v>50</v>
      </c>
      <c r="D1942" s="0" t="s">
        <v>22</v>
      </c>
      <c r="E1942" s="0" t="s">
        <v>6899</v>
      </c>
      <c r="F1942" s="0" t="s">
        <v>1306</v>
      </c>
      <c r="G1942" s="0" t="s">
        <v>1548</v>
      </c>
      <c r="H1942" s="0" t="s">
        <v>1548</v>
      </c>
      <c r="I1942" s="0" t="s">
        <v>1549</v>
      </c>
      <c r="J1942" s="0" t="s">
        <v>6900</v>
      </c>
      <c r="K1942" s="0" t="s">
        <v>6901</v>
      </c>
      <c r="L1942" s="0" t="s">
        <v>6902</v>
      </c>
      <c r="M1942" s="0" t="s">
        <v>1261</v>
      </c>
      <c r="N1942" s="0" t="s">
        <v>90</v>
      </c>
      <c r="O1942" s="0" t="s">
        <v>105</v>
      </c>
      <c r="P1942" s="0" t="s">
        <v>105</v>
      </c>
      <c r="Q1942" s="0" t="s">
        <v>106</v>
      </c>
      <c r="R1942" s="0" t="s">
        <v>6912</v>
      </c>
      <c r="S1942" s="0" t="s">
        <v>6913</v>
      </c>
      <c r="T1942" s="0" t="s">
        <v>3604</v>
      </c>
      <c r="U1942" s="0" t="s">
        <v>3605</v>
      </c>
      <c r="V1942" s="0" t="s">
        <v>3606</v>
      </c>
      <c r="W1942" s="0" t="s">
        <v>3607</v>
      </c>
      <c r="X1942" s="0" t="s">
        <v>3608</v>
      </c>
      <c r="Y1942" s="0" t="s">
        <v>3605</v>
      </c>
      <c r="Z1942" s="0" t="s">
        <v>1261</v>
      </c>
      <c r="AA1942" s="0" t="s">
        <v>6905</v>
      </c>
      <c r="AB1942" s="0" t="s">
        <v>6906</v>
      </c>
      <c r="AC1942" s="0" t="s">
        <v>19</v>
      </c>
      <c r="AD1942" s="0" t="s">
        <v>19</v>
      </c>
      <c r="AE1942" s="0" t="s">
        <v>61</v>
      </c>
      <c r="AF1942" s="0" t="s">
        <v>6907</v>
      </c>
      <c r="AG1942" s="0" t="s">
        <v>6908</v>
      </c>
      <c r="AH1942" s="0" t="s">
        <v>22</v>
      </c>
      <c r="AI1942" s="0" t="s">
        <v>22</v>
      </c>
      <c r="AJ1942" s="0" t="s">
        <v>6907</v>
      </c>
      <c r="AK1942" s="0" t="s">
        <v>6908</v>
      </c>
    </row>
    <row customHeight="1" ht="11.25">
      <c r="A1943" s="0" t="s">
        <v>22</v>
      </c>
      <c r="B1943" s="0" t="s">
        <v>48</v>
      </c>
      <c r="C1943" s="0" t="s">
        <v>50</v>
      </c>
      <c r="D1943" s="0" t="s">
        <v>22</v>
      </c>
      <c r="E1943" s="0" t="s">
        <v>6899</v>
      </c>
      <c r="F1943" s="0" t="s">
        <v>1306</v>
      </c>
      <c r="G1943" s="0" t="s">
        <v>142</v>
      </c>
      <c r="H1943" s="0" t="s">
        <v>142</v>
      </c>
      <c r="I1943" s="0" t="s">
        <v>143</v>
      </c>
      <c r="J1943" s="0" t="s">
        <v>6900</v>
      </c>
      <c r="K1943" s="0" t="s">
        <v>6909</v>
      </c>
      <c r="L1943" s="0" t="s">
        <v>6902</v>
      </c>
      <c r="M1943" s="0" t="s">
        <v>1261</v>
      </c>
      <c r="N1943" s="0" t="s">
        <v>90</v>
      </c>
      <c r="O1943" s="0" t="s">
        <v>105</v>
      </c>
      <c r="P1943" s="0" t="s">
        <v>105</v>
      </c>
      <c r="Q1943" s="0" t="s">
        <v>106</v>
      </c>
      <c r="R1943" s="0" t="s">
        <v>6912</v>
      </c>
      <c r="S1943" s="0" t="s">
        <v>6913</v>
      </c>
      <c r="T1943" s="0" t="s">
        <v>3604</v>
      </c>
      <c r="U1943" s="0" t="s">
        <v>3605</v>
      </c>
      <c r="V1943" s="0" t="s">
        <v>3606</v>
      </c>
      <c r="W1943" s="0" t="s">
        <v>3607</v>
      </c>
      <c r="X1943" s="0" t="s">
        <v>3608</v>
      </c>
      <c r="Y1943" s="0" t="s">
        <v>3605</v>
      </c>
      <c r="Z1943" s="0" t="s">
        <v>1261</v>
      </c>
      <c r="AA1943" s="0" t="s">
        <v>6905</v>
      </c>
      <c r="AB1943" s="0" t="s">
        <v>6906</v>
      </c>
      <c r="AC1943" s="0" t="s">
        <v>19</v>
      </c>
      <c r="AD1943" s="0" t="s">
        <v>19</v>
      </c>
      <c r="AE1943" s="0" t="s">
        <v>61</v>
      </c>
      <c r="AF1943" s="0" t="s">
        <v>6907</v>
      </c>
      <c r="AG1943" s="0" t="s">
        <v>6908</v>
      </c>
      <c r="AH1943" s="0" t="s">
        <v>22</v>
      </c>
      <c r="AI1943" s="0" t="s">
        <v>22</v>
      </c>
      <c r="AJ1943" s="0" t="s">
        <v>6907</v>
      </c>
      <c r="AK1943" s="0" t="s">
        <v>6908</v>
      </c>
    </row>
    <row customHeight="1" ht="11.25">
      <c r="A1944" s="0" t="s">
        <v>22</v>
      </c>
      <c r="B1944" s="0" t="s">
        <v>48</v>
      </c>
      <c r="C1944" s="0" t="s">
        <v>50</v>
      </c>
      <c r="D1944" s="0" t="s">
        <v>22</v>
      </c>
      <c r="E1944" s="0" t="s">
        <v>6899</v>
      </c>
      <c r="F1944" s="0" t="s">
        <v>1306</v>
      </c>
      <c r="G1944" s="0" t="s">
        <v>142</v>
      </c>
      <c r="H1944" s="0" t="s">
        <v>142</v>
      </c>
      <c r="I1944" s="0" t="s">
        <v>143</v>
      </c>
      <c r="J1944" s="0" t="s">
        <v>6900</v>
      </c>
      <c r="K1944" s="0" t="s">
        <v>6909</v>
      </c>
      <c r="L1944" s="0" t="s">
        <v>6902</v>
      </c>
      <c r="M1944" s="0" t="s">
        <v>1261</v>
      </c>
      <c r="N1944" s="0" t="s">
        <v>109</v>
      </c>
      <c r="O1944" s="0" t="s">
        <v>105</v>
      </c>
      <c r="P1944" s="0" t="s">
        <v>105</v>
      </c>
      <c r="Q1944" s="0" t="s">
        <v>106</v>
      </c>
      <c r="R1944" s="0" t="s">
        <v>6914</v>
      </c>
      <c r="S1944" s="0" t="s">
        <v>6915</v>
      </c>
      <c r="T1944" s="0" t="s">
        <v>3604</v>
      </c>
      <c r="U1944" s="0" t="s">
        <v>3605</v>
      </c>
      <c r="V1944" s="0" t="s">
        <v>3606</v>
      </c>
      <c r="W1944" s="0" t="s">
        <v>3607</v>
      </c>
      <c r="X1944" s="0" t="s">
        <v>3608</v>
      </c>
      <c r="Y1944" s="0" t="s">
        <v>3605</v>
      </c>
      <c r="Z1944" s="0" t="s">
        <v>1261</v>
      </c>
      <c r="AA1944" s="0" t="s">
        <v>6905</v>
      </c>
      <c r="AB1944" s="0" t="s">
        <v>6906</v>
      </c>
      <c r="AC1944" s="0" t="s">
        <v>19</v>
      </c>
      <c r="AD1944" s="0" t="s">
        <v>19</v>
      </c>
      <c r="AE1944" s="0" t="s">
        <v>61</v>
      </c>
      <c r="AF1944" s="0" t="s">
        <v>6907</v>
      </c>
      <c r="AG1944" s="0" t="s">
        <v>6908</v>
      </c>
      <c r="AH1944" s="0" t="s">
        <v>22</v>
      </c>
      <c r="AI1944" s="0" t="s">
        <v>22</v>
      </c>
      <c r="AJ1944" s="0" t="s">
        <v>6907</v>
      </c>
      <c r="AK1944" s="0" t="s">
        <v>6908</v>
      </c>
    </row>
    <row customHeight="1" ht="11.25">
      <c r="A1945" s="0" t="s">
        <v>22</v>
      </c>
      <c r="B1945" s="0" t="s">
        <v>48</v>
      </c>
      <c r="C1945" s="0" t="s">
        <v>50</v>
      </c>
      <c r="D1945" s="0" t="s">
        <v>22</v>
      </c>
      <c r="E1945" s="0" t="s">
        <v>6899</v>
      </c>
      <c r="F1945" s="0" t="s">
        <v>1306</v>
      </c>
      <c r="G1945" s="0" t="s">
        <v>1548</v>
      </c>
      <c r="H1945" s="0" t="s">
        <v>1548</v>
      </c>
      <c r="I1945" s="0" t="s">
        <v>1549</v>
      </c>
      <c r="J1945" s="0" t="s">
        <v>6900</v>
      </c>
      <c r="K1945" s="0" t="s">
        <v>6901</v>
      </c>
      <c r="L1945" s="0" t="s">
        <v>6902</v>
      </c>
      <c r="M1945" s="0" t="s">
        <v>1261</v>
      </c>
      <c r="N1945" s="0" t="s">
        <v>109</v>
      </c>
      <c r="O1945" s="0" t="s">
        <v>105</v>
      </c>
      <c r="P1945" s="0" t="s">
        <v>105</v>
      </c>
      <c r="Q1945" s="0" t="s">
        <v>106</v>
      </c>
      <c r="R1945" s="0" t="s">
        <v>6914</v>
      </c>
      <c r="S1945" s="0" t="s">
        <v>6915</v>
      </c>
      <c r="T1945" s="0" t="s">
        <v>3604</v>
      </c>
      <c r="U1945" s="0" t="s">
        <v>3605</v>
      </c>
      <c r="V1945" s="0" t="s">
        <v>3606</v>
      </c>
      <c r="W1945" s="0" t="s">
        <v>3607</v>
      </c>
      <c r="X1945" s="0" t="s">
        <v>3608</v>
      </c>
      <c r="Y1945" s="0" t="s">
        <v>3605</v>
      </c>
      <c r="Z1945" s="0" t="s">
        <v>1261</v>
      </c>
      <c r="AA1945" s="0" t="s">
        <v>6905</v>
      </c>
      <c r="AB1945" s="0" t="s">
        <v>6906</v>
      </c>
      <c r="AC1945" s="0" t="s">
        <v>19</v>
      </c>
      <c r="AD1945" s="0" t="s">
        <v>19</v>
      </c>
      <c r="AE1945" s="0" t="s">
        <v>61</v>
      </c>
      <c r="AF1945" s="0" t="s">
        <v>6907</v>
      </c>
      <c r="AG1945" s="0" t="s">
        <v>6908</v>
      </c>
      <c r="AH1945" s="0" t="s">
        <v>22</v>
      </c>
      <c r="AI1945" s="0" t="s">
        <v>22</v>
      </c>
      <c r="AJ1945" s="0" t="s">
        <v>6907</v>
      </c>
      <c r="AK1945" s="0" t="s">
        <v>6908</v>
      </c>
    </row>
    <row customHeight="1" ht="11.25">
      <c r="A1946" s="0" t="s">
        <v>22</v>
      </c>
      <c r="B1946" s="0" t="s">
        <v>48</v>
      </c>
      <c r="C1946" s="0" t="s">
        <v>50</v>
      </c>
      <c r="D1946" s="0" t="s">
        <v>22</v>
      </c>
      <c r="E1946" s="0" t="s">
        <v>6899</v>
      </c>
      <c r="F1946" s="0" t="s">
        <v>1306</v>
      </c>
      <c r="G1946" s="0" t="s">
        <v>1548</v>
      </c>
      <c r="H1946" s="0" t="s">
        <v>1548</v>
      </c>
      <c r="I1946" s="0" t="s">
        <v>1549</v>
      </c>
      <c r="J1946" s="0" t="s">
        <v>6900</v>
      </c>
      <c r="K1946" s="0" t="s">
        <v>6901</v>
      </c>
      <c r="L1946" s="0" t="s">
        <v>6902</v>
      </c>
      <c r="M1946" s="0" t="s">
        <v>1261</v>
      </c>
      <c r="N1946" s="0" t="s">
        <v>98</v>
      </c>
      <c r="O1946" s="0" t="s">
        <v>1548</v>
      </c>
      <c r="P1946" s="0" t="s">
        <v>1548</v>
      </c>
      <c r="Q1946" s="0" t="s">
        <v>1549</v>
      </c>
      <c r="R1946" s="0" t="s">
        <v>6900</v>
      </c>
      <c r="S1946" s="0" t="s">
        <v>6901</v>
      </c>
      <c r="T1946" s="0" t="s">
        <v>3604</v>
      </c>
      <c r="U1946" s="0" t="s">
        <v>3605</v>
      </c>
      <c r="V1946" s="0" t="s">
        <v>3606</v>
      </c>
      <c r="W1946" s="0" t="s">
        <v>3607</v>
      </c>
      <c r="X1946" s="0" t="s">
        <v>3608</v>
      </c>
      <c r="Y1946" s="0" t="s">
        <v>3605</v>
      </c>
      <c r="Z1946" s="0" t="s">
        <v>1261</v>
      </c>
      <c r="AA1946" s="0" t="s">
        <v>6905</v>
      </c>
      <c r="AB1946" s="0" t="s">
        <v>6906</v>
      </c>
      <c r="AC1946" s="0" t="s">
        <v>19</v>
      </c>
      <c r="AD1946" s="0" t="s">
        <v>19</v>
      </c>
      <c r="AE1946" s="0" t="s">
        <v>61</v>
      </c>
      <c r="AF1946" s="0" t="s">
        <v>6907</v>
      </c>
      <c r="AG1946" s="0" t="s">
        <v>6908</v>
      </c>
      <c r="AH1946" s="0" t="s">
        <v>22</v>
      </c>
      <c r="AI1946" s="0" t="s">
        <v>22</v>
      </c>
      <c r="AJ1946" s="0" t="s">
        <v>6907</v>
      </c>
      <c r="AK1946" s="0" t="s">
        <v>6908</v>
      </c>
    </row>
    <row customHeight="1" ht="11.25">
      <c r="A1947" s="0" t="s">
        <v>22</v>
      </c>
      <c r="B1947" s="0" t="s">
        <v>48</v>
      </c>
      <c r="C1947" s="0" t="s">
        <v>50</v>
      </c>
      <c r="D1947" s="0" t="s">
        <v>22</v>
      </c>
      <c r="E1947" s="0" t="s">
        <v>6899</v>
      </c>
      <c r="F1947" s="0" t="s">
        <v>1306</v>
      </c>
      <c r="G1947" s="0" t="s">
        <v>1548</v>
      </c>
      <c r="H1947" s="0" t="s">
        <v>1548</v>
      </c>
      <c r="I1947" s="0" t="s">
        <v>1549</v>
      </c>
      <c r="J1947" s="0" t="s">
        <v>6900</v>
      </c>
      <c r="K1947" s="0" t="s">
        <v>6901</v>
      </c>
      <c r="L1947" s="0" t="s">
        <v>6902</v>
      </c>
      <c r="M1947" s="0" t="s">
        <v>1261</v>
      </c>
      <c r="N1947" s="0" t="s">
        <v>101</v>
      </c>
      <c r="O1947" s="0" t="s">
        <v>1548</v>
      </c>
      <c r="P1947" s="0" t="s">
        <v>1548</v>
      </c>
      <c r="Q1947" s="0" t="s">
        <v>1549</v>
      </c>
      <c r="R1947" s="0" t="s">
        <v>6916</v>
      </c>
      <c r="S1947" s="0" t="s">
        <v>6917</v>
      </c>
      <c r="T1947" s="0" t="s">
        <v>3604</v>
      </c>
      <c r="U1947" s="0" t="s">
        <v>3605</v>
      </c>
      <c r="V1947" s="0" t="s">
        <v>3606</v>
      </c>
      <c r="W1947" s="0" t="s">
        <v>3607</v>
      </c>
      <c r="X1947" s="0" t="s">
        <v>3608</v>
      </c>
      <c r="Y1947" s="0" t="s">
        <v>3605</v>
      </c>
      <c r="Z1947" s="0" t="s">
        <v>1261</v>
      </c>
      <c r="AA1947" s="0" t="s">
        <v>6905</v>
      </c>
      <c r="AB1947" s="0" t="s">
        <v>6906</v>
      </c>
      <c r="AC1947" s="0" t="s">
        <v>19</v>
      </c>
      <c r="AD1947" s="0" t="s">
        <v>19</v>
      </c>
      <c r="AE1947" s="0" t="s">
        <v>61</v>
      </c>
      <c r="AF1947" s="0" t="s">
        <v>6907</v>
      </c>
      <c r="AG1947" s="0" t="s">
        <v>6908</v>
      </c>
      <c r="AH1947" s="0" t="s">
        <v>22</v>
      </c>
      <c r="AI1947" s="0" t="s">
        <v>22</v>
      </c>
      <c r="AJ1947" s="0" t="s">
        <v>6907</v>
      </c>
      <c r="AK1947" s="0" t="s">
        <v>6908</v>
      </c>
    </row>
    <row customHeight="1" ht="11.25">
      <c r="A1948" s="0" t="s">
        <v>22</v>
      </c>
      <c r="B1948" s="0" t="s">
        <v>48</v>
      </c>
      <c r="C1948" s="0" t="s">
        <v>50</v>
      </c>
      <c r="D1948" s="0" t="s">
        <v>22</v>
      </c>
      <c r="E1948" s="0" t="s">
        <v>6899</v>
      </c>
      <c r="F1948" s="0" t="s">
        <v>1306</v>
      </c>
      <c r="G1948" s="0" t="s">
        <v>142</v>
      </c>
      <c r="H1948" s="0" t="s">
        <v>142</v>
      </c>
      <c r="I1948" s="0" t="s">
        <v>143</v>
      </c>
      <c r="J1948" s="0" t="s">
        <v>6900</v>
      </c>
      <c r="K1948" s="0" t="s">
        <v>6909</v>
      </c>
      <c r="L1948" s="0" t="s">
        <v>6902</v>
      </c>
      <c r="M1948" s="0" t="s">
        <v>1261</v>
      </c>
      <c r="N1948" s="0" t="s">
        <v>98</v>
      </c>
      <c r="O1948" s="0" t="s">
        <v>142</v>
      </c>
      <c r="P1948" s="0" t="s">
        <v>142</v>
      </c>
      <c r="Q1948" s="0" t="s">
        <v>143</v>
      </c>
      <c r="R1948" s="0" t="s">
        <v>6900</v>
      </c>
      <c r="S1948" s="0" t="s">
        <v>6909</v>
      </c>
      <c r="T1948" s="0" t="s">
        <v>3604</v>
      </c>
      <c r="U1948" s="0" t="s">
        <v>3605</v>
      </c>
      <c r="V1948" s="0" t="s">
        <v>3606</v>
      </c>
      <c r="W1948" s="0" t="s">
        <v>3607</v>
      </c>
      <c r="X1948" s="0" t="s">
        <v>3608</v>
      </c>
      <c r="Y1948" s="0" t="s">
        <v>3605</v>
      </c>
      <c r="Z1948" s="0" t="s">
        <v>1261</v>
      </c>
      <c r="AA1948" s="0" t="s">
        <v>6905</v>
      </c>
      <c r="AB1948" s="0" t="s">
        <v>6906</v>
      </c>
      <c r="AC1948" s="0" t="s">
        <v>19</v>
      </c>
      <c r="AD1948" s="0" t="s">
        <v>19</v>
      </c>
      <c r="AE1948" s="0" t="s">
        <v>61</v>
      </c>
      <c r="AF1948" s="0" t="s">
        <v>6907</v>
      </c>
      <c r="AG1948" s="0" t="s">
        <v>6908</v>
      </c>
      <c r="AH1948" s="0" t="s">
        <v>22</v>
      </c>
      <c r="AI1948" s="0" t="s">
        <v>22</v>
      </c>
      <c r="AJ1948" s="0" t="s">
        <v>6907</v>
      </c>
      <c r="AK1948" s="0" t="s">
        <v>6908</v>
      </c>
    </row>
    <row customHeight="1" ht="11.25">
      <c r="A1949" s="0" t="s">
        <v>22</v>
      </c>
      <c r="B1949" s="0" t="s">
        <v>48</v>
      </c>
      <c r="C1949" s="0" t="s">
        <v>50</v>
      </c>
      <c r="D1949" s="0" t="s">
        <v>22</v>
      </c>
      <c r="E1949" s="0" t="s">
        <v>6899</v>
      </c>
      <c r="F1949" s="0" t="s">
        <v>1306</v>
      </c>
      <c r="G1949" s="0" t="s">
        <v>142</v>
      </c>
      <c r="H1949" s="0" t="s">
        <v>142</v>
      </c>
      <c r="I1949" s="0" t="s">
        <v>143</v>
      </c>
      <c r="J1949" s="0" t="s">
        <v>6900</v>
      </c>
      <c r="K1949" s="0" t="s">
        <v>6909</v>
      </c>
      <c r="L1949" s="0" t="s">
        <v>6902</v>
      </c>
      <c r="M1949" s="0" t="s">
        <v>1261</v>
      </c>
      <c r="N1949" s="0" t="s">
        <v>101</v>
      </c>
      <c r="O1949" s="0" t="s">
        <v>142</v>
      </c>
      <c r="P1949" s="0" t="s">
        <v>142</v>
      </c>
      <c r="Q1949" s="0" t="s">
        <v>143</v>
      </c>
      <c r="R1949" s="0" t="s">
        <v>6916</v>
      </c>
      <c r="S1949" s="0" t="s">
        <v>6918</v>
      </c>
      <c r="T1949" s="0" t="s">
        <v>3604</v>
      </c>
      <c r="U1949" s="0" t="s">
        <v>3605</v>
      </c>
      <c r="V1949" s="0" t="s">
        <v>3606</v>
      </c>
      <c r="W1949" s="0" t="s">
        <v>3607</v>
      </c>
      <c r="X1949" s="0" t="s">
        <v>3608</v>
      </c>
      <c r="Y1949" s="0" t="s">
        <v>3605</v>
      </c>
      <c r="Z1949" s="0" t="s">
        <v>1261</v>
      </c>
      <c r="AA1949" s="0" t="s">
        <v>6905</v>
      </c>
      <c r="AB1949" s="0" t="s">
        <v>6906</v>
      </c>
      <c r="AC1949" s="0" t="s">
        <v>19</v>
      </c>
      <c r="AD1949" s="0" t="s">
        <v>19</v>
      </c>
      <c r="AE1949" s="0" t="s">
        <v>61</v>
      </c>
      <c r="AF1949" s="0" t="s">
        <v>6907</v>
      </c>
      <c r="AG1949" s="0" t="s">
        <v>6908</v>
      </c>
      <c r="AH1949" s="0" t="s">
        <v>22</v>
      </c>
      <c r="AI1949" s="0" t="s">
        <v>22</v>
      </c>
      <c r="AJ1949" s="0" t="s">
        <v>6907</v>
      </c>
      <c r="AK1949" s="0" t="s">
        <v>6908</v>
      </c>
    </row>
    <row customHeight="1" ht="11.25">
      <c r="A1950" s="0" t="s">
        <v>22</v>
      </c>
      <c r="B1950" s="0" t="s">
        <v>48</v>
      </c>
      <c r="C1950" s="0" t="s">
        <v>50</v>
      </c>
      <c r="D1950" s="0" t="s">
        <v>22</v>
      </c>
      <c r="E1950" s="0" t="s">
        <v>6919</v>
      </c>
      <c r="F1950" s="0" t="s">
        <v>1257</v>
      </c>
      <c r="G1950" s="0" t="s">
        <v>1548</v>
      </c>
      <c r="H1950" s="0" t="s">
        <v>1548</v>
      </c>
      <c r="I1950" s="0" t="s">
        <v>1549</v>
      </c>
      <c r="J1950" s="0" t="s">
        <v>6920</v>
      </c>
      <c r="K1950" s="0" t="s">
        <v>6921</v>
      </c>
      <c r="L1950" s="0" t="s">
        <v>6922</v>
      </c>
      <c r="M1950" s="0" t="s">
        <v>1261</v>
      </c>
      <c r="N1950" s="0" t="s">
        <v>101</v>
      </c>
      <c r="O1950" s="0" t="s">
        <v>1548</v>
      </c>
      <c r="P1950" s="0" t="s">
        <v>1548</v>
      </c>
      <c r="Q1950" s="0" t="s">
        <v>1549</v>
      </c>
      <c r="R1950" s="0" t="s">
        <v>6923</v>
      </c>
      <c r="S1950" s="0" t="s">
        <v>6924</v>
      </c>
      <c r="T1950" s="0" t="s">
        <v>3604</v>
      </c>
      <c r="U1950" s="0" t="s">
        <v>3605</v>
      </c>
      <c r="V1950" s="0" t="s">
        <v>3606</v>
      </c>
      <c r="W1950" s="0" t="s">
        <v>3607</v>
      </c>
      <c r="X1950" s="0" t="s">
        <v>3608</v>
      </c>
      <c r="Y1950" s="0" t="s">
        <v>3605</v>
      </c>
      <c r="Z1950" s="0" t="s">
        <v>6925</v>
      </c>
      <c r="AA1950" s="0" t="s">
        <v>4098</v>
      </c>
      <c r="AB1950" s="0" t="s">
        <v>6926</v>
      </c>
      <c r="AC1950" s="0" t="s">
        <v>19</v>
      </c>
      <c r="AD1950" s="0" t="s">
        <v>19</v>
      </c>
      <c r="AE1950" s="0" t="s">
        <v>61</v>
      </c>
      <c r="AF1950" s="0" t="s">
        <v>22</v>
      </c>
      <c r="AG1950" s="0" t="s">
        <v>22</v>
      </c>
      <c r="AH1950" s="0" t="s">
        <v>22</v>
      </c>
      <c r="AI1950" s="0" t="s">
        <v>22</v>
      </c>
      <c r="AJ1950" s="0" t="s">
        <v>2243</v>
      </c>
      <c r="AK1950" s="0" t="s">
        <v>6927</v>
      </c>
    </row>
    <row customHeight="1" ht="11.25">
      <c r="A1951" s="0" t="s">
        <v>22</v>
      </c>
      <c r="B1951" s="0" t="s">
        <v>48</v>
      </c>
      <c r="C1951" s="0" t="s">
        <v>50</v>
      </c>
      <c r="D1951" s="0" t="s">
        <v>22</v>
      </c>
      <c r="E1951" s="0" t="s">
        <v>6919</v>
      </c>
      <c r="F1951" s="0" t="s">
        <v>1257</v>
      </c>
      <c r="G1951" s="0" t="s">
        <v>1548</v>
      </c>
      <c r="H1951" s="0" t="s">
        <v>1548</v>
      </c>
      <c r="I1951" s="0" t="s">
        <v>1549</v>
      </c>
      <c r="J1951" s="0" t="s">
        <v>6920</v>
      </c>
      <c r="K1951" s="0" t="s">
        <v>6921</v>
      </c>
      <c r="L1951" s="0" t="s">
        <v>6922</v>
      </c>
      <c r="M1951" s="0" t="s">
        <v>1261</v>
      </c>
      <c r="N1951" s="0" t="s">
        <v>109</v>
      </c>
      <c r="O1951" s="0" t="s">
        <v>1548</v>
      </c>
      <c r="P1951" s="0" t="s">
        <v>1548</v>
      </c>
      <c r="Q1951" s="0" t="s">
        <v>1549</v>
      </c>
      <c r="R1951" s="0" t="s">
        <v>6928</v>
      </c>
      <c r="S1951" s="0" t="s">
        <v>6929</v>
      </c>
      <c r="T1951" s="0" t="s">
        <v>3604</v>
      </c>
      <c r="U1951" s="0" t="s">
        <v>3605</v>
      </c>
      <c r="V1951" s="0" t="s">
        <v>3606</v>
      </c>
      <c r="W1951" s="0" t="s">
        <v>3607</v>
      </c>
      <c r="X1951" s="0" t="s">
        <v>3608</v>
      </c>
      <c r="Y1951" s="0" t="s">
        <v>3605</v>
      </c>
      <c r="Z1951" s="0" t="s">
        <v>6925</v>
      </c>
      <c r="AA1951" s="0" t="s">
        <v>4098</v>
      </c>
      <c r="AB1951" s="0" t="s">
        <v>6926</v>
      </c>
      <c r="AC1951" s="0" t="s">
        <v>19</v>
      </c>
      <c r="AD1951" s="0" t="s">
        <v>19</v>
      </c>
      <c r="AE1951" s="0" t="s">
        <v>61</v>
      </c>
      <c r="AF1951" s="0" t="s">
        <v>22</v>
      </c>
      <c r="AG1951" s="0" t="s">
        <v>22</v>
      </c>
      <c r="AH1951" s="0" t="s">
        <v>22</v>
      </c>
      <c r="AI1951" s="0" t="s">
        <v>22</v>
      </c>
      <c r="AJ1951" s="0" t="s">
        <v>2243</v>
      </c>
      <c r="AK1951" s="0" t="s">
        <v>6927</v>
      </c>
    </row>
    <row customHeight="1" ht="11.25">
      <c r="A1952" s="0" t="s">
        <v>22</v>
      </c>
      <c r="B1952" s="0" t="s">
        <v>48</v>
      </c>
      <c r="C1952" s="0" t="s">
        <v>50</v>
      </c>
      <c r="D1952" s="0" t="s">
        <v>22</v>
      </c>
      <c r="E1952" s="0" t="s">
        <v>6919</v>
      </c>
      <c r="F1952" s="0" t="s">
        <v>1257</v>
      </c>
      <c r="G1952" s="0" t="s">
        <v>1548</v>
      </c>
      <c r="H1952" s="0" t="s">
        <v>1548</v>
      </c>
      <c r="I1952" s="0" t="s">
        <v>1549</v>
      </c>
      <c r="J1952" s="0" t="s">
        <v>6920</v>
      </c>
      <c r="K1952" s="0" t="s">
        <v>6921</v>
      </c>
      <c r="L1952" s="0" t="s">
        <v>6922</v>
      </c>
      <c r="M1952" s="0" t="s">
        <v>1261</v>
      </c>
      <c r="N1952" s="0" t="s">
        <v>91</v>
      </c>
      <c r="O1952" s="0" t="s">
        <v>1548</v>
      </c>
      <c r="P1952" s="0" t="s">
        <v>1548</v>
      </c>
      <c r="Q1952" s="0" t="s">
        <v>1549</v>
      </c>
      <c r="R1952" s="0" t="s">
        <v>4806</v>
      </c>
      <c r="S1952" s="0" t="s">
        <v>6930</v>
      </c>
      <c r="T1952" s="0" t="s">
        <v>3604</v>
      </c>
      <c r="U1952" s="0" t="s">
        <v>3605</v>
      </c>
      <c r="V1952" s="0" t="s">
        <v>3606</v>
      </c>
      <c r="W1952" s="0" t="s">
        <v>3607</v>
      </c>
      <c r="X1952" s="0" t="s">
        <v>3608</v>
      </c>
      <c r="Y1952" s="0" t="s">
        <v>3605</v>
      </c>
      <c r="Z1952" s="0" t="s">
        <v>6925</v>
      </c>
      <c r="AA1952" s="0" t="s">
        <v>4098</v>
      </c>
      <c r="AB1952" s="0" t="s">
        <v>6926</v>
      </c>
      <c r="AC1952" s="0" t="s">
        <v>19</v>
      </c>
      <c r="AD1952" s="0" t="s">
        <v>19</v>
      </c>
      <c r="AE1952" s="0" t="s">
        <v>61</v>
      </c>
      <c r="AF1952" s="0" t="s">
        <v>22</v>
      </c>
      <c r="AG1952" s="0" t="s">
        <v>22</v>
      </c>
      <c r="AH1952" s="0" t="s">
        <v>22</v>
      </c>
      <c r="AI1952" s="0" t="s">
        <v>22</v>
      </c>
      <c r="AJ1952" s="0" t="s">
        <v>2243</v>
      </c>
      <c r="AK1952" s="0" t="s">
        <v>6927</v>
      </c>
    </row>
    <row customHeight="1" ht="11.25">
      <c r="A1953" s="0" t="s">
        <v>22</v>
      </c>
      <c r="B1953" s="0" t="s">
        <v>48</v>
      </c>
      <c r="C1953" s="0" t="s">
        <v>50</v>
      </c>
      <c r="D1953" s="0" t="s">
        <v>22</v>
      </c>
      <c r="E1953" s="0" t="s">
        <v>6919</v>
      </c>
      <c r="F1953" s="0" t="s">
        <v>1257</v>
      </c>
      <c r="G1953" s="0" t="s">
        <v>1548</v>
      </c>
      <c r="H1953" s="0" t="s">
        <v>1548</v>
      </c>
      <c r="I1953" s="0" t="s">
        <v>1549</v>
      </c>
      <c r="J1953" s="0" t="s">
        <v>6920</v>
      </c>
      <c r="K1953" s="0" t="s">
        <v>6921</v>
      </c>
      <c r="L1953" s="0" t="s">
        <v>6922</v>
      </c>
      <c r="M1953" s="0" t="s">
        <v>1261</v>
      </c>
      <c r="N1953" s="0" t="s">
        <v>98</v>
      </c>
      <c r="O1953" s="0" t="s">
        <v>1548</v>
      </c>
      <c r="P1953" s="0" t="s">
        <v>1548</v>
      </c>
      <c r="Q1953" s="0" t="s">
        <v>1549</v>
      </c>
      <c r="R1953" s="0" t="s">
        <v>6920</v>
      </c>
      <c r="S1953" s="0" t="s">
        <v>6921</v>
      </c>
      <c r="T1953" s="0" t="s">
        <v>3604</v>
      </c>
      <c r="U1953" s="0" t="s">
        <v>3605</v>
      </c>
      <c r="V1953" s="0" t="s">
        <v>3606</v>
      </c>
      <c r="W1953" s="0" t="s">
        <v>3607</v>
      </c>
      <c r="X1953" s="0" t="s">
        <v>3608</v>
      </c>
      <c r="Y1953" s="0" t="s">
        <v>3605</v>
      </c>
      <c r="Z1953" s="0" t="s">
        <v>6925</v>
      </c>
      <c r="AA1953" s="0" t="s">
        <v>4098</v>
      </c>
      <c r="AB1953" s="0" t="s">
        <v>6926</v>
      </c>
      <c r="AC1953" s="0" t="s">
        <v>19</v>
      </c>
      <c r="AD1953" s="0" t="s">
        <v>19</v>
      </c>
      <c r="AE1953" s="0" t="s">
        <v>61</v>
      </c>
      <c r="AF1953" s="0" t="s">
        <v>22</v>
      </c>
      <c r="AG1953" s="0" t="s">
        <v>22</v>
      </c>
      <c r="AH1953" s="0" t="s">
        <v>22</v>
      </c>
      <c r="AI1953" s="0" t="s">
        <v>22</v>
      </c>
      <c r="AJ1953" s="0" t="s">
        <v>2243</v>
      </c>
      <c r="AK1953" s="0" t="s">
        <v>6927</v>
      </c>
    </row>
    <row customHeight="1" ht="11.25">
      <c r="A1954" s="0" t="s">
        <v>22</v>
      </c>
      <c r="B1954" s="0" t="s">
        <v>48</v>
      </c>
      <c r="C1954" s="0" t="s">
        <v>50</v>
      </c>
      <c r="D1954" s="0" t="s">
        <v>22</v>
      </c>
      <c r="E1954" s="0" t="s">
        <v>6919</v>
      </c>
      <c r="F1954" s="0" t="s">
        <v>1257</v>
      </c>
      <c r="G1954" s="0" t="s">
        <v>1548</v>
      </c>
      <c r="H1954" s="0" t="s">
        <v>1548</v>
      </c>
      <c r="I1954" s="0" t="s">
        <v>1549</v>
      </c>
      <c r="J1954" s="0" t="s">
        <v>6920</v>
      </c>
      <c r="K1954" s="0" t="s">
        <v>6921</v>
      </c>
      <c r="L1954" s="0" t="s">
        <v>6922</v>
      </c>
      <c r="M1954" s="0" t="s">
        <v>1261</v>
      </c>
      <c r="N1954" s="0" t="s">
        <v>89</v>
      </c>
      <c r="O1954" s="0" t="s">
        <v>1548</v>
      </c>
      <c r="P1954" s="0" t="s">
        <v>1548</v>
      </c>
      <c r="Q1954" s="0" t="s">
        <v>1549</v>
      </c>
      <c r="R1954" s="0" t="s">
        <v>6931</v>
      </c>
      <c r="S1954" s="0" t="s">
        <v>6932</v>
      </c>
      <c r="T1954" s="0" t="s">
        <v>3604</v>
      </c>
      <c r="U1954" s="0" t="s">
        <v>3605</v>
      </c>
      <c r="V1954" s="0" t="s">
        <v>3606</v>
      </c>
      <c r="W1954" s="0" t="s">
        <v>3607</v>
      </c>
      <c r="X1954" s="0" t="s">
        <v>3608</v>
      </c>
      <c r="Y1954" s="0" t="s">
        <v>3605</v>
      </c>
      <c r="Z1954" s="0" t="s">
        <v>6925</v>
      </c>
      <c r="AA1954" s="0" t="s">
        <v>4098</v>
      </c>
      <c r="AB1954" s="0" t="s">
        <v>6926</v>
      </c>
      <c r="AC1954" s="0" t="s">
        <v>19</v>
      </c>
      <c r="AD1954" s="0" t="s">
        <v>19</v>
      </c>
      <c r="AE1954" s="0" t="s">
        <v>61</v>
      </c>
      <c r="AF1954" s="0" t="s">
        <v>22</v>
      </c>
      <c r="AG1954" s="0" t="s">
        <v>22</v>
      </c>
      <c r="AH1954" s="0" t="s">
        <v>22</v>
      </c>
      <c r="AI1954" s="0" t="s">
        <v>22</v>
      </c>
      <c r="AJ1954" s="0" t="s">
        <v>2243</v>
      </c>
      <c r="AK1954" s="0" t="s">
        <v>6927</v>
      </c>
    </row>
    <row customHeight="1" ht="11.25">
      <c r="A1955" s="0" t="s">
        <v>22</v>
      </c>
      <c r="B1955" s="0" t="s">
        <v>48</v>
      </c>
      <c r="C1955" s="0" t="s">
        <v>50</v>
      </c>
      <c r="D1955" s="0" t="s">
        <v>22</v>
      </c>
      <c r="E1955" s="0" t="s">
        <v>6919</v>
      </c>
      <c r="F1955" s="0" t="s">
        <v>1257</v>
      </c>
      <c r="G1955" s="0" t="s">
        <v>1548</v>
      </c>
      <c r="H1955" s="0" t="s">
        <v>1548</v>
      </c>
      <c r="I1955" s="0" t="s">
        <v>1549</v>
      </c>
      <c r="J1955" s="0" t="s">
        <v>6920</v>
      </c>
      <c r="K1955" s="0" t="s">
        <v>6921</v>
      </c>
      <c r="L1955" s="0" t="s">
        <v>6922</v>
      </c>
      <c r="M1955" s="0" t="s">
        <v>1261</v>
      </c>
      <c r="N1955" s="0" t="s">
        <v>90</v>
      </c>
      <c r="O1955" s="0" t="s">
        <v>1548</v>
      </c>
      <c r="P1955" s="0" t="s">
        <v>1548</v>
      </c>
      <c r="Q1955" s="0" t="s">
        <v>1549</v>
      </c>
      <c r="R1955" s="0" t="s">
        <v>6933</v>
      </c>
      <c r="S1955" s="0" t="s">
        <v>6934</v>
      </c>
      <c r="T1955" s="0" t="s">
        <v>3604</v>
      </c>
      <c r="U1955" s="0" t="s">
        <v>3605</v>
      </c>
      <c r="V1955" s="0" t="s">
        <v>3606</v>
      </c>
      <c r="W1955" s="0" t="s">
        <v>3607</v>
      </c>
      <c r="X1955" s="0" t="s">
        <v>3608</v>
      </c>
      <c r="Y1955" s="0" t="s">
        <v>3605</v>
      </c>
      <c r="Z1955" s="0" t="s">
        <v>6925</v>
      </c>
      <c r="AA1955" s="0" t="s">
        <v>4098</v>
      </c>
      <c r="AB1955" s="0" t="s">
        <v>6926</v>
      </c>
      <c r="AC1955" s="0" t="s">
        <v>19</v>
      </c>
      <c r="AD1955" s="0" t="s">
        <v>19</v>
      </c>
      <c r="AE1955" s="0" t="s">
        <v>61</v>
      </c>
      <c r="AF1955" s="0" t="s">
        <v>22</v>
      </c>
      <c r="AG1955" s="0" t="s">
        <v>22</v>
      </c>
      <c r="AH1955" s="0" t="s">
        <v>22</v>
      </c>
      <c r="AI1955" s="0" t="s">
        <v>22</v>
      </c>
      <c r="AJ1955" s="0" t="s">
        <v>2243</v>
      </c>
      <c r="AK1955" s="0" t="s">
        <v>6927</v>
      </c>
    </row>
    <row customHeight="1" ht="11.25">
      <c r="A1956" s="0" t="s">
        <v>22</v>
      </c>
      <c r="B1956" s="0" t="s">
        <v>48</v>
      </c>
      <c r="C1956" s="0" t="s">
        <v>50</v>
      </c>
      <c r="D1956" s="0" t="s">
        <v>22</v>
      </c>
      <c r="E1956" s="0" t="s">
        <v>6919</v>
      </c>
      <c r="F1956" s="0" t="s">
        <v>1257</v>
      </c>
      <c r="G1956" s="0" t="s">
        <v>142</v>
      </c>
      <c r="H1956" s="0" t="s">
        <v>142</v>
      </c>
      <c r="I1956" s="0" t="s">
        <v>143</v>
      </c>
      <c r="J1956" s="0" t="s">
        <v>6920</v>
      </c>
      <c r="K1956" s="0" t="s">
        <v>6935</v>
      </c>
      <c r="L1956" s="0" t="s">
        <v>6922</v>
      </c>
      <c r="M1956" s="0" t="s">
        <v>1261</v>
      </c>
      <c r="N1956" s="0" t="s">
        <v>101</v>
      </c>
      <c r="O1956" s="0" t="s">
        <v>142</v>
      </c>
      <c r="P1956" s="0" t="s">
        <v>142</v>
      </c>
      <c r="Q1956" s="0" t="s">
        <v>143</v>
      </c>
      <c r="R1956" s="0" t="s">
        <v>6923</v>
      </c>
      <c r="S1956" s="0" t="s">
        <v>6936</v>
      </c>
      <c r="T1956" s="0" t="s">
        <v>3604</v>
      </c>
      <c r="U1956" s="0" t="s">
        <v>3605</v>
      </c>
      <c r="V1956" s="0" t="s">
        <v>3606</v>
      </c>
      <c r="W1956" s="0" t="s">
        <v>3607</v>
      </c>
      <c r="X1956" s="0" t="s">
        <v>3608</v>
      </c>
      <c r="Y1956" s="0" t="s">
        <v>3605</v>
      </c>
      <c r="Z1956" s="0" t="s">
        <v>6925</v>
      </c>
      <c r="AA1956" s="0" t="s">
        <v>4098</v>
      </c>
      <c r="AB1956" s="0" t="s">
        <v>6926</v>
      </c>
      <c r="AC1956" s="0" t="s">
        <v>19</v>
      </c>
      <c r="AD1956" s="0" t="s">
        <v>19</v>
      </c>
      <c r="AE1956" s="0" t="s">
        <v>61</v>
      </c>
      <c r="AF1956" s="0" t="s">
        <v>22</v>
      </c>
      <c r="AG1956" s="0" t="s">
        <v>22</v>
      </c>
      <c r="AH1956" s="0" t="s">
        <v>22</v>
      </c>
      <c r="AI1956" s="0" t="s">
        <v>22</v>
      </c>
      <c r="AJ1956" s="0" t="s">
        <v>2243</v>
      </c>
      <c r="AK1956" s="0" t="s">
        <v>6927</v>
      </c>
    </row>
    <row customHeight="1" ht="11.25">
      <c r="A1957" s="0" t="s">
        <v>22</v>
      </c>
      <c r="B1957" s="0" t="s">
        <v>48</v>
      </c>
      <c r="C1957" s="0" t="s">
        <v>50</v>
      </c>
      <c r="D1957" s="0" t="s">
        <v>22</v>
      </c>
      <c r="E1957" s="0" t="s">
        <v>6919</v>
      </c>
      <c r="F1957" s="0" t="s">
        <v>1257</v>
      </c>
      <c r="G1957" s="0" t="s">
        <v>142</v>
      </c>
      <c r="H1957" s="0" t="s">
        <v>142</v>
      </c>
      <c r="I1957" s="0" t="s">
        <v>143</v>
      </c>
      <c r="J1957" s="0" t="s">
        <v>6920</v>
      </c>
      <c r="K1957" s="0" t="s">
        <v>6935</v>
      </c>
      <c r="L1957" s="0" t="s">
        <v>6922</v>
      </c>
      <c r="M1957" s="0" t="s">
        <v>1261</v>
      </c>
      <c r="N1957" s="0" t="s">
        <v>109</v>
      </c>
      <c r="O1957" s="0" t="s">
        <v>142</v>
      </c>
      <c r="P1957" s="0" t="s">
        <v>142</v>
      </c>
      <c r="Q1957" s="0" t="s">
        <v>143</v>
      </c>
      <c r="R1957" s="0" t="s">
        <v>6928</v>
      </c>
      <c r="S1957" s="0" t="s">
        <v>6937</v>
      </c>
      <c r="T1957" s="0" t="s">
        <v>3604</v>
      </c>
      <c r="U1957" s="0" t="s">
        <v>3605</v>
      </c>
      <c r="V1957" s="0" t="s">
        <v>3606</v>
      </c>
      <c r="W1957" s="0" t="s">
        <v>3607</v>
      </c>
      <c r="X1957" s="0" t="s">
        <v>3608</v>
      </c>
      <c r="Y1957" s="0" t="s">
        <v>3605</v>
      </c>
      <c r="Z1957" s="0" t="s">
        <v>6925</v>
      </c>
      <c r="AA1957" s="0" t="s">
        <v>4098</v>
      </c>
      <c r="AB1957" s="0" t="s">
        <v>6926</v>
      </c>
      <c r="AC1957" s="0" t="s">
        <v>19</v>
      </c>
      <c r="AD1957" s="0" t="s">
        <v>19</v>
      </c>
      <c r="AE1957" s="0" t="s">
        <v>61</v>
      </c>
      <c r="AF1957" s="0" t="s">
        <v>22</v>
      </c>
      <c r="AG1957" s="0" t="s">
        <v>22</v>
      </c>
      <c r="AH1957" s="0" t="s">
        <v>22</v>
      </c>
      <c r="AI1957" s="0" t="s">
        <v>22</v>
      </c>
      <c r="AJ1957" s="0" t="s">
        <v>2243</v>
      </c>
      <c r="AK1957" s="0" t="s">
        <v>6927</v>
      </c>
    </row>
    <row customHeight="1" ht="11.25">
      <c r="A1958" s="0" t="s">
        <v>22</v>
      </c>
      <c r="B1958" s="0" t="s">
        <v>48</v>
      </c>
      <c r="C1958" s="0" t="s">
        <v>50</v>
      </c>
      <c r="D1958" s="0" t="s">
        <v>22</v>
      </c>
      <c r="E1958" s="0" t="s">
        <v>6919</v>
      </c>
      <c r="F1958" s="0" t="s">
        <v>1257</v>
      </c>
      <c r="G1958" s="0" t="s">
        <v>142</v>
      </c>
      <c r="H1958" s="0" t="s">
        <v>142</v>
      </c>
      <c r="I1958" s="0" t="s">
        <v>143</v>
      </c>
      <c r="J1958" s="0" t="s">
        <v>6920</v>
      </c>
      <c r="K1958" s="0" t="s">
        <v>6935</v>
      </c>
      <c r="L1958" s="0" t="s">
        <v>6922</v>
      </c>
      <c r="M1958" s="0" t="s">
        <v>1261</v>
      </c>
      <c r="N1958" s="0" t="s">
        <v>91</v>
      </c>
      <c r="O1958" s="0" t="s">
        <v>142</v>
      </c>
      <c r="P1958" s="0" t="s">
        <v>142</v>
      </c>
      <c r="Q1958" s="0" t="s">
        <v>143</v>
      </c>
      <c r="R1958" s="0" t="s">
        <v>4806</v>
      </c>
      <c r="S1958" s="0" t="s">
        <v>6938</v>
      </c>
      <c r="T1958" s="0" t="s">
        <v>3604</v>
      </c>
      <c r="U1958" s="0" t="s">
        <v>3605</v>
      </c>
      <c r="V1958" s="0" t="s">
        <v>3606</v>
      </c>
      <c r="W1958" s="0" t="s">
        <v>3607</v>
      </c>
      <c r="X1958" s="0" t="s">
        <v>3608</v>
      </c>
      <c r="Y1958" s="0" t="s">
        <v>3605</v>
      </c>
      <c r="Z1958" s="0" t="s">
        <v>6925</v>
      </c>
      <c r="AA1958" s="0" t="s">
        <v>4098</v>
      </c>
      <c r="AB1958" s="0" t="s">
        <v>6926</v>
      </c>
      <c r="AC1958" s="0" t="s">
        <v>19</v>
      </c>
      <c r="AD1958" s="0" t="s">
        <v>19</v>
      </c>
      <c r="AE1958" s="0" t="s">
        <v>61</v>
      </c>
      <c r="AF1958" s="0" t="s">
        <v>22</v>
      </c>
      <c r="AG1958" s="0" t="s">
        <v>22</v>
      </c>
      <c r="AH1958" s="0" t="s">
        <v>22</v>
      </c>
      <c r="AI1958" s="0" t="s">
        <v>22</v>
      </c>
      <c r="AJ1958" s="0" t="s">
        <v>2243</v>
      </c>
      <c r="AK1958" s="0" t="s">
        <v>6927</v>
      </c>
    </row>
    <row customHeight="1" ht="11.25">
      <c r="A1959" s="0" t="s">
        <v>22</v>
      </c>
      <c r="B1959" s="0" t="s">
        <v>48</v>
      </c>
      <c r="C1959" s="0" t="s">
        <v>50</v>
      </c>
      <c r="D1959" s="0" t="s">
        <v>22</v>
      </c>
      <c r="E1959" s="0" t="s">
        <v>6919</v>
      </c>
      <c r="F1959" s="0" t="s">
        <v>1257</v>
      </c>
      <c r="G1959" s="0" t="s">
        <v>142</v>
      </c>
      <c r="H1959" s="0" t="s">
        <v>142</v>
      </c>
      <c r="I1959" s="0" t="s">
        <v>143</v>
      </c>
      <c r="J1959" s="0" t="s">
        <v>6920</v>
      </c>
      <c r="K1959" s="0" t="s">
        <v>6935</v>
      </c>
      <c r="L1959" s="0" t="s">
        <v>6922</v>
      </c>
      <c r="M1959" s="0" t="s">
        <v>1261</v>
      </c>
      <c r="N1959" s="0" t="s">
        <v>98</v>
      </c>
      <c r="O1959" s="0" t="s">
        <v>142</v>
      </c>
      <c r="P1959" s="0" t="s">
        <v>142</v>
      </c>
      <c r="Q1959" s="0" t="s">
        <v>143</v>
      </c>
      <c r="R1959" s="0" t="s">
        <v>6920</v>
      </c>
      <c r="S1959" s="0" t="s">
        <v>6935</v>
      </c>
      <c r="T1959" s="0" t="s">
        <v>3604</v>
      </c>
      <c r="U1959" s="0" t="s">
        <v>3605</v>
      </c>
      <c r="V1959" s="0" t="s">
        <v>3606</v>
      </c>
      <c r="W1959" s="0" t="s">
        <v>3607</v>
      </c>
      <c r="X1959" s="0" t="s">
        <v>3608</v>
      </c>
      <c r="Y1959" s="0" t="s">
        <v>3605</v>
      </c>
      <c r="Z1959" s="0" t="s">
        <v>6925</v>
      </c>
      <c r="AA1959" s="0" t="s">
        <v>4098</v>
      </c>
      <c r="AB1959" s="0" t="s">
        <v>6926</v>
      </c>
      <c r="AC1959" s="0" t="s">
        <v>19</v>
      </c>
      <c r="AD1959" s="0" t="s">
        <v>19</v>
      </c>
      <c r="AE1959" s="0" t="s">
        <v>61</v>
      </c>
      <c r="AF1959" s="0" t="s">
        <v>22</v>
      </c>
      <c r="AG1959" s="0" t="s">
        <v>22</v>
      </c>
      <c r="AH1959" s="0" t="s">
        <v>22</v>
      </c>
      <c r="AI1959" s="0" t="s">
        <v>22</v>
      </c>
      <c r="AJ1959" s="0" t="s">
        <v>2243</v>
      </c>
      <c r="AK1959" s="0" t="s">
        <v>6927</v>
      </c>
    </row>
    <row customHeight="1" ht="11.25">
      <c r="A1960" s="0" t="s">
        <v>22</v>
      </c>
      <c r="B1960" s="0" t="s">
        <v>48</v>
      </c>
      <c r="C1960" s="0" t="s">
        <v>50</v>
      </c>
      <c r="D1960" s="0" t="s">
        <v>22</v>
      </c>
      <c r="E1960" s="0" t="s">
        <v>6919</v>
      </c>
      <c r="F1960" s="0" t="s">
        <v>1257</v>
      </c>
      <c r="G1960" s="0" t="s">
        <v>142</v>
      </c>
      <c r="H1960" s="0" t="s">
        <v>142</v>
      </c>
      <c r="I1960" s="0" t="s">
        <v>143</v>
      </c>
      <c r="J1960" s="0" t="s">
        <v>6920</v>
      </c>
      <c r="K1960" s="0" t="s">
        <v>6935</v>
      </c>
      <c r="L1960" s="0" t="s">
        <v>6922</v>
      </c>
      <c r="M1960" s="0" t="s">
        <v>1261</v>
      </c>
      <c r="N1960" s="0" t="s">
        <v>89</v>
      </c>
      <c r="O1960" s="0" t="s">
        <v>142</v>
      </c>
      <c r="P1960" s="0" t="s">
        <v>142</v>
      </c>
      <c r="Q1960" s="0" t="s">
        <v>143</v>
      </c>
      <c r="R1960" s="0" t="s">
        <v>6931</v>
      </c>
      <c r="S1960" s="0" t="s">
        <v>6939</v>
      </c>
      <c r="T1960" s="0" t="s">
        <v>3604</v>
      </c>
      <c r="U1960" s="0" t="s">
        <v>3605</v>
      </c>
      <c r="V1960" s="0" t="s">
        <v>3606</v>
      </c>
      <c r="W1960" s="0" t="s">
        <v>3607</v>
      </c>
      <c r="X1960" s="0" t="s">
        <v>3608</v>
      </c>
      <c r="Y1960" s="0" t="s">
        <v>3605</v>
      </c>
      <c r="Z1960" s="0" t="s">
        <v>6925</v>
      </c>
      <c r="AA1960" s="0" t="s">
        <v>4098</v>
      </c>
      <c r="AB1960" s="0" t="s">
        <v>6926</v>
      </c>
      <c r="AC1960" s="0" t="s">
        <v>19</v>
      </c>
      <c r="AD1960" s="0" t="s">
        <v>19</v>
      </c>
      <c r="AE1960" s="0" t="s">
        <v>61</v>
      </c>
      <c r="AF1960" s="0" t="s">
        <v>22</v>
      </c>
      <c r="AG1960" s="0" t="s">
        <v>22</v>
      </c>
      <c r="AH1960" s="0" t="s">
        <v>22</v>
      </c>
      <c r="AI1960" s="0" t="s">
        <v>22</v>
      </c>
      <c r="AJ1960" s="0" t="s">
        <v>2243</v>
      </c>
      <c r="AK1960" s="0" t="s">
        <v>6927</v>
      </c>
    </row>
    <row customHeight="1" ht="11.25">
      <c r="A1961" s="0" t="s">
        <v>22</v>
      </c>
      <c r="B1961" s="0" t="s">
        <v>48</v>
      </c>
      <c r="C1961" s="0" t="s">
        <v>50</v>
      </c>
      <c r="D1961" s="0" t="s">
        <v>22</v>
      </c>
      <c r="E1961" s="0" t="s">
        <v>6919</v>
      </c>
      <c r="F1961" s="0" t="s">
        <v>1257</v>
      </c>
      <c r="G1961" s="0" t="s">
        <v>142</v>
      </c>
      <c r="H1961" s="0" t="s">
        <v>142</v>
      </c>
      <c r="I1961" s="0" t="s">
        <v>143</v>
      </c>
      <c r="J1961" s="0" t="s">
        <v>6920</v>
      </c>
      <c r="K1961" s="0" t="s">
        <v>6935</v>
      </c>
      <c r="L1961" s="0" t="s">
        <v>6922</v>
      </c>
      <c r="M1961" s="0" t="s">
        <v>1261</v>
      </c>
      <c r="N1961" s="0" t="s">
        <v>90</v>
      </c>
      <c r="O1961" s="0" t="s">
        <v>142</v>
      </c>
      <c r="P1961" s="0" t="s">
        <v>142</v>
      </c>
      <c r="Q1961" s="0" t="s">
        <v>143</v>
      </c>
      <c r="R1961" s="0" t="s">
        <v>6933</v>
      </c>
      <c r="S1961" s="0" t="s">
        <v>6940</v>
      </c>
      <c r="T1961" s="0" t="s">
        <v>3604</v>
      </c>
      <c r="U1961" s="0" t="s">
        <v>3605</v>
      </c>
      <c r="V1961" s="0" t="s">
        <v>3606</v>
      </c>
      <c r="W1961" s="0" t="s">
        <v>3607</v>
      </c>
      <c r="X1961" s="0" t="s">
        <v>3608</v>
      </c>
      <c r="Y1961" s="0" t="s">
        <v>3605</v>
      </c>
      <c r="Z1961" s="0" t="s">
        <v>6925</v>
      </c>
      <c r="AA1961" s="0" t="s">
        <v>4098</v>
      </c>
      <c r="AB1961" s="0" t="s">
        <v>6926</v>
      </c>
      <c r="AC1961" s="0" t="s">
        <v>19</v>
      </c>
      <c r="AD1961" s="0" t="s">
        <v>19</v>
      </c>
      <c r="AE1961" s="0" t="s">
        <v>61</v>
      </c>
      <c r="AF1961" s="0" t="s">
        <v>22</v>
      </c>
      <c r="AG1961" s="0" t="s">
        <v>22</v>
      </c>
      <c r="AH1961" s="0" t="s">
        <v>22</v>
      </c>
      <c r="AI1961" s="0" t="s">
        <v>22</v>
      </c>
      <c r="AJ1961" s="0" t="s">
        <v>2243</v>
      </c>
      <c r="AK1961" s="0" t="s">
        <v>6927</v>
      </c>
    </row>
    <row customHeight="1" ht="11.25">
      <c r="A1962" s="0" t="s">
        <v>22</v>
      </c>
      <c r="B1962" s="0" t="s">
        <v>48</v>
      </c>
      <c r="C1962" s="0" t="s">
        <v>50</v>
      </c>
      <c r="D1962" s="0" t="s">
        <v>22</v>
      </c>
      <c r="E1962" s="0" t="s">
        <v>1547</v>
      </c>
      <c r="F1962" s="0" t="s">
        <v>1306</v>
      </c>
      <c r="G1962" s="0" t="s">
        <v>1548</v>
      </c>
      <c r="H1962" s="0" t="s">
        <v>1548</v>
      </c>
      <c r="I1962" s="0" t="s">
        <v>1549</v>
      </c>
      <c r="J1962" s="0" t="s">
        <v>1550</v>
      </c>
      <c r="K1962" s="0" t="s">
        <v>1551</v>
      </c>
      <c r="L1962" s="0" t="s">
        <v>1552</v>
      </c>
      <c r="M1962" s="0" t="s">
        <v>1261</v>
      </c>
      <c r="N1962" s="0" t="s">
        <v>150</v>
      </c>
      <c r="O1962" s="0" t="s">
        <v>105</v>
      </c>
      <c r="P1962" s="0" t="s">
        <v>105</v>
      </c>
      <c r="Q1962" s="0" t="s">
        <v>106</v>
      </c>
      <c r="R1962" s="0" t="s">
        <v>6941</v>
      </c>
      <c r="S1962" s="0" t="s">
        <v>6942</v>
      </c>
      <c r="T1962" s="0" t="s">
        <v>3604</v>
      </c>
      <c r="U1962" s="0" t="s">
        <v>3605</v>
      </c>
      <c r="V1962" s="0" t="s">
        <v>3606</v>
      </c>
      <c r="W1962" s="0" t="s">
        <v>3607</v>
      </c>
      <c r="X1962" s="0" t="s">
        <v>3608</v>
      </c>
      <c r="Y1962" s="0" t="s">
        <v>3605</v>
      </c>
      <c r="Z1962" s="0" t="s">
        <v>1261</v>
      </c>
      <c r="AA1962" s="0" t="s">
        <v>6943</v>
      </c>
      <c r="AB1962" s="0" t="s">
        <v>6944</v>
      </c>
      <c r="AC1962" s="0" t="s">
        <v>19</v>
      </c>
      <c r="AD1962" s="0" t="s">
        <v>19</v>
      </c>
      <c r="AE1962" s="0" t="s">
        <v>61</v>
      </c>
      <c r="AF1962" s="0" t="s">
        <v>6945</v>
      </c>
      <c r="AG1962" s="0" t="s">
        <v>6946</v>
      </c>
      <c r="AH1962" s="0" t="s">
        <v>22</v>
      </c>
      <c r="AI1962" s="0" t="s">
        <v>22</v>
      </c>
      <c r="AJ1962" s="0" t="s">
        <v>6945</v>
      </c>
      <c r="AK1962" s="0" t="s">
        <v>6946</v>
      </c>
    </row>
    <row customHeight="1" ht="11.25">
      <c r="A1963" s="0" t="s">
        <v>22</v>
      </c>
      <c r="B1963" s="0" t="s">
        <v>48</v>
      </c>
      <c r="C1963" s="0" t="s">
        <v>50</v>
      </c>
      <c r="D1963" s="0" t="s">
        <v>22</v>
      </c>
      <c r="E1963" s="0" t="s">
        <v>1547</v>
      </c>
      <c r="F1963" s="0" t="s">
        <v>1306</v>
      </c>
      <c r="G1963" s="0" t="s">
        <v>142</v>
      </c>
      <c r="H1963" s="0" t="s">
        <v>142</v>
      </c>
      <c r="I1963" s="0" t="s">
        <v>143</v>
      </c>
      <c r="J1963" s="0" t="s">
        <v>1550</v>
      </c>
      <c r="K1963" s="0" t="s">
        <v>6947</v>
      </c>
      <c r="L1963" s="0" t="s">
        <v>1552</v>
      </c>
      <c r="M1963" s="0" t="s">
        <v>1261</v>
      </c>
      <c r="N1963" s="0" t="s">
        <v>150</v>
      </c>
      <c r="O1963" s="0" t="s">
        <v>105</v>
      </c>
      <c r="P1963" s="0" t="s">
        <v>105</v>
      </c>
      <c r="Q1963" s="0" t="s">
        <v>106</v>
      </c>
      <c r="R1963" s="0" t="s">
        <v>6941</v>
      </c>
      <c r="S1963" s="0" t="s">
        <v>6942</v>
      </c>
      <c r="T1963" s="0" t="s">
        <v>3604</v>
      </c>
      <c r="U1963" s="0" t="s">
        <v>3605</v>
      </c>
      <c r="V1963" s="0" t="s">
        <v>3606</v>
      </c>
      <c r="W1963" s="0" t="s">
        <v>3607</v>
      </c>
      <c r="X1963" s="0" t="s">
        <v>3608</v>
      </c>
      <c r="Y1963" s="0" t="s">
        <v>3605</v>
      </c>
      <c r="Z1963" s="0" t="s">
        <v>1261</v>
      </c>
      <c r="AA1963" s="0" t="s">
        <v>6943</v>
      </c>
      <c r="AB1963" s="0" t="s">
        <v>6944</v>
      </c>
      <c r="AC1963" s="0" t="s">
        <v>19</v>
      </c>
      <c r="AD1963" s="0" t="s">
        <v>19</v>
      </c>
      <c r="AE1963" s="0" t="s">
        <v>61</v>
      </c>
      <c r="AF1963" s="0" t="s">
        <v>6945</v>
      </c>
      <c r="AG1963" s="0" t="s">
        <v>6946</v>
      </c>
      <c r="AH1963" s="0" t="s">
        <v>22</v>
      </c>
      <c r="AI1963" s="0" t="s">
        <v>22</v>
      </c>
      <c r="AJ1963" s="0" t="s">
        <v>6945</v>
      </c>
      <c r="AK1963" s="0" t="s">
        <v>6946</v>
      </c>
    </row>
    <row customHeight="1" ht="11.25">
      <c r="A1964" s="0" t="s">
        <v>22</v>
      </c>
      <c r="B1964" s="0" t="s">
        <v>48</v>
      </c>
      <c r="C1964" s="0" t="s">
        <v>50</v>
      </c>
      <c r="D1964" s="0" t="s">
        <v>22</v>
      </c>
      <c r="E1964" s="0" t="s">
        <v>1547</v>
      </c>
      <c r="F1964" s="0" t="s">
        <v>1306</v>
      </c>
      <c r="G1964" s="0" t="s">
        <v>142</v>
      </c>
      <c r="H1964" s="0" t="s">
        <v>142</v>
      </c>
      <c r="I1964" s="0" t="s">
        <v>143</v>
      </c>
      <c r="J1964" s="0" t="s">
        <v>1550</v>
      </c>
      <c r="K1964" s="0" t="s">
        <v>6947</v>
      </c>
      <c r="L1964" s="0" t="s">
        <v>1552</v>
      </c>
      <c r="M1964" s="0" t="s">
        <v>1261</v>
      </c>
      <c r="N1964" s="0" t="s">
        <v>138</v>
      </c>
      <c r="O1964" s="0" t="s">
        <v>105</v>
      </c>
      <c r="P1964" s="0" t="s">
        <v>105</v>
      </c>
      <c r="Q1964" s="0" t="s">
        <v>106</v>
      </c>
      <c r="R1964" s="0" t="s">
        <v>6948</v>
      </c>
      <c r="S1964" s="0" t="s">
        <v>6949</v>
      </c>
      <c r="T1964" s="0" t="s">
        <v>3604</v>
      </c>
      <c r="U1964" s="0" t="s">
        <v>3605</v>
      </c>
      <c r="V1964" s="0" t="s">
        <v>3606</v>
      </c>
      <c r="W1964" s="0" t="s">
        <v>3607</v>
      </c>
      <c r="X1964" s="0" t="s">
        <v>3608</v>
      </c>
      <c r="Y1964" s="0" t="s">
        <v>3605</v>
      </c>
      <c r="Z1964" s="0" t="s">
        <v>1261</v>
      </c>
      <c r="AA1964" s="0" t="s">
        <v>6943</v>
      </c>
      <c r="AB1964" s="0" t="s">
        <v>6944</v>
      </c>
      <c r="AC1964" s="0" t="s">
        <v>19</v>
      </c>
      <c r="AD1964" s="0" t="s">
        <v>19</v>
      </c>
      <c r="AE1964" s="0" t="s">
        <v>61</v>
      </c>
      <c r="AF1964" s="0" t="s">
        <v>6945</v>
      </c>
      <c r="AG1964" s="0" t="s">
        <v>6946</v>
      </c>
      <c r="AH1964" s="0" t="s">
        <v>22</v>
      </c>
      <c r="AI1964" s="0" t="s">
        <v>22</v>
      </c>
      <c r="AJ1964" s="0" t="s">
        <v>6945</v>
      </c>
      <c r="AK1964" s="0" t="s">
        <v>6946</v>
      </c>
    </row>
    <row customHeight="1" ht="11.25">
      <c r="A1965" s="0" t="s">
        <v>22</v>
      </c>
      <c r="B1965" s="0" t="s">
        <v>48</v>
      </c>
      <c r="C1965" s="0" t="s">
        <v>50</v>
      </c>
      <c r="D1965" s="0" t="s">
        <v>22</v>
      </c>
      <c r="E1965" s="0" t="s">
        <v>1547</v>
      </c>
      <c r="F1965" s="0" t="s">
        <v>1306</v>
      </c>
      <c r="G1965" s="0" t="s">
        <v>1548</v>
      </c>
      <c r="H1965" s="0" t="s">
        <v>1548</v>
      </c>
      <c r="I1965" s="0" t="s">
        <v>1549</v>
      </c>
      <c r="J1965" s="0" t="s">
        <v>1550</v>
      </c>
      <c r="K1965" s="0" t="s">
        <v>1551</v>
      </c>
      <c r="L1965" s="0" t="s">
        <v>1552</v>
      </c>
      <c r="M1965" s="0" t="s">
        <v>1261</v>
      </c>
      <c r="N1965" s="0" t="s">
        <v>138</v>
      </c>
      <c r="O1965" s="0" t="s">
        <v>105</v>
      </c>
      <c r="P1965" s="0" t="s">
        <v>105</v>
      </c>
      <c r="Q1965" s="0" t="s">
        <v>106</v>
      </c>
      <c r="R1965" s="0" t="s">
        <v>6948</v>
      </c>
      <c r="S1965" s="0" t="s">
        <v>6949</v>
      </c>
      <c r="T1965" s="0" t="s">
        <v>3604</v>
      </c>
      <c r="U1965" s="0" t="s">
        <v>3605</v>
      </c>
      <c r="V1965" s="0" t="s">
        <v>3606</v>
      </c>
      <c r="W1965" s="0" t="s">
        <v>3607</v>
      </c>
      <c r="X1965" s="0" t="s">
        <v>3608</v>
      </c>
      <c r="Y1965" s="0" t="s">
        <v>3605</v>
      </c>
      <c r="Z1965" s="0" t="s">
        <v>1261</v>
      </c>
      <c r="AA1965" s="0" t="s">
        <v>6943</v>
      </c>
      <c r="AB1965" s="0" t="s">
        <v>6944</v>
      </c>
      <c r="AC1965" s="0" t="s">
        <v>19</v>
      </c>
      <c r="AD1965" s="0" t="s">
        <v>19</v>
      </c>
      <c r="AE1965" s="0" t="s">
        <v>61</v>
      </c>
      <c r="AF1965" s="0" t="s">
        <v>6945</v>
      </c>
      <c r="AG1965" s="0" t="s">
        <v>6946</v>
      </c>
      <c r="AH1965" s="0" t="s">
        <v>22</v>
      </c>
      <c r="AI1965" s="0" t="s">
        <v>22</v>
      </c>
      <c r="AJ1965" s="0" t="s">
        <v>6945</v>
      </c>
      <c r="AK1965" s="0" t="s">
        <v>6946</v>
      </c>
    </row>
    <row customHeight="1" ht="11.25">
      <c r="A1966" s="0" t="s">
        <v>22</v>
      </c>
      <c r="B1966" s="0" t="s">
        <v>48</v>
      </c>
      <c r="C1966" s="0" t="s">
        <v>50</v>
      </c>
      <c r="D1966" s="0" t="s">
        <v>22</v>
      </c>
      <c r="E1966" s="0" t="s">
        <v>1547</v>
      </c>
      <c r="F1966" s="0" t="s">
        <v>1306</v>
      </c>
      <c r="G1966" s="0" t="s">
        <v>1548</v>
      </c>
      <c r="H1966" s="0" t="s">
        <v>1548</v>
      </c>
      <c r="I1966" s="0" t="s">
        <v>1549</v>
      </c>
      <c r="J1966" s="0" t="s">
        <v>1550</v>
      </c>
      <c r="K1966" s="0" t="s">
        <v>1551</v>
      </c>
      <c r="L1966" s="0" t="s">
        <v>1552</v>
      </c>
      <c r="M1966" s="0" t="s">
        <v>1261</v>
      </c>
      <c r="N1966" s="0" t="s">
        <v>157</v>
      </c>
      <c r="O1966" s="0" t="s">
        <v>105</v>
      </c>
      <c r="P1966" s="0" t="s">
        <v>105</v>
      </c>
      <c r="Q1966" s="0" t="s">
        <v>106</v>
      </c>
      <c r="R1966" s="0" t="s">
        <v>6950</v>
      </c>
      <c r="S1966" s="0" t="s">
        <v>6951</v>
      </c>
      <c r="T1966" s="0" t="s">
        <v>3604</v>
      </c>
      <c r="U1966" s="0" t="s">
        <v>3605</v>
      </c>
      <c r="V1966" s="0" t="s">
        <v>3606</v>
      </c>
      <c r="W1966" s="0" t="s">
        <v>3607</v>
      </c>
      <c r="X1966" s="0" t="s">
        <v>3608</v>
      </c>
      <c r="Y1966" s="0" t="s">
        <v>3605</v>
      </c>
      <c r="Z1966" s="0" t="s">
        <v>1261</v>
      </c>
      <c r="AA1966" s="0" t="s">
        <v>6943</v>
      </c>
      <c r="AB1966" s="0" t="s">
        <v>6944</v>
      </c>
      <c r="AC1966" s="0" t="s">
        <v>19</v>
      </c>
      <c r="AD1966" s="0" t="s">
        <v>19</v>
      </c>
      <c r="AE1966" s="0" t="s">
        <v>61</v>
      </c>
      <c r="AF1966" s="0" t="s">
        <v>6945</v>
      </c>
      <c r="AG1966" s="0" t="s">
        <v>6946</v>
      </c>
      <c r="AH1966" s="0" t="s">
        <v>22</v>
      </c>
      <c r="AI1966" s="0" t="s">
        <v>22</v>
      </c>
      <c r="AJ1966" s="0" t="s">
        <v>6945</v>
      </c>
      <c r="AK1966" s="0" t="s">
        <v>6946</v>
      </c>
    </row>
    <row customHeight="1" ht="11.25">
      <c r="A1967" s="0" t="s">
        <v>22</v>
      </c>
      <c r="B1967" s="0" t="s">
        <v>48</v>
      </c>
      <c r="C1967" s="0" t="s">
        <v>50</v>
      </c>
      <c r="D1967" s="0" t="s">
        <v>22</v>
      </c>
      <c r="E1967" s="0" t="s">
        <v>1547</v>
      </c>
      <c r="F1967" s="0" t="s">
        <v>1306</v>
      </c>
      <c r="G1967" s="0" t="s">
        <v>142</v>
      </c>
      <c r="H1967" s="0" t="s">
        <v>142</v>
      </c>
      <c r="I1967" s="0" t="s">
        <v>143</v>
      </c>
      <c r="J1967" s="0" t="s">
        <v>1550</v>
      </c>
      <c r="K1967" s="0" t="s">
        <v>6947</v>
      </c>
      <c r="L1967" s="0" t="s">
        <v>1552</v>
      </c>
      <c r="M1967" s="0" t="s">
        <v>1261</v>
      </c>
      <c r="N1967" s="0" t="s">
        <v>157</v>
      </c>
      <c r="O1967" s="0" t="s">
        <v>105</v>
      </c>
      <c r="P1967" s="0" t="s">
        <v>105</v>
      </c>
      <c r="Q1967" s="0" t="s">
        <v>106</v>
      </c>
      <c r="R1967" s="0" t="s">
        <v>6950</v>
      </c>
      <c r="S1967" s="0" t="s">
        <v>6951</v>
      </c>
      <c r="T1967" s="0" t="s">
        <v>3604</v>
      </c>
      <c r="U1967" s="0" t="s">
        <v>3605</v>
      </c>
      <c r="V1967" s="0" t="s">
        <v>3606</v>
      </c>
      <c r="W1967" s="0" t="s">
        <v>3607</v>
      </c>
      <c r="X1967" s="0" t="s">
        <v>3608</v>
      </c>
      <c r="Y1967" s="0" t="s">
        <v>3605</v>
      </c>
      <c r="Z1967" s="0" t="s">
        <v>1261</v>
      </c>
      <c r="AA1967" s="0" t="s">
        <v>6943</v>
      </c>
      <c r="AB1967" s="0" t="s">
        <v>6944</v>
      </c>
      <c r="AC1967" s="0" t="s">
        <v>19</v>
      </c>
      <c r="AD1967" s="0" t="s">
        <v>19</v>
      </c>
      <c r="AE1967" s="0" t="s">
        <v>61</v>
      </c>
      <c r="AF1967" s="0" t="s">
        <v>6945</v>
      </c>
      <c r="AG1967" s="0" t="s">
        <v>6946</v>
      </c>
      <c r="AH1967" s="0" t="s">
        <v>22</v>
      </c>
      <c r="AI1967" s="0" t="s">
        <v>22</v>
      </c>
      <c r="AJ1967" s="0" t="s">
        <v>6945</v>
      </c>
      <c r="AK1967" s="0" t="s">
        <v>6946</v>
      </c>
    </row>
    <row customHeight="1" ht="11.25">
      <c r="A1968" s="0" t="s">
        <v>22</v>
      </c>
      <c r="B1968" s="0" t="s">
        <v>48</v>
      </c>
      <c r="C1968" s="0" t="s">
        <v>50</v>
      </c>
      <c r="D1968" s="0" t="s">
        <v>22</v>
      </c>
      <c r="E1968" s="0" t="s">
        <v>1547</v>
      </c>
      <c r="F1968" s="0" t="s">
        <v>1306</v>
      </c>
      <c r="G1968" s="0" t="s">
        <v>142</v>
      </c>
      <c r="H1968" s="0" t="s">
        <v>142</v>
      </c>
      <c r="I1968" s="0" t="s">
        <v>143</v>
      </c>
      <c r="J1968" s="0" t="s">
        <v>1550</v>
      </c>
      <c r="K1968" s="0" t="s">
        <v>6947</v>
      </c>
      <c r="L1968" s="0" t="s">
        <v>1552</v>
      </c>
      <c r="M1968" s="0" t="s">
        <v>1261</v>
      </c>
      <c r="N1968" s="0" t="s">
        <v>141</v>
      </c>
      <c r="O1968" s="0" t="s">
        <v>105</v>
      </c>
      <c r="P1968" s="0" t="s">
        <v>105</v>
      </c>
      <c r="Q1968" s="0" t="s">
        <v>106</v>
      </c>
      <c r="R1968" s="0" t="s">
        <v>6952</v>
      </c>
      <c r="S1968" s="0" t="s">
        <v>6953</v>
      </c>
      <c r="T1968" s="0" t="s">
        <v>3604</v>
      </c>
      <c r="U1968" s="0" t="s">
        <v>3605</v>
      </c>
      <c r="V1968" s="0" t="s">
        <v>3606</v>
      </c>
      <c r="W1968" s="0" t="s">
        <v>3607</v>
      </c>
      <c r="X1968" s="0" t="s">
        <v>3608</v>
      </c>
      <c r="Y1968" s="0" t="s">
        <v>3605</v>
      </c>
      <c r="Z1968" s="0" t="s">
        <v>1261</v>
      </c>
      <c r="AA1968" s="0" t="s">
        <v>6943</v>
      </c>
      <c r="AB1968" s="0" t="s">
        <v>6944</v>
      </c>
      <c r="AC1968" s="0" t="s">
        <v>19</v>
      </c>
      <c r="AD1968" s="0" t="s">
        <v>19</v>
      </c>
      <c r="AE1968" s="0" t="s">
        <v>61</v>
      </c>
      <c r="AF1968" s="0" t="s">
        <v>6945</v>
      </c>
      <c r="AG1968" s="0" t="s">
        <v>6946</v>
      </c>
      <c r="AH1968" s="0" t="s">
        <v>22</v>
      </c>
      <c r="AI1968" s="0" t="s">
        <v>22</v>
      </c>
      <c r="AJ1968" s="0" t="s">
        <v>6945</v>
      </c>
      <c r="AK1968" s="0" t="s">
        <v>6946</v>
      </c>
    </row>
    <row customHeight="1" ht="11.25">
      <c r="A1969" s="0" t="s">
        <v>22</v>
      </c>
      <c r="B1969" s="0" t="s">
        <v>48</v>
      </c>
      <c r="C1969" s="0" t="s">
        <v>50</v>
      </c>
      <c r="D1969" s="0" t="s">
        <v>22</v>
      </c>
      <c r="E1969" s="0" t="s">
        <v>1547</v>
      </c>
      <c r="F1969" s="0" t="s">
        <v>1306</v>
      </c>
      <c r="G1969" s="0" t="s">
        <v>1548</v>
      </c>
      <c r="H1969" s="0" t="s">
        <v>1548</v>
      </c>
      <c r="I1969" s="0" t="s">
        <v>1549</v>
      </c>
      <c r="J1969" s="0" t="s">
        <v>1550</v>
      </c>
      <c r="K1969" s="0" t="s">
        <v>1551</v>
      </c>
      <c r="L1969" s="0" t="s">
        <v>1552</v>
      </c>
      <c r="M1969" s="0" t="s">
        <v>1261</v>
      </c>
      <c r="N1969" s="0" t="s">
        <v>141</v>
      </c>
      <c r="O1969" s="0" t="s">
        <v>105</v>
      </c>
      <c r="P1969" s="0" t="s">
        <v>105</v>
      </c>
      <c r="Q1969" s="0" t="s">
        <v>106</v>
      </c>
      <c r="R1969" s="0" t="s">
        <v>6952</v>
      </c>
      <c r="S1969" s="0" t="s">
        <v>6953</v>
      </c>
      <c r="T1969" s="0" t="s">
        <v>3604</v>
      </c>
      <c r="U1969" s="0" t="s">
        <v>3605</v>
      </c>
      <c r="V1969" s="0" t="s">
        <v>3606</v>
      </c>
      <c r="W1969" s="0" t="s">
        <v>3607</v>
      </c>
      <c r="X1969" s="0" t="s">
        <v>3608</v>
      </c>
      <c r="Y1969" s="0" t="s">
        <v>3605</v>
      </c>
      <c r="Z1969" s="0" t="s">
        <v>1261</v>
      </c>
      <c r="AA1969" s="0" t="s">
        <v>6943</v>
      </c>
      <c r="AB1969" s="0" t="s">
        <v>6944</v>
      </c>
      <c r="AC1969" s="0" t="s">
        <v>19</v>
      </c>
      <c r="AD1969" s="0" t="s">
        <v>19</v>
      </c>
      <c r="AE1969" s="0" t="s">
        <v>61</v>
      </c>
      <c r="AF1969" s="0" t="s">
        <v>6945</v>
      </c>
      <c r="AG1969" s="0" t="s">
        <v>6946</v>
      </c>
      <c r="AH1969" s="0" t="s">
        <v>22</v>
      </c>
      <c r="AI1969" s="0" t="s">
        <v>22</v>
      </c>
      <c r="AJ1969" s="0" t="s">
        <v>6945</v>
      </c>
      <c r="AK1969" s="0" t="s">
        <v>6946</v>
      </c>
    </row>
    <row customHeight="1" ht="11.25">
      <c r="A1970" s="0" t="s">
        <v>22</v>
      </c>
      <c r="B1970" s="0" t="s">
        <v>48</v>
      </c>
      <c r="C1970" s="0" t="s">
        <v>50</v>
      </c>
      <c r="D1970" s="0" t="s">
        <v>22</v>
      </c>
      <c r="E1970" s="0" t="s">
        <v>1547</v>
      </c>
      <c r="F1970" s="0" t="s">
        <v>1306</v>
      </c>
      <c r="G1970" s="0" t="s">
        <v>1548</v>
      </c>
      <c r="H1970" s="0" t="s">
        <v>1548</v>
      </c>
      <c r="I1970" s="0" t="s">
        <v>1549</v>
      </c>
      <c r="J1970" s="0" t="s">
        <v>1550</v>
      </c>
      <c r="K1970" s="0" t="s">
        <v>1551</v>
      </c>
      <c r="L1970" s="0" t="s">
        <v>1552</v>
      </c>
      <c r="M1970" s="0" t="s">
        <v>1261</v>
      </c>
      <c r="N1970" s="0" t="s">
        <v>118</v>
      </c>
      <c r="O1970" s="0" t="s">
        <v>1548</v>
      </c>
      <c r="P1970" s="0" t="s">
        <v>1548</v>
      </c>
      <c r="Q1970" s="0" t="s">
        <v>1549</v>
      </c>
      <c r="R1970" s="0" t="s">
        <v>6954</v>
      </c>
      <c r="S1970" s="0" t="s">
        <v>6955</v>
      </c>
      <c r="T1970" s="0" t="s">
        <v>3604</v>
      </c>
      <c r="U1970" s="0" t="s">
        <v>3605</v>
      </c>
      <c r="V1970" s="0" t="s">
        <v>3606</v>
      </c>
      <c r="W1970" s="0" t="s">
        <v>3607</v>
      </c>
      <c r="X1970" s="0" t="s">
        <v>3608</v>
      </c>
      <c r="Y1970" s="0" t="s">
        <v>3605</v>
      </c>
      <c r="Z1970" s="0" t="s">
        <v>1261</v>
      </c>
      <c r="AA1970" s="0" t="s">
        <v>6943</v>
      </c>
      <c r="AB1970" s="0" t="s">
        <v>6944</v>
      </c>
      <c r="AC1970" s="0" t="s">
        <v>19</v>
      </c>
      <c r="AD1970" s="0" t="s">
        <v>19</v>
      </c>
      <c r="AE1970" s="0" t="s">
        <v>61</v>
      </c>
      <c r="AF1970" s="0" t="s">
        <v>6945</v>
      </c>
      <c r="AG1970" s="0" t="s">
        <v>6946</v>
      </c>
      <c r="AH1970" s="0" t="s">
        <v>22</v>
      </c>
      <c r="AI1970" s="0" t="s">
        <v>22</v>
      </c>
      <c r="AJ1970" s="0" t="s">
        <v>6945</v>
      </c>
      <c r="AK1970" s="0" t="s">
        <v>6946</v>
      </c>
    </row>
    <row customHeight="1" ht="11.25">
      <c r="A1971" s="0" t="s">
        <v>22</v>
      </c>
      <c r="B1971" s="0" t="s">
        <v>48</v>
      </c>
      <c r="C1971" s="0" t="s">
        <v>50</v>
      </c>
      <c r="D1971" s="0" t="s">
        <v>22</v>
      </c>
      <c r="E1971" s="0" t="s">
        <v>1547</v>
      </c>
      <c r="F1971" s="0" t="s">
        <v>1306</v>
      </c>
      <c r="G1971" s="0" t="s">
        <v>1548</v>
      </c>
      <c r="H1971" s="0" t="s">
        <v>1548</v>
      </c>
      <c r="I1971" s="0" t="s">
        <v>1549</v>
      </c>
      <c r="J1971" s="0" t="s">
        <v>1550</v>
      </c>
      <c r="K1971" s="0" t="s">
        <v>1551</v>
      </c>
      <c r="L1971" s="0" t="s">
        <v>1552</v>
      </c>
      <c r="M1971" s="0" t="s">
        <v>1261</v>
      </c>
      <c r="N1971" s="0" t="s">
        <v>127</v>
      </c>
      <c r="O1971" s="0" t="s">
        <v>1548</v>
      </c>
      <c r="P1971" s="0" t="s">
        <v>1548</v>
      </c>
      <c r="Q1971" s="0" t="s">
        <v>1549</v>
      </c>
      <c r="R1971" s="0" t="s">
        <v>6956</v>
      </c>
      <c r="S1971" s="0" t="s">
        <v>6957</v>
      </c>
      <c r="T1971" s="0" t="s">
        <v>3604</v>
      </c>
      <c r="U1971" s="0" t="s">
        <v>3605</v>
      </c>
      <c r="V1971" s="0" t="s">
        <v>3606</v>
      </c>
      <c r="W1971" s="0" t="s">
        <v>3607</v>
      </c>
      <c r="X1971" s="0" t="s">
        <v>3608</v>
      </c>
      <c r="Y1971" s="0" t="s">
        <v>3605</v>
      </c>
      <c r="Z1971" s="0" t="s">
        <v>1261</v>
      </c>
      <c r="AA1971" s="0" t="s">
        <v>6943</v>
      </c>
      <c r="AB1971" s="0" t="s">
        <v>6944</v>
      </c>
      <c r="AC1971" s="0" t="s">
        <v>19</v>
      </c>
      <c r="AD1971" s="0" t="s">
        <v>19</v>
      </c>
      <c r="AE1971" s="0" t="s">
        <v>61</v>
      </c>
      <c r="AF1971" s="0" t="s">
        <v>6945</v>
      </c>
      <c r="AG1971" s="0" t="s">
        <v>6946</v>
      </c>
      <c r="AH1971" s="0" t="s">
        <v>22</v>
      </c>
      <c r="AI1971" s="0" t="s">
        <v>22</v>
      </c>
      <c r="AJ1971" s="0" t="s">
        <v>6945</v>
      </c>
      <c r="AK1971" s="0" t="s">
        <v>6946</v>
      </c>
    </row>
    <row customHeight="1" ht="11.25">
      <c r="A1972" s="0" t="s">
        <v>22</v>
      </c>
      <c r="B1972" s="0" t="s">
        <v>48</v>
      </c>
      <c r="C1972" s="0" t="s">
        <v>50</v>
      </c>
      <c r="D1972" s="0" t="s">
        <v>22</v>
      </c>
      <c r="E1972" s="0" t="s">
        <v>1547</v>
      </c>
      <c r="F1972" s="0" t="s">
        <v>1306</v>
      </c>
      <c r="G1972" s="0" t="s">
        <v>1548</v>
      </c>
      <c r="H1972" s="0" t="s">
        <v>1548</v>
      </c>
      <c r="I1972" s="0" t="s">
        <v>1549</v>
      </c>
      <c r="J1972" s="0" t="s">
        <v>1550</v>
      </c>
      <c r="K1972" s="0" t="s">
        <v>1551</v>
      </c>
      <c r="L1972" s="0" t="s">
        <v>1552</v>
      </c>
      <c r="M1972" s="0" t="s">
        <v>1261</v>
      </c>
      <c r="N1972" s="0" t="s">
        <v>131</v>
      </c>
      <c r="O1972" s="0" t="s">
        <v>1548</v>
      </c>
      <c r="P1972" s="0" t="s">
        <v>1548</v>
      </c>
      <c r="Q1972" s="0" t="s">
        <v>1549</v>
      </c>
      <c r="R1972" s="0" t="s">
        <v>6958</v>
      </c>
      <c r="S1972" s="0" t="s">
        <v>6959</v>
      </c>
      <c r="T1972" s="0" t="s">
        <v>3604</v>
      </c>
      <c r="U1972" s="0" t="s">
        <v>3605</v>
      </c>
      <c r="V1972" s="0" t="s">
        <v>3606</v>
      </c>
      <c r="W1972" s="0" t="s">
        <v>3607</v>
      </c>
      <c r="X1972" s="0" t="s">
        <v>3608</v>
      </c>
      <c r="Y1972" s="0" t="s">
        <v>3605</v>
      </c>
      <c r="Z1972" s="0" t="s">
        <v>1261</v>
      </c>
      <c r="AA1972" s="0" t="s">
        <v>6943</v>
      </c>
      <c r="AB1972" s="0" t="s">
        <v>6944</v>
      </c>
      <c r="AC1972" s="0" t="s">
        <v>19</v>
      </c>
      <c r="AD1972" s="0" t="s">
        <v>19</v>
      </c>
      <c r="AE1972" s="0" t="s">
        <v>61</v>
      </c>
      <c r="AF1972" s="0" t="s">
        <v>6945</v>
      </c>
      <c r="AG1972" s="0" t="s">
        <v>6946</v>
      </c>
      <c r="AH1972" s="0" t="s">
        <v>22</v>
      </c>
      <c r="AI1972" s="0" t="s">
        <v>22</v>
      </c>
      <c r="AJ1972" s="0" t="s">
        <v>6945</v>
      </c>
      <c r="AK1972" s="0" t="s">
        <v>6946</v>
      </c>
    </row>
    <row customHeight="1" ht="11.25">
      <c r="A1973" s="0" t="s">
        <v>22</v>
      </c>
      <c r="B1973" s="0" t="s">
        <v>48</v>
      </c>
      <c r="C1973" s="0" t="s">
        <v>50</v>
      </c>
      <c r="D1973" s="0" t="s">
        <v>22</v>
      </c>
      <c r="E1973" s="0" t="s">
        <v>1547</v>
      </c>
      <c r="F1973" s="0" t="s">
        <v>1306</v>
      </c>
      <c r="G1973" s="0" t="s">
        <v>1548</v>
      </c>
      <c r="H1973" s="0" t="s">
        <v>1548</v>
      </c>
      <c r="I1973" s="0" t="s">
        <v>1549</v>
      </c>
      <c r="J1973" s="0" t="s">
        <v>1550</v>
      </c>
      <c r="K1973" s="0" t="s">
        <v>1551</v>
      </c>
      <c r="L1973" s="0" t="s">
        <v>1552</v>
      </c>
      <c r="M1973" s="0" t="s">
        <v>1261</v>
      </c>
      <c r="N1973" s="0" t="s">
        <v>117</v>
      </c>
      <c r="O1973" s="0" t="s">
        <v>1548</v>
      </c>
      <c r="P1973" s="0" t="s">
        <v>1548</v>
      </c>
      <c r="Q1973" s="0" t="s">
        <v>1549</v>
      </c>
      <c r="R1973" s="0" t="s">
        <v>6960</v>
      </c>
      <c r="S1973" s="0" t="s">
        <v>6961</v>
      </c>
      <c r="T1973" s="0" t="s">
        <v>3604</v>
      </c>
      <c r="U1973" s="0" t="s">
        <v>3605</v>
      </c>
      <c r="V1973" s="0" t="s">
        <v>3606</v>
      </c>
      <c r="W1973" s="0" t="s">
        <v>3607</v>
      </c>
      <c r="X1973" s="0" t="s">
        <v>3608</v>
      </c>
      <c r="Y1973" s="0" t="s">
        <v>3605</v>
      </c>
      <c r="Z1973" s="0" t="s">
        <v>1261</v>
      </c>
      <c r="AA1973" s="0" t="s">
        <v>6943</v>
      </c>
      <c r="AB1973" s="0" t="s">
        <v>6944</v>
      </c>
      <c r="AC1973" s="0" t="s">
        <v>19</v>
      </c>
      <c r="AD1973" s="0" t="s">
        <v>19</v>
      </c>
      <c r="AE1973" s="0" t="s">
        <v>61</v>
      </c>
      <c r="AF1973" s="0" t="s">
        <v>6945</v>
      </c>
      <c r="AG1973" s="0" t="s">
        <v>6946</v>
      </c>
      <c r="AH1973" s="0" t="s">
        <v>22</v>
      </c>
      <c r="AI1973" s="0" t="s">
        <v>22</v>
      </c>
      <c r="AJ1973" s="0" t="s">
        <v>6945</v>
      </c>
      <c r="AK1973" s="0" t="s">
        <v>6946</v>
      </c>
    </row>
    <row customHeight="1" ht="11.25">
      <c r="A1974" s="0" t="s">
        <v>22</v>
      </c>
      <c r="B1974" s="0" t="s">
        <v>48</v>
      </c>
      <c r="C1974" s="0" t="s">
        <v>50</v>
      </c>
      <c r="D1974" s="0" t="s">
        <v>22</v>
      </c>
      <c r="E1974" s="0" t="s">
        <v>1547</v>
      </c>
      <c r="F1974" s="0" t="s">
        <v>1306</v>
      </c>
      <c r="G1974" s="0" t="s">
        <v>1548</v>
      </c>
      <c r="H1974" s="0" t="s">
        <v>1548</v>
      </c>
      <c r="I1974" s="0" t="s">
        <v>1549</v>
      </c>
      <c r="J1974" s="0" t="s">
        <v>1550</v>
      </c>
      <c r="K1974" s="0" t="s">
        <v>1551</v>
      </c>
      <c r="L1974" s="0" t="s">
        <v>1552</v>
      </c>
      <c r="M1974" s="0" t="s">
        <v>1261</v>
      </c>
      <c r="N1974" s="0" t="s">
        <v>98</v>
      </c>
      <c r="O1974" s="0" t="s">
        <v>1548</v>
      </c>
      <c r="P1974" s="0" t="s">
        <v>1548</v>
      </c>
      <c r="Q1974" s="0" t="s">
        <v>1549</v>
      </c>
      <c r="R1974" s="0" t="s">
        <v>1550</v>
      </c>
      <c r="S1974" s="0" t="s">
        <v>1551</v>
      </c>
      <c r="T1974" s="0" t="s">
        <v>3604</v>
      </c>
      <c r="U1974" s="0" t="s">
        <v>3605</v>
      </c>
      <c r="V1974" s="0" t="s">
        <v>3606</v>
      </c>
      <c r="W1974" s="0" t="s">
        <v>3607</v>
      </c>
      <c r="X1974" s="0" t="s">
        <v>3608</v>
      </c>
      <c r="Y1974" s="0" t="s">
        <v>3605</v>
      </c>
      <c r="Z1974" s="0" t="s">
        <v>1261</v>
      </c>
      <c r="AA1974" s="0" t="s">
        <v>6943</v>
      </c>
      <c r="AB1974" s="0" t="s">
        <v>6944</v>
      </c>
      <c r="AC1974" s="0" t="s">
        <v>19</v>
      </c>
      <c r="AD1974" s="0" t="s">
        <v>19</v>
      </c>
      <c r="AE1974" s="0" t="s">
        <v>61</v>
      </c>
      <c r="AF1974" s="0" t="s">
        <v>6945</v>
      </c>
      <c r="AG1974" s="0" t="s">
        <v>6946</v>
      </c>
      <c r="AH1974" s="0" t="s">
        <v>22</v>
      </c>
      <c r="AI1974" s="0" t="s">
        <v>22</v>
      </c>
      <c r="AJ1974" s="0" t="s">
        <v>6945</v>
      </c>
      <c r="AK1974" s="0" t="s">
        <v>6946</v>
      </c>
    </row>
    <row customHeight="1" ht="11.25">
      <c r="A1975" s="0" t="s">
        <v>22</v>
      </c>
      <c r="B1975" s="0" t="s">
        <v>48</v>
      </c>
      <c r="C1975" s="0" t="s">
        <v>50</v>
      </c>
      <c r="D1975" s="0" t="s">
        <v>22</v>
      </c>
      <c r="E1975" s="0" t="s">
        <v>1547</v>
      </c>
      <c r="F1975" s="0" t="s">
        <v>1306</v>
      </c>
      <c r="G1975" s="0" t="s">
        <v>1548</v>
      </c>
      <c r="H1975" s="0" t="s">
        <v>1548</v>
      </c>
      <c r="I1975" s="0" t="s">
        <v>1549</v>
      </c>
      <c r="J1975" s="0" t="s">
        <v>1550</v>
      </c>
      <c r="K1975" s="0" t="s">
        <v>1551</v>
      </c>
      <c r="L1975" s="0" t="s">
        <v>1552</v>
      </c>
      <c r="M1975" s="0" t="s">
        <v>1261</v>
      </c>
      <c r="N1975" s="0" t="s">
        <v>109</v>
      </c>
      <c r="O1975" s="0" t="s">
        <v>1548</v>
      </c>
      <c r="P1975" s="0" t="s">
        <v>1548</v>
      </c>
      <c r="Q1975" s="0" t="s">
        <v>1549</v>
      </c>
      <c r="R1975" s="0" t="s">
        <v>6962</v>
      </c>
      <c r="S1975" s="0" t="s">
        <v>6963</v>
      </c>
      <c r="T1975" s="0" t="s">
        <v>3604</v>
      </c>
      <c r="U1975" s="0" t="s">
        <v>3605</v>
      </c>
      <c r="V1975" s="0" t="s">
        <v>3606</v>
      </c>
      <c r="W1975" s="0" t="s">
        <v>3607</v>
      </c>
      <c r="X1975" s="0" t="s">
        <v>3608</v>
      </c>
      <c r="Y1975" s="0" t="s">
        <v>3605</v>
      </c>
      <c r="Z1975" s="0" t="s">
        <v>1261</v>
      </c>
      <c r="AA1975" s="0" t="s">
        <v>6943</v>
      </c>
      <c r="AB1975" s="0" t="s">
        <v>6944</v>
      </c>
      <c r="AC1975" s="0" t="s">
        <v>19</v>
      </c>
      <c r="AD1975" s="0" t="s">
        <v>19</v>
      </c>
      <c r="AE1975" s="0" t="s">
        <v>61</v>
      </c>
      <c r="AF1975" s="0" t="s">
        <v>6945</v>
      </c>
      <c r="AG1975" s="0" t="s">
        <v>6946</v>
      </c>
      <c r="AH1975" s="0" t="s">
        <v>22</v>
      </c>
      <c r="AI1975" s="0" t="s">
        <v>22</v>
      </c>
      <c r="AJ1975" s="0" t="s">
        <v>6945</v>
      </c>
      <c r="AK1975" s="0" t="s">
        <v>6946</v>
      </c>
    </row>
    <row customHeight="1" ht="11.25">
      <c r="A1976" s="0" t="s">
        <v>22</v>
      </c>
      <c r="B1976" s="0" t="s">
        <v>48</v>
      </c>
      <c r="C1976" s="0" t="s">
        <v>50</v>
      </c>
      <c r="D1976" s="0" t="s">
        <v>22</v>
      </c>
      <c r="E1976" s="0" t="s">
        <v>1547</v>
      </c>
      <c r="F1976" s="0" t="s">
        <v>1306</v>
      </c>
      <c r="G1976" s="0" t="s">
        <v>1548</v>
      </c>
      <c r="H1976" s="0" t="s">
        <v>1548</v>
      </c>
      <c r="I1976" s="0" t="s">
        <v>1549</v>
      </c>
      <c r="J1976" s="0" t="s">
        <v>1550</v>
      </c>
      <c r="K1976" s="0" t="s">
        <v>1551</v>
      </c>
      <c r="L1976" s="0" t="s">
        <v>1552</v>
      </c>
      <c r="M1976" s="0" t="s">
        <v>1261</v>
      </c>
      <c r="N1976" s="0" t="s">
        <v>128</v>
      </c>
      <c r="O1976" s="0" t="s">
        <v>1548</v>
      </c>
      <c r="P1976" s="0" t="s">
        <v>1548</v>
      </c>
      <c r="Q1976" s="0" t="s">
        <v>1549</v>
      </c>
      <c r="R1976" s="0" t="s">
        <v>6964</v>
      </c>
      <c r="S1976" s="0" t="s">
        <v>6965</v>
      </c>
      <c r="T1976" s="0" t="s">
        <v>3604</v>
      </c>
      <c r="U1976" s="0" t="s">
        <v>3605</v>
      </c>
      <c r="V1976" s="0" t="s">
        <v>3606</v>
      </c>
      <c r="W1976" s="0" t="s">
        <v>3607</v>
      </c>
      <c r="X1976" s="0" t="s">
        <v>3608</v>
      </c>
      <c r="Y1976" s="0" t="s">
        <v>3605</v>
      </c>
      <c r="Z1976" s="0" t="s">
        <v>1261</v>
      </c>
      <c r="AA1976" s="0" t="s">
        <v>6943</v>
      </c>
      <c r="AB1976" s="0" t="s">
        <v>6944</v>
      </c>
      <c r="AC1976" s="0" t="s">
        <v>19</v>
      </c>
      <c r="AD1976" s="0" t="s">
        <v>19</v>
      </c>
      <c r="AE1976" s="0" t="s">
        <v>61</v>
      </c>
      <c r="AF1976" s="0" t="s">
        <v>6945</v>
      </c>
      <c r="AG1976" s="0" t="s">
        <v>6946</v>
      </c>
      <c r="AH1976" s="0" t="s">
        <v>22</v>
      </c>
      <c r="AI1976" s="0" t="s">
        <v>22</v>
      </c>
      <c r="AJ1976" s="0" t="s">
        <v>6945</v>
      </c>
      <c r="AK1976" s="0" t="s">
        <v>6946</v>
      </c>
    </row>
    <row customHeight="1" ht="11.25">
      <c r="A1977" s="0" t="s">
        <v>22</v>
      </c>
      <c r="B1977" s="0" t="s">
        <v>48</v>
      </c>
      <c r="C1977" s="0" t="s">
        <v>50</v>
      </c>
      <c r="D1977" s="0" t="s">
        <v>22</v>
      </c>
      <c r="E1977" s="0" t="s">
        <v>1547</v>
      </c>
      <c r="F1977" s="0" t="s">
        <v>1306</v>
      </c>
      <c r="G1977" s="0" t="s">
        <v>1548</v>
      </c>
      <c r="H1977" s="0" t="s">
        <v>1548</v>
      </c>
      <c r="I1977" s="0" t="s">
        <v>1549</v>
      </c>
      <c r="J1977" s="0" t="s">
        <v>1550</v>
      </c>
      <c r="K1977" s="0" t="s">
        <v>1551</v>
      </c>
      <c r="L1977" s="0" t="s">
        <v>1552</v>
      </c>
      <c r="M1977" s="0" t="s">
        <v>1261</v>
      </c>
      <c r="N1977" s="0" t="s">
        <v>132</v>
      </c>
      <c r="O1977" s="0" t="s">
        <v>1548</v>
      </c>
      <c r="P1977" s="0" t="s">
        <v>1548</v>
      </c>
      <c r="Q1977" s="0" t="s">
        <v>1549</v>
      </c>
      <c r="R1977" s="0" t="s">
        <v>6966</v>
      </c>
      <c r="S1977" s="0" t="s">
        <v>6967</v>
      </c>
      <c r="T1977" s="0" t="s">
        <v>3604</v>
      </c>
      <c r="U1977" s="0" t="s">
        <v>3605</v>
      </c>
      <c r="V1977" s="0" t="s">
        <v>3606</v>
      </c>
      <c r="W1977" s="0" t="s">
        <v>3607</v>
      </c>
      <c r="X1977" s="0" t="s">
        <v>3608</v>
      </c>
      <c r="Y1977" s="0" t="s">
        <v>3605</v>
      </c>
      <c r="Z1977" s="0" t="s">
        <v>1261</v>
      </c>
      <c r="AA1977" s="0" t="s">
        <v>6943</v>
      </c>
      <c r="AB1977" s="0" t="s">
        <v>6944</v>
      </c>
      <c r="AC1977" s="0" t="s">
        <v>19</v>
      </c>
      <c r="AD1977" s="0" t="s">
        <v>19</v>
      </c>
      <c r="AE1977" s="0" t="s">
        <v>61</v>
      </c>
      <c r="AF1977" s="0" t="s">
        <v>6945</v>
      </c>
      <c r="AG1977" s="0" t="s">
        <v>6946</v>
      </c>
      <c r="AH1977" s="0" t="s">
        <v>22</v>
      </c>
      <c r="AI1977" s="0" t="s">
        <v>22</v>
      </c>
      <c r="AJ1977" s="0" t="s">
        <v>6945</v>
      </c>
      <c r="AK1977" s="0" t="s">
        <v>6946</v>
      </c>
    </row>
    <row customHeight="1" ht="11.25">
      <c r="A1978" s="0" t="s">
        <v>22</v>
      </c>
      <c r="B1978" s="0" t="s">
        <v>48</v>
      </c>
      <c r="C1978" s="0" t="s">
        <v>50</v>
      </c>
      <c r="D1978" s="0" t="s">
        <v>22</v>
      </c>
      <c r="E1978" s="0" t="s">
        <v>1547</v>
      </c>
      <c r="F1978" s="0" t="s">
        <v>1306</v>
      </c>
      <c r="G1978" s="0" t="s">
        <v>1548</v>
      </c>
      <c r="H1978" s="0" t="s">
        <v>1548</v>
      </c>
      <c r="I1978" s="0" t="s">
        <v>1549</v>
      </c>
      <c r="J1978" s="0" t="s">
        <v>1550</v>
      </c>
      <c r="K1978" s="0" t="s">
        <v>1551</v>
      </c>
      <c r="L1978" s="0" t="s">
        <v>1552</v>
      </c>
      <c r="M1978" s="0" t="s">
        <v>1261</v>
      </c>
      <c r="N1978" s="0" t="s">
        <v>135</v>
      </c>
      <c r="O1978" s="0" t="s">
        <v>1548</v>
      </c>
      <c r="P1978" s="0" t="s">
        <v>1548</v>
      </c>
      <c r="Q1978" s="0" t="s">
        <v>1549</v>
      </c>
      <c r="R1978" s="0" t="s">
        <v>6968</v>
      </c>
      <c r="S1978" s="0" t="s">
        <v>6969</v>
      </c>
      <c r="T1978" s="0" t="s">
        <v>3604</v>
      </c>
      <c r="U1978" s="0" t="s">
        <v>3605</v>
      </c>
      <c r="V1978" s="0" t="s">
        <v>3606</v>
      </c>
      <c r="W1978" s="0" t="s">
        <v>3607</v>
      </c>
      <c r="X1978" s="0" t="s">
        <v>3608</v>
      </c>
      <c r="Y1978" s="0" t="s">
        <v>3605</v>
      </c>
      <c r="Z1978" s="0" t="s">
        <v>1261</v>
      </c>
      <c r="AA1978" s="0" t="s">
        <v>6943</v>
      </c>
      <c r="AB1978" s="0" t="s">
        <v>6944</v>
      </c>
      <c r="AC1978" s="0" t="s">
        <v>19</v>
      </c>
      <c r="AD1978" s="0" t="s">
        <v>19</v>
      </c>
      <c r="AE1978" s="0" t="s">
        <v>61</v>
      </c>
      <c r="AF1978" s="0" t="s">
        <v>6945</v>
      </c>
      <c r="AG1978" s="0" t="s">
        <v>6946</v>
      </c>
      <c r="AH1978" s="0" t="s">
        <v>22</v>
      </c>
      <c r="AI1978" s="0" t="s">
        <v>22</v>
      </c>
      <c r="AJ1978" s="0" t="s">
        <v>6945</v>
      </c>
      <c r="AK1978" s="0" t="s">
        <v>6946</v>
      </c>
    </row>
    <row customHeight="1" ht="11.25">
      <c r="A1979" s="0" t="s">
        <v>22</v>
      </c>
      <c r="B1979" s="0" t="s">
        <v>48</v>
      </c>
      <c r="C1979" s="0" t="s">
        <v>50</v>
      </c>
      <c r="D1979" s="0" t="s">
        <v>22</v>
      </c>
      <c r="E1979" s="0" t="s">
        <v>1547</v>
      </c>
      <c r="F1979" s="0" t="s">
        <v>1306</v>
      </c>
      <c r="G1979" s="0" t="s">
        <v>1548</v>
      </c>
      <c r="H1979" s="0" t="s">
        <v>1548</v>
      </c>
      <c r="I1979" s="0" t="s">
        <v>1549</v>
      </c>
      <c r="J1979" s="0" t="s">
        <v>1550</v>
      </c>
      <c r="K1979" s="0" t="s">
        <v>1551</v>
      </c>
      <c r="L1979" s="0" t="s">
        <v>1552</v>
      </c>
      <c r="M1979" s="0" t="s">
        <v>1261</v>
      </c>
      <c r="N1979" s="0" t="s">
        <v>124</v>
      </c>
      <c r="O1979" s="0" t="s">
        <v>1548</v>
      </c>
      <c r="P1979" s="0" t="s">
        <v>1548</v>
      </c>
      <c r="Q1979" s="0" t="s">
        <v>1549</v>
      </c>
      <c r="R1979" s="0" t="s">
        <v>6970</v>
      </c>
      <c r="S1979" s="0" t="s">
        <v>6971</v>
      </c>
      <c r="T1979" s="0" t="s">
        <v>3604</v>
      </c>
      <c r="U1979" s="0" t="s">
        <v>3605</v>
      </c>
      <c r="V1979" s="0" t="s">
        <v>3606</v>
      </c>
      <c r="W1979" s="0" t="s">
        <v>3607</v>
      </c>
      <c r="X1979" s="0" t="s">
        <v>3608</v>
      </c>
      <c r="Y1979" s="0" t="s">
        <v>3605</v>
      </c>
      <c r="Z1979" s="0" t="s">
        <v>1261</v>
      </c>
      <c r="AA1979" s="0" t="s">
        <v>6943</v>
      </c>
      <c r="AB1979" s="0" t="s">
        <v>6944</v>
      </c>
      <c r="AC1979" s="0" t="s">
        <v>19</v>
      </c>
      <c r="AD1979" s="0" t="s">
        <v>19</v>
      </c>
      <c r="AE1979" s="0" t="s">
        <v>61</v>
      </c>
      <c r="AF1979" s="0" t="s">
        <v>6945</v>
      </c>
      <c r="AG1979" s="0" t="s">
        <v>6946</v>
      </c>
      <c r="AH1979" s="0" t="s">
        <v>22</v>
      </c>
      <c r="AI1979" s="0" t="s">
        <v>22</v>
      </c>
      <c r="AJ1979" s="0" t="s">
        <v>6945</v>
      </c>
      <c r="AK1979" s="0" t="s">
        <v>6946</v>
      </c>
    </row>
    <row customHeight="1" ht="11.25">
      <c r="A1980" s="0" t="s">
        <v>22</v>
      </c>
      <c r="B1980" s="0" t="s">
        <v>48</v>
      </c>
      <c r="C1980" s="0" t="s">
        <v>50</v>
      </c>
      <c r="D1980" s="0" t="s">
        <v>22</v>
      </c>
      <c r="E1980" s="0" t="s">
        <v>1547</v>
      </c>
      <c r="F1980" s="0" t="s">
        <v>1306</v>
      </c>
      <c r="G1980" s="0" t="s">
        <v>1548</v>
      </c>
      <c r="H1980" s="0" t="s">
        <v>1548</v>
      </c>
      <c r="I1980" s="0" t="s">
        <v>1549</v>
      </c>
      <c r="J1980" s="0" t="s">
        <v>1550</v>
      </c>
      <c r="K1980" s="0" t="s">
        <v>1551</v>
      </c>
      <c r="L1980" s="0" t="s">
        <v>1552</v>
      </c>
      <c r="M1980" s="0" t="s">
        <v>1261</v>
      </c>
      <c r="N1980" s="0" t="s">
        <v>91</v>
      </c>
      <c r="O1980" s="0" t="s">
        <v>1548</v>
      </c>
      <c r="P1980" s="0" t="s">
        <v>1548</v>
      </c>
      <c r="Q1980" s="0" t="s">
        <v>1549</v>
      </c>
      <c r="R1980" s="0" t="s">
        <v>6972</v>
      </c>
      <c r="S1980" s="0" t="s">
        <v>6973</v>
      </c>
      <c r="T1980" s="0" t="s">
        <v>3604</v>
      </c>
      <c r="U1980" s="0" t="s">
        <v>3605</v>
      </c>
      <c r="V1980" s="0" t="s">
        <v>3606</v>
      </c>
      <c r="W1980" s="0" t="s">
        <v>3607</v>
      </c>
      <c r="X1980" s="0" t="s">
        <v>3608</v>
      </c>
      <c r="Y1980" s="0" t="s">
        <v>3605</v>
      </c>
      <c r="Z1980" s="0" t="s">
        <v>1261</v>
      </c>
      <c r="AA1980" s="0" t="s">
        <v>6943</v>
      </c>
      <c r="AB1980" s="0" t="s">
        <v>6944</v>
      </c>
      <c r="AC1980" s="0" t="s">
        <v>19</v>
      </c>
      <c r="AD1980" s="0" t="s">
        <v>19</v>
      </c>
      <c r="AE1980" s="0" t="s">
        <v>61</v>
      </c>
      <c r="AF1980" s="0" t="s">
        <v>6945</v>
      </c>
      <c r="AG1980" s="0" t="s">
        <v>6946</v>
      </c>
      <c r="AH1980" s="0" t="s">
        <v>22</v>
      </c>
      <c r="AI1980" s="0" t="s">
        <v>22</v>
      </c>
      <c r="AJ1980" s="0" t="s">
        <v>6945</v>
      </c>
      <c r="AK1980" s="0" t="s">
        <v>6946</v>
      </c>
    </row>
    <row customHeight="1" ht="11.25">
      <c r="A1981" s="0" t="s">
        <v>22</v>
      </c>
      <c r="B1981" s="0" t="s">
        <v>48</v>
      </c>
      <c r="C1981" s="0" t="s">
        <v>50</v>
      </c>
      <c r="D1981" s="0" t="s">
        <v>22</v>
      </c>
      <c r="E1981" s="0" t="s">
        <v>1547</v>
      </c>
      <c r="F1981" s="0" t="s">
        <v>1306</v>
      </c>
      <c r="G1981" s="0" t="s">
        <v>1548</v>
      </c>
      <c r="H1981" s="0" t="s">
        <v>1548</v>
      </c>
      <c r="I1981" s="0" t="s">
        <v>1549</v>
      </c>
      <c r="J1981" s="0" t="s">
        <v>1550</v>
      </c>
      <c r="K1981" s="0" t="s">
        <v>1551</v>
      </c>
      <c r="L1981" s="0" t="s">
        <v>1552</v>
      </c>
      <c r="M1981" s="0" t="s">
        <v>1261</v>
      </c>
      <c r="N1981" s="0" t="s">
        <v>121</v>
      </c>
      <c r="O1981" s="0" t="s">
        <v>1548</v>
      </c>
      <c r="P1981" s="0" t="s">
        <v>1548</v>
      </c>
      <c r="Q1981" s="0" t="s">
        <v>1549</v>
      </c>
      <c r="R1981" s="0" t="s">
        <v>6974</v>
      </c>
      <c r="S1981" s="0" t="s">
        <v>6975</v>
      </c>
      <c r="T1981" s="0" t="s">
        <v>3604</v>
      </c>
      <c r="U1981" s="0" t="s">
        <v>3605</v>
      </c>
      <c r="V1981" s="0" t="s">
        <v>3606</v>
      </c>
      <c r="W1981" s="0" t="s">
        <v>3607</v>
      </c>
      <c r="X1981" s="0" t="s">
        <v>3608</v>
      </c>
      <c r="Y1981" s="0" t="s">
        <v>3605</v>
      </c>
      <c r="Z1981" s="0" t="s">
        <v>1261</v>
      </c>
      <c r="AA1981" s="0" t="s">
        <v>6943</v>
      </c>
      <c r="AB1981" s="0" t="s">
        <v>6944</v>
      </c>
      <c r="AC1981" s="0" t="s">
        <v>19</v>
      </c>
      <c r="AD1981" s="0" t="s">
        <v>19</v>
      </c>
      <c r="AE1981" s="0" t="s">
        <v>61</v>
      </c>
      <c r="AF1981" s="0" t="s">
        <v>6945</v>
      </c>
      <c r="AG1981" s="0" t="s">
        <v>6946</v>
      </c>
      <c r="AH1981" s="0" t="s">
        <v>22</v>
      </c>
      <c r="AI1981" s="0" t="s">
        <v>22</v>
      </c>
      <c r="AJ1981" s="0" t="s">
        <v>6945</v>
      </c>
      <c r="AK1981" s="0" t="s">
        <v>6946</v>
      </c>
    </row>
    <row customHeight="1" ht="11.25">
      <c r="A1982" s="0" t="s">
        <v>22</v>
      </c>
      <c r="B1982" s="0" t="s">
        <v>48</v>
      </c>
      <c r="C1982" s="0" t="s">
        <v>50</v>
      </c>
      <c r="D1982" s="0" t="s">
        <v>22</v>
      </c>
      <c r="E1982" s="0" t="s">
        <v>1547</v>
      </c>
      <c r="F1982" s="0" t="s">
        <v>1306</v>
      </c>
      <c r="G1982" s="0" t="s">
        <v>1548</v>
      </c>
      <c r="H1982" s="0" t="s">
        <v>1548</v>
      </c>
      <c r="I1982" s="0" t="s">
        <v>1549</v>
      </c>
      <c r="J1982" s="0" t="s">
        <v>1550</v>
      </c>
      <c r="K1982" s="0" t="s">
        <v>1551</v>
      </c>
      <c r="L1982" s="0" t="s">
        <v>1552</v>
      </c>
      <c r="M1982" s="0" t="s">
        <v>1261</v>
      </c>
      <c r="N1982" s="0" t="s">
        <v>101</v>
      </c>
      <c r="O1982" s="0" t="s">
        <v>1548</v>
      </c>
      <c r="P1982" s="0" t="s">
        <v>1548</v>
      </c>
      <c r="Q1982" s="0" t="s">
        <v>1549</v>
      </c>
      <c r="R1982" s="0" t="s">
        <v>6976</v>
      </c>
      <c r="S1982" s="0" t="s">
        <v>6977</v>
      </c>
      <c r="T1982" s="0" t="s">
        <v>3604</v>
      </c>
      <c r="U1982" s="0" t="s">
        <v>3605</v>
      </c>
      <c r="V1982" s="0" t="s">
        <v>3606</v>
      </c>
      <c r="W1982" s="0" t="s">
        <v>3607</v>
      </c>
      <c r="X1982" s="0" t="s">
        <v>3608</v>
      </c>
      <c r="Y1982" s="0" t="s">
        <v>3605</v>
      </c>
      <c r="Z1982" s="0" t="s">
        <v>1261</v>
      </c>
      <c r="AA1982" s="0" t="s">
        <v>6943</v>
      </c>
      <c r="AB1982" s="0" t="s">
        <v>6944</v>
      </c>
      <c r="AC1982" s="0" t="s">
        <v>19</v>
      </c>
      <c r="AD1982" s="0" t="s">
        <v>19</v>
      </c>
      <c r="AE1982" s="0" t="s">
        <v>61</v>
      </c>
      <c r="AF1982" s="0" t="s">
        <v>6945</v>
      </c>
      <c r="AG1982" s="0" t="s">
        <v>6946</v>
      </c>
      <c r="AH1982" s="0" t="s">
        <v>22</v>
      </c>
      <c r="AI1982" s="0" t="s">
        <v>22</v>
      </c>
      <c r="AJ1982" s="0" t="s">
        <v>6945</v>
      </c>
      <c r="AK1982" s="0" t="s">
        <v>6946</v>
      </c>
    </row>
    <row customHeight="1" ht="11.25">
      <c r="A1983" s="0" t="s">
        <v>22</v>
      </c>
      <c r="B1983" s="0" t="s">
        <v>48</v>
      </c>
      <c r="C1983" s="0" t="s">
        <v>50</v>
      </c>
      <c r="D1983" s="0" t="s">
        <v>22</v>
      </c>
      <c r="E1983" s="0" t="s">
        <v>1547</v>
      </c>
      <c r="F1983" s="0" t="s">
        <v>1306</v>
      </c>
      <c r="G1983" s="0" t="s">
        <v>1548</v>
      </c>
      <c r="H1983" s="0" t="s">
        <v>1548</v>
      </c>
      <c r="I1983" s="0" t="s">
        <v>1549</v>
      </c>
      <c r="J1983" s="0" t="s">
        <v>1550</v>
      </c>
      <c r="K1983" s="0" t="s">
        <v>1551</v>
      </c>
      <c r="L1983" s="0" t="s">
        <v>1552</v>
      </c>
      <c r="M1983" s="0" t="s">
        <v>1261</v>
      </c>
      <c r="N1983" s="0" t="s">
        <v>114</v>
      </c>
      <c r="O1983" s="0" t="s">
        <v>1548</v>
      </c>
      <c r="P1983" s="0" t="s">
        <v>1548</v>
      </c>
      <c r="Q1983" s="0" t="s">
        <v>1549</v>
      </c>
      <c r="R1983" s="0" t="s">
        <v>6978</v>
      </c>
      <c r="S1983" s="0" t="s">
        <v>6979</v>
      </c>
      <c r="T1983" s="0" t="s">
        <v>3604</v>
      </c>
      <c r="U1983" s="0" t="s">
        <v>3605</v>
      </c>
      <c r="V1983" s="0" t="s">
        <v>3606</v>
      </c>
      <c r="W1983" s="0" t="s">
        <v>3607</v>
      </c>
      <c r="X1983" s="0" t="s">
        <v>3608</v>
      </c>
      <c r="Y1983" s="0" t="s">
        <v>3605</v>
      </c>
      <c r="Z1983" s="0" t="s">
        <v>1261</v>
      </c>
      <c r="AA1983" s="0" t="s">
        <v>6943</v>
      </c>
      <c r="AB1983" s="0" t="s">
        <v>6944</v>
      </c>
      <c r="AC1983" s="0" t="s">
        <v>19</v>
      </c>
      <c r="AD1983" s="0" t="s">
        <v>19</v>
      </c>
      <c r="AE1983" s="0" t="s">
        <v>61</v>
      </c>
      <c r="AF1983" s="0" t="s">
        <v>6945</v>
      </c>
      <c r="AG1983" s="0" t="s">
        <v>6946</v>
      </c>
      <c r="AH1983" s="0" t="s">
        <v>22</v>
      </c>
      <c r="AI1983" s="0" t="s">
        <v>22</v>
      </c>
      <c r="AJ1983" s="0" t="s">
        <v>6945</v>
      </c>
      <c r="AK1983" s="0" t="s">
        <v>6946</v>
      </c>
    </row>
    <row customHeight="1" ht="11.25">
      <c r="A1984" s="0" t="s">
        <v>22</v>
      </c>
      <c r="B1984" s="0" t="s">
        <v>48</v>
      </c>
      <c r="C1984" s="0" t="s">
        <v>50</v>
      </c>
      <c r="D1984" s="0" t="s">
        <v>22</v>
      </c>
      <c r="E1984" s="0" t="s">
        <v>1547</v>
      </c>
      <c r="F1984" s="0" t="s">
        <v>1306</v>
      </c>
      <c r="G1984" s="0" t="s">
        <v>1548</v>
      </c>
      <c r="H1984" s="0" t="s">
        <v>1548</v>
      </c>
      <c r="I1984" s="0" t="s">
        <v>1549</v>
      </c>
      <c r="J1984" s="0" t="s">
        <v>1550</v>
      </c>
      <c r="K1984" s="0" t="s">
        <v>1551</v>
      </c>
      <c r="L1984" s="0" t="s">
        <v>1552</v>
      </c>
      <c r="M1984" s="0" t="s">
        <v>1261</v>
      </c>
      <c r="N1984" s="0" t="s">
        <v>89</v>
      </c>
      <c r="O1984" s="0" t="s">
        <v>1548</v>
      </c>
      <c r="P1984" s="0" t="s">
        <v>1548</v>
      </c>
      <c r="Q1984" s="0" t="s">
        <v>1549</v>
      </c>
      <c r="R1984" s="0" t="s">
        <v>6980</v>
      </c>
      <c r="S1984" s="0" t="s">
        <v>6981</v>
      </c>
      <c r="T1984" s="0" t="s">
        <v>3604</v>
      </c>
      <c r="U1984" s="0" t="s">
        <v>3605</v>
      </c>
      <c r="V1984" s="0" t="s">
        <v>3606</v>
      </c>
      <c r="W1984" s="0" t="s">
        <v>3607</v>
      </c>
      <c r="X1984" s="0" t="s">
        <v>3608</v>
      </c>
      <c r="Y1984" s="0" t="s">
        <v>3605</v>
      </c>
      <c r="Z1984" s="0" t="s">
        <v>1261</v>
      </c>
      <c r="AA1984" s="0" t="s">
        <v>6943</v>
      </c>
      <c r="AB1984" s="0" t="s">
        <v>6944</v>
      </c>
      <c r="AC1984" s="0" t="s">
        <v>19</v>
      </c>
      <c r="AD1984" s="0" t="s">
        <v>19</v>
      </c>
      <c r="AE1984" s="0" t="s">
        <v>61</v>
      </c>
      <c r="AF1984" s="0" t="s">
        <v>6945</v>
      </c>
      <c r="AG1984" s="0" t="s">
        <v>6946</v>
      </c>
      <c r="AH1984" s="0" t="s">
        <v>22</v>
      </c>
      <c r="AI1984" s="0" t="s">
        <v>22</v>
      </c>
      <c r="AJ1984" s="0" t="s">
        <v>6945</v>
      </c>
      <c r="AK1984" s="0" t="s">
        <v>6946</v>
      </c>
    </row>
    <row customHeight="1" ht="11.25">
      <c r="A1985" s="0" t="s">
        <v>22</v>
      </c>
      <c r="B1985" s="0" t="s">
        <v>48</v>
      </c>
      <c r="C1985" s="0" t="s">
        <v>50</v>
      </c>
      <c r="D1985" s="0" t="s">
        <v>22</v>
      </c>
      <c r="E1985" s="0" t="s">
        <v>1547</v>
      </c>
      <c r="F1985" s="0" t="s">
        <v>1306</v>
      </c>
      <c r="G1985" s="0" t="s">
        <v>1548</v>
      </c>
      <c r="H1985" s="0" t="s">
        <v>1548</v>
      </c>
      <c r="I1985" s="0" t="s">
        <v>1549</v>
      </c>
      <c r="J1985" s="0" t="s">
        <v>1550</v>
      </c>
      <c r="K1985" s="0" t="s">
        <v>1551</v>
      </c>
      <c r="L1985" s="0" t="s">
        <v>1552</v>
      </c>
      <c r="M1985" s="0" t="s">
        <v>1261</v>
      </c>
      <c r="N1985" s="0" t="s">
        <v>90</v>
      </c>
      <c r="O1985" s="0" t="s">
        <v>1548</v>
      </c>
      <c r="P1985" s="0" t="s">
        <v>1548</v>
      </c>
      <c r="Q1985" s="0" t="s">
        <v>1549</v>
      </c>
      <c r="R1985" s="0" t="s">
        <v>6982</v>
      </c>
      <c r="S1985" s="0" t="s">
        <v>6983</v>
      </c>
      <c r="T1985" s="0" t="s">
        <v>3604</v>
      </c>
      <c r="U1985" s="0" t="s">
        <v>3605</v>
      </c>
      <c r="V1985" s="0" t="s">
        <v>3606</v>
      </c>
      <c r="W1985" s="0" t="s">
        <v>3607</v>
      </c>
      <c r="X1985" s="0" t="s">
        <v>3608</v>
      </c>
      <c r="Y1985" s="0" t="s">
        <v>3605</v>
      </c>
      <c r="Z1985" s="0" t="s">
        <v>1261</v>
      </c>
      <c r="AA1985" s="0" t="s">
        <v>6943</v>
      </c>
      <c r="AB1985" s="0" t="s">
        <v>6944</v>
      </c>
      <c r="AC1985" s="0" t="s">
        <v>19</v>
      </c>
      <c r="AD1985" s="0" t="s">
        <v>19</v>
      </c>
      <c r="AE1985" s="0" t="s">
        <v>61</v>
      </c>
      <c r="AF1985" s="0" t="s">
        <v>6945</v>
      </c>
      <c r="AG1985" s="0" t="s">
        <v>6946</v>
      </c>
      <c r="AH1985" s="0" t="s">
        <v>22</v>
      </c>
      <c r="AI1985" s="0" t="s">
        <v>22</v>
      </c>
      <c r="AJ1985" s="0" t="s">
        <v>6945</v>
      </c>
      <c r="AK1985" s="0" t="s">
        <v>6946</v>
      </c>
    </row>
    <row customHeight="1" ht="11.25">
      <c r="A1986" s="0" t="s">
        <v>22</v>
      </c>
      <c r="B1986" s="0" t="s">
        <v>48</v>
      </c>
      <c r="C1986" s="0" t="s">
        <v>50</v>
      </c>
      <c r="D1986" s="0" t="s">
        <v>22</v>
      </c>
      <c r="E1986" s="0" t="s">
        <v>1547</v>
      </c>
      <c r="F1986" s="0" t="s">
        <v>1306</v>
      </c>
      <c r="G1986" s="0" t="s">
        <v>1548</v>
      </c>
      <c r="H1986" s="0" t="s">
        <v>1548</v>
      </c>
      <c r="I1986" s="0" t="s">
        <v>1549</v>
      </c>
      <c r="J1986" s="0" t="s">
        <v>1550</v>
      </c>
      <c r="K1986" s="0" t="s">
        <v>1551</v>
      </c>
      <c r="L1986" s="0" t="s">
        <v>1552</v>
      </c>
      <c r="M1986" s="0" t="s">
        <v>1261</v>
      </c>
      <c r="N1986" s="0" t="s">
        <v>92</v>
      </c>
      <c r="O1986" s="0" t="s">
        <v>1548</v>
      </c>
      <c r="P1986" s="0" t="s">
        <v>1548</v>
      </c>
      <c r="Q1986" s="0" t="s">
        <v>1549</v>
      </c>
      <c r="R1986" s="0" t="s">
        <v>6984</v>
      </c>
      <c r="S1986" s="0" t="s">
        <v>6985</v>
      </c>
      <c r="T1986" s="0" t="s">
        <v>3604</v>
      </c>
      <c r="U1986" s="0" t="s">
        <v>3605</v>
      </c>
      <c r="V1986" s="0" t="s">
        <v>3606</v>
      </c>
      <c r="W1986" s="0" t="s">
        <v>3607</v>
      </c>
      <c r="X1986" s="0" t="s">
        <v>3608</v>
      </c>
      <c r="Y1986" s="0" t="s">
        <v>3605</v>
      </c>
      <c r="Z1986" s="0" t="s">
        <v>1261</v>
      </c>
      <c r="AA1986" s="0" t="s">
        <v>6943</v>
      </c>
      <c r="AB1986" s="0" t="s">
        <v>6944</v>
      </c>
      <c r="AC1986" s="0" t="s">
        <v>19</v>
      </c>
      <c r="AD1986" s="0" t="s">
        <v>19</v>
      </c>
      <c r="AE1986" s="0" t="s">
        <v>61</v>
      </c>
      <c r="AF1986" s="0" t="s">
        <v>6945</v>
      </c>
      <c r="AG1986" s="0" t="s">
        <v>6946</v>
      </c>
      <c r="AH1986" s="0" t="s">
        <v>22</v>
      </c>
      <c r="AI1986" s="0" t="s">
        <v>22</v>
      </c>
      <c r="AJ1986" s="0" t="s">
        <v>6945</v>
      </c>
      <c r="AK1986" s="0" t="s">
        <v>6946</v>
      </c>
    </row>
    <row customHeight="1" ht="11.25">
      <c r="A1987" s="0" t="s">
        <v>22</v>
      </c>
      <c r="B1987" s="0" t="s">
        <v>48</v>
      </c>
      <c r="C1987" s="0" t="s">
        <v>50</v>
      </c>
      <c r="D1987" s="0" t="s">
        <v>22</v>
      </c>
      <c r="E1987" s="0" t="s">
        <v>1547</v>
      </c>
      <c r="F1987" s="0" t="s">
        <v>1306</v>
      </c>
      <c r="G1987" s="0" t="s">
        <v>142</v>
      </c>
      <c r="H1987" s="0" t="s">
        <v>142</v>
      </c>
      <c r="I1987" s="0" t="s">
        <v>143</v>
      </c>
      <c r="J1987" s="0" t="s">
        <v>1550</v>
      </c>
      <c r="K1987" s="0" t="s">
        <v>6947</v>
      </c>
      <c r="L1987" s="0" t="s">
        <v>1552</v>
      </c>
      <c r="M1987" s="0" t="s">
        <v>1261</v>
      </c>
      <c r="N1987" s="0" t="s">
        <v>118</v>
      </c>
      <c r="O1987" s="0" t="s">
        <v>142</v>
      </c>
      <c r="P1987" s="0" t="s">
        <v>142</v>
      </c>
      <c r="Q1987" s="0" t="s">
        <v>143</v>
      </c>
      <c r="R1987" s="0" t="s">
        <v>6954</v>
      </c>
      <c r="S1987" s="0" t="s">
        <v>6986</v>
      </c>
      <c r="T1987" s="0" t="s">
        <v>3604</v>
      </c>
      <c r="U1987" s="0" t="s">
        <v>3605</v>
      </c>
      <c r="V1987" s="0" t="s">
        <v>3606</v>
      </c>
      <c r="W1987" s="0" t="s">
        <v>3607</v>
      </c>
      <c r="X1987" s="0" t="s">
        <v>3608</v>
      </c>
      <c r="Y1987" s="0" t="s">
        <v>3605</v>
      </c>
      <c r="Z1987" s="0" t="s">
        <v>1261</v>
      </c>
      <c r="AA1987" s="0" t="s">
        <v>6943</v>
      </c>
      <c r="AB1987" s="0" t="s">
        <v>6944</v>
      </c>
      <c r="AC1987" s="0" t="s">
        <v>19</v>
      </c>
      <c r="AD1987" s="0" t="s">
        <v>19</v>
      </c>
      <c r="AE1987" s="0" t="s">
        <v>61</v>
      </c>
      <c r="AF1987" s="0" t="s">
        <v>6945</v>
      </c>
      <c r="AG1987" s="0" t="s">
        <v>6946</v>
      </c>
      <c r="AH1987" s="0" t="s">
        <v>22</v>
      </c>
      <c r="AI1987" s="0" t="s">
        <v>22</v>
      </c>
      <c r="AJ1987" s="0" t="s">
        <v>6945</v>
      </c>
      <c r="AK1987" s="0" t="s">
        <v>6946</v>
      </c>
    </row>
    <row customHeight="1" ht="11.25">
      <c r="A1988" s="0" t="s">
        <v>22</v>
      </c>
      <c r="B1988" s="0" t="s">
        <v>48</v>
      </c>
      <c r="C1988" s="0" t="s">
        <v>50</v>
      </c>
      <c r="D1988" s="0" t="s">
        <v>22</v>
      </c>
      <c r="E1988" s="0" t="s">
        <v>1547</v>
      </c>
      <c r="F1988" s="0" t="s">
        <v>1306</v>
      </c>
      <c r="G1988" s="0" t="s">
        <v>142</v>
      </c>
      <c r="H1988" s="0" t="s">
        <v>142</v>
      </c>
      <c r="I1988" s="0" t="s">
        <v>143</v>
      </c>
      <c r="J1988" s="0" t="s">
        <v>1550</v>
      </c>
      <c r="K1988" s="0" t="s">
        <v>6947</v>
      </c>
      <c r="L1988" s="0" t="s">
        <v>1552</v>
      </c>
      <c r="M1988" s="0" t="s">
        <v>1261</v>
      </c>
      <c r="N1988" s="0" t="s">
        <v>127</v>
      </c>
      <c r="O1988" s="0" t="s">
        <v>142</v>
      </c>
      <c r="P1988" s="0" t="s">
        <v>142</v>
      </c>
      <c r="Q1988" s="0" t="s">
        <v>143</v>
      </c>
      <c r="R1988" s="0" t="s">
        <v>6956</v>
      </c>
      <c r="S1988" s="0" t="s">
        <v>6987</v>
      </c>
      <c r="T1988" s="0" t="s">
        <v>3604</v>
      </c>
      <c r="U1988" s="0" t="s">
        <v>3605</v>
      </c>
      <c r="V1988" s="0" t="s">
        <v>3606</v>
      </c>
      <c r="W1988" s="0" t="s">
        <v>3607</v>
      </c>
      <c r="X1988" s="0" t="s">
        <v>3608</v>
      </c>
      <c r="Y1988" s="0" t="s">
        <v>3605</v>
      </c>
      <c r="Z1988" s="0" t="s">
        <v>1261</v>
      </c>
      <c r="AA1988" s="0" t="s">
        <v>6943</v>
      </c>
      <c r="AB1988" s="0" t="s">
        <v>6944</v>
      </c>
      <c r="AC1988" s="0" t="s">
        <v>19</v>
      </c>
      <c r="AD1988" s="0" t="s">
        <v>19</v>
      </c>
      <c r="AE1988" s="0" t="s">
        <v>61</v>
      </c>
      <c r="AF1988" s="0" t="s">
        <v>6945</v>
      </c>
      <c r="AG1988" s="0" t="s">
        <v>6946</v>
      </c>
      <c r="AH1988" s="0" t="s">
        <v>22</v>
      </c>
      <c r="AI1988" s="0" t="s">
        <v>22</v>
      </c>
      <c r="AJ1988" s="0" t="s">
        <v>6945</v>
      </c>
      <c r="AK1988" s="0" t="s">
        <v>6946</v>
      </c>
    </row>
    <row customHeight="1" ht="11.25">
      <c r="A1989" s="0" t="s">
        <v>22</v>
      </c>
      <c r="B1989" s="0" t="s">
        <v>48</v>
      </c>
      <c r="C1989" s="0" t="s">
        <v>50</v>
      </c>
      <c r="D1989" s="0" t="s">
        <v>22</v>
      </c>
      <c r="E1989" s="0" t="s">
        <v>1547</v>
      </c>
      <c r="F1989" s="0" t="s">
        <v>1306</v>
      </c>
      <c r="G1989" s="0" t="s">
        <v>142</v>
      </c>
      <c r="H1989" s="0" t="s">
        <v>142</v>
      </c>
      <c r="I1989" s="0" t="s">
        <v>143</v>
      </c>
      <c r="J1989" s="0" t="s">
        <v>1550</v>
      </c>
      <c r="K1989" s="0" t="s">
        <v>6947</v>
      </c>
      <c r="L1989" s="0" t="s">
        <v>1552</v>
      </c>
      <c r="M1989" s="0" t="s">
        <v>1261</v>
      </c>
      <c r="N1989" s="0" t="s">
        <v>131</v>
      </c>
      <c r="O1989" s="0" t="s">
        <v>142</v>
      </c>
      <c r="P1989" s="0" t="s">
        <v>142</v>
      </c>
      <c r="Q1989" s="0" t="s">
        <v>143</v>
      </c>
      <c r="R1989" s="0" t="s">
        <v>6958</v>
      </c>
      <c r="S1989" s="0" t="s">
        <v>6988</v>
      </c>
      <c r="T1989" s="0" t="s">
        <v>3604</v>
      </c>
      <c r="U1989" s="0" t="s">
        <v>3605</v>
      </c>
      <c r="V1989" s="0" t="s">
        <v>3606</v>
      </c>
      <c r="W1989" s="0" t="s">
        <v>3607</v>
      </c>
      <c r="X1989" s="0" t="s">
        <v>3608</v>
      </c>
      <c r="Y1989" s="0" t="s">
        <v>3605</v>
      </c>
      <c r="Z1989" s="0" t="s">
        <v>1261</v>
      </c>
      <c r="AA1989" s="0" t="s">
        <v>6943</v>
      </c>
      <c r="AB1989" s="0" t="s">
        <v>6944</v>
      </c>
      <c r="AC1989" s="0" t="s">
        <v>19</v>
      </c>
      <c r="AD1989" s="0" t="s">
        <v>19</v>
      </c>
      <c r="AE1989" s="0" t="s">
        <v>61</v>
      </c>
      <c r="AF1989" s="0" t="s">
        <v>6945</v>
      </c>
      <c r="AG1989" s="0" t="s">
        <v>6946</v>
      </c>
      <c r="AH1989" s="0" t="s">
        <v>22</v>
      </c>
      <c r="AI1989" s="0" t="s">
        <v>22</v>
      </c>
      <c r="AJ1989" s="0" t="s">
        <v>6945</v>
      </c>
      <c r="AK1989" s="0" t="s">
        <v>6946</v>
      </c>
    </row>
    <row customHeight="1" ht="11.25">
      <c r="A1990" s="0" t="s">
        <v>22</v>
      </c>
      <c r="B1990" s="0" t="s">
        <v>48</v>
      </c>
      <c r="C1990" s="0" t="s">
        <v>50</v>
      </c>
      <c r="D1990" s="0" t="s">
        <v>22</v>
      </c>
      <c r="E1990" s="0" t="s">
        <v>1547</v>
      </c>
      <c r="F1990" s="0" t="s">
        <v>1306</v>
      </c>
      <c r="G1990" s="0" t="s">
        <v>142</v>
      </c>
      <c r="H1990" s="0" t="s">
        <v>142</v>
      </c>
      <c r="I1990" s="0" t="s">
        <v>143</v>
      </c>
      <c r="J1990" s="0" t="s">
        <v>1550</v>
      </c>
      <c r="K1990" s="0" t="s">
        <v>6947</v>
      </c>
      <c r="L1990" s="0" t="s">
        <v>1552</v>
      </c>
      <c r="M1990" s="0" t="s">
        <v>1261</v>
      </c>
      <c r="N1990" s="0" t="s">
        <v>117</v>
      </c>
      <c r="O1990" s="0" t="s">
        <v>142</v>
      </c>
      <c r="P1990" s="0" t="s">
        <v>142</v>
      </c>
      <c r="Q1990" s="0" t="s">
        <v>143</v>
      </c>
      <c r="R1990" s="0" t="s">
        <v>6960</v>
      </c>
      <c r="S1990" s="0" t="s">
        <v>6989</v>
      </c>
      <c r="T1990" s="0" t="s">
        <v>3604</v>
      </c>
      <c r="U1990" s="0" t="s">
        <v>3605</v>
      </c>
      <c r="V1990" s="0" t="s">
        <v>3606</v>
      </c>
      <c r="W1990" s="0" t="s">
        <v>3607</v>
      </c>
      <c r="X1990" s="0" t="s">
        <v>3608</v>
      </c>
      <c r="Y1990" s="0" t="s">
        <v>3605</v>
      </c>
      <c r="Z1990" s="0" t="s">
        <v>1261</v>
      </c>
      <c r="AA1990" s="0" t="s">
        <v>6943</v>
      </c>
      <c r="AB1990" s="0" t="s">
        <v>6944</v>
      </c>
      <c r="AC1990" s="0" t="s">
        <v>19</v>
      </c>
      <c r="AD1990" s="0" t="s">
        <v>19</v>
      </c>
      <c r="AE1990" s="0" t="s">
        <v>61</v>
      </c>
      <c r="AF1990" s="0" t="s">
        <v>6945</v>
      </c>
      <c r="AG1990" s="0" t="s">
        <v>6946</v>
      </c>
      <c r="AH1990" s="0" t="s">
        <v>22</v>
      </c>
      <c r="AI1990" s="0" t="s">
        <v>22</v>
      </c>
      <c r="AJ1990" s="0" t="s">
        <v>6945</v>
      </c>
      <c r="AK1990" s="0" t="s">
        <v>6946</v>
      </c>
    </row>
    <row customHeight="1" ht="11.25">
      <c r="A1991" s="0" t="s">
        <v>22</v>
      </c>
      <c r="B1991" s="0" t="s">
        <v>48</v>
      </c>
      <c r="C1991" s="0" t="s">
        <v>50</v>
      </c>
      <c r="D1991" s="0" t="s">
        <v>22</v>
      </c>
      <c r="E1991" s="0" t="s">
        <v>1547</v>
      </c>
      <c r="F1991" s="0" t="s">
        <v>1306</v>
      </c>
      <c r="G1991" s="0" t="s">
        <v>142</v>
      </c>
      <c r="H1991" s="0" t="s">
        <v>142</v>
      </c>
      <c r="I1991" s="0" t="s">
        <v>143</v>
      </c>
      <c r="J1991" s="0" t="s">
        <v>1550</v>
      </c>
      <c r="K1991" s="0" t="s">
        <v>6947</v>
      </c>
      <c r="L1991" s="0" t="s">
        <v>1552</v>
      </c>
      <c r="M1991" s="0" t="s">
        <v>1261</v>
      </c>
      <c r="N1991" s="0" t="s">
        <v>98</v>
      </c>
      <c r="O1991" s="0" t="s">
        <v>142</v>
      </c>
      <c r="P1991" s="0" t="s">
        <v>142</v>
      </c>
      <c r="Q1991" s="0" t="s">
        <v>143</v>
      </c>
      <c r="R1991" s="0" t="s">
        <v>1550</v>
      </c>
      <c r="S1991" s="0" t="s">
        <v>6947</v>
      </c>
      <c r="T1991" s="0" t="s">
        <v>3604</v>
      </c>
      <c r="U1991" s="0" t="s">
        <v>3605</v>
      </c>
      <c r="V1991" s="0" t="s">
        <v>3606</v>
      </c>
      <c r="W1991" s="0" t="s">
        <v>3607</v>
      </c>
      <c r="X1991" s="0" t="s">
        <v>3608</v>
      </c>
      <c r="Y1991" s="0" t="s">
        <v>3605</v>
      </c>
      <c r="Z1991" s="0" t="s">
        <v>1261</v>
      </c>
      <c r="AA1991" s="0" t="s">
        <v>6943</v>
      </c>
      <c r="AB1991" s="0" t="s">
        <v>6944</v>
      </c>
      <c r="AC1991" s="0" t="s">
        <v>19</v>
      </c>
      <c r="AD1991" s="0" t="s">
        <v>19</v>
      </c>
      <c r="AE1991" s="0" t="s">
        <v>61</v>
      </c>
      <c r="AF1991" s="0" t="s">
        <v>6945</v>
      </c>
      <c r="AG1991" s="0" t="s">
        <v>6946</v>
      </c>
      <c r="AH1991" s="0" t="s">
        <v>22</v>
      </c>
      <c r="AI1991" s="0" t="s">
        <v>22</v>
      </c>
      <c r="AJ1991" s="0" t="s">
        <v>6945</v>
      </c>
      <c r="AK1991" s="0" t="s">
        <v>6946</v>
      </c>
    </row>
    <row customHeight="1" ht="11.25">
      <c r="A1992" s="0" t="s">
        <v>22</v>
      </c>
      <c r="B1992" s="0" t="s">
        <v>48</v>
      </c>
      <c r="C1992" s="0" t="s">
        <v>50</v>
      </c>
      <c r="D1992" s="0" t="s">
        <v>22</v>
      </c>
      <c r="E1992" s="0" t="s">
        <v>1547</v>
      </c>
      <c r="F1992" s="0" t="s">
        <v>1306</v>
      </c>
      <c r="G1992" s="0" t="s">
        <v>142</v>
      </c>
      <c r="H1992" s="0" t="s">
        <v>142</v>
      </c>
      <c r="I1992" s="0" t="s">
        <v>143</v>
      </c>
      <c r="J1992" s="0" t="s">
        <v>1550</v>
      </c>
      <c r="K1992" s="0" t="s">
        <v>6947</v>
      </c>
      <c r="L1992" s="0" t="s">
        <v>1552</v>
      </c>
      <c r="M1992" s="0" t="s">
        <v>1261</v>
      </c>
      <c r="N1992" s="0" t="s">
        <v>109</v>
      </c>
      <c r="O1992" s="0" t="s">
        <v>142</v>
      </c>
      <c r="P1992" s="0" t="s">
        <v>142</v>
      </c>
      <c r="Q1992" s="0" t="s">
        <v>143</v>
      </c>
      <c r="R1992" s="0" t="s">
        <v>6962</v>
      </c>
      <c r="S1992" s="0" t="s">
        <v>6990</v>
      </c>
      <c r="T1992" s="0" t="s">
        <v>3604</v>
      </c>
      <c r="U1992" s="0" t="s">
        <v>3605</v>
      </c>
      <c r="V1992" s="0" t="s">
        <v>3606</v>
      </c>
      <c r="W1992" s="0" t="s">
        <v>3607</v>
      </c>
      <c r="X1992" s="0" t="s">
        <v>3608</v>
      </c>
      <c r="Y1992" s="0" t="s">
        <v>3605</v>
      </c>
      <c r="Z1992" s="0" t="s">
        <v>1261</v>
      </c>
      <c r="AA1992" s="0" t="s">
        <v>6943</v>
      </c>
      <c r="AB1992" s="0" t="s">
        <v>6944</v>
      </c>
      <c r="AC1992" s="0" t="s">
        <v>19</v>
      </c>
      <c r="AD1992" s="0" t="s">
        <v>19</v>
      </c>
      <c r="AE1992" s="0" t="s">
        <v>61</v>
      </c>
      <c r="AF1992" s="0" t="s">
        <v>6945</v>
      </c>
      <c r="AG1992" s="0" t="s">
        <v>6946</v>
      </c>
      <c r="AH1992" s="0" t="s">
        <v>22</v>
      </c>
      <c r="AI1992" s="0" t="s">
        <v>22</v>
      </c>
      <c r="AJ1992" s="0" t="s">
        <v>6945</v>
      </c>
      <c r="AK1992" s="0" t="s">
        <v>6946</v>
      </c>
    </row>
    <row customHeight="1" ht="11.25">
      <c r="A1993" s="0" t="s">
        <v>22</v>
      </c>
      <c r="B1993" s="0" t="s">
        <v>48</v>
      </c>
      <c r="C1993" s="0" t="s">
        <v>50</v>
      </c>
      <c r="D1993" s="0" t="s">
        <v>22</v>
      </c>
      <c r="E1993" s="0" t="s">
        <v>1547</v>
      </c>
      <c r="F1993" s="0" t="s">
        <v>1306</v>
      </c>
      <c r="G1993" s="0" t="s">
        <v>142</v>
      </c>
      <c r="H1993" s="0" t="s">
        <v>142</v>
      </c>
      <c r="I1993" s="0" t="s">
        <v>143</v>
      </c>
      <c r="J1993" s="0" t="s">
        <v>1550</v>
      </c>
      <c r="K1993" s="0" t="s">
        <v>6947</v>
      </c>
      <c r="L1993" s="0" t="s">
        <v>1552</v>
      </c>
      <c r="M1993" s="0" t="s">
        <v>1261</v>
      </c>
      <c r="N1993" s="0" t="s">
        <v>128</v>
      </c>
      <c r="O1993" s="0" t="s">
        <v>142</v>
      </c>
      <c r="P1993" s="0" t="s">
        <v>142</v>
      </c>
      <c r="Q1993" s="0" t="s">
        <v>143</v>
      </c>
      <c r="R1993" s="0" t="s">
        <v>6964</v>
      </c>
      <c r="S1993" s="0" t="s">
        <v>6991</v>
      </c>
      <c r="T1993" s="0" t="s">
        <v>3604</v>
      </c>
      <c r="U1993" s="0" t="s">
        <v>3605</v>
      </c>
      <c r="V1993" s="0" t="s">
        <v>3606</v>
      </c>
      <c r="W1993" s="0" t="s">
        <v>3607</v>
      </c>
      <c r="X1993" s="0" t="s">
        <v>3608</v>
      </c>
      <c r="Y1993" s="0" t="s">
        <v>3605</v>
      </c>
      <c r="Z1993" s="0" t="s">
        <v>1261</v>
      </c>
      <c r="AA1993" s="0" t="s">
        <v>6943</v>
      </c>
      <c r="AB1993" s="0" t="s">
        <v>6944</v>
      </c>
      <c r="AC1993" s="0" t="s">
        <v>19</v>
      </c>
      <c r="AD1993" s="0" t="s">
        <v>19</v>
      </c>
      <c r="AE1993" s="0" t="s">
        <v>61</v>
      </c>
      <c r="AF1993" s="0" t="s">
        <v>6945</v>
      </c>
      <c r="AG1993" s="0" t="s">
        <v>6946</v>
      </c>
      <c r="AH1993" s="0" t="s">
        <v>22</v>
      </c>
      <c r="AI1993" s="0" t="s">
        <v>22</v>
      </c>
      <c r="AJ1993" s="0" t="s">
        <v>6945</v>
      </c>
      <c r="AK1993" s="0" t="s">
        <v>6946</v>
      </c>
    </row>
    <row customHeight="1" ht="11.25">
      <c r="A1994" s="0" t="s">
        <v>22</v>
      </c>
      <c r="B1994" s="0" t="s">
        <v>48</v>
      </c>
      <c r="C1994" s="0" t="s">
        <v>50</v>
      </c>
      <c r="D1994" s="0" t="s">
        <v>22</v>
      </c>
      <c r="E1994" s="0" t="s">
        <v>1547</v>
      </c>
      <c r="F1994" s="0" t="s">
        <v>1306</v>
      </c>
      <c r="G1994" s="0" t="s">
        <v>142</v>
      </c>
      <c r="H1994" s="0" t="s">
        <v>142</v>
      </c>
      <c r="I1994" s="0" t="s">
        <v>143</v>
      </c>
      <c r="J1994" s="0" t="s">
        <v>1550</v>
      </c>
      <c r="K1994" s="0" t="s">
        <v>6947</v>
      </c>
      <c r="L1994" s="0" t="s">
        <v>1552</v>
      </c>
      <c r="M1994" s="0" t="s">
        <v>1261</v>
      </c>
      <c r="N1994" s="0" t="s">
        <v>132</v>
      </c>
      <c r="O1994" s="0" t="s">
        <v>142</v>
      </c>
      <c r="P1994" s="0" t="s">
        <v>142</v>
      </c>
      <c r="Q1994" s="0" t="s">
        <v>143</v>
      </c>
      <c r="R1994" s="0" t="s">
        <v>6966</v>
      </c>
      <c r="S1994" s="0" t="s">
        <v>6992</v>
      </c>
      <c r="T1994" s="0" t="s">
        <v>3604</v>
      </c>
      <c r="U1994" s="0" t="s">
        <v>3605</v>
      </c>
      <c r="V1994" s="0" t="s">
        <v>3606</v>
      </c>
      <c r="W1994" s="0" t="s">
        <v>3607</v>
      </c>
      <c r="X1994" s="0" t="s">
        <v>3608</v>
      </c>
      <c r="Y1994" s="0" t="s">
        <v>3605</v>
      </c>
      <c r="Z1994" s="0" t="s">
        <v>1261</v>
      </c>
      <c r="AA1994" s="0" t="s">
        <v>6943</v>
      </c>
      <c r="AB1994" s="0" t="s">
        <v>6944</v>
      </c>
      <c r="AC1994" s="0" t="s">
        <v>19</v>
      </c>
      <c r="AD1994" s="0" t="s">
        <v>19</v>
      </c>
      <c r="AE1994" s="0" t="s">
        <v>61</v>
      </c>
      <c r="AF1994" s="0" t="s">
        <v>6945</v>
      </c>
      <c r="AG1994" s="0" t="s">
        <v>6946</v>
      </c>
      <c r="AH1994" s="0" t="s">
        <v>22</v>
      </c>
      <c r="AI1994" s="0" t="s">
        <v>22</v>
      </c>
      <c r="AJ1994" s="0" t="s">
        <v>6945</v>
      </c>
      <c r="AK1994" s="0" t="s">
        <v>6946</v>
      </c>
    </row>
    <row customHeight="1" ht="11.25">
      <c r="A1995" s="0" t="s">
        <v>22</v>
      </c>
      <c r="B1995" s="0" t="s">
        <v>48</v>
      </c>
      <c r="C1995" s="0" t="s">
        <v>50</v>
      </c>
      <c r="D1995" s="0" t="s">
        <v>22</v>
      </c>
      <c r="E1995" s="0" t="s">
        <v>1547</v>
      </c>
      <c r="F1995" s="0" t="s">
        <v>1306</v>
      </c>
      <c r="G1995" s="0" t="s">
        <v>142</v>
      </c>
      <c r="H1995" s="0" t="s">
        <v>142</v>
      </c>
      <c r="I1995" s="0" t="s">
        <v>143</v>
      </c>
      <c r="J1995" s="0" t="s">
        <v>1550</v>
      </c>
      <c r="K1995" s="0" t="s">
        <v>6947</v>
      </c>
      <c r="L1995" s="0" t="s">
        <v>1552</v>
      </c>
      <c r="M1995" s="0" t="s">
        <v>1261</v>
      </c>
      <c r="N1995" s="0" t="s">
        <v>135</v>
      </c>
      <c r="O1995" s="0" t="s">
        <v>142</v>
      </c>
      <c r="P1995" s="0" t="s">
        <v>142</v>
      </c>
      <c r="Q1995" s="0" t="s">
        <v>143</v>
      </c>
      <c r="R1995" s="0" t="s">
        <v>6968</v>
      </c>
      <c r="S1995" s="0" t="s">
        <v>6993</v>
      </c>
      <c r="T1995" s="0" t="s">
        <v>3604</v>
      </c>
      <c r="U1995" s="0" t="s">
        <v>3605</v>
      </c>
      <c r="V1995" s="0" t="s">
        <v>3606</v>
      </c>
      <c r="W1995" s="0" t="s">
        <v>3607</v>
      </c>
      <c r="X1995" s="0" t="s">
        <v>3608</v>
      </c>
      <c r="Y1995" s="0" t="s">
        <v>3605</v>
      </c>
      <c r="Z1995" s="0" t="s">
        <v>1261</v>
      </c>
      <c r="AA1995" s="0" t="s">
        <v>6943</v>
      </c>
      <c r="AB1995" s="0" t="s">
        <v>6944</v>
      </c>
      <c r="AC1995" s="0" t="s">
        <v>19</v>
      </c>
      <c r="AD1995" s="0" t="s">
        <v>19</v>
      </c>
      <c r="AE1995" s="0" t="s">
        <v>61</v>
      </c>
      <c r="AF1995" s="0" t="s">
        <v>6945</v>
      </c>
      <c r="AG1995" s="0" t="s">
        <v>6946</v>
      </c>
      <c r="AH1995" s="0" t="s">
        <v>22</v>
      </c>
      <c r="AI1995" s="0" t="s">
        <v>22</v>
      </c>
      <c r="AJ1995" s="0" t="s">
        <v>6945</v>
      </c>
      <c r="AK1995" s="0" t="s">
        <v>6946</v>
      </c>
    </row>
    <row customHeight="1" ht="11.25">
      <c r="A1996" s="0" t="s">
        <v>22</v>
      </c>
      <c r="B1996" s="0" t="s">
        <v>48</v>
      </c>
      <c r="C1996" s="0" t="s">
        <v>50</v>
      </c>
      <c r="D1996" s="0" t="s">
        <v>22</v>
      </c>
      <c r="E1996" s="0" t="s">
        <v>1547</v>
      </c>
      <c r="F1996" s="0" t="s">
        <v>1306</v>
      </c>
      <c r="G1996" s="0" t="s">
        <v>142</v>
      </c>
      <c r="H1996" s="0" t="s">
        <v>142</v>
      </c>
      <c r="I1996" s="0" t="s">
        <v>143</v>
      </c>
      <c r="J1996" s="0" t="s">
        <v>1550</v>
      </c>
      <c r="K1996" s="0" t="s">
        <v>6947</v>
      </c>
      <c r="L1996" s="0" t="s">
        <v>1552</v>
      </c>
      <c r="M1996" s="0" t="s">
        <v>1261</v>
      </c>
      <c r="N1996" s="0" t="s">
        <v>124</v>
      </c>
      <c r="O1996" s="0" t="s">
        <v>142</v>
      </c>
      <c r="P1996" s="0" t="s">
        <v>142</v>
      </c>
      <c r="Q1996" s="0" t="s">
        <v>143</v>
      </c>
      <c r="R1996" s="0" t="s">
        <v>6970</v>
      </c>
      <c r="S1996" s="0" t="s">
        <v>6994</v>
      </c>
      <c r="T1996" s="0" t="s">
        <v>3604</v>
      </c>
      <c r="U1996" s="0" t="s">
        <v>3605</v>
      </c>
      <c r="V1996" s="0" t="s">
        <v>3606</v>
      </c>
      <c r="W1996" s="0" t="s">
        <v>3607</v>
      </c>
      <c r="X1996" s="0" t="s">
        <v>3608</v>
      </c>
      <c r="Y1996" s="0" t="s">
        <v>3605</v>
      </c>
      <c r="Z1996" s="0" t="s">
        <v>1261</v>
      </c>
      <c r="AA1996" s="0" t="s">
        <v>6943</v>
      </c>
      <c r="AB1996" s="0" t="s">
        <v>6944</v>
      </c>
      <c r="AC1996" s="0" t="s">
        <v>19</v>
      </c>
      <c r="AD1996" s="0" t="s">
        <v>19</v>
      </c>
      <c r="AE1996" s="0" t="s">
        <v>61</v>
      </c>
      <c r="AF1996" s="0" t="s">
        <v>6945</v>
      </c>
      <c r="AG1996" s="0" t="s">
        <v>6946</v>
      </c>
      <c r="AH1996" s="0" t="s">
        <v>22</v>
      </c>
      <c r="AI1996" s="0" t="s">
        <v>22</v>
      </c>
      <c r="AJ1996" s="0" t="s">
        <v>6945</v>
      </c>
      <c r="AK1996" s="0" t="s">
        <v>6946</v>
      </c>
    </row>
    <row customHeight="1" ht="11.25">
      <c r="A1997" s="0" t="s">
        <v>22</v>
      </c>
      <c r="B1997" s="0" t="s">
        <v>48</v>
      </c>
      <c r="C1997" s="0" t="s">
        <v>50</v>
      </c>
      <c r="D1997" s="0" t="s">
        <v>22</v>
      </c>
      <c r="E1997" s="0" t="s">
        <v>1547</v>
      </c>
      <c r="F1997" s="0" t="s">
        <v>1306</v>
      </c>
      <c r="G1997" s="0" t="s">
        <v>142</v>
      </c>
      <c r="H1997" s="0" t="s">
        <v>142</v>
      </c>
      <c r="I1997" s="0" t="s">
        <v>143</v>
      </c>
      <c r="J1997" s="0" t="s">
        <v>1550</v>
      </c>
      <c r="K1997" s="0" t="s">
        <v>6947</v>
      </c>
      <c r="L1997" s="0" t="s">
        <v>1552</v>
      </c>
      <c r="M1997" s="0" t="s">
        <v>1261</v>
      </c>
      <c r="N1997" s="0" t="s">
        <v>91</v>
      </c>
      <c r="O1997" s="0" t="s">
        <v>142</v>
      </c>
      <c r="P1997" s="0" t="s">
        <v>142</v>
      </c>
      <c r="Q1997" s="0" t="s">
        <v>143</v>
      </c>
      <c r="R1997" s="0" t="s">
        <v>6972</v>
      </c>
      <c r="S1997" s="0" t="s">
        <v>6995</v>
      </c>
      <c r="T1997" s="0" t="s">
        <v>3604</v>
      </c>
      <c r="U1997" s="0" t="s">
        <v>3605</v>
      </c>
      <c r="V1997" s="0" t="s">
        <v>3606</v>
      </c>
      <c r="W1997" s="0" t="s">
        <v>3607</v>
      </c>
      <c r="X1997" s="0" t="s">
        <v>3608</v>
      </c>
      <c r="Y1997" s="0" t="s">
        <v>3605</v>
      </c>
      <c r="Z1997" s="0" t="s">
        <v>1261</v>
      </c>
      <c r="AA1997" s="0" t="s">
        <v>6943</v>
      </c>
      <c r="AB1997" s="0" t="s">
        <v>6944</v>
      </c>
      <c r="AC1997" s="0" t="s">
        <v>19</v>
      </c>
      <c r="AD1997" s="0" t="s">
        <v>19</v>
      </c>
      <c r="AE1997" s="0" t="s">
        <v>61</v>
      </c>
      <c r="AF1997" s="0" t="s">
        <v>6945</v>
      </c>
      <c r="AG1997" s="0" t="s">
        <v>6946</v>
      </c>
      <c r="AH1997" s="0" t="s">
        <v>22</v>
      </c>
      <c r="AI1997" s="0" t="s">
        <v>22</v>
      </c>
      <c r="AJ1997" s="0" t="s">
        <v>6945</v>
      </c>
      <c r="AK1997" s="0" t="s">
        <v>6946</v>
      </c>
    </row>
    <row customHeight="1" ht="11.25">
      <c r="A1998" s="0" t="s">
        <v>22</v>
      </c>
      <c r="B1998" s="0" t="s">
        <v>48</v>
      </c>
      <c r="C1998" s="0" t="s">
        <v>50</v>
      </c>
      <c r="D1998" s="0" t="s">
        <v>22</v>
      </c>
      <c r="E1998" s="0" t="s">
        <v>1547</v>
      </c>
      <c r="F1998" s="0" t="s">
        <v>1306</v>
      </c>
      <c r="G1998" s="0" t="s">
        <v>142</v>
      </c>
      <c r="H1998" s="0" t="s">
        <v>142</v>
      </c>
      <c r="I1998" s="0" t="s">
        <v>143</v>
      </c>
      <c r="J1998" s="0" t="s">
        <v>1550</v>
      </c>
      <c r="K1998" s="0" t="s">
        <v>6947</v>
      </c>
      <c r="L1998" s="0" t="s">
        <v>1552</v>
      </c>
      <c r="M1998" s="0" t="s">
        <v>1261</v>
      </c>
      <c r="N1998" s="0" t="s">
        <v>121</v>
      </c>
      <c r="O1998" s="0" t="s">
        <v>142</v>
      </c>
      <c r="P1998" s="0" t="s">
        <v>142</v>
      </c>
      <c r="Q1998" s="0" t="s">
        <v>143</v>
      </c>
      <c r="R1998" s="0" t="s">
        <v>6931</v>
      </c>
      <c r="S1998" s="0" t="s">
        <v>6939</v>
      </c>
      <c r="T1998" s="0" t="s">
        <v>3604</v>
      </c>
      <c r="U1998" s="0" t="s">
        <v>3605</v>
      </c>
      <c r="V1998" s="0" t="s">
        <v>3606</v>
      </c>
      <c r="W1998" s="0" t="s">
        <v>3607</v>
      </c>
      <c r="X1998" s="0" t="s">
        <v>3608</v>
      </c>
      <c r="Y1998" s="0" t="s">
        <v>3605</v>
      </c>
      <c r="Z1998" s="0" t="s">
        <v>1261</v>
      </c>
      <c r="AA1998" s="0" t="s">
        <v>6943</v>
      </c>
      <c r="AB1998" s="0" t="s">
        <v>6944</v>
      </c>
      <c r="AC1998" s="0" t="s">
        <v>19</v>
      </c>
      <c r="AD1998" s="0" t="s">
        <v>19</v>
      </c>
      <c r="AE1998" s="0" t="s">
        <v>61</v>
      </c>
      <c r="AF1998" s="0" t="s">
        <v>6945</v>
      </c>
      <c r="AG1998" s="0" t="s">
        <v>6946</v>
      </c>
      <c r="AH1998" s="0" t="s">
        <v>22</v>
      </c>
      <c r="AI1998" s="0" t="s">
        <v>22</v>
      </c>
      <c r="AJ1998" s="0" t="s">
        <v>6945</v>
      </c>
      <c r="AK1998" s="0" t="s">
        <v>6946</v>
      </c>
    </row>
    <row customHeight="1" ht="11.25">
      <c r="A1999" s="0" t="s">
        <v>22</v>
      </c>
      <c r="B1999" s="0" t="s">
        <v>48</v>
      </c>
      <c r="C1999" s="0" t="s">
        <v>50</v>
      </c>
      <c r="D1999" s="0" t="s">
        <v>22</v>
      </c>
      <c r="E1999" s="0" t="s">
        <v>1547</v>
      </c>
      <c r="F1999" s="0" t="s">
        <v>1306</v>
      </c>
      <c r="G1999" s="0" t="s">
        <v>142</v>
      </c>
      <c r="H1999" s="0" t="s">
        <v>142</v>
      </c>
      <c r="I1999" s="0" t="s">
        <v>143</v>
      </c>
      <c r="J1999" s="0" t="s">
        <v>1550</v>
      </c>
      <c r="K1999" s="0" t="s">
        <v>6947</v>
      </c>
      <c r="L1999" s="0" t="s">
        <v>1552</v>
      </c>
      <c r="M1999" s="0" t="s">
        <v>1261</v>
      </c>
      <c r="N1999" s="0" t="s">
        <v>101</v>
      </c>
      <c r="O1999" s="0" t="s">
        <v>142</v>
      </c>
      <c r="P1999" s="0" t="s">
        <v>142</v>
      </c>
      <c r="Q1999" s="0" t="s">
        <v>143</v>
      </c>
      <c r="R1999" s="0" t="s">
        <v>6976</v>
      </c>
      <c r="S1999" s="0" t="s">
        <v>6996</v>
      </c>
      <c r="T1999" s="0" t="s">
        <v>3604</v>
      </c>
      <c r="U1999" s="0" t="s">
        <v>3605</v>
      </c>
      <c r="V1999" s="0" t="s">
        <v>3606</v>
      </c>
      <c r="W1999" s="0" t="s">
        <v>3607</v>
      </c>
      <c r="X1999" s="0" t="s">
        <v>3608</v>
      </c>
      <c r="Y1999" s="0" t="s">
        <v>3605</v>
      </c>
      <c r="Z1999" s="0" t="s">
        <v>1261</v>
      </c>
      <c r="AA1999" s="0" t="s">
        <v>6943</v>
      </c>
      <c r="AB1999" s="0" t="s">
        <v>6944</v>
      </c>
      <c r="AC1999" s="0" t="s">
        <v>19</v>
      </c>
      <c r="AD1999" s="0" t="s">
        <v>19</v>
      </c>
      <c r="AE1999" s="0" t="s">
        <v>61</v>
      </c>
      <c r="AF1999" s="0" t="s">
        <v>6945</v>
      </c>
      <c r="AG1999" s="0" t="s">
        <v>6946</v>
      </c>
      <c r="AH1999" s="0" t="s">
        <v>22</v>
      </c>
      <c r="AI1999" s="0" t="s">
        <v>22</v>
      </c>
      <c r="AJ1999" s="0" t="s">
        <v>6945</v>
      </c>
      <c r="AK1999" s="0" t="s">
        <v>6946</v>
      </c>
    </row>
    <row customHeight="1" ht="11.25">
      <c r="A2000" s="0" t="s">
        <v>22</v>
      </c>
      <c r="B2000" s="0" t="s">
        <v>48</v>
      </c>
      <c r="C2000" s="0" t="s">
        <v>50</v>
      </c>
      <c r="D2000" s="0" t="s">
        <v>22</v>
      </c>
      <c r="E2000" s="0" t="s">
        <v>1547</v>
      </c>
      <c r="F2000" s="0" t="s">
        <v>1306</v>
      </c>
      <c r="G2000" s="0" t="s">
        <v>142</v>
      </c>
      <c r="H2000" s="0" t="s">
        <v>142</v>
      </c>
      <c r="I2000" s="0" t="s">
        <v>143</v>
      </c>
      <c r="J2000" s="0" t="s">
        <v>1550</v>
      </c>
      <c r="K2000" s="0" t="s">
        <v>6947</v>
      </c>
      <c r="L2000" s="0" t="s">
        <v>1552</v>
      </c>
      <c r="M2000" s="0" t="s">
        <v>1261</v>
      </c>
      <c r="N2000" s="0" t="s">
        <v>114</v>
      </c>
      <c r="O2000" s="0" t="s">
        <v>142</v>
      </c>
      <c r="P2000" s="0" t="s">
        <v>142</v>
      </c>
      <c r="Q2000" s="0" t="s">
        <v>143</v>
      </c>
      <c r="R2000" s="0" t="s">
        <v>6997</v>
      </c>
      <c r="S2000" s="0" t="s">
        <v>6998</v>
      </c>
      <c r="T2000" s="0" t="s">
        <v>3604</v>
      </c>
      <c r="U2000" s="0" t="s">
        <v>3605</v>
      </c>
      <c r="V2000" s="0" t="s">
        <v>3606</v>
      </c>
      <c r="W2000" s="0" t="s">
        <v>3607</v>
      </c>
      <c r="X2000" s="0" t="s">
        <v>3608</v>
      </c>
      <c r="Y2000" s="0" t="s">
        <v>3605</v>
      </c>
      <c r="Z2000" s="0" t="s">
        <v>1261</v>
      </c>
      <c r="AA2000" s="0" t="s">
        <v>6943</v>
      </c>
      <c r="AB2000" s="0" t="s">
        <v>6944</v>
      </c>
      <c r="AC2000" s="0" t="s">
        <v>19</v>
      </c>
      <c r="AD2000" s="0" t="s">
        <v>19</v>
      </c>
      <c r="AE2000" s="0" t="s">
        <v>61</v>
      </c>
      <c r="AF2000" s="0" t="s">
        <v>6945</v>
      </c>
      <c r="AG2000" s="0" t="s">
        <v>6946</v>
      </c>
      <c r="AH2000" s="0" t="s">
        <v>22</v>
      </c>
      <c r="AI2000" s="0" t="s">
        <v>22</v>
      </c>
      <c r="AJ2000" s="0" t="s">
        <v>6945</v>
      </c>
      <c r="AK2000" s="0" t="s">
        <v>6946</v>
      </c>
    </row>
    <row customHeight="1" ht="11.25">
      <c r="A2001" s="0" t="s">
        <v>22</v>
      </c>
      <c r="B2001" s="0" t="s">
        <v>48</v>
      </c>
      <c r="C2001" s="0" t="s">
        <v>50</v>
      </c>
      <c r="D2001" s="0" t="s">
        <v>22</v>
      </c>
      <c r="E2001" s="0" t="s">
        <v>1547</v>
      </c>
      <c r="F2001" s="0" t="s">
        <v>1306</v>
      </c>
      <c r="G2001" s="0" t="s">
        <v>142</v>
      </c>
      <c r="H2001" s="0" t="s">
        <v>142</v>
      </c>
      <c r="I2001" s="0" t="s">
        <v>143</v>
      </c>
      <c r="J2001" s="0" t="s">
        <v>1550</v>
      </c>
      <c r="K2001" s="0" t="s">
        <v>6947</v>
      </c>
      <c r="L2001" s="0" t="s">
        <v>1552</v>
      </c>
      <c r="M2001" s="0" t="s">
        <v>1261</v>
      </c>
      <c r="N2001" s="0" t="s">
        <v>89</v>
      </c>
      <c r="O2001" s="0" t="s">
        <v>142</v>
      </c>
      <c r="P2001" s="0" t="s">
        <v>142</v>
      </c>
      <c r="Q2001" s="0" t="s">
        <v>143</v>
      </c>
      <c r="R2001" s="0" t="s">
        <v>6980</v>
      </c>
      <c r="S2001" s="0" t="s">
        <v>6999</v>
      </c>
      <c r="T2001" s="0" t="s">
        <v>3604</v>
      </c>
      <c r="U2001" s="0" t="s">
        <v>3605</v>
      </c>
      <c r="V2001" s="0" t="s">
        <v>3606</v>
      </c>
      <c r="W2001" s="0" t="s">
        <v>3607</v>
      </c>
      <c r="X2001" s="0" t="s">
        <v>3608</v>
      </c>
      <c r="Y2001" s="0" t="s">
        <v>3605</v>
      </c>
      <c r="Z2001" s="0" t="s">
        <v>1261</v>
      </c>
      <c r="AA2001" s="0" t="s">
        <v>6943</v>
      </c>
      <c r="AB2001" s="0" t="s">
        <v>6944</v>
      </c>
      <c r="AC2001" s="0" t="s">
        <v>19</v>
      </c>
      <c r="AD2001" s="0" t="s">
        <v>19</v>
      </c>
      <c r="AE2001" s="0" t="s">
        <v>61</v>
      </c>
      <c r="AF2001" s="0" t="s">
        <v>6945</v>
      </c>
      <c r="AG2001" s="0" t="s">
        <v>6946</v>
      </c>
      <c r="AH2001" s="0" t="s">
        <v>22</v>
      </c>
      <c r="AI2001" s="0" t="s">
        <v>22</v>
      </c>
      <c r="AJ2001" s="0" t="s">
        <v>6945</v>
      </c>
      <c r="AK2001" s="0" t="s">
        <v>6946</v>
      </c>
    </row>
    <row customHeight="1" ht="11.25">
      <c r="A2002" s="0" t="s">
        <v>22</v>
      </c>
      <c r="B2002" s="0" t="s">
        <v>48</v>
      </c>
      <c r="C2002" s="0" t="s">
        <v>50</v>
      </c>
      <c r="D2002" s="0" t="s">
        <v>22</v>
      </c>
      <c r="E2002" s="0" t="s">
        <v>1547</v>
      </c>
      <c r="F2002" s="0" t="s">
        <v>1306</v>
      </c>
      <c r="G2002" s="0" t="s">
        <v>142</v>
      </c>
      <c r="H2002" s="0" t="s">
        <v>142</v>
      </c>
      <c r="I2002" s="0" t="s">
        <v>143</v>
      </c>
      <c r="J2002" s="0" t="s">
        <v>1550</v>
      </c>
      <c r="K2002" s="0" t="s">
        <v>6947</v>
      </c>
      <c r="L2002" s="0" t="s">
        <v>1552</v>
      </c>
      <c r="M2002" s="0" t="s">
        <v>1261</v>
      </c>
      <c r="N2002" s="0" t="s">
        <v>90</v>
      </c>
      <c r="O2002" s="0" t="s">
        <v>142</v>
      </c>
      <c r="P2002" s="0" t="s">
        <v>142</v>
      </c>
      <c r="Q2002" s="0" t="s">
        <v>143</v>
      </c>
      <c r="R2002" s="0" t="s">
        <v>6982</v>
      </c>
      <c r="S2002" s="0" t="s">
        <v>7000</v>
      </c>
      <c r="T2002" s="0" t="s">
        <v>3604</v>
      </c>
      <c r="U2002" s="0" t="s">
        <v>3605</v>
      </c>
      <c r="V2002" s="0" t="s">
        <v>3606</v>
      </c>
      <c r="W2002" s="0" t="s">
        <v>3607</v>
      </c>
      <c r="X2002" s="0" t="s">
        <v>3608</v>
      </c>
      <c r="Y2002" s="0" t="s">
        <v>3605</v>
      </c>
      <c r="Z2002" s="0" t="s">
        <v>1261</v>
      </c>
      <c r="AA2002" s="0" t="s">
        <v>6943</v>
      </c>
      <c r="AB2002" s="0" t="s">
        <v>6944</v>
      </c>
      <c r="AC2002" s="0" t="s">
        <v>19</v>
      </c>
      <c r="AD2002" s="0" t="s">
        <v>19</v>
      </c>
      <c r="AE2002" s="0" t="s">
        <v>61</v>
      </c>
      <c r="AF2002" s="0" t="s">
        <v>6945</v>
      </c>
      <c r="AG2002" s="0" t="s">
        <v>6946</v>
      </c>
      <c r="AH2002" s="0" t="s">
        <v>22</v>
      </c>
      <c r="AI2002" s="0" t="s">
        <v>22</v>
      </c>
      <c r="AJ2002" s="0" t="s">
        <v>6945</v>
      </c>
      <c r="AK2002" s="0" t="s">
        <v>6946</v>
      </c>
    </row>
    <row customHeight="1" ht="11.25">
      <c r="A2003" s="0" t="s">
        <v>22</v>
      </c>
      <c r="B2003" s="0" t="s">
        <v>48</v>
      </c>
      <c r="C2003" s="0" t="s">
        <v>50</v>
      </c>
      <c r="D2003" s="0" t="s">
        <v>22</v>
      </c>
      <c r="E2003" s="0" t="s">
        <v>1547</v>
      </c>
      <c r="F2003" s="0" t="s">
        <v>1306</v>
      </c>
      <c r="G2003" s="0" t="s">
        <v>142</v>
      </c>
      <c r="H2003" s="0" t="s">
        <v>142</v>
      </c>
      <c r="I2003" s="0" t="s">
        <v>143</v>
      </c>
      <c r="J2003" s="0" t="s">
        <v>1550</v>
      </c>
      <c r="K2003" s="0" t="s">
        <v>6947</v>
      </c>
      <c r="L2003" s="0" t="s">
        <v>1552</v>
      </c>
      <c r="M2003" s="0" t="s">
        <v>1261</v>
      </c>
      <c r="N2003" s="0" t="s">
        <v>92</v>
      </c>
      <c r="O2003" s="0" t="s">
        <v>142</v>
      </c>
      <c r="P2003" s="0" t="s">
        <v>142</v>
      </c>
      <c r="Q2003" s="0" t="s">
        <v>143</v>
      </c>
      <c r="R2003" s="0" t="s">
        <v>6984</v>
      </c>
      <c r="S2003" s="0" t="s">
        <v>7001</v>
      </c>
      <c r="T2003" s="0" t="s">
        <v>3604</v>
      </c>
      <c r="U2003" s="0" t="s">
        <v>3605</v>
      </c>
      <c r="V2003" s="0" t="s">
        <v>3606</v>
      </c>
      <c r="W2003" s="0" t="s">
        <v>3607</v>
      </c>
      <c r="X2003" s="0" t="s">
        <v>3608</v>
      </c>
      <c r="Y2003" s="0" t="s">
        <v>3605</v>
      </c>
      <c r="Z2003" s="0" t="s">
        <v>1261</v>
      </c>
      <c r="AA2003" s="0" t="s">
        <v>6943</v>
      </c>
      <c r="AB2003" s="0" t="s">
        <v>6944</v>
      </c>
      <c r="AC2003" s="0" t="s">
        <v>19</v>
      </c>
      <c r="AD2003" s="0" t="s">
        <v>19</v>
      </c>
      <c r="AE2003" s="0" t="s">
        <v>61</v>
      </c>
      <c r="AF2003" s="0" t="s">
        <v>6945</v>
      </c>
      <c r="AG2003" s="0" t="s">
        <v>6946</v>
      </c>
      <c r="AH2003" s="0" t="s">
        <v>22</v>
      </c>
      <c r="AI2003" s="0" t="s">
        <v>22</v>
      </c>
      <c r="AJ2003" s="0" t="s">
        <v>6945</v>
      </c>
      <c r="AK2003" s="0" t="s">
        <v>6946</v>
      </c>
    </row>
    <row customHeight="1" ht="11.25">
      <c r="A2004" s="0" t="s">
        <v>22</v>
      </c>
      <c r="B2004" s="0" t="s">
        <v>48</v>
      </c>
      <c r="C2004" s="0" t="s">
        <v>50</v>
      </c>
      <c r="D2004" s="0" t="s">
        <v>22</v>
      </c>
      <c r="E2004" s="0" t="s">
        <v>1547</v>
      </c>
      <c r="F2004" s="0" t="s">
        <v>1306</v>
      </c>
      <c r="G2004" s="0" t="s">
        <v>142</v>
      </c>
      <c r="H2004" s="0" t="s">
        <v>142</v>
      </c>
      <c r="I2004" s="0" t="s">
        <v>143</v>
      </c>
      <c r="J2004" s="0" t="s">
        <v>1550</v>
      </c>
      <c r="K2004" s="0" t="s">
        <v>6947</v>
      </c>
      <c r="L2004" s="0" t="s">
        <v>1552</v>
      </c>
      <c r="M2004" s="0" t="s">
        <v>1261</v>
      </c>
      <c r="N2004" s="0" t="s">
        <v>164</v>
      </c>
      <c r="O2004" s="0" t="s">
        <v>192</v>
      </c>
      <c r="P2004" s="0" t="s">
        <v>192</v>
      </c>
      <c r="Q2004" s="0" t="s">
        <v>193</v>
      </c>
      <c r="R2004" s="0" t="s">
        <v>7002</v>
      </c>
      <c r="S2004" s="0" t="s">
        <v>7003</v>
      </c>
      <c r="T2004" s="0" t="s">
        <v>3604</v>
      </c>
      <c r="U2004" s="0" t="s">
        <v>3605</v>
      </c>
      <c r="V2004" s="0" t="s">
        <v>3606</v>
      </c>
      <c r="W2004" s="0" t="s">
        <v>3607</v>
      </c>
      <c r="X2004" s="0" t="s">
        <v>3608</v>
      </c>
      <c r="Y2004" s="0" t="s">
        <v>3605</v>
      </c>
      <c r="Z2004" s="0" t="s">
        <v>1261</v>
      </c>
      <c r="AA2004" s="0" t="s">
        <v>6943</v>
      </c>
      <c r="AB2004" s="0" t="s">
        <v>6944</v>
      </c>
      <c r="AC2004" s="0" t="s">
        <v>19</v>
      </c>
      <c r="AD2004" s="0" t="s">
        <v>19</v>
      </c>
      <c r="AE2004" s="0" t="s">
        <v>61</v>
      </c>
      <c r="AF2004" s="0" t="s">
        <v>6945</v>
      </c>
      <c r="AG2004" s="0" t="s">
        <v>6946</v>
      </c>
      <c r="AH2004" s="0" t="s">
        <v>22</v>
      </c>
      <c r="AI2004" s="0" t="s">
        <v>22</v>
      </c>
      <c r="AJ2004" s="0" t="s">
        <v>6945</v>
      </c>
      <c r="AK2004" s="0" t="s">
        <v>6946</v>
      </c>
    </row>
    <row customHeight="1" ht="11.25">
      <c r="A2005" s="0" t="s">
        <v>22</v>
      </c>
      <c r="B2005" s="0" t="s">
        <v>48</v>
      </c>
      <c r="C2005" s="0" t="s">
        <v>50</v>
      </c>
      <c r="D2005" s="0" t="s">
        <v>22</v>
      </c>
      <c r="E2005" s="0" t="s">
        <v>1547</v>
      </c>
      <c r="F2005" s="0" t="s">
        <v>1306</v>
      </c>
      <c r="G2005" s="0" t="s">
        <v>1548</v>
      </c>
      <c r="H2005" s="0" t="s">
        <v>1548</v>
      </c>
      <c r="I2005" s="0" t="s">
        <v>1549</v>
      </c>
      <c r="J2005" s="0" t="s">
        <v>1550</v>
      </c>
      <c r="K2005" s="0" t="s">
        <v>1551</v>
      </c>
      <c r="L2005" s="0" t="s">
        <v>1552</v>
      </c>
      <c r="M2005" s="0" t="s">
        <v>1261</v>
      </c>
      <c r="N2005" s="0" t="s">
        <v>164</v>
      </c>
      <c r="O2005" s="0" t="s">
        <v>192</v>
      </c>
      <c r="P2005" s="0" t="s">
        <v>192</v>
      </c>
      <c r="Q2005" s="0" t="s">
        <v>193</v>
      </c>
      <c r="R2005" s="0" t="s">
        <v>7002</v>
      </c>
      <c r="S2005" s="0" t="s">
        <v>7003</v>
      </c>
      <c r="T2005" s="0" t="s">
        <v>3604</v>
      </c>
      <c r="U2005" s="0" t="s">
        <v>3605</v>
      </c>
      <c r="V2005" s="0" t="s">
        <v>3606</v>
      </c>
      <c r="W2005" s="0" t="s">
        <v>3607</v>
      </c>
      <c r="X2005" s="0" t="s">
        <v>3608</v>
      </c>
      <c r="Y2005" s="0" t="s">
        <v>3605</v>
      </c>
      <c r="Z2005" s="0" t="s">
        <v>1261</v>
      </c>
      <c r="AA2005" s="0" t="s">
        <v>6943</v>
      </c>
      <c r="AB2005" s="0" t="s">
        <v>6944</v>
      </c>
      <c r="AC2005" s="0" t="s">
        <v>19</v>
      </c>
      <c r="AD2005" s="0" t="s">
        <v>19</v>
      </c>
      <c r="AE2005" s="0" t="s">
        <v>61</v>
      </c>
      <c r="AF2005" s="0" t="s">
        <v>6945</v>
      </c>
      <c r="AG2005" s="0" t="s">
        <v>6946</v>
      </c>
      <c r="AH2005" s="0" t="s">
        <v>22</v>
      </c>
      <c r="AI2005" s="0" t="s">
        <v>22</v>
      </c>
      <c r="AJ2005" s="0" t="s">
        <v>6945</v>
      </c>
      <c r="AK2005" s="0" t="s">
        <v>6946</v>
      </c>
    </row>
    <row customHeight="1" ht="11.25">
      <c r="A2006" s="0" t="s">
        <v>22</v>
      </c>
      <c r="B2006" s="0" t="s">
        <v>48</v>
      </c>
      <c r="C2006" s="0" t="s">
        <v>50</v>
      </c>
      <c r="D2006" s="0" t="s">
        <v>22</v>
      </c>
      <c r="E2006" s="0" t="s">
        <v>7004</v>
      </c>
      <c r="F2006" s="0" t="s">
        <v>1306</v>
      </c>
      <c r="G2006" s="0" t="s">
        <v>1548</v>
      </c>
      <c r="H2006" s="0" t="s">
        <v>1548</v>
      </c>
      <c r="I2006" s="0" t="s">
        <v>1549</v>
      </c>
      <c r="J2006" s="0" t="s">
        <v>7005</v>
      </c>
      <c r="K2006" s="0" t="s">
        <v>7006</v>
      </c>
      <c r="L2006" s="0" t="s">
        <v>7007</v>
      </c>
      <c r="M2006" s="0" t="s">
        <v>1261</v>
      </c>
      <c r="N2006" s="0" t="s">
        <v>98</v>
      </c>
      <c r="O2006" s="0" t="s">
        <v>1548</v>
      </c>
      <c r="P2006" s="0" t="s">
        <v>1548</v>
      </c>
      <c r="Q2006" s="0" t="s">
        <v>1549</v>
      </c>
      <c r="R2006" s="0" t="s">
        <v>7005</v>
      </c>
      <c r="S2006" s="0" t="s">
        <v>7006</v>
      </c>
      <c r="T2006" s="0" t="s">
        <v>3604</v>
      </c>
      <c r="U2006" s="0" t="s">
        <v>3605</v>
      </c>
      <c r="V2006" s="0" t="s">
        <v>3606</v>
      </c>
      <c r="W2006" s="0" t="s">
        <v>3607</v>
      </c>
      <c r="X2006" s="0" t="s">
        <v>3608</v>
      </c>
      <c r="Y2006" s="0" t="s">
        <v>3605</v>
      </c>
      <c r="Z2006" s="0" t="s">
        <v>7008</v>
      </c>
      <c r="AA2006" s="0" t="s">
        <v>4098</v>
      </c>
      <c r="AB2006" s="0" t="s">
        <v>7009</v>
      </c>
      <c r="AC2006" s="0" t="s">
        <v>19</v>
      </c>
      <c r="AD2006" s="0" t="s">
        <v>19</v>
      </c>
      <c r="AE2006" s="0" t="s">
        <v>61</v>
      </c>
      <c r="AF2006" s="0" t="s">
        <v>4158</v>
      </c>
      <c r="AG2006" s="0" t="s">
        <v>5505</v>
      </c>
      <c r="AH2006" s="0" t="s">
        <v>22</v>
      </c>
      <c r="AI2006" s="0" t="s">
        <v>22</v>
      </c>
      <c r="AJ2006" s="0" t="s">
        <v>4158</v>
      </c>
      <c r="AK2006" s="0" t="s">
        <v>5505</v>
      </c>
    </row>
    <row customHeight="1" ht="11.25">
      <c r="A2007" s="0" t="s">
        <v>22</v>
      </c>
      <c r="B2007" s="0" t="s">
        <v>48</v>
      </c>
      <c r="C2007" s="0" t="s">
        <v>50</v>
      </c>
      <c r="D2007" s="0" t="s">
        <v>22</v>
      </c>
      <c r="E2007" s="0" t="s">
        <v>7004</v>
      </c>
      <c r="F2007" s="0" t="s">
        <v>1306</v>
      </c>
      <c r="G2007" s="0" t="s">
        <v>1548</v>
      </c>
      <c r="H2007" s="0" t="s">
        <v>1548</v>
      </c>
      <c r="I2007" s="0" t="s">
        <v>1549</v>
      </c>
      <c r="J2007" s="0" t="s">
        <v>7005</v>
      </c>
      <c r="K2007" s="0" t="s">
        <v>7006</v>
      </c>
      <c r="L2007" s="0" t="s">
        <v>7007</v>
      </c>
      <c r="M2007" s="0" t="s">
        <v>1261</v>
      </c>
      <c r="N2007" s="0" t="s">
        <v>101</v>
      </c>
      <c r="O2007" s="0" t="s">
        <v>1548</v>
      </c>
      <c r="P2007" s="0" t="s">
        <v>1548</v>
      </c>
      <c r="Q2007" s="0" t="s">
        <v>1549</v>
      </c>
      <c r="R2007" s="0" t="s">
        <v>7010</v>
      </c>
      <c r="S2007" s="0" t="s">
        <v>7011</v>
      </c>
      <c r="T2007" s="0" t="s">
        <v>3604</v>
      </c>
      <c r="U2007" s="0" t="s">
        <v>3605</v>
      </c>
      <c r="V2007" s="0" t="s">
        <v>3606</v>
      </c>
      <c r="W2007" s="0" t="s">
        <v>3607</v>
      </c>
      <c r="X2007" s="0" t="s">
        <v>3608</v>
      </c>
      <c r="Y2007" s="0" t="s">
        <v>3605</v>
      </c>
      <c r="Z2007" s="0" t="s">
        <v>7008</v>
      </c>
      <c r="AA2007" s="0" t="s">
        <v>4098</v>
      </c>
      <c r="AB2007" s="0" t="s">
        <v>7009</v>
      </c>
      <c r="AC2007" s="0" t="s">
        <v>19</v>
      </c>
      <c r="AD2007" s="0" t="s">
        <v>19</v>
      </c>
      <c r="AE2007" s="0" t="s">
        <v>61</v>
      </c>
      <c r="AF2007" s="0" t="s">
        <v>4158</v>
      </c>
      <c r="AG2007" s="0" t="s">
        <v>5505</v>
      </c>
      <c r="AH2007" s="0" t="s">
        <v>22</v>
      </c>
      <c r="AI2007" s="0" t="s">
        <v>22</v>
      </c>
      <c r="AJ2007" s="0" t="s">
        <v>4158</v>
      </c>
      <c r="AK2007" s="0" t="s">
        <v>5505</v>
      </c>
    </row>
    <row customHeight="1" ht="11.25">
      <c r="A2008" s="0" t="s">
        <v>22</v>
      </c>
      <c r="B2008" s="0" t="s">
        <v>48</v>
      </c>
      <c r="C2008" s="0" t="s">
        <v>50</v>
      </c>
      <c r="D2008" s="0" t="s">
        <v>22</v>
      </c>
      <c r="E2008" s="0" t="s">
        <v>7004</v>
      </c>
      <c r="F2008" s="0" t="s">
        <v>1306</v>
      </c>
      <c r="G2008" s="0" t="s">
        <v>1548</v>
      </c>
      <c r="H2008" s="0" t="s">
        <v>1548</v>
      </c>
      <c r="I2008" s="0" t="s">
        <v>1549</v>
      </c>
      <c r="J2008" s="0" t="s">
        <v>7005</v>
      </c>
      <c r="K2008" s="0" t="s">
        <v>7006</v>
      </c>
      <c r="L2008" s="0" t="s">
        <v>7007</v>
      </c>
      <c r="M2008" s="0" t="s">
        <v>1261</v>
      </c>
      <c r="N2008" s="0" t="s">
        <v>89</v>
      </c>
      <c r="O2008" s="0" t="s">
        <v>1548</v>
      </c>
      <c r="P2008" s="0" t="s">
        <v>1548</v>
      </c>
      <c r="Q2008" s="0" t="s">
        <v>1549</v>
      </c>
      <c r="R2008" s="0" t="s">
        <v>7012</v>
      </c>
      <c r="S2008" s="0" t="s">
        <v>7013</v>
      </c>
      <c r="T2008" s="0" t="s">
        <v>3604</v>
      </c>
      <c r="U2008" s="0" t="s">
        <v>3605</v>
      </c>
      <c r="V2008" s="0" t="s">
        <v>3606</v>
      </c>
      <c r="W2008" s="0" t="s">
        <v>3607</v>
      </c>
      <c r="X2008" s="0" t="s">
        <v>3608</v>
      </c>
      <c r="Y2008" s="0" t="s">
        <v>3605</v>
      </c>
      <c r="Z2008" s="0" t="s">
        <v>7008</v>
      </c>
      <c r="AA2008" s="0" t="s">
        <v>4098</v>
      </c>
      <c r="AB2008" s="0" t="s">
        <v>7009</v>
      </c>
      <c r="AC2008" s="0" t="s">
        <v>19</v>
      </c>
      <c r="AD2008" s="0" t="s">
        <v>19</v>
      </c>
      <c r="AE2008" s="0" t="s">
        <v>61</v>
      </c>
      <c r="AF2008" s="0" t="s">
        <v>4158</v>
      </c>
      <c r="AG2008" s="0" t="s">
        <v>5505</v>
      </c>
      <c r="AH2008" s="0" t="s">
        <v>22</v>
      </c>
      <c r="AI2008" s="0" t="s">
        <v>22</v>
      </c>
      <c r="AJ2008" s="0" t="s">
        <v>4158</v>
      </c>
      <c r="AK2008" s="0" t="s">
        <v>5505</v>
      </c>
    </row>
    <row customHeight="1" ht="11.25">
      <c r="A2009" s="0" t="s">
        <v>22</v>
      </c>
      <c r="B2009" s="0" t="s">
        <v>48</v>
      </c>
      <c r="C2009" s="0" t="s">
        <v>50</v>
      </c>
      <c r="D2009" s="0" t="s">
        <v>22</v>
      </c>
      <c r="E2009" s="0" t="s">
        <v>7004</v>
      </c>
      <c r="F2009" s="0" t="s">
        <v>1306</v>
      </c>
      <c r="G2009" s="0" t="s">
        <v>1548</v>
      </c>
      <c r="H2009" s="0" t="s">
        <v>1548</v>
      </c>
      <c r="I2009" s="0" t="s">
        <v>1549</v>
      </c>
      <c r="J2009" s="0" t="s">
        <v>7005</v>
      </c>
      <c r="K2009" s="0" t="s">
        <v>7006</v>
      </c>
      <c r="L2009" s="0" t="s">
        <v>7007</v>
      </c>
      <c r="M2009" s="0" t="s">
        <v>1261</v>
      </c>
      <c r="N2009" s="0" t="s">
        <v>90</v>
      </c>
      <c r="O2009" s="0" t="s">
        <v>1548</v>
      </c>
      <c r="P2009" s="0" t="s">
        <v>1548</v>
      </c>
      <c r="Q2009" s="0" t="s">
        <v>1549</v>
      </c>
      <c r="R2009" s="0" t="s">
        <v>7014</v>
      </c>
      <c r="S2009" s="0" t="s">
        <v>7015</v>
      </c>
      <c r="T2009" s="0" t="s">
        <v>3604</v>
      </c>
      <c r="U2009" s="0" t="s">
        <v>3605</v>
      </c>
      <c r="V2009" s="0" t="s">
        <v>3606</v>
      </c>
      <c r="W2009" s="0" t="s">
        <v>3607</v>
      </c>
      <c r="X2009" s="0" t="s">
        <v>3608</v>
      </c>
      <c r="Y2009" s="0" t="s">
        <v>3605</v>
      </c>
      <c r="Z2009" s="0" t="s">
        <v>7008</v>
      </c>
      <c r="AA2009" s="0" t="s">
        <v>4098</v>
      </c>
      <c r="AB2009" s="0" t="s">
        <v>7009</v>
      </c>
      <c r="AC2009" s="0" t="s">
        <v>19</v>
      </c>
      <c r="AD2009" s="0" t="s">
        <v>19</v>
      </c>
      <c r="AE2009" s="0" t="s">
        <v>61</v>
      </c>
      <c r="AF2009" s="0" t="s">
        <v>4158</v>
      </c>
      <c r="AG2009" s="0" t="s">
        <v>5505</v>
      </c>
      <c r="AH2009" s="0" t="s">
        <v>22</v>
      </c>
      <c r="AI2009" s="0" t="s">
        <v>22</v>
      </c>
      <c r="AJ2009" s="0" t="s">
        <v>4158</v>
      </c>
      <c r="AK2009" s="0" t="s">
        <v>5505</v>
      </c>
    </row>
    <row customHeight="1" ht="11.25">
      <c r="A2010" s="0" t="s">
        <v>22</v>
      </c>
      <c r="B2010" s="0" t="s">
        <v>48</v>
      </c>
      <c r="C2010" s="0" t="s">
        <v>50</v>
      </c>
      <c r="D2010" s="0" t="s">
        <v>22</v>
      </c>
      <c r="E2010" s="0" t="s">
        <v>7004</v>
      </c>
      <c r="F2010" s="0" t="s">
        <v>1306</v>
      </c>
      <c r="G2010" s="0" t="s">
        <v>142</v>
      </c>
      <c r="H2010" s="0" t="s">
        <v>142</v>
      </c>
      <c r="I2010" s="0" t="s">
        <v>143</v>
      </c>
      <c r="J2010" s="0" t="s">
        <v>7005</v>
      </c>
      <c r="K2010" s="0" t="s">
        <v>7016</v>
      </c>
      <c r="L2010" s="0" t="s">
        <v>7007</v>
      </c>
      <c r="M2010" s="0" t="s">
        <v>1261</v>
      </c>
      <c r="N2010" s="0" t="s">
        <v>98</v>
      </c>
      <c r="O2010" s="0" t="s">
        <v>142</v>
      </c>
      <c r="P2010" s="0" t="s">
        <v>142</v>
      </c>
      <c r="Q2010" s="0" t="s">
        <v>143</v>
      </c>
      <c r="R2010" s="0" t="s">
        <v>7005</v>
      </c>
      <c r="S2010" s="0" t="s">
        <v>7016</v>
      </c>
      <c r="T2010" s="0" t="s">
        <v>3604</v>
      </c>
      <c r="U2010" s="0" t="s">
        <v>3605</v>
      </c>
      <c r="V2010" s="0" t="s">
        <v>3606</v>
      </c>
      <c r="W2010" s="0" t="s">
        <v>3607</v>
      </c>
      <c r="X2010" s="0" t="s">
        <v>3608</v>
      </c>
      <c r="Y2010" s="0" t="s">
        <v>3605</v>
      </c>
      <c r="Z2010" s="0" t="s">
        <v>7008</v>
      </c>
      <c r="AA2010" s="0" t="s">
        <v>4098</v>
      </c>
      <c r="AB2010" s="0" t="s">
        <v>7009</v>
      </c>
      <c r="AC2010" s="0" t="s">
        <v>19</v>
      </c>
      <c r="AD2010" s="0" t="s">
        <v>19</v>
      </c>
      <c r="AE2010" s="0" t="s">
        <v>61</v>
      </c>
      <c r="AF2010" s="0" t="s">
        <v>4158</v>
      </c>
      <c r="AG2010" s="0" t="s">
        <v>5505</v>
      </c>
      <c r="AH2010" s="0" t="s">
        <v>22</v>
      </c>
      <c r="AI2010" s="0" t="s">
        <v>22</v>
      </c>
      <c r="AJ2010" s="0" t="s">
        <v>4158</v>
      </c>
      <c r="AK2010" s="0" t="s">
        <v>5505</v>
      </c>
    </row>
    <row customHeight="1" ht="11.25">
      <c r="A2011" s="0" t="s">
        <v>22</v>
      </c>
      <c r="B2011" s="0" t="s">
        <v>48</v>
      </c>
      <c r="C2011" s="0" t="s">
        <v>50</v>
      </c>
      <c r="D2011" s="0" t="s">
        <v>22</v>
      </c>
      <c r="E2011" s="0" t="s">
        <v>7004</v>
      </c>
      <c r="F2011" s="0" t="s">
        <v>1306</v>
      </c>
      <c r="G2011" s="0" t="s">
        <v>142</v>
      </c>
      <c r="H2011" s="0" t="s">
        <v>142</v>
      </c>
      <c r="I2011" s="0" t="s">
        <v>143</v>
      </c>
      <c r="J2011" s="0" t="s">
        <v>7005</v>
      </c>
      <c r="K2011" s="0" t="s">
        <v>7016</v>
      </c>
      <c r="L2011" s="0" t="s">
        <v>7007</v>
      </c>
      <c r="M2011" s="0" t="s">
        <v>1261</v>
      </c>
      <c r="N2011" s="0" t="s">
        <v>101</v>
      </c>
      <c r="O2011" s="0" t="s">
        <v>142</v>
      </c>
      <c r="P2011" s="0" t="s">
        <v>142</v>
      </c>
      <c r="Q2011" s="0" t="s">
        <v>143</v>
      </c>
      <c r="R2011" s="0" t="s">
        <v>7010</v>
      </c>
      <c r="S2011" s="0" t="s">
        <v>7017</v>
      </c>
      <c r="T2011" s="0" t="s">
        <v>3604</v>
      </c>
      <c r="U2011" s="0" t="s">
        <v>3605</v>
      </c>
      <c r="V2011" s="0" t="s">
        <v>3606</v>
      </c>
      <c r="W2011" s="0" t="s">
        <v>3607</v>
      </c>
      <c r="X2011" s="0" t="s">
        <v>3608</v>
      </c>
      <c r="Y2011" s="0" t="s">
        <v>3605</v>
      </c>
      <c r="Z2011" s="0" t="s">
        <v>7008</v>
      </c>
      <c r="AA2011" s="0" t="s">
        <v>4098</v>
      </c>
      <c r="AB2011" s="0" t="s">
        <v>7009</v>
      </c>
      <c r="AC2011" s="0" t="s">
        <v>19</v>
      </c>
      <c r="AD2011" s="0" t="s">
        <v>19</v>
      </c>
      <c r="AE2011" s="0" t="s">
        <v>61</v>
      </c>
      <c r="AF2011" s="0" t="s">
        <v>4158</v>
      </c>
      <c r="AG2011" s="0" t="s">
        <v>5505</v>
      </c>
      <c r="AH2011" s="0" t="s">
        <v>22</v>
      </c>
      <c r="AI2011" s="0" t="s">
        <v>22</v>
      </c>
      <c r="AJ2011" s="0" t="s">
        <v>4158</v>
      </c>
      <c r="AK2011" s="0" t="s">
        <v>5505</v>
      </c>
    </row>
    <row customHeight="1" ht="11.25">
      <c r="A2012" s="0" t="s">
        <v>22</v>
      </c>
      <c r="B2012" s="0" t="s">
        <v>48</v>
      </c>
      <c r="C2012" s="0" t="s">
        <v>50</v>
      </c>
      <c r="D2012" s="0" t="s">
        <v>22</v>
      </c>
      <c r="E2012" s="0" t="s">
        <v>7004</v>
      </c>
      <c r="F2012" s="0" t="s">
        <v>1306</v>
      </c>
      <c r="G2012" s="0" t="s">
        <v>142</v>
      </c>
      <c r="H2012" s="0" t="s">
        <v>142</v>
      </c>
      <c r="I2012" s="0" t="s">
        <v>143</v>
      </c>
      <c r="J2012" s="0" t="s">
        <v>7005</v>
      </c>
      <c r="K2012" s="0" t="s">
        <v>7016</v>
      </c>
      <c r="L2012" s="0" t="s">
        <v>7007</v>
      </c>
      <c r="M2012" s="0" t="s">
        <v>1261</v>
      </c>
      <c r="N2012" s="0" t="s">
        <v>90</v>
      </c>
      <c r="O2012" s="0" t="s">
        <v>142</v>
      </c>
      <c r="P2012" s="0" t="s">
        <v>142</v>
      </c>
      <c r="Q2012" s="0" t="s">
        <v>143</v>
      </c>
      <c r="R2012" s="0" t="s">
        <v>7012</v>
      </c>
      <c r="S2012" s="0" t="s">
        <v>7018</v>
      </c>
      <c r="T2012" s="0" t="s">
        <v>3604</v>
      </c>
      <c r="U2012" s="0" t="s">
        <v>3605</v>
      </c>
      <c r="V2012" s="0" t="s">
        <v>3606</v>
      </c>
      <c r="W2012" s="0" t="s">
        <v>3607</v>
      </c>
      <c r="X2012" s="0" t="s">
        <v>3608</v>
      </c>
      <c r="Y2012" s="0" t="s">
        <v>3605</v>
      </c>
      <c r="Z2012" s="0" t="s">
        <v>7008</v>
      </c>
      <c r="AA2012" s="0" t="s">
        <v>4098</v>
      </c>
      <c r="AB2012" s="0" t="s">
        <v>7009</v>
      </c>
      <c r="AC2012" s="0" t="s">
        <v>19</v>
      </c>
      <c r="AD2012" s="0" t="s">
        <v>19</v>
      </c>
      <c r="AE2012" s="0" t="s">
        <v>61</v>
      </c>
      <c r="AF2012" s="0" t="s">
        <v>4158</v>
      </c>
      <c r="AG2012" s="0" t="s">
        <v>5505</v>
      </c>
      <c r="AH2012" s="0" t="s">
        <v>22</v>
      </c>
      <c r="AI2012" s="0" t="s">
        <v>22</v>
      </c>
      <c r="AJ2012" s="0" t="s">
        <v>4158</v>
      </c>
      <c r="AK2012" s="0" t="s">
        <v>5505</v>
      </c>
    </row>
    <row customHeight="1" ht="11.25">
      <c r="A2013" s="0" t="s">
        <v>22</v>
      </c>
      <c r="B2013" s="0" t="s">
        <v>48</v>
      </c>
      <c r="C2013" s="0" t="s">
        <v>50</v>
      </c>
      <c r="D2013" s="0" t="s">
        <v>22</v>
      </c>
      <c r="E2013" s="0" t="s">
        <v>7004</v>
      </c>
      <c r="F2013" s="0" t="s">
        <v>1306</v>
      </c>
      <c r="G2013" s="0" t="s">
        <v>142</v>
      </c>
      <c r="H2013" s="0" t="s">
        <v>142</v>
      </c>
      <c r="I2013" s="0" t="s">
        <v>143</v>
      </c>
      <c r="J2013" s="0" t="s">
        <v>7005</v>
      </c>
      <c r="K2013" s="0" t="s">
        <v>7016</v>
      </c>
      <c r="L2013" s="0" t="s">
        <v>7007</v>
      </c>
      <c r="M2013" s="0" t="s">
        <v>1261</v>
      </c>
      <c r="N2013" s="0" t="s">
        <v>89</v>
      </c>
      <c r="O2013" s="0" t="s">
        <v>142</v>
      </c>
      <c r="P2013" s="0" t="s">
        <v>142</v>
      </c>
      <c r="Q2013" s="0" t="s">
        <v>143</v>
      </c>
      <c r="R2013" s="0" t="s">
        <v>7014</v>
      </c>
      <c r="S2013" s="0" t="s">
        <v>7019</v>
      </c>
      <c r="T2013" s="0" t="s">
        <v>3604</v>
      </c>
      <c r="U2013" s="0" t="s">
        <v>3605</v>
      </c>
      <c r="V2013" s="0" t="s">
        <v>3606</v>
      </c>
      <c r="W2013" s="0" t="s">
        <v>3607</v>
      </c>
      <c r="X2013" s="0" t="s">
        <v>3608</v>
      </c>
      <c r="Y2013" s="0" t="s">
        <v>3605</v>
      </c>
      <c r="Z2013" s="0" t="s">
        <v>7008</v>
      </c>
      <c r="AA2013" s="0" t="s">
        <v>4098</v>
      </c>
      <c r="AB2013" s="0" t="s">
        <v>7009</v>
      </c>
      <c r="AC2013" s="0" t="s">
        <v>19</v>
      </c>
      <c r="AD2013" s="0" t="s">
        <v>19</v>
      </c>
      <c r="AE2013" s="0" t="s">
        <v>61</v>
      </c>
      <c r="AF2013" s="0" t="s">
        <v>4158</v>
      </c>
      <c r="AG2013" s="0" t="s">
        <v>5505</v>
      </c>
      <c r="AH2013" s="0" t="s">
        <v>22</v>
      </c>
      <c r="AI2013" s="0" t="s">
        <v>22</v>
      </c>
      <c r="AJ2013" s="0" t="s">
        <v>4158</v>
      </c>
      <c r="AK2013" s="0" t="s">
        <v>5505</v>
      </c>
    </row>
    <row customHeight="1" ht="11.25">
      <c r="A2014" s="0" t="s">
        <v>22</v>
      </c>
      <c r="B2014" s="0" t="s">
        <v>48</v>
      </c>
      <c r="C2014" s="0" t="s">
        <v>50</v>
      </c>
      <c r="D2014" s="0" t="s">
        <v>22</v>
      </c>
      <c r="E2014" s="0" t="s">
        <v>7020</v>
      </c>
      <c r="F2014" s="0" t="s">
        <v>1306</v>
      </c>
      <c r="G2014" s="0" t="s">
        <v>1548</v>
      </c>
      <c r="H2014" s="0" t="s">
        <v>1548</v>
      </c>
      <c r="I2014" s="0" t="s">
        <v>1549</v>
      </c>
      <c r="J2014" s="0" t="s">
        <v>7021</v>
      </c>
      <c r="K2014" s="0" t="s">
        <v>7022</v>
      </c>
      <c r="L2014" s="0" t="s">
        <v>7023</v>
      </c>
      <c r="M2014" s="0" t="s">
        <v>1261</v>
      </c>
      <c r="N2014" s="0" t="s">
        <v>101</v>
      </c>
      <c r="O2014" s="0" t="s">
        <v>1548</v>
      </c>
      <c r="P2014" s="0" t="s">
        <v>1548</v>
      </c>
      <c r="Q2014" s="0" t="s">
        <v>1549</v>
      </c>
      <c r="R2014" s="0" t="s">
        <v>7024</v>
      </c>
      <c r="S2014" s="0" t="s">
        <v>7025</v>
      </c>
      <c r="T2014" s="0" t="s">
        <v>3604</v>
      </c>
      <c r="U2014" s="0" t="s">
        <v>3605</v>
      </c>
      <c r="V2014" s="0" t="s">
        <v>3606</v>
      </c>
      <c r="W2014" s="0" t="s">
        <v>3607</v>
      </c>
      <c r="X2014" s="0" t="s">
        <v>3608</v>
      </c>
      <c r="Y2014" s="0" t="s">
        <v>3605</v>
      </c>
      <c r="Z2014" s="0" t="s">
        <v>7026</v>
      </c>
      <c r="AA2014" s="0" t="s">
        <v>3628</v>
      </c>
      <c r="AB2014" s="0" t="s">
        <v>7027</v>
      </c>
      <c r="AC2014" s="0" t="s">
        <v>19</v>
      </c>
      <c r="AD2014" s="0" t="s">
        <v>19</v>
      </c>
      <c r="AE2014" s="0" t="s">
        <v>61</v>
      </c>
      <c r="AF2014" s="0" t="s">
        <v>7028</v>
      </c>
      <c r="AG2014" s="0" t="s">
        <v>7029</v>
      </c>
      <c r="AH2014" s="0" t="s">
        <v>22</v>
      </c>
      <c r="AI2014" s="0" t="s">
        <v>22</v>
      </c>
      <c r="AJ2014" s="0" t="s">
        <v>7028</v>
      </c>
      <c r="AK2014" s="0" t="s">
        <v>7029</v>
      </c>
    </row>
    <row customHeight="1" ht="11.25">
      <c r="A2015" s="0" t="s">
        <v>22</v>
      </c>
      <c r="B2015" s="0" t="s">
        <v>48</v>
      </c>
      <c r="C2015" s="0" t="s">
        <v>50</v>
      </c>
      <c r="D2015" s="0" t="s">
        <v>22</v>
      </c>
      <c r="E2015" s="0" t="s">
        <v>7020</v>
      </c>
      <c r="F2015" s="0" t="s">
        <v>1306</v>
      </c>
      <c r="G2015" s="0" t="s">
        <v>1548</v>
      </c>
      <c r="H2015" s="0" t="s">
        <v>1548</v>
      </c>
      <c r="I2015" s="0" t="s">
        <v>1549</v>
      </c>
      <c r="J2015" s="0" t="s">
        <v>7021</v>
      </c>
      <c r="K2015" s="0" t="s">
        <v>7022</v>
      </c>
      <c r="L2015" s="0" t="s">
        <v>7023</v>
      </c>
      <c r="M2015" s="0" t="s">
        <v>1261</v>
      </c>
      <c r="N2015" s="0" t="s">
        <v>109</v>
      </c>
      <c r="O2015" s="0" t="s">
        <v>1548</v>
      </c>
      <c r="P2015" s="0" t="s">
        <v>1548</v>
      </c>
      <c r="Q2015" s="0" t="s">
        <v>1549</v>
      </c>
      <c r="R2015" s="0" t="s">
        <v>7030</v>
      </c>
      <c r="S2015" s="0" t="s">
        <v>7031</v>
      </c>
      <c r="T2015" s="0" t="s">
        <v>3604</v>
      </c>
      <c r="U2015" s="0" t="s">
        <v>3605</v>
      </c>
      <c r="V2015" s="0" t="s">
        <v>3606</v>
      </c>
      <c r="W2015" s="0" t="s">
        <v>3607</v>
      </c>
      <c r="X2015" s="0" t="s">
        <v>3608</v>
      </c>
      <c r="Y2015" s="0" t="s">
        <v>3605</v>
      </c>
      <c r="Z2015" s="0" t="s">
        <v>7026</v>
      </c>
      <c r="AA2015" s="0" t="s">
        <v>3628</v>
      </c>
      <c r="AB2015" s="0" t="s">
        <v>7027</v>
      </c>
      <c r="AC2015" s="0" t="s">
        <v>19</v>
      </c>
      <c r="AD2015" s="0" t="s">
        <v>19</v>
      </c>
      <c r="AE2015" s="0" t="s">
        <v>61</v>
      </c>
      <c r="AF2015" s="0" t="s">
        <v>7028</v>
      </c>
      <c r="AG2015" s="0" t="s">
        <v>7029</v>
      </c>
      <c r="AH2015" s="0" t="s">
        <v>22</v>
      </c>
      <c r="AI2015" s="0" t="s">
        <v>22</v>
      </c>
      <c r="AJ2015" s="0" t="s">
        <v>7028</v>
      </c>
      <c r="AK2015" s="0" t="s">
        <v>7029</v>
      </c>
    </row>
    <row customHeight="1" ht="11.25">
      <c r="A2016" s="0" t="s">
        <v>22</v>
      </c>
      <c r="B2016" s="0" t="s">
        <v>48</v>
      </c>
      <c r="C2016" s="0" t="s">
        <v>50</v>
      </c>
      <c r="D2016" s="0" t="s">
        <v>22</v>
      </c>
      <c r="E2016" s="0" t="s">
        <v>7020</v>
      </c>
      <c r="F2016" s="0" t="s">
        <v>1306</v>
      </c>
      <c r="G2016" s="0" t="s">
        <v>1548</v>
      </c>
      <c r="H2016" s="0" t="s">
        <v>1548</v>
      </c>
      <c r="I2016" s="0" t="s">
        <v>1549</v>
      </c>
      <c r="J2016" s="0" t="s">
        <v>7021</v>
      </c>
      <c r="K2016" s="0" t="s">
        <v>7022</v>
      </c>
      <c r="L2016" s="0" t="s">
        <v>7023</v>
      </c>
      <c r="M2016" s="0" t="s">
        <v>1261</v>
      </c>
      <c r="N2016" s="0" t="s">
        <v>89</v>
      </c>
      <c r="O2016" s="0" t="s">
        <v>1548</v>
      </c>
      <c r="P2016" s="0" t="s">
        <v>1548</v>
      </c>
      <c r="Q2016" s="0" t="s">
        <v>1549</v>
      </c>
      <c r="R2016" s="0" t="s">
        <v>7032</v>
      </c>
      <c r="S2016" s="0" t="s">
        <v>7033</v>
      </c>
      <c r="T2016" s="0" t="s">
        <v>3604</v>
      </c>
      <c r="U2016" s="0" t="s">
        <v>3605</v>
      </c>
      <c r="V2016" s="0" t="s">
        <v>3606</v>
      </c>
      <c r="W2016" s="0" t="s">
        <v>3607</v>
      </c>
      <c r="X2016" s="0" t="s">
        <v>3608</v>
      </c>
      <c r="Y2016" s="0" t="s">
        <v>3605</v>
      </c>
      <c r="Z2016" s="0" t="s">
        <v>7026</v>
      </c>
      <c r="AA2016" s="0" t="s">
        <v>3628</v>
      </c>
      <c r="AB2016" s="0" t="s">
        <v>7027</v>
      </c>
      <c r="AC2016" s="0" t="s">
        <v>19</v>
      </c>
      <c r="AD2016" s="0" t="s">
        <v>19</v>
      </c>
      <c r="AE2016" s="0" t="s">
        <v>61</v>
      </c>
      <c r="AF2016" s="0" t="s">
        <v>7028</v>
      </c>
      <c r="AG2016" s="0" t="s">
        <v>7029</v>
      </c>
      <c r="AH2016" s="0" t="s">
        <v>22</v>
      </c>
      <c r="AI2016" s="0" t="s">
        <v>22</v>
      </c>
      <c r="AJ2016" s="0" t="s">
        <v>7028</v>
      </c>
      <c r="AK2016" s="0" t="s">
        <v>7029</v>
      </c>
    </row>
    <row customHeight="1" ht="11.25">
      <c r="A2017" s="0" t="s">
        <v>22</v>
      </c>
      <c r="B2017" s="0" t="s">
        <v>48</v>
      </c>
      <c r="C2017" s="0" t="s">
        <v>50</v>
      </c>
      <c r="D2017" s="0" t="s">
        <v>22</v>
      </c>
      <c r="E2017" s="0" t="s">
        <v>7020</v>
      </c>
      <c r="F2017" s="0" t="s">
        <v>1306</v>
      </c>
      <c r="G2017" s="0" t="s">
        <v>1548</v>
      </c>
      <c r="H2017" s="0" t="s">
        <v>1548</v>
      </c>
      <c r="I2017" s="0" t="s">
        <v>1549</v>
      </c>
      <c r="J2017" s="0" t="s">
        <v>7021</v>
      </c>
      <c r="K2017" s="0" t="s">
        <v>7022</v>
      </c>
      <c r="L2017" s="0" t="s">
        <v>7023</v>
      </c>
      <c r="M2017" s="0" t="s">
        <v>1261</v>
      </c>
      <c r="N2017" s="0" t="s">
        <v>98</v>
      </c>
      <c r="O2017" s="0" t="s">
        <v>1548</v>
      </c>
      <c r="P2017" s="0" t="s">
        <v>1548</v>
      </c>
      <c r="Q2017" s="0" t="s">
        <v>1549</v>
      </c>
      <c r="R2017" s="0" t="s">
        <v>7021</v>
      </c>
      <c r="S2017" s="0" t="s">
        <v>7022</v>
      </c>
      <c r="T2017" s="0" t="s">
        <v>3604</v>
      </c>
      <c r="U2017" s="0" t="s">
        <v>3605</v>
      </c>
      <c r="V2017" s="0" t="s">
        <v>3606</v>
      </c>
      <c r="W2017" s="0" t="s">
        <v>3607</v>
      </c>
      <c r="X2017" s="0" t="s">
        <v>3608</v>
      </c>
      <c r="Y2017" s="0" t="s">
        <v>3605</v>
      </c>
      <c r="Z2017" s="0" t="s">
        <v>7026</v>
      </c>
      <c r="AA2017" s="0" t="s">
        <v>3628</v>
      </c>
      <c r="AB2017" s="0" t="s">
        <v>7027</v>
      </c>
      <c r="AC2017" s="0" t="s">
        <v>19</v>
      </c>
      <c r="AD2017" s="0" t="s">
        <v>19</v>
      </c>
      <c r="AE2017" s="0" t="s">
        <v>61</v>
      </c>
      <c r="AF2017" s="0" t="s">
        <v>7028</v>
      </c>
      <c r="AG2017" s="0" t="s">
        <v>7029</v>
      </c>
      <c r="AH2017" s="0" t="s">
        <v>22</v>
      </c>
      <c r="AI2017" s="0" t="s">
        <v>22</v>
      </c>
      <c r="AJ2017" s="0" t="s">
        <v>7028</v>
      </c>
      <c r="AK2017" s="0" t="s">
        <v>7029</v>
      </c>
    </row>
    <row customHeight="1" ht="11.25">
      <c r="A2018" s="0" t="s">
        <v>22</v>
      </c>
      <c r="B2018" s="0" t="s">
        <v>48</v>
      </c>
      <c r="C2018" s="0" t="s">
        <v>50</v>
      </c>
      <c r="D2018" s="0" t="s">
        <v>22</v>
      </c>
      <c r="E2018" s="0" t="s">
        <v>7020</v>
      </c>
      <c r="F2018" s="0" t="s">
        <v>1306</v>
      </c>
      <c r="G2018" s="0" t="s">
        <v>1548</v>
      </c>
      <c r="H2018" s="0" t="s">
        <v>1548</v>
      </c>
      <c r="I2018" s="0" t="s">
        <v>1549</v>
      </c>
      <c r="J2018" s="0" t="s">
        <v>7021</v>
      </c>
      <c r="K2018" s="0" t="s">
        <v>7022</v>
      </c>
      <c r="L2018" s="0" t="s">
        <v>7023</v>
      </c>
      <c r="M2018" s="0" t="s">
        <v>1261</v>
      </c>
      <c r="N2018" s="0" t="s">
        <v>90</v>
      </c>
      <c r="O2018" s="0" t="s">
        <v>1548</v>
      </c>
      <c r="P2018" s="0" t="s">
        <v>1548</v>
      </c>
      <c r="Q2018" s="0" t="s">
        <v>1549</v>
      </c>
      <c r="R2018" s="0" t="s">
        <v>3926</v>
      </c>
      <c r="S2018" s="0" t="s">
        <v>7034</v>
      </c>
      <c r="T2018" s="0" t="s">
        <v>3604</v>
      </c>
      <c r="U2018" s="0" t="s">
        <v>3605</v>
      </c>
      <c r="V2018" s="0" t="s">
        <v>3606</v>
      </c>
      <c r="W2018" s="0" t="s">
        <v>3607</v>
      </c>
      <c r="X2018" s="0" t="s">
        <v>3608</v>
      </c>
      <c r="Y2018" s="0" t="s">
        <v>3605</v>
      </c>
      <c r="Z2018" s="0" t="s">
        <v>7026</v>
      </c>
      <c r="AA2018" s="0" t="s">
        <v>3628</v>
      </c>
      <c r="AB2018" s="0" t="s">
        <v>7027</v>
      </c>
      <c r="AC2018" s="0" t="s">
        <v>19</v>
      </c>
      <c r="AD2018" s="0" t="s">
        <v>19</v>
      </c>
      <c r="AE2018" s="0" t="s">
        <v>61</v>
      </c>
      <c r="AF2018" s="0" t="s">
        <v>7028</v>
      </c>
      <c r="AG2018" s="0" t="s">
        <v>7029</v>
      </c>
      <c r="AH2018" s="0" t="s">
        <v>22</v>
      </c>
      <c r="AI2018" s="0" t="s">
        <v>22</v>
      </c>
      <c r="AJ2018" s="0" t="s">
        <v>7028</v>
      </c>
      <c r="AK2018" s="0" t="s">
        <v>7029</v>
      </c>
    </row>
    <row customHeight="1" ht="11.25">
      <c r="A2019" s="0" t="s">
        <v>22</v>
      </c>
      <c r="B2019" s="0" t="s">
        <v>48</v>
      </c>
      <c r="C2019" s="0" t="s">
        <v>50</v>
      </c>
      <c r="D2019" s="0" t="s">
        <v>22</v>
      </c>
      <c r="E2019" s="0" t="s">
        <v>7020</v>
      </c>
      <c r="F2019" s="0" t="s">
        <v>1306</v>
      </c>
      <c r="G2019" s="0" t="s">
        <v>142</v>
      </c>
      <c r="H2019" s="0" t="s">
        <v>142</v>
      </c>
      <c r="I2019" s="0" t="s">
        <v>143</v>
      </c>
      <c r="J2019" s="0" t="s">
        <v>7021</v>
      </c>
      <c r="K2019" s="0" t="s">
        <v>7035</v>
      </c>
      <c r="L2019" s="0" t="s">
        <v>7023</v>
      </c>
      <c r="M2019" s="0" t="s">
        <v>1261</v>
      </c>
      <c r="N2019" s="0" t="s">
        <v>101</v>
      </c>
      <c r="O2019" s="0" t="s">
        <v>142</v>
      </c>
      <c r="P2019" s="0" t="s">
        <v>142</v>
      </c>
      <c r="Q2019" s="0" t="s">
        <v>143</v>
      </c>
      <c r="R2019" s="0" t="s">
        <v>7024</v>
      </c>
      <c r="S2019" s="0" t="s">
        <v>7036</v>
      </c>
      <c r="T2019" s="0" t="s">
        <v>3604</v>
      </c>
      <c r="U2019" s="0" t="s">
        <v>3605</v>
      </c>
      <c r="V2019" s="0" t="s">
        <v>3606</v>
      </c>
      <c r="W2019" s="0" t="s">
        <v>3607</v>
      </c>
      <c r="X2019" s="0" t="s">
        <v>3608</v>
      </c>
      <c r="Y2019" s="0" t="s">
        <v>3605</v>
      </c>
      <c r="Z2019" s="0" t="s">
        <v>7026</v>
      </c>
      <c r="AA2019" s="0" t="s">
        <v>3628</v>
      </c>
      <c r="AB2019" s="0" t="s">
        <v>7027</v>
      </c>
      <c r="AC2019" s="0" t="s">
        <v>19</v>
      </c>
      <c r="AD2019" s="0" t="s">
        <v>19</v>
      </c>
      <c r="AE2019" s="0" t="s">
        <v>61</v>
      </c>
      <c r="AF2019" s="0" t="s">
        <v>7028</v>
      </c>
      <c r="AG2019" s="0" t="s">
        <v>7029</v>
      </c>
      <c r="AH2019" s="0" t="s">
        <v>22</v>
      </c>
      <c r="AI2019" s="0" t="s">
        <v>22</v>
      </c>
      <c r="AJ2019" s="0" t="s">
        <v>7028</v>
      </c>
      <c r="AK2019" s="0" t="s">
        <v>7029</v>
      </c>
    </row>
    <row customHeight="1" ht="11.25">
      <c r="A2020" s="0" t="s">
        <v>22</v>
      </c>
      <c r="B2020" s="0" t="s">
        <v>48</v>
      </c>
      <c r="C2020" s="0" t="s">
        <v>50</v>
      </c>
      <c r="D2020" s="0" t="s">
        <v>22</v>
      </c>
      <c r="E2020" s="0" t="s">
        <v>7020</v>
      </c>
      <c r="F2020" s="0" t="s">
        <v>1306</v>
      </c>
      <c r="G2020" s="0" t="s">
        <v>142</v>
      </c>
      <c r="H2020" s="0" t="s">
        <v>142</v>
      </c>
      <c r="I2020" s="0" t="s">
        <v>143</v>
      </c>
      <c r="J2020" s="0" t="s">
        <v>7021</v>
      </c>
      <c r="K2020" s="0" t="s">
        <v>7035</v>
      </c>
      <c r="L2020" s="0" t="s">
        <v>7023</v>
      </c>
      <c r="M2020" s="0" t="s">
        <v>1261</v>
      </c>
      <c r="N2020" s="0" t="s">
        <v>109</v>
      </c>
      <c r="O2020" s="0" t="s">
        <v>142</v>
      </c>
      <c r="P2020" s="0" t="s">
        <v>142</v>
      </c>
      <c r="Q2020" s="0" t="s">
        <v>143</v>
      </c>
      <c r="R2020" s="0" t="s">
        <v>7030</v>
      </c>
      <c r="S2020" s="0" t="s">
        <v>7037</v>
      </c>
      <c r="T2020" s="0" t="s">
        <v>3604</v>
      </c>
      <c r="U2020" s="0" t="s">
        <v>3605</v>
      </c>
      <c r="V2020" s="0" t="s">
        <v>3606</v>
      </c>
      <c r="W2020" s="0" t="s">
        <v>3607</v>
      </c>
      <c r="X2020" s="0" t="s">
        <v>3608</v>
      </c>
      <c r="Y2020" s="0" t="s">
        <v>3605</v>
      </c>
      <c r="Z2020" s="0" t="s">
        <v>7026</v>
      </c>
      <c r="AA2020" s="0" t="s">
        <v>3628</v>
      </c>
      <c r="AB2020" s="0" t="s">
        <v>7027</v>
      </c>
      <c r="AC2020" s="0" t="s">
        <v>19</v>
      </c>
      <c r="AD2020" s="0" t="s">
        <v>19</v>
      </c>
      <c r="AE2020" s="0" t="s">
        <v>61</v>
      </c>
      <c r="AF2020" s="0" t="s">
        <v>7028</v>
      </c>
      <c r="AG2020" s="0" t="s">
        <v>7029</v>
      </c>
      <c r="AH2020" s="0" t="s">
        <v>22</v>
      </c>
      <c r="AI2020" s="0" t="s">
        <v>22</v>
      </c>
      <c r="AJ2020" s="0" t="s">
        <v>7028</v>
      </c>
      <c r="AK2020" s="0" t="s">
        <v>7029</v>
      </c>
    </row>
    <row customHeight="1" ht="11.25">
      <c r="A2021" s="0" t="s">
        <v>22</v>
      </c>
      <c r="B2021" s="0" t="s">
        <v>48</v>
      </c>
      <c r="C2021" s="0" t="s">
        <v>50</v>
      </c>
      <c r="D2021" s="0" t="s">
        <v>22</v>
      </c>
      <c r="E2021" s="0" t="s">
        <v>7020</v>
      </c>
      <c r="F2021" s="0" t="s">
        <v>1306</v>
      </c>
      <c r="G2021" s="0" t="s">
        <v>142</v>
      </c>
      <c r="H2021" s="0" t="s">
        <v>142</v>
      </c>
      <c r="I2021" s="0" t="s">
        <v>143</v>
      </c>
      <c r="J2021" s="0" t="s">
        <v>7021</v>
      </c>
      <c r="K2021" s="0" t="s">
        <v>7035</v>
      </c>
      <c r="L2021" s="0" t="s">
        <v>7023</v>
      </c>
      <c r="M2021" s="0" t="s">
        <v>1261</v>
      </c>
      <c r="N2021" s="0" t="s">
        <v>89</v>
      </c>
      <c r="O2021" s="0" t="s">
        <v>142</v>
      </c>
      <c r="P2021" s="0" t="s">
        <v>142</v>
      </c>
      <c r="Q2021" s="0" t="s">
        <v>143</v>
      </c>
      <c r="R2021" s="0" t="s">
        <v>7032</v>
      </c>
      <c r="S2021" s="0" t="s">
        <v>7038</v>
      </c>
      <c r="T2021" s="0" t="s">
        <v>3604</v>
      </c>
      <c r="U2021" s="0" t="s">
        <v>3605</v>
      </c>
      <c r="V2021" s="0" t="s">
        <v>3606</v>
      </c>
      <c r="W2021" s="0" t="s">
        <v>3607</v>
      </c>
      <c r="X2021" s="0" t="s">
        <v>3608</v>
      </c>
      <c r="Y2021" s="0" t="s">
        <v>3605</v>
      </c>
      <c r="Z2021" s="0" t="s">
        <v>7026</v>
      </c>
      <c r="AA2021" s="0" t="s">
        <v>3628</v>
      </c>
      <c r="AB2021" s="0" t="s">
        <v>7027</v>
      </c>
      <c r="AC2021" s="0" t="s">
        <v>19</v>
      </c>
      <c r="AD2021" s="0" t="s">
        <v>19</v>
      </c>
      <c r="AE2021" s="0" t="s">
        <v>61</v>
      </c>
      <c r="AF2021" s="0" t="s">
        <v>7028</v>
      </c>
      <c r="AG2021" s="0" t="s">
        <v>7029</v>
      </c>
      <c r="AH2021" s="0" t="s">
        <v>22</v>
      </c>
      <c r="AI2021" s="0" t="s">
        <v>22</v>
      </c>
      <c r="AJ2021" s="0" t="s">
        <v>7028</v>
      </c>
      <c r="AK2021" s="0" t="s">
        <v>7029</v>
      </c>
    </row>
    <row customHeight="1" ht="11.25">
      <c r="A2022" s="0" t="s">
        <v>22</v>
      </c>
      <c r="B2022" s="0" t="s">
        <v>48</v>
      </c>
      <c r="C2022" s="0" t="s">
        <v>50</v>
      </c>
      <c r="D2022" s="0" t="s">
        <v>22</v>
      </c>
      <c r="E2022" s="0" t="s">
        <v>7020</v>
      </c>
      <c r="F2022" s="0" t="s">
        <v>1306</v>
      </c>
      <c r="G2022" s="0" t="s">
        <v>142</v>
      </c>
      <c r="H2022" s="0" t="s">
        <v>142</v>
      </c>
      <c r="I2022" s="0" t="s">
        <v>143</v>
      </c>
      <c r="J2022" s="0" t="s">
        <v>7021</v>
      </c>
      <c r="K2022" s="0" t="s">
        <v>7035</v>
      </c>
      <c r="L2022" s="0" t="s">
        <v>7023</v>
      </c>
      <c r="M2022" s="0" t="s">
        <v>1261</v>
      </c>
      <c r="N2022" s="0" t="s">
        <v>98</v>
      </c>
      <c r="O2022" s="0" t="s">
        <v>142</v>
      </c>
      <c r="P2022" s="0" t="s">
        <v>142</v>
      </c>
      <c r="Q2022" s="0" t="s">
        <v>143</v>
      </c>
      <c r="R2022" s="0" t="s">
        <v>7021</v>
      </c>
      <c r="S2022" s="0" t="s">
        <v>7035</v>
      </c>
      <c r="T2022" s="0" t="s">
        <v>3604</v>
      </c>
      <c r="U2022" s="0" t="s">
        <v>3605</v>
      </c>
      <c r="V2022" s="0" t="s">
        <v>3606</v>
      </c>
      <c r="W2022" s="0" t="s">
        <v>3607</v>
      </c>
      <c r="X2022" s="0" t="s">
        <v>3608</v>
      </c>
      <c r="Y2022" s="0" t="s">
        <v>3605</v>
      </c>
      <c r="Z2022" s="0" t="s">
        <v>7026</v>
      </c>
      <c r="AA2022" s="0" t="s">
        <v>3628</v>
      </c>
      <c r="AB2022" s="0" t="s">
        <v>7027</v>
      </c>
      <c r="AC2022" s="0" t="s">
        <v>19</v>
      </c>
      <c r="AD2022" s="0" t="s">
        <v>19</v>
      </c>
      <c r="AE2022" s="0" t="s">
        <v>61</v>
      </c>
      <c r="AF2022" s="0" t="s">
        <v>7028</v>
      </c>
      <c r="AG2022" s="0" t="s">
        <v>7029</v>
      </c>
      <c r="AH2022" s="0" t="s">
        <v>22</v>
      </c>
      <c r="AI2022" s="0" t="s">
        <v>22</v>
      </c>
      <c r="AJ2022" s="0" t="s">
        <v>7028</v>
      </c>
      <c r="AK2022" s="0" t="s">
        <v>7029</v>
      </c>
    </row>
    <row customHeight="1" ht="11.25">
      <c r="A2023" s="0" t="s">
        <v>22</v>
      </c>
      <c r="B2023" s="0" t="s">
        <v>48</v>
      </c>
      <c r="C2023" s="0" t="s">
        <v>50</v>
      </c>
      <c r="D2023" s="0" t="s">
        <v>22</v>
      </c>
      <c r="E2023" s="0" t="s">
        <v>7020</v>
      </c>
      <c r="F2023" s="0" t="s">
        <v>1306</v>
      </c>
      <c r="G2023" s="0" t="s">
        <v>142</v>
      </c>
      <c r="H2023" s="0" t="s">
        <v>142</v>
      </c>
      <c r="I2023" s="0" t="s">
        <v>143</v>
      </c>
      <c r="J2023" s="0" t="s">
        <v>7021</v>
      </c>
      <c r="K2023" s="0" t="s">
        <v>7035</v>
      </c>
      <c r="L2023" s="0" t="s">
        <v>7023</v>
      </c>
      <c r="M2023" s="0" t="s">
        <v>1261</v>
      </c>
      <c r="N2023" s="0" t="s">
        <v>90</v>
      </c>
      <c r="O2023" s="0" t="s">
        <v>142</v>
      </c>
      <c r="P2023" s="0" t="s">
        <v>142</v>
      </c>
      <c r="Q2023" s="0" t="s">
        <v>143</v>
      </c>
      <c r="R2023" s="0" t="s">
        <v>3926</v>
      </c>
      <c r="S2023" s="0" t="s">
        <v>7039</v>
      </c>
      <c r="T2023" s="0" t="s">
        <v>3604</v>
      </c>
      <c r="U2023" s="0" t="s">
        <v>3605</v>
      </c>
      <c r="V2023" s="0" t="s">
        <v>3606</v>
      </c>
      <c r="W2023" s="0" t="s">
        <v>3607</v>
      </c>
      <c r="X2023" s="0" t="s">
        <v>3608</v>
      </c>
      <c r="Y2023" s="0" t="s">
        <v>3605</v>
      </c>
      <c r="Z2023" s="0" t="s">
        <v>7026</v>
      </c>
      <c r="AA2023" s="0" t="s">
        <v>3628</v>
      </c>
      <c r="AB2023" s="0" t="s">
        <v>7027</v>
      </c>
      <c r="AC2023" s="0" t="s">
        <v>19</v>
      </c>
      <c r="AD2023" s="0" t="s">
        <v>19</v>
      </c>
      <c r="AE2023" s="0" t="s">
        <v>61</v>
      </c>
      <c r="AF2023" s="0" t="s">
        <v>7028</v>
      </c>
      <c r="AG2023" s="0" t="s">
        <v>7029</v>
      </c>
      <c r="AH2023" s="0" t="s">
        <v>22</v>
      </c>
      <c r="AI2023" s="0" t="s">
        <v>22</v>
      </c>
      <c r="AJ2023" s="0" t="s">
        <v>7028</v>
      </c>
      <c r="AK2023" s="0" t="s">
        <v>7029</v>
      </c>
    </row>
    <row customHeight="1" ht="11.25">
      <c r="A2024" s="0" t="s">
        <v>22</v>
      </c>
      <c r="B2024" s="0" t="s">
        <v>48</v>
      </c>
      <c r="C2024" s="0" t="s">
        <v>50</v>
      </c>
      <c r="D2024" s="0" t="s">
        <v>22</v>
      </c>
      <c r="E2024" s="0" t="s">
        <v>7020</v>
      </c>
      <c r="F2024" s="0" t="s">
        <v>1306</v>
      </c>
      <c r="G2024" s="0" t="s">
        <v>142</v>
      </c>
      <c r="H2024" s="0" t="s">
        <v>142</v>
      </c>
      <c r="I2024" s="0" t="s">
        <v>143</v>
      </c>
      <c r="J2024" s="0" t="s">
        <v>7021</v>
      </c>
      <c r="K2024" s="0" t="s">
        <v>7035</v>
      </c>
      <c r="L2024" s="0" t="s">
        <v>7023</v>
      </c>
      <c r="M2024" s="0" t="s">
        <v>1261</v>
      </c>
      <c r="N2024" s="0" t="s">
        <v>91</v>
      </c>
      <c r="O2024" s="0" t="s">
        <v>188</v>
      </c>
      <c r="P2024" s="0" t="s">
        <v>188</v>
      </c>
      <c r="Q2024" s="0" t="s">
        <v>189</v>
      </c>
      <c r="R2024" s="0" t="s">
        <v>6615</v>
      </c>
      <c r="S2024" s="0" t="s">
        <v>6616</v>
      </c>
      <c r="T2024" s="0" t="s">
        <v>3604</v>
      </c>
      <c r="U2024" s="0" t="s">
        <v>3605</v>
      </c>
      <c r="V2024" s="0" t="s">
        <v>3606</v>
      </c>
      <c r="W2024" s="0" t="s">
        <v>3607</v>
      </c>
      <c r="X2024" s="0" t="s">
        <v>3608</v>
      </c>
      <c r="Y2024" s="0" t="s">
        <v>3605</v>
      </c>
      <c r="Z2024" s="0" t="s">
        <v>7026</v>
      </c>
      <c r="AA2024" s="0" t="s">
        <v>3628</v>
      </c>
      <c r="AB2024" s="0" t="s">
        <v>7027</v>
      </c>
      <c r="AC2024" s="0" t="s">
        <v>19</v>
      </c>
      <c r="AD2024" s="0" t="s">
        <v>19</v>
      </c>
      <c r="AE2024" s="0" t="s">
        <v>61</v>
      </c>
      <c r="AF2024" s="0" t="s">
        <v>7028</v>
      </c>
      <c r="AG2024" s="0" t="s">
        <v>7029</v>
      </c>
      <c r="AH2024" s="0" t="s">
        <v>22</v>
      </c>
      <c r="AI2024" s="0" t="s">
        <v>22</v>
      </c>
      <c r="AJ2024" s="0" t="s">
        <v>7028</v>
      </c>
      <c r="AK2024" s="0" t="s">
        <v>7029</v>
      </c>
    </row>
    <row customHeight="1" ht="11.25">
      <c r="A2025" s="0" t="s">
        <v>22</v>
      </c>
      <c r="B2025" s="0" t="s">
        <v>48</v>
      </c>
      <c r="C2025" s="0" t="s">
        <v>50</v>
      </c>
      <c r="D2025" s="0" t="s">
        <v>22</v>
      </c>
      <c r="E2025" s="0" t="s">
        <v>7020</v>
      </c>
      <c r="F2025" s="0" t="s">
        <v>1306</v>
      </c>
      <c r="G2025" s="0" t="s">
        <v>1548</v>
      </c>
      <c r="H2025" s="0" t="s">
        <v>1548</v>
      </c>
      <c r="I2025" s="0" t="s">
        <v>1549</v>
      </c>
      <c r="J2025" s="0" t="s">
        <v>7021</v>
      </c>
      <c r="K2025" s="0" t="s">
        <v>7022</v>
      </c>
      <c r="L2025" s="0" t="s">
        <v>7023</v>
      </c>
      <c r="M2025" s="0" t="s">
        <v>1261</v>
      </c>
      <c r="N2025" s="0" t="s">
        <v>91</v>
      </c>
      <c r="O2025" s="0" t="s">
        <v>188</v>
      </c>
      <c r="P2025" s="0" t="s">
        <v>188</v>
      </c>
      <c r="Q2025" s="0" t="s">
        <v>189</v>
      </c>
      <c r="R2025" s="0" t="s">
        <v>6615</v>
      </c>
      <c r="S2025" s="0" t="s">
        <v>6616</v>
      </c>
      <c r="T2025" s="0" t="s">
        <v>3604</v>
      </c>
      <c r="U2025" s="0" t="s">
        <v>3605</v>
      </c>
      <c r="V2025" s="0" t="s">
        <v>3606</v>
      </c>
      <c r="W2025" s="0" t="s">
        <v>3607</v>
      </c>
      <c r="X2025" s="0" t="s">
        <v>3608</v>
      </c>
      <c r="Y2025" s="0" t="s">
        <v>3605</v>
      </c>
      <c r="Z2025" s="0" t="s">
        <v>7026</v>
      </c>
      <c r="AA2025" s="0" t="s">
        <v>3628</v>
      </c>
      <c r="AB2025" s="0" t="s">
        <v>7027</v>
      </c>
      <c r="AC2025" s="0" t="s">
        <v>19</v>
      </c>
      <c r="AD2025" s="0" t="s">
        <v>19</v>
      </c>
      <c r="AE2025" s="0" t="s">
        <v>61</v>
      </c>
      <c r="AF2025" s="0" t="s">
        <v>7028</v>
      </c>
      <c r="AG2025" s="0" t="s">
        <v>7029</v>
      </c>
      <c r="AH2025" s="0" t="s">
        <v>22</v>
      </c>
      <c r="AI2025" s="0" t="s">
        <v>22</v>
      </c>
      <c r="AJ2025" s="0" t="s">
        <v>7028</v>
      </c>
      <c r="AK2025" s="0" t="s">
        <v>7029</v>
      </c>
    </row>
    <row customHeight="1" ht="11.25">
      <c r="A2026" s="0" t="s">
        <v>22</v>
      </c>
      <c r="B2026" s="0" t="s">
        <v>48</v>
      </c>
      <c r="C2026" s="0" t="s">
        <v>50</v>
      </c>
      <c r="D2026" s="0" t="s">
        <v>22</v>
      </c>
      <c r="E2026" s="0" t="s">
        <v>1540</v>
      </c>
      <c r="F2026" s="0" t="s">
        <v>1257</v>
      </c>
      <c r="G2026" s="0" t="s">
        <v>195</v>
      </c>
      <c r="H2026" s="0" t="s">
        <v>195</v>
      </c>
      <c r="I2026" s="0" t="s">
        <v>196</v>
      </c>
      <c r="J2026" s="0" t="s">
        <v>1541</v>
      </c>
      <c r="K2026" s="0" t="s">
        <v>1542</v>
      </c>
      <c r="L2026" s="0" t="s">
        <v>1543</v>
      </c>
      <c r="M2026" s="0" t="s">
        <v>1261</v>
      </c>
      <c r="N2026" s="0" t="s">
        <v>98</v>
      </c>
      <c r="O2026" s="0" t="s">
        <v>195</v>
      </c>
      <c r="P2026" s="0" t="s">
        <v>195</v>
      </c>
      <c r="Q2026" s="0" t="s">
        <v>196</v>
      </c>
      <c r="R2026" s="0" t="s">
        <v>1541</v>
      </c>
      <c r="S2026" s="0" t="s">
        <v>1542</v>
      </c>
      <c r="T2026" s="0" t="s">
        <v>3604</v>
      </c>
      <c r="U2026" s="0" t="s">
        <v>3605</v>
      </c>
      <c r="V2026" s="0" t="s">
        <v>3606</v>
      </c>
      <c r="W2026" s="0" t="s">
        <v>3607</v>
      </c>
      <c r="X2026" s="0" t="s">
        <v>5194</v>
      </c>
      <c r="Y2026" s="0" t="s">
        <v>3605</v>
      </c>
      <c r="Z2026" s="0" t="s">
        <v>1261</v>
      </c>
      <c r="AA2026" s="0" t="s">
        <v>5195</v>
      </c>
      <c r="AB2026" s="0" t="s">
        <v>7040</v>
      </c>
      <c r="AC2026" s="0" t="s">
        <v>19</v>
      </c>
      <c r="AD2026" s="0" t="s">
        <v>19</v>
      </c>
      <c r="AE2026" s="0" t="s">
        <v>61</v>
      </c>
      <c r="AF2026" s="0" t="s">
        <v>22</v>
      </c>
      <c r="AG2026" s="0" t="s">
        <v>22</v>
      </c>
      <c r="AH2026" s="0" t="s">
        <v>22</v>
      </c>
      <c r="AI2026" s="0" t="s">
        <v>22</v>
      </c>
      <c r="AJ2026" s="0" t="s">
        <v>3622</v>
      </c>
      <c r="AK2026" s="0" t="s">
        <v>3622</v>
      </c>
    </row>
    <row customHeight="1" ht="11.25">
      <c r="A2027" s="0" t="s">
        <v>22</v>
      </c>
      <c r="B2027" s="0" t="s">
        <v>48</v>
      </c>
      <c r="C2027" s="0" t="s">
        <v>50</v>
      </c>
      <c r="D2027" s="0" t="s">
        <v>22</v>
      </c>
      <c r="E2027" s="0" t="s">
        <v>1540</v>
      </c>
      <c r="F2027" s="0" t="s">
        <v>1257</v>
      </c>
      <c r="G2027" s="0" t="s">
        <v>195</v>
      </c>
      <c r="H2027" s="0" t="s">
        <v>195</v>
      </c>
      <c r="I2027" s="0" t="s">
        <v>196</v>
      </c>
      <c r="J2027" s="0" t="s">
        <v>1541</v>
      </c>
      <c r="K2027" s="0" t="s">
        <v>1542</v>
      </c>
      <c r="L2027" s="0" t="s">
        <v>1543</v>
      </c>
      <c r="M2027" s="0" t="s">
        <v>1261</v>
      </c>
      <c r="N2027" s="0" t="s">
        <v>98</v>
      </c>
      <c r="O2027" s="0" t="s">
        <v>195</v>
      </c>
      <c r="P2027" s="0" t="s">
        <v>195</v>
      </c>
      <c r="Q2027" s="0" t="s">
        <v>196</v>
      </c>
      <c r="R2027" s="0" t="s">
        <v>1541</v>
      </c>
      <c r="S2027" s="0" t="s">
        <v>1542</v>
      </c>
      <c r="T2027" s="0" t="s">
        <v>3604</v>
      </c>
      <c r="U2027" s="0" t="s">
        <v>3605</v>
      </c>
      <c r="V2027" s="0" t="s">
        <v>3606</v>
      </c>
      <c r="W2027" s="0" t="s">
        <v>3607</v>
      </c>
      <c r="X2027" s="0" t="s">
        <v>5194</v>
      </c>
      <c r="Y2027" s="0" t="s">
        <v>3605</v>
      </c>
      <c r="Z2027" s="0" t="s">
        <v>1261</v>
      </c>
      <c r="AA2027" s="0" t="s">
        <v>5195</v>
      </c>
      <c r="AB2027" s="0" t="s">
        <v>7040</v>
      </c>
      <c r="AC2027" s="0" t="s">
        <v>19</v>
      </c>
      <c r="AD2027" s="0" t="s">
        <v>19</v>
      </c>
      <c r="AE2027" s="0" t="s">
        <v>61</v>
      </c>
      <c r="AF2027" s="0" t="s">
        <v>22</v>
      </c>
      <c r="AG2027" s="0" t="s">
        <v>22</v>
      </c>
      <c r="AH2027" s="0" t="s">
        <v>22</v>
      </c>
      <c r="AI2027" s="0" t="s">
        <v>22</v>
      </c>
      <c r="AJ2027" s="0" t="s">
        <v>3622</v>
      </c>
      <c r="AK2027" s="0" t="s">
        <v>3622</v>
      </c>
    </row>
    <row customHeight="1" ht="11.25">
      <c r="A2028" s="0" t="s">
        <v>22</v>
      </c>
      <c r="B2028" s="0" t="s">
        <v>48</v>
      </c>
      <c r="C2028" s="0" t="s">
        <v>50</v>
      </c>
      <c r="D2028" s="0" t="s">
        <v>22</v>
      </c>
      <c r="E2028" s="0" t="s">
        <v>1540</v>
      </c>
      <c r="F2028" s="0" t="s">
        <v>1257</v>
      </c>
      <c r="G2028" s="0" t="s">
        <v>195</v>
      </c>
      <c r="H2028" s="0" t="s">
        <v>195</v>
      </c>
      <c r="I2028" s="0" t="s">
        <v>196</v>
      </c>
      <c r="J2028" s="0" t="s">
        <v>1541</v>
      </c>
      <c r="K2028" s="0" t="s">
        <v>1542</v>
      </c>
      <c r="L2028" s="0" t="s">
        <v>1543</v>
      </c>
      <c r="M2028" s="0" t="s">
        <v>1261</v>
      </c>
      <c r="N2028" s="0" t="s">
        <v>98</v>
      </c>
      <c r="O2028" s="0" t="s">
        <v>195</v>
      </c>
      <c r="P2028" s="0" t="s">
        <v>195</v>
      </c>
      <c r="Q2028" s="0" t="s">
        <v>196</v>
      </c>
      <c r="R2028" s="0" t="s">
        <v>1541</v>
      </c>
      <c r="S2028" s="0" t="s">
        <v>1542</v>
      </c>
      <c r="T2028" s="0" t="s">
        <v>3604</v>
      </c>
      <c r="U2028" s="0" t="s">
        <v>3605</v>
      </c>
      <c r="V2028" s="0" t="s">
        <v>3606</v>
      </c>
      <c r="W2028" s="0" t="s">
        <v>3607</v>
      </c>
      <c r="X2028" s="0" t="s">
        <v>3608</v>
      </c>
      <c r="Y2028" s="0" t="s">
        <v>3605</v>
      </c>
      <c r="Z2028" s="0" t="s">
        <v>7041</v>
      </c>
      <c r="AA2028" s="0" t="s">
        <v>7042</v>
      </c>
      <c r="AB2028" s="0" t="s">
        <v>7043</v>
      </c>
      <c r="AC2028" s="0" t="s">
        <v>19</v>
      </c>
      <c r="AD2028" s="0" t="s">
        <v>19</v>
      </c>
      <c r="AE2028" s="0" t="s">
        <v>61</v>
      </c>
      <c r="AF2028" s="0" t="s">
        <v>22</v>
      </c>
      <c r="AG2028" s="0" t="s">
        <v>22</v>
      </c>
      <c r="AH2028" s="0" t="s">
        <v>22</v>
      </c>
      <c r="AI2028" s="0" t="s">
        <v>22</v>
      </c>
      <c r="AJ2028" s="0" t="s">
        <v>3622</v>
      </c>
      <c r="AK2028" s="0" t="s">
        <v>3622</v>
      </c>
    </row>
    <row customHeight="1" ht="11.25">
      <c r="A2029" s="0" t="s">
        <v>22</v>
      </c>
      <c r="B2029" s="0" t="s">
        <v>48</v>
      </c>
      <c r="C2029" s="0" t="s">
        <v>50</v>
      </c>
      <c r="D2029" s="0" t="s">
        <v>22</v>
      </c>
      <c r="E2029" s="0" t="s">
        <v>1540</v>
      </c>
      <c r="F2029" s="0" t="s">
        <v>1257</v>
      </c>
      <c r="G2029" s="0" t="s">
        <v>195</v>
      </c>
      <c r="H2029" s="0" t="s">
        <v>195</v>
      </c>
      <c r="I2029" s="0" t="s">
        <v>196</v>
      </c>
      <c r="J2029" s="0" t="s">
        <v>1541</v>
      </c>
      <c r="K2029" s="0" t="s">
        <v>1542</v>
      </c>
      <c r="L2029" s="0" t="s">
        <v>1543</v>
      </c>
      <c r="M2029" s="0" t="s">
        <v>1261</v>
      </c>
      <c r="N2029" s="0" t="s">
        <v>98</v>
      </c>
      <c r="O2029" s="0" t="s">
        <v>195</v>
      </c>
      <c r="P2029" s="0" t="s">
        <v>195</v>
      </c>
      <c r="Q2029" s="0" t="s">
        <v>196</v>
      </c>
      <c r="R2029" s="0" t="s">
        <v>1541</v>
      </c>
      <c r="S2029" s="0" t="s">
        <v>1542</v>
      </c>
      <c r="T2029" s="0" t="s">
        <v>3604</v>
      </c>
      <c r="U2029" s="0" t="s">
        <v>3605</v>
      </c>
      <c r="V2029" s="0" t="s">
        <v>3606</v>
      </c>
      <c r="W2029" s="0" t="s">
        <v>3607</v>
      </c>
      <c r="X2029" s="0" t="s">
        <v>3608</v>
      </c>
      <c r="Y2029" s="0" t="s">
        <v>3605</v>
      </c>
      <c r="Z2029" s="0" t="s">
        <v>7041</v>
      </c>
      <c r="AA2029" s="0" t="s">
        <v>7042</v>
      </c>
      <c r="AB2029" s="0" t="s">
        <v>7043</v>
      </c>
      <c r="AC2029" s="0" t="s">
        <v>19</v>
      </c>
      <c r="AD2029" s="0" t="s">
        <v>19</v>
      </c>
      <c r="AE2029" s="0" t="s">
        <v>61</v>
      </c>
      <c r="AF2029" s="0" t="s">
        <v>22</v>
      </c>
      <c r="AG2029" s="0" t="s">
        <v>22</v>
      </c>
      <c r="AH2029" s="0" t="s">
        <v>22</v>
      </c>
      <c r="AI2029" s="0" t="s">
        <v>22</v>
      </c>
      <c r="AJ2029" s="0" t="s">
        <v>3622</v>
      </c>
      <c r="AK2029" s="0" t="s">
        <v>3622</v>
      </c>
    </row>
    <row customHeight="1" ht="11.25">
      <c r="A2030" s="0" t="s">
        <v>22</v>
      </c>
      <c r="B2030" s="0" t="s">
        <v>48</v>
      </c>
      <c r="C2030" s="0" t="s">
        <v>50</v>
      </c>
      <c r="D2030" s="0" t="s">
        <v>22</v>
      </c>
      <c r="E2030" s="0" t="s">
        <v>7044</v>
      </c>
      <c r="F2030" s="0" t="s">
        <v>1257</v>
      </c>
      <c r="G2030" s="0" t="s">
        <v>3548</v>
      </c>
      <c r="H2030" s="0" t="s">
        <v>3548</v>
      </c>
      <c r="I2030" s="0" t="s">
        <v>3549</v>
      </c>
      <c r="J2030" s="0" t="s">
        <v>7045</v>
      </c>
      <c r="K2030" s="0" t="s">
        <v>7046</v>
      </c>
      <c r="L2030" s="0" t="s">
        <v>7047</v>
      </c>
      <c r="M2030" s="0" t="s">
        <v>7048</v>
      </c>
      <c r="N2030" s="0" t="s">
        <v>98</v>
      </c>
      <c r="O2030" s="0" t="s">
        <v>3548</v>
      </c>
      <c r="P2030" s="0" t="s">
        <v>3548</v>
      </c>
      <c r="Q2030" s="0" t="s">
        <v>3549</v>
      </c>
      <c r="R2030" s="0" t="s">
        <v>7045</v>
      </c>
      <c r="S2030" s="0" t="s">
        <v>7046</v>
      </c>
      <c r="T2030" s="0" t="s">
        <v>3604</v>
      </c>
      <c r="U2030" s="0" t="s">
        <v>3605</v>
      </c>
      <c r="V2030" s="0" t="s">
        <v>3606</v>
      </c>
      <c r="W2030" s="0" t="s">
        <v>3607</v>
      </c>
      <c r="X2030" s="0" t="s">
        <v>3608</v>
      </c>
      <c r="Y2030" s="0" t="s">
        <v>3605</v>
      </c>
      <c r="Z2030" s="0" t="s">
        <v>7049</v>
      </c>
      <c r="AA2030" s="0" t="s">
        <v>7050</v>
      </c>
      <c r="AB2030" s="0" t="s">
        <v>7051</v>
      </c>
      <c r="AC2030" s="0" t="s">
        <v>19</v>
      </c>
      <c r="AD2030" s="0" t="s">
        <v>19</v>
      </c>
      <c r="AE2030" s="0" t="s">
        <v>61</v>
      </c>
      <c r="AF2030" s="0" t="s">
        <v>22</v>
      </c>
      <c r="AG2030" s="0" t="s">
        <v>22</v>
      </c>
      <c r="AH2030" s="0" t="s">
        <v>22</v>
      </c>
      <c r="AI2030" s="0" t="s">
        <v>22</v>
      </c>
      <c r="AJ2030" s="0" t="s">
        <v>3622</v>
      </c>
      <c r="AK2030" s="0" t="s">
        <v>3622</v>
      </c>
    </row>
    <row customHeight="1" ht="11.25">
      <c r="A2031" s="0" t="s">
        <v>22</v>
      </c>
      <c r="B2031" s="0" t="s">
        <v>48</v>
      </c>
      <c r="C2031" s="0" t="s">
        <v>50</v>
      </c>
      <c r="D2031" s="0" t="s">
        <v>22</v>
      </c>
      <c r="E2031" s="0" t="s">
        <v>7044</v>
      </c>
      <c r="F2031" s="0" t="s">
        <v>1257</v>
      </c>
      <c r="G2031" s="0" t="s">
        <v>3548</v>
      </c>
      <c r="H2031" s="0" t="s">
        <v>3548</v>
      </c>
      <c r="I2031" s="0" t="s">
        <v>3549</v>
      </c>
      <c r="J2031" s="0" t="s">
        <v>7045</v>
      </c>
      <c r="K2031" s="0" t="s">
        <v>7046</v>
      </c>
      <c r="L2031" s="0" t="s">
        <v>7047</v>
      </c>
      <c r="M2031" s="0" t="s">
        <v>7048</v>
      </c>
      <c r="N2031" s="0" t="s">
        <v>98</v>
      </c>
      <c r="O2031" s="0" t="s">
        <v>3548</v>
      </c>
      <c r="P2031" s="0" t="s">
        <v>3548</v>
      </c>
      <c r="Q2031" s="0" t="s">
        <v>3549</v>
      </c>
      <c r="R2031" s="0" t="s">
        <v>7045</v>
      </c>
      <c r="S2031" s="0" t="s">
        <v>7046</v>
      </c>
      <c r="T2031" s="0" t="s">
        <v>3604</v>
      </c>
      <c r="U2031" s="0" t="s">
        <v>3605</v>
      </c>
      <c r="V2031" s="0" t="s">
        <v>3606</v>
      </c>
      <c r="W2031" s="0" t="s">
        <v>3607</v>
      </c>
      <c r="X2031" s="0" t="s">
        <v>3608</v>
      </c>
      <c r="Y2031" s="0" t="s">
        <v>3605</v>
      </c>
      <c r="Z2031" s="0" t="s">
        <v>7049</v>
      </c>
      <c r="AA2031" s="0" t="s">
        <v>7050</v>
      </c>
      <c r="AB2031" s="0" t="s">
        <v>7051</v>
      </c>
      <c r="AC2031" s="0" t="s">
        <v>19</v>
      </c>
      <c r="AD2031" s="0" t="s">
        <v>19</v>
      </c>
      <c r="AE2031" s="0" t="s">
        <v>61</v>
      </c>
      <c r="AF2031" s="0" t="s">
        <v>22</v>
      </c>
      <c r="AG2031" s="0" t="s">
        <v>22</v>
      </c>
      <c r="AH2031" s="0" t="s">
        <v>22</v>
      </c>
      <c r="AI2031" s="0" t="s">
        <v>22</v>
      </c>
      <c r="AJ2031" s="0" t="s">
        <v>3622</v>
      </c>
      <c r="AK2031" s="0" t="s">
        <v>3622</v>
      </c>
    </row>
    <row customHeight="1" ht="11.25">
      <c r="A2032" s="0" t="s">
        <v>22</v>
      </c>
      <c r="B2032" s="0" t="s">
        <v>48</v>
      </c>
      <c r="C2032" s="0" t="s">
        <v>50</v>
      </c>
      <c r="D2032" s="0" t="s">
        <v>22</v>
      </c>
      <c r="E2032" s="0" t="s">
        <v>7052</v>
      </c>
      <c r="F2032" s="0" t="s">
        <v>1257</v>
      </c>
      <c r="G2032" s="0" t="s">
        <v>3550</v>
      </c>
      <c r="H2032" s="0" t="s">
        <v>3550</v>
      </c>
      <c r="I2032" s="0" t="s">
        <v>3551</v>
      </c>
      <c r="J2032" s="0" t="s">
        <v>5118</v>
      </c>
      <c r="K2032" s="0" t="s">
        <v>5119</v>
      </c>
      <c r="L2032" s="0" t="s">
        <v>7053</v>
      </c>
      <c r="M2032" s="0" t="s">
        <v>1261</v>
      </c>
      <c r="N2032" s="0" t="s">
        <v>98</v>
      </c>
      <c r="O2032" s="0" t="s">
        <v>3550</v>
      </c>
      <c r="P2032" s="0" t="s">
        <v>3550</v>
      </c>
      <c r="Q2032" s="0" t="s">
        <v>3551</v>
      </c>
      <c r="R2032" s="0" t="s">
        <v>5118</v>
      </c>
      <c r="S2032" s="0" t="s">
        <v>5119</v>
      </c>
      <c r="T2032" s="0" t="s">
        <v>3604</v>
      </c>
      <c r="U2032" s="0" t="s">
        <v>3605</v>
      </c>
      <c r="V2032" s="0" t="s">
        <v>3606</v>
      </c>
      <c r="W2032" s="0" t="s">
        <v>3607</v>
      </c>
      <c r="X2032" s="0" t="s">
        <v>3754</v>
      </c>
      <c r="Y2032" s="0" t="s">
        <v>3733</v>
      </c>
      <c r="Z2032" s="0" t="s">
        <v>1261</v>
      </c>
      <c r="AA2032" s="0" t="s">
        <v>7054</v>
      </c>
      <c r="AB2032" s="0" t="s">
        <v>7055</v>
      </c>
      <c r="AC2032" s="0" t="s">
        <v>19</v>
      </c>
      <c r="AD2032" s="0" t="s">
        <v>19</v>
      </c>
      <c r="AE2032" s="0" t="s">
        <v>61</v>
      </c>
      <c r="AF2032" s="0" t="s">
        <v>22</v>
      </c>
      <c r="AG2032" s="0" t="s">
        <v>22</v>
      </c>
      <c r="AH2032" s="0" t="s">
        <v>22</v>
      </c>
      <c r="AI2032" s="0" t="s">
        <v>22</v>
      </c>
      <c r="AJ2032" s="0" t="s">
        <v>3622</v>
      </c>
      <c r="AK2032" s="0" t="s">
        <v>3622</v>
      </c>
    </row>
    <row customHeight="1" ht="11.25">
      <c r="A2033" s="0" t="s">
        <v>22</v>
      </c>
      <c r="B2033" s="0" t="s">
        <v>48</v>
      </c>
      <c r="C2033" s="0" t="s">
        <v>50</v>
      </c>
      <c r="D2033" s="0" t="s">
        <v>22</v>
      </c>
      <c r="E2033" s="0" t="s">
        <v>7052</v>
      </c>
      <c r="F2033" s="0" t="s">
        <v>1257</v>
      </c>
      <c r="G2033" s="0" t="s">
        <v>162</v>
      </c>
      <c r="H2033" s="0" t="s">
        <v>162</v>
      </c>
      <c r="I2033" s="0" t="s">
        <v>163</v>
      </c>
      <c r="J2033" s="0" t="s">
        <v>5118</v>
      </c>
      <c r="K2033" s="0" t="s">
        <v>5127</v>
      </c>
      <c r="L2033" s="0" t="s">
        <v>7053</v>
      </c>
      <c r="M2033" s="0" t="s">
        <v>1261</v>
      </c>
      <c r="N2033" s="0" t="s">
        <v>98</v>
      </c>
      <c r="O2033" s="0" t="s">
        <v>162</v>
      </c>
      <c r="P2033" s="0" t="s">
        <v>162</v>
      </c>
      <c r="Q2033" s="0" t="s">
        <v>163</v>
      </c>
      <c r="R2033" s="0" t="s">
        <v>5118</v>
      </c>
      <c r="S2033" s="0" t="s">
        <v>5127</v>
      </c>
      <c r="T2033" s="0" t="s">
        <v>3604</v>
      </c>
      <c r="U2033" s="0" t="s">
        <v>3605</v>
      </c>
      <c r="V2033" s="0" t="s">
        <v>3606</v>
      </c>
      <c r="W2033" s="0" t="s">
        <v>3607</v>
      </c>
      <c r="X2033" s="0" t="s">
        <v>3754</v>
      </c>
      <c r="Y2033" s="0" t="s">
        <v>3733</v>
      </c>
      <c r="Z2033" s="0" t="s">
        <v>1261</v>
      </c>
      <c r="AA2033" s="0" t="s">
        <v>7054</v>
      </c>
      <c r="AB2033" s="0" t="s">
        <v>7055</v>
      </c>
      <c r="AC2033" s="0" t="s">
        <v>19</v>
      </c>
      <c r="AD2033" s="0" t="s">
        <v>19</v>
      </c>
      <c r="AE2033" s="0" t="s">
        <v>61</v>
      </c>
      <c r="AF2033" s="0" t="s">
        <v>22</v>
      </c>
      <c r="AG2033" s="0" t="s">
        <v>22</v>
      </c>
      <c r="AH2033" s="0" t="s">
        <v>22</v>
      </c>
      <c r="AI2033" s="0" t="s">
        <v>22</v>
      </c>
      <c r="AJ2033" s="0" t="s">
        <v>3622</v>
      </c>
      <c r="AK2033" s="0" t="s">
        <v>3622</v>
      </c>
    </row>
    <row customHeight="1" ht="11.25">
      <c r="A2034" s="0" t="s">
        <v>22</v>
      </c>
      <c r="B2034" s="0" t="s">
        <v>48</v>
      </c>
      <c r="C2034" s="0" t="s">
        <v>50</v>
      </c>
      <c r="D2034" s="0" t="s">
        <v>22</v>
      </c>
      <c r="E2034" s="0" t="s">
        <v>7056</v>
      </c>
      <c r="F2034" s="0" t="s">
        <v>1257</v>
      </c>
      <c r="G2034" s="0" t="s">
        <v>185</v>
      </c>
      <c r="H2034" s="0" t="s">
        <v>185</v>
      </c>
      <c r="I2034" s="0" t="s">
        <v>186</v>
      </c>
      <c r="J2034" s="0" t="s">
        <v>3853</v>
      </c>
      <c r="K2034" s="0" t="s">
        <v>3854</v>
      </c>
      <c r="L2034" s="0" t="s">
        <v>7057</v>
      </c>
      <c r="M2034" s="0" t="s">
        <v>1261</v>
      </c>
      <c r="N2034" s="0" t="s">
        <v>98</v>
      </c>
      <c r="O2034" s="0" t="s">
        <v>185</v>
      </c>
      <c r="P2034" s="0" t="s">
        <v>185</v>
      </c>
      <c r="Q2034" s="0" t="s">
        <v>186</v>
      </c>
      <c r="R2034" s="0" t="s">
        <v>3853</v>
      </c>
      <c r="S2034" s="0" t="s">
        <v>3854</v>
      </c>
      <c r="T2034" s="0" t="s">
        <v>3604</v>
      </c>
      <c r="U2034" s="0" t="s">
        <v>3605</v>
      </c>
      <c r="V2034" s="0" t="s">
        <v>3606</v>
      </c>
      <c r="W2034" s="0" t="s">
        <v>3607</v>
      </c>
      <c r="X2034" s="0" t="s">
        <v>3608</v>
      </c>
      <c r="Y2034" s="0" t="s">
        <v>3605</v>
      </c>
      <c r="Z2034" s="0" t="s">
        <v>7058</v>
      </c>
      <c r="AA2034" s="0" t="s">
        <v>4014</v>
      </c>
      <c r="AB2034" s="0" t="s">
        <v>7059</v>
      </c>
      <c r="AC2034" s="0" t="s">
        <v>19</v>
      </c>
      <c r="AD2034" s="0" t="s">
        <v>19</v>
      </c>
      <c r="AE2034" s="0" t="s">
        <v>61</v>
      </c>
      <c r="AF2034" s="0" t="s">
        <v>22</v>
      </c>
      <c r="AG2034" s="0" t="s">
        <v>22</v>
      </c>
      <c r="AH2034" s="0" t="s">
        <v>22</v>
      </c>
      <c r="AI2034" s="0" t="s">
        <v>22</v>
      </c>
      <c r="AJ2034" s="0" t="s">
        <v>3622</v>
      </c>
      <c r="AK2034" s="0" t="s">
        <v>3622</v>
      </c>
    </row>
    <row customHeight="1" ht="11.25">
      <c r="A2035" s="0" t="s">
        <v>22</v>
      </c>
      <c r="B2035" s="0" t="s">
        <v>48</v>
      </c>
      <c r="C2035" s="0" t="s">
        <v>50</v>
      </c>
      <c r="D2035" s="0" t="s">
        <v>22</v>
      </c>
      <c r="E2035" s="0" t="s">
        <v>7056</v>
      </c>
      <c r="F2035" s="0" t="s">
        <v>1257</v>
      </c>
      <c r="G2035" s="0" t="s">
        <v>185</v>
      </c>
      <c r="H2035" s="0" t="s">
        <v>185</v>
      </c>
      <c r="I2035" s="0" t="s">
        <v>186</v>
      </c>
      <c r="J2035" s="0" t="s">
        <v>3853</v>
      </c>
      <c r="K2035" s="0" t="s">
        <v>3854</v>
      </c>
      <c r="L2035" s="0" t="s">
        <v>7057</v>
      </c>
      <c r="M2035" s="0" t="s">
        <v>1261</v>
      </c>
      <c r="N2035" s="0" t="s">
        <v>98</v>
      </c>
      <c r="O2035" s="0" t="s">
        <v>185</v>
      </c>
      <c r="P2035" s="0" t="s">
        <v>185</v>
      </c>
      <c r="Q2035" s="0" t="s">
        <v>186</v>
      </c>
      <c r="R2035" s="0" t="s">
        <v>3853</v>
      </c>
      <c r="S2035" s="0" t="s">
        <v>3854</v>
      </c>
      <c r="T2035" s="0" t="s">
        <v>3604</v>
      </c>
      <c r="U2035" s="0" t="s">
        <v>3605</v>
      </c>
      <c r="V2035" s="0" t="s">
        <v>3606</v>
      </c>
      <c r="W2035" s="0" t="s">
        <v>3607</v>
      </c>
      <c r="X2035" s="0" t="s">
        <v>3608</v>
      </c>
      <c r="Y2035" s="0" t="s">
        <v>3605</v>
      </c>
      <c r="Z2035" s="0" t="s">
        <v>7058</v>
      </c>
      <c r="AA2035" s="0" t="s">
        <v>4014</v>
      </c>
      <c r="AB2035" s="0" t="s">
        <v>7059</v>
      </c>
      <c r="AC2035" s="0" t="s">
        <v>19</v>
      </c>
      <c r="AD2035" s="0" t="s">
        <v>19</v>
      </c>
      <c r="AE2035" s="0" t="s">
        <v>61</v>
      </c>
      <c r="AF2035" s="0" t="s">
        <v>22</v>
      </c>
      <c r="AG2035" s="0" t="s">
        <v>22</v>
      </c>
      <c r="AH2035" s="0" t="s">
        <v>22</v>
      </c>
      <c r="AI2035" s="0" t="s">
        <v>22</v>
      </c>
      <c r="AJ2035" s="0" t="s">
        <v>3622</v>
      </c>
      <c r="AK2035" s="0" t="s">
        <v>3622</v>
      </c>
    </row>
    <row customHeight="1" ht="11.25">
      <c r="A2036" s="0" t="s">
        <v>22</v>
      </c>
      <c r="B2036" s="0" t="s">
        <v>48</v>
      </c>
      <c r="C2036" s="0" t="s">
        <v>50</v>
      </c>
      <c r="D2036" s="0" t="s">
        <v>22</v>
      </c>
      <c r="E2036" s="0" t="s">
        <v>7060</v>
      </c>
      <c r="F2036" s="0" t="s">
        <v>1257</v>
      </c>
      <c r="G2036" s="0" t="s">
        <v>112</v>
      </c>
      <c r="H2036" s="0" t="s">
        <v>112</v>
      </c>
      <c r="I2036" s="0" t="s">
        <v>113</v>
      </c>
      <c r="J2036" s="0" t="s">
        <v>5962</v>
      </c>
      <c r="K2036" s="0" t="s">
        <v>5963</v>
      </c>
      <c r="L2036" s="0" t="s">
        <v>7061</v>
      </c>
      <c r="M2036" s="0" t="s">
        <v>976</v>
      </c>
      <c r="N2036" s="0" t="s">
        <v>98</v>
      </c>
      <c r="O2036" s="0" t="s">
        <v>112</v>
      </c>
      <c r="P2036" s="0" t="s">
        <v>112</v>
      </c>
      <c r="Q2036" s="0" t="s">
        <v>113</v>
      </c>
      <c r="R2036" s="0" t="s">
        <v>5962</v>
      </c>
      <c r="S2036" s="0" t="s">
        <v>5963</v>
      </c>
      <c r="T2036" s="0" t="s">
        <v>3604</v>
      </c>
      <c r="U2036" s="0" t="s">
        <v>3707</v>
      </c>
      <c r="V2036" s="0" t="s">
        <v>3726</v>
      </c>
      <c r="W2036" s="0" t="s">
        <v>3607</v>
      </c>
      <c r="X2036" s="0" t="s">
        <v>3700</v>
      </c>
      <c r="Y2036" s="0" t="s">
        <v>3605</v>
      </c>
      <c r="Z2036" s="0" t="s">
        <v>7062</v>
      </c>
      <c r="AA2036" s="0" t="s">
        <v>7063</v>
      </c>
      <c r="AB2036" s="0" t="s">
        <v>7064</v>
      </c>
      <c r="AC2036" s="0" t="s">
        <v>19</v>
      </c>
      <c r="AD2036" s="0" t="s">
        <v>19</v>
      </c>
      <c r="AE2036" s="0" t="s">
        <v>61</v>
      </c>
      <c r="AF2036" s="0" t="s">
        <v>22</v>
      </c>
      <c r="AG2036" s="0" t="s">
        <v>22</v>
      </c>
      <c r="AH2036" s="0" t="s">
        <v>22</v>
      </c>
      <c r="AI2036" s="0" t="s">
        <v>22</v>
      </c>
      <c r="AJ2036" s="0" t="s">
        <v>98</v>
      </c>
      <c r="AK2036" s="0" t="s">
        <v>98</v>
      </c>
    </row>
    <row customHeight="1" ht="11.25">
      <c r="A2037" s="0" t="s">
        <v>22</v>
      </c>
      <c r="B2037" s="0" t="s">
        <v>48</v>
      </c>
      <c r="C2037" s="0" t="s">
        <v>50</v>
      </c>
      <c r="D2037" s="0" t="s">
        <v>22</v>
      </c>
      <c r="E2037" s="0" t="s">
        <v>7060</v>
      </c>
      <c r="F2037" s="0" t="s">
        <v>1257</v>
      </c>
      <c r="G2037" s="0" t="s">
        <v>112</v>
      </c>
      <c r="H2037" s="0" t="s">
        <v>112</v>
      </c>
      <c r="I2037" s="0" t="s">
        <v>113</v>
      </c>
      <c r="J2037" s="0" t="s">
        <v>5962</v>
      </c>
      <c r="K2037" s="0" t="s">
        <v>5963</v>
      </c>
      <c r="L2037" s="0" t="s">
        <v>7061</v>
      </c>
      <c r="M2037" s="0" t="s">
        <v>976</v>
      </c>
      <c r="N2037" s="0" t="s">
        <v>98</v>
      </c>
      <c r="O2037" s="0" t="s">
        <v>112</v>
      </c>
      <c r="P2037" s="0" t="s">
        <v>112</v>
      </c>
      <c r="Q2037" s="0" t="s">
        <v>113</v>
      </c>
      <c r="R2037" s="0" t="s">
        <v>5962</v>
      </c>
      <c r="S2037" s="0" t="s">
        <v>5963</v>
      </c>
      <c r="T2037" s="0" t="s">
        <v>3604</v>
      </c>
      <c r="U2037" s="0" t="s">
        <v>3707</v>
      </c>
      <c r="V2037" s="0" t="s">
        <v>3726</v>
      </c>
      <c r="W2037" s="0" t="s">
        <v>3607</v>
      </c>
      <c r="X2037" s="0" t="s">
        <v>3700</v>
      </c>
      <c r="Y2037" s="0" t="s">
        <v>3605</v>
      </c>
      <c r="Z2037" s="0" t="s">
        <v>7062</v>
      </c>
      <c r="AA2037" s="0" t="s">
        <v>7063</v>
      </c>
      <c r="AB2037" s="0" t="s">
        <v>7064</v>
      </c>
      <c r="AC2037" s="0" t="s">
        <v>19</v>
      </c>
      <c r="AD2037" s="0" t="s">
        <v>19</v>
      </c>
      <c r="AE2037" s="0" t="s">
        <v>61</v>
      </c>
      <c r="AF2037" s="0" t="s">
        <v>22</v>
      </c>
      <c r="AG2037" s="0" t="s">
        <v>22</v>
      </c>
      <c r="AH2037" s="0" t="s">
        <v>22</v>
      </c>
      <c r="AI2037" s="0" t="s">
        <v>22</v>
      </c>
      <c r="AJ2037" s="0" t="s">
        <v>98</v>
      </c>
      <c r="AK2037" s="0" t="s">
        <v>98</v>
      </c>
    </row>
    <row customHeight="1" ht="11.25">
      <c r="A2038" s="0" t="s">
        <v>22</v>
      </c>
      <c r="B2038" s="0" t="s">
        <v>48</v>
      </c>
      <c r="C2038" s="0" t="s">
        <v>50</v>
      </c>
      <c r="D2038" s="0" t="s">
        <v>22</v>
      </c>
      <c r="E2038" s="0" t="s">
        <v>7065</v>
      </c>
      <c r="F2038" s="0" t="s">
        <v>1257</v>
      </c>
      <c r="G2038" s="0" t="s">
        <v>185</v>
      </c>
      <c r="H2038" s="0" t="s">
        <v>185</v>
      </c>
      <c r="I2038" s="0" t="s">
        <v>186</v>
      </c>
      <c r="J2038" s="0" t="s">
        <v>3780</v>
      </c>
      <c r="K2038" s="0" t="s">
        <v>3781</v>
      </c>
      <c r="L2038" s="0" t="s">
        <v>3782</v>
      </c>
      <c r="M2038" s="0" t="s">
        <v>1261</v>
      </c>
      <c r="N2038" s="0" t="s">
        <v>98</v>
      </c>
      <c r="O2038" s="0" t="s">
        <v>185</v>
      </c>
      <c r="P2038" s="0" t="s">
        <v>185</v>
      </c>
      <c r="Q2038" s="0" t="s">
        <v>186</v>
      </c>
      <c r="R2038" s="0" t="s">
        <v>3780</v>
      </c>
      <c r="S2038" s="0" t="s">
        <v>3781</v>
      </c>
      <c r="T2038" s="0" t="s">
        <v>3604</v>
      </c>
      <c r="U2038" s="0" t="s">
        <v>3605</v>
      </c>
      <c r="V2038" s="0" t="s">
        <v>3606</v>
      </c>
      <c r="W2038" s="0" t="s">
        <v>3607</v>
      </c>
      <c r="X2038" s="0" t="s">
        <v>3608</v>
      </c>
      <c r="Y2038" s="0" t="s">
        <v>3605</v>
      </c>
      <c r="Z2038" s="0" t="s">
        <v>6848</v>
      </c>
      <c r="AA2038" s="0" t="s">
        <v>4014</v>
      </c>
      <c r="AB2038" s="0" t="s">
        <v>7066</v>
      </c>
      <c r="AC2038" s="0" t="s">
        <v>19</v>
      </c>
      <c r="AD2038" s="0" t="s">
        <v>19</v>
      </c>
      <c r="AE2038" s="0" t="s">
        <v>61</v>
      </c>
      <c r="AF2038" s="0" t="s">
        <v>22</v>
      </c>
      <c r="AG2038" s="0" t="s">
        <v>22</v>
      </c>
      <c r="AH2038" s="0" t="s">
        <v>22</v>
      </c>
      <c r="AI2038" s="0" t="s">
        <v>22</v>
      </c>
      <c r="AJ2038" s="0" t="s">
        <v>3622</v>
      </c>
      <c r="AK2038" s="0" t="s">
        <v>3622</v>
      </c>
    </row>
    <row customHeight="1" ht="11.25">
      <c r="A2039" s="0" t="s">
        <v>22</v>
      </c>
      <c r="B2039" s="0" t="s">
        <v>48</v>
      </c>
      <c r="C2039" s="0" t="s">
        <v>50</v>
      </c>
      <c r="D2039" s="0" t="s">
        <v>22</v>
      </c>
      <c r="E2039" s="0" t="s">
        <v>7065</v>
      </c>
      <c r="F2039" s="0" t="s">
        <v>1257</v>
      </c>
      <c r="G2039" s="0" t="s">
        <v>185</v>
      </c>
      <c r="H2039" s="0" t="s">
        <v>185</v>
      </c>
      <c r="I2039" s="0" t="s">
        <v>186</v>
      </c>
      <c r="J2039" s="0" t="s">
        <v>3780</v>
      </c>
      <c r="K2039" s="0" t="s">
        <v>3781</v>
      </c>
      <c r="L2039" s="0" t="s">
        <v>3782</v>
      </c>
      <c r="M2039" s="0" t="s">
        <v>1261</v>
      </c>
      <c r="N2039" s="0" t="s">
        <v>98</v>
      </c>
      <c r="O2039" s="0" t="s">
        <v>185</v>
      </c>
      <c r="P2039" s="0" t="s">
        <v>185</v>
      </c>
      <c r="Q2039" s="0" t="s">
        <v>186</v>
      </c>
      <c r="R2039" s="0" t="s">
        <v>3780</v>
      </c>
      <c r="S2039" s="0" t="s">
        <v>3781</v>
      </c>
      <c r="T2039" s="0" t="s">
        <v>3604</v>
      </c>
      <c r="U2039" s="0" t="s">
        <v>3605</v>
      </c>
      <c r="V2039" s="0" t="s">
        <v>3606</v>
      </c>
      <c r="W2039" s="0" t="s">
        <v>3607</v>
      </c>
      <c r="X2039" s="0" t="s">
        <v>3608</v>
      </c>
      <c r="Y2039" s="0" t="s">
        <v>3605</v>
      </c>
      <c r="Z2039" s="0" t="s">
        <v>6848</v>
      </c>
      <c r="AA2039" s="0" t="s">
        <v>4014</v>
      </c>
      <c r="AB2039" s="0" t="s">
        <v>7066</v>
      </c>
      <c r="AC2039" s="0" t="s">
        <v>19</v>
      </c>
      <c r="AD2039" s="0" t="s">
        <v>19</v>
      </c>
      <c r="AE2039" s="0" t="s">
        <v>61</v>
      </c>
      <c r="AF2039" s="0" t="s">
        <v>22</v>
      </c>
      <c r="AG2039" s="0" t="s">
        <v>22</v>
      </c>
      <c r="AH2039" s="0" t="s">
        <v>22</v>
      </c>
      <c r="AI2039" s="0" t="s">
        <v>22</v>
      </c>
      <c r="AJ2039" s="0" t="s">
        <v>3622</v>
      </c>
      <c r="AK2039" s="0" t="s">
        <v>3622</v>
      </c>
    </row>
    <row customHeight="1" ht="11.25">
      <c r="A2040" s="0" t="s">
        <v>22</v>
      </c>
      <c r="B2040" s="0" t="s">
        <v>48</v>
      </c>
      <c r="C2040" s="0" t="s">
        <v>50</v>
      </c>
      <c r="D2040" s="0" t="s">
        <v>22</v>
      </c>
      <c r="E2040" s="0" t="s">
        <v>7067</v>
      </c>
      <c r="F2040" s="0" t="s">
        <v>1257</v>
      </c>
      <c r="G2040" s="0" t="s">
        <v>162</v>
      </c>
      <c r="H2040" s="0" t="s">
        <v>162</v>
      </c>
      <c r="I2040" s="0" t="s">
        <v>163</v>
      </c>
      <c r="J2040" s="0" t="s">
        <v>7068</v>
      </c>
      <c r="K2040" s="0" t="s">
        <v>7069</v>
      </c>
      <c r="L2040" s="0" t="s">
        <v>976</v>
      </c>
      <c r="M2040" s="0" t="s">
        <v>976</v>
      </c>
      <c r="N2040" s="0" t="s">
        <v>98</v>
      </c>
      <c r="O2040" s="0" t="s">
        <v>162</v>
      </c>
      <c r="P2040" s="0" t="s">
        <v>162</v>
      </c>
      <c r="Q2040" s="0" t="s">
        <v>163</v>
      </c>
      <c r="R2040" s="0" t="s">
        <v>7068</v>
      </c>
      <c r="S2040" s="0" t="s">
        <v>7069</v>
      </c>
      <c r="T2040" s="0" t="s">
        <v>4202</v>
      </c>
      <c r="U2040" s="0" t="s">
        <v>4202</v>
      </c>
      <c r="V2040" s="0" t="s">
        <v>3726</v>
      </c>
      <c r="W2040" s="0" t="s">
        <v>3607</v>
      </c>
      <c r="X2040" s="0" t="s">
        <v>3754</v>
      </c>
      <c r="Y2040" s="0" t="s">
        <v>3733</v>
      </c>
      <c r="Z2040" s="0" t="s">
        <v>1261</v>
      </c>
      <c r="AA2040" s="0" t="s">
        <v>7070</v>
      </c>
      <c r="AB2040" s="0" t="s">
        <v>7071</v>
      </c>
      <c r="AC2040" s="0" t="s">
        <v>19</v>
      </c>
      <c r="AD2040" s="0" t="s">
        <v>19</v>
      </c>
      <c r="AE2040" s="0" t="s">
        <v>61</v>
      </c>
      <c r="AF2040" s="0" t="s">
        <v>22</v>
      </c>
      <c r="AG2040" s="0" t="s">
        <v>22</v>
      </c>
      <c r="AH2040" s="0" t="s">
        <v>22</v>
      </c>
      <c r="AI2040" s="0" t="s">
        <v>22</v>
      </c>
      <c r="AJ2040" s="0" t="s">
        <v>5590</v>
      </c>
      <c r="AK2040" s="0" t="s">
        <v>5590</v>
      </c>
    </row>
    <row customHeight="1" ht="11.25">
      <c r="A2041" s="0" t="s">
        <v>22</v>
      </c>
      <c r="B2041" s="0" t="s">
        <v>48</v>
      </c>
      <c r="C2041" s="0" t="s">
        <v>50</v>
      </c>
      <c r="D2041" s="0" t="s">
        <v>22</v>
      </c>
      <c r="E2041" s="0" t="s">
        <v>7072</v>
      </c>
      <c r="F2041" s="0" t="s">
        <v>1257</v>
      </c>
      <c r="G2041" s="0" t="s">
        <v>162</v>
      </c>
      <c r="H2041" s="0" t="s">
        <v>162</v>
      </c>
      <c r="I2041" s="0" t="s">
        <v>163</v>
      </c>
      <c r="J2041" s="0" t="s">
        <v>7068</v>
      </c>
      <c r="K2041" s="0" t="s">
        <v>7069</v>
      </c>
      <c r="L2041" s="0" t="s">
        <v>976</v>
      </c>
      <c r="M2041" s="0" t="s">
        <v>976</v>
      </c>
      <c r="N2041" s="0" t="s">
        <v>98</v>
      </c>
      <c r="O2041" s="0" t="s">
        <v>162</v>
      </c>
      <c r="P2041" s="0" t="s">
        <v>162</v>
      </c>
      <c r="Q2041" s="0" t="s">
        <v>163</v>
      </c>
      <c r="R2041" s="0" t="s">
        <v>7068</v>
      </c>
      <c r="S2041" s="0" t="s">
        <v>7069</v>
      </c>
      <c r="T2041" s="0" t="s">
        <v>4202</v>
      </c>
      <c r="U2041" s="0" t="s">
        <v>4202</v>
      </c>
      <c r="V2041" s="0" t="s">
        <v>3726</v>
      </c>
      <c r="W2041" s="0" t="s">
        <v>3607</v>
      </c>
      <c r="X2041" s="0" t="s">
        <v>3754</v>
      </c>
      <c r="Y2041" s="0" t="s">
        <v>3733</v>
      </c>
      <c r="Z2041" s="0" t="s">
        <v>1261</v>
      </c>
      <c r="AA2041" s="0" t="s">
        <v>7070</v>
      </c>
      <c r="AB2041" s="0" t="s">
        <v>7071</v>
      </c>
      <c r="AC2041" s="0" t="s">
        <v>19</v>
      </c>
      <c r="AD2041" s="0" t="s">
        <v>19</v>
      </c>
      <c r="AE2041" s="0" t="s">
        <v>61</v>
      </c>
      <c r="AF2041" s="0" t="s">
        <v>22</v>
      </c>
      <c r="AG2041" s="0" t="s">
        <v>22</v>
      </c>
      <c r="AH2041" s="0" t="s">
        <v>22</v>
      </c>
      <c r="AI2041" s="0" t="s">
        <v>22</v>
      </c>
      <c r="AJ2041" s="0" t="s">
        <v>5590</v>
      </c>
      <c r="AK2041" s="0" t="s">
        <v>5590</v>
      </c>
    </row>
    <row customHeight="1" ht="11.25">
      <c r="A2042" s="0" t="s">
        <v>22</v>
      </c>
      <c r="B2042" s="0" t="s">
        <v>48</v>
      </c>
      <c r="C2042" s="0" t="s">
        <v>50</v>
      </c>
      <c r="D2042" s="0" t="s">
        <v>22</v>
      </c>
      <c r="E2042" s="0" t="s">
        <v>7073</v>
      </c>
      <c r="F2042" s="0" t="s">
        <v>1257</v>
      </c>
      <c r="G2042" s="0" t="s">
        <v>3550</v>
      </c>
      <c r="H2042" s="0" t="s">
        <v>3550</v>
      </c>
      <c r="I2042" s="0" t="s">
        <v>3551</v>
      </c>
      <c r="J2042" s="0" t="s">
        <v>6082</v>
      </c>
      <c r="K2042" s="0" t="s">
        <v>6083</v>
      </c>
      <c r="L2042" s="0" t="s">
        <v>7074</v>
      </c>
      <c r="M2042" s="0" t="s">
        <v>1261</v>
      </c>
      <c r="N2042" s="0" t="s">
        <v>98</v>
      </c>
      <c r="O2042" s="0" t="s">
        <v>3550</v>
      </c>
      <c r="P2042" s="0" t="s">
        <v>3550</v>
      </c>
      <c r="Q2042" s="0" t="s">
        <v>3551</v>
      </c>
      <c r="R2042" s="0" t="s">
        <v>6082</v>
      </c>
      <c r="S2042" s="0" t="s">
        <v>6083</v>
      </c>
      <c r="T2042" s="0" t="s">
        <v>3604</v>
      </c>
      <c r="U2042" s="0" t="s">
        <v>3605</v>
      </c>
      <c r="V2042" s="0" t="s">
        <v>3606</v>
      </c>
      <c r="W2042" s="0" t="s">
        <v>3607</v>
      </c>
      <c r="X2042" s="0" t="s">
        <v>3754</v>
      </c>
      <c r="Y2042" s="0" t="s">
        <v>3733</v>
      </c>
      <c r="Z2042" s="0" t="s">
        <v>1261</v>
      </c>
      <c r="AA2042" s="0" t="s">
        <v>7054</v>
      </c>
      <c r="AB2042" s="0" t="s">
        <v>7055</v>
      </c>
      <c r="AC2042" s="0" t="s">
        <v>19</v>
      </c>
      <c r="AD2042" s="0" t="s">
        <v>19</v>
      </c>
      <c r="AE2042" s="0" t="s">
        <v>61</v>
      </c>
      <c r="AF2042" s="0" t="s">
        <v>22</v>
      </c>
      <c r="AG2042" s="0" t="s">
        <v>22</v>
      </c>
      <c r="AH2042" s="0" t="s">
        <v>22</v>
      </c>
      <c r="AI2042" s="0" t="s">
        <v>22</v>
      </c>
      <c r="AJ2042" s="0" t="s">
        <v>3622</v>
      </c>
      <c r="AK2042" s="0" t="s">
        <v>3622</v>
      </c>
    </row>
    <row customHeight="1" ht="11.25">
      <c r="A2043" s="0" t="s">
        <v>22</v>
      </c>
      <c r="B2043" s="0" t="s">
        <v>48</v>
      </c>
      <c r="C2043" s="0" t="s">
        <v>50</v>
      </c>
      <c r="D2043" s="0" t="s">
        <v>22</v>
      </c>
      <c r="E2043" s="0" t="s">
        <v>7073</v>
      </c>
      <c r="F2043" s="0" t="s">
        <v>1257</v>
      </c>
      <c r="G2043" s="0" t="s">
        <v>162</v>
      </c>
      <c r="H2043" s="0" t="s">
        <v>162</v>
      </c>
      <c r="I2043" s="0" t="s">
        <v>163</v>
      </c>
      <c r="J2043" s="0" t="s">
        <v>6082</v>
      </c>
      <c r="K2043" s="0" t="s">
        <v>6087</v>
      </c>
      <c r="L2043" s="0" t="s">
        <v>7074</v>
      </c>
      <c r="M2043" s="0" t="s">
        <v>1261</v>
      </c>
      <c r="N2043" s="0" t="s">
        <v>98</v>
      </c>
      <c r="O2043" s="0" t="s">
        <v>162</v>
      </c>
      <c r="P2043" s="0" t="s">
        <v>162</v>
      </c>
      <c r="Q2043" s="0" t="s">
        <v>163</v>
      </c>
      <c r="R2043" s="0" t="s">
        <v>6082</v>
      </c>
      <c r="S2043" s="0" t="s">
        <v>6087</v>
      </c>
      <c r="T2043" s="0" t="s">
        <v>3604</v>
      </c>
      <c r="U2043" s="0" t="s">
        <v>3605</v>
      </c>
      <c r="V2043" s="0" t="s">
        <v>3606</v>
      </c>
      <c r="W2043" s="0" t="s">
        <v>3607</v>
      </c>
      <c r="X2043" s="0" t="s">
        <v>3754</v>
      </c>
      <c r="Y2043" s="0" t="s">
        <v>3733</v>
      </c>
      <c r="Z2043" s="0" t="s">
        <v>1261</v>
      </c>
      <c r="AA2043" s="0" t="s">
        <v>7054</v>
      </c>
      <c r="AB2043" s="0" t="s">
        <v>7055</v>
      </c>
      <c r="AC2043" s="0" t="s">
        <v>19</v>
      </c>
      <c r="AD2043" s="0" t="s">
        <v>19</v>
      </c>
      <c r="AE2043" s="0" t="s">
        <v>61</v>
      </c>
      <c r="AF2043" s="0" t="s">
        <v>22</v>
      </c>
      <c r="AG2043" s="0" t="s">
        <v>22</v>
      </c>
      <c r="AH2043" s="0" t="s">
        <v>22</v>
      </c>
      <c r="AI2043" s="0" t="s">
        <v>22</v>
      </c>
      <c r="AJ2043" s="0" t="s">
        <v>3622</v>
      </c>
      <c r="AK2043" s="0" t="s">
        <v>3622</v>
      </c>
    </row>
    <row customHeight="1" ht="11.25">
      <c r="A2044" s="0" t="s">
        <v>22</v>
      </c>
      <c r="B2044" s="0" t="s">
        <v>48</v>
      </c>
      <c r="C2044" s="0" t="s">
        <v>50</v>
      </c>
      <c r="D2044" s="0" t="s">
        <v>22</v>
      </c>
      <c r="E2044" s="0" t="s">
        <v>7075</v>
      </c>
      <c r="F2044" s="0" t="s">
        <v>1257</v>
      </c>
      <c r="G2044" s="0" t="s">
        <v>3550</v>
      </c>
      <c r="H2044" s="0" t="s">
        <v>3550</v>
      </c>
      <c r="I2044" s="0" t="s">
        <v>3551</v>
      </c>
      <c r="J2044" s="0" t="s">
        <v>7076</v>
      </c>
      <c r="K2044" s="0" t="s">
        <v>7077</v>
      </c>
      <c r="L2044" s="0" t="s">
        <v>7078</v>
      </c>
      <c r="M2044" s="0" t="s">
        <v>1261</v>
      </c>
      <c r="N2044" s="0" t="s">
        <v>98</v>
      </c>
      <c r="O2044" s="0" t="s">
        <v>3550</v>
      </c>
      <c r="P2044" s="0" t="s">
        <v>3550</v>
      </c>
      <c r="Q2044" s="0" t="s">
        <v>3551</v>
      </c>
      <c r="R2044" s="0" t="s">
        <v>7076</v>
      </c>
      <c r="S2044" s="0" t="s">
        <v>7077</v>
      </c>
      <c r="T2044" s="0" t="s">
        <v>3604</v>
      </c>
      <c r="U2044" s="0" t="s">
        <v>3605</v>
      </c>
      <c r="V2044" s="0" t="s">
        <v>3606</v>
      </c>
      <c r="W2044" s="0" t="s">
        <v>3607</v>
      </c>
      <c r="X2044" s="0" t="s">
        <v>3754</v>
      </c>
      <c r="Y2044" s="0" t="s">
        <v>3733</v>
      </c>
      <c r="Z2044" s="0" t="s">
        <v>1261</v>
      </c>
      <c r="AA2044" s="0" t="s">
        <v>7054</v>
      </c>
      <c r="AB2044" s="0" t="s">
        <v>7079</v>
      </c>
      <c r="AC2044" s="0" t="s">
        <v>19</v>
      </c>
      <c r="AD2044" s="0" t="s">
        <v>19</v>
      </c>
      <c r="AE2044" s="0" t="s">
        <v>61</v>
      </c>
      <c r="AF2044" s="0" t="s">
        <v>22</v>
      </c>
      <c r="AG2044" s="0" t="s">
        <v>22</v>
      </c>
      <c r="AH2044" s="0" t="s">
        <v>22</v>
      </c>
      <c r="AI2044" s="0" t="s">
        <v>22</v>
      </c>
      <c r="AJ2044" s="0" t="s">
        <v>3622</v>
      </c>
      <c r="AK2044" s="0" t="s">
        <v>3622</v>
      </c>
    </row>
    <row customHeight="1" ht="11.25">
      <c r="A2045" s="0" t="s">
        <v>22</v>
      </c>
      <c r="B2045" s="0" t="s">
        <v>48</v>
      </c>
      <c r="C2045" s="0" t="s">
        <v>50</v>
      </c>
      <c r="D2045" s="0" t="s">
        <v>22</v>
      </c>
      <c r="E2045" s="0" t="s">
        <v>7075</v>
      </c>
      <c r="F2045" s="0" t="s">
        <v>1257</v>
      </c>
      <c r="G2045" s="0" t="s">
        <v>162</v>
      </c>
      <c r="H2045" s="0" t="s">
        <v>162</v>
      </c>
      <c r="I2045" s="0" t="s">
        <v>163</v>
      </c>
      <c r="J2045" s="0" t="s">
        <v>7076</v>
      </c>
      <c r="K2045" s="0" t="s">
        <v>7080</v>
      </c>
      <c r="L2045" s="0" t="s">
        <v>7078</v>
      </c>
      <c r="M2045" s="0" t="s">
        <v>1261</v>
      </c>
      <c r="N2045" s="0" t="s">
        <v>98</v>
      </c>
      <c r="O2045" s="0" t="s">
        <v>162</v>
      </c>
      <c r="P2045" s="0" t="s">
        <v>162</v>
      </c>
      <c r="Q2045" s="0" t="s">
        <v>163</v>
      </c>
      <c r="R2045" s="0" t="s">
        <v>7076</v>
      </c>
      <c r="S2045" s="0" t="s">
        <v>7080</v>
      </c>
      <c r="T2045" s="0" t="s">
        <v>3604</v>
      </c>
      <c r="U2045" s="0" t="s">
        <v>3605</v>
      </c>
      <c r="V2045" s="0" t="s">
        <v>3606</v>
      </c>
      <c r="W2045" s="0" t="s">
        <v>3607</v>
      </c>
      <c r="X2045" s="0" t="s">
        <v>3754</v>
      </c>
      <c r="Y2045" s="0" t="s">
        <v>3733</v>
      </c>
      <c r="Z2045" s="0" t="s">
        <v>1261</v>
      </c>
      <c r="AA2045" s="0" t="s">
        <v>7054</v>
      </c>
      <c r="AB2045" s="0" t="s">
        <v>7079</v>
      </c>
      <c r="AC2045" s="0" t="s">
        <v>19</v>
      </c>
      <c r="AD2045" s="0" t="s">
        <v>19</v>
      </c>
      <c r="AE2045" s="0" t="s">
        <v>61</v>
      </c>
      <c r="AF2045" s="0" t="s">
        <v>22</v>
      </c>
      <c r="AG2045" s="0" t="s">
        <v>22</v>
      </c>
      <c r="AH2045" s="0" t="s">
        <v>22</v>
      </c>
      <c r="AI2045" s="0" t="s">
        <v>22</v>
      </c>
      <c r="AJ2045" s="0" t="s">
        <v>3622</v>
      </c>
      <c r="AK2045" s="0" t="s">
        <v>3622</v>
      </c>
    </row>
    <row customHeight="1" ht="11.25">
      <c r="A2046" s="0" t="s">
        <v>22</v>
      </c>
      <c r="B2046" s="0" t="s">
        <v>48</v>
      </c>
      <c r="C2046" s="0" t="s">
        <v>50</v>
      </c>
      <c r="D2046" s="0" t="s">
        <v>22</v>
      </c>
      <c r="E2046" s="0" t="s">
        <v>7081</v>
      </c>
      <c r="F2046" s="0" t="s">
        <v>1257</v>
      </c>
      <c r="G2046" s="0" t="s">
        <v>3550</v>
      </c>
      <c r="H2046" s="0" t="s">
        <v>3550</v>
      </c>
      <c r="I2046" s="0" t="s">
        <v>3551</v>
      </c>
      <c r="J2046" s="0" t="s">
        <v>7082</v>
      </c>
      <c r="K2046" s="0" t="s">
        <v>7083</v>
      </c>
      <c r="L2046" s="0" t="s">
        <v>7084</v>
      </c>
      <c r="M2046" s="0" t="s">
        <v>1261</v>
      </c>
      <c r="N2046" s="0" t="s">
        <v>98</v>
      </c>
      <c r="O2046" s="0" t="s">
        <v>3550</v>
      </c>
      <c r="P2046" s="0" t="s">
        <v>3550</v>
      </c>
      <c r="Q2046" s="0" t="s">
        <v>3551</v>
      </c>
      <c r="R2046" s="0" t="s">
        <v>7082</v>
      </c>
      <c r="S2046" s="0" t="s">
        <v>7083</v>
      </c>
      <c r="T2046" s="0" t="s">
        <v>3604</v>
      </c>
      <c r="U2046" s="0" t="s">
        <v>3605</v>
      </c>
      <c r="V2046" s="0" t="s">
        <v>3606</v>
      </c>
      <c r="W2046" s="0" t="s">
        <v>3607</v>
      </c>
      <c r="X2046" s="0" t="s">
        <v>3754</v>
      </c>
      <c r="Y2046" s="0" t="s">
        <v>3733</v>
      </c>
      <c r="Z2046" s="0" t="s">
        <v>1261</v>
      </c>
      <c r="AA2046" s="0" t="s">
        <v>7054</v>
      </c>
      <c r="AB2046" s="0" t="s">
        <v>7055</v>
      </c>
      <c r="AC2046" s="0" t="s">
        <v>19</v>
      </c>
      <c r="AD2046" s="0" t="s">
        <v>19</v>
      </c>
      <c r="AE2046" s="0" t="s">
        <v>61</v>
      </c>
      <c r="AF2046" s="0" t="s">
        <v>22</v>
      </c>
      <c r="AG2046" s="0" t="s">
        <v>22</v>
      </c>
      <c r="AH2046" s="0" t="s">
        <v>22</v>
      </c>
      <c r="AI2046" s="0" t="s">
        <v>22</v>
      </c>
      <c r="AJ2046" s="0" t="s">
        <v>3622</v>
      </c>
      <c r="AK2046" s="0" t="s">
        <v>3622</v>
      </c>
    </row>
    <row customHeight="1" ht="11.25">
      <c r="A2047" s="0" t="s">
        <v>22</v>
      </c>
      <c r="B2047" s="0" t="s">
        <v>48</v>
      </c>
      <c r="C2047" s="0" t="s">
        <v>50</v>
      </c>
      <c r="D2047" s="0" t="s">
        <v>22</v>
      </c>
      <c r="E2047" s="0" t="s">
        <v>7081</v>
      </c>
      <c r="F2047" s="0" t="s">
        <v>1257</v>
      </c>
      <c r="G2047" s="0" t="s">
        <v>162</v>
      </c>
      <c r="H2047" s="0" t="s">
        <v>162</v>
      </c>
      <c r="I2047" s="0" t="s">
        <v>163</v>
      </c>
      <c r="J2047" s="0" t="s">
        <v>7082</v>
      </c>
      <c r="K2047" s="0" t="s">
        <v>7085</v>
      </c>
      <c r="L2047" s="0" t="s">
        <v>7084</v>
      </c>
      <c r="M2047" s="0" t="s">
        <v>1261</v>
      </c>
      <c r="N2047" s="0" t="s">
        <v>98</v>
      </c>
      <c r="O2047" s="0" t="s">
        <v>162</v>
      </c>
      <c r="P2047" s="0" t="s">
        <v>162</v>
      </c>
      <c r="Q2047" s="0" t="s">
        <v>163</v>
      </c>
      <c r="R2047" s="0" t="s">
        <v>7082</v>
      </c>
      <c r="S2047" s="0" t="s">
        <v>7085</v>
      </c>
      <c r="T2047" s="0" t="s">
        <v>3604</v>
      </c>
      <c r="U2047" s="0" t="s">
        <v>3605</v>
      </c>
      <c r="V2047" s="0" t="s">
        <v>3606</v>
      </c>
      <c r="W2047" s="0" t="s">
        <v>3607</v>
      </c>
      <c r="X2047" s="0" t="s">
        <v>3754</v>
      </c>
      <c r="Y2047" s="0" t="s">
        <v>3733</v>
      </c>
      <c r="Z2047" s="0" t="s">
        <v>1261</v>
      </c>
      <c r="AA2047" s="0" t="s">
        <v>7054</v>
      </c>
      <c r="AB2047" s="0" t="s">
        <v>7055</v>
      </c>
      <c r="AC2047" s="0" t="s">
        <v>19</v>
      </c>
      <c r="AD2047" s="0" t="s">
        <v>19</v>
      </c>
      <c r="AE2047" s="0" t="s">
        <v>61</v>
      </c>
      <c r="AF2047" s="0" t="s">
        <v>22</v>
      </c>
      <c r="AG2047" s="0" t="s">
        <v>22</v>
      </c>
      <c r="AH2047" s="0" t="s">
        <v>22</v>
      </c>
      <c r="AI2047" s="0" t="s">
        <v>22</v>
      </c>
      <c r="AJ2047" s="0" t="s">
        <v>3622</v>
      </c>
      <c r="AK2047" s="0" t="s">
        <v>3622</v>
      </c>
    </row>
    <row customHeight="1" ht="11.25">
      <c r="A2048" s="0" t="s">
        <v>22</v>
      </c>
      <c r="B2048" s="0" t="s">
        <v>48</v>
      </c>
      <c r="C2048" s="0" t="s">
        <v>50</v>
      </c>
      <c r="D2048" s="0" t="s">
        <v>22</v>
      </c>
      <c r="E2048" s="0" t="s">
        <v>7086</v>
      </c>
      <c r="F2048" s="0" t="s">
        <v>1257</v>
      </c>
      <c r="G2048" s="0" t="s">
        <v>3550</v>
      </c>
      <c r="H2048" s="0" t="s">
        <v>3550</v>
      </c>
      <c r="I2048" s="0" t="s">
        <v>3551</v>
      </c>
      <c r="J2048" s="0" t="s">
        <v>5123</v>
      </c>
      <c r="K2048" s="0" t="s">
        <v>5124</v>
      </c>
      <c r="L2048" s="0" t="s">
        <v>7087</v>
      </c>
      <c r="M2048" s="0" t="s">
        <v>1261</v>
      </c>
      <c r="N2048" s="0" t="s">
        <v>98</v>
      </c>
      <c r="O2048" s="0" t="s">
        <v>3550</v>
      </c>
      <c r="P2048" s="0" t="s">
        <v>3550</v>
      </c>
      <c r="Q2048" s="0" t="s">
        <v>3551</v>
      </c>
      <c r="R2048" s="0" t="s">
        <v>5123</v>
      </c>
      <c r="S2048" s="0" t="s">
        <v>5124</v>
      </c>
      <c r="T2048" s="0" t="s">
        <v>3604</v>
      </c>
      <c r="U2048" s="0" t="s">
        <v>3605</v>
      </c>
      <c r="V2048" s="0" t="s">
        <v>3606</v>
      </c>
      <c r="W2048" s="0" t="s">
        <v>3607</v>
      </c>
      <c r="X2048" s="0" t="s">
        <v>3754</v>
      </c>
      <c r="Y2048" s="0" t="s">
        <v>3733</v>
      </c>
      <c r="Z2048" s="0" t="s">
        <v>1261</v>
      </c>
      <c r="AA2048" s="0" t="s">
        <v>7054</v>
      </c>
      <c r="AB2048" s="0" t="s">
        <v>7079</v>
      </c>
      <c r="AC2048" s="0" t="s">
        <v>19</v>
      </c>
      <c r="AD2048" s="0" t="s">
        <v>19</v>
      </c>
      <c r="AE2048" s="0" t="s">
        <v>61</v>
      </c>
      <c r="AF2048" s="0" t="s">
        <v>22</v>
      </c>
      <c r="AG2048" s="0" t="s">
        <v>22</v>
      </c>
      <c r="AH2048" s="0" t="s">
        <v>22</v>
      </c>
      <c r="AI2048" s="0" t="s">
        <v>22</v>
      </c>
      <c r="AJ2048" s="0" t="s">
        <v>3622</v>
      </c>
      <c r="AK2048" s="0" t="s">
        <v>3622</v>
      </c>
    </row>
    <row customHeight="1" ht="11.25">
      <c r="A2049" s="0" t="s">
        <v>22</v>
      </c>
      <c r="B2049" s="0" t="s">
        <v>48</v>
      </c>
      <c r="C2049" s="0" t="s">
        <v>50</v>
      </c>
      <c r="D2049" s="0" t="s">
        <v>22</v>
      </c>
      <c r="E2049" s="0" t="s">
        <v>7086</v>
      </c>
      <c r="F2049" s="0" t="s">
        <v>1257</v>
      </c>
      <c r="G2049" s="0" t="s">
        <v>162</v>
      </c>
      <c r="H2049" s="0" t="s">
        <v>162</v>
      </c>
      <c r="I2049" s="0" t="s">
        <v>163</v>
      </c>
      <c r="J2049" s="0" t="s">
        <v>5123</v>
      </c>
      <c r="K2049" s="0" t="s">
        <v>5131</v>
      </c>
      <c r="L2049" s="0" t="s">
        <v>7087</v>
      </c>
      <c r="M2049" s="0" t="s">
        <v>1261</v>
      </c>
      <c r="N2049" s="0" t="s">
        <v>98</v>
      </c>
      <c r="O2049" s="0" t="s">
        <v>162</v>
      </c>
      <c r="P2049" s="0" t="s">
        <v>162</v>
      </c>
      <c r="Q2049" s="0" t="s">
        <v>163</v>
      </c>
      <c r="R2049" s="0" t="s">
        <v>5123</v>
      </c>
      <c r="S2049" s="0" t="s">
        <v>5131</v>
      </c>
      <c r="T2049" s="0" t="s">
        <v>3604</v>
      </c>
      <c r="U2049" s="0" t="s">
        <v>3605</v>
      </c>
      <c r="V2049" s="0" t="s">
        <v>3606</v>
      </c>
      <c r="W2049" s="0" t="s">
        <v>3607</v>
      </c>
      <c r="X2049" s="0" t="s">
        <v>3754</v>
      </c>
      <c r="Y2049" s="0" t="s">
        <v>3733</v>
      </c>
      <c r="Z2049" s="0" t="s">
        <v>1261</v>
      </c>
      <c r="AA2049" s="0" t="s">
        <v>7054</v>
      </c>
      <c r="AB2049" s="0" t="s">
        <v>7079</v>
      </c>
      <c r="AC2049" s="0" t="s">
        <v>19</v>
      </c>
      <c r="AD2049" s="0" t="s">
        <v>19</v>
      </c>
      <c r="AE2049" s="0" t="s">
        <v>61</v>
      </c>
      <c r="AF2049" s="0" t="s">
        <v>22</v>
      </c>
      <c r="AG2049" s="0" t="s">
        <v>22</v>
      </c>
      <c r="AH2049" s="0" t="s">
        <v>22</v>
      </c>
      <c r="AI2049" s="0" t="s">
        <v>22</v>
      </c>
      <c r="AJ2049" s="0" t="s">
        <v>3622</v>
      </c>
      <c r="AK2049" s="0" t="s">
        <v>3622</v>
      </c>
    </row>
    <row customHeight="1" ht="11.25">
      <c r="A2050" s="0" t="s">
        <v>22</v>
      </c>
      <c r="B2050" s="0" t="s">
        <v>48</v>
      </c>
      <c r="C2050" s="0" t="s">
        <v>50</v>
      </c>
      <c r="D2050" s="0" t="s">
        <v>22</v>
      </c>
      <c r="E2050" s="0" t="s">
        <v>7088</v>
      </c>
      <c r="F2050" s="0" t="s">
        <v>1257</v>
      </c>
      <c r="G2050" s="0" t="s">
        <v>3550</v>
      </c>
      <c r="H2050" s="0" t="s">
        <v>3550</v>
      </c>
      <c r="I2050" s="0" t="s">
        <v>3551</v>
      </c>
      <c r="J2050" s="0" t="s">
        <v>7089</v>
      </c>
      <c r="K2050" s="0" t="s">
        <v>7090</v>
      </c>
      <c r="L2050" s="0" t="s">
        <v>7091</v>
      </c>
      <c r="M2050" s="0" t="s">
        <v>1261</v>
      </c>
      <c r="N2050" s="0" t="s">
        <v>98</v>
      </c>
      <c r="O2050" s="0" t="s">
        <v>3550</v>
      </c>
      <c r="P2050" s="0" t="s">
        <v>3550</v>
      </c>
      <c r="Q2050" s="0" t="s">
        <v>3551</v>
      </c>
      <c r="R2050" s="0" t="s">
        <v>7089</v>
      </c>
      <c r="S2050" s="0" t="s">
        <v>7090</v>
      </c>
      <c r="T2050" s="0" t="s">
        <v>3604</v>
      </c>
      <c r="U2050" s="0" t="s">
        <v>3605</v>
      </c>
      <c r="V2050" s="0" t="s">
        <v>3606</v>
      </c>
      <c r="W2050" s="0" t="s">
        <v>3607</v>
      </c>
      <c r="X2050" s="0" t="s">
        <v>3754</v>
      </c>
      <c r="Y2050" s="0" t="s">
        <v>3733</v>
      </c>
      <c r="Z2050" s="0" t="s">
        <v>1261</v>
      </c>
      <c r="AA2050" s="0" t="s">
        <v>7054</v>
      </c>
      <c r="AB2050" s="0" t="s">
        <v>7079</v>
      </c>
      <c r="AC2050" s="0" t="s">
        <v>19</v>
      </c>
      <c r="AD2050" s="0" t="s">
        <v>19</v>
      </c>
      <c r="AE2050" s="0" t="s">
        <v>61</v>
      </c>
      <c r="AF2050" s="0" t="s">
        <v>22</v>
      </c>
      <c r="AG2050" s="0" t="s">
        <v>22</v>
      </c>
      <c r="AH2050" s="0" t="s">
        <v>22</v>
      </c>
      <c r="AI2050" s="0" t="s">
        <v>22</v>
      </c>
      <c r="AJ2050" s="0" t="s">
        <v>3622</v>
      </c>
      <c r="AK2050" s="0" t="s">
        <v>3622</v>
      </c>
    </row>
    <row customHeight="1" ht="11.25">
      <c r="A2051" s="0" t="s">
        <v>22</v>
      </c>
      <c r="B2051" s="0" t="s">
        <v>48</v>
      </c>
      <c r="C2051" s="0" t="s">
        <v>50</v>
      </c>
      <c r="D2051" s="0" t="s">
        <v>22</v>
      </c>
      <c r="E2051" s="0" t="s">
        <v>7088</v>
      </c>
      <c r="F2051" s="0" t="s">
        <v>1257</v>
      </c>
      <c r="G2051" s="0" t="s">
        <v>162</v>
      </c>
      <c r="H2051" s="0" t="s">
        <v>162</v>
      </c>
      <c r="I2051" s="0" t="s">
        <v>163</v>
      </c>
      <c r="J2051" s="0" t="s">
        <v>7089</v>
      </c>
      <c r="K2051" s="0" t="s">
        <v>7092</v>
      </c>
      <c r="L2051" s="0" t="s">
        <v>7091</v>
      </c>
      <c r="M2051" s="0" t="s">
        <v>1261</v>
      </c>
      <c r="N2051" s="0" t="s">
        <v>98</v>
      </c>
      <c r="O2051" s="0" t="s">
        <v>162</v>
      </c>
      <c r="P2051" s="0" t="s">
        <v>162</v>
      </c>
      <c r="Q2051" s="0" t="s">
        <v>163</v>
      </c>
      <c r="R2051" s="0" t="s">
        <v>7089</v>
      </c>
      <c r="S2051" s="0" t="s">
        <v>7092</v>
      </c>
      <c r="T2051" s="0" t="s">
        <v>3604</v>
      </c>
      <c r="U2051" s="0" t="s">
        <v>3605</v>
      </c>
      <c r="V2051" s="0" t="s">
        <v>3606</v>
      </c>
      <c r="W2051" s="0" t="s">
        <v>3607</v>
      </c>
      <c r="X2051" s="0" t="s">
        <v>3754</v>
      </c>
      <c r="Y2051" s="0" t="s">
        <v>3733</v>
      </c>
      <c r="Z2051" s="0" t="s">
        <v>1261</v>
      </c>
      <c r="AA2051" s="0" t="s">
        <v>7054</v>
      </c>
      <c r="AB2051" s="0" t="s">
        <v>7079</v>
      </c>
      <c r="AC2051" s="0" t="s">
        <v>19</v>
      </c>
      <c r="AD2051" s="0" t="s">
        <v>19</v>
      </c>
      <c r="AE2051" s="0" t="s">
        <v>61</v>
      </c>
      <c r="AF2051" s="0" t="s">
        <v>22</v>
      </c>
      <c r="AG2051" s="0" t="s">
        <v>22</v>
      </c>
      <c r="AH2051" s="0" t="s">
        <v>22</v>
      </c>
      <c r="AI2051" s="0" t="s">
        <v>22</v>
      </c>
      <c r="AJ2051" s="0" t="s">
        <v>3622</v>
      </c>
      <c r="AK2051" s="0" t="s">
        <v>3622</v>
      </c>
    </row>
    <row customHeight="1" ht="11.25">
      <c r="A2052" s="0" t="s">
        <v>22</v>
      </c>
      <c r="B2052" s="0" t="s">
        <v>48</v>
      </c>
      <c r="C2052" s="0" t="s">
        <v>50</v>
      </c>
      <c r="D2052" s="0" t="s">
        <v>22</v>
      </c>
      <c r="E2052" s="0" t="s">
        <v>7093</v>
      </c>
      <c r="F2052" s="0" t="s">
        <v>1257</v>
      </c>
      <c r="G2052" s="0" t="s">
        <v>3550</v>
      </c>
      <c r="H2052" s="0" t="s">
        <v>3550</v>
      </c>
      <c r="I2052" s="0" t="s">
        <v>3551</v>
      </c>
      <c r="J2052" s="0" t="s">
        <v>6120</v>
      </c>
      <c r="K2052" s="0" t="s">
        <v>6121</v>
      </c>
      <c r="L2052" s="0" t="s">
        <v>7094</v>
      </c>
      <c r="M2052" s="0" t="s">
        <v>1261</v>
      </c>
      <c r="N2052" s="0" t="s">
        <v>98</v>
      </c>
      <c r="O2052" s="0" t="s">
        <v>3550</v>
      </c>
      <c r="P2052" s="0" t="s">
        <v>3550</v>
      </c>
      <c r="Q2052" s="0" t="s">
        <v>3551</v>
      </c>
      <c r="R2052" s="0" t="s">
        <v>6120</v>
      </c>
      <c r="S2052" s="0" t="s">
        <v>6121</v>
      </c>
      <c r="T2052" s="0" t="s">
        <v>3604</v>
      </c>
      <c r="U2052" s="0" t="s">
        <v>3605</v>
      </c>
      <c r="V2052" s="0" t="s">
        <v>3606</v>
      </c>
      <c r="W2052" s="0" t="s">
        <v>3607</v>
      </c>
      <c r="X2052" s="0" t="s">
        <v>3754</v>
      </c>
      <c r="Y2052" s="0" t="s">
        <v>3733</v>
      </c>
      <c r="Z2052" s="0" t="s">
        <v>1261</v>
      </c>
      <c r="AA2052" s="0" t="s">
        <v>7054</v>
      </c>
      <c r="AB2052" s="0" t="s">
        <v>7079</v>
      </c>
      <c r="AC2052" s="0" t="s">
        <v>19</v>
      </c>
      <c r="AD2052" s="0" t="s">
        <v>19</v>
      </c>
      <c r="AE2052" s="0" t="s">
        <v>61</v>
      </c>
      <c r="AF2052" s="0" t="s">
        <v>22</v>
      </c>
      <c r="AG2052" s="0" t="s">
        <v>22</v>
      </c>
      <c r="AH2052" s="0" t="s">
        <v>22</v>
      </c>
      <c r="AI2052" s="0" t="s">
        <v>22</v>
      </c>
      <c r="AJ2052" s="0" t="s">
        <v>3622</v>
      </c>
      <c r="AK2052" s="0" t="s">
        <v>3622</v>
      </c>
    </row>
    <row customHeight="1" ht="11.25">
      <c r="A2053" s="0" t="s">
        <v>22</v>
      </c>
      <c r="B2053" s="0" t="s">
        <v>48</v>
      </c>
      <c r="C2053" s="0" t="s">
        <v>50</v>
      </c>
      <c r="D2053" s="0" t="s">
        <v>22</v>
      </c>
      <c r="E2053" s="0" t="s">
        <v>7093</v>
      </c>
      <c r="F2053" s="0" t="s">
        <v>1257</v>
      </c>
      <c r="G2053" s="0" t="s">
        <v>162</v>
      </c>
      <c r="H2053" s="0" t="s">
        <v>162</v>
      </c>
      <c r="I2053" s="0" t="s">
        <v>163</v>
      </c>
      <c r="J2053" s="0" t="s">
        <v>6120</v>
      </c>
      <c r="K2053" s="0" t="s">
        <v>6125</v>
      </c>
      <c r="L2053" s="0" t="s">
        <v>7094</v>
      </c>
      <c r="M2053" s="0" t="s">
        <v>1261</v>
      </c>
      <c r="N2053" s="0" t="s">
        <v>98</v>
      </c>
      <c r="O2053" s="0" t="s">
        <v>162</v>
      </c>
      <c r="P2053" s="0" t="s">
        <v>162</v>
      </c>
      <c r="Q2053" s="0" t="s">
        <v>163</v>
      </c>
      <c r="R2053" s="0" t="s">
        <v>6120</v>
      </c>
      <c r="S2053" s="0" t="s">
        <v>6125</v>
      </c>
      <c r="T2053" s="0" t="s">
        <v>3604</v>
      </c>
      <c r="U2053" s="0" t="s">
        <v>3605</v>
      </c>
      <c r="V2053" s="0" t="s">
        <v>3606</v>
      </c>
      <c r="W2053" s="0" t="s">
        <v>3607</v>
      </c>
      <c r="X2053" s="0" t="s">
        <v>3754</v>
      </c>
      <c r="Y2053" s="0" t="s">
        <v>3733</v>
      </c>
      <c r="Z2053" s="0" t="s">
        <v>1261</v>
      </c>
      <c r="AA2053" s="0" t="s">
        <v>7054</v>
      </c>
      <c r="AB2053" s="0" t="s">
        <v>7079</v>
      </c>
      <c r="AC2053" s="0" t="s">
        <v>19</v>
      </c>
      <c r="AD2053" s="0" t="s">
        <v>19</v>
      </c>
      <c r="AE2053" s="0" t="s">
        <v>61</v>
      </c>
      <c r="AF2053" s="0" t="s">
        <v>22</v>
      </c>
      <c r="AG2053" s="0" t="s">
        <v>22</v>
      </c>
      <c r="AH2053" s="0" t="s">
        <v>22</v>
      </c>
      <c r="AI2053" s="0" t="s">
        <v>22</v>
      </c>
      <c r="AJ2053" s="0" t="s">
        <v>3622</v>
      </c>
      <c r="AK2053" s="0" t="s">
        <v>3622</v>
      </c>
    </row>
    <row customHeight="1" ht="11.25">
      <c r="A2054" s="0" t="s">
        <v>22</v>
      </c>
      <c r="B2054" s="0" t="s">
        <v>48</v>
      </c>
      <c r="C2054" s="0" t="s">
        <v>50</v>
      </c>
      <c r="D2054" s="0" t="s">
        <v>22</v>
      </c>
      <c r="E2054" s="0" t="s">
        <v>7095</v>
      </c>
      <c r="F2054" s="0" t="s">
        <v>1257</v>
      </c>
      <c r="G2054" s="0" t="s">
        <v>3550</v>
      </c>
      <c r="H2054" s="0" t="s">
        <v>3550</v>
      </c>
      <c r="I2054" s="0" t="s">
        <v>3551</v>
      </c>
      <c r="J2054" s="0" t="s">
        <v>6541</v>
      </c>
      <c r="K2054" s="0" t="s">
        <v>6542</v>
      </c>
      <c r="L2054" s="0" t="s">
        <v>7096</v>
      </c>
      <c r="M2054" s="0" t="s">
        <v>1261</v>
      </c>
      <c r="N2054" s="0" t="s">
        <v>98</v>
      </c>
      <c r="O2054" s="0" t="s">
        <v>3550</v>
      </c>
      <c r="P2054" s="0" t="s">
        <v>3550</v>
      </c>
      <c r="Q2054" s="0" t="s">
        <v>3551</v>
      </c>
      <c r="R2054" s="0" t="s">
        <v>6541</v>
      </c>
      <c r="S2054" s="0" t="s">
        <v>6542</v>
      </c>
      <c r="T2054" s="0" t="s">
        <v>3604</v>
      </c>
      <c r="U2054" s="0" t="s">
        <v>3605</v>
      </c>
      <c r="V2054" s="0" t="s">
        <v>3606</v>
      </c>
      <c r="W2054" s="0" t="s">
        <v>3607</v>
      </c>
      <c r="X2054" s="0" t="s">
        <v>3754</v>
      </c>
      <c r="Y2054" s="0" t="s">
        <v>3733</v>
      </c>
      <c r="Z2054" s="0" t="s">
        <v>1261</v>
      </c>
      <c r="AA2054" s="0" t="s">
        <v>7054</v>
      </c>
      <c r="AB2054" s="0" t="s">
        <v>7055</v>
      </c>
      <c r="AC2054" s="0" t="s">
        <v>19</v>
      </c>
      <c r="AD2054" s="0" t="s">
        <v>19</v>
      </c>
      <c r="AE2054" s="0" t="s">
        <v>61</v>
      </c>
      <c r="AF2054" s="0" t="s">
        <v>22</v>
      </c>
      <c r="AG2054" s="0" t="s">
        <v>22</v>
      </c>
      <c r="AH2054" s="0" t="s">
        <v>22</v>
      </c>
      <c r="AI2054" s="0" t="s">
        <v>22</v>
      </c>
      <c r="AJ2054" s="0" t="s">
        <v>3622</v>
      </c>
      <c r="AK2054" s="0" t="s">
        <v>3622</v>
      </c>
    </row>
    <row customHeight="1" ht="11.25">
      <c r="A2055" s="0" t="s">
        <v>22</v>
      </c>
      <c r="B2055" s="0" t="s">
        <v>48</v>
      </c>
      <c r="C2055" s="0" t="s">
        <v>50</v>
      </c>
      <c r="D2055" s="0" t="s">
        <v>22</v>
      </c>
      <c r="E2055" s="0" t="s">
        <v>7095</v>
      </c>
      <c r="F2055" s="0" t="s">
        <v>1257</v>
      </c>
      <c r="G2055" s="0" t="s">
        <v>162</v>
      </c>
      <c r="H2055" s="0" t="s">
        <v>162</v>
      </c>
      <c r="I2055" s="0" t="s">
        <v>163</v>
      </c>
      <c r="J2055" s="0" t="s">
        <v>6541</v>
      </c>
      <c r="K2055" s="0" t="s">
        <v>6544</v>
      </c>
      <c r="L2055" s="0" t="s">
        <v>7096</v>
      </c>
      <c r="M2055" s="0" t="s">
        <v>1261</v>
      </c>
      <c r="N2055" s="0" t="s">
        <v>98</v>
      </c>
      <c r="O2055" s="0" t="s">
        <v>162</v>
      </c>
      <c r="P2055" s="0" t="s">
        <v>162</v>
      </c>
      <c r="Q2055" s="0" t="s">
        <v>163</v>
      </c>
      <c r="R2055" s="0" t="s">
        <v>6541</v>
      </c>
      <c r="S2055" s="0" t="s">
        <v>6544</v>
      </c>
      <c r="T2055" s="0" t="s">
        <v>3604</v>
      </c>
      <c r="U2055" s="0" t="s">
        <v>3605</v>
      </c>
      <c r="V2055" s="0" t="s">
        <v>3606</v>
      </c>
      <c r="W2055" s="0" t="s">
        <v>3607</v>
      </c>
      <c r="X2055" s="0" t="s">
        <v>3754</v>
      </c>
      <c r="Y2055" s="0" t="s">
        <v>3733</v>
      </c>
      <c r="Z2055" s="0" t="s">
        <v>1261</v>
      </c>
      <c r="AA2055" s="0" t="s">
        <v>7054</v>
      </c>
      <c r="AB2055" s="0" t="s">
        <v>7055</v>
      </c>
      <c r="AC2055" s="0" t="s">
        <v>19</v>
      </c>
      <c r="AD2055" s="0" t="s">
        <v>19</v>
      </c>
      <c r="AE2055" s="0" t="s">
        <v>61</v>
      </c>
      <c r="AF2055" s="0" t="s">
        <v>22</v>
      </c>
      <c r="AG2055" s="0" t="s">
        <v>22</v>
      </c>
      <c r="AH2055" s="0" t="s">
        <v>22</v>
      </c>
      <c r="AI2055" s="0" t="s">
        <v>22</v>
      </c>
      <c r="AJ2055" s="0" t="s">
        <v>3622</v>
      </c>
      <c r="AK2055" s="0" t="s">
        <v>3622</v>
      </c>
    </row>
    <row customHeight="1" ht="11.25">
      <c r="A2056" s="0" t="s">
        <v>22</v>
      </c>
      <c r="B2056" s="0" t="s">
        <v>48</v>
      </c>
      <c r="C2056" s="0" t="s">
        <v>50</v>
      </c>
      <c r="D2056" s="0" t="s">
        <v>22</v>
      </c>
      <c r="E2056" s="0" t="s">
        <v>7097</v>
      </c>
      <c r="F2056" s="0" t="s">
        <v>1257</v>
      </c>
      <c r="G2056" s="0" t="s">
        <v>1348</v>
      </c>
      <c r="H2056" s="0" t="s">
        <v>1348</v>
      </c>
      <c r="I2056" s="0" t="s">
        <v>1349</v>
      </c>
      <c r="J2056" s="0" t="s">
        <v>3681</v>
      </c>
      <c r="K2056" s="0" t="s">
        <v>3682</v>
      </c>
      <c r="L2056" s="0" t="s">
        <v>7098</v>
      </c>
      <c r="M2056" s="0" t="s">
        <v>1261</v>
      </c>
      <c r="N2056" s="0" t="s">
        <v>98</v>
      </c>
      <c r="O2056" s="0" t="s">
        <v>1348</v>
      </c>
      <c r="P2056" s="0" t="s">
        <v>1348</v>
      </c>
      <c r="Q2056" s="0" t="s">
        <v>1349</v>
      </c>
      <c r="R2056" s="0" t="s">
        <v>3681</v>
      </c>
      <c r="S2056" s="0" t="s">
        <v>3682</v>
      </c>
      <c r="T2056" s="0" t="s">
        <v>3604</v>
      </c>
      <c r="U2056" s="0" t="s">
        <v>3605</v>
      </c>
      <c r="V2056" s="0" t="s">
        <v>3606</v>
      </c>
      <c r="W2056" s="0" t="s">
        <v>3607</v>
      </c>
      <c r="X2056" s="0" t="s">
        <v>3608</v>
      </c>
      <c r="Y2056" s="0" t="s">
        <v>3605</v>
      </c>
      <c r="Z2056" s="0" t="s">
        <v>7099</v>
      </c>
      <c r="AA2056" s="0" t="s">
        <v>7100</v>
      </c>
      <c r="AB2056" s="0" t="s">
        <v>7101</v>
      </c>
      <c r="AC2056" s="0" t="s">
        <v>19</v>
      </c>
      <c r="AD2056" s="0" t="s">
        <v>19</v>
      </c>
      <c r="AE2056" s="0" t="s">
        <v>61</v>
      </c>
      <c r="AF2056" s="0" t="s">
        <v>22</v>
      </c>
      <c r="AG2056" s="0" t="s">
        <v>22</v>
      </c>
      <c r="AH2056" s="0" t="s">
        <v>22</v>
      </c>
      <c r="AI2056" s="0" t="s">
        <v>22</v>
      </c>
      <c r="AJ2056" s="0" t="s">
        <v>4298</v>
      </c>
      <c r="AK2056" s="0" t="s">
        <v>4298</v>
      </c>
    </row>
    <row customHeight="1" ht="11.25">
      <c r="A2057" s="0" t="s">
        <v>22</v>
      </c>
      <c r="B2057" s="0" t="s">
        <v>48</v>
      </c>
      <c r="C2057" s="0" t="s">
        <v>50</v>
      </c>
      <c r="D2057" s="0" t="s">
        <v>22</v>
      </c>
      <c r="E2057" s="0" t="s">
        <v>7097</v>
      </c>
      <c r="F2057" s="0" t="s">
        <v>1257</v>
      </c>
      <c r="G2057" s="0" t="s">
        <v>139</v>
      </c>
      <c r="H2057" s="0" t="s">
        <v>139</v>
      </c>
      <c r="I2057" s="0" t="s">
        <v>140</v>
      </c>
      <c r="J2057" s="0" t="s">
        <v>3681</v>
      </c>
      <c r="K2057" s="0" t="s">
        <v>3690</v>
      </c>
      <c r="L2057" s="0" t="s">
        <v>7098</v>
      </c>
      <c r="M2057" s="0" t="s">
        <v>1261</v>
      </c>
      <c r="N2057" s="0" t="s">
        <v>98</v>
      </c>
      <c r="O2057" s="0" t="s">
        <v>139</v>
      </c>
      <c r="P2057" s="0" t="s">
        <v>139</v>
      </c>
      <c r="Q2057" s="0" t="s">
        <v>140</v>
      </c>
      <c r="R2057" s="0" t="s">
        <v>3681</v>
      </c>
      <c r="S2057" s="0" t="s">
        <v>3690</v>
      </c>
      <c r="T2057" s="0" t="s">
        <v>3604</v>
      </c>
      <c r="U2057" s="0" t="s">
        <v>3605</v>
      </c>
      <c r="V2057" s="0" t="s">
        <v>3606</v>
      </c>
      <c r="W2057" s="0" t="s">
        <v>3607</v>
      </c>
      <c r="X2057" s="0" t="s">
        <v>3608</v>
      </c>
      <c r="Y2057" s="0" t="s">
        <v>3605</v>
      </c>
      <c r="Z2057" s="0" t="s">
        <v>7099</v>
      </c>
      <c r="AA2057" s="0" t="s">
        <v>7100</v>
      </c>
      <c r="AB2057" s="0" t="s">
        <v>7101</v>
      </c>
      <c r="AC2057" s="0" t="s">
        <v>19</v>
      </c>
      <c r="AD2057" s="0" t="s">
        <v>19</v>
      </c>
      <c r="AE2057" s="0" t="s">
        <v>61</v>
      </c>
      <c r="AF2057" s="0" t="s">
        <v>22</v>
      </c>
      <c r="AG2057" s="0" t="s">
        <v>22</v>
      </c>
      <c r="AH2057" s="0" t="s">
        <v>22</v>
      </c>
      <c r="AI2057" s="0" t="s">
        <v>22</v>
      </c>
      <c r="AJ2057" s="0" t="s">
        <v>4298</v>
      </c>
      <c r="AK2057" s="0" t="s">
        <v>4298</v>
      </c>
    </row>
    <row customHeight="1" ht="11.25">
      <c r="A2058" s="0" t="s">
        <v>22</v>
      </c>
      <c r="B2058" s="0" t="s">
        <v>48</v>
      </c>
      <c r="C2058" s="0" t="s">
        <v>50</v>
      </c>
      <c r="D2058" s="0" t="s">
        <v>22</v>
      </c>
      <c r="E2058" s="0" t="s">
        <v>7102</v>
      </c>
      <c r="F2058" s="0" t="s">
        <v>1257</v>
      </c>
      <c r="G2058" s="0" t="s">
        <v>1348</v>
      </c>
      <c r="H2058" s="0" t="s">
        <v>1348</v>
      </c>
      <c r="I2058" s="0" t="s">
        <v>1349</v>
      </c>
      <c r="J2058" s="0" t="s">
        <v>7103</v>
      </c>
      <c r="K2058" s="0" t="s">
        <v>7104</v>
      </c>
      <c r="L2058" s="0" t="s">
        <v>7105</v>
      </c>
      <c r="M2058" s="0" t="s">
        <v>1261</v>
      </c>
      <c r="N2058" s="0" t="s">
        <v>98</v>
      </c>
      <c r="O2058" s="0" t="s">
        <v>1348</v>
      </c>
      <c r="P2058" s="0" t="s">
        <v>1348</v>
      </c>
      <c r="Q2058" s="0" t="s">
        <v>1349</v>
      </c>
      <c r="R2058" s="0" t="s">
        <v>7103</v>
      </c>
      <c r="S2058" s="0" t="s">
        <v>7104</v>
      </c>
      <c r="T2058" s="0" t="s">
        <v>3604</v>
      </c>
      <c r="U2058" s="0" t="s">
        <v>3605</v>
      </c>
      <c r="V2058" s="0" t="s">
        <v>3606</v>
      </c>
      <c r="W2058" s="0" t="s">
        <v>3607</v>
      </c>
      <c r="X2058" s="0" t="s">
        <v>3608</v>
      </c>
      <c r="Y2058" s="0" t="s">
        <v>3605</v>
      </c>
      <c r="Z2058" s="0" t="s">
        <v>7106</v>
      </c>
      <c r="AA2058" s="0" t="s">
        <v>4098</v>
      </c>
      <c r="AB2058" s="0" t="s">
        <v>7107</v>
      </c>
      <c r="AC2058" s="0" t="s">
        <v>19</v>
      </c>
      <c r="AD2058" s="0" t="s">
        <v>19</v>
      </c>
      <c r="AE2058" s="0" t="s">
        <v>61</v>
      </c>
      <c r="AF2058" s="0" t="s">
        <v>22</v>
      </c>
      <c r="AG2058" s="0" t="s">
        <v>22</v>
      </c>
      <c r="AH2058" s="0" t="s">
        <v>22</v>
      </c>
      <c r="AI2058" s="0" t="s">
        <v>22</v>
      </c>
      <c r="AJ2058" s="0" t="s">
        <v>98</v>
      </c>
      <c r="AK2058" s="0" t="s">
        <v>98</v>
      </c>
    </row>
    <row customHeight="1" ht="11.25">
      <c r="A2059" s="0" t="s">
        <v>22</v>
      </c>
      <c r="B2059" s="0" t="s">
        <v>48</v>
      </c>
      <c r="C2059" s="0" t="s">
        <v>50</v>
      </c>
      <c r="D2059" s="0" t="s">
        <v>22</v>
      </c>
      <c r="E2059" s="0" t="s">
        <v>7102</v>
      </c>
      <c r="F2059" s="0" t="s">
        <v>1257</v>
      </c>
      <c r="G2059" s="0" t="s">
        <v>139</v>
      </c>
      <c r="H2059" s="0" t="s">
        <v>139</v>
      </c>
      <c r="I2059" s="0" t="s">
        <v>140</v>
      </c>
      <c r="J2059" s="0" t="s">
        <v>7103</v>
      </c>
      <c r="K2059" s="0" t="s">
        <v>7108</v>
      </c>
      <c r="L2059" s="0" t="s">
        <v>7105</v>
      </c>
      <c r="M2059" s="0" t="s">
        <v>1261</v>
      </c>
      <c r="N2059" s="0" t="s">
        <v>98</v>
      </c>
      <c r="O2059" s="0" t="s">
        <v>139</v>
      </c>
      <c r="P2059" s="0" t="s">
        <v>139</v>
      </c>
      <c r="Q2059" s="0" t="s">
        <v>140</v>
      </c>
      <c r="R2059" s="0" t="s">
        <v>7103</v>
      </c>
      <c r="S2059" s="0" t="s">
        <v>7108</v>
      </c>
      <c r="T2059" s="0" t="s">
        <v>3604</v>
      </c>
      <c r="U2059" s="0" t="s">
        <v>3605</v>
      </c>
      <c r="V2059" s="0" t="s">
        <v>3606</v>
      </c>
      <c r="W2059" s="0" t="s">
        <v>3607</v>
      </c>
      <c r="X2059" s="0" t="s">
        <v>3608</v>
      </c>
      <c r="Y2059" s="0" t="s">
        <v>3605</v>
      </c>
      <c r="Z2059" s="0" t="s">
        <v>7106</v>
      </c>
      <c r="AA2059" s="0" t="s">
        <v>4098</v>
      </c>
      <c r="AB2059" s="0" t="s">
        <v>7107</v>
      </c>
      <c r="AC2059" s="0" t="s">
        <v>19</v>
      </c>
      <c r="AD2059" s="0" t="s">
        <v>19</v>
      </c>
      <c r="AE2059" s="0" t="s">
        <v>61</v>
      </c>
      <c r="AF2059" s="0" t="s">
        <v>22</v>
      </c>
      <c r="AG2059" s="0" t="s">
        <v>22</v>
      </c>
      <c r="AH2059" s="0" t="s">
        <v>22</v>
      </c>
      <c r="AI2059" s="0" t="s">
        <v>22</v>
      </c>
      <c r="AJ2059" s="0" t="s">
        <v>98</v>
      </c>
      <c r="AK2059" s="0" t="s">
        <v>98</v>
      </c>
    </row>
    <row customHeight="1" ht="11.25">
      <c r="A2060" s="0" t="s">
        <v>22</v>
      </c>
      <c r="B2060" s="0" t="s">
        <v>48</v>
      </c>
      <c r="C2060" s="0" t="s">
        <v>50</v>
      </c>
      <c r="D2060" s="0" t="s">
        <v>22</v>
      </c>
      <c r="E2060" s="0" t="s">
        <v>7109</v>
      </c>
      <c r="F2060" s="0" t="s">
        <v>1257</v>
      </c>
      <c r="G2060" s="0" t="s">
        <v>1348</v>
      </c>
      <c r="H2060" s="0" t="s">
        <v>1348</v>
      </c>
      <c r="I2060" s="0" t="s">
        <v>1349</v>
      </c>
      <c r="J2060" s="0" t="s">
        <v>3637</v>
      </c>
      <c r="K2060" s="0" t="s">
        <v>3638</v>
      </c>
      <c r="L2060" s="0" t="s">
        <v>7110</v>
      </c>
      <c r="M2060" s="0" t="s">
        <v>1261</v>
      </c>
      <c r="N2060" s="0" t="s">
        <v>98</v>
      </c>
      <c r="O2060" s="0" t="s">
        <v>1348</v>
      </c>
      <c r="P2060" s="0" t="s">
        <v>1348</v>
      </c>
      <c r="Q2060" s="0" t="s">
        <v>1349</v>
      </c>
      <c r="R2060" s="0" t="s">
        <v>3637</v>
      </c>
      <c r="S2060" s="0" t="s">
        <v>3638</v>
      </c>
      <c r="T2060" s="0" t="s">
        <v>3604</v>
      </c>
      <c r="U2060" s="0" t="s">
        <v>3605</v>
      </c>
      <c r="V2060" s="0" t="s">
        <v>3606</v>
      </c>
      <c r="W2060" s="0" t="s">
        <v>3607</v>
      </c>
      <c r="X2060" s="0" t="s">
        <v>3700</v>
      </c>
      <c r="Y2060" s="0" t="s">
        <v>3605</v>
      </c>
      <c r="Z2060" s="0" t="s">
        <v>6053</v>
      </c>
      <c r="AA2060" s="0" t="s">
        <v>6054</v>
      </c>
      <c r="AB2060" s="0" t="s">
        <v>7111</v>
      </c>
      <c r="AC2060" s="0" t="s">
        <v>19</v>
      </c>
      <c r="AD2060" s="0" t="s">
        <v>19</v>
      </c>
      <c r="AE2060" s="0" t="s">
        <v>61</v>
      </c>
      <c r="AF2060" s="0" t="s">
        <v>22</v>
      </c>
      <c r="AG2060" s="0" t="s">
        <v>22</v>
      </c>
      <c r="AH2060" s="0" t="s">
        <v>22</v>
      </c>
      <c r="AI2060" s="0" t="s">
        <v>22</v>
      </c>
      <c r="AJ2060" s="0" t="s">
        <v>92</v>
      </c>
      <c r="AK2060" s="0" t="s">
        <v>92</v>
      </c>
    </row>
    <row customHeight="1" ht="11.25">
      <c r="A2061" s="0" t="s">
        <v>22</v>
      </c>
      <c r="B2061" s="0" t="s">
        <v>48</v>
      </c>
      <c r="C2061" s="0" t="s">
        <v>50</v>
      </c>
      <c r="D2061" s="0" t="s">
        <v>22</v>
      </c>
      <c r="E2061" s="0" t="s">
        <v>7109</v>
      </c>
      <c r="F2061" s="0" t="s">
        <v>1257</v>
      </c>
      <c r="G2061" s="0" t="s">
        <v>139</v>
      </c>
      <c r="H2061" s="0" t="s">
        <v>139</v>
      </c>
      <c r="I2061" s="0" t="s">
        <v>140</v>
      </c>
      <c r="J2061" s="0" t="s">
        <v>3637</v>
      </c>
      <c r="K2061" s="0" t="s">
        <v>3643</v>
      </c>
      <c r="L2061" s="0" t="s">
        <v>7110</v>
      </c>
      <c r="M2061" s="0" t="s">
        <v>1261</v>
      </c>
      <c r="N2061" s="0" t="s">
        <v>98</v>
      </c>
      <c r="O2061" s="0" t="s">
        <v>139</v>
      </c>
      <c r="P2061" s="0" t="s">
        <v>139</v>
      </c>
      <c r="Q2061" s="0" t="s">
        <v>140</v>
      </c>
      <c r="R2061" s="0" t="s">
        <v>3637</v>
      </c>
      <c r="S2061" s="0" t="s">
        <v>3643</v>
      </c>
      <c r="T2061" s="0" t="s">
        <v>3604</v>
      </c>
      <c r="U2061" s="0" t="s">
        <v>3605</v>
      </c>
      <c r="V2061" s="0" t="s">
        <v>3606</v>
      </c>
      <c r="W2061" s="0" t="s">
        <v>3607</v>
      </c>
      <c r="X2061" s="0" t="s">
        <v>3700</v>
      </c>
      <c r="Y2061" s="0" t="s">
        <v>3605</v>
      </c>
      <c r="Z2061" s="0" t="s">
        <v>6053</v>
      </c>
      <c r="AA2061" s="0" t="s">
        <v>6054</v>
      </c>
      <c r="AB2061" s="0" t="s">
        <v>7111</v>
      </c>
      <c r="AC2061" s="0" t="s">
        <v>19</v>
      </c>
      <c r="AD2061" s="0" t="s">
        <v>19</v>
      </c>
      <c r="AE2061" s="0" t="s">
        <v>61</v>
      </c>
      <c r="AF2061" s="0" t="s">
        <v>22</v>
      </c>
      <c r="AG2061" s="0" t="s">
        <v>22</v>
      </c>
      <c r="AH2061" s="0" t="s">
        <v>22</v>
      </c>
      <c r="AI2061" s="0" t="s">
        <v>22</v>
      </c>
      <c r="AJ2061" s="0" t="s">
        <v>92</v>
      </c>
      <c r="AK2061" s="0" t="s">
        <v>92</v>
      </c>
    </row>
    <row customHeight="1" ht="11.25">
      <c r="A2062" s="0" t="s">
        <v>22</v>
      </c>
      <c r="B2062" s="0" t="s">
        <v>48</v>
      </c>
      <c r="C2062" s="0" t="s">
        <v>50</v>
      </c>
      <c r="D2062" s="0" t="s">
        <v>22</v>
      </c>
      <c r="E2062" s="0" t="s">
        <v>7112</v>
      </c>
      <c r="F2062" s="0" t="s">
        <v>1257</v>
      </c>
      <c r="G2062" s="0" t="s">
        <v>1581</v>
      </c>
      <c r="H2062" s="0" t="s">
        <v>1581</v>
      </c>
      <c r="I2062" s="0" t="s">
        <v>1582</v>
      </c>
      <c r="J2062" s="0" t="s">
        <v>6625</v>
      </c>
      <c r="K2062" s="0" t="s">
        <v>6626</v>
      </c>
      <c r="L2062" s="0" t="s">
        <v>7113</v>
      </c>
      <c r="M2062" s="0" t="s">
        <v>976</v>
      </c>
      <c r="N2062" s="0" t="s">
        <v>98</v>
      </c>
      <c r="O2062" s="0" t="s">
        <v>1581</v>
      </c>
      <c r="P2062" s="0" t="s">
        <v>1581</v>
      </c>
      <c r="Q2062" s="0" t="s">
        <v>1582</v>
      </c>
      <c r="R2062" s="0" t="s">
        <v>6625</v>
      </c>
      <c r="S2062" s="0" t="s">
        <v>6626</v>
      </c>
      <c r="T2062" s="0" t="s">
        <v>3604</v>
      </c>
      <c r="U2062" s="0" t="s">
        <v>3605</v>
      </c>
      <c r="V2062" s="0" t="s">
        <v>3606</v>
      </c>
      <c r="W2062" s="0" t="s">
        <v>3607</v>
      </c>
      <c r="X2062" s="0" t="s">
        <v>3608</v>
      </c>
      <c r="Y2062" s="0" t="s">
        <v>3605</v>
      </c>
      <c r="Z2062" s="0" t="s">
        <v>7114</v>
      </c>
      <c r="AA2062" s="0" t="s">
        <v>7115</v>
      </c>
      <c r="AB2062" s="0" t="s">
        <v>7116</v>
      </c>
      <c r="AC2062" s="0" t="s">
        <v>19</v>
      </c>
      <c r="AD2062" s="0" t="s">
        <v>19</v>
      </c>
      <c r="AE2062" s="0" t="s">
        <v>61</v>
      </c>
      <c r="AF2062" s="0" t="s">
        <v>22</v>
      </c>
      <c r="AG2062" s="0" t="s">
        <v>22</v>
      </c>
      <c r="AH2062" s="0" t="s">
        <v>22</v>
      </c>
      <c r="AI2062" s="0" t="s">
        <v>22</v>
      </c>
      <c r="AJ2062" s="0" t="s">
        <v>3622</v>
      </c>
      <c r="AK2062" s="0" t="s">
        <v>3622</v>
      </c>
    </row>
    <row customHeight="1" ht="11.25">
      <c r="A2063" s="0" t="s">
        <v>22</v>
      </c>
      <c r="B2063" s="0" t="s">
        <v>48</v>
      </c>
      <c r="C2063" s="0" t="s">
        <v>50</v>
      </c>
      <c r="D2063" s="0" t="s">
        <v>22</v>
      </c>
      <c r="E2063" s="0" t="s">
        <v>7112</v>
      </c>
      <c r="F2063" s="0" t="s">
        <v>1257</v>
      </c>
      <c r="G2063" s="0" t="s">
        <v>110</v>
      </c>
      <c r="H2063" s="0" t="s">
        <v>110</v>
      </c>
      <c r="I2063" s="0" t="s">
        <v>111</v>
      </c>
      <c r="J2063" s="0" t="s">
        <v>6625</v>
      </c>
      <c r="K2063" s="0" t="s">
        <v>6628</v>
      </c>
      <c r="L2063" s="0" t="s">
        <v>7113</v>
      </c>
      <c r="M2063" s="0" t="s">
        <v>976</v>
      </c>
      <c r="N2063" s="0" t="s">
        <v>98</v>
      </c>
      <c r="O2063" s="0" t="s">
        <v>110</v>
      </c>
      <c r="P2063" s="0" t="s">
        <v>110</v>
      </c>
      <c r="Q2063" s="0" t="s">
        <v>111</v>
      </c>
      <c r="R2063" s="0" t="s">
        <v>6625</v>
      </c>
      <c r="S2063" s="0" t="s">
        <v>6628</v>
      </c>
      <c r="T2063" s="0" t="s">
        <v>3604</v>
      </c>
      <c r="U2063" s="0" t="s">
        <v>3605</v>
      </c>
      <c r="V2063" s="0" t="s">
        <v>3606</v>
      </c>
      <c r="W2063" s="0" t="s">
        <v>3607</v>
      </c>
      <c r="X2063" s="0" t="s">
        <v>3608</v>
      </c>
      <c r="Y2063" s="0" t="s">
        <v>3605</v>
      </c>
      <c r="Z2063" s="0" t="s">
        <v>7114</v>
      </c>
      <c r="AA2063" s="0" t="s">
        <v>7115</v>
      </c>
      <c r="AB2063" s="0" t="s">
        <v>7116</v>
      </c>
      <c r="AC2063" s="0" t="s">
        <v>19</v>
      </c>
      <c r="AD2063" s="0" t="s">
        <v>19</v>
      </c>
      <c r="AE2063" s="0" t="s">
        <v>61</v>
      </c>
      <c r="AF2063" s="0" t="s">
        <v>22</v>
      </c>
      <c r="AG2063" s="0" t="s">
        <v>22</v>
      </c>
      <c r="AH2063" s="0" t="s">
        <v>22</v>
      </c>
      <c r="AI2063" s="0" t="s">
        <v>22</v>
      </c>
      <c r="AJ2063" s="0" t="s">
        <v>3622</v>
      </c>
      <c r="AK2063" s="0" t="s">
        <v>3622</v>
      </c>
    </row>
    <row customHeight="1" ht="11.25">
      <c r="A2064" s="0" t="s">
        <v>22</v>
      </c>
      <c r="B2064" s="0" t="s">
        <v>48</v>
      </c>
      <c r="C2064" s="0" t="s">
        <v>50</v>
      </c>
      <c r="D2064" s="0" t="s">
        <v>22</v>
      </c>
      <c r="E2064" s="0" t="s">
        <v>7117</v>
      </c>
      <c r="F2064" s="0" t="s">
        <v>1257</v>
      </c>
      <c r="G2064" s="0" t="s">
        <v>185</v>
      </c>
      <c r="H2064" s="0" t="s">
        <v>185</v>
      </c>
      <c r="I2064" s="0" t="s">
        <v>186</v>
      </c>
      <c r="J2064" s="0" t="s">
        <v>3793</v>
      </c>
      <c r="K2064" s="0" t="s">
        <v>3794</v>
      </c>
      <c r="L2064" s="0" t="s">
        <v>3795</v>
      </c>
      <c r="M2064" s="0" t="s">
        <v>1261</v>
      </c>
      <c r="N2064" s="0" t="s">
        <v>98</v>
      </c>
      <c r="O2064" s="0" t="s">
        <v>185</v>
      </c>
      <c r="P2064" s="0" t="s">
        <v>185</v>
      </c>
      <c r="Q2064" s="0" t="s">
        <v>186</v>
      </c>
      <c r="R2064" s="0" t="s">
        <v>3793</v>
      </c>
      <c r="S2064" s="0" t="s">
        <v>3794</v>
      </c>
      <c r="T2064" s="0" t="s">
        <v>3604</v>
      </c>
      <c r="U2064" s="0" t="s">
        <v>3605</v>
      </c>
      <c r="V2064" s="0" t="s">
        <v>3606</v>
      </c>
      <c r="W2064" s="0" t="s">
        <v>3607</v>
      </c>
      <c r="X2064" s="0" t="s">
        <v>3700</v>
      </c>
      <c r="Y2064" s="0" t="s">
        <v>3605</v>
      </c>
      <c r="Z2064" s="0" t="s">
        <v>6589</v>
      </c>
      <c r="AA2064" s="0" t="s">
        <v>7118</v>
      </c>
      <c r="AB2064" s="0" t="s">
        <v>7119</v>
      </c>
      <c r="AC2064" s="0" t="s">
        <v>19</v>
      </c>
      <c r="AD2064" s="0" t="s">
        <v>19</v>
      </c>
      <c r="AE2064" s="0" t="s">
        <v>61</v>
      </c>
      <c r="AF2064" s="0" t="s">
        <v>22</v>
      </c>
      <c r="AG2064" s="0" t="s">
        <v>22</v>
      </c>
      <c r="AH2064" s="0" t="s">
        <v>22</v>
      </c>
      <c r="AI2064" s="0" t="s">
        <v>22</v>
      </c>
      <c r="AJ2064" s="0" t="s">
        <v>3622</v>
      </c>
      <c r="AK2064" s="0" t="s">
        <v>3622</v>
      </c>
    </row>
    <row customHeight="1" ht="11.25">
      <c r="A2065" s="0" t="s">
        <v>22</v>
      </c>
      <c r="B2065" s="0" t="s">
        <v>48</v>
      </c>
      <c r="C2065" s="0" t="s">
        <v>50</v>
      </c>
      <c r="D2065" s="0" t="s">
        <v>22</v>
      </c>
      <c r="E2065" s="0" t="s">
        <v>7117</v>
      </c>
      <c r="F2065" s="0" t="s">
        <v>1257</v>
      </c>
      <c r="G2065" s="0" t="s">
        <v>185</v>
      </c>
      <c r="H2065" s="0" t="s">
        <v>185</v>
      </c>
      <c r="I2065" s="0" t="s">
        <v>186</v>
      </c>
      <c r="J2065" s="0" t="s">
        <v>3793</v>
      </c>
      <c r="K2065" s="0" t="s">
        <v>3794</v>
      </c>
      <c r="L2065" s="0" t="s">
        <v>3795</v>
      </c>
      <c r="M2065" s="0" t="s">
        <v>1261</v>
      </c>
      <c r="N2065" s="0" t="s">
        <v>98</v>
      </c>
      <c r="O2065" s="0" t="s">
        <v>185</v>
      </c>
      <c r="P2065" s="0" t="s">
        <v>185</v>
      </c>
      <c r="Q2065" s="0" t="s">
        <v>186</v>
      </c>
      <c r="R2065" s="0" t="s">
        <v>3793</v>
      </c>
      <c r="S2065" s="0" t="s">
        <v>3794</v>
      </c>
      <c r="T2065" s="0" t="s">
        <v>3604</v>
      </c>
      <c r="U2065" s="0" t="s">
        <v>3605</v>
      </c>
      <c r="V2065" s="0" t="s">
        <v>3606</v>
      </c>
      <c r="W2065" s="0" t="s">
        <v>3607</v>
      </c>
      <c r="X2065" s="0" t="s">
        <v>3700</v>
      </c>
      <c r="Y2065" s="0" t="s">
        <v>3605</v>
      </c>
      <c r="Z2065" s="0" t="s">
        <v>6589</v>
      </c>
      <c r="AA2065" s="0" t="s">
        <v>7118</v>
      </c>
      <c r="AB2065" s="0" t="s">
        <v>7119</v>
      </c>
      <c r="AC2065" s="0" t="s">
        <v>19</v>
      </c>
      <c r="AD2065" s="0" t="s">
        <v>19</v>
      </c>
      <c r="AE2065" s="0" t="s">
        <v>61</v>
      </c>
      <c r="AF2065" s="0" t="s">
        <v>22</v>
      </c>
      <c r="AG2065" s="0" t="s">
        <v>22</v>
      </c>
      <c r="AH2065" s="0" t="s">
        <v>22</v>
      </c>
      <c r="AI2065" s="0" t="s">
        <v>22</v>
      </c>
      <c r="AJ2065" s="0" t="s">
        <v>3622</v>
      </c>
      <c r="AK2065" s="0" t="s">
        <v>3622</v>
      </c>
    </row>
    <row customHeight="1" ht="11.25">
      <c r="A2066" s="0" t="s">
        <v>22</v>
      </c>
      <c r="B2066" s="0" t="s">
        <v>48</v>
      </c>
      <c r="C2066" s="0" t="s">
        <v>50</v>
      </c>
      <c r="D2066" s="0" t="s">
        <v>22</v>
      </c>
      <c r="E2066" s="0" t="s">
        <v>7120</v>
      </c>
      <c r="F2066" s="0" t="s">
        <v>1257</v>
      </c>
      <c r="G2066" s="0" t="s">
        <v>185</v>
      </c>
      <c r="H2066" s="0" t="s">
        <v>185</v>
      </c>
      <c r="I2066" s="0" t="s">
        <v>186</v>
      </c>
      <c r="J2066" s="0" t="s">
        <v>3814</v>
      </c>
      <c r="K2066" s="0" t="s">
        <v>3815</v>
      </c>
      <c r="L2066" s="0" t="s">
        <v>3911</v>
      </c>
      <c r="M2066" s="0" t="s">
        <v>1261</v>
      </c>
      <c r="N2066" s="0" t="s">
        <v>98</v>
      </c>
      <c r="O2066" s="0" t="s">
        <v>185</v>
      </c>
      <c r="P2066" s="0" t="s">
        <v>185</v>
      </c>
      <c r="Q2066" s="0" t="s">
        <v>186</v>
      </c>
      <c r="R2066" s="0" t="s">
        <v>3814</v>
      </c>
      <c r="S2066" s="0" t="s">
        <v>3815</v>
      </c>
      <c r="T2066" s="0" t="s">
        <v>3604</v>
      </c>
      <c r="U2066" s="0" t="s">
        <v>3605</v>
      </c>
      <c r="V2066" s="0" t="s">
        <v>3606</v>
      </c>
      <c r="W2066" s="0" t="s">
        <v>3607</v>
      </c>
      <c r="X2066" s="0" t="s">
        <v>3608</v>
      </c>
      <c r="Y2066" s="0" t="s">
        <v>3605</v>
      </c>
      <c r="Z2066" s="0" t="s">
        <v>6440</v>
      </c>
      <c r="AA2066" s="0" t="s">
        <v>4014</v>
      </c>
      <c r="AB2066" s="0" t="s">
        <v>7121</v>
      </c>
      <c r="AC2066" s="0" t="s">
        <v>19</v>
      </c>
      <c r="AD2066" s="0" t="s">
        <v>19</v>
      </c>
      <c r="AE2066" s="0" t="s">
        <v>61</v>
      </c>
      <c r="AF2066" s="0" t="s">
        <v>22</v>
      </c>
      <c r="AG2066" s="0" t="s">
        <v>22</v>
      </c>
      <c r="AH2066" s="0" t="s">
        <v>22</v>
      </c>
      <c r="AI2066" s="0" t="s">
        <v>22</v>
      </c>
      <c r="AJ2066" s="0" t="s">
        <v>3622</v>
      </c>
      <c r="AK2066" s="0" t="s">
        <v>3622</v>
      </c>
    </row>
    <row customHeight="1" ht="11.25">
      <c r="A2067" s="0" t="s">
        <v>22</v>
      </c>
      <c r="B2067" s="0" t="s">
        <v>48</v>
      </c>
      <c r="C2067" s="0" t="s">
        <v>50</v>
      </c>
      <c r="D2067" s="0" t="s">
        <v>22</v>
      </c>
      <c r="E2067" s="0" t="s">
        <v>7120</v>
      </c>
      <c r="F2067" s="0" t="s">
        <v>1257</v>
      </c>
      <c r="G2067" s="0" t="s">
        <v>185</v>
      </c>
      <c r="H2067" s="0" t="s">
        <v>185</v>
      </c>
      <c r="I2067" s="0" t="s">
        <v>186</v>
      </c>
      <c r="J2067" s="0" t="s">
        <v>3814</v>
      </c>
      <c r="K2067" s="0" t="s">
        <v>3815</v>
      </c>
      <c r="L2067" s="0" t="s">
        <v>3911</v>
      </c>
      <c r="M2067" s="0" t="s">
        <v>1261</v>
      </c>
      <c r="N2067" s="0" t="s">
        <v>98</v>
      </c>
      <c r="O2067" s="0" t="s">
        <v>185</v>
      </c>
      <c r="P2067" s="0" t="s">
        <v>185</v>
      </c>
      <c r="Q2067" s="0" t="s">
        <v>186</v>
      </c>
      <c r="R2067" s="0" t="s">
        <v>3814</v>
      </c>
      <c r="S2067" s="0" t="s">
        <v>3815</v>
      </c>
      <c r="T2067" s="0" t="s">
        <v>3604</v>
      </c>
      <c r="U2067" s="0" t="s">
        <v>3605</v>
      </c>
      <c r="V2067" s="0" t="s">
        <v>3606</v>
      </c>
      <c r="W2067" s="0" t="s">
        <v>3607</v>
      </c>
      <c r="X2067" s="0" t="s">
        <v>3608</v>
      </c>
      <c r="Y2067" s="0" t="s">
        <v>3605</v>
      </c>
      <c r="Z2067" s="0" t="s">
        <v>6440</v>
      </c>
      <c r="AA2067" s="0" t="s">
        <v>4014</v>
      </c>
      <c r="AB2067" s="0" t="s">
        <v>7121</v>
      </c>
      <c r="AC2067" s="0" t="s">
        <v>19</v>
      </c>
      <c r="AD2067" s="0" t="s">
        <v>19</v>
      </c>
      <c r="AE2067" s="0" t="s">
        <v>61</v>
      </c>
      <c r="AF2067" s="0" t="s">
        <v>22</v>
      </c>
      <c r="AG2067" s="0" t="s">
        <v>22</v>
      </c>
      <c r="AH2067" s="0" t="s">
        <v>22</v>
      </c>
      <c r="AI2067" s="0" t="s">
        <v>22</v>
      </c>
      <c r="AJ2067" s="0" t="s">
        <v>3622</v>
      </c>
      <c r="AK2067" s="0" t="s">
        <v>3622</v>
      </c>
    </row>
    <row customHeight="1" ht="11.25">
      <c r="A2068" s="0" t="s">
        <v>22</v>
      </c>
      <c r="B2068" s="0" t="s">
        <v>48</v>
      </c>
      <c r="C2068" s="0" t="s">
        <v>50</v>
      </c>
      <c r="D2068" s="0" t="s">
        <v>22</v>
      </c>
      <c r="E2068" s="0" t="s">
        <v>7122</v>
      </c>
      <c r="F2068" s="0" t="s">
        <v>1257</v>
      </c>
      <c r="G2068" s="0" t="s">
        <v>185</v>
      </c>
      <c r="H2068" s="0" t="s">
        <v>185</v>
      </c>
      <c r="I2068" s="0" t="s">
        <v>186</v>
      </c>
      <c r="J2068" s="0" t="s">
        <v>3805</v>
      </c>
      <c r="K2068" s="0" t="s">
        <v>3806</v>
      </c>
      <c r="L2068" s="0" t="s">
        <v>3807</v>
      </c>
      <c r="M2068" s="0" t="s">
        <v>1261</v>
      </c>
      <c r="N2068" s="0" t="s">
        <v>98</v>
      </c>
      <c r="O2068" s="0" t="s">
        <v>185</v>
      </c>
      <c r="P2068" s="0" t="s">
        <v>185</v>
      </c>
      <c r="Q2068" s="0" t="s">
        <v>186</v>
      </c>
      <c r="R2068" s="0" t="s">
        <v>3805</v>
      </c>
      <c r="S2068" s="0" t="s">
        <v>3806</v>
      </c>
      <c r="T2068" s="0" t="s">
        <v>3604</v>
      </c>
      <c r="U2068" s="0" t="s">
        <v>3605</v>
      </c>
      <c r="V2068" s="0" t="s">
        <v>3606</v>
      </c>
      <c r="W2068" s="0" t="s">
        <v>3607</v>
      </c>
      <c r="X2068" s="0" t="s">
        <v>3808</v>
      </c>
      <c r="Y2068" s="0" t="s">
        <v>4331</v>
      </c>
      <c r="Z2068" s="0" t="s">
        <v>3809</v>
      </c>
      <c r="AA2068" s="0" t="s">
        <v>3810</v>
      </c>
      <c r="AB2068" s="0" t="s">
        <v>7123</v>
      </c>
      <c r="AC2068" s="0" t="s">
        <v>19</v>
      </c>
      <c r="AD2068" s="0" t="s">
        <v>19</v>
      </c>
      <c r="AE2068" s="0" t="s">
        <v>61</v>
      </c>
      <c r="AF2068" s="0" t="s">
        <v>22</v>
      </c>
      <c r="AG2068" s="0" t="s">
        <v>22</v>
      </c>
      <c r="AH2068" s="0" t="s">
        <v>22</v>
      </c>
      <c r="AI2068" s="0" t="s">
        <v>22</v>
      </c>
      <c r="AJ2068" s="0" t="s">
        <v>3622</v>
      </c>
      <c r="AK2068" s="0" t="s">
        <v>3622</v>
      </c>
    </row>
    <row customHeight="1" ht="11.25">
      <c r="A2069" s="0" t="s">
        <v>22</v>
      </c>
      <c r="B2069" s="0" t="s">
        <v>48</v>
      </c>
      <c r="C2069" s="0" t="s">
        <v>50</v>
      </c>
      <c r="D2069" s="0" t="s">
        <v>22</v>
      </c>
      <c r="E2069" s="0" t="s">
        <v>7122</v>
      </c>
      <c r="F2069" s="0" t="s">
        <v>1257</v>
      </c>
      <c r="G2069" s="0" t="s">
        <v>185</v>
      </c>
      <c r="H2069" s="0" t="s">
        <v>185</v>
      </c>
      <c r="I2069" s="0" t="s">
        <v>186</v>
      </c>
      <c r="J2069" s="0" t="s">
        <v>3805</v>
      </c>
      <c r="K2069" s="0" t="s">
        <v>3806</v>
      </c>
      <c r="L2069" s="0" t="s">
        <v>3807</v>
      </c>
      <c r="M2069" s="0" t="s">
        <v>1261</v>
      </c>
      <c r="N2069" s="0" t="s">
        <v>98</v>
      </c>
      <c r="O2069" s="0" t="s">
        <v>185</v>
      </c>
      <c r="P2069" s="0" t="s">
        <v>185</v>
      </c>
      <c r="Q2069" s="0" t="s">
        <v>186</v>
      </c>
      <c r="R2069" s="0" t="s">
        <v>3805</v>
      </c>
      <c r="S2069" s="0" t="s">
        <v>3806</v>
      </c>
      <c r="T2069" s="0" t="s">
        <v>3604</v>
      </c>
      <c r="U2069" s="0" t="s">
        <v>3605</v>
      </c>
      <c r="V2069" s="0" t="s">
        <v>3606</v>
      </c>
      <c r="W2069" s="0" t="s">
        <v>3607</v>
      </c>
      <c r="X2069" s="0" t="s">
        <v>3808</v>
      </c>
      <c r="Y2069" s="0" t="s">
        <v>4331</v>
      </c>
      <c r="Z2069" s="0" t="s">
        <v>3809</v>
      </c>
      <c r="AA2069" s="0" t="s">
        <v>3810</v>
      </c>
      <c r="AB2069" s="0" t="s">
        <v>7123</v>
      </c>
      <c r="AC2069" s="0" t="s">
        <v>19</v>
      </c>
      <c r="AD2069" s="0" t="s">
        <v>19</v>
      </c>
      <c r="AE2069" s="0" t="s">
        <v>61</v>
      </c>
      <c r="AF2069" s="0" t="s">
        <v>22</v>
      </c>
      <c r="AG2069" s="0" t="s">
        <v>22</v>
      </c>
      <c r="AH2069" s="0" t="s">
        <v>22</v>
      </c>
      <c r="AI2069" s="0" t="s">
        <v>22</v>
      </c>
      <c r="AJ2069" s="0" t="s">
        <v>3622</v>
      </c>
      <c r="AK2069" s="0" t="s">
        <v>3622</v>
      </c>
    </row>
    <row customHeight="1" ht="11.25">
      <c r="A2070" s="0" t="s">
        <v>22</v>
      </c>
      <c r="B2070" s="0" t="s">
        <v>48</v>
      </c>
      <c r="C2070" s="0" t="s">
        <v>50</v>
      </c>
      <c r="D2070" s="0" t="s">
        <v>22</v>
      </c>
      <c r="E2070" s="0" t="s">
        <v>7124</v>
      </c>
      <c r="F2070" s="0" t="s">
        <v>1257</v>
      </c>
      <c r="G2070" s="0" t="s">
        <v>185</v>
      </c>
      <c r="H2070" s="0" t="s">
        <v>185</v>
      </c>
      <c r="I2070" s="0" t="s">
        <v>186</v>
      </c>
      <c r="J2070" s="0" t="s">
        <v>3751</v>
      </c>
      <c r="K2070" s="0" t="s">
        <v>3752</v>
      </c>
      <c r="L2070" s="0" t="s">
        <v>4007</v>
      </c>
      <c r="M2070" s="0" t="s">
        <v>1261</v>
      </c>
      <c r="N2070" s="0" t="s">
        <v>98</v>
      </c>
      <c r="O2070" s="0" t="s">
        <v>185</v>
      </c>
      <c r="P2070" s="0" t="s">
        <v>185</v>
      </c>
      <c r="Q2070" s="0" t="s">
        <v>186</v>
      </c>
      <c r="R2070" s="0" t="s">
        <v>3751</v>
      </c>
      <c r="S2070" s="0" t="s">
        <v>3752</v>
      </c>
      <c r="T2070" s="0" t="s">
        <v>3604</v>
      </c>
      <c r="U2070" s="0" t="s">
        <v>3605</v>
      </c>
      <c r="V2070" s="0" t="s">
        <v>3606</v>
      </c>
      <c r="W2070" s="0" t="s">
        <v>3607</v>
      </c>
      <c r="X2070" s="0" t="s">
        <v>3754</v>
      </c>
      <c r="Y2070" s="0" t="s">
        <v>3733</v>
      </c>
      <c r="Z2070" s="0" t="s">
        <v>1261</v>
      </c>
      <c r="AA2070" s="0" t="s">
        <v>7125</v>
      </c>
      <c r="AB2070" s="0" t="s">
        <v>7126</v>
      </c>
      <c r="AC2070" s="0" t="s">
        <v>19</v>
      </c>
      <c r="AD2070" s="0" t="s">
        <v>19</v>
      </c>
      <c r="AE2070" s="0" t="s">
        <v>61</v>
      </c>
      <c r="AF2070" s="0" t="s">
        <v>22</v>
      </c>
      <c r="AG2070" s="0" t="s">
        <v>22</v>
      </c>
      <c r="AH2070" s="0" t="s">
        <v>22</v>
      </c>
      <c r="AI2070" s="0" t="s">
        <v>22</v>
      </c>
      <c r="AJ2070" s="0" t="s">
        <v>3622</v>
      </c>
      <c r="AK2070" s="0" t="s">
        <v>3622</v>
      </c>
    </row>
    <row customHeight="1" ht="11.25">
      <c r="A2071" s="0" t="s">
        <v>22</v>
      </c>
      <c r="B2071" s="0" t="s">
        <v>48</v>
      </c>
      <c r="C2071" s="0" t="s">
        <v>50</v>
      </c>
      <c r="D2071" s="0" t="s">
        <v>22</v>
      </c>
      <c r="E2071" s="0" t="s">
        <v>7124</v>
      </c>
      <c r="F2071" s="0" t="s">
        <v>1257</v>
      </c>
      <c r="G2071" s="0" t="s">
        <v>185</v>
      </c>
      <c r="H2071" s="0" t="s">
        <v>185</v>
      </c>
      <c r="I2071" s="0" t="s">
        <v>186</v>
      </c>
      <c r="J2071" s="0" t="s">
        <v>3751</v>
      </c>
      <c r="K2071" s="0" t="s">
        <v>3752</v>
      </c>
      <c r="L2071" s="0" t="s">
        <v>4007</v>
      </c>
      <c r="M2071" s="0" t="s">
        <v>1261</v>
      </c>
      <c r="N2071" s="0" t="s">
        <v>98</v>
      </c>
      <c r="O2071" s="0" t="s">
        <v>185</v>
      </c>
      <c r="P2071" s="0" t="s">
        <v>185</v>
      </c>
      <c r="Q2071" s="0" t="s">
        <v>186</v>
      </c>
      <c r="R2071" s="0" t="s">
        <v>3751</v>
      </c>
      <c r="S2071" s="0" t="s">
        <v>3752</v>
      </c>
      <c r="T2071" s="0" t="s">
        <v>3604</v>
      </c>
      <c r="U2071" s="0" t="s">
        <v>3605</v>
      </c>
      <c r="V2071" s="0" t="s">
        <v>3606</v>
      </c>
      <c r="W2071" s="0" t="s">
        <v>3607</v>
      </c>
      <c r="X2071" s="0" t="s">
        <v>3754</v>
      </c>
      <c r="Y2071" s="0" t="s">
        <v>3733</v>
      </c>
      <c r="Z2071" s="0" t="s">
        <v>1261</v>
      </c>
      <c r="AA2071" s="0" t="s">
        <v>7125</v>
      </c>
      <c r="AB2071" s="0" t="s">
        <v>7126</v>
      </c>
      <c r="AC2071" s="0" t="s">
        <v>19</v>
      </c>
      <c r="AD2071" s="0" t="s">
        <v>19</v>
      </c>
      <c r="AE2071" s="0" t="s">
        <v>61</v>
      </c>
      <c r="AF2071" s="0" t="s">
        <v>22</v>
      </c>
      <c r="AG2071" s="0" t="s">
        <v>22</v>
      </c>
      <c r="AH2071" s="0" t="s">
        <v>22</v>
      </c>
      <c r="AI2071" s="0" t="s">
        <v>22</v>
      </c>
      <c r="AJ2071" s="0" t="s">
        <v>3622</v>
      </c>
      <c r="AK2071" s="0" t="s">
        <v>3622</v>
      </c>
    </row>
    <row customHeight="1" ht="11.25">
      <c r="A2072" s="0" t="s">
        <v>22</v>
      </c>
      <c r="B2072" s="0" t="s">
        <v>48</v>
      </c>
      <c r="C2072" s="0" t="s">
        <v>50</v>
      </c>
      <c r="D2072" s="0" t="s">
        <v>22</v>
      </c>
      <c r="E2072" s="0" t="s">
        <v>7127</v>
      </c>
      <c r="F2072" s="0" t="s">
        <v>1257</v>
      </c>
      <c r="G2072" s="0" t="s">
        <v>195</v>
      </c>
      <c r="H2072" s="0" t="s">
        <v>195</v>
      </c>
      <c r="I2072" s="0" t="s">
        <v>196</v>
      </c>
      <c r="J2072" s="0" t="s">
        <v>5494</v>
      </c>
      <c r="K2072" s="0" t="s">
        <v>5495</v>
      </c>
      <c r="L2072" s="0" t="s">
        <v>5496</v>
      </c>
      <c r="M2072" s="0" t="s">
        <v>1261</v>
      </c>
      <c r="N2072" s="0" t="s">
        <v>98</v>
      </c>
      <c r="O2072" s="0" t="s">
        <v>195</v>
      </c>
      <c r="P2072" s="0" t="s">
        <v>195</v>
      </c>
      <c r="Q2072" s="0" t="s">
        <v>196</v>
      </c>
      <c r="R2072" s="0" t="s">
        <v>5494</v>
      </c>
      <c r="S2072" s="0" t="s">
        <v>5495</v>
      </c>
      <c r="T2072" s="0" t="s">
        <v>3604</v>
      </c>
      <c r="U2072" s="0" t="s">
        <v>3605</v>
      </c>
      <c r="V2072" s="0" t="s">
        <v>3606</v>
      </c>
      <c r="W2072" s="0" t="s">
        <v>3607</v>
      </c>
      <c r="X2072" s="0" t="s">
        <v>3700</v>
      </c>
      <c r="Y2072" s="0" t="s">
        <v>3605</v>
      </c>
      <c r="Z2072" s="0" t="s">
        <v>7128</v>
      </c>
      <c r="AA2072" s="0" t="s">
        <v>6633</v>
      </c>
      <c r="AB2072" s="0" t="s">
        <v>7129</v>
      </c>
      <c r="AC2072" s="0" t="s">
        <v>19</v>
      </c>
      <c r="AD2072" s="0" t="s">
        <v>19</v>
      </c>
      <c r="AE2072" s="0" t="s">
        <v>61</v>
      </c>
      <c r="AF2072" s="0" t="s">
        <v>22</v>
      </c>
      <c r="AG2072" s="0" t="s">
        <v>22</v>
      </c>
      <c r="AH2072" s="0" t="s">
        <v>22</v>
      </c>
      <c r="AI2072" s="0" t="s">
        <v>22</v>
      </c>
      <c r="AJ2072" s="0" t="s">
        <v>3622</v>
      </c>
      <c r="AK2072" s="0" t="s">
        <v>3622</v>
      </c>
    </row>
    <row customHeight="1" ht="11.25">
      <c r="A2073" s="0" t="s">
        <v>22</v>
      </c>
      <c r="B2073" s="0" t="s">
        <v>48</v>
      </c>
      <c r="C2073" s="0" t="s">
        <v>50</v>
      </c>
      <c r="D2073" s="0" t="s">
        <v>22</v>
      </c>
      <c r="E2073" s="0" t="s">
        <v>7127</v>
      </c>
      <c r="F2073" s="0" t="s">
        <v>1257</v>
      </c>
      <c r="G2073" s="0" t="s">
        <v>195</v>
      </c>
      <c r="H2073" s="0" t="s">
        <v>195</v>
      </c>
      <c r="I2073" s="0" t="s">
        <v>196</v>
      </c>
      <c r="J2073" s="0" t="s">
        <v>5494</v>
      </c>
      <c r="K2073" s="0" t="s">
        <v>5495</v>
      </c>
      <c r="L2073" s="0" t="s">
        <v>5496</v>
      </c>
      <c r="M2073" s="0" t="s">
        <v>1261</v>
      </c>
      <c r="N2073" s="0" t="s">
        <v>98</v>
      </c>
      <c r="O2073" s="0" t="s">
        <v>195</v>
      </c>
      <c r="P2073" s="0" t="s">
        <v>195</v>
      </c>
      <c r="Q2073" s="0" t="s">
        <v>196</v>
      </c>
      <c r="R2073" s="0" t="s">
        <v>5494</v>
      </c>
      <c r="S2073" s="0" t="s">
        <v>5495</v>
      </c>
      <c r="T2073" s="0" t="s">
        <v>3604</v>
      </c>
      <c r="U2073" s="0" t="s">
        <v>3605</v>
      </c>
      <c r="V2073" s="0" t="s">
        <v>3606</v>
      </c>
      <c r="W2073" s="0" t="s">
        <v>3607</v>
      </c>
      <c r="X2073" s="0" t="s">
        <v>3700</v>
      </c>
      <c r="Y2073" s="0" t="s">
        <v>3605</v>
      </c>
      <c r="Z2073" s="0" t="s">
        <v>7128</v>
      </c>
      <c r="AA2073" s="0" t="s">
        <v>6633</v>
      </c>
      <c r="AB2073" s="0" t="s">
        <v>7129</v>
      </c>
      <c r="AC2073" s="0" t="s">
        <v>19</v>
      </c>
      <c r="AD2073" s="0" t="s">
        <v>19</v>
      </c>
      <c r="AE2073" s="0" t="s">
        <v>61</v>
      </c>
      <c r="AF2073" s="0" t="s">
        <v>22</v>
      </c>
      <c r="AG2073" s="0" t="s">
        <v>22</v>
      </c>
      <c r="AH2073" s="0" t="s">
        <v>22</v>
      </c>
      <c r="AI2073" s="0" t="s">
        <v>22</v>
      </c>
      <c r="AJ2073" s="0" t="s">
        <v>3622</v>
      </c>
      <c r="AK2073" s="0" t="s">
        <v>3622</v>
      </c>
    </row>
    <row customHeight="1" ht="11.25">
      <c r="A2074" s="0" t="s">
        <v>22</v>
      </c>
      <c r="B2074" s="0" t="s">
        <v>48</v>
      </c>
      <c r="C2074" s="0" t="s">
        <v>50</v>
      </c>
      <c r="D2074" s="0" t="s">
        <v>22</v>
      </c>
      <c r="E2074" s="0" t="s">
        <v>7130</v>
      </c>
      <c r="F2074" s="0" t="s">
        <v>1257</v>
      </c>
      <c r="G2074" s="0" t="s">
        <v>185</v>
      </c>
      <c r="H2074" s="0" t="s">
        <v>185</v>
      </c>
      <c r="I2074" s="0" t="s">
        <v>186</v>
      </c>
      <c r="J2074" s="0" t="s">
        <v>3984</v>
      </c>
      <c r="K2074" s="0" t="s">
        <v>3985</v>
      </c>
      <c r="L2074" s="0" t="s">
        <v>3986</v>
      </c>
      <c r="M2074" s="0" t="s">
        <v>1261</v>
      </c>
      <c r="N2074" s="0" t="s">
        <v>98</v>
      </c>
      <c r="O2074" s="0" t="s">
        <v>185</v>
      </c>
      <c r="P2074" s="0" t="s">
        <v>185</v>
      </c>
      <c r="Q2074" s="0" t="s">
        <v>186</v>
      </c>
      <c r="R2074" s="0" t="s">
        <v>3984</v>
      </c>
      <c r="S2074" s="0" t="s">
        <v>3985</v>
      </c>
      <c r="T2074" s="0" t="s">
        <v>3604</v>
      </c>
      <c r="U2074" s="0" t="s">
        <v>3605</v>
      </c>
      <c r="V2074" s="0" t="s">
        <v>3606</v>
      </c>
      <c r="W2074" s="0" t="s">
        <v>3607</v>
      </c>
      <c r="X2074" s="0" t="s">
        <v>3608</v>
      </c>
      <c r="Y2074" s="0" t="s">
        <v>3605</v>
      </c>
      <c r="Z2074" s="0" t="s">
        <v>7131</v>
      </c>
      <c r="AA2074" s="0" t="s">
        <v>7132</v>
      </c>
      <c r="AB2074" s="0" t="s">
        <v>7133</v>
      </c>
      <c r="AC2074" s="0" t="s">
        <v>19</v>
      </c>
      <c r="AD2074" s="0" t="s">
        <v>19</v>
      </c>
      <c r="AE2074" s="0" t="s">
        <v>61</v>
      </c>
      <c r="AF2074" s="0" t="s">
        <v>22</v>
      </c>
      <c r="AG2074" s="0" t="s">
        <v>22</v>
      </c>
      <c r="AH2074" s="0" t="s">
        <v>22</v>
      </c>
      <c r="AI2074" s="0" t="s">
        <v>22</v>
      </c>
      <c r="AJ2074" s="0" t="s">
        <v>3622</v>
      </c>
      <c r="AK2074" s="0" t="s">
        <v>3622</v>
      </c>
    </row>
    <row customHeight="1" ht="11.25">
      <c r="A2075" s="0" t="s">
        <v>22</v>
      </c>
      <c r="B2075" s="0" t="s">
        <v>48</v>
      </c>
      <c r="C2075" s="0" t="s">
        <v>50</v>
      </c>
      <c r="D2075" s="0" t="s">
        <v>22</v>
      </c>
      <c r="E2075" s="0" t="s">
        <v>7130</v>
      </c>
      <c r="F2075" s="0" t="s">
        <v>1257</v>
      </c>
      <c r="G2075" s="0" t="s">
        <v>185</v>
      </c>
      <c r="H2075" s="0" t="s">
        <v>185</v>
      </c>
      <c r="I2075" s="0" t="s">
        <v>186</v>
      </c>
      <c r="J2075" s="0" t="s">
        <v>3984</v>
      </c>
      <c r="K2075" s="0" t="s">
        <v>3985</v>
      </c>
      <c r="L2075" s="0" t="s">
        <v>3986</v>
      </c>
      <c r="M2075" s="0" t="s">
        <v>1261</v>
      </c>
      <c r="N2075" s="0" t="s">
        <v>98</v>
      </c>
      <c r="O2075" s="0" t="s">
        <v>185</v>
      </c>
      <c r="P2075" s="0" t="s">
        <v>185</v>
      </c>
      <c r="Q2075" s="0" t="s">
        <v>186</v>
      </c>
      <c r="R2075" s="0" t="s">
        <v>3984</v>
      </c>
      <c r="S2075" s="0" t="s">
        <v>3985</v>
      </c>
      <c r="T2075" s="0" t="s">
        <v>3604</v>
      </c>
      <c r="U2075" s="0" t="s">
        <v>3605</v>
      </c>
      <c r="V2075" s="0" t="s">
        <v>3606</v>
      </c>
      <c r="W2075" s="0" t="s">
        <v>3607</v>
      </c>
      <c r="X2075" s="0" t="s">
        <v>3608</v>
      </c>
      <c r="Y2075" s="0" t="s">
        <v>3605</v>
      </c>
      <c r="Z2075" s="0" t="s">
        <v>7131</v>
      </c>
      <c r="AA2075" s="0" t="s">
        <v>7132</v>
      </c>
      <c r="AB2075" s="0" t="s">
        <v>7133</v>
      </c>
      <c r="AC2075" s="0" t="s">
        <v>19</v>
      </c>
      <c r="AD2075" s="0" t="s">
        <v>19</v>
      </c>
      <c r="AE2075" s="0" t="s">
        <v>61</v>
      </c>
      <c r="AF2075" s="0" t="s">
        <v>22</v>
      </c>
      <c r="AG2075" s="0" t="s">
        <v>22</v>
      </c>
      <c r="AH2075" s="0" t="s">
        <v>22</v>
      </c>
      <c r="AI2075" s="0" t="s">
        <v>22</v>
      </c>
      <c r="AJ2075" s="0" t="s">
        <v>3622</v>
      </c>
      <c r="AK2075" s="0" t="s">
        <v>3622</v>
      </c>
    </row>
    <row customHeight="1" ht="11.25">
      <c r="A2076" s="0" t="s">
        <v>22</v>
      </c>
      <c r="B2076" s="0" t="s">
        <v>48</v>
      </c>
      <c r="C2076" s="0" t="s">
        <v>50</v>
      </c>
      <c r="D2076" s="0" t="s">
        <v>22</v>
      </c>
      <c r="E2076" s="0" t="s">
        <v>7134</v>
      </c>
      <c r="F2076" s="0" t="s">
        <v>1257</v>
      </c>
      <c r="G2076" s="0" t="s">
        <v>185</v>
      </c>
      <c r="H2076" s="0" t="s">
        <v>185</v>
      </c>
      <c r="I2076" s="0" t="s">
        <v>186</v>
      </c>
      <c r="J2076" s="0" t="s">
        <v>3799</v>
      </c>
      <c r="K2076" s="0" t="s">
        <v>3800</v>
      </c>
      <c r="L2076" s="0" t="s">
        <v>3801</v>
      </c>
      <c r="M2076" s="0" t="s">
        <v>1261</v>
      </c>
      <c r="N2076" s="0" t="s">
        <v>98</v>
      </c>
      <c r="O2076" s="0" t="s">
        <v>185</v>
      </c>
      <c r="P2076" s="0" t="s">
        <v>185</v>
      </c>
      <c r="Q2076" s="0" t="s">
        <v>186</v>
      </c>
      <c r="R2076" s="0" t="s">
        <v>3799</v>
      </c>
      <c r="S2076" s="0" t="s">
        <v>3800</v>
      </c>
      <c r="T2076" s="0" t="s">
        <v>3604</v>
      </c>
      <c r="U2076" s="0" t="s">
        <v>3605</v>
      </c>
      <c r="V2076" s="0" t="s">
        <v>3606</v>
      </c>
      <c r="W2076" s="0" t="s">
        <v>3607</v>
      </c>
      <c r="X2076" s="0" t="s">
        <v>3608</v>
      </c>
      <c r="Y2076" s="0" t="s">
        <v>3605</v>
      </c>
      <c r="Z2076" s="0" t="s">
        <v>7058</v>
      </c>
      <c r="AA2076" s="0" t="s">
        <v>4014</v>
      </c>
      <c r="AB2076" s="0" t="s">
        <v>7135</v>
      </c>
      <c r="AC2076" s="0" t="s">
        <v>19</v>
      </c>
      <c r="AD2076" s="0" t="s">
        <v>19</v>
      </c>
      <c r="AE2076" s="0" t="s">
        <v>61</v>
      </c>
      <c r="AF2076" s="0" t="s">
        <v>22</v>
      </c>
      <c r="AG2076" s="0" t="s">
        <v>22</v>
      </c>
      <c r="AH2076" s="0" t="s">
        <v>22</v>
      </c>
      <c r="AI2076" s="0" t="s">
        <v>22</v>
      </c>
      <c r="AJ2076" s="0" t="s">
        <v>3622</v>
      </c>
      <c r="AK2076" s="0" t="s">
        <v>3622</v>
      </c>
    </row>
    <row customHeight="1" ht="11.25">
      <c r="A2077" s="0" t="s">
        <v>22</v>
      </c>
      <c r="B2077" s="0" t="s">
        <v>48</v>
      </c>
      <c r="C2077" s="0" t="s">
        <v>50</v>
      </c>
      <c r="D2077" s="0" t="s">
        <v>22</v>
      </c>
      <c r="E2077" s="0" t="s">
        <v>7134</v>
      </c>
      <c r="F2077" s="0" t="s">
        <v>1257</v>
      </c>
      <c r="G2077" s="0" t="s">
        <v>185</v>
      </c>
      <c r="H2077" s="0" t="s">
        <v>185</v>
      </c>
      <c r="I2077" s="0" t="s">
        <v>186</v>
      </c>
      <c r="J2077" s="0" t="s">
        <v>3799</v>
      </c>
      <c r="K2077" s="0" t="s">
        <v>3800</v>
      </c>
      <c r="L2077" s="0" t="s">
        <v>3801</v>
      </c>
      <c r="M2077" s="0" t="s">
        <v>1261</v>
      </c>
      <c r="N2077" s="0" t="s">
        <v>98</v>
      </c>
      <c r="O2077" s="0" t="s">
        <v>185</v>
      </c>
      <c r="P2077" s="0" t="s">
        <v>185</v>
      </c>
      <c r="Q2077" s="0" t="s">
        <v>186</v>
      </c>
      <c r="R2077" s="0" t="s">
        <v>3799</v>
      </c>
      <c r="S2077" s="0" t="s">
        <v>3800</v>
      </c>
      <c r="T2077" s="0" t="s">
        <v>3604</v>
      </c>
      <c r="U2077" s="0" t="s">
        <v>3605</v>
      </c>
      <c r="V2077" s="0" t="s">
        <v>3606</v>
      </c>
      <c r="W2077" s="0" t="s">
        <v>3607</v>
      </c>
      <c r="X2077" s="0" t="s">
        <v>3608</v>
      </c>
      <c r="Y2077" s="0" t="s">
        <v>3605</v>
      </c>
      <c r="Z2077" s="0" t="s">
        <v>7058</v>
      </c>
      <c r="AA2077" s="0" t="s">
        <v>4014</v>
      </c>
      <c r="AB2077" s="0" t="s">
        <v>7135</v>
      </c>
      <c r="AC2077" s="0" t="s">
        <v>19</v>
      </c>
      <c r="AD2077" s="0" t="s">
        <v>19</v>
      </c>
      <c r="AE2077" s="0" t="s">
        <v>61</v>
      </c>
      <c r="AF2077" s="0" t="s">
        <v>22</v>
      </c>
      <c r="AG2077" s="0" t="s">
        <v>22</v>
      </c>
      <c r="AH2077" s="0" t="s">
        <v>22</v>
      </c>
      <c r="AI2077" s="0" t="s">
        <v>22</v>
      </c>
      <c r="AJ2077" s="0" t="s">
        <v>3622</v>
      </c>
      <c r="AK2077" s="0" t="s">
        <v>3622</v>
      </c>
    </row>
    <row customHeight="1" ht="11.25">
      <c r="A2078" s="0" t="s">
        <v>22</v>
      </c>
      <c r="B2078" s="0" t="s">
        <v>48</v>
      </c>
      <c r="C2078" s="0" t="s">
        <v>50</v>
      </c>
      <c r="D2078" s="0" t="s">
        <v>22</v>
      </c>
      <c r="E2078" s="0" t="s">
        <v>7136</v>
      </c>
      <c r="F2078" s="0" t="s">
        <v>1257</v>
      </c>
      <c r="G2078" s="0" t="s">
        <v>185</v>
      </c>
      <c r="H2078" s="0" t="s">
        <v>185</v>
      </c>
      <c r="I2078" s="0" t="s">
        <v>186</v>
      </c>
      <c r="J2078" s="0" t="s">
        <v>3786</v>
      </c>
      <c r="K2078" s="0" t="s">
        <v>3787</v>
      </c>
      <c r="L2078" s="0" t="s">
        <v>7137</v>
      </c>
      <c r="M2078" s="0" t="s">
        <v>1261</v>
      </c>
      <c r="N2078" s="0" t="s">
        <v>98</v>
      </c>
      <c r="O2078" s="0" t="s">
        <v>185</v>
      </c>
      <c r="P2078" s="0" t="s">
        <v>185</v>
      </c>
      <c r="Q2078" s="0" t="s">
        <v>186</v>
      </c>
      <c r="R2078" s="0" t="s">
        <v>3786</v>
      </c>
      <c r="S2078" s="0" t="s">
        <v>3787</v>
      </c>
      <c r="T2078" s="0" t="s">
        <v>3604</v>
      </c>
      <c r="U2078" s="0" t="s">
        <v>3605</v>
      </c>
      <c r="V2078" s="0" t="s">
        <v>3606</v>
      </c>
      <c r="W2078" s="0" t="s">
        <v>3607</v>
      </c>
      <c r="X2078" s="0" t="s">
        <v>3608</v>
      </c>
      <c r="Y2078" s="0" t="s">
        <v>3605</v>
      </c>
      <c r="Z2078" s="0" t="s">
        <v>7058</v>
      </c>
      <c r="AA2078" s="0" t="s">
        <v>4014</v>
      </c>
      <c r="AB2078" s="0" t="s">
        <v>7138</v>
      </c>
      <c r="AC2078" s="0" t="s">
        <v>19</v>
      </c>
      <c r="AD2078" s="0" t="s">
        <v>19</v>
      </c>
      <c r="AE2078" s="0" t="s">
        <v>61</v>
      </c>
      <c r="AF2078" s="0" t="s">
        <v>22</v>
      </c>
      <c r="AG2078" s="0" t="s">
        <v>22</v>
      </c>
      <c r="AH2078" s="0" t="s">
        <v>22</v>
      </c>
      <c r="AI2078" s="0" t="s">
        <v>22</v>
      </c>
      <c r="AJ2078" s="0" t="s">
        <v>3622</v>
      </c>
      <c r="AK2078" s="0" t="s">
        <v>3622</v>
      </c>
    </row>
    <row customHeight="1" ht="11.25">
      <c r="A2079" s="0" t="s">
        <v>22</v>
      </c>
      <c r="B2079" s="0" t="s">
        <v>48</v>
      </c>
      <c r="C2079" s="0" t="s">
        <v>50</v>
      </c>
      <c r="D2079" s="0" t="s">
        <v>22</v>
      </c>
      <c r="E2079" s="0" t="s">
        <v>7136</v>
      </c>
      <c r="F2079" s="0" t="s">
        <v>1257</v>
      </c>
      <c r="G2079" s="0" t="s">
        <v>185</v>
      </c>
      <c r="H2079" s="0" t="s">
        <v>185</v>
      </c>
      <c r="I2079" s="0" t="s">
        <v>186</v>
      </c>
      <c r="J2079" s="0" t="s">
        <v>3786</v>
      </c>
      <c r="K2079" s="0" t="s">
        <v>3787</v>
      </c>
      <c r="L2079" s="0" t="s">
        <v>7137</v>
      </c>
      <c r="M2079" s="0" t="s">
        <v>1261</v>
      </c>
      <c r="N2079" s="0" t="s">
        <v>98</v>
      </c>
      <c r="O2079" s="0" t="s">
        <v>185</v>
      </c>
      <c r="P2079" s="0" t="s">
        <v>185</v>
      </c>
      <c r="Q2079" s="0" t="s">
        <v>186</v>
      </c>
      <c r="R2079" s="0" t="s">
        <v>3786</v>
      </c>
      <c r="S2079" s="0" t="s">
        <v>3787</v>
      </c>
      <c r="T2079" s="0" t="s">
        <v>3604</v>
      </c>
      <c r="U2079" s="0" t="s">
        <v>3605</v>
      </c>
      <c r="V2079" s="0" t="s">
        <v>3606</v>
      </c>
      <c r="W2079" s="0" t="s">
        <v>3607</v>
      </c>
      <c r="X2079" s="0" t="s">
        <v>3608</v>
      </c>
      <c r="Y2079" s="0" t="s">
        <v>3605</v>
      </c>
      <c r="Z2079" s="0" t="s">
        <v>7058</v>
      </c>
      <c r="AA2079" s="0" t="s">
        <v>4014</v>
      </c>
      <c r="AB2079" s="0" t="s">
        <v>7138</v>
      </c>
      <c r="AC2079" s="0" t="s">
        <v>19</v>
      </c>
      <c r="AD2079" s="0" t="s">
        <v>19</v>
      </c>
      <c r="AE2079" s="0" t="s">
        <v>61</v>
      </c>
      <c r="AF2079" s="0" t="s">
        <v>22</v>
      </c>
      <c r="AG2079" s="0" t="s">
        <v>22</v>
      </c>
      <c r="AH2079" s="0" t="s">
        <v>22</v>
      </c>
      <c r="AI2079" s="0" t="s">
        <v>22</v>
      </c>
      <c r="AJ2079" s="0" t="s">
        <v>3622</v>
      </c>
      <c r="AK2079" s="0" t="s">
        <v>3622</v>
      </c>
    </row>
    <row customHeight="1" ht="11.25">
      <c r="A2080" s="0" t="s">
        <v>22</v>
      </c>
      <c r="B2080" s="0" t="s">
        <v>48</v>
      </c>
      <c r="C2080" s="0" t="s">
        <v>50</v>
      </c>
      <c r="D2080" s="0" t="s">
        <v>22</v>
      </c>
      <c r="E2080" s="0" t="s">
        <v>7139</v>
      </c>
      <c r="F2080" s="0" t="s">
        <v>1257</v>
      </c>
      <c r="G2080" s="0" t="s">
        <v>185</v>
      </c>
      <c r="H2080" s="0" t="s">
        <v>185</v>
      </c>
      <c r="I2080" s="0" t="s">
        <v>186</v>
      </c>
      <c r="J2080" s="0" t="s">
        <v>3744</v>
      </c>
      <c r="K2080" s="0" t="s">
        <v>3745</v>
      </c>
      <c r="L2080" s="0" t="s">
        <v>7140</v>
      </c>
      <c r="M2080" s="0" t="s">
        <v>1261</v>
      </c>
      <c r="N2080" s="0" t="s">
        <v>98</v>
      </c>
      <c r="O2080" s="0" t="s">
        <v>185</v>
      </c>
      <c r="P2080" s="0" t="s">
        <v>185</v>
      </c>
      <c r="Q2080" s="0" t="s">
        <v>186</v>
      </c>
      <c r="R2080" s="0" t="s">
        <v>3744</v>
      </c>
      <c r="S2080" s="0" t="s">
        <v>3745</v>
      </c>
      <c r="T2080" s="0" t="s">
        <v>3604</v>
      </c>
      <c r="U2080" s="0" t="s">
        <v>3605</v>
      </c>
      <c r="V2080" s="0" t="s">
        <v>3606</v>
      </c>
      <c r="W2080" s="0" t="s">
        <v>3607</v>
      </c>
      <c r="X2080" s="0" t="s">
        <v>3608</v>
      </c>
      <c r="Y2080" s="0" t="s">
        <v>3605</v>
      </c>
      <c r="Z2080" s="0" t="s">
        <v>157</v>
      </c>
      <c r="AA2080" s="0" t="s">
        <v>4014</v>
      </c>
      <c r="AB2080" s="0" t="s">
        <v>7141</v>
      </c>
      <c r="AC2080" s="0" t="s">
        <v>19</v>
      </c>
      <c r="AD2080" s="0" t="s">
        <v>19</v>
      </c>
      <c r="AE2080" s="0" t="s">
        <v>61</v>
      </c>
      <c r="AF2080" s="0" t="s">
        <v>22</v>
      </c>
      <c r="AG2080" s="0" t="s">
        <v>22</v>
      </c>
      <c r="AH2080" s="0" t="s">
        <v>22</v>
      </c>
      <c r="AI2080" s="0" t="s">
        <v>22</v>
      </c>
      <c r="AJ2080" s="0" t="s">
        <v>3622</v>
      </c>
      <c r="AK2080" s="0" t="s">
        <v>3622</v>
      </c>
    </row>
    <row customHeight="1" ht="11.25">
      <c r="A2081" s="0" t="s">
        <v>22</v>
      </c>
      <c r="B2081" s="0" t="s">
        <v>48</v>
      </c>
      <c r="C2081" s="0" t="s">
        <v>50</v>
      </c>
      <c r="D2081" s="0" t="s">
        <v>22</v>
      </c>
      <c r="E2081" s="0" t="s">
        <v>7139</v>
      </c>
      <c r="F2081" s="0" t="s">
        <v>1257</v>
      </c>
      <c r="G2081" s="0" t="s">
        <v>185</v>
      </c>
      <c r="H2081" s="0" t="s">
        <v>185</v>
      </c>
      <c r="I2081" s="0" t="s">
        <v>186</v>
      </c>
      <c r="J2081" s="0" t="s">
        <v>3744</v>
      </c>
      <c r="K2081" s="0" t="s">
        <v>3745</v>
      </c>
      <c r="L2081" s="0" t="s">
        <v>7140</v>
      </c>
      <c r="M2081" s="0" t="s">
        <v>1261</v>
      </c>
      <c r="N2081" s="0" t="s">
        <v>98</v>
      </c>
      <c r="O2081" s="0" t="s">
        <v>185</v>
      </c>
      <c r="P2081" s="0" t="s">
        <v>185</v>
      </c>
      <c r="Q2081" s="0" t="s">
        <v>186</v>
      </c>
      <c r="R2081" s="0" t="s">
        <v>3744</v>
      </c>
      <c r="S2081" s="0" t="s">
        <v>3745</v>
      </c>
      <c r="T2081" s="0" t="s">
        <v>3604</v>
      </c>
      <c r="U2081" s="0" t="s">
        <v>3605</v>
      </c>
      <c r="V2081" s="0" t="s">
        <v>3606</v>
      </c>
      <c r="W2081" s="0" t="s">
        <v>3607</v>
      </c>
      <c r="X2081" s="0" t="s">
        <v>3608</v>
      </c>
      <c r="Y2081" s="0" t="s">
        <v>3605</v>
      </c>
      <c r="Z2081" s="0" t="s">
        <v>157</v>
      </c>
      <c r="AA2081" s="0" t="s">
        <v>4014</v>
      </c>
      <c r="AB2081" s="0" t="s">
        <v>7141</v>
      </c>
      <c r="AC2081" s="0" t="s">
        <v>19</v>
      </c>
      <c r="AD2081" s="0" t="s">
        <v>19</v>
      </c>
      <c r="AE2081" s="0" t="s">
        <v>61</v>
      </c>
      <c r="AF2081" s="0" t="s">
        <v>22</v>
      </c>
      <c r="AG2081" s="0" t="s">
        <v>22</v>
      </c>
      <c r="AH2081" s="0" t="s">
        <v>22</v>
      </c>
      <c r="AI2081" s="0" t="s">
        <v>22</v>
      </c>
      <c r="AJ2081" s="0" t="s">
        <v>3622</v>
      </c>
      <c r="AK2081" s="0" t="s">
        <v>3622</v>
      </c>
    </row>
    <row customHeight="1" ht="11.25">
      <c r="A2082" s="0" t="s">
        <v>22</v>
      </c>
      <c r="B2082" s="0" t="s">
        <v>48</v>
      </c>
      <c r="C2082" s="0" t="s">
        <v>50</v>
      </c>
      <c r="D2082" s="0" t="s">
        <v>22</v>
      </c>
      <c r="E2082" s="0" t="s">
        <v>7142</v>
      </c>
      <c r="F2082" s="0" t="s">
        <v>1257</v>
      </c>
      <c r="G2082" s="0" t="s">
        <v>185</v>
      </c>
      <c r="H2082" s="0" t="s">
        <v>185</v>
      </c>
      <c r="I2082" s="0" t="s">
        <v>186</v>
      </c>
      <c r="J2082" s="0" t="s">
        <v>3744</v>
      </c>
      <c r="K2082" s="0" t="s">
        <v>3745</v>
      </c>
      <c r="L2082" s="0" t="s">
        <v>7140</v>
      </c>
      <c r="M2082" s="0" t="s">
        <v>1261</v>
      </c>
      <c r="N2082" s="0" t="s">
        <v>98</v>
      </c>
      <c r="O2082" s="0" t="s">
        <v>185</v>
      </c>
      <c r="P2082" s="0" t="s">
        <v>185</v>
      </c>
      <c r="Q2082" s="0" t="s">
        <v>186</v>
      </c>
      <c r="R2082" s="0" t="s">
        <v>3744</v>
      </c>
      <c r="S2082" s="0" t="s">
        <v>3745</v>
      </c>
      <c r="T2082" s="0" t="s">
        <v>3604</v>
      </c>
      <c r="U2082" s="0" t="s">
        <v>3605</v>
      </c>
      <c r="V2082" s="0" t="s">
        <v>3606</v>
      </c>
      <c r="W2082" s="0" t="s">
        <v>3607</v>
      </c>
      <c r="X2082" s="0" t="s">
        <v>3608</v>
      </c>
      <c r="Y2082" s="0" t="s">
        <v>3605</v>
      </c>
      <c r="Z2082" s="0" t="s">
        <v>141</v>
      </c>
      <c r="AA2082" s="0" t="s">
        <v>4014</v>
      </c>
      <c r="AB2082" s="0" t="s">
        <v>7143</v>
      </c>
      <c r="AC2082" s="0" t="s">
        <v>19</v>
      </c>
      <c r="AD2082" s="0" t="s">
        <v>19</v>
      </c>
      <c r="AE2082" s="0" t="s">
        <v>61</v>
      </c>
      <c r="AF2082" s="0" t="s">
        <v>22</v>
      </c>
      <c r="AG2082" s="0" t="s">
        <v>22</v>
      </c>
      <c r="AH2082" s="0" t="s">
        <v>22</v>
      </c>
      <c r="AI2082" s="0" t="s">
        <v>22</v>
      </c>
      <c r="AJ2082" s="0" t="s">
        <v>3622</v>
      </c>
      <c r="AK2082" s="0" t="s">
        <v>3622</v>
      </c>
    </row>
    <row customHeight="1" ht="11.25">
      <c r="A2083" s="0" t="s">
        <v>22</v>
      </c>
      <c r="B2083" s="0" t="s">
        <v>48</v>
      </c>
      <c r="C2083" s="0" t="s">
        <v>50</v>
      </c>
      <c r="D2083" s="0" t="s">
        <v>22</v>
      </c>
      <c r="E2083" s="0" t="s">
        <v>7142</v>
      </c>
      <c r="F2083" s="0" t="s">
        <v>1257</v>
      </c>
      <c r="G2083" s="0" t="s">
        <v>185</v>
      </c>
      <c r="H2083" s="0" t="s">
        <v>185</v>
      </c>
      <c r="I2083" s="0" t="s">
        <v>186</v>
      </c>
      <c r="J2083" s="0" t="s">
        <v>3744</v>
      </c>
      <c r="K2083" s="0" t="s">
        <v>3745</v>
      </c>
      <c r="L2083" s="0" t="s">
        <v>7140</v>
      </c>
      <c r="M2083" s="0" t="s">
        <v>1261</v>
      </c>
      <c r="N2083" s="0" t="s">
        <v>98</v>
      </c>
      <c r="O2083" s="0" t="s">
        <v>185</v>
      </c>
      <c r="P2083" s="0" t="s">
        <v>185</v>
      </c>
      <c r="Q2083" s="0" t="s">
        <v>186</v>
      </c>
      <c r="R2083" s="0" t="s">
        <v>3744</v>
      </c>
      <c r="S2083" s="0" t="s">
        <v>3745</v>
      </c>
      <c r="T2083" s="0" t="s">
        <v>3604</v>
      </c>
      <c r="U2083" s="0" t="s">
        <v>3605</v>
      </c>
      <c r="V2083" s="0" t="s">
        <v>3606</v>
      </c>
      <c r="W2083" s="0" t="s">
        <v>3607</v>
      </c>
      <c r="X2083" s="0" t="s">
        <v>3608</v>
      </c>
      <c r="Y2083" s="0" t="s">
        <v>3605</v>
      </c>
      <c r="Z2083" s="0" t="s">
        <v>141</v>
      </c>
      <c r="AA2083" s="0" t="s">
        <v>4014</v>
      </c>
      <c r="AB2083" s="0" t="s">
        <v>7143</v>
      </c>
      <c r="AC2083" s="0" t="s">
        <v>19</v>
      </c>
      <c r="AD2083" s="0" t="s">
        <v>19</v>
      </c>
      <c r="AE2083" s="0" t="s">
        <v>61</v>
      </c>
      <c r="AF2083" s="0" t="s">
        <v>22</v>
      </c>
      <c r="AG2083" s="0" t="s">
        <v>22</v>
      </c>
      <c r="AH2083" s="0" t="s">
        <v>22</v>
      </c>
      <c r="AI2083" s="0" t="s">
        <v>22</v>
      </c>
      <c r="AJ2083" s="0" t="s">
        <v>3622</v>
      </c>
      <c r="AK2083" s="0" t="s">
        <v>3622</v>
      </c>
    </row>
    <row customHeight="1" ht="11.25">
      <c r="A2084" s="0" t="s">
        <v>22</v>
      </c>
      <c r="B2084" s="0" t="s">
        <v>48</v>
      </c>
      <c r="C2084" s="0" t="s">
        <v>50</v>
      </c>
      <c r="D2084" s="0" t="s">
        <v>22</v>
      </c>
      <c r="E2084" s="0" t="s">
        <v>7144</v>
      </c>
      <c r="F2084" s="0" t="s">
        <v>1257</v>
      </c>
      <c r="G2084" s="0" t="s">
        <v>185</v>
      </c>
      <c r="H2084" s="0" t="s">
        <v>185</v>
      </c>
      <c r="I2084" s="0" t="s">
        <v>186</v>
      </c>
      <c r="J2084" s="0" t="s">
        <v>3744</v>
      </c>
      <c r="K2084" s="0" t="s">
        <v>3745</v>
      </c>
      <c r="L2084" s="0" t="s">
        <v>7140</v>
      </c>
      <c r="M2084" s="0" t="s">
        <v>1261</v>
      </c>
      <c r="N2084" s="0" t="s">
        <v>98</v>
      </c>
      <c r="O2084" s="0" t="s">
        <v>185</v>
      </c>
      <c r="P2084" s="0" t="s">
        <v>185</v>
      </c>
      <c r="Q2084" s="0" t="s">
        <v>186</v>
      </c>
      <c r="R2084" s="0" t="s">
        <v>3744</v>
      </c>
      <c r="S2084" s="0" t="s">
        <v>3745</v>
      </c>
      <c r="T2084" s="0" t="s">
        <v>3604</v>
      </c>
      <c r="U2084" s="0" t="s">
        <v>3605</v>
      </c>
      <c r="V2084" s="0" t="s">
        <v>3606</v>
      </c>
      <c r="W2084" s="0" t="s">
        <v>3607</v>
      </c>
      <c r="X2084" s="0" t="s">
        <v>3608</v>
      </c>
      <c r="Y2084" s="0" t="s">
        <v>3605</v>
      </c>
      <c r="Z2084" s="0" t="s">
        <v>150</v>
      </c>
      <c r="AA2084" s="0" t="s">
        <v>4014</v>
      </c>
      <c r="AB2084" s="0" t="s">
        <v>7145</v>
      </c>
      <c r="AC2084" s="0" t="s">
        <v>19</v>
      </c>
      <c r="AD2084" s="0" t="s">
        <v>19</v>
      </c>
      <c r="AE2084" s="0" t="s">
        <v>61</v>
      </c>
      <c r="AF2084" s="0" t="s">
        <v>22</v>
      </c>
      <c r="AG2084" s="0" t="s">
        <v>22</v>
      </c>
      <c r="AH2084" s="0" t="s">
        <v>22</v>
      </c>
      <c r="AI2084" s="0" t="s">
        <v>22</v>
      </c>
      <c r="AJ2084" s="0" t="s">
        <v>3622</v>
      </c>
      <c r="AK2084" s="0" t="s">
        <v>3622</v>
      </c>
    </row>
    <row customHeight="1" ht="11.25">
      <c r="A2085" s="0" t="s">
        <v>22</v>
      </c>
      <c r="B2085" s="0" t="s">
        <v>48</v>
      </c>
      <c r="C2085" s="0" t="s">
        <v>50</v>
      </c>
      <c r="D2085" s="0" t="s">
        <v>22</v>
      </c>
      <c r="E2085" s="0" t="s">
        <v>7144</v>
      </c>
      <c r="F2085" s="0" t="s">
        <v>1257</v>
      </c>
      <c r="G2085" s="0" t="s">
        <v>185</v>
      </c>
      <c r="H2085" s="0" t="s">
        <v>185</v>
      </c>
      <c r="I2085" s="0" t="s">
        <v>186</v>
      </c>
      <c r="J2085" s="0" t="s">
        <v>3744</v>
      </c>
      <c r="K2085" s="0" t="s">
        <v>3745</v>
      </c>
      <c r="L2085" s="0" t="s">
        <v>7140</v>
      </c>
      <c r="M2085" s="0" t="s">
        <v>1261</v>
      </c>
      <c r="N2085" s="0" t="s">
        <v>98</v>
      </c>
      <c r="O2085" s="0" t="s">
        <v>185</v>
      </c>
      <c r="P2085" s="0" t="s">
        <v>185</v>
      </c>
      <c r="Q2085" s="0" t="s">
        <v>186</v>
      </c>
      <c r="R2085" s="0" t="s">
        <v>3744</v>
      </c>
      <c r="S2085" s="0" t="s">
        <v>3745</v>
      </c>
      <c r="T2085" s="0" t="s">
        <v>3604</v>
      </c>
      <c r="U2085" s="0" t="s">
        <v>3605</v>
      </c>
      <c r="V2085" s="0" t="s">
        <v>3606</v>
      </c>
      <c r="W2085" s="0" t="s">
        <v>3607</v>
      </c>
      <c r="X2085" s="0" t="s">
        <v>3608</v>
      </c>
      <c r="Y2085" s="0" t="s">
        <v>3605</v>
      </c>
      <c r="Z2085" s="0" t="s">
        <v>150</v>
      </c>
      <c r="AA2085" s="0" t="s">
        <v>4014</v>
      </c>
      <c r="AB2085" s="0" t="s">
        <v>7145</v>
      </c>
      <c r="AC2085" s="0" t="s">
        <v>19</v>
      </c>
      <c r="AD2085" s="0" t="s">
        <v>19</v>
      </c>
      <c r="AE2085" s="0" t="s">
        <v>61</v>
      </c>
      <c r="AF2085" s="0" t="s">
        <v>22</v>
      </c>
      <c r="AG2085" s="0" t="s">
        <v>22</v>
      </c>
      <c r="AH2085" s="0" t="s">
        <v>22</v>
      </c>
      <c r="AI2085" s="0" t="s">
        <v>22</v>
      </c>
      <c r="AJ2085" s="0" t="s">
        <v>3622</v>
      </c>
      <c r="AK2085" s="0" t="s">
        <v>3622</v>
      </c>
    </row>
    <row customHeight="1" ht="11.25">
      <c r="A2086" s="0" t="s">
        <v>22</v>
      </c>
      <c r="B2086" s="0" t="s">
        <v>48</v>
      </c>
      <c r="C2086" s="0" t="s">
        <v>50</v>
      </c>
      <c r="D2086" s="0" t="s">
        <v>22</v>
      </c>
      <c r="E2086" s="0" t="s">
        <v>7146</v>
      </c>
      <c r="F2086" s="0" t="s">
        <v>1257</v>
      </c>
      <c r="G2086" s="0" t="s">
        <v>185</v>
      </c>
      <c r="H2086" s="0" t="s">
        <v>185</v>
      </c>
      <c r="I2086" s="0" t="s">
        <v>186</v>
      </c>
      <c r="J2086" s="0" t="s">
        <v>3744</v>
      </c>
      <c r="K2086" s="0" t="s">
        <v>3745</v>
      </c>
      <c r="L2086" s="0" t="s">
        <v>7140</v>
      </c>
      <c r="M2086" s="0" t="s">
        <v>1261</v>
      </c>
      <c r="N2086" s="0" t="s">
        <v>98</v>
      </c>
      <c r="O2086" s="0" t="s">
        <v>185</v>
      </c>
      <c r="P2086" s="0" t="s">
        <v>185</v>
      </c>
      <c r="Q2086" s="0" t="s">
        <v>186</v>
      </c>
      <c r="R2086" s="0" t="s">
        <v>3744</v>
      </c>
      <c r="S2086" s="0" t="s">
        <v>3745</v>
      </c>
      <c r="T2086" s="0" t="s">
        <v>3604</v>
      </c>
      <c r="U2086" s="0" t="s">
        <v>3605</v>
      </c>
      <c r="V2086" s="0" t="s">
        <v>3606</v>
      </c>
      <c r="W2086" s="0" t="s">
        <v>3607</v>
      </c>
      <c r="X2086" s="0" t="s">
        <v>3608</v>
      </c>
      <c r="Y2086" s="0" t="s">
        <v>3605</v>
      </c>
      <c r="Z2086" s="0" t="s">
        <v>109</v>
      </c>
      <c r="AA2086" s="0" t="s">
        <v>4014</v>
      </c>
      <c r="AB2086" s="0" t="s">
        <v>7147</v>
      </c>
      <c r="AC2086" s="0" t="s">
        <v>19</v>
      </c>
      <c r="AD2086" s="0" t="s">
        <v>19</v>
      </c>
      <c r="AE2086" s="0" t="s">
        <v>61</v>
      </c>
      <c r="AF2086" s="0" t="s">
        <v>22</v>
      </c>
      <c r="AG2086" s="0" t="s">
        <v>22</v>
      </c>
      <c r="AH2086" s="0" t="s">
        <v>22</v>
      </c>
      <c r="AI2086" s="0" t="s">
        <v>22</v>
      </c>
      <c r="AJ2086" s="0" t="s">
        <v>3622</v>
      </c>
      <c r="AK2086" s="0" t="s">
        <v>3622</v>
      </c>
    </row>
    <row customHeight="1" ht="11.25">
      <c r="A2087" s="0" t="s">
        <v>22</v>
      </c>
      <c r="B2087" s="0" t="s">
        <v>48</v>
      </c>
      <c r="C2087" s="0" t="s">
        <v>50</v>
      </c>
      <c r="D2087" s="0" t="s">
        <v>22</v>
      </c>
      <c r="E2087" s="0" t="s">
        <v>7146</v>
      </c>
      <c r="F2087" s="0" t="s">
        <v>1257</v>
      </c>
      <c r="G2087" s="0" t="s">
        <v>185</v>
      </c>
      <c r="H2087" s="0" t="s">
        <v>185</v>
      </c>
      <c r="I2087" s="0" t="s">
        <v>186</v>
      </c>
      <c r="J2087" s="0" t="s">
        <v>3744</v>
      </c>
      <c r="K2087" s="0" t="s">
        <v>3745</v>
      </c>
      <c r="L2087" s="0" t="s">
        <v>7140</v>
      </c>
      <c r="M2087" s="0" t="s">
        <v>1261</v>
      </c>
      <c r="N2087" s="0" t="s">
        <v>98</v>
      </c>
      <c r="O2087" s="0" t="s">
        <v>185</v>
      </c>
      <c r="P2087" s="0" t="s">
        <v>185</v>
      </c>
      <c r="Q2087" s="0" t="s">
        <v>186</v>
      </c>
      <c r="R2087" s="0" t="s">
        <v>3744</v>
      </c>
      <c r="S2087" s="0" t="s">
        <v>3745</v>
      </c>
      <c r="T2087" s="0" t="s">
        <v>3604</v>
      </c>
      <c r="U2087" s="0" t="s">
        <v>3605</v>
      </c>
      <c r="V2087" s="0" t="s">
        <v>3606</v>
      </c>
      <c r="W2087" s="0" t="s">
        <v>3607</v>
      </c>
      <c r="X2087" s="0" t="s">
        <v>3608</v>
      </c>
      <c r="Y2087" s="0" t="s">
        <v>3605</v>
      </c>
      <c r="Z2087" s="0" t="s">
        <v>109</v>
      </c>
      <c r="AA2087" s="0" t="s">
        <v>4014</v>
      </c>
      <c r="AB2087" s="0" t="s">
        <v>7147</v>
      </c>
      <c r="AC2087" s="0" t="s">
        <v>19</v>
      </c>
      <c r="AD2087" s="0" t="s">
        <v>19</v>
      </c>
      <c r="AE2087" s="0" t="s">
        <v>61</v>
      </c>
      <c r="AF2087" s="0" t="s">
        <v>22</v>
      </c>
      <c r="AG2087" s="0" t="s">
        <v>22</v>
      </c>
      <c r="AH2087" s="0" t="s">
        <v>22</v>
      </c>
      <c r="AI2087" s="0" t="s">
        <v>22</v>
      </c>
      <c r="AJ2087" s="0" t="s">
        <v>3622</v>
      </c>
      <c r="AK2087" s="0" t="s">
        <v>3622</v>
      </c>
    </row>
    <row customHeight="1" ht="11.25">
      <c r="A2088" s="0" t="s">
        <v>22</v>
      </c>
      <c r="B2088" s="0" t="s">
        <v>48</v>
      </c>
      <c r="C2088" s="0" t="s">
        <v>50</v>
      </c>
      <c r="D2088" s="0" t="s">
        <v>22</v>
      </c>
      <c r="E2088" s="0" t="s">
        <v>7148</v>
      </c>
      <c r="F2088" s="0" t="s">
        <v>1257</v>
      </c>
      <c r="G2088" s="0" t="s">
        <v>185</v>
      </c>
      <c r="H2088" s="0" t="s">
        <v>185</v>
      </c>
      <c r="I2088" s="0" t="s">
        <v>186</v>
      </c>
      <c r="J2088" s="0" t="s">
        <v>3744</v>
      </c>
      <c r="K2088" s="0" t="s">
        <v>3745</v>
      </c>
      <c r="L2088" s="0" t="s">
        <v>7140</v>
      </c>
      <c r="M2088" s="0" t="s">
        <v>1261</v>
      </c>
      <c r="N2088" s="0" t="s">
        <v>98</v>
      </c>
      <c r="O2088" s="0" t="s">
        <v>185</v>
      </c>
      <c r="P2088" s="0" t="s">
        <v>185</v>
      </c>
      <c r="Q2088" s="0" t="s">
        <v>186</v>
      </c>
      <c r="R2088" s="0" t="s">
        <v>3744</v>
      </c>
      <c r="S2088" s="0" t="s">
        <v>3745</v>
      </c>
      <c r="T2088" s="0" t="s">
        <v>3604</v>
      </c>
      <c r="U2088" s="0" t="s">
        <v>3605</v>
      </c>
      <c r="V2088" s="0" t="s">
        <v>3606</v>
      </c>
      <c r="W2088" s="0" t="s">
        <v>3607</v>
      </c>
      <c r="X2088" s="0" t="s">
        <v>3608</v>
      </c>
      <c r="Y2088" s="0" t="s">
        <v>3605</v>
      </c>
      <c r="Z2088" s="0" t="s">
        <v>118</v>
      </c>
      <c r="AA2088" s="0" t="s">
        <v>4014</v>
      </c>
      <c r="AB2088" s="0" t="s">
        <v>7149</v>
      </c>
      <c r="AC2088" s="0" t="s">
        <v>19</v>
      </c>
      <c r="AD2088" s="0" t="s">
        <v>19</v>
      </c>
      <c r="AE2088" s="0" t="s">
        <v>61</v>
      </c>
      <c r="AF2088" s="0" t="s">
        <v>22</v>
      </c>
      <c r="AG2088" s="0" t="s">
        <v>22</v>
      </c>
      <c r="AH2088" s="0" t="s">
        <v>22</v>
      </c>
      <c r="AI2088" s="0" t="s">
        <v>22</v>
      </c>
      <c r="AJ2088" s="0" t="s">
        <v>3622</v>
      </c>
      <c r="AK2088" s="0" t="s">
        <v>3622</v>
      </c>
    </row>
    <row customHeight="1" ht="11.25">
      <c r="A2089" s="0" t="s">
        <v>22</v>
      </c>
      <c r="B2089" s="0" t="s">
        <v>48</v>
      </c>
      <c r="C2089" s="0" t="s">
        <v>50</v>
      </c>
      <c r="D2089" s="0" t="s">
        <v>22</v>
      </c>
      <c r="E2089" s="0" t="s">
        <v>7148</v>
      </c>
      <c r="F2089" s="0" t="s">
        <v>1257</v>
      </c>
      <c r="G2089" s="0" t="s">
        <v>185</v>
      </c>
      <c r="H2089" s="0" t="s">
        <v>185</v>
      </c>
      <c r="I2089" s="0" t="s">
        <v>186</v>
      </c>
      <c r="J2089" s="0" t="s">
        <v>3744</v>
      </c>
      <c r="K2089" s="0" t="s">
        <v>3745</v>
      </c>
      <c r="L2089" s="0" t="s">
        <v>7140</v>
      </c>
      <c r="M2089" s="0" t="s">
        <v>1261</v>
      </c>
      <c r="N2089" s="0" t="s">
        <v>98</v>
      </c>
      <c r="O2089" s="0" t="s">
        <v>185</v>
      </c>
      <c r="P2089" s="0" t="s">
        <v>185</v>
      </c>
      <c r="Q2089" s="0" t="s">
        <v>186</v>
      </c>
      <c r="R2089" s="0" t="s">
        <v>3744</v>
      </c>
      <c r="S2089" s="0" t="s">
        <v>3745</v>
      </c>
      <c r="T2089" s="0" t="s">
        <v>3604</v>
      </c>
      <c r="U2089" s="0" t="s">
        <v>3605</v>
      </c>
      <c r="V2089" s="0" t="s">
        <v>3606</v>
      </c>
      <c r="W2089" s="0" t="s">
        <v>3607</v>
      </c>
      <c r="X2089" s="0" t="s">
        <v>3608</v>
      </c>
      <c r="Y2089" s="0" t="s">
        <v>3605</v>
      </c>
      <c r="Z2089" s="0" t="s">
        <v>118</v>
      </c>
      <c r="AA2089" s="0" t="s">
        <v>4014</v>
      </c>
      <c r="AB2089" s="0" t="s">
        <v>7149</v>
      </c>
      <c r="AC2089" s="0" t="s">
        <v>19</v>
      </c>
      <c r="AD2089" s="0" t="s">
        <v>19</v>
      </c>
      <c r="AE2089" s="0" t="s">
        <v>61</v>
      </c>
      <c r="AF2089" s="0" t="s">
        <v>22</v>
      </c>
      <c r="AG2089" s="0" t="s">
        <v>22</v>
      </c>
      <c r="AH2089" s="0" t="s">
        <v>22</v>
      </c>
      <c r="AI2089" s="0" t="s">
        <v>22</v>
      </c>
      <c r="AJ2089" s="0" t="s">
        <v>3622</v>
      </c>
      <c r="AK2089" s="0" t="s">
        <v>3622</v>
      </c>
    </row>
    <row customHeight="1" ht="11.25">
      <c r="A2090" s="0" t="s">
        <v>22</v>
      </c>
      <c r="B2090" s="0" t="s">
        <v>48</v>
      </c>
      <c r="C2090" s="0" t="s">
        <v>50</v>
      </c>
      <c r="D2090" s="0" t="s">
        <v>22</v>
      </c>
      <c r="E2090" s="0" t="s">
        <v>7150</v>
      </c>
      <c r="F2090" s="0" t="s">
        <v>1257</v>
      </c>
      <c r="G2090" s="0" t="s">
        <v>185</v>
      </c>
      <c r="H2090" s="0" t="s">
        <v>185</v>
      </c>
      <c r="I2090" s="0" t="s">
        <v>186</v>
      </c>
      <c r="J2090" s="0" t="s">
        <v>3744</v>
      </c>
      <c r="K2090" s="0" t="s">
        <v>3745</v>
      </c>
      <c r="L2090" s="0" t="s">
        <v>7140</v>
      </c>
      <c r="M2090" s="0" t="s">
        <v>1261</v>
      </c>
      <c r="N2090" s="0" t="s">
        <v>98</v>
      </c>
      <c r="O2090" s="0" t="s">
        <v>185</v>
      </c>
      <c r="P2090" s="0" t="s">
        <v>185</v>
      </c>
      <c r="Q2090" s="0" t="s">
        <v>186</v>
      </c>
      <c r="R2090" s="0" t="s">
        <v>3744</v>
      </c>
      <c r="S2090" s="0" t="s">
        <v>3745</v>
      </c>
      <c r="T2090" s="0" t="s">
        <v>3604</v>
      </c>
      <c r="U2090" s="0" t="s">
        <v>3605</v>
      </c>
      <c r="V2090" s="0" t="s">
        <v>3606</v>
      </c>
      <c r="W2090" s="0" t="s">
        <v>3607</v>
      </c>
      <c r="X2090" s="0" t="s">
        <v>3608</v>
      </c>
      <c r="Y2090" s="0" t="s">
        <v>3605</v>
      </c>
      <c r="Z2090" s="0" t="s">
        <v>127</v>
      </c>
      <c r="AA2090" s="0" t="s">
        <v>4014</v>
      </c>
      <c r="AB2090" s="0" t="s">
        <v>7151</v>
      </c>
      <c r="AC2090" s="0" t="s">
        <v>19</v>
      </c>
      <c r="AD2090" s="0" t="s">
        <v>19</v>
      </c>
      <c r="AE2090" s="0" t="s">
        <v>61</v>
      </c>
      <c r="AF2090" s="0" t="s">
        <v>22</v>
      </c>
      <c r="AG2090" s="0" t="s">
        <v>22</v>
      </c>
      <c r="AH2090" s="0" t="s">
        <v>22</v>
      </c>
      <c r="AI2090" s="0" t="s">
        <v>22</v>
      </c>
      <c r="AJ2090" s="0" t="s">
        <v>3622</v>
      </c>
      <c r="AK2090" s="0" t="s">
        <v>3622</v>
      </c>
    </row>
    <row customHeight="1" ht="11.25">
      <c r="A2091" s="0" t="s">
        <v>22</v>
      </c>
      <c r="B2091" s="0" t="s">
        <v>48</v>
      </c>
      <c r="C2091" s="0" t="s">
        <v>50</v>
      </c>
      <c r="D2091" s="0" t="s">
        <v>22</v>
      </c>
      <c r="E2091" s="0" t="s">
        <v>7150</v>
      </c>
      <c r="F2091" s="0" t="s">
        <v>1257</v>
      </c>
      <c r="G2091" s="0" t="s">
        <v>185</v>
      </c>
      <c r="H2091" s="0" t="s">
        <v>185</v>
      </c>
      <c r="I2091" s="0" t="s">
        <v>186</v>
      </c>
      <c r="J2091" s="0" t="s">
        <v>3744</v>
      </c>
      <c r="K2091" s="0" t="s">
        <v>3745</v>
      </c>
      <c r="L2091" s="0" t="s">
        <v>7140</v>
      </c>
      <c r="M2091" s="0" t="s">
        <v>1261</v>
      </c>
      <c r="N2091" s="0" t="s">
        <v>98</v>
      </c>
      <c r="O2091" s="0" t="s">
        <v>185</v>
      </c>
      <c r="P2091" s="0" t="s">
        <v>185</v>
      </c>
      <c r="Q2091" s="0" t="s">
        <v>186</v>
      </c>
      <c r="R2091" s="0" t="s">
        <v>3744</v>
      </c>
      <c r="S2091" s="0" t="s">
        <v>3745</v>
      </c>
      <c r="T2091" s="0" t="s">
        <v>3604</v>
      </c>
      <c r="U2091" s="0" t="s">
        <v>3605</v>
      </c>
      <c r="V2091" s="0" t="s">
        <v>3606</v>
      </c>
      <c r="W2091" s="0" t="s">
        <v>3607</v>
      </c>
      <c r="X2091" s="0" t="s">
        <v>3608</v>
      </c>
      <c r="Y2091" s="0" t="s">
        <v>3605</v>
      </c>
      <c r="Z2091" s="0" t="s">
        <v>127</v>
      </c>
      <c r="AA2091" s="0" t="s">
        <v>4014</v>
      </c>
      <c r="AB2091" s="0" t="s">
        <v>7151</v>
      </c>
      <c r="AC2091" s="0" t="s">
        <v>19</v>
      </c>
      <c r="AD2091" s="0" t="s">
        <v>19</v>
      </c>
      <c r="AE2091" s="0" t="s">
        <v>61</v>
      </c>
      <c r="AF2091" s="0" t="s">
        <v>22</v>
      </c>
      <c r="AG2091" s="0" t="s">
        <v>22</v>
      </c>
      <c r="AH2091" s="0" t="s">
        <v>22</v>
      </c>
      <c r="AI2091" s="0" t="s">
        <v>22</v>
      </c>
      <c r="AJ2091" s="0" t="s">
        <v>3622</v>
      </c>
      <c r="AK2091" s="0" t="s">
        <v>3622</v>
      </c>
    </row>
    <row customHeight="1" ht="11.25">
      <c r="A2092" s="0" t="s">
        <v>22</v>
      </c>
      <c r="B2092" s="0" t="s">
        <v>48</v>
      </c>
      <c r="C2092" s="0" t="s">
        <v>50</v>
      </c>
      <c r="D2092" s="0" t="s">
        <v>22</v>
      </c>
      <c r="E2092" s="0" t="s">
        <v>7152</v>
      </c>
      <c r="F2092" s="0" t="s">
        <v>1257</v>
      </c>
      <c r="G2092" s="0" t="s">
        <v>185</v>
      </c>
      <c r="H2092" s="0" t="s">
        <v>185</v>
      </c>
      <c r="I2092" s="0" t="s">
        <v>186</v>
      </c>
      <c r="J2092" s="0" t="s">
        <v>3744</v>
      </c>
      <c r="K2092" s="0" t="s">
        <v>3745</v>
      </c>
      <c r="L2092" s="0" t="s">
        <v>7140</v>
      </c>
      <c r="M2092" s="0" t="s">
        <v>1261</v>
      </c>
      <c r="N2092" s="0" t="s">
        <v>98</v>
      </c>
      <c r="O2092" s="0" t="s">
        <v>185</v>
      </c>
      <c r="P2092" s="0" t="s">
        <v>185</v>
      </c>
      <c r="Q2092" s="0" t="s">
        <v>186</v>
      </c>
      <c r="R2092" s="0" t="s">
        <v>3744</v>
      </c>
      <c r="S2092" s="0" t="s">
        <v>3745</v>
      </c>
      <c r="T2092" s="0" t="s">
        <v>3604</v>
      </c>
      <c r="U2092" s="0" t="s">
        <v>3605</v>
      </c>
      <c r="V2092" s="0" t="s">
        <v>3606</v>
      </c>
      <c r="W2092" s="0" t="s">
        <v>3607</v>
      </c>
      <c r="X2092" s="0" t="s">
        <v>3608</v>
      </c>
      <c r="Y2092" s="0" t="s">
        <v>3605</v>
      </c>
      <c r="Z2092" s="0" t="s">
        <v>131</v>
      </c>
      <c r="AA2092" s="0" t="s">
        <v>4014</v>
      </c>
      <c r="AB2092" s="0" t="s">
        <v>7153</v>
      </c>
      <c r="AC2092" s="0" t="s">
        <v>19</v>
      </c>
      <c r="AD2092" s="0" t="s">
        <v>19</v>
      </c>
      <c r="AE2092" s="0" t="s">
        <v>61</v>
      </c>
      <c r="AF2092" s="0" t="s">
        <v>22</v>
      </c>
      <c r="AG2092" s="0" t="s">
        <v>22</v>
      </c>
      <c r="AH2092" s="0" t="s">
        <v>22</v>
      </c>
      <c r="AI2092" s="0" t="s">
        <v>22</v>
      </c>
      <c r="AJ2092" s="0" t="s">
        <v>3622</v>
      </c>
      <c r="AK2092" s="0" t="s">
        <v>3622</v>
      </c>
    </row>
    <row customHeight="1" ht="11.25">
      <c r="A2093" s="0" t="s">
        <v>22</v>
      </c>
      <c r="B2093" s="0" t="s">
        <v>48</v>
      </c>
      <c r="C2093" s="0" t="s">
        <v>50</v>
      </c>
      <c r="D2093" s="0" t="s">
        <v>22</v>
      </c>
      <c r="E2093" s="0" t="s">
        <v>7152</v>
      </c>
      <c r="F2093" s="0" t="s">
        <v>1257</v>
      </c>
      <c r="G2093" s="0" t="s">
        <v>185</v>
      </c>
      <c r="H2093" s="0" t="s">
        <v>185</v>
      </c>
      <c r="I2093" s="0" t="s">
        <v>186</v>
      </c>
      <c r="J2093" s="0" t="s">
        <v>3744</v>
      </c>
      <c r="K2093" s="0" t="s">
        <v>3745</v>
      </c>
      <c r="L2093" s="0" t="s">
        <v>7140</v>
      </c>
      <c r="M2093" s="0" t="s">
        <v>1261</v>
      </c>
      <c r="N2093" s="0" t="s">
        <v>98</v>
      </c>
      <c r="O2093" s="0" t="s">
        <v>185</v>
      </c>
      <c r="P2093" s="0" t="s">
        <v>185</v>
      </c>
      <c r="Q2093" s="0" t="s">
        <v>186</v>
      </c>
      <c r="R2093" s="0" t="s">
        <v>3744</v>
      </c>
      <c r="S2093" s="0" t="s">
        <v>3745</v>
      </c>
      <c r="T2093" s="0" t="s">
        <v>3604</v>
      </c>
      <c r="U2093" s="0" t="s">
        <v>3605</v>
      </c>
      <c r="V2093" s="0" t="s">
        <v>3606</v>
      </c>
      <c r="W2093" s="0" t="s">
        <v>3607</v>
      </c>
      <c r="X2093" s="0" t="s">
        <v>3608</v>
      </c>
      <c r="Y2093" s="0" t="s">
        <v>3605</v>
      </c>
      <c r="Z2093" s="0" t="s">
        <v>131</v>
      </c>
      <c r="AA2093" s="0" t="s">
        <v>4014</v>
      </c>
      <c r="AB2093" s="0" t="s">
        <v>7153</v>
      </c>
      <c r="AC2093" s="0" t="s">
        <v>19</v>
      </c>
      <c r="AD2093" s="0" t="s">
        <v>19</v>
      </c>
      <c r="AE2093" s="0" t="s">
        <v>61</v>
      </c>
      <c r="AF2093" s="0" t="s">
        <v>22</v>
      </c>
      <c r="AG2093" s="0" t="s">
        <v>22</v>
      </c>
      <c r="AH2093" s="0" t="s">
        <v>22</v>
      </c>
      <c r="AI2093" s="0" t="s">
        <v>22</v>
      </c>
      <c r="AJ2093" s="0" t="s">
        <v>3622</v>
      </c>
      <c r="AK2093" s="0" t="s">
        <v>3622</v>
      </c>
    </row>
    <row customHeight="1" ht="11.25">
      <c r="A2094" s="0" t="s">
        <v>22</v>
      </c>
      <c r="B2094" s="0" t="s">
        <v>48</v>
      </c>
      <c r="C2094" s="0" t="s">
        <v>50</v>
      </c>
      <c r="D2094" s="0" t="s">
        <v>22</v>
      </c>
      <c r="E2094" s="0" t="s">
        <v>7154</v>
      </c>
      <c r="F2094" s="0" t="s">
        <v>1257</v>
      </c>
      <c r="G2094" s="0" t="s">
        <v>3550</v>
      </c>
      <c r="H2094" s="0" t="s">
        <v>3550</v>
      </c>
      <c r="I2094" s="0" t="s">
        <v>3551</v>
      </c>
      <c r="J2094" s="0" t="s">
        <v>3723</v>
      </c>
      <c r="K2094" s="0" t="s">
        <v>3724</v>
      </c>
      <c r="L2094" s="0" t="s">
        <v>7155</v>
      </c>
      <c r="M2094" s="0" t="s">
        <v>1261</v>
      </c>
      <c r="N2094" s="0" t="s">
        <v>98</v>
      </c>
      <c r="O2094" s="0" t="s">
        <v>3550</v>
      </c>
      <c r="P2094" s="0" t="s">
        <v>3550</v>
      </c>
      <c r="Q2094" s="0" t="s">
        <v>3551</v>
      </c>
      <c r="R2094" s="0" t="s">
        <v>3723</v>
      </c>
      <c r="S2094" s="0" t="s">
        <v>3724</v>
      </c>
      <c r="T2094" s="0" t="s">
        <v>3604</v>
      </c>
      <c r="U2094" s="0" t="s">
        <v>3605</v>
      </c>
      <c r="V2094" s="0" t="s">
        <v>3606</v>
      </c>
      <c r="W2094" s="0" t="s">
        <v>3607</v>
      </c>
      <c r="X2094" s="0" t="s">
        <v>3754</v>
      </c>
      <c r="Y2094" s="0" t="s">
        <v>3733</v>
      </c>
      <c r="Z2094" s="0" t="s">
        <v>1261</v>
      </c>
      <c r="AA2094" s="0" t="s">
        <v>7054</v>
      </c>
      <c r="AB2094" s="0" t="s">
        <v>7079</v>
      </c>
      <c r="AC2094" s="0" t="s">
        <v>19</v>
      </c>
      <c r="AD2094" s="0" t="s">
        <v>19</v>
      </c>
      <c r="AE2094" s="0" t="s">
        <v>61</v>
      </c>
      <c r="AF2094" s="0" t="s">
        <v>22</v>
      </c>
      <c r="AG2094" s="0" t="s">
        <v>22</v>
      </c>
      <c r="AH2094" s="0" t="s">
        <v>22</v>
      </c>
      <c r="AI2094" s="0" t="s">
        <v>22</v>
      </c>
      <c r="AJ2094" s="0" t="s">
        <v>3622</v>
      </c>
      <c r="AK2094" s="0" t="s">
        <v>3622</v>
      </c>
    </row>
    <row customHeight="1" ht="11.25">
      <c r="A2095" s="0" t="s">
        <v>22</v>
      </c>
      <c r="B2095" s="0" t="s">
        <v>48</v>
      </c>
      <c r="C2095" s="0" t="s">
        <v>50</v>
      </c>
      <c r="D2095" s="0" t="s">
        <v>22</v>
      </c>
      <c r="E2095" s="0" t="s">
        <v>7154</v>
      </c>
      <c r="F2095" s="0" t="s">
        <v>1257</v>
      </c>
      <c r="G2095" s="0" t="s">
        <v>162</v>
      </c>
      <c r="H2095" s="0" t="s">
        <v>162</v>
      </c>
      <c r="I2095" s="0" t="s">
        <v>163</v>
      </c>
      <c r="J2095" s="0" t="s">
        <v>3723</v>
      </c>
      <c r="K2095" s="0" t="s">
        <v>3730</v>
      </c>
      <c r="L2095" s="0" t="s">
        <v>7155</v>
      </c>
      <c r="M2095" s="0" t="s">
        <v>1261</v>
      </c>
      <c r="N2095" s="0" t="s">
        <v>98</v>
      </c>
      <c r="O2095" s="0" t="s">
        <v>162</v>
      </c>
      <c r="P2095" s="0" t="s">
        <v>162</v>
      </c>
      <c r="Q2095" s="0" t="s">
        <v>163</v>
      </c>
      <c r="R2095" s="0" t="s">
        <v>3723</v>
      </c>
      <c r="S2095" s="0" t="s">
        <v>3730</v>
      </c>
      <c r="T2095" s="0" t="s">
        <v>3604</v>
      </c>
      <c r="U2095" s="0" t="s">
        <v>3605</v>
      </c>
      <c r="V2095" s="0" t="s">
        <v>3606</v>
      </c>
      <c r="W2095" s="0" t="s">
        <v>3607</v>
      </c>
      <c r="X2095" s="0" t="s">
        <v>3754</v>
      </c>
      <c r="Y2095" s="0" t="s">
        <v>3733</v>
      </c>
      <c r="Z2095" s="0" t="s">
        <v>1261</v>
      </c>
      <c r="AA2095" s="0" t="s">
        <v>7054</v>
      </c>
      <c r="AB2095" s="0" t="s">
        <v>7079</v>
      </c>
      <c r="AC2095" s="0" t="s">
        <v>19</v>
      </c>
      <c r="AD2095" s="0" t="s">
        <v>19</v>
      </c>
      <c r="AE2095" s="0" t="s">
        <v>61</v>
      </c>
      <c r="AF2095" s="0" t="s">
        <v>22</v>
      </c>
      <c r="AG2095" s="0" t="s">
        <v>22</v>
      </c>
      <c r="AH2095" s="0" t="s">
        <v>22</v>
      </c>
      <c r="AI2095" s="0" t="s">
        <v>22</v>
      </c>
      <c r="AJ2095" s="0" t="s">
        <v>3622</v>
      </c>
      <c r="AK2095" s="0" t="s">
        <v>3622</v>
      </c>
    </row>
    <row customHeight="1" ht="11.25">
      <c r="A2096" s="0" t="s">
        <v>22</v>
      </c>
      <c r="B2096" s="0" t="s">
        <v>48</v>
      </c>
      <c r="C2096" s="0" t="s">
        <v>50</v>
      </c>
      <c r="D2096" s="0" t="s">
        <v>22</v>
      </c>
      <c r="E2096" s="0" t="s">
        <v>7156</v>
      </c>
      <c r="F2096" s="0" t="s">
        <v>1257</v>
      </c>
      <c r="G2096" s="0" t="s">
        <v>3550</v>
      </c>
      <c r="H2096" s="0" t="s">
        <v>3550</v>
      </c>
      <c r="I2096" s="0" t="s">
        <v>3551</v>
      </c>
      <c r="J2096" s="0" t="s">
        <v>6120</v>
      </c>
      <c r="K2096" s="0" t="s">
        <v>6121</v>
      </c>
      <c r="L2096" s="0" t="s">
        <v>7157</v>
      </c>
      <c r="M2096" s="0" t="s">
        <v>1261</v>
      </c>
      <c r="N2096" s="0" t="s">
        <v>98</v>
      </c>
      <c r="O2096" s="0" t="s">
        <v>3550</v>
      </c>
      <c r="P2096" s="0" t="s">
        <v>3550</v>
      </c>
      <c r="Q2096" s="0" t="s">
        <v>3551</v>
      </c>
      <c r="R2096" s="0" t="s">
        <v>6120</v>
      </c>
      <c r="S2096" s="0" t="s">
        <v>6121</v>
      </c>
      <c r="T2096" s="0" t="s">
        <v>3604</v>
      </c>
      <c r="U2096" s="0" t="s">
        <v>3605</v>
      </c>
      <c r="V2096" s="0" t="s">
        <v>3606</v>
      </c>
      <c r="W2096" s="0" t="s">
        <v>3607</v>
      </c>
      <c r="X2096" s="0" t="s">
        <v>3754</v>
      </c>
      <c r="Y2096" s="0" t="s">
        <v>3733</v>
      </c>
      <c r="Z2096" s="0" t="s">
        <v>1261</v>
      </c>
      <c r="AA2096" s="0" t="s">
        <v>7054</v>
      </c>
      <c r="AB2096" s="0" t="s">
        <v>7055</v>
      </c>
      <c r="AC2096" s="0" t="s">
        <v>19</v>
      </c>
      <c r="AD2096" s="0" t="s">
        <v>19</v>
      </c>
      <c r="AE2096" s="0" t="s">
        <v>61</v>
      </c>
      <c r="AF2096" s="0" t="s">
        <v>22</v>
      </c>
      <c r="AG2096" s="0" t="s">
        <v>22</v>
      </c>
      <c r="AH2096" s="0" t="s">
        <v>22</v>
      </c>
      <c r="AI2096" s="0" t="s">
        <v>22</v>
      </c>
      <c r="AJ2096" s="0" t="s">
        <v>3622</v>
      </c>
      <c r="AK2096" s="0" t="s">
        <v>3622</v>
      </c>
    </row>
    <row customHeight="1" ht="11.25">
      <c r="A2097" s="0" t="s">
        <v>22</v>
      </c>
      <c r="B2097" s="0" t="s">
        <v>48</v>
      </c>
      <c r="C2097" s="0" t="s">
        <v>50</v>
      </c>
      <c r="D2097" s="0" t="s">
        <v>22</v>
      </c>
      <c r="E2097" s="0" t="s">
        <v>7156</v>
      </c>
      <c r="F2097" s="0" t="s">
        <v>1257</v>
      </c>
      <c r="G2097" s="0" t="s">
        <v>162</v>
      </c>
      <c r="H2097" s="0" t="s">
        <v>162</v>
      </c>
      <c r="I2097" s="0" t="s">
        <v>163</v>
      </c>
      <c r="J2097" s="0" t="s">
        <v>6120</v>
      </c>
      <c r="K2097" s="0" t="s">
        <v>6125</v>
      </c>
      <c r="L2097" s="0" t="s">
        <v>7157</v>
      </c>
      <c r="M2097" s="0" t="s">
        <v>1261</v>
      </c>
      <c r="N2097" s="0" t="s">
        <v>98</v>
      </c>
      <c r="O2097" s="0" t="s">
        <v>162</v>
      </c>
      <c r="P2097" s="0" t="s">
        <v>162</v>
      </c>
      <c r="Q2097" s="0" t="s">
        <v>163</v>
      </c>
      <c r="R2097" s="0" t="s">
        <v>6120</v>
      </c>
      <c r="S2097" s="0" t="s">
        <v>6125</v>
      </c>
      <c r="T2097" s="0" t="s">
        <v>3604</v>
      </c>
      <c r="U2097" s="0" t="s">
        <v>3605</v>
      </c>
      <c r="V2097" s="0" t="s">
        <v>3606</v>
      </c>
      <c r="W2097" s="0" t="s">
        <v>3607</v>
      </c>
      <c r="X2097" s="0" t="s">
        <v>3754</v>
      </c>
      <c r="Y2097" s="0" t="s">
        <v>3733</v>
      </c>
      <c r="Z2097" s="0" t="s">
        <v>1261</v>
      </c>
      <c r="AA2097" s="0" t="s">
        <v>7054</v>
      </c>
      <c r="AB2097" s="0" t="s">
        <v>7055</v>
      </c>
      <c r="AC2097" s="0" t="s">
        <v>19</v>
      </c>
      <c r="AD2097" s="0" t="s">
        <v>19</v>
      </c>
      <c r="AE2097" s="0" t="s">
        <v>61</v>
      </c>
      <c r="AF2097" s="0" t="s">
        <v>22</v>
      </c>
      <c r="AG2097" s="0" t="s">
        <v>22</v>
      </c>
      <c r="AH2097" s="0" t="s">
        <v>22</v>
      </c>
      <c r="AI2097" s="0" t="s">
        <v>22</v>
      </c>
      <c r="AJ2097" s="0" t="s">
        <v>3622</v>
      </c>
      <c r="AK2097" s="0" t="s">
        <v>3622</v>
      </c>
    </row>
    <row customHeight="1" ht="11.25">
      <c r="A2098" s="0" t="s">
        <v>22</v>
      </c>
      <c r="B2098" s="0" t="s">
        <v>48</v>
      </c>
      <c r="C2098" s="0" t="s">
        <v>50</v>
      </c>
      <c r="D2098" s="0" t="s">
        <v>22</v>
      </c>
      <c r="E2098" s="0" t="s">
        <v>7158</v>
      </c>
      <c r="F2098" s="0" t="s">
        <v>1257</v>
      </c>
      <c r="G2098" s="0" t="s">
        <v>3550</v>
      </c>
      <c r="H2098" s="0" t="s">
        <v>3550</v>
      </c>
      <c r="I2098" s="0" t="s">
        <v>3551</v>
      </c>
      <c r="J2098" s="0" t="s">
        <v>4981</v>
      </c>
      <c r="K2098" s="0" t="s">
        <v>4982</v>
      </c>
      <c r="L2098" s="0" t="s">
        <v>7159</v>
      </c>
      <c r="M2098" s="0" t="s">
        <v>1261</v>
      </c>
      <c r="N2098" s="0" t="s">
        <v>98</v>
      </c>
      <c r="O2098" s="0" t="s">
        <v>3550</v>
      </c>
      <c r="P2098" s="0" t="s">
        <v>3550</v>
      </c>
      <c r="Q2098" s="0" t="s">
        <v>3551</v>
      </c>
      <c r="R2098" s="0" t="s">
        <v>4981</v>
      </c>
      <c r="S2098" s="0" t="s">
        <v>4982</v>
      </c>
      <c r="T2098" s="0" t="s">
        <v>3604</v>
      </c>
      <c r="U2098" s="0" t="s">
        <v>3605</v>
      </c>
      <c r="V2098" s="0" t="s">
        <v>3606</v>
      </c>
      <c r="W2098" s="0" t="s">
        <v>3607</v>
      </c>
      <c r="X2098" s="0" t="s">
        <v>3754</v>
      </c>
      <c r="Y2098" s="0" t="s">
        <v>3733</v>
      </c>
      <c r="Z2098" s="0" t="s">
        <v>1261</v>
      </c>
      <c r="AA2098" s="0" t="s">
        <v>7054</v>
      </c>
      <c r="AB2098" s="0" t="s">
        <v>7079</v>
      </c>
      <c r="AC2098" s="0" t="s">
        <v>19</v>
      </c>
      <c r="AD2098" s="0" t="s">
        <v>19</v>
      </c>
      <c r="AE2098" s="0" t="s">
        <v>61</v>
      </c>
      <c r="AF2098" s="0" t="s">
        <v>22</v>
      </c>
      <c r="AG2098" s="0" t="s">
        <v>22</v>
      </c>
      <c r="AH2098" s="0" t="s">
        <v>22</v>
      </c>
      <c r="AI2098" s="0" t="s">
        <v>22</v>
      </c>
      <c r="AJ2098" s="0" t="s">
        <v>3622</v>
      </c>
      <c r="AK2098" s="0" t="s">
        <v>3622</v>
      </c>
    </row>
    <row customHeight="1" ht="11.25">
      <c r="A2099" s="0" t="s">
        <v>22</v>
      </c>
      <c r="B2099" s="0" t="s">
        <v>48</v>
      </c>
      <c r="C2099" s="0" t="s">
        <v>50</v>
      </c>
      <c r="D2099" s="0" t="s">
        <v>22</v>
      </c>
      <c r="E2099" s="0" t="s">
        <v>7158</v>
      </c>
      <c r="F2099" s="0" t="s">
        <v>1257</v>
      </c>
      <c r="G2099" s="0" t="s">
        <v>162</v>
      </c>
      <c r="H2099" s="0" t="s">
        <v>162</v>
      </c>
      <c r="I2099" s="0" t="s">
        <v>163</v>
      </c>
      <c r="J2099" s="0" t="s">
        <v>4981</v>
      </c>
      <c r="K2099" s="0" t="s">
        <v>4987</v>
      </c>
      <c r="L2099" s="0" t="s">
        <v>7159</v>
      </c>
      <c r="M2099" s="0" t="s">
        <v>1261</v>
      </c>
      <c r="N2099" s="0" t="s">
        <v>98</v>
      </c>
      <c r="O2099" s="0" t="s">
        <v>162</v>
      </c>
      <c r="P2099" s="0" t="s">
        <v>162</v>
      </c>
      <c r="Q2099" s="0" t="s">
        <v>163</v>
      </c>
      <c r="R2099" s="0" t="s">
        <v>4981</v>
      </c>
      <c r="S2099" s="0" t="s">
        <v>4987</v>
      </c>
      <c r="T2099" s="0" t="s">
        <v>3604</v>
      </c>
      <c r="U2099" s="0" t="s">
        <v>3605</v>
      </c>
      <c r="V2099" s="0" t="s">
        <v>3606</v>
      </c>
      <c r="W2099" s="0" t="s">
        <v>3607</v>
      </c>
      <c r="X2099" s="0" t="s">
        <v>3754</v>
      </c>
      <c r="Y2099" s="0" t="s">
        <v>3733</v>
      </c>
      <c r="Z2099" s="0" t="s">
        <v>1261</v>
      </c>
      <c r="AA2099" s="0" t="s">
        <v>7054</v>
      </c>
      <c r="AB2099" s="0" t="s">
        <v>7079</v>
      </c>
      <c r="AC2099" s="0" t="s">
        <v>19</v>
      </c>
      <c r="AD2099" s="0" t="s">
        <v>19</v>
      </c>
      <c r="AE2099" s="0" t="s">
        <v>61</v>
      </c>
      <c r="AF2099" s="0" t="s">
        <v>22</v>
      </c>
      <c r="AG2099" s="0" t="s">
        <v>22</v>
      </c>
      <c r="AH2099" s="0" t="s">
        <v>22</v>
      </c>
      <c r="AI2099" s="0" t="s">
        <v>22</v>
      </c>
      <c r="AJ2099" s="0" t="s">
        <v>3622</v>
      </c>
      <c r="AK2099" s="0" t="s">
        <v>3622</v>
      </c>
    </row>
    <row customHeight="1" ht="11.25">
      <c r="A2100" s="0" t="s">
        <v>22</v>
      </c>
      <c r="B2100" s="0" t="s">
        <v>48</v>
      </c>
      <c r="C2100" s="0" t="s">
        <v>50</v>
      </c>
      <c r="D2100" s="0" t="s">
        <v>22</v>
      </c>
      <c r="E2100" s="0" t="s">
        <v>7160</v>
      </c>
      <c r="F2100" s="0" t="s">
        <v>1257</v>
      </c>
      <c r="G2100" s="0" t="s">
        <v>3550</v>
      </c>
      <c r="H2100" s="0" t="s">
        <v>3550</v>
      </c>
      <c r="I2100" s="0" t="s">
        <v>3551</v>
      </c>
      <c r="J2100" s="0" t="s">
        <v>5053</v>
      </c>
      <c r="K2100" s="0" t="s">
        <v>5054</v>
      </c>
      <c r="L2100" s="0" t="s">
        <v>7161</v>
      </c>
      <c r="M2100" s="0" t="s">
        <v>1261</v>
      </c>
      <c r="N2100" s="0" t="s">
        <v>98</v>
      </c>
      <c r="O2100" s="0" t="s">
        <v>3550</v>
      </c>
      <c r="P2100" s="0" t="s">
        <v>3550</v>
      </c>
      <c r="Q2100" s="0" t="s">
        <v>3551</v>
      </c>
      <c r="R2100" s="0" t="s">
        <v>5053</v>
      </c>
      <c r="S2100" s="0" t="s">
        <v>5054</v>
      </c>
      <c r="T2100" s="0" t="s">
        <v>3604</v>
      </c>
      <c r="U2100" s="0" t="s">
        <v>3605</v>
      </c>
      <c r="V2100" s="0" t="s">
        <v>3606</v>
      </c>
      <c r="W2100" s="0" t="s">
        <v>3607</v>
      </c>
      <c r="X2100" s="0" t="s">
        <v>3754</v>
      </c>
      <c r="Y2100" s="0" t="s">
        <v>3733</v>
      </c>
      <c r="Z2100" s="0" t="s">
        <v>1261</v>
      </c>
      <c r="AA2100" s="0" t="s">
        <v>7054</v>
      </c>
      <c r="AB2100" s="0" t="s">
        <v>7079</v>
      </c>
      <c r="AC2100" s="0" t="s">
        <v>19</v>
      </c>
      <c r="AD2100" s="0" t="s">
        <v>19</v>
      </c>
      <c r="AE2100" s="0" t="s">
        <v>61</v>
      </c>
      <c r="AF2100" s="0" t="s">
        <v>22</v>
      </c>
      <c r="AG2100" s="0" t="s">
        <v>22</v>
      </c>
      <c r="AH2100" s="0" t="s">
        <v>22</v>
      </c>
      <c r="AI2100" s="0" t="s">
        <v>22</v>
      </c>
      <c r="AJ2100" s="0" t="s">
        <v>3622</v>
      </c>
      <c r="AK2100" s="0" t="s">
        <v>3622</v>
      </c>
    </row>
    <row customHeight="1" ht="11.25">
      <c r="A2101" s="0" t="s">
        <v>22</v>
      </c>
      <c r="B2101" s="0" t="s">
        <v>48</v>
      </c>
      <c r="C2101" s="0" t="s">
        <v>50</v>
      </c>
      <c r="D2101" s="0" t="s">
        <v>22</v>
      </c>
      <c r="E2101" s="0" t="s">
        <v>7160</v>
      </c>
      <c r="F2101" s="0" t="s">
        <v>1257</v>
      </c>
      <c r="G2101" s="0" t="s">
        <v>162</v>
      </c>
      <c r="H2101" s="0" t="s">
        <v>162</v>
      </c>
      <c r="I2101" s="0" t="s">
        <v>163</v>
      </c>
      <c r="J2101" s="0" t="s">
        <v>5053</v>
      </c>
      <c r="K2101" s="0" t="s">
        <v>5058</v>
      </c>
      <c r="L2101" s="0" t="s">
        <v>7161</v>
      </c>
      <c r="M2101" s="0" t="s">
        <v>1261</v>
      </c>
      <c r="N2101" s="0" t="s">
        <v>98</v>
      </c>
      <c r="O2101" s="0" t="s">
        <v>162</v>
      </c>
      <c r="P2101" s="0" t="s">
        <v>162</v>
      </c>
      <c r="Q2101" s="0" t="s">
        <v>163</v>
      </c>
      <c r="R2101" s="0" t="s">
        <v>5053</v>
      </c>
      <c r="S2101" s="0" t="s">
        <v>5058</v>
      </c>
      <c r="T2101" s="0" t="s">
        <v>3604</v>
      </c>
      <c r="U2101" s="0" t="s">
        <v>3605</v>
      </c>
      <c r="V2101" s="0" t="s">
        <v>3606</v>
      </c>
      <c r="W2101" s="0" t="s">
        <v>3607</v>
      </c>
      <c r="X2101" s="0" t="s">
        <v>3754</v>
      </c>
      <c r="Y2101" s="0" t="s">
        <v>3733</v>
      </c>
      <c r="Z2101" s="0" t="s">
        <v>1261</v>
      </c>
      <c r="AA2101" s="0" t="s">
        <v>7054</v>
      </c>
      <c r="AB2101" s="0" t="s">
        <v>7079</v>
      </c>
      <c r="AC2101" s="0" t="s">
        <v>19</v>
      </c>
      <c r="AD2101" s="0" t="s">
        <v>19</v>
      </c>
      <c r="AE2101" s="0" t="s">
        <v>61</v>
      </c>
      <c r="AF2101" s="0" t="s">
        <v>22</v>
      </c>
      <c r="AG2101" s="0" t="s">
        <v>22</v>
      </c>
      <c r="AH2101" s="0" t="s">
        <v>22</v>
      </c>
      <c r="AI2101" s="0" t="s">
        <v>22</v>
      </c>
      <c r="AJ2101" s="0" t="s">
        <v>3622</v>
      </c>
      <c r="AK2101" s="0" t="s">
        <v>3622</v>
      </c>
    </row>
    <row customHeight="1" ht="11.25">
      <c r="A2102" s="0" t="s">
        <v>22</v>
      </c>
      <c r="B2102" s="0" t="s">
        <v>48</v>
      </c>
      <c r="C2102" s="0" t="s">
        <v>50</v>
      </c>
      <c r="D2102" s="0" t="s">
        <v>22</v>
      </c>
      <c r="E2102" s="0" t="s">
        <v>7162</v>
      </c>
      <c r="F2102" s="0" t="s">
        <v>1257</v>
      </c>
      <c r="G2102" s="0" t="s">
        <v>3550</v>
      </c>
      <c r="H2102" s="0" t="s">
        <v>3550</v>
      </c>
      <c r="I2102" s="0" t="s">
        <v>3551</v>
      </c>
      <c r="J2102" s="0" t="s">
        <v>5060</v>
      </c>
      <c r="K2102" s="0" t="s">
        <v>5061</v>
      </c>
      <c r="L2102" s="0" t="s">
        <v>7163</v>
      </c>
      <c r="M2102" s="0" t="s">
        <v>1261</v>
      </c>
      <c r="N2102" s="0" t="s">
        <v>98</v>
      </c>
      <c r="O2102" s="0" t="s">
        <v>3550</v>
      </c>
      <c r="P2102" s="0" t="s">
        <v>3550</v>
      </c>
      <c r="Q2102" s="0" t="s">
        <v>3551</v>
      </c>
      <c r="R2102" s="0" t="s">
        <v>5060</v>
      </c>
      <c r="S2102" s="0" t="s">
        <v>5061</v>
      </c>
      <c r="T2102" s="0" t="s">
        <v>3604</v>
      </c>
      <c r="U2102" s="0" t="s">
        <v>3605</v>
      </c>
      <c r="V2102" s="0" t="s">
        <v>3606</v>
      </c>
      <c r="W2102" s="0" t="s">
        <v>3607</v>
      </c>
      <c r="X2102" s="0" t="s">
        <v>3754</v>
      </c>
      <c r="Y2102" s="0" t="s">
        <v>3733</v>
      </c>
      <c r="Z2102" s="0" t="s">
        <v>1261</v>
      </c>
      <c r="AA2102" s="0" t="s">
        <v>7054</v>
      </c>
      <c r="AB2102" s="0" t="s">
        <v>7079</v>
      </c>
      <c r="AC2102" s="0" t="s">
        <v>19</v>
      </c>
      <c r="AD2102" s="0" t="s">
        <v>19</v>
      </c>
      <c r="AE2102" s="0" t="s">
        <v>61</v>
      </c>
      <c r="AF2102" s="0" t="s">
        <v>22</v>
      </c>
      <c r="AG2102" s="0" t="s">
        <v>22</v>
      </c>
      <c r="AH2102" s="0" t="s">
        <v>22</v>
      </c>
      <c r="AI2102" s="0" t="s">
        <v>22</v>
      </c>
      <c r="AJ2102" s="0" t="s">
        <v>3622</v>
      </c>
      <c r="AK2102" s="0" t="s">
        <v>3622</v>
      </c>
    </row>
    <row customHeight="1" ht="11.25">
      <c r="A2103" s="0" t="s">
        <v>22</v>
      </c>
      <c r="B2103" s="0" t="s">
        <v>48</v>
      </c>
      <c r="C2103" s="0" t="s">
        <v>50</v>
      </c>
      <c r="D2103" s="0" t="s">
        <v>22</v>
      </c>
      <c r="E2103" s="0" t="s">
        <v>7162</v>
      </c>
      <c r="F2103" s="0" t="s">
        <v>1257</v>
      </c>
      <c r="G2103" s="0" t="s">
        <v>162</v>
      </c>
      <c r="H2103" s="0" t="s">
        <v>162</v>
      </c>
      <c r="I2103" s="0" t="s">
        <v>163</v>
      </c>
      <c r="J2103" s="0" t="s">
        <v>5060</v>
      </c>
      <c r="K2103" s="0" t="s">
        <v>5069</v>
      </c>
      <c r="L2103" s="0" t="s">
        <v>7163</v>
      </c>
      <c r="M2103" s="0" t="s">
        <v>1261</v>
      </c>
      <c r="N2103" s="0" t="s">
        <v>98</v>
      </c>
      <c r="O2103" s="0" t="s">
        <v>162</v>
      </c>
      <c r="P2103" s="0" t="s">
        <v>162</v>
      </c>
      <c r="Q2103" s="0" t="s">
        <v>163</v>
      </c>
      <c r="R2103" s="0" t="s">
        <v>5060</v>
      </c>
      <c r="S2103" s="0" t="s">
        <v>5069</v>
      </c>
      <c r="T2103" s="0" t="s">
        <v>3604</v>
      </c>
      <c r="U2103" s="0" t="s">
        <v>3605</v>
      </c>
      <c r="V2103" s="0" t="s">
        <v>3606</v>
      </c>
      <c r="W2103" s="0" t="s">
        <v>3607</v>
      </c>
      <c r="X2103" s="0" t="s">
        <v>3754</v>
      </c>
      <c r="Y2103" s="0" t="s">
        <v>3733</v>
      </c>
      <c r="Z2103" s="0" t="s">
        <v>1261</v>
      </c>
      <c r="AA2103" s="0" t="s">
        <v>7054</v>
      </c>
      <c r="AB2103" s="0" t="s">
        <v>7079</v>
      </c>
      <c r="AC2103" s="0" t="s">
        <v>19</v>
      </c>
      <c r="AD2103" s="0" t="s">
        <v>19</v>
      </c>
      <c r="AE2103" s="0" t="s">
        <v>61</v>
      </c>
      <c r="AF2103" s="0" t="s">
        <v>22</v>
      </c>
      <c r="AG2103" s="0" t="s">
        <v>22</v>
      </c>
      <c r="AH2103" s="0" t="s">
        <v>22</v>
      </c>
      <c r="AI2103" s="0" t="s">
        <v>22</v>
      </c>
      <c r="AJ2103" s="0" t="s">
        <v>3622</v>
      </c>
      <c r="AK2103" s="0" t="s">
        <v>3622</v>
      </c>
    </row>
    <row customHeight="1" ht="11.25">
      <c r="A2104" s="0" t="s">
        <v>22</v>
      </c>
      <c r="B2104" s="0" t="s">
        <v>48</v>
      </c>
      <c r="C2104" s="0" t="s">
        <v>50</v>
      </c>
      <c r="D2104" s="0" t="s">
        <v>22</v>
      </c>
      <c r="E2104" s="0" t="s">
        <v>7164</v>
      </c>
      <c r="F2104" s="0" t="s">
        <v>1257</v>
      </c>
      <c r="G2104" s="0" t="s">
        <v>185</v>
      </c>
      <c r="H2104" s="0" t="s">
        <v>185</v>
      </c>
      <c r="I2104" s="0" t="s">
        <v>186</v>
      </c>
      <c r="J2104" s="0" t="s">
        <v>3770</v>
      </c>
      <c r="K2104" s="0" t="s">
        <v>3771</v>
      </c>
      <c r="L2104" s="0" t="s">
        <v>3772</v>
      </c>
      <c r="M2104" s="0" t="s">
        <v>1261</v>
      </c>
      <c r="N2104" s="0" t="s">
        <v>98</v>
      </c>
      <c r="O2104" s="0" t="s">
        <v>185</v>
      </c>
      <c r="P2104" s="0" t="s">
        <v>185</v>
      </c>
      <c r="Q2104" s="0" t="s">
        <v>186</v>
      </c>
      <c r="R2104" s="0" t="s">
        <v>3770</v>
      </c>
      <c r="S2104" s="0" t="s">
        <v>3771</v>
      </c>
      <c r="T2104" s="0" t="s">
        <v>3604</v>
      </c>
      <c r="U2104" s="0" t="s">
        <v>3605</v>
      </c>
      <c r="V2104" s="0" t="s">
        <v>3606</v>
      </c>
      <c r="W2104" s="0" t="s">
        <v>3607</v>
      </c>
      <c r="X2104" s="0" t="s">
        <v>3608</v>
      </c>
      <c r="Y2104" s="0" t="s">
        <v>3605</v>
      </c>
      <c r="Z2104" s="0" t="s">
        <v>2249</v>
      </c>
      <c r="AA2104" s="0" t="s">
        <v>4014</v>
      </c>
      <c r="AB2104" s="0" t="s">
        <v>7165</v>
      </c>
      <c r="AC2104" s="0" t="s">
        <v>19</v>
      </c>
      <c r="AD2104" s="0" t="s">
        <v>19</v>
      </c>
      <c r="AE2104" s="0" t="s">
        <v>61</v>
      </c>
      <c r="AF2104" s="0" t="s">
        <v>22</v>
      </c>
      <c r="AG2104" s="0" t="s">
        <v>22</v>
      </c>
      <c r="AH2104" s="0" t="s">
        <v>22</v>
      </c>
      <c r="AI2104" s="0" t="s">
        <v>22</v>
      </c>
      <c r="AJ2104" s="0" t="s">
        <v>3622</v>
      </c>
      <c r="AK2104" s="0" t="s">
        <v>3622</v>
      </c>
    </row>
    <row customHeight="1" ht="11.25">
      <c r="A2105" s="0" t="s">
        <v>22</v>
      </c>
      <c r="B2105" s="0" t="s">
        <v>48</v>
      </c>
      <c r="C2105" s="0" t="s">
        <v>50</v>
      </c>
      <c r="D2105" s="0" t="s">
        <v>22</v>
      </c>
      <c r="E2105" s="0" t="s">
        <v>7164</v>
      </c>
      <c r="F2105" s="0" t="s">
        <v>1257</v>
      </c>
      <c r="G2105" s="0" t="s">
        <v>185</v>
      </c>
      <c r="H2105" s="0" t="s">
        <v>185</v>
      </c>
      <c r="I2105" s="0" t="s">
        <v>186</v>
      </c>
      <c r="J2105" s="0" t="s">
        <v>3770</v>
      </c>
      <c r="K2105" s="0" t="s">
        <v>3771</v>
      </c>
      <c r="L2105" s="0" t="s">
        <v>3772</v>
      </c>
      <c r="M2105" s="0" t="s">
        <v>1261</v>
      </c>
      <c r="N2105" s="0" t="s">
        <v>98</v>
      </c>
      <c r="O2105" s="0" t="s">
        <v>185</v>
      </c>
      <c r="P2105" s="0" t="s">
        <v>185</v>
      </c>
      <c r="Q2105" s="0" t="s">
        <v>186</v>
      </c>
      <c r="R2105" s="0" t="s">
        <v>3770</v>
      </c>
      <c r="S2105" s="0" t="s">
        <v>3771</v>
      </c>
      <c r="T2105" s="0" t="s">
        <v>3604</v>
      </c>
      <c r="U2105" s="0" t="s">
        <v>3605</v>
      </c>
      <c r="V2105" s="0" t="s">
        <v>3606</v>
      </c>
      <c r="W2105" s="0" t="s">
        <v>3607</v>
      </c>
      <c r="X2105" s="0" t="s">
        <v>3608</v>
      </c>
      <c r="Y2105" s="0" t="s">
        <v>3605</v>
      </c>
      <c r="Z2105" s="0" t="s">
        <v>2249</v>
      </c>
      <c r="AA2105" s="0" t="s">
        <v>4014</v>
      </c>
      <c r="AB2105" s="0" t="s">
        <v>7165</v>
      </c>
      <c r="AC2105" s="0" t="s">
        <v>19</v>
      </c>
      <c r="AD2105" s="0" t="s">
        <v>19</v>
      </c>
      <c r="AE2105" s="0" t="s">
        <v>61</v>
      </c>
      <c r="AF2105" s="0" t="s">
        <v>22</v>
      </c>
      <c r="AG2105" s="0" t="s">
        <v>22</v>
      </c>
      <c r="AH2105" s="0" t="s">
        <v>22</v>
      </c>
      <c r="AI2105" s="0" t="s">
        <v>22</v>
      </c>
      <c r="AJ2105" s="0" t="s">
        <v>3622</v>
      </c>
      <c r="AK2105" s="0" t="s">
        <v>3622</v>
      </c>
    </row>
    <row customHeight="1" ht="11.25">
      <c r="A2106" s="0" t="s">
        <v>22</v>
      </c>
      <c r="B2106" s="0" t="s">
        <v>48</v>
      </c>
      <c r="C2106" s="0" t="s">
        <v>50</v>
      </c>
      <c r="D2106" s="0" t="s">
        <v>22</v>
      </c>
      <c r="E2106" s="0" t="s">
        <v>7166</v>
      </c>
      <c r="F2106" s="0" t="s">
        <v>1257</v>
      </c>
      <c r="G2106" s="0" t="s">
        <v>3550</v>
      </c>
      <c r="H2106" s="0" t="s">
        <v>3550</v>
      </c>
      <c r="I2106" s="0" t="s">
        <v>3551</v>
      </c>
      <c r="J2106" s="0" t="s">
        <v>5093</v>
      </c>
      <c r="K2106" s="0" t="s">
        <v>5094</v>
      </c>
      <c r="L2106" s="0" t="s">
        <v>7167</v>
      </c>
      <c r="M2106" s="0" t="s">
        <v>1261</v>
      </c>
      <c r="N2106" s="0" t="s">
        <v>98</v>
      </c>
      <c r="O2106" s="0" t="s">
        <v>3550</v>
      </c>
      <c r="P2106" s="0" t="s">
        <v>3550</v>
      </c>
      <c r="Q2106" s="0" t="s">
        <v>3551</v>
      </c>
      <c r="R2106" s="0" t="s">
        <v>5093</v>
      </c>
      <c r="S2106" s="0" t="s">
        <v>5094</v>
      </c>
      <c r="T2106" s="0" t="s">
        <v>3604</v>
      </c>
      <c r="U2106" s="0" t="s">
        <v>3605</v>
      </c>
      <c r="V2106" s="0" t="s">
        <v>3606</v>
      </c>
      <c r="W2106" s="0" t="s">
        <v>3607</v>
      </c>
      <c r="X2106" s="0" t="s">
        <v>3754</v>
      </c>
      <c r="Y2106" s="0" t="s">
        <v>3733</v>
      </c>
      <c r="Z2106" s="0" t="s">
        <v>1261</v>
      </c>
      <c r="AA2106" s="0" t="s">
        <v>7054</v>
      </c>
      <c r="AB2106" s="0" t="s">
        <v>7079</v>
      </c>
      <c r="AC2106" s="0" t="s">
        <v>19</v>
      </c>
      <c r="AD2106" s="0" t="s">
        <v>19</v>
      </c>
      <c r="AE2106" s="0" t="s">
        <v>61</v>
      </c>
      <c r="AF2106" s="0" t="s">
        <v>22</v>
      </c>
      <c r="AG2106" s="0" t="s">
        <v>22</v>
      </c>
      <c r="AH2106" s="0" t="s">
        <v>22</v>
      </c>
      <c r="AI2106" s="0" t="s">
        <v>22</v>
      </c>
      <c r="AJ2106" s="0" t="s">
        <v>3622</v>
      </c>
      <c r="AK2106" s="0" t="s">
        <v>3622</v>
      </c>
    </row>
    <row customHeight="1" ht="11.25">
      <c r="A2107" s="0" t="s">
        <v>22</v>
      </c>
      <c r="B2107" s="0" t="s">
        <v>48</v>
      </c>
      <c r="C2107" s="0" t="s">
        <v>50</v>
      </c>
      <c r="D2107" s="0" t="s">
        <v>22</v>
      </c>
      <c r="E2107" s="0" t="s">
        <v>7166</v>
      </c>
      <c r="F2107" s="0" t="s">
        <v>1257</v>
      </c>
      <c r="G2107" s="0" t="s">
        <v>162</v>
      </c>
      <c r="H2107" s="0" t="s">
        <v>162</v>
      </c>
      <c r="I2107" s="0" t="s">
        <v>163</v>
      </c>
      <c r="J2107" s="0" t="s">
        <v>5093</v>
      </c>
      <c r="K2107" s="0" t="s">
        <v>5101</v>
      </c>
      <c r="L2107" s="0" t="s">
        <v>7167</v>
      </c>
      <c r="M2107" s="0" t="s">
        <v>1261</v>
      </c>
      <c r="N2107" s="0" t="s">
        <v>98</v>
      </c>
      <c r="O2107" s="0" t="s">
        <v>162</v>
      </c>
      <c r="P2107" s="0" t="s">
        <v>162</v>
      </c>
      <c r="Q2107" s="0" t="s">
        <v>163</v>
      </c>
      <c r="R2107" s="0" t="s">
        <v>5093</v>
      </c>
      <c r="S2107" s="0" t="s">
        <v>5101</v>
      </c>
      <c r="T2107" s="0" t="s">
        <v>3604</v>
      </c>
      <c r="U2107" s="0" t="s">
        <v>3605</v>
      </c>
      <c r="V2107" s="0" t="s">
        <v>3606</v>
      </c>
      <c r="W2107" s="0" t="s">
        <v>3607</v>
      </c>
      <c r="X2107" s="0" t="s">
        <v>3754</v>
      </c>
      <c r="Y2107" s="0" t="s">
        <v>3733</v>
      </c>
      <c r="Z2107" s="0" t="s">
        <v>1261</v>
      </c>
      <c r="AA2107" s="0" t="s">
        <v>7054</v>
      </c>
      <c r="AB2107" s="0" t="s">
        <v>7079</v>
      </c>
      <c r="AC2107" s="0" t="s">
        <v>19</v>
      </c>
      <c r="AD2107" s="0" t="s">
        <v>19</v>
      </c>
      <c r="AE2107" s="0" t="s">
        <v>61</v>
      </c>
      <c r="AF2107" s="0" t="s">
        <v>22</v>
      </c>
      <c r="AG2107" s="0" t="s">
        <v>22</v>
      </c>
      <c r="AH2107" s="0" t="s">
        <v>22</v>
      </c>
      <c r="AI2107" s="0" t="s">
        <v>22</v>
      </c>
      <c r="AJ2107" s="0" t="s">
        <v>3622</v>
      </c>
      <c r="AK2107" s="0" t="s">
        <v>3622</v>
      </c>
    </row>
    <row customHeight="1" ht="11.25">
      <c r="A2108" s="0" t="s">
        <v>22</v>
      </c>
      <c r="B2108" s="0" t="s">
        <v>48</v>
      </c>
      <c r="C2108" s="0" t="s">
        <v>50</v>
      </c>
      <c r="D2108" s="0" t="s">
        <v>22</v>
      </c>
      <c r="E2108" s="0" t="s">
        <v>7168</v>
      </c>
      <c r="F2108" s="0" t="s">
        <v>1257</v>
      </c>
      <c r="G2108" s="0" t="s">
        <v>3550</v>
      </c>
      <c r="H2108" s="0" t="s">
        <v>3550</v>
      </c>
      <c r="I2108" s="0" t="s">
        <v>3551</v>
      </c>
      <c r="J2108" s="0" t="s">
        <v>4891</v>
      </c>
      <c r="K2108" s="0" t="s">
        <v>4892</v>
      </c>
      <c r="L2108" s="0" t="s">
        <v>7169</v>
      </c>
      <c r="M2108" s="0" t="s">
        <v>1261</v>
      </c>
      <c r="N2108" s="0" t="s">
        <v>98</v>
      </c>
      <c r="O2108" s="0" t="s">
        <v>3550</v>
      </c>
      <c r="P2108" s="0" t="s">
        <v>3550</v>
      </c>
      <c r="Q2108" s="0" t="s">
        <v>3551</v>
      </c>
      <c r="R2108" s="0" t="s">
        <v>4891</v>
      </c>
      <c r="S2108" s="0" t="s">
        <v>4892</v>
      </c>
      <c r="T2108" s="0" t="s">
        <v>3604</v>
      </c>
      <c r="U2108" s="0" t="s">
        <v>3605</v>
      </c>
      <c r="V2108" s="0" t="s">
        <v>3606</v>
      </c>
      <c r="W2108" s="0" t="s">
        <v>3607</v>
      </c>
      <c r="X2108" s="0" t="s">
        <v>3754</v>
      </c>
      <c r="Y2108" s="0" t="s">
        <v>3733</v>
      </c>
      <c r="Z2108" s="0" t="s">
        <v>1261</v>
      </c>
      <c r="AA2108" s="0" t="s">
        <v>7054</v>
      </c>
      <c r="AB2108" s="0" t="s">
        <v>7079</v>
      </c>
      <c r="AC2108" s="0" t="s">
        <v>19</v>
      </c>
      <c r="AD2108" s="0" t="s">
        <v>19</v>
      </c>
      <c r="AE2108" s="0" t="s">
        <v>61</v>
      </c>
      <c r="AF2108" s="0" t="s">
        <v>22</v>
      </c>
      <c r="AG2108" s="0" t="s">
        <v>22</v>
      </c>
      <c r="AH2108" s="0" t="s">
        <v>22</v>
      </c>
      <c r="AI2108" s="0" t="s">
        <v>22</v>
      </c>
      <c r="AJ2108" s="0" t="s">
        <v>3622</v>
      </c>
      <c r="AK2108" s="0" t="s">
        <v>3622</v>
      </c>
    </row>
    <row customHeight="1" ht="11.25">
      <c r="A2109" s="0" t="s">
        <v>22</v>
      </c>
      <c r="B2109" s="0" t="s">
        <v>48</v>
      </c>
      <c r="C2109" s="0" t="s">
        <v>50</v>
      </c>
      <c r="D2109" s="0" t="s">
        <v>22</v>
      </c>
      <c r="E2109" s="0" t="s">
        <v>7168</v>
      </c>
      <c r="F2109" s="0" t="s">
        <v>1257</v>
      </c>
      <c r="G2109" s="0" t="s">
        <v>162</v>
      </c>
      <c r="H2109" s="0" t="s">
        <v>162</v>
      </c>
      <c r="I2109" s="0" t="s">
        <v>163</v>
      </c>
      <c r="J2109" s="0" t="s">
        <v>4891</v>
      </c>
      <c r="K2109" s="0" t="s">
        <v>4895</v>
      </c>
      <c r="L2109" s="0" t="s">
        <v>7169</v>
      </c>
      <c r="M2109" s="0" t="s">
        <v>1261</v>
      </c>
      <c r="N2109" s="0" t="s">
        <v>98</v>
      </c>
      <c r="O2109" s="0" t="s">
        <v>162</v>
      </c>
      <c r="P2109" s="0" t="s">
        <v>162</v>
      </c>
      <c r="Q2109" s="0" t="s">
        <v>163</v>
      </c>
      <c r="R2109" s="0" t="s">
        <v>4891</v>
      </c>
      <c r="S2109" s="0" t="s">
        <v>4895</v>
      </c>
      <c r="T2109" s="0" t="s">
        <v>3604</v>
      </c>
      <c r="U2109" s="0" t="s">
        <v>3605</v>
      </c>
      <c r="V2109" s="0" t="s">
        <v>3606</v>
      </c>
      <c r="W2109" s="0" t="s">
        <v>3607</v>
      </c>
      <c r="X2109" s="0" t="s">
        <v>3754</v>
      </c>
      <c r="Y2109" s="0" t="s">
        <v>3733</v>
      </c>
      <c r="Z2109" s="0" t="s">
        <v>1261</v>
      </c>
      <c r="AA2109" s="0" t="s">
        <v>7054</v>
      </c>
      <c r="AB2109" s="0" t="s">
        <v>7079</v>
      </c>
      <c r="AC2109" s="0" t="s">
        <v>19</v>
      </c>
      <c r="AD2109" s="0" t="s">
        <v>19</v>
      </c>
      <c r="AE2109" s="0" t="s">
        <v>61</v>
      </c>
      <c r="AF2109" s="0" t="s">
        <v>22</v>
      </c>
      <c r="AG2109" s="0" t="s">
        <v>22</v>
      </c>
      <c r="AH2109" s="0" t="s">
        <v>22</v>
      </c>
      <c r="AI2109" s="0" t="s">
        <v>22</v>
      </c>
      <c r="AJ2109" s="0" t="s">
        <v>3622</v>
      </c>
      <c r="AK2109" s="0" t="s">
        <v>3622</v>
      </c>
    </row>
    <row customHeight="1" ht="11.25">
      <c r="A2110" s="0" t="s">
        <v>22</v>
      </c>
      <c r="B2110" s="0" t="s">
        <v>48</v>
      </c>
      <c r="C2110" s="0" t="s">
        <v>50</v>
      </c>
      <c r="D2110" s="0" t="s">
        <v>22</v>
      </c>
      <c r="E2110" s="0" t="s">
        <v>7170</v>
      </c>
      <c r="F2110" s="0" t="s">
        <v>1257</v>
      </c>
      <c r="G2110" s="0" t="s">
        <v>1348</v>
      </c>
      <c r="H2110" s="0" t="s">
        <v>1348</v>
      </c>
      <c r="I2110" s="0" t="s">
        <v>1349</v>
      </c>
      <c r="J2110" s="0" t="s">
        <v>3683</v>
      </c>
      <c r="K2110" s="0" t="s">
        <v>3684</v>
      </c>
      <c r="L2110" s="0" t="s">
        <v>7171</v>
      </c>
      <c r="M2110" s="0" t="s">
        <v>1261</v>
      </c>
      <c r="N2110" s="0" t="s">
        <v>98</v>
      </c>
      <c r="O2110" s="0" t="s">
        <v>1348</v>
      </c>
      <c r="P2110" s="0" t="s">
        <v>1348</v>
      </c>
      <c r="Q2110" s="0" t="s">
        <v>1349</v>
      </c>
      <c r="R2110" s="0" t="s">
        <v>3683</v>
      </c>
      <c r="S2110" s="0" t="s">
        <v>3684</v>
      </c>
      <c r="T2110" s="0" t="s">
        <v>3604</v>
      </c>
      <c r="U2110" s="0" t="s">
        <v>3605</v>
      </c>
      <c r="V2110" s="0" t="s">
        <v>3606</v>
      </c>
      <c r="W2110" s="0" t="s">
        <v>3607</v>
      </c>
      <c r="X2110" s="0" t="s">
        <v>3608</v>
      </c>
      <c r="Y2110" s="0" t="s">
        <v>3605</v>
      </c>
      <c r="Z2110" s="0" t="s">
        <v>7172</v>
      </c>
      <c r="AA2110" s="0" t="s">
        <v>3908</v>
      </c>
      <c r="AB2110" s="0" t="s">
        <v>7173</v>
      </c>
      <c r="AC2110" s="0" t="s">
        <v>19</v>
      </c>
      <c r="AD2110" s="0" t="s">
        <v>19</v>
      </c>
      <c r="AE2110" s="0" t="s">
        <v>61</v>
      </c>
      <c r="AF2110" s="0" t="s">
        <v>22</v>
      </c>
      <c r="AG2110" s="0" t="s">
        <v>22</v>
      </c>
      <c r="AH2110" s="0" t="s">
        <v>22</v>
      </c>
      <c r="AI2110" s="0" t="s">
        <v>22</v>
      </c>
      <c r="AJ2110" s="0" t="s">
        <v>1636</v>
      </c>
      <c r="AK2110" s="0" t="s">
        <v>5282</v>
      </c>
    </row>
    <row customHeight="1" ht="11.25">
      <c r="A2111" s="0" t="s">
        <v>22</v>
      </c>
      <c r="B2111" s="0" t="s">
        <v>48</v>
      </c>
      <c r="C2111" s="0" t="s">
        <v>50</v>
      </c>
      <c r="D2111" s="0" t="s">
        <v>22</v>
      </c>
      <c r="E2111" s="0" t="s">
        <v>7170</v>
      </c>
      <c r="F2111" s="0" t="s">
        <v>1257</v>
      </c>
      <c r="G2111" s="0" t="s">
        <v>139</v>
      </c>
      <c r="H2111" s="0" t="s">
        <v>139</v>
      </c>
      <c r="I2111" s="0" t="s">
        <v>140</v>
      </c>
      <c r="J2111" s="0" t="s">
        <v>3683</v>
      </c>
      <c r="K2111" s="0" t="s">
        <v>7174</v>
      </c>
      <c r="L2111" s="0" t="s">
        <v>7171</v>
      </c>
      <c r="M2111" s="0" t="s">
        <v>1261</v>
      </c>
      <c r="N2111" s="0" t="s">
        <v>98</v>
      </c>
      <c r="O2111" s="0" t="s">
        <v>139</v>
      </c>
      <c r="P2111" s="0" t="s">
        <v>139</v>
      </c>
      <c r="Q2111" s="0" t="s">
        <v>140</v>
      </c>
      <c r="R2111" s="0" t="s">
        <v>3683</v>
      </c>
      <c r="S2111" s="0" t="s">
        <v>7174</v>
      </c>
      <c r="T2111" s="0" t="s">
        <v>3604</v>
      </c>
      <c r="U2111" s="0" t="s">
        <v>3605</v>
      </c>
      <c r="V2111" s="0" t="s">
        <v>3606</v>
      </c>
      <c r="W2111" s="0" t="s">
        <v>3607</v>
      </c>
      <c r="X2111" s="0" t="s">
        <v>3608</v>
      </c>
      <c r="Y2111" s="0" t="s">
        <v>3605</v>
      </c>
      <c r="Z2111" s="0" t="s">
        <v>7172</v>
      </c>
      <c r="AA2111" s="0" t="s">
        <v>3908</v>
      </c>
      <c r="AB2111" s="0" t="s">
        <v>7173</v>
      </c>
      <c r="AC2111" s="0" t="s">
        <v>19</v>
      </c>
      <c r="AD2111" s="0" t="s">
        <v>19</v>
      </c>
      <c r="AE2111" s="0" t="s">
        <v>61</v>
      </c>
      <c r="AF2111" s="0" t="s">
        <v>22</v>
      </c>
      <c r="AG2111" s="0" t="s">
        <v>22</v>
      </c>
      <c r="AH2111" s="0" t="s">
        <v>22</v>
      </c>
      <c r="AI2111" s="0" t="s">
        <v>22</v>
      </c>
      <c r="AJ2111" s="0" t="s">
        <v>1636</v>
      </c>
      <c r="AK2111" s="0" t="s">
        <v>5282</v>
      </c>
    </row>
    <row customHeight="1" ht="11.25">
      <c r="A2112" s="0" t="s">
        <v>22</v>
      </c>
      <c r="B2112" s="0" t="s">
        <v>48</v>
      </c>
      <c r="C2112" s="0" t="s">
        <v>50</v>
      </c>
      <c r="D2112" s="0" t="s">
        <v>22</v>
      </c>
      <c r="E2112" s="0" t="s">
        <v>7175</v>
      </c>
      <c r="F2112" s="0" t="s">
        <v>1257</v>
      </c>
      <c r="G2112" s="0" t="s">
        <v>185</v>
      </c>
      <c r="H2112" s="0" t="s">
        <v>185</v>
      </c>
      <c r="I2112" s="0" t="s">
        <v>186</v>
      </c>
      <c r="J2112" s="0" t="s">
        <v>3926</v>
      </c>
      <c r="K2112" s="0" t="s">
        <v>3927</v>
      </c>
      <c r="L2112" s="0" t="s">
        <v>7176</v>
      </c>
      <c r="M2112" s="0" t="s">
        <v>1261</v>
      </c>
      <c r="N2112" s="0" t="s">
        <v>98</v>
      </c>
      <c r="O2112" s="0" t="s">
        <v>185</v>
      </c>
      <c r="P2112" s="0" t="s">
        <v>185</v>
      </c>
      <c r="Q2112" s="0" t="s">
        <v>186</v>
      </c>
      <c r="R2112" s="0" t="s">
        <v>3926</v>
      </c>
      <c r="S2112" s="0" t="s">
        <v>3927</v>
      </c>
      <c r="T2112" s="0" t="s">
        <v>3604</v>
      </c>
      <c r="U2112" s="0" t="s">
        <v>3605</v>
      </c>
      <c r="V2112" s="0" t="s">
        <v>3606</v>
      </c>
      <c r="W2112" s="0" t="s">
        <v>3607</v>
      </c>
      <c r="X2112" s="0" t="s">
        <v>3608</v>
      </c>
      <c r="Y2112" s="0" t="s">
        <v>3605</v>
      </c>
      <c r="Z2112" s="0" t="s">
        <v>7177</v>
      </c>
      <c r="AA2112" s="0" t="s">
        <v>4014</v>
      </c>
      <c r="AB2112" s="0" t="s">
        <v>7178</v>
      </c>
      <c r="AC2112" s="0" t="s">
        <v>19</v>
      </c>
      <c r="AD2112" s="0" t="s">
        <v>19</v>
      </c>
      <c r="AE2112" s="0" t="s">
        <v>61</v>
      </c>
      <c r="AF2112" s="0" t="s">
        <v>22</v>
      </c>
      <c r="AG2112" s="0" t="s">
        <v>22</v>
      </c>
      <c r="AH2112" s="0" t="s">
        <v>22</v>
      </c>
      <c r="AI2112" s="0" t="s">
        <v>22</v>
      </c>
      <c r="AJ2112" s="0" t="s">
        <v>3622</v>
      </c>
      <c r="AK2112" s="0" t="s">
        <v>3622</v>
      </c>
    </row>
    <row customHeight="1" ht="11.25">
      <c r="A2113" s="0" t="s">
        <v>22</v>
      </c>
      <c r="B2113" s="0" t="s">
        <v>48</v>
      </c>
      <c r="C2113" s="0" t="s">
        <v>50</v>
      </c>
      <c r="D2113" s="0" t="s">
        <v>22</v>
      </c>
      <c r="E2113" s="0" t="s">
        <v>7175</v>
      </c>
      <c r="F2113" s="0" t="s">
        <v>1257</v>
      </c>
      <c r="G2113" s="0" t="s">
        <v>185</v>
      </c>
      <c r="H2113" s="0" t="s">
        <v>185</v>
      </c>
      <c r="I2113" s="0" t="s">
        <v>186</v>
      </c>
      <c r="J2113" s="0" t="s">
        <v>3926</v>
      </c>
      <c r="K2113" s="0" t="s">
        <v>3927</v>
      </c>
      <c r="L2113" s="0" t="s">
        <v>7176</v>
      </c>
      <c r="M2113" s="0" t="s">
        <v>1261</v>
      </c>
      <c r="N2113" s="0" t="s">
        <v>98</v>
      </c>
      <c r="O2113" s="0" t="s">
        <v>185</v>
      </c>
      <c r="P2113" s="0" t="s">
        <v>185</v>
      </c>
      <c r="Q2113" s="0" t="s">
        <v>186</v>
      </c>
      <c r="R2113" s="0" t="s">
        <v>3926</v>
      </c>
      <c r="S2113" s="0" t="s">
        <v>3927</v>
      </c>
      <c r="T2113" s="0" t="s">
        <v>3604</v>
      </c>
      <c r="U2113" s="0" t="s">
        <v>3605</v>
      </c>
      <c r="V2113" s="0" t="s">
        <v>3606</v>
      </c>
      <c r="W2113" s="0" t="s">
        <v>3607</v>
      </c>
      <c r="X2113" s="0" t="s">
        <v>3608</v>
      </c>
      <c r="Y2113" s="0" t="s">
        <v>3605</v>
      </c>
      <c r="Z2113" s="0" t="s">
        <v>7177</v>
      </c>
      <c r="AA2113" s="0" t="s">
        <v>4014</v>
      </c>
      <c r="AB2113" s="0" t="s">
        <v>7178</v>
      </c>
      <c r="AC2113" s="0" t="s">
        <v>19</v>
      </c>
      <c r="AD2113" s="0" t="s">
        <v>19</v>
      </c>
      <c r="AE2113" s="0" t="s">
        <v>61</v>
      </c>
      <c r="AF2113" s="0" t="s">
        <v>22</v>
      </c>
      <c r="AG2113" s="0" t="s">
        <v>22</v>
      </c>
      <c r="AH2113" s="0" t="s">
        <v>22</v>
      </c>
      <c r="AI2113" s="0" t="s">
        <v>22</v>
      </c>
      <c r="AJ2113" s="0" t="s">
        <v>3622</v>
      </c>
      <c r="AK2113" s="0" t="s">
        <v>3622</v>
      </c>
    </row>
    <row customHeight="1" ht="11.25">
      <c r="A2114" s="0" t="s">
        <v>22</v>
      </c>
      <c r="B2114" s="0" t="s">
        <v>48</v>
      </c>
      <c r="C2114" s="0" t="s">
        <v>50</v>
      </c>
      <c r="D2114" s="0" t="s">
        <v>22</v>
      </c>
      <c r="E2114" s="0" t="s">
        <v>7179</v>
      </c>
      <c r="F2114" s="0" t="s">
        <v>1257</v>
      </c>
      <c r="G2114" s="0" t="s">
        <v>195</v>
      </c>
      <c r="H2114" s="0" t="s">
        <v>195</v>
      </c>
      <c r="I2114" s="0" t="s">
        <v>196</v>
      </c>
      <c r="J2114" s="0" t="s">
        <v>7180</v>
      </c>
      <c r="K2114" s="0" t="s">
        <v>7181</v>
      </c>
      <c r="L2114" s="0" t="s">
        <v>7182</v>
      </c>
      <c r="M2114" s="0" t="s">
        <v>1261</v>
      </c>
      <c r="N2114" s="0" t="s">
        <v>98</v>
      </c>
      <c r="O2114" s="0" t="s">
        <v>195</v>
      </c>
      <c r="P2114" s="0" t="s">
        <v>195</v>
      </c>
      <c r="Q2114" s="0" t="s">
        <v>196</v>
      </c>
      <c r="R2114" s="0" t="s">
        <v>7180</v>
      </c>
      <c r="S2114" s="0" t="s">
        <v>7181</v>
      </c>
      <c r="T2114" s="0" t="s">
        <v>3604</v>
      </c>
      <c r="U2114" s="0" t="s">
        <v>3605</v>
      </c>
      <c r="V2114" s="0" t="s">
        <v>3606</v>
      </c>
      <c r="W2114" s="0" t="s">
        <v>3607</v>
      </c>
      <c r="X2114" s="0" t="s">
        <v>3608</v>
      </c>
      <c r="Y2114" s="0" t="s">
        <v>3605</v>
      </c>
      <c r="Z2114" s="0" t="s">
        <v>7183</v>
      </c>
      <c r="AA2114" s="0" t="s">
        <v>3619</v>
      </c>
      <c r="AB2114" s="0" t="s">
        <v>7184</v>
      </c>
      <c r="AC2114" s="0" t="s">
        <v>19</v>
      </c>
      <c r="AD2114" s="0" t="s">
        <v>19</v>
      </c>
      <c r="AE2114" s="0" t="s">
        <v>61</v>
      </c>
      <c r="AF2114" s="0" t="s">
        <v>22</v>
      </c>
      <c r="AG2114" s="0" t="s">
        <v>22</v>
      </c>
      <c r="AH2114" s="0" t="s">
        <v>22</v>
      </c>
      <c r="AI2114" s="0" t="s">
        <v>22</v>
      </c>
      <c r="AJ2114" s="0" t="s">
        <v>3622</v>
      </c>
      <c r="AK2114" s="0" t="s">
        <v>3622</v>
      </c>
    </row>
    <row customHeight="1" ht="11.25">
      <c r="A2115" s="0" t="s">
        <v>22</v>
      </c>
      <c r="B2115" s="0" t="s">
        <v>48</v>
      </c>
      <c r="C2115" s="0" t="s">
        <v>50</v>
      </c>
      <c r="D2115" s="0" t="s">
        <v>22</v>
      </c>
      <c r="E2115" s="0" t="s">
        <v>7179</v>
      </c>
      <c r="F2115" s="0" t="s">
        <v>1257</v>
      </c>
      <c r="G2115" s="0" t="s">
        <v>195</v>
      </c>
      <c r="H2115" s="0" t="s">
        <v>195</v>
      </c>
      <c r="I2115" s="0" t="s">
        <v>196</v>
      </c>
      <c r="J2115" s="0" t="s">
        <v>7180</v>
      </c>
      <c r="K2115" s="0" t="s">
        <v>7181</v>
      </c>
      <c r="L2115" s="0" t="s">
        <v>7182</v>
      </c>
      <c r="M2115" s="0" t="s">
        <v>1261</v>
      </c>
      <c r="N2115" s="0" t="s">
        <v>98</v>
      </c>
      <c r="O2115" s="0" t="s">
        <v>195</v>
      </c>
      <c r="P2115" s="0" t="s">
        <v>195</v>
      </c>
      <c r="Q2115" s="0" t="s">
        <v>196</v>
      </c>
      <c r="R2115" s="0" t="s">
        <v>7180</v>
      </c>
      <c r="S2115" s="0" t="s">
        <v>7181</v>
      </c>
      <c r="T2115" s="0" t="s">
        <v>3604</v>
      </c>
      <c r="U2115" s="0" t="s">
        <v>3605</v>
      </c>
      <c r="V2115" s="0" t="s">
        <v>3606</v>
      </c>
      <c r="W2115" s="0" t="s">
        <v>3607</v>
      </c>
      <c r="X2115" s="0" t="s">
        <v>3608</v>
      </c>
      <c r="Y2115" s="0" t="s">
        <v>3605</v>
      </c>
      <c r="Z2115" s="0" t="s">
        <v>7183</v>
      </c>
      <c r="AA2115" s="0" t="s">
        <v>3619</v>
      </c>
      <c r="AB2115" s="0" t="s">
        <v>7184</v>
      </c>
      <c r="AC2115" s="0" t="s">
        <v>19</v>
      </c>
      <c r="AD2115" s="0" t="s">
        <v>19</v>
      </c>
      <c r="AE2115" s="0" t="s">
        <v>61</v>
      </c>
      <c r="AF2115" s="0" t="s">
        <v>22</v>
      </c>
      <c r="AG2115" s="0" t="s">
        <v>22</v>
      </c>
      <c r="AH2115" s="0" t="s">
        <v>22</v>
      </c>
      <c r="AI2115" s="0" t="s">
        <v>22</v>
      </c>
      <c r="AJ2115" s="0" t="s">
        <v>3622</v>
      </c>
      <c r="AK2115" s="0" t="s">
        <v>3622</v>
      </c>
    </row>
    <row customHeight="1" ht="11.25">
      <c r="A2116" s="0" t="s">
        <v>22</v>
      </c>
      <c r="B2116" s="0" t="s">
        <v>48</v>
      </c>
      <c r="C2116" s="0" t="s">
        <v>50</v>
      </c>
      <c r="D2116" s="0" t="s">
        <v>22</v>
      </c>
      <c r="E2116" s="0" t="s">
        <v>7185</v>
      </c>
      <c r="F2116" s="0" t="s">
        <v>1257</v>
      </c>
      <c r="G2116" s="0" t="s">
        <v>185</v>
      </c>
      <c r="H2116" s="0" t="s">
        <v>185</v>
      </c>
      <c r="I2116" s="0" t="s">
        <v>186</v>
      </c>
      <c r="J2116" s="0" t="s">
        <v>3876</v>
      </c>
      <c r="K2116" s="0" t="s">
        <v>3877</v>
      </c>
      <c r="L2116" s="0" t="s">
        <v>3878</v>
      </c>
      <c r="M2116" s="0" t="s">
        <v>1261</v>
      </c>
      <c r="N2116" s="0" t="s">
        <v>98</v>
      </c>
      <c r="O2116" s="0" t="s">
        <v>185</v>
      </c>
      <c r="P2116" s="0" t="s">
        <v>185</v>
      </c>
      <c r="Q2116" s="0" t="s">
        <v>186</v>
      </c>
      <c r="R2116" s="0" t="s">
        <v>3876</v>
      </c>
      <c r="S2116" s="0" t="s">
        <v>3877</v>
      </c>
      <c r="T2116" s="0" t="s">
        <v>3604</v>
      </c>
      <c r="U2116" s="0" t="s">
        <v>3605</v>
      </c>
      <c r="V2116" s="0" t="s">
        <v>3606</v>
      </c>
      <c r="W2116" s="0" t="s">
        <v>3607</v>
      </c>
      <c r="X2116" s="0" t="s">
        <v>3754</v>
      </c>
      <c r="Y2116" s="0" t="s">
        <v>3605</v>
      </c>
      <c r="Z2116" s="0" t="s">
        <v>7186</v>
      </c>
      <c r="AA2116" s="0" t="s">
        <v>7187</v>
      </c>
      <c r="AB2116" s="0" t="s">
        <v>7188</v>
      </c>
      <c r="AC2116" s="0" t="s">
        <v>19</v>
      </c>
      <c r="AD2116" s="0" t="s">
        <v>19</v>
      </c>
      <c r="AE2116" s="0" t="s">
        <v>61</v>
      </c>
      <c r="AF2116" s="0" t="s">
        <v>22</v>
      </c>
      <c r="AG2116" s="0" t="s">
        <v>22</v>
      </c>
      <c r="AH2116" s="0" t="s">
        <v>22</v>
      </c>
      <c r="AI2116" s="0" t="s">
        <v>22</v>
      </c>
      <c r="AJ2116" s="0" t="s">
        <v>3622</v>
      </c>
      <c r="AK2116" s="0" t="s">
        <v>3622</v>
      </c>
    </row>
    <row customHeight="1" ht="11.25">
      <c r="A2117" s="0" t="s">
        <v>22</v>
      </c>
      <c r="B2117" s="0" t="s">
        <v>48</v>
      </c>
      <c r="C2117" s="0" t="s">
        <v>50</v>
      </c>
      <c r="D2117" s="0" t="s">
        <v>22</v>
      </c>
      <c r="E2117" s="0" t="s">
        <v>7185</v>
      </c>
      <c r="F2117" s="0" t="s">
        <v>1257</v>
      </c>
      <c r="G2117" s="0" t="s">
        <v>185</v>
      </c>
      <c r="H2117" s="0" t="s">
        <v>185</v>
      </c>
      <c r="I2117" s="0" t="s">
        <v>186</v>
      </c>
      <c r="J2117" s="0" t="s">
        <v>3876</v>
      </c>
      <c r="K2117" s="0" t="s">
        <v>3877</v>
      </c>
      <c r="L2117" s="0" t="s">
        <v>3878</v>
      </c>
      <c r="M2117" s="0" t="s">
        <v>1261</v>
      </c>
      <c r="N2117" s="0" t="s">
        <v>98</v>
      </c>
      <c r="O2117" s="0" t="s">
        <v>185</v>
      </c>
      <c r="P2117" s="0" t="s">
        <v>185</v>
      </c>
      <c r="Q2117" s="0" t="s">
        <v>186</v>
      </c>
      <c r="R2117" s="0" t="s">
        <v>3876</v>
      </c>
      <c r="S2117" s="0" t="s">
        <v>3877</v>
      </c>
      <c r="T2117" s="0" t="s">
        <v>3604</v>
      </c>
      <c r="U2117" s="0" t="s">
        <v>3605</v>
      </c>
      <c r="V2117" s="0" t="s">
        <v>3606</v>
      </c>
      <c r="W2117" s="0" t="s">
        <v>3607</v>
      </c>
      <c r="X2117" s="0" t="s">
        <v>3754</v>
      </c>
      <c r="Y2117" s="0" t="s">
        <v>3605</v>
      </c>
      <c r="Z2117" s="0" t="s">
        <v>7186</v>
      </c>
      <c r="AA2117" s="0" t="s">
        <v>7187</v>
      </c>
      <c r="AB2117" s="0" t="s">
        <v>7188</v>
      </c>
      <c r="AC2117" s="0" t="s">
        <v>19</v>
      </c>
      <c r="AD2117" s="0" t="s">
        <v>19</v>
      </c>
      <c r="AE2117" s="0" t="s">
        <v>61</v>
      </c>
      <c r="AF2117" s="0" t="s">
        <v>22</v>
      </c>
      <c r="AG2117" s="0" t="s">
        <v>22</v>
      </c>
      <c r="AH2117" s="0" t="s">
        <v>22</v>
      </c>
      <c r="AI2117" s="0" t="s">
        <v>22</v>
      </c>
      <c r="AJ2117" s="0" t="s">
        <v>3622</v>
      </c>
      <c r="AK2117" s="0" t="s">
        <v>3622</v>
      </c>
    </row>
    <row customHeight="1" ht="11.25">
      <c r="A2118" s="0" t="s">
        <v>22</v>
      </c>
      <c r="B2118" s="0" t="s">
        <v>48</v>
      </c>
      <c r="C2118" s="0" t="s">
        <v>50</v>
      </c>
      <c r="D2118" s="0" t="s">
        <v>22</v>
      </c>
      <c r="E2118" s="0" t="s">
        <v>7189</v>
      </c>
      <c r="F2118" s="0" t="s">
        <v>1257</v>
      </c>
      <c r="G2118" s="0" t="s">
        <v>185</v>
      </c>
      <c r="H2118" s="0" t="s">
        <v>185</v>
      </c>
      <c r="I2118" s="0" t="s">
        <v>186</v>
      </c>
      <c r="J2118" s="0" t="s">
        <v>3934</v>
      </c>
      <c r="K2118" s="0" t="s">
        <v>3935</v>
      </c>
      <c r="L2118" s="0" t="s">
        <v>3936</v>
      </c>
      <c r="M2118" s="0" t="s">
        <v>1261</v>
      </c>
      <c r="N2118" s="0" t="s">
        <v>98</v>
      </c>
      <c r="O2118" s="0" t="s">
        <v>185</v>
      </c>
      <c r="P2118" s="0" t="s">
        <v>185</v>
      </c>
      <c r="Q2118" s="0" t="s">
        <v>186</v>
      </c>
      <c r="R2118" s="0" t="s">
        <v>3934</v>
      </c>
      <c r="S2118" s="0" t="s">
        <v>3935</v>
      </c>
      <c r="T2118" s="0" t="s">
        <v>3604</v>
      </c>
      <c r="U2118" s="0" t="s">
        <v>3605</v>
      </c>
      <c r="V2118" s="0" t="s">
        <v>3606</v>
      </c>
      <c r="W2118" s="0" t="s">
        <v>3607</v>
      </c>
      <c r="X2118" s="0" t="s">
        <v>3608</v>
      </c>
      <c r="Y2118" s="0" t="s">
        <v>3605</v>
      </c>
      <c r="Z2118" s="0" t="s">
        <v>7131</v>
      </c>
      <c r="AA2118" s="0" t="s">
        <v>7132</v>
      </c>
      <c r="AB2118" s="0" t="s">
        <v>7190</v>
      </c>
      <c r="AC2118" s="0" t="s">
        <v>19</v>
      </c>
      <c r="AD2118" s="0" t="s">
        <v>19</v>
      </c>
      <c r="AE2118" s="0" t="s">
        <v>61</v>
      </c>
      <c r="AF2118" s="0" t="s">
        <v>22</v>
      </c>
      <c r="AG2118" s="0" t="s">
        <v>22</v>
      </c>
      <c r="AH2118" s="0" t="s">
        <v>22</v>
      </c>
      <c r="AI2118" s="0" t="s">
        <v>22</v>
      </c>
      <c r="AJ2118" s="0" t="s">
        <v>3622</v>
      </c>
      <c r="AK2118" s="0" t="s">
        <v>3622</v>
      </c>
    </row>
    <row customHeight="1" ht="11.25">
      <c r="A2119" s="0" t="s">
        <v>22</v>
      </c>
      <c r="B2119" s="0" t="s">
        <v>48</v>
      </c>
      <c r="C2119" s="0" t="s">
        <v>50</v>
      </c>
      <c r="D2119" s="0" t="s">
        <v>22</v>
      </c>
      <c r="E2119" s="0" t="s">
        <v>7189</v>
      </c>
      <c r="F2119" s="0" t="s">
        <v>1257</v>
      </c>
      <c r="G2119" s="0" t="s">
        <v>185</v>
      </c>
      <c r="H2119" s="0" t="s">
        <v>185</v>
      </c>
      <c r="I2119" s="0" t="s">
        <v>186</v>
      </c>
      <c r="J2119" s="0" t="s">
        <v>3934</v>
      </c>
      <c r="K2119" s="0" t="s">
        <v>3935</v>
      </c>
      <c r="L2119" s="0" t="s">
        <v>3936</v>
      </c>
      <c r="M2119" s="0" t="s">
        <v>1261</v>
      </c>
      <c r="N2119" s="0" t="s">
        <v>98</v>
      </c>
      <c r="O2119" s="0" t="s">
        <v>185</v>
      </c>
      <c r="P2119" s="0" t="s">
        <v>185</v>
      </c>
      <c r="Q2119" s="0" t="s">
        <v>186</v>
      </c>
      <c r="R2119" s="0" t="s">
        <v>3934</v>
      </c>
      <c r="S2119" s="0" t="s">
        <v>3935</v>
      </c>
      <c r="T2119" s="0" t="s">
        <v>3604</v>
      </c>
      <c r="U2119" s="0" t="s">
        <v>3605</v>
      </c>
      <c r="V2119" s="0" t="s">
        <v>3606</v>
      </c>
      <c r="W2119" s="0" t="s">
        <v>3607</v>
      </c>
      <c r="X2119" s="0" t="s">
        <v>3608</v>
      </c>
      <c r="Y2119" s="0" t="s">
        <v>3605</v>
      </c>
      <c r="Z2119" s="0" t="s">
        <v>7131</v>
      </c>
      <c r="AA2119" s="0" t="s">
        <v>7132</v>
      </c>
      <c r="AB2119" s="0" t="s">
        <v>7190</v>
      </c>
      <c r="AC2119" s="0" t="s">
        <v>19</v>
      </c>
      <c r="AD2119" s="0" t="s">
        <v>19</v>
      </c>
      <c r="AE2119" s="0" t="s">
        <v>61</v>
      </c>
      <c r="AF2119" s="0" t="s">
        <v>22</v>
      </c>
      <c r="AG2119" s="0" t="s">
        <v>22</v>
      </c>
      <c r="AH2119" s="0" t="s">
        <v>22</v>
      </c>
      <c r="AI2119" s="0" t="s">
        <v>22</v>
      </c>
      <c r="AJ2119" s="0" t="s">
        <v>3622</v>
      </c>
      <c r="AK2119" s="0" t="s">
        <v>3622</v>
      </c>
    </row>
    <row customHeight="1" ht="11.25">
      <c r="A2120" s="0" t="s">
        <v>22</v>
      </c>
      <c r="B2120" s="0" t="s">
        <v>48</v>
      </c>
      <c r="C2120" s="0" t="s">
        <v>50</v>
      </c>
      <c r="D2120" s="0" t="s">
        <v>22</v>
      </c>
      <c r="E2120" s="0" t="s">
        <v>7191</v>
      </c>
      <c r="F2120" s="0" t="s">
        <v>1257</v>
      </c>
      <c r="G2120" s="0" t="s">
        <v>185</v>
      </c>
      <c r="H2120" s="0" t="s">
        <v>185</v>
      </c>
      <c r="I2120" s="0" t="s">
        <v>186</v>
      </c>
      <c r="J2120" s="0" t="s">
        <v>3762</v>
      </c>
      <c r="K2120" s="0" t="s">
        <v>3763</v>
      </c>
      <c r="L2120" s="0" t="s">
        <v>3764</v>
      </c>
      <c r="M2120" s="0" t="s">
        <v>1261</v>
      </c>
      <c r="N2120" s="0" t="s">
        <v>98</v>
      </c>
      <c r="O2120" s="0" t="s">
        <v>185</v>
      </c>
      <c r="P2120" s="0" t="s">
        <v>185</v>
      </c>
      <c r="Q2120" s="0" t="s">
        <v>186</v>
      </c>
      <c r="R2120" s="0" t="s">
        <v>3762</v>
      </c>
      <c r="S2120" s="0" t="s">
        <v>3763</v>
      </c>
      <c r="T2120" s="0" t="s">
        <v>3604</v>
      </c>
      <c r="U2120" s="0" t="s">
        <v>3605</v>
      </c>
      <c r="V2120" s="0" t="s">
        <v>3606</v>
      </c>
      <c r="W2120" s="0" t="s">
        <v>3607</v>
      </c>
      <c r="X2120" s="0" t="s">
        <v>3608</v>
      </c>
      <c r="Y2120" s="0" t="s">
        <v>3605</v>
      </c>
      <c r="Z2120" s="0" t="s">
        <v>7058</v>
      </c>
      <c r="AA2120" s="0" t="s">
        <v>4014</v>
      </c>
      <c r="AB2120" s="0" t="s">
        <v>7192</v>
      </c>
      <c r="AC2120" s="0" t="s">
        <v>19</v>
      </c>
      <c r="AD2120" s="0" t="s">
        <v>19</v>
      </c>
      <c r="AE2120" s="0" t="s">
        <v>61</v>
      </c>
      <c r="AF2120" s="0" t="s">
        <v>22</v>
      </c>
      <c r="AG2120" s="0" t="s">
        <v>22</v>
      </c>
      <c r="AH2120" s="0" t="s">
        <v>22</v>
      </c>
      <c r="AI2120" s="0" t="s">
        <v>22</v>
      </c>
      <c r="AJ2120" s="0" t="s">
        <v>3622</v>
      </c>
      <c r="AK2120" s="0" t="s">
        <v>3622</v>
      </c>
    </row>
    <row customHeight="1" ht="11.25">
      <c r="A2121" s="0" t="s">
        <v>22</v>
      </c>
      <c r="B2121" s="0" t="s">
        <v>48</v>
      </c>
      <c r="C2121" s="0" t="s">
        <v>50</v>
      </c>
      <c r="D2121" s="0" t="s">
        <v>22</v>
      </c>
      <c r="E2121" s="0" t="s">
        <v>7191</v>
      </c>
      <c r="F2121" s="0" t="s">
        <v>1257</v>
      </c>
      <c r="G2121" s="0" t="s">
        <v>185</v>
      </c>
      <c r="H2121" s="0" t="s">
        <v>185</v>
      </c>
      <c r="I2121" s="0" t="s">
        <v>186</v>
      </c>
      <c r="J2121" s="0" t="s">
        <v>3762</v>
      </c>
      <c r="K2121" s="0" t="s">
        <v>3763</v>
      </c>
      <c r="L2121" s="0" t="s">
        <v>3764</v>
      </c>
      <c r="M2121" s="0" t="s">
        <v>1261</v>
      </c>
      <c r="N2121" s="0" t="s">
        <v>98</v>
      </c>
      <c r="O2121" s="0" t="s">
        <v>185</v>
      </c>
      <c r="P2121" s="0" t="s">
        <v>185</v>
      </c>
      <c r="Q2121" s="0" t="s">
        <v>186</v>
      </c>
      <c r="R2121" s="0" t="s">
        <v>3762</v>
      </c>
      <c r="S2121" s="0" t="s">
        <v>3763</v>
      </c>
      <c r="T2121" s="0" t="s">
        <v>3604</v>
      </c>
      <c r="U2121" s="0" t="s">
        <v>3605</v>
      </c>
      <c r="V2121" s="0" t="s">
        <v>3606</v>
      </c>
      <c r="W2121" s="0" t="s">
        <v>3607</v>
      </c>
      <c r="X2121" s="0" t="s">
        <v>3608</v>
      </c>
      <c r="Y2121" s="0" t="s">
        <v>3605</v>
      </c>
      <c r="Z2121" s="0" t="s">
        <v>7058</v>
      </c>
      <c r="AA2121" s="0" t="s">
        <v>4014</v>
      </c>
      <c r="AB2121" s="0" t="s">
        <v>7192</v>
      </c>
      <c r="AC2121" s="0" t="s">
        <v>19</v>
      </c>
      <c r="AD2121" s="0" t="s">
        <v>19</v>
      </c>
      <c r="AE2121" s="0" t="s">
        <v>61</v>
      </c>
      <c r="AF2121" s="0" t="s">
        <v>22</v>
      </c>
      <c r="AG2121" s="0" t="s">
        <v>22</v>
      </c>
      <c r="AH2121" s="0" t="s">
        <v>22</v>
      </c>
      <c r="AI2121" s="0" t="s">
        <v>22</v>
      </c>
      <c r="AJ2121" s="0" t="s">
        <v>3622</v>
      </c>
      <c r="AK2121" s="0" t="s">
        <v>3622</v>
      </c>
    </row>
    <row customHeight="1" ht="11.25">
      <c r="A2122" s="0" t="s">
        <v>22</v>
      </c>
      <c r="B2122" s="0" t="s">
        <v>48</v>
      </c>
      <c r="C2122" s="0" t="s">
        <v>50</v>
      </c>
      <c r="D2122" s="0" t="s">
        <v>22</v>
      </c>
      <c r="E2122" s="0" t="s">
        <v>7193</v>
      </c>
      <c r="F2122" s="0" t="s">
        <v>1257</v>
      </c>
      <c r="G2122" s="0" t="s">
        <v>185</v>
      </c>
      <c r="H2122" s="0" t="s">
        <v>185</v>
      </c>
      <c r="I2122" s="0" t="s">
        <v>186</v>
      </c>
      <c r="J2122" s="0" t="s">
        <v>3899</v>
      </c>
      <c r="K2122" s="0" t="s">
        <v>3900</v>
      </c>
      <c r="L2122" s="0" t="s">
        <v>3901</v>
      </c>
      <c r="M2122" s="0" t="s">
        <v>1261</v>
      </c>
      <c r="N2122" s="0" t="s">
        <v>98</v>
      </c>
      <c r="O2122" s="0" t="s">
        <v>185</v>
      </c>
      <c r="P2122" s="0" t="s">
        <v>185</v>
      </c>
      <c r="Q2122" s="0" t="s">
        <v>186</v>
      </c>
      <c r="R2122" s="0" t="s">
        <v>3899</v>
      </c>
      <c r="S2122" s="0" t="s">
        <v>3900</v>
      </c>
      <c r="T2122" s="0" t="s">
        <v>3604</v>
      </c>
      <c r="U2122" s="0" t="s">
        <v>3605</v>
      </c>
      <c r="V2122" s="0" t="s">
        <v>3606</v>
      </c>
      <c r="W2122" s="0" t="s">
        <v>3607</v>
      </c>
      <c r="X2122" s="0" t="s">
        <v>3608</v>
      </c>
      <c r="Y2122" s="0" t="s">
        <v>3605</v>
      </c>
      <c r="Z2122" s="0" t="s">
        <v>7194</v>
      </c>
      <c r="AA2122" s="0" t="s">
        <v>4014</v>
      </c>
      <c r="AB2122" s="0" t="s">
        <v>7195</v>
      </c>
      <c r="AC2122" s="0" t="s">
        <v>19</v>
      </c>
      <c r="AD2122" s="0" t="s">
        <v>19</v>
      </c>
      <c r="AE2122" s="0" t="s">
        <v>61</v>
      </c>
      <c r="AF2122" s="0" t="s">
        <v>22</v>
      </c>
      <c r="AG2122" s="0" t="s">
        <v>22</v>
      </c>
      <c r="AH2122" s="0" t="s">
        <v>22</v>
      </c>
      <c r="AI2122" s="0" t="s">
        <v>22</v>
      </c>
      <c r="AJ2122" s="0" t="s">
        <v>3622</v>
      </c>
      <c r="AK2122" s="0" t="s">
        <v>3622</v>
      </c>
    </row>
    <row customHeight="1" ht="11.25">
      <c r="A2123" s="0" t="s">
        <v>22</v>
      </c>
      <c r="B2123" s="0" t="s">
        <v>48</v>
      </c>
      <c r="C2123" s="0" t="s">
        <v>50</v>
      </c>
      <c r="D2123" s="0" t="s">
        <v>22</v>
      </c>
      <c r="E2123" s="0" t="s">
        <v>7193</v>
      </c>
      <c r="F2123" s="0" t="s">
        <v>1257</v>
      </c>
      <c r="G2123" s="0" t="s">
        <v>185</v>
      </c>
      <c r="H2123" s="0" t="s">
        <v>185</v>
      </c>
      <c r="I2123" s="0" t="s">
        <v>186</v>
      </c>
      <c r="J2123" s="0" t="s">
        <v>3899</v>
      </c>
      <c r="K2123" s="0" t="s">
        <v>3900</v>
      </c>
      <c r="L2123" s="0" t="s">
        <v>3901</v>
      </c>
      <c r="M2123" s="0" t="s">
        <v>1261</v>
      </c>
      <c r="N2123" s="0" t="s">
        <v>98</v>
      </c>
      <c r="O2123" s="0" t="s">
        <v>185</v>
      </c>
      <c r="P2123" s="0" t="s">
        <v>185</v>
      </c>
      <c r="Q2123" s="0" t="s">
        <v>186</v>
      </c>
      <c r="R2123" s="0" t="s">
        <v>3899</v>
      </c>
      <c r="S2123" s="0" t="s">
        <v>3900</v>
      </c>
      <c r="T2123" s="0" t="s">
        <v>3604</v>
      </c>
      <c r="U2123" s="0" t="s">
        <v>3605</v>
      </c>
      <c r="V2123" s="0" t="s">
        <v>3606</v>
      </c>
      <c r="W2123" s="0" t="s">
        <v>3607</v>
      </c>
      <c r="X2123" s="0" t="s">
        <v>3608</v>
      </c>
      <c r="Y2123" s="0" t="s">
        <v>3605</v>
      </c>
      <c r="Z2123" s="0" t="s">
        <v>7194</v>
      </c>
      <c r="AA2123" s="0" t="s">
        <v>4014</v>
      </c>
      <c r="AB2123" s="0" t="s">
        <v>7195</v>
      </c>
      <c r="AC2123" s="0" t="s">
        <v>19</v>
      </c>
      <c r="AD2123" s="0" t="s">
        <v>19</v>
      </c>
      <c r="AE2123" s="0" t="s">
        <v>61</v>
      </c>
      <c r="AF2123" s="0" t="s">
        <v>22</v>
      </c>
      <c r="AG2123" s="0" t="s">
        <v>22</v>
      </c>
      <c r="AH2123" s="0" t="s">
        <v>22</v>
      </c>
      <c r="AI2123" s="0" t="s">
        <v>22</v>
      </c>
      <c r="AJ2123" s="0" t="s">
        <v>3622</v>
      </c>
      <c r="AK2123" s="0" t="s">
        <v>3622</v>
      </c>
    </row>
    <row customHeight="1" ht="11.25">
      <c r="A2124" s="0" t="s">
        <v>22</v>
      </c>
      <c r="B2124" s="0" t="s">
        <v>48</v>
      </c>
      <c r="C2124" s="0" t="s">
        <v>50</v>
      </c>
      <c r="D2124" s="0" t="s">
        <v>22</v>
      </c>
      <c r="E2124" s="0" t="s">
        <v>7196</v>
      </c>
      <c r="F2124" s="0" t="s">
        <v>1257</v>
      </c>
      <c r="G2124" s="0" t="s">
        <v>3550</v>
      </c>
      <c r="H2124" s="0" t="s">
        <v>3550</v>
      </c>
      <c r="I2124" s="0" t="s">
        <v>3551</v>
      </c>
      <c r="J2124" s="0" t="s">
        <v>7197</v>
      </c>
      <c r="K2124" s="0" t="s">
        <v>7198</v>
      </c>
      <c r="L2124" s="0" t="s">
        <v>7199</v>
      </c>
      <c r="M2124" s="0" t="s">
        <v>1261</v>
      </c>
      <c r="N2124" s="0" t="s">
        <v>98</v>
      </c>
      <c r="O2124" s="0" t="s">
        <v>3550</v>
      </c>
      <c r="P2124" s="0" t="s">
        <v>3550</v>
      </c>
      <c r="Q2124" s="0" t="s">
        <v>3551</v>
      </c>
      <c r="R2124" s="0" t="s">
        <v>7197</v>
      </c>
      <c r="S2124" s="0" t="s">
        <v>7198</v>
      </c>
      <c r="T2124" s="0" t="s">
        <v>3604</v>
      </c>
      <c r="U2124" s="0" t="s">
        <v>3605</v>
      </c>
      <c r="V2124" s="0" t="s">
        <v>3606</v>
      </c>
      <c r="W2124" s="0" t="s">
        <v>3607</v>
      </c>
      <c r="X2124" s="0" t="s">
        <v>3754</v>
      </c>
      <c r="Y2124" s="0" t="s">
        <v>3733</v>
      </c>
      <c r="Z2124" s="0" t="s">
        <v>1261</v>
      </c>
      <c r="AA2124" s="0" t="s">
        <v>7054</v>
      </c>
      <c r="AB2124" s="0" t="s">
        <v>7079</v>
      </c>
      <c r="AC2124" s="0" t="s">
        <v>19</v>
      </c>
      <c r="AD2124" s="0" t="s">
        <v>19</v>
      </c>
      <c r="AE2124" s="0" t="s">
        <v>61</v>
      </c>
      <c r="AF2124" s="0" t="s">
        <v>22</v>
      </c>
      <c r="AG2124" s="0" t="s">
        <v>22</v>
      </c>
      <c r="AH2124" s="0" t="s">
        <v>22</v>
      </c>
      <c r="AI2124" s="0" t="s">
        <v>22</v>
      </c>
      <c r="AJ2124" s="0" t="s">
        <v>3622</v>
      </c>
      <c r="AK2124" s="0" t="s">
        <v>3622</v>
      </c>
    </row>
    <row customHeight="1" ht="11.25">
      <c r="A2125" s="0" t="s">
        <v>22</v>
      </c>
      <c r="B2125" s="0" t="s">
        <v>48</v>
      </c>
      <c r="C2125" s="0" t="s">
        <v>50</v>
      </c>
      <c r="D2125" s="0" t="s">
        <v>22</v>
      </c>
      <c r="E2125" s="0" t="s">
        <v>7196</v>
      </c>
      <c r="F2125" s="0" t="s">
        <v>1257</v>
      </c>
      <c r="G2125" s="0" t="s">
        <v>162</v>
      </c>
      <c r="H2125" s="0" t="s">
        <v>162</v>
      </c>
      <c r="I2125" s="0" t="s">
        <v>163</v>
      </c>
      <c r="J2125" s="0" t="s">
        <v>7197</v>
      </c>
      <c r="K2125" s="0" t="s">
        <v>7200</v>
      </c>
      <c r="L2125" s="0" t="s">
        <v>7199</v>
      </c>
      <c r="M2125" s="0" t="s">
        <v>1261</v>
      </c>
      <c r="N2125" s="0" t="s">
        <v>98</v>
      </c>
      <c r="O2125" s="0" t="s">
        <v>162</v>
      </c>
      <c r="P2125" s="0" t="s">
        <v>162</v>
      </c>
      <c r="Q2125" s="0" t="s">
        <v>163</v>
      </c>
      <c r="R2125" s="0" t="s">
        <v>7197</v>
      </c>
      <c r="S2125" s="0" t="s">
        <v>7200</v>
      </c>
      <c r="T2125" s="0" t="s">
        <v>3604</v>
      </c>
      <c r="U2125" s="0" t="s">
        <v>3605</v>
      </c>
      <c r="V2125" s="0" t="s">
        <v>3606</v>
      </c>
      <c r="W2125" s="0" t="s">
        <v>3607</v>
      </c>
      <c r="X2125" s="0" t="s">
        <v>3754</v>
      </c>
      <c r="Y2125" s="0" t="s">
        <v>3733</v>
      </c>
      <c r="Z2125" s="0" t="s">
        <v>1261</v>
      </c>
      <c r="AA2125" s="0" t="s">
        <v>7054</v>
      </c>
      <c r="AB2125" s="0" t="s">
        <v>7079</v>
      </c>
      <c r="AC2125" s="0" t="s">
        <v>19</v>
      </c>
      <c r="AD2125" s="0" t="s">
        <v>19</v>
      </c>
      <c r="AE2125" s="0" t="s">
        <v>61</v>
      </c>
      <c r="AF2125" s="0" t="s">
        <v>22</v>
      </c>
      <c r="AG2125" s="0" t="s">
        <v>22</v>
      </c>
      <c r="AH2125" s="0" t="s">
        <v>22</v>
      </c>
      <c r="AI2125" s="0" t="s">
        <v>22</v>
      </c>
      <c r="AJ2125" s="0" t="s">
        <v>3622</v>
      </c>
      <c r="AK2125" s="0" t="s">
        <v>3622</v>
      </c>
    </row>
    <row customHeight="1" ht="11.25">
      <c r="A2126" s="0" t="s">
        <v>22</v>
      </c>
      <c r="B2126" s="0" t="s">
        <v>48</v>
      </c>
      <c r="C2126" s="0" t="s">
        <v>50</v>
      </c>
      <c r="D2126" s="0" t="s">
        <v>22</v>
      </c>
      <c r="E2126" s="0" t="s">
        <v>7201</v>
      </c>
      <c r="F2126" s="0" t="s">
        <v>1257</v>
      </c>
      <c r="G2126" s="0" t="s">
        <v>3550</v>
      </c>
      <c r="H2126" s="0" t="s">
        <v>3550</v>
      </c>
      <c r="I2126" s="0" t="s">
        <v>3551</v>
      </c>
      <c r="J2126" s="0" t="s">
        <v>6530</v>
      </c>
      <c r="K2126" s="0" t="s">
        <v>6531</v>
      </c>
      <c r="L2126" s="0" t="s">
        <v>7202</v>
      </c>
      <c r="M2126" s="0" t="s">
        <v>1261</v>
      </c>
      <c r="N2126" s="0" t="s">
        <v>98</v>
      </c>
      <c r="O2126" s="0" t="s">
        <v>3550</v>
      </c>
      <c r="P2126" s="0" t="s">
        <v>3550</v>
      </c>
      <c r="Q2126" s="0" t="s">
        <v>3551</v>
      </c>
      <c r="R2126" s="0" t="s">
        <v>6530</v>
      </c>
      <c r="S2126" s="0" t="s">
        <v>6531</v>
      </c>
      <c r="T2126" s="0" t="s">
        <v>3604</v>
      </c>
      <c r="U2126" s="0" t="s">
        <v>3605</v>
      </c>
      <c r="V2126" s="0" t="s">
        <v>3606</v>
      </c>
      <c r="W2126" s="0" t="s">
        <v>3607</v>
      </c>
      <c r="X2126" s="0" t="s">
        <v>3754</v>
      </c>
      <c r="Y2126" s="0" t="s">
        <v>3733</v>
      </c>
      <c r="Z2126" s="0" t="s">
        <v>1261</v>
      </c>
      <c r="AA2126" s="0" t="s">
        <v>7054</v>
      </c>
      <c r="AB2126" s="0" t="s">
        <v>7079</v>
      </c>
      <c r="AC2126" s="0" t="s">
        <v>19</v>
      </c>
      <c r="AD2126" s="0" t="s">
        <v>19</v>
      </c>
      <c r="AE2126" s="0" t="s">
        <v>61</v>
      </c>
      <c r="AF2126" s="0" t="s">
        <v>22</v>
      </c>
      <c r="AG2126" s="0" t="s">
        <v>22</v>
      </c>
      <c r="AH2126" s="0" t="s">
        <v>22</v>
      </c>
      <c r="AI2126" s="0" t="s">
        <v>22</v>
      </c>
      <c r="AJ2126" s="0" t="s">
        <v>3622</v>
      </c>
      <c r="AK2126" s="0" t="s">
        <v>3622</v>
      </c>
    </row>
    <row customHeight="1" ht="11.25">
      <c r="A2127" s="0" t="s">
        <v>22</v>
      </c>
      <c r="B2127" s="0" t="s">
        <v>48</v>
      </c>
      <c r="C2127" s="0" t="s">
        <v>50</v>
      </c>
      <c r="D2127" s="0" t="s">
        <v>22</v>
      </c>
      <c r="E2127" s="0" t="s">
        <v>7201</v>
      </c>
      <c r="F2127" s="0" t="s">
        <v>1257</v>
      </c>
      <c r="G2127" s="0" t="s">
        <v>162</v>
      </c>
      <c r="H2127" s="0" t="s">
        <v>162</v>
      </c>
      <c r="I2127" s="0" t="s">
        <v>163</v>
      </c>
      <c r="J2127" s="0" t="s">
        <v>6530</v>
      </c>
      <c r="K2127" s="0" t="s">
        <v>6533</v>
      </c>
      <c r="L2127" s="0" t="s">
        <v>7202</v>
      </c>
      <c r="M2127" s="0" t="s">
        <v>1261</v>
      </c>
      <c r="N2127" s="0" t="s">
        <v>98</v>
      </c>
      <c r="O2127" s="0" t="s">
        <v>162</v>
      </c>
      <c r="P2127" s="0" t="s">
        <v>162</v>
      </c>
      <c r="Q2127" s="0" t="s">
        <v>163</v>
      </c>
      <c r="R2127" s="0" t="s">
        <v>6530</v>
      </c>
      <c r="S2127" s="0" t="s">
        <v>6533</v>
      </c>
      <c r="T2127" s="0" t="s">
        <v>3604</v>
      </c>
      <c r="U2127" s="0" t="s">
        <v>3605</v>
      </c>
      <c r="V2127" s="0" t="s">
        <v>3606</v>
      </c>
      <c r="W2127" s="0" t="s">
        <v>3607</v>
      </c>
      <c r="X2127" s="0" t="s">
        <v>3754</v>
      </c>
      <c r="Y2127" s="0" t="s">
        <v>3733</v>
      </c>
      <c r="Z2127" s="0" t="s">
        <v>1261</v>
      </c>
      <c r="AA2127" s="0" t="s">
        <v>7054</v>
      </c>
      <c r="AB2127" s="0" t="s">
        <v>7079</v>
      </c>
      <c r="AC2127" s="0" t="s">
        <v>19</v>
      </c>
      <c r="AD2127" s="0" t="s">
        <v>19</v>
      </c>
      <c r="AE2127" s="0" t="s">
        <v>61</v>
      </c>
      <c r="AF2127" s="0" t="s">
        <v>22</v>
      </c>
      <c r="AG2127" s="0" t="s">
        <v>22</v>
      </c>
      <c r="AH2127" s="0" t="s">
        <v>22</v>
      </c>
      <c r="AI2127" s="0" t="s">
        <v>22</v>
      </c>
      <c r="AJ2127" s="0" t="s">
        <v>3622</v>
      </c>
      <c r="AK2127" s="0" t="s">
        <v>3622</v>
      </c>
    </row>
    <row customHeight="1" ht="11.25">
      <c r="A2128" s="0" t="s">
        <v>22</v>
      </c>
      <c r="B2128" s="0" t="s">
        <v>48</v>
      </c>
      <c r="C2128" s="0" t="s">
        <v>50</v>
      </c>
      <c r="D2128" s="0" t="s">
        <v>22</v>
      </c>
      <c r="E2128" s="0" t="s">
        <v>7203</v>
      </c>
      <c r="F2128" s="0" t="s">
        <v>1257</v>
      </c>
      <c r="G2128" s="0" t="s">
        <v>3550</v>
      </c>
      <c r="H2128" s="0" t="s">
        <v>3550</v>
      </c>
      <c r="I2128" s="0" t="s">
        <v>3551</v>
      </c>
      <c r="J2128" s="0" t="s">
        <v>5085</v>
      </c>
      <c r="K2128" s="0" t="s">
        <v>5086</v>
      </c>
      <c r="L2128" s="0" t="s">
        <v>5704</v>
      </c>
      <c r="M2128" s="0" t="s">
        <v>1261</v>
      </c>
      <c r="N2128" s="0" t="s">
        <v>98</v>
      </c>
      <c r="O2128" s="0" t="s">
        <v>3550</v>
      </c>
      <c r="P2128" s="0" t="s">
        <v>3550</v>
      </c>
      <c r="Q2128" s="0" t="s">
        <v>3551</v>
      </c>
      <c r="R2128" s="0" t="s">
        <v>5085</v>
      </c>
      <c r="S2128" s="0" t="s">
        <v>5086</v>
      </c>
      <c r="T2128" s="0" t="s">
        <v>3604</v>
      </c>
      <c r="U2128" s="0" t="s">
        <v>3605</v>
      </c>
      <c r="V2128" s="0" t="s">
        <v>3606</v>
      </c>
      <c r="W2128" s="0" t="s">
        <v>3607</v>
      </c>
      <c r="X2128" s="0" t="s">
        <v>3754</v>
      </c>
      <c r="Y2128" s="0" t="s">
        <v>3733</v>
      </c>
      <c r="Z2128" s="0" t="s">
        <v>1261</v>
      </c>
      <c r="AA2128" s="0" t="s">
        <v>7054</v>
      </c>
      <c r="AB2128" s="0" t="s">
        <v>7079</v>
      </c>
      <c r="AC2128" s="0" t="s">
        <v>19</v>
      </c>
      <c r="AD2128" s="0" t="s">
        <v>19</v>
      </c>
      <c r="AE2128" s="0" t="s">
        <v>61</v>
      </c>
      <c r="AF2128" s="0" t="s">
        <v>22</v>
      </c>
      <c r="AG2128" s="0" t="s">
        <v>22</v>
      </c>
      <c r="AH2128" s="0" t="s">
        <v>22</v>
      </c>
      <c r="AI2128" s="0" t="s">
        <v>22</v>
      </c>
      <c r="AJ2128" s="0" t="s">
        <v>3622</v>
      </c>
      <c r="AK2128" s="0" t="s">
        <v>3622</v>
      </c>
    </row>
    <row customHeight="1" ht="11.25">
      <c r="A2129" s="0" t="s">
        <v>22</v>
      </c>
      <c r="B2129" s="0" t="s">
        <v>48</v>
      </c>
      <c r="C2129" s="0" t="s">
        <v>50</v>
      </c>
      <c r="D2129" s="0" t="s">
        <v>22</v>
      </c>
      <c r="E2129" s="0" t="s">
        <v>7203</v>
      </c>
      <c r="F2129" s="0" t="s">
        <v>1257</v>
      </c>
      <c r="G2129" s="0" t="s">
        <v>162</v>
      </c>
      <c r="H2129" s="0" t="s">
        <v>162</v>
      </c>
      <c r="I2129" s="0" t="s">
        <v>163</v>
      </c>
      <c r="J2129" s="0" t="s">
        <v>5085</v>
      </c>
      <c r="K2129" s="0" t="s">
        <v>5091</v>
      </c>
      <c r="L2129" s="0" t="s">
        <v>5704</v>
      </c>
      <c r="M2129" s="0" t="s">
        <v>1261</v>
      </c>
      <c r="N2129" s="0" t="s">
        <v>98</v>
      </c>
      <c r="O2129" s="0" t="s">
        <v>162</v>
      </c>
      <c r="P2129" s="0" t="s">
        <v>162</v>
      </c>
      <c r="Q2129" s="0" t="s">
        <v>163</v>
      </c>
      <c r="R2129" s="0" t="s">
        <v>5085</v>
      </c>
      <c r="S2129" s="0" t="s">
        <v>5091</v>
      </c>
      <c r="T2129" s="0" t="s">
        <v>3604</v>
      </c>
      <c r="U2129" s="0" t="s">
        <v>3605</v>
      </c>
      <c r="V2129" s="0" t="s">
        <v>3606</v>
      </c>
      <c r="W2129" s="0" t="s">
        <v>3607</v>
      </c>
      <c r="X2129" s="0" t="s">
        <v>3754</v>
      </c>
      <c r="Y2129" s="0" t="s">
        <v>3733</v>
      </c>
      <c r="Z2129" s="0" t="s">
        <v>1261</v>
      </c>
      <c r="AA2129" s="0" t="s">
        <v>7054</v>
      </c>
      <c r="AB2129" s="0" t="s">
        <v>7079</v>
      </c>
      <c r="AC2129" s="0" t="s">
        <v>19</v>
      </c>
      <c r="AD2129" s="0" t="s">
        <v>19</v>
      </c>
      <c r="AE2129" s="0" t="s">
        <v>61</v>
      </c>
      <c r="AF2129" s="0" t="s">
        <v>22</v>
      </c>
      <c r="AG2129" s="0" t="s">
        <v>22</v>
      </c>
      <c r="AH2129" s="0" t="s">
        <v>22</v>
      </c>
      <c r="AI2129" s="0" t="s">
        <v>22</v>
      </c>
      <c r="AJ2129" s="0" t="s">
        <v>3622</v>
      </c>
      <c r="AK2129" s="0" t="s">
        <v>3622</v>
      </c>
    </row>
    <row customHeight="1" ht="11.25">
      <c r="A2130" s="0" t="s">
        <v>22</v>
      </c>
      <c r="B2130" s="0" t="s">
        <v>48</v>
      </c>
      <c r="C2130" s="0" t="s">
        <v>50</v>
      </c>
      <c r="D2130" s="0" t="s">
        <v>22</v>
      </c>
      <c r="E2130" s="0" t="s">
        <v>7204</v>
      </c>
      <c r="F2130" s="0" t="s">
        <v>1257</v>
      </c>
      <c r="G2130" s="0" t="s">
        <v>3550</v>
      </c>
      <c r="H2130" s="0" t="s">
        <v>3550</v>
      </c>
      <c r="I2130" s="0" t="s">
        <v>3551</v>
      </c>
      <c r="J2130" s="0" t="s">
        <v>5125</v>
      </c>
      <c r="K2130" s="0" t="s">
        <v>5126</v>
      </c>
      <c r="L2130" s="0" t="s">
        <v>7205</v>
      </c>
      <c r="M2130" s="0" t="s">
        <v>1261</v>
      </c>
      <c r="N2130" s="0" t="s">
        <v>98</v>
      </c>
      <c r="O2130" s="0" t="s">
        <v>3550</v>
      </c>
      <c r="P2130" s="0" t="s">
        <v>3550</v>
      </c>
      <c r="Q2130" s="0" t="s">
        <v>3551</v>
      </c>
      <c r="R2130" s="0" t="s">
        <v>5125</v>
      </c>
      <c r="S2130" s="0" t="s">
        <v>5126</v>
      </c>
      <c r="T2130" s="0" t="s">
        <v>3604</v>
      </c>
      <c r="U2130" s="0" t="s">
        <v>3605</v>
      </c>
      <c r="V2130" s="0" t="s">
        <v>3606</v>
      </c>
      <c r="W2130" s="0" t="s">
        <v>3607</v>
      </c>
      <c r="X2130" s="0" t="s">
        <v>3754</v>
      </c>
      <c r="Y2130" s="0" t="s">
        <v>3733</v>
      </c>
      <c r="Z2130" s="0" t="s">
        <v>1261</v>
      </c>
      <c r="AA2130" s="0" t="s">
        <v>7054</v>
      </c>
      <c r="AB2130" s="0" t="s">
        <v>7055</v>
      </c>
      <c r="AC2130" s="0" t="s">
        <v>19</v>
      </c>
      <c r="AD2130" s="0" t="s">
        <v>19</v>
      </c>
      <c r="AE2130" s="0" t="s">
        <v>61</v>
      </c>
      <c r="AF2130" s="0" t="s">
        <v>22</v>
      </c>
      <c r="AG2130" s="0" t="s">
        <v>22</v>
      </c>
      <c r="AH2130" s="0" t="s">
        <v>22</v>
      </c>
      <c r="AI2130" s="0" t="s">
        <v>22</v>
      </c>
      <c r="AJ2130" s="0" t="s">
        <v>3622</v>
      </c>
      <c r="AK2130" s="0" t="s">
        <v>3622</v>
      </c>
    </row>
    <row customHeight="1" ht="11.25">
      <c r="A2131" s="0" t="s">
        <v>22</v>
      </c>
      <c r="B2131" s="0" t="s">
        <v>48</v>
      </c>
      <c r="C2131" s="0" t="s">
        <v>50</v>
      </c>
      <c r="D2131" s="0" t="s">
        <v>22</v>
      </c>
      <c r="E2131" s="0" t="s">
        <v>7204</v>
      </c>
      <c r="F2131" s="0" t="s">
        <v>1257</v>
      </c>
      <c r="G2131" s="0" t="s">
        <v>162</v>
      </c>
      <c r="H2131" s="0" t="s">
        <v>162</v>
      </c>
      <c r="I2131" s="0" t="s">
        <v>163</v>
      </c>
      <c r="J2131" s="0" t="s">
        <v>5125</v>
      </c>
      <c r="K2131" s="0" t="s">
        <v>5132</v>
      </c>
      <c r="L2131" s="0" t="s">
        <v>7205</v>
      </c>
      <c r="M2131" s="0" t="s">
        <v>1261</v>
      </c>
      <c r="N2131" s="0" t="s">
        <v>98</v>
      </c>
      <c r="O2131" s="0" t="s">
        <v>162</v>
      </c>
      <c r="P2131" s="0" t="s">
        <v>162</v>
      </c>
      <c r="Q2131" s="0" t="s">
        <v>163</v>
      </c>
      <c r="R2131" s="0" t="s">
        <v>5125</v>
      </c>
      <c r="S2131" s="0" t="s">
        <v>5132</v>
      </c>
      <c r="T2131" s="0" t="s">
        <v>3604</v>
      </c>
      <c r="U2131" s="0" t="s">
        <v>3605</v>
      </c>
      <c r="V2131" s="0" t="s">
        <v>3606</v>
      </c>
      <c r="W2131" s="0" t="s">
        <v>3607</v>
      </c>
      <c r="X2131" s="0" t="s">
        <v>3754</v>
      </c>
      <c r="Y2131" s="0" t="s">
        <v>3733</v>
      </c>
      <c r="Z2131" s="0" t="s">
        <v>1261</v>
      </c>
      <c r="AA2131" s="0" t="s">
        <v>7054</v>
      </c>
      <c r="AB2131" s="0" t="s">
        <v>7055</v>
      </c>
      <c r="AC2131" s="0" t="s">
        <v>19</v>
      </c>
      <c r="AD2131" s="0" t="s">
        <v>19</v>
      </c>
      <c r="AE2131" s="0" t="s">
        <v>61</v>
      </c>
      <c r="AF2131" s="0" t="s">
        <v>22</v>
      </c>
      <c r="AG2131" s="0" t="s">
        <v>22</v>
      </c>
      <c r="AH2131" s="0" t="s">
        <v>22</v>
      </c>
      <c r="AI2131" s="0" t="s">
        <v>22</v>
      </c>
      <c r="AJ2131" s="0" t="s">
        <v>3622</v>
      </c>
      <c r="AK2131" s="0" t="s">
        <v>3622</v>
      </c>
    </row>
    <row customHeight="1" ht="11.25">
      <c r="A2132" s="0" t="s">
        <v>22</v>
      </c>
      <c r="B2132" s="0" t="s">
        <v>48</v>
      </c>
      <c r="C2132" s="0" t="s">
        <v>50</v>
      </c>
      <c r="D2132" s="0" t="s">
        <v>22</v>
      </c>
      <c r="E2132" s="0" t="s">
        <v>7206</v>
      </c>
      <c r="F2132" s="0" t="s">
        <v>1257</v>
      </c>
      <c r="G2132" s="0" t="s">
        <v>148</v>
      </c>
      <c r="H2132" s="0" t="s">
        <v>148</v>
      </c>
      <c r="I2132" s="0" t="s">
        <v>149</v>
      </c>
      <c r="J2132" s="0" t="s">
        <v>1446</v>
      </c>
      <c r="K2132" s="0" t="s">
        <v>1447</v>
      </c>
      <c r="L2132" s="0" t="s">
        <v>1448</v>
      </c>
      <c r="M2132" s="0" t="s">
        <v>1261</v>
      </c>
      <c r="N2132" s="0" t="s">
        <v>98</v>
      </c>
      <c r="O2132" s="0" t="s">
        <v>148</v>
      </c>
      <c r="P2132" s="0" t="s">
        <v>148</v>
      </c>
      <c r="Q2132" s="0" t="s">
        <v>149</v>
      </c>
      <c r="R2132" s="0" t="s">
        <v>1446</v>
      </c>
      <c r="S2132" s="0" t="s">
        <v>1447</v>
      </c>
      <c r="T2132" s="0" t="s">
        <v>3604</v>
      </c>
      <c r="U2132" s="0" t="s">
        <v>3605</v>
      </c>
      <c r="V2132" s="0" t="s">
        <v>3606</v>
      </c>
      <c r="W2132" s="0" t="s">
        <v>3607</v>
      </c>
      <c r="X2132" s="0" t="s">
        <v>3608</v>
      </c>
      <c r="Y2132" s="0" t="s">
        <v>3605</v>
      </c>
      <c r="Z2132" s="0" t="s">
        <v>7207</v>
      </c>
      <c r="AA2132" s="0" t="s">
        <v>3845</v>
      </c>
      <c r="AB2132" s="0" t="s">
        <v>7208</v>
      </c>
      <c r="AC2132" s="0" t="s">
        <v>19</v>
      </c>
      <c r="AD2132" s="0" t="s">
        <v>19</v>
      </c>
      <c r="AE2132" s="0" t="s">
        <v>61</v>
      </c>
      <c r="AF2132" s="0" t="s">
        <v>22</v>
      </c>
      <c r="AG2132" s="0" t="s">
        <v>22</v>
      </c>
      <c r="AH2132" s="0" t="s">
        <v>22</v>
      </c>
      <c r="AI2132" s="0" t="s">
        <v>22</v>
      </c>
      <c r="AJ2132" s="0" t="s">
        <v>157</v>
      </c>
      <c r="AK2132" s="0" t="s">
        <v>157</v>
      </c>
    </row>
    <row customHeight="1" ht="11.25">
      <c r="A2133" s="0" t="s">
        <v>22</v>
      </c>
      <c r="B2133" s="0" t="s">
        <v>48</v>
      </c>
      <c r="C2133" s="0" t="s">
        <v>50</v>
      </c>
      <c r="D2133" s="0" t="s">
        <v>22</v>
      </c>
      <c r="E2133" s="0" t="s">
        <v>7206</v>
      </c>
      <c r="F2133" s="0" t="s">
        <v>1257</v>
      </c>
      <c r="G2133" s="0" t="s">
        <v>148</v>
      </c>
      <c r="H2133" s="0" t="s">
        <v>148</v>
      </c>
      <c r="I2133" s="0" t="s">
        <v>149</v>
      </c>
      <c r="J2133" s="0" t="s">
        <v>1446</v>
      </c>
      <c r="K2133" s="0" t="s">
        <v>1447</v>
      </c>
      <c r="L2133" s="0" t="s">
        <v>1448</v>
      </c>
      <c r="M2133" s="0" t="s">
        <v>1261</v>
      </c>
      <c r="N2133" s="0" t="s">
        <v>98</v>
      </c>
      <c r="O2133" s="0" t="s">
        <v>148</v>
      </c>
      <c r="P2133" s="0" t="s">
        <v>148</v>
      </c>
      <c r="Q2133" s="0" t="s">
        <v>149</v>
      </c>
      <c r="R2133" s="0" t="s">
        <v>1446</v>
      </c>
      <c r="S2133" s="0" t="s">
        <v>1447</v>
      </c>
      <c r="T2133" s="0" t="s">
        <v>3604</v>
      </c>
      <c r="U2133" s="0" t="s">
        <v>3605</v>
      </c>
      <c r="V2133" s="0" t="s">
        <v>3606</v>
      </c>
      <c r="W2133" s="0" t="s">
        <v>3607</v>
      </c>
      <c r="X2133" s="0" t="s">
        <v>3608</v>
      </c>
      <c r="Y2133" s="0" t="s">
        <v>3605</v>
      </c>
      <c r="Z2133" s="0" t="s">
        <v>7207</v>
      </c>
      <c r="AA2133" s="0" t="s">
        <v>3845</v>
      </c>
      <c r="AB2133" s="0" t="s">
        <v>7208</v>
      </c>
      <c r="AC2133" s="0" t="s">
        <v>19</v>
      </c>
      <c r="AD2133" s="0" t="s">
        <v>19</v>
      </c>
      <c r="AE2133" s="0" t="s">
        <v>61</v>
      </c>
      <c r="AF2133" s="0" t="s">
        <v>22</v>
      </c>
      <c r="AG2133" s="0" t="s">
        <v>22</v>
      </c>
      <c r="AH2133" s="0" t="s">
        <v>22</v>
      </c>
      <c r="AI2133" s="0" t="s">
        <v>22</v>
      </c>
      <c r="AJ2133" s="0" t="s">
        <v>157</v>
      </c>
      <c r="AK2133" s="0" t="s">
        <v>157</v>
      </c>
    </row>
    <row customHeight="1" ht="11.25">
      <c r="A2134" s="0" t="s">
        <v>22</v>
      </c>
      <c r="B2134" s="0" t="s">
        <v>48</v>
      </c>
      <c r="C2134" s="0" t="s">
        <v>50</v>
      </c>
      <c r="D2134" s="0" t="s">
        <v>22</v>
      </c>
      <c r="E2134" s="0" t="s">
        <v>7209</v>
      </c>
      <c r="F2134" s="0" t="s">
        <v>1257</v>
      </c>
      <c r="G2134" s="0" t="s">
        <v>152</v>
      </c>
      <c r="H2134" s="0" t="s">
        <v>152</v>
      </c>
      <c r="I2134" s="0" t="s">
        <v>153</v>
      </c>
      <c r="J2134" s="0" t="s">
        <v>7210</v>
      </c>
      <c r="K2134" s="0" t="s">
        <v>7211</v>
      </c>
      <c r="L2134" s="0" t="s">
        <v>7212</v>
      </c>
      <c r="M2134" s="0" t="s">
        <v>5653</v>
      </c>
      <c r="N2134" s="0" t="s">
        <v>98</v>
      </c>
      <c r="O2134" s="0" t="s">
        <v>152</v>
      </c>
      <c r="P2134" s="0" t="s">
        <v>152</v>
      </c>
      <c r="Q2134" s="0" t="s">
        <v>153</v>
      </c>
      <c r="R2134" s="0" t="s">
        <v>7210</v>
      </c>
      <c r="S2134" s="0" t="s">
        <v>7211</v>
      </c>
      <c r="T2134" s="0" t="s">
        <v>4183</v>
      </c>
      <c r="U2134" s="0" t="s">
        <v>3605</v>
      </c>
      <c r="V2134" s="0" t="s">
        <v>7213</v>
      </c>
      <c r="W2134" s="0" t="s">
        <v>3607</v>
      </c>
      <c r="X2134" s="0" t="s">
        <v>3608</v>
      </c>
      <c r="Y2134" s="0" t="s">
        <v>3605</v>
      </c>
      <c r="Z2134" s="0" t="s">
        <v>7214</v>
      </c>
      <c r="AA2134" s="0" t="s">
        <v>7215</v>
      </c>
      <c r="AB2134" s="0" t="s">
        <v>7216</v>
      </c>
      <c r="AC2134" s="0" t="s">
        <v>19</v>
      </c>
      <c r="AD2134" s="0" t="s">
        <v>19</v>
      </c>
      <c r="AE2134" s="0" t="s">
        <v>61</v>
      </c>
      <c r="AF2134" s="0" t="s">
        <v>22</v>
      </c>
      <c r="AG2134" s="0" t="s">
        <v>22</v>
      </c>
      <c r="AH2134" s="0" t="s">
        <v>22</v>
      </c>
      <c r="AI2134" s="0" t="s">
        <v>22</v>
      </c>
      <c r="AJ2134" s="0" t="s">
        <v>3721</v>
      </c>
      <c r="AK2134" s="0" t="s">
        <v>3721</v>
      </c>
    </row>
    <row customHeight="1" ht="11.25">
      <c r="A2135" s="0" t="s">
        <v>22</v>
      </c>
      <c r="B2135" s="0" t="s">
        <v>48</v>
      </c>
      <c r="C2135" s="0" t="s">
        <v>50</v>
      </c>
      <c r="D2135" s="0" t="s">
        <v>22</v>
      </c>
      <c r="E2135" s="0" t="s">
        <v>7209</v>
      </c>
      <c r="F2135" s="0" t="s">
        <v>1257</v>
      </c>
      <c r="G2135" s="0" t="s">
        <v>152</v>
      </c>
      <c r="H2135" s="0" t="s">
        <v>152</v>
      </c>
      <c r="I2135" s="0" t="s">
        <v>153</v>
      </c>
      <c r="J2135" s="0" t="s">
        <v>7210</v>
      </c>
      <c r="K2135" s="0" t="s">
        <v>7211</v>
      </c>
      <c r="L2135" s="0" t="s">
        <v>7212</v>
      </c>
      <c r="M2135" s="0" t="s">
        <v>5653</v>
      </c>
      <c r="N2135" s="0" t="s">
        <v>98</v>
      </c>
      <c r="O2135" s="0" t="s">
        <v>152</v>
      </c>
      <c r="P2135" s="0" t="s">
        <v>152</v>
      </c>
      <c r="Q2135" s="0" t="s">
        <v>153</v>
      </c>
      <c r="R2135" s="0" t="s">
        <v>7210</v>
      </c>
      <c r="S2135" s="0" t="s">
        <v>7211</v>
      </c>
      <c r="T2135" s="0" t="s">
        <v>4183</v>
      </c>
      <c r="U2135" s="0" t="s">
        <v>3605</v>
      </c>
      <c r="V2135" s="0" t="s">
        <v>7213</v>
      </c>
      <c r="W2135" s="0" t="s">
        <v>3607</v>
      </c>
      <c r="X2135" s="0" t="s">
        <v>3608</v>
      </c>
      <c r="Y2135" s="0" t="s">
        <v>3605</v>
      </c>
      <c r="Z2135" s="0" t="s">
        <v>7214</v>
      </c>
      <c r="AA2135" s="0" t="s">
        <v>7215</v>
      </c>
      <c r="AB2135" s="0" t="s">
        <v>7216</v>
      </c>
      <c r="AC2135" s="0" t="s">
        <v>19</v>
      </c>
      <c r="AD2135" s="0" t="s">
        <v>19</v>
      </c>
      <c r="AE2135" s="0" t="s">
        <v>61</v>
      </c>
      <c r="AF2135" s="0" t="s">
        <v>22</v>
      </c>
      <c r="AG2135" s="0" t="s">
        <v>22</v>
      </c>
      <c r="AH2135" s="0" t="s">
        <v>22</v>
      </c>
      <c r="AI2135" s="0" t="s">
        <v>22</v>
      </c>
      <c r="AJ2135" s="0" t="s">
        <v>3721</v>
      </c>
      <c r="AK2135" s="0" t="s">
        <v>3721</v>
      </c>
    </row>
    <row customHeight="1" ht="11.25">
      <c r="A2136" s="0" t="s">
        <v>22</v>
      </c>
      <c r="B2136" s="0" t="s">
        <v>48</v>
      </c>
      <c r="C2136" s="0" t="s">
        <v>50</v>
      </c>
      <c r="D2136" s="0" t="s">
        <v>22</v>
      </c>
      <c r="E2136" s="0" t="s">
        <v>7217</v>
      </c>
      <c r="F2136" s="0" t="s">
        <v>1257</v>
      </c>
      <c r="G2136" s="0" t="s">
        <v>148</v>
      </c>
      <c r="H2136" s="0" t="s">
        <v>148</v>
      </c>
      <c r="I2136" s="0" t="s">
        <v>149</v>
      </c>
      <c r="J2136" s="0" t="s">
        <v>7218</v>
      </c>
      <c r="K2136" s="0" t="s">
        <v>7219</v>
      </c>
      <c r="L2136" s="0" t="s">
        <v>7220</v>
      </c>
      <c r="M2136" s="0" t="s">
        <v>1261</v>
      </c>
      <c r="N2136" s="0" t="s">
        <v>98</v>
      </c>
      <c r="O2136" s="0" t="s">
        <v>148</v>
      </c>
      <c r="P2136" s="0" t="s">
        <v>148</v>
      </c>
      <c r="Q2136" s="0" t="s">
        <v>149</v>
      </c>
      <c r="R2136" s="0" t="s">
        <v>7218</v>
      </c>
      <c r="S2136" s="0" t="s">
        <v>7219</v>
      </c>
      <c r="T2136" s="0" t="s">
        <v>3604</v>
      </c>
      <c r="U2136" s="0" t="s">
        <v>3605</v>
      </c>
      <c r="V2136" s="0" t="s">
        <v>3606</v>
      </c>
      <c r="W2136" s="0" t="s">
        <v>3607</v>
      </c>
      <c r="X2136" s="0" t="s">
        <v>3608</v>
      </c>
      <c r="Y2136" s="0" t="s">
        <v>3605</v>
      </c>
      <c r="Z2136" s="0" t="s">
        <v>7221</v>
      </c>
      <c r="AA2136" s="0" t="s">
        <v>7222</v>
      </c>
      <c r="AB2136" s="0" t="s">
        <v>7223</v>
      </c>
      <c r="AC2136" s="0" t="s">
        <v>19</v>
      </c>
      <c r="AD2136" s="0" t="s">
        <v>19</v>
      </c>
      <c r="AE2136" s="0" t="s">
        <v>61</v>
      </c>
      <c r="AF2136" s="0" t="s">
        <v>22</v>
      </c>
      <c r="AG2136" s="0" t="s">
        <v>22</v>
      </c>
      <c r="AH2136" s="0" t="s">
        <v>22</v>
      </c>
      <c r="AI2136" s="0" t="s">
        <v>22</v>
      </c>
      <c r="AJ2136" s="0" t="s">
        <v>109</v>
      </c>
      <c r="AK2136" s="0" t="s">
        <v>109</v>
      </c>
    </row>
    <row customHeight="1" ht="11.25">
      <c r="A2137" s="0" t="s">
        <v>22</v>
      </c>
      <c r="B2137" s="0" t="s">
        <v>48</v>
      </c>
      <c r="C2137" s="0" t="s">
        <v>50</v>
      </c>
      <c r="D2137" s="0" t="s">
        <v>22</v>
      </c>
      <c r="E2137" s="0" t="s">
        <v>7217</v>
      </c>
      <c r="F2137" s="0" t="s">
        <v>1257</v>
      </c>
      <c r="G2137" s="0" t="s">
        <v>148</v>
      </c>
      <c r="H2137" s="0" t="s">
        <v>148</v>
      </c>
      <c r="I2137" s="0" t="s">
        <v>149</v>
      </c>
      <c r="J2137" s="0" t="s">
        <v>7218</v>
      </c>
      <c r="K2137" s="0" t="s">
        <v>7219</v>
      </c>
      <c r="L2137" s="0" t="s">
        <v>7220</v>
      </c>
      <c r="M2137" s="0" t="s">
        <v>1261</v>
      </c>
      <c r="N2137" s="0" t="s">
        <v>98</v>
      </c>
      <c r="O2137" s="0" t="s">
        <v>148</v>
      </c>
      <c r="P2137" s="0" t="s">
        <v>148</v>
      </c>
      <c r="Q2137" s="0" t="s">
        <v>149</v>
      </c>
      <c r="R2137" s="0" t="s">
        <v>7218</v>
      </c>
      <c r="S2137" s="0" t="s">
        <v>7219</v>
      </c>
      <c r="T2137" s="0" t="s">
        <v>3604</v>
      </c>
      <c r="U2137" s="0" t="s">
        <v>3605</v>
      </c>
      <c r="V2137" s="0" t="s">
        <v>3606</v>
      </c>
      <c r="W2137" s="0" t="s">
        <v>3607</v>
      </c>
      <c r="X2137" s="0" t="s">
        <v>3608</v>
      </c>
      <c r="Y2137" s="0" t="s">
        <v>3605</v>
      </c>
      <c r="Z2137" s="0" t="s">
        <v>7221</v>
      </c>
      <c r="AA2137" s="0" t="s">
        <v>7222</v>
      </c>
      <c r="AB2137" s="0" t="s">
        <v>7223</v>
      </c>
      <c r="AC2137" s="0" t="s">
        <v>19</v>
      </c>
      <c r="AD2137" s="0" t="s">
        <v>19</v>
      </c>
      <c r="AE2137" s="0" t="s">
        <v>61</v>
      </c>
      <c r="AF2137" s="0" t="s">
        <v>22</v>
      </c>
      <c r="AG2137" s="0" t="s">
        <v>22</v>
      </c>
      <c r="AH2137" s="0" t="s">
        <v>22</v>
      </c>
      <c r="AI2137" s="0" t="s">
        <v>22</v>
      </c>
      <c r="AJ2137" s="0" t="s">
        <v>109</v>
      </c>
      <c r="AK2137" s="0" t="s">
        <v>109</v>
      </c>
    </row>
    <row customHeight="1" ht="11.25">
      <c r="A2138" s="0" t="s">
        <v>22</v>
      </c>
      <c r="B2138" s="0" t="s">
        <v>48</v>
      </c>
      <c r="C2138" s="0" t="s">
        <v>50</v>
      </c>
      <c r="D2138" s="0" t="s">
        <v>22</v>
      </c>
      <c r="E2138" s="0" t="s">
        <v>7224</v>
      </c>
      <c r="F2138" s="0" t="s">
        <v>1257</v>
      </c>
      <c r="G2138" s="0" t="s">
        <v>1307</v>
      </c>
      <c r="H2138" s="0" t="s">
        <v>1307</v>
      </c>
      <c r="I2138" s="0" t="s">
        <v>1308</v>
      </c>
      <c r="J2138" s="0" t="s">
        <v>7225</v>
      </c>
      <c r="K2138" s="0" t="s">
        <v>7226</v>
      </c>
      <c r="L2138" s="0" t="s">
        <v>976</v>
      </c>
      <c r="M2138" s="0" t="s">
        <v>976</v>
      </c>
      <c r="N2138" s="0" t="s">
        <v>98</v>
      </c>
      <c r="O2138" s="0" t="s">
        <v>1307</v>
      </c>
      <c r="P2138" s="0" t="s">
        <v>1307</v>
      </c>
      <c r="Q2138" s="0" t="s">
        <v>1308</v>
      </c>
      <c r="R2138" s="0" t="s">
        <v>7225</v>
      </c>
      <c r="S2138" s="0" t="s">
        <v>7226</v>
      </c>
      <c r="T2138" s="0" t="s">
        <v>3604</v>
      </c>
      <c r="U2138" s="0" t="s">
        <v>3707</v>
      </c>
      <c r="V2138" s="0" t="s">
        <v>3726</v>
      </c>
      <c r="W2138" s="0" t="s">
        <v>3607</v>
      </c>
      <c r="X2138" s="0" t="s">
        <v>3700</v>
      </c>
      <c r="Y2138" s="0" t="s">
        <v>3605</v>
      </c>
      <c r="Z2138" s="0" t="s">
        <v>6161</v>
      </c>
      <c r="AA2138" s="0" t="s">
        <v>6162</v>
      </c>
      <c r="AB2138" s="0" t="s">
        <v>6163</v>
      </c>
      <c r="AC2138" s="0" t="s">
        <v>19</v>
      </c>
      <c r="AD2138" s="0" t="s">
        <v>19</v>
      </c>
      <c r="AE2138" s="0" t="s">
        <v>61</v>
      </c>
      <c r="AF2138" s="0" t="s">
        <v>22</v>
      </c>
      <c r="AG2138" s="0" t="s">
        <v>22</v>
      </c>
      <c r="AH2138" s="0" t="s">
        <v>22</v>
      </c>
      <c r="AI2138" s="0" t="s">
        <v>22</v>
      </c>
      <c r="AJ2138" s="0" t="s">
        <v>150</v>
      </c>
      <c r="AK2138" s="0" t="s">
        <v>109</v>
      </c>
    </row>
    <row customHeight="1" ht="11.25">
      <c r="A2139" s="0" t="s">
        <v>22</v>
      </c>
      <c r="B2139" s="0" t="s">
        <v>48</v>
      </c>
      <c r="C2139" s="0" t="s">
        <v>50</v>
      </c>
      <c r="D2139" s="0" t="s">
        <v>22</v>
      </c>
      <c r="E2139" s="0" t="s">
        <v>7224</v>
      </c>
      <c r="F2139" s="0" t="s">
        <v>1257</v>
      </c>
      <c r="G2139" s="0" t="s">
        <v>166</v>
      </c>
      <c r="H2139" s="0" t="s">
        <v>166</v>
      </c>
      <c r="I2139" s="0" t="s">
        <v>167</v>
      </c>
      <c r="J2139" s="0" t="s">
        <v>7225</v>
      </c>
      <c r="K2139" s="0" t="s">
        <v>7227</v>
      </c>
      <c r="L2139" s="0" t="s">
        <v>976</v>
      </c>
      <c r="M2139" s="0" t="s">
        <v>976</v>
      </c>
      <c r="N2139" s="0" t="s">
        <v>98</v>
      </c>
      <c r="O2139" s="0" t="s">
        <v>166</v>
      </c>
      <c r="P2139" s="0" t="s">
        <v>166</v>
      </c>
      <c r="Q2139" s="0" t="s">
        <v>167</v>
      </c>
      <c r="R2139" s="0" t="s">
        <v>7225</v>
      </c>
      <c r="S2139" s="0" t="s">
        <v>7227</v>
      </c>
      <c r="T2139" s="0" t="s">
        <v>3604</v>
      </c>
      <c r="U2139" s="0" t="s">
        <v>3707</v>
      </c>
      <c r="V2139" s="0" t="s">
        <v>3726</v>
      </c>
      <c r="W2139" s="0" t="s">
        <v>3607</v>
      </c>
      <c r="X2139" s="0" t="s">
        <v>3700</v>
      </c>
      <c r="Y2139" s="0" t="s">
        <v>3605</v>
      </c>
      <c r="Z2139" s="0" t="s">
        <v>6161</v>
      </c>
      <c r="AA2139" s="0" t="s">
        <v>6162</v>
      </c>
      <c r="AB2139" s="0" t="s">
        <v>6163</v>
      </c>
      <c r="AC2139" s="0" t="s">
        <v>19</v>
      </c>
      <c r="AD2139" s="0" t="s">
        <v>19</v>
      </c>
      <c r="AE2139" s="0" t="s">
        <v>61</v>
      </c>
      <c r="AF2139" s="0" t="s">
        <v>22</v>
      </c>
      <c r="AG2139" s="0" t="s">
        <v>22</v>
      </c>
      <c r="AH2139" s="0" t="s">
        <v>22</v>
      </c>
      <c r="AI2139" s="0" t="s">
        <v>22</v>
      </c>
      <c r="AJ2139" s="0" t="s">
        <v>150</v>
      </c>
      <c r="AK2139" s="0" t="s">
        <v>109</v>
      </c>
    </row>
    <row customHeight="1" ht="11.25">
      <c r="A2140" s="0" t="s">
        <v>22</v>
      </c>
      <c r="B2140" s="0" t="s">
        <v>48</v>
      </c>
      <c r="C2140" s="0" t="s">
        <v>50</v>
      </c>
      <c r="D2140" s="0" t="s">
        <v>22</v>
      </c>
      <c r="E2140" s="0" t="s">
        <v>7228</v>
      </c>
      <c r="F2140" s="0" t="s">
        <v>1257</v>
      </c>
      <c r="G2140" s="0" t="s">
        <v>185</v>
      </c>
      <c r="H2140" s="0" t="s">
        <v>185</v>
      </c>
      <c r="I2140" s="0" t="s">
        <v>186</v>
      </c>
      <c r="J2140" s="0" t="s">
        <v>3751</v>
      </c>
      <c r="K2140" s="0" t="s">
        <v>3752</v>
      </c>
      <c r="L2140" s="0" t="s">
        <v>4007</v>
      </c>
      <c r="M2140" s="0" t="s">
        <v>1261</v>
      </c>
      <c r="N2140" s="0" t="s">
        <v>98</v>
      </c>
      <c r="O2140" s="0" t="s">
        <v>185</v>
      </c>
      <c r="P2140" s="0" t="s">
        <v>185</v>
      </c>
      <c r="Q2140" s="0" t="s">
        <v>186</v>
      </c>
      <c r="R2140" s="0" t="s">
        <v>3751</v>
      </c>
      <c r="S2140" s="0" t="s">
        <v>3752</v>
      </c>
      <c r="T2140" s="0" t="s">
        <v>3604</v>
      </c>
      <c r="U2140" s="0" t="s">
        <v>3605</v>
      </c>
      <c r="V2140" s="0" t="s">
        <v>3606</v>
      </c>
      <c r="W2140" s="0" t="s">
        <v>3607</v>
      </c>
      <c r="X2140" s="0" t="s">
        <v>3754</v>
      </c>
      <c r="Y2140" s="0" t="s">
        <v>3733</v>
      </c>
      <c r="Z2140" s="0" t="s">
        <v>1261</v>
      </c>
      <c r="AA2140" s="0" t="s">
        <v>3755</v>
      </c>
      <c r="AB2140" s="0" t="s">
        <v>4861</v>
      </c>
      <c r="AC2140" s="0" t="s">
        <v>19</v>
      </c>
      <c r="AD2140" s="0" t="s">
        <v>19</v>
      </c>
      <c r="AE2140" s="0" t="s">
        <v>61</v>
      </c>
      <c r="AF2140" s="0" t="s">
        <v>22</v>
      </c>
      <c r="AG2140" s="0" t="s">
        <v>22</v>
      </c>
      <c r="AH2140" s="0" t="s">
        <v>22</v>
      </c>
      <c r="AI2140" s="0" t="s">
        <v>22</v>
      </c>
      <c r="AJ2140" s="0" t="s">
        <v>3622</v>
      </c>
      <c r="AK2140" s="0" t="s">
        <v>3622</v>
      </c>
    </row>
    <row customHeight="1" ht="11.25">
      <c r="A2141" s="0" t="s">
        <v>22</v>
      </c>
      <c r="B2141" s="0" t="s">
        <v>48</v>
      </c>
      <c r="C2141" s="0" t="s">
        <v>50</v>
      </c>
      <c r="D2141" s="0" t="s">
        <v>22</v>
      </c>
      <c r="E2141" s="0" t="s">
        <v>7228</v>
      </c>
      <c r="F2141" s="0" t="s">
        <v>1257</v>
      </c>
      <c r="G2141" s="0" t="s">
        <v>185</v>
      </c>
      <c r="H2141" s="0" t="s">
        <v>185</v>
      </c>
      <c r="I2141" s="0" t="s">
        <v>186</v>
      </c>
      <c r="J2141" s="0" t="s">
        <v>3751</v>
      </c>
      <c r="K2141" s="0" t="s">
        <v>3752</v>
      </c>
      <c r="L2141" s="0" t="s">
        <v>4007</v>
      </c>
      <c r="M2141" s="0" t="s">
        <v>1261</v>
      </c>
      <c r="N2141" s="0" t="s">
        <v>98</v>
      </c>
      <c r="O2141" s="0" t="s">
        <v>185</v>
      </c>
      <c r="P2141" s="0" t="s">
        <v>185</v>
      </c>
      <c r="Q2141" s="0" t="s">
        <v>186</v>
      </c>
      <c r="R2141" s="0" t="s">
        <v>3751</v>
      </c>
      <c r="S2141" s="0" t="s">
        <v>3752</v>
      </c>
      <c r="T2141" s="0" t="s">
        <v>3604</v>
      </c>
      <c r="U2141" s="0" t="s">
        <v>3605</v>
      </c>
      <c r="V2141" s="0" t="s">
        <v>3606</v>
      </c>
      <c r="W2141" s="0" t="s">
        <v>3607</v>
      </c>
      <c r="X2141" s="0" t="s">
        <v>3754</v>
      </c>
      <c r="Y2141" s="0" t="s">
        <v>3733</v>
      </c>
      <c r="Z2141" s="0" t="s">
        <v>1261</v>
      </c>
      <c r="AA2141" s="0" t="s">
        <v>3755</v>
      </c>
      <c r="AB2141" s="0" t="s">
        <v>4861</v>
      </c>
      <c r="AC2141" s="0" t="s">
        <v>19</v>
      </c>
      <c r="AD2141" s="0" t="s">
        <v>19</v>
      </c>
      <c r="AE2141" s="0" t="s">
        <v>61</v>
      </c>
      <c r="AF2141" s="0" t="s">
        <v>22</v>
      </c>
      <c r="AG2141" s="0" t="s">
        <v>22</v>
      </c>
      <c r="AH2141" s="0" t="s">
        <v>22</v>
      </c>
      <c r="AI2141" s="0" t="s">
        <v>22</v>
      </c>
      <c r="AJ2141" s="0" t="s">
        <v>3622</v>
      </c>
      <c r="AK2141" s="0" t="s">
        <v>3622</v>
      </c>
    </row>
    <row customHeight="1" ht="11.25">
      <c r="A2142" s="0" t="s">
        <v>22</v>
      </c>
      <c r="B2142" s="0" t="s">
        <v>48</v>
      </c>
      <c r="C2142" s="0" t="s">
        <v>50</v>
      </c>
      <c r="D2142" s="0" t="s">
        <v>22</v>
      </c>
      <c r="E2142" s="0" t="s">
        <v>7229</v>
      </c>
      <c r="F2142" s="0" t="s">
        <v>1328</v>
      </c>
      <c r="G2142" s="0" t="s">
        <v>178</v>
      </c>
      <c r="H2142" s="0" t="s">
        <v>178</v>
      </c>
      <c r="I2142" s="0" t="s">
        <v>179</v>
      </c>
      <c r="J2142" s="0" t="s">
        <v>4885</v>
      </c>
      <c r="K2142" s="0" t="s">
        <v>4886</v>
      </c>
      <c r="L2142" s="0" t="s">
        <v>4028</v>
      </c>
      <c r="M2142" s="0" t="s">
        <v>101</v>
      </c>
      <c r="N2142" s="0" t="s">
        <v>98</v>
      </c>
      <c r="O2142" s="0" t="s">
        <v>178</v>
      </c>
      <c r="P2142" s="0" t="s">
        <v>178</v>
      </c>
      <c r="Q2142" s="0" t="s">
        <v>179</v>
      </c>
      <c r="R2142" s="0" t="s">
        <v>4885</v>
      </c>
      <c r="S2142" s="0" t="s">
        <v>4886</v>
      </c>
      <c r="T2142" s="0" t="s">
        <v>3604</v>
      </c>
      <c r="U2142" s="0" t="s">
        <v>3707</v>
      </c>
      <c r="V2142" s="0" t="s">
        <v>3726</v>
      </c>
      <c r="W2142" s="0" t="s">
        <v>3607</v>
      </c>
      <c r="X2142" s="0" t="s">
        <v>3700</v>
      </c>
      <c r="Y2142" s="0" t="s">
        <v>3605</v>
      </c>
      <c r="Z2142" s="0" t="s">
        <v>109</v>
      </c>
      <c r="AA2142" s="0" t="s">
        <v>7230</v>
      </c>
      <c r="AB2142" s="0" t="s">
        <v>7231</v>
      </c>
      <c r="AC2142" s="0" t="s">
        <v>19</v>
      </c>
      <c r="AD2142" s="0" t="s">
        <v>61</v>
      </c>
      <c r="AE2142" s="0" t="s">
        <v>19</v>
      </c>
      <c r="AF2142" s="0" t="s">
        <v>22</v>
      </c>
      <c r="AG2142" s="0" t="s">
        <v>22</v>
      </c>
      <c r="AH2142" s="0" t="s">
        <v>5229</v>
      </c>
      <c r="AI2142" s="0" t="s">
        <v>168</v>
      </c>
      <c r="AJ2142" s="0" t="s">
        <v>22</v>
      </c>
      <c r="AK2142" s="0" t="s">
        <v>22</v>
      </c>
    </row>
    <row customHeight="1" ht="11.25">
      <c r="A2143" s="0" t="s">
        <v>22</v>
      </c>
      <c r="B2143" s="0" t="s">
        <v>48</v>
      </c>
      <c r="C2143" s="0" t="s">
        <v>50</v>
      </c>
      <c r="D2143" s="0" t="s">
        <v>22</v>
      </c>
      <c r="E2143" s="0" t="s">
        <v>7232</v>
      </c>
      <c r="F2143" s="0" t="s">
        <v>1328</v>
      </c>
      <c r="G2143" s="0" t="s">
        <v>178</v>
      </c>
      <c r="H2143" s="0" t="s">
        <v>178</v>
      </c>
      <c r="I2143" s="0" t="s">
        <v>179</v>
      </c>
      <c r="J2143" s="0" t="s">
        <v>4885</v>
      </c>
      <c r="K2143" s="0" t="s">
        <v>4886</v>
      </c>
      <c r="L2143" s="0" t="s">
        <v>4028</v>
      </c>
      <c r="M2143" s="0" t="s">
        <v>101</v>
      </c>
      <c r="N2143" s="0" t="s">
        <v>98</v>
      </c>
      <c r="O2143" s="0" t="s">
        <v>178</v>
      </c>
      <c r="P2143" s="0" t="s">
        <v>178</v>
      </c>
      <c r="Q2143" s="0" t="s">
        <v>179</v>
      </c>
      <c r="R2143" s="0" t="s">
        <v>4885</v>
      </c>
      <c r="S2143" s="0" t="s">
        <v>4886</v>
      </c>
      <c r="T2143" s="0" t="s">
        <v>3604</v>
      </c>
      <c r="U2143" s="0" t="s">
        <v>3707</v>
      </c>
      <c r="V2143" s="0" t="s">
        <v>3726</v>
      </c>
      <c r="W2143" s="0" t="s">
        <v>3607</v>
      </c>
      <c r="X2143" s="0" t="s">
        <v>3700</v>
      </c>
      <c r="Y2143" s="0" t="s">
        <v>3605</v>
      </c>
      <c r="Z2143" s="0" t="s">
        <v>109</v>
      </c>
      <c r="AA2143" s="0" t="s">
        <v>7230</v>
      </c>
      <c r="AB2143" s="0" t="s">
        <v>7231</v>
      </c>
      <c r="AC2143" s="0" t="s">
        <v>19</v>
      </c>
      <c r="AD2143" s="0" t="s">
        <v>61</v>
      </c>
      <c r="AE2143" s="0" t="s">
        <v>19</v>
      </c>
      <c r="AF2143" s="0" t="s">
        <v>22</v>
      </c>
      <c r="AG2143" s="0" t="s">
        <v>22</v>
      </c>
      <c r="AH2143" s="0" t="s">
        <v>5229</v>
      </c>
      <c r="AI2143" s="0" t="s">
        <v>168</v>
      </c>
      <c r="AJ2143" s="0" t="s">
        <v>22</v>
      </c>
      <c r="AK2143" s="0" t="s">
        <v>22</v>
      </c>
    </row>
    <row customHeight="1" ht="11.25">
      <c r="A2144" s="0" t="s">
        <v>22</v>
      </c>
      <c r="B2144" s="0" t="s">
        <v>48</v>
      </c>
      <c r="C2144" s="0" t="s">
        <v>50</v>
      </c>
      <c r="D2144" s="0" t="s">
        <v>22</v>
      </c>
      <c r="E2144" s="0" t="s">
        <v>7233</v>
      </c>
      <c r="F2144" s="0" t="s">
        <v>1328</v>
      </c>
      <c r="G2144" s="0" t="s">
        <v>178</v>
      </c>
      <c r="H2144" s="0" t="s">
        <v>178</v>
      </c>
      <c r="I2144" s="0" t="s">
        <v>179</v>
      </c>
      <c r="J2144" s="0" t="s">
        <v>4885</v>
      </c>
      <c r="K2144" s="0" t="s">
        <v>4886</v>
      </c>
      <c r="L2144" s="0" t="s">
        <v>4028</v>
      </c>
      <c r="M2144" s="0" t="s">
        <v>101</v>
      </c>
      <c r="N2144" s="0" t="s">
        <v>98</v>
      </c>
      <c r="O2144" s="0" t="s">
        <v>178</v>
      </c>
      <c r="P2144" s="0" t="s">
        <v>178</v>
      </c>
      <c r="Q2144" s="0" t="s">
        <v>179</v>
      </c>
      <c r="R2144" s="0" t="s">
        <v>4885</v>
      </c>
      <c r="S2144" s="0" t="s">
        <v>4886</v>
      </c>
      <c r="T2144" s="0" t="s">
        <v>3604</v>
      </c>
      <c r="U2144" s="0" t="s">
        <v>3707</v>
      </c>
      <c r="V2144" s="0" t="s">
        <v>3726</v>
      </c>
      <c r="W2144" s="0" t="s">
        <v>3607</v>
      </c>
      <c r="X2144" s="0" t="s">
        <v>3700</v>
      </c>
      <c r="Y2144" s="0" t="s">
        <v>3605</v>
      </c>
      <c r="Z2144" s="0" t="s">
        <v>109</v>
      </c>
      <c r="AA2144" s="0" t="s">
        <v>7230</v>
      </c>
      <c r="AB2144" s="0" t="s">
        <v>7231</v>
      </c>
      <c r="AC2144" s="0" t="s">
        <v>19</v>
      </c>
      <c r="AD2144" s="0" t="s">
        <v>61</v>
      </c>
      <c r="AE2144" s="0" t="s">
        <v>19</v>
      </c>
      <c r="AF2144" s="0" t="s">
        <v>22</v>
      </c>
      <c r="AG2144" s="0" t="s">
        <v>22</v>
      </c>
      <c r="AH2144" s="0" t="s">
        <v>5229</v>
      </c>
      <c r="AI2144" s="0" t="s">
        <v>168</v>
      </c>
      <c r="AJ2144" s="0" t="s">
        <v>22</v>
      </c>
      <c r="AK2144" s="0" t="s">
        <v>22</v>
      </c>
    </row>
    <row customHeight="1" ht="11.25">
      <c r="A2145" s="0" t="s">
        <v>22</v>
      </c>
      <c r="B2145" s="0" t="s">
        <v>48</v>
      </c>
      <c r="C2145" s="0" t="s">
        <v>50</v>
      </c>
      <c r="D2145" s="0" t="s">
        <v>22</v>
      </c>
      <c r="E2145" s="0" t="s">
        <v>7234</v>
      </c>
      <c r="F2145" s="0" t="s">
        <v>1306</v>
      </c>
      <c r="G2145" s="0" t="s">
        <v>1338</v>
      </c>
      <c r="H2145" s="0" t="s">
        <v>1338</v>
      </c>
      <c r="I2145" s="0" t="s">
        <v>1339</v>
      </c>
      <c r="J2145" s="0" t="s">
        <v>7235</v>
      </c>
      <c r="K2145" s="0" t="s">
        <v>7236</v>
      </c>
      <c r="L2145" s="0" t="s">
        <v>7237</v>
      </c>
      <c r="M2145" s="0" t="s">
        <v>7238</v>
      </c>
      <c r="N2145" s="0" t="s">
        <v>98</v>
      </c>
      <c r="O2145" s="0" t="s">
        <v>1338</v>
      </c>
      <c r="P2145" s="0" t="s">
        <v>1338</v>
      </c>
      <c r="Q2145" s="0" t="s">
        <v>1339</v>
      </c>
      <c r="R2145" s="0" t="s">
        <v>7235</v>
      </c>
      <c r="S2145" s="0" t="s">
        <v>7236</v>
      </c>
      <c r="T2145" s="0" t="s">
        <v>7239</v>
      </c>
      <c r="U2145" s="0" t="s">
        <v>3738</v>
      </c>
      <c r="V2145" s="0" t="s">
        <v>7240</v>
      </c>
      <c r="W2145" s="0" t="s">
        <v>3607</v>
      </c>
      <c r="X2145" s="0" t="s">
        <v>3608</v>
      </c>
      <c r="Y2145" s="0" t="s">
        <v>3605</v>
      </c>
      <c r="Z2145" s="0" t="s">
        <v>7241</v>
      </c>
      <c r="AA2145" s="0" t="s">
        <v>7242</v>
      </c>
      <c r="AB2145" s="0" t="s">
        <v>7243</v>
      </c>
      <c r="AC2145" s="0" t="s">
        <v>61</v>
      </c>
      <c r="AD2145" s="0" t="s">
        <v>19</v>
      </c>
      <c r="AE2145" s="0" t="s">
        <v>61</v>
      </c>
      <c r="AF2145" s="0" t="s">
        <v>132</v>
      </c>
      <c r="AG2145" s="0" t="s">
        <v>132</v>
      </c>
      <c r="AH2145" s="0" t="s">
        <v>22</v>
      </c>
      <c r="AI2145" s="0" t="s">
        <v>22</v>
      </c>
      <c r="AJ2145" s="0" t="s">
        <v>132</v>
      </c>
      <c r="AK2145" s="0" t="s">
        <v>132</v>
      </c>
    </row>
    <row customHeight="1" ht="11.25">
      <c r="A2146" s="0" t="s">
        <v>22</v>
      </c>
      <c r="B2146" s="0" t="s">
        <v>48</v>
      </c>
      <c r="C2146" s="0" t="s">
        <v>50</v>
      </c>
      <c r="D2146" s="0" t="s">
        <v>22</v>
      </c>
      <c r="E2146" s="0" t="s">
        <v>7234</v>
      </c>
      <c r="F2146" s="0" t="s">
        <v>1306</v>
      </c>
      <c r="G2146" s="0" t="s">
        <v>1338</v>
      </c>
      <c r="H2146" s="0" t="s">
        <v>1338</v>
      </c>
      <c r="I2146" s="0" t="s">
        <v>1339</v>
      </c>
      <c r="J2146" s="0" t="s">
        <v>7235</v>
      </c>
      <c r="K2146" s="0" t="s">
        <v>7236</v>
      </c>
      <c r="L2146" s="0" t="s">
        <v>7244</v>
      </c>
      <c r="M2146" s="0" t="s">
        <v>7245</v>
      </c>
      <c r="N2146" s="0" t="s">
        <v>98</v>
      </c>
      <c r="O2146" s="0" t="s">
        <v>1338</v>
      </c>
      <c r="P2146" s="0" t="s">
        <v>1338</v>
      </c>
      <c r="Q2146" s="0" t="s">
        <v>1339</v>
      </c>
      <c r="R2146" s="0" t="s">
        <v>7235</v>
      </c>
      <c r="S2146" s="0" t="s">
        <v>7236</v>
      </c>
      <c r="T2146" s="0" t="s">
        <v>7239</v>
      </c>
      <c r="U2146" s="0" t="s">
        <v>3738</v>
      </c>
      <c r="V2146" s="0" t="s">
        <v>7240</v>
      </c>
      <c r="W2146" s="0" t="s">
        <v>3607</v>
      </c>
      <c r="X2146" s="0" t="s">
        <v>3608</v>
      </c>
      <c r="Y2146" s="0" t="s">
        <v>3605</v>
      </c>
      <c r="Z2146" s="0" t="s">
        <v>7246</v>
      </c>
      <c r="AA2146" s="0" t="s">
        <v>7242</v>
      </c>
      <c r="AB2146" s="0" t="s">
        <v>7247</v>
      </c>
      <c r="AC2146" s="0" t="s">
        <v>61</v>
      </c>
      <c r="AD2146" s="0" t="s">
        <v>19</v>
      </c>
      <c r="AE2146" s="0" t="s">
        <v>61</v>
      </c>
      <c r="AF2146" s="0" t="s">
        <v>157</v>
      </c>
      <c r="AG2146" s="0" t="s">
        <v>157</v>
      </c>
      <c r="AH2146" s="0" t="s">
        <v>22</v>
      </c>
      <c r="AI2146" s="0" t="s">
        <v>22</v>
      </c>
      <c r="AJ2146" s="0" t="s">
        <v>157</v>
      </c>
      <c r="AK2146" s="0" t="s">
        <v>157</v>
      </c>
    </row>
    <row customHeight="1" ht="11.25">
      <c r="A2147" s="0" t="s">
        <v>22</v>
      </c>
      <c r="B2147" s="0" t="s">
        <v>48</v>
      </c>
      <c r="C2147" s="0" t="s">
        <v>50</v>
      </c>
      <c r="D2147" s="0" t="s">
        <v>22</v>
      </c>
      <c r="E2147" s="0" t="s">
        <v>7234</v>
      </c>
      <c r="F2147" s="0" t="s">
        <v>1306</v>
      </c>
      <c r="G2147" s="0" t="s">
        <v>1338</v>
      </c>
      <c r="H2147" s="0" t="s">
        <v>1338</v>
      </c>
      <c r="I2147" s="0" t="s">
        <v>1339</v>
      </c>
      <c r="J2147" s="0" t="s">
        <v>7235</v>
      </c>
      <c r="K2147" s="0" t="s">
        <v>7236</v>
      </c>
      <c r="L2147" s="0" t="s">
        <v>7248</v>
      </c>
      <c r="M2147" s="0" t="s">
        <v>7249</v>
      </c>
      <c r="N2147" s="0" t="s">
        <v>98</v>
      </c>
      <c r="O2147" s="0" t="s">
        <v>1338</v>
      </c>
      <c r="P2147" s="0" t="s">
        <v>1338</v>
      </c>
      <c r="Q2147" s="0" t="s">
        <v>1339</v>
      </c>
      <c r="R2147" s="0" t="s">
        <v>7235</v>
      </c>
      <c r="S2147" s="0" t="s">
        <v>7236</v>
      </c>
      <c r="T2147" s="0" t="s">
        <v>7239</v>
      </c>
      <c r="U2147" s="0" t="s">
        <v>3738</v>
      </c>
      <c r="V2147" s="0" t="s">
        <v>7240</v>
      </c>
      <c r="W2147" s="0" t="s">
        <v>3607</v>
      </c>
      <c r="X2147" s="0" t="s">
        <v>3808</v>
      </c>
      <c r="Y2147" s="0" t="s">
        <v>3605</v>
      </c>
      <c r="Z2147" s="0" t="s">
        <v>5049</v>
      </c>
      <c r="AA2147" s="0" t="s">
        <v>7250</v>
      </c>
      <c r="AB2147" s="0" t="s">
        <v>7251</v>
      </c>
      <c r="AC2147" s="0" t="s">
        <v>61</v>
      </c>
      <c r="AD2147" s="0" t="s">
        <v>19</v>
      </c>
      <c r="AE2147" s="0" t="s">
        <v>61</v>
      </c>
      <c r="AF2147" s="0" t="s">
        <v>7252</v>
      </c>
      <c r="AG2147" s="0" t="s">
        <v>2257</v>
      </c>
      <c r="AH2147" s="0" t="s">
        <v>22</v>
      </c>
      <c r="AI2147" s="0" t="s">
        <v>22</v>
      </c>
      <c r="AJ2147" s="0" t="s">
        <v>157</v>
      </c>
      <c r="AK2147" s="0" t="s">
        <v>157</v>
      </c>
    </row>
    <row customHeight="1" ht="11.25">
      <c r="A2148" s="0" t="s">
        <v>22</v>
      </c>
      <c r="B2148" s="0" t="s">
        <v>48</v>
      </c>
      <c r="C2148" s="0" t="s">
        <v>50</v>
      </c>
      <c r="D2148" s="0" t="s">
        <v>22</v>
      </c>
      <c r="E2148" s="0" t="s">
        <v>7234</v>
      </c>
      <c r="F2148" s="0" t="s">
        <v>1306</v>
      </c>
      <c r="G2148" s="0" t="s">
        <v>1338</v>
      </c>
      <c r="H2148" s="0" t="s">
        <v>1338</v>
      </c>
      <c r="I2148" s="0" t="s">
        <v>1339</v>
      </c>
      <c r="J2148" s="0" t="s">
        <v>7235</v>
      </c>
      <c r="K2148" s="0" t="s">
        <v>7236</v>
      </c>
      <c r="L2148" s="0" t="s">
        <v>7253</v>
      </c>
      <c r="M2148" s="0" t="s">
        <v>7254</v>
      </c>
      <c r="N2148" s="0" t="s">
        <v>98</v>
      </c>
      <c r="O2148" s="0" t="s">
        <v>1338</v>
      </c>
      <c r="P2148" s="0" t="s">
        <v>1338</v>
      </c>
      <c r="Q2148" s="0" t="s">
        <v>1339</v>
      </c>
      <c r="R2148" s="0" t="s">
        <v>7235</v>
      </c>
      <c r="S2148" s="0" t="s">
        <v>7236</v>
      </c>
      <c r="T2148" s="0" t="s">
        <v>7239</v>
      </c>
      <c r="U2148" s="0" t="s">
        <v>3738</v>
      </c>
      <c r="V2148" s="0" t="s">
        <v>7240</v>
      </c>
      <c r="W2148" s="0" t="s">
        <v>3607</v>
      </c>
      <c r="X2148" s="0" t="s">
        <v>3608</v>
      </c>
      <c r="Y2148" s="0" t="s">
        <v>3605</v>
      </c>
      <c r="Z2148" s="0" t="s">
        <v>7255</v>
      </c>
      <c r="AA2148" s="0" t="s">
        <v>7242</v>
      </c>
      <c r="AB2148" s="0" t="s">
        <v>7256</v>
      </c>
      <c r="AC2148" s="0" t="s">
        <v>61</v>
      </c>
      <c r="AD2148" s="0" t="s">
        <v>19</v>
      </c>
      <c r="AE2148" s="0" t="s">
        <v>61</v>
      </c>
      <c r="AF2148" s="0" t="s">
        <v>7257</v>
      </c>
      <c r="AG2148" s="0" t="s">
        <v>7257</v>
      </c>
      <c r="AH2148" s="0" t="s">
        <v>22</v>
      </c>
      <c r="AI2148" s="0" t="s">
        <v>22</v>
      </c>
      <c r="AJ2148" s="0" t="s">
        <v>7257</v>
      </c>
      <c r="AK2148" s="0" t="s">
        <v>7257</v>
      </c>
    </row>
    <row customHeight="1" ht="11.25">
      <c r="A2149" s="0" t="s">
        <v>22</v>
      </c>
      <c r="B2149" s="0" t="s">
        <v>48</v>
      </c>
      <c r="C2149" s="0" t="s">
        <v>50</v>
      </c>
      <c r="D2149" s="0" t="s">
        <v>22</v>
      </c>
      <c r="E2149" s="0" t="s">
        <v>7234</v>
      </c>
      <c r="F2149" s="0" t="s">
        <v>1306</v>
      </c>
      <c r="G2149" s="0" t="s">
        <v>1338</v>
      </c>
      <c r="H2149" s="0" t="s">
        <v>1338</v>
      </c>
      <c r="I2149" s="0" t="s">
        <v>1339</v>
      </c>
      <c r="J2149" s="0" t="s">
        <v>7235</v>
      </c>
      <c r="K2149" s="0" t="s">
        <v>7236</v>
      </c>
      <c r="L2149" s="0" t="s">
        <v>7258</v>
      </c>
      <c r="M2149" s="0" t="s">
        <v>7259</v>
      </c>
      <c r="N2149" s="0" t="s">
        <v>98</v>
      </c>
      <c r="O2149" s="0" t="s">
        <v>1338</v>
      </c>
      <c r="P2149" s="0" t="s">
        <v>1338</v>
      </c>
      <c r="Q2149" s="0" t="s">
        <v>1339</v>
      </c>
      <c r="R2149" s="0" t="s">
        <v>7235</v>
      </c>
      <c r="S2149" s="0" t="s">
        <v>7236</v>
      </c>
      <c r="T2149" s="0" t="s">
        <v>7239</v>
      </c>
      <c r="U2149" s="0" t="s">
        <v>3738</v>
      </c>
      <c r="V2149" s="0" t="s">
        <v>7240</v>
      </c>
      <c r="W2149" s="0" t="s">
        <v>3607</v>
      </c>
      <c r="X2149" s="0" t="s">
        <v>3608</v>
      </c>
      <c r="Y2149" s="0" t="s">
        <v>3605</v>
      </c>
      <c r="Z2149" s="0" t="s">
        <v>1261</v>
      </c>
      <c r="AA2149" s="0" t="s">
        <v>7242</v>
      </c>
      <c r="AB2149" s="0" t="s">
        <v>7260</v>
      </c>
      <c r="AC2149" s="0" t="s">
        <v>61</v>
      </c>
      <c r="AD2149" s="0" t="s">
        <v>19</v>
      </c>
      <c r="AE2149" s="0" t="s">
        <v>61</v>
      </c>
      <c r="AF2149" s="0" t="s">
        <v>5320</v>
      </c>
      <c r="AG2149" s="0" t="s">
        <v>5320</v>
      </c>
      <c r="AH2149" s="0" t="s">
        <v>22</v>
      </c>
      <c r="AI2149" s="0" t="s">
        <v>22</v>
      </c>
      <c r="AJ2149" s="0" t="s">
        <v>5320</v>
      </c>
      <c r="AK2149" s="0" t="s">
        <v>5320</v>
      </c>
    </row>
    <row customHeight="1" ht="11.25">
      <c r="A2150" s="0" t="s">
        <v>22</v>
      </c>
      <c r="B2150" s="0" t="s">
        <v>48</v>
      </c>
      <c r="C2150" s="0" t="s">
        <v>50</v>
      </c>
      <c r="D2150" s="0" t="s">
        <v>22</v>
      </c>
      <c r="E2150" s="0" t="s">
        <v>7234</v>
      </c>
      <c r="F2150" s="0" t="s">
        <v>1306</v>
      </c>
      <c r="G2150" s="0" t="s">
        <v>145</v>
      </c>
      <c r="H2150" s="0" t="s">
        <v>145</v>
      </c>
      <c r="I2150" s="0" t="s">
        <v>146</v>
      </c>
      <c r="J2150" s="0" t="s">
        <v>7235</v>
      </c>
      <c r="K2150" s="0" t="s">
        <v>7261</v>
      </c>
      <c r="L2150" s="0" t="s">
        <v>7258</v>
      </c>
      <c r="M2150" s="0" t="s">
        <v>7259</v>
      </c>
      <c r="N2150" s="0" t="s">
        <v>98</v>
      </c>
      <c r="O2150" s="0" t="s">
        <v>145</v>
      </c>
      <c r="P2150" s="0" t="s">
        <v>145</v>
      </c>
      <c r="Q2150" s="0" t="s">
        <v>146</v>
      </c>
      <c r="R2150" s="0" t="s">
        <v>7235</v>
      </c>
      <c r="S2150" s="0" t="s">
        <v>7261</v>
      </c>
      <c r="T2150" s="0" t="s">
        <v>7239</v>
      </c>
      <c r="U2150" s="0" t="s">
        <v>3738</v>
      </c>
      <c r="V2150" s="0" t="s">
        <v>7240</v>
      </c>
      <c r="W2150" s="0" t="s">
        <v>3607</v>
      </c>
      <c r="X2150" s="0" t="s">
        <v>3608</v>
      </c>
      <c r="Y2150" s="0" t="s">
        <v>3605</v>
      </c>
      <c r="Z2150" s="0" t="s">
        <v>1261</v>
      </c>
      <c r="AA2150" s="0" t="s">
        <v>7242</v>
      </c>
      <c r="AB2150" s="0" t="s">
        <v>7260</v>
      </c>
      <c r="AC2150" s="0" t="s">
        <v>61</v>
      </c>
      <c r="AD2150" s="0" t="s">
        <v>19</v>
      </c>
      <c r="AE2150" s="0" t="s">
        <v>61</v>
      </c>
      <c r="AF2150" s="0" t="s">
        <v>5320</v>
      </c>
      <c r="AG2150" s="0" t="s">
        <v>5320</v>
      </c>
      <c r="AH2150" s="0" t="s">
        <v>22</v>
      </c>
      <c r="AI2150" s="0" t="s">
        <v>22</v>
      </c>
      <c r="AJ2150" s="0" t="s">
        <v>5320</v>
      </c>
      <c r="AK2150" s="0" t="s">
        <v>5320</v>
      </c>
    </row>
    <row customHeight="1" ht="11.25">
      <c r="A2151" s="0" t="s">
        <v>22</v>
      </c>
      <c r="B2151" s="0" t="s">
        <v>48</v>
      </c>
      <c r="C2151" s="0" t="s">
        <v>50</v>
      </c>
      <c r="D2151" s="0" t="s">
        <v>22</v>
      </c>
      <c r="E2151" s="0" t="s">
        <v>7234</v>
      </c>
      <c r="F2151" s="0" t="s">
        <v>1306</v>
      </c>
      <c r="G2151" s="0" t="s">
        <v>145</v>
      </c>
      <c r="H2151" s="0" t="s">
        <v>145</v>
      </c>
      <c r="I2151" s="0" t="s">
        <v>146</v>
      </c>
      <c r="J2151" s="0" t="s">
        <v>7235</v>
      </c>
      <c r="K2151" s="0" t="s">
        <v>7261</v>
      </c>
      <c r="L2151" s="0" t="s">
        <v>7237</v>
      </c>
      <c r="M2151" s="0" t="s">
        <v>7238</v>
      </c>
      <c r="N2151" s="0" t="s">
        <v>98</v>
      </c>
      <c r="O2151" s="0" t="s">
        <v>145</v>
      </c>
      <c r="P2151" s="0" t="s">
        <v>145</v>
      </c>
      <c r="Q2151" s="0" t="s">
        <v>146</v>
      </c>
      <c r="R2151" s="0" t="s">
        <v>7235</v>
      </c>
      <c r="S2151" s="0" t="s">
        <v>7261</v>
      </c>
      <c r="T2151" s="0" t="s">
        <v>7239</v>
      </c>
      <c r="U2151" s="0" t="s">
        <v>3738</v>
      </c>
      <c r="V2151" s="0" t="s">
        <v>7240</v>
      </c>
      <c r="W2151" s="0" t="s">
        <v>3607</v>
      </c>
      <c r="X2151" s="0" t="s">
        <v>3608</v>
      </c>
      <c r="Y2151" s="0" t="s">
        <v>3605</v>
      </c>
      <c r="Z2151" s="0" t="s">
        <v>7241</v>
      </c>
      <c r="AA2151" s="0" t="s">
        <v>7242</v>
      </c>
      <c r="AB2151" s="0" t="s">
        <v>7243</v>
      </c>
      <c r="AC2151" s="0" t="s">
        <v>61</v>
      </c>
      <c r="AD2151" s="0" t="s">
        <v>19</v>
      </c>
      <c r="AE2151" s="0" t="s">
        <v>61</v>
      </c>
      <c r="AF2151" s="0" t="s">
        <v>132</v>
      </c>
      <c r="AG2151" s="0" t="s">
        <v>132</v>
      </c>
      <c r="AH2151" s="0" t="s">
        <v>22</v>
      </c>
      <c r="AI2151" s="0" t="s">
        <v>22</v>
      </c>
      <c r="AJ2151" s="0" t="s">
        <v>132</v>
      </c>
      <c r="AK2151" s="0" t="s">
        <v>132</v>
      </c>
    </row>
    <row customHeight="1" ht="11.25">
      <c r="A2152" s="0" t="s">
        <v>22</v>
      </c>
      <c r="B2152" s="0" t="s">
        <v>48</v>
      </c>
      <c r="C2152" s="0" t="s">
        <v>50</v>
      </c>
      <c r="D2152" s="0" t="s">
        <v>22</v>
      </c>
      <c r="E2152" s="0" t="s">
        <v>7234</v>
      </c>
      <c r="F2152" s="0" t="s">
        <v>1306</v>
      </c>
      <c r="G2152" s="0" t="s">
        <v>145</v>
      </c>
      <c r="H2152" s="0" t="s">
        <v>145</v>
      </c>
      <c r="I2152" s="0" t="s">
        <v>146</v>
      </c>
      <c r="J2152" s="0" t="s">
        <v>7235</v>
      </c>
      <c r="K2152" s="0" t="s">
        <v>7261</v>
      </c>
      <c r="L2152" s="0" t="s">
        <v>7248</v>
      </c>
      <c r="M2152" s="0" t="s">
        <v>7249</v>
      </c>
      <c r="N2152" s="0" t="s">
        <v>98</v>
      </c>
      <c r="O2152" s="0" t="s">
        <v>145</v>
      </c>
      <c r="P2152" s="0" t="s">
        <v>145</v>
      </c>
      <c r="Q2152" s="0" t="s">
        <v>146</v>
      </c>
      <c r="R2152" s="0" t="s">
        <v>7235</v>
      </c>
      <c r="S2152" s="0" t="s">
        <v>7261</v>
      </c>
      <c r="T2152" s="0" t="s">
        <v>7239</v>
      </c>
      <c r="U2152" s="0" t="s">
        <v>3738</v>
      </c>
      <c r="V2152" s="0" t="s">
        <v>7240</v>
      </c>
      <c r="W2152" s="0" t="s">
        <v>3607</v>
      </c>
      <c r="X2152" s="0" t="s">
        <v>3808</v>
      </c>
      <c r="Y2152" s="0" t="s">
        <v>3605</v>
      </c>
      <c r="Z2152" s="0" t="s">
        <v>5049</v>
      </c>
      <c r="AA2152" s="0" t="s">
        <v>7250</v>
      </c>
      <c r="AB2152" s="0" t="s">
        <v>7251</v>
      </c>
      <c r="AC2152" s="0" t="s">
        <v>61</v>
      </c>
      <c r="AD2152" s="0" t="s">
        <v>19</v>
      </c>
      <c r="AE2152" s="0" t="s">
        <v>61</v>
      </c>
      <c r="AF2152" s="0" t="s">
        <v>7252</v>
      </c>
      <c r="AG2152" s="0" t="s">
        <v>2257</v>
      </c>
      <c r="AH2152" s="0" t="s">
        <v>22</v>
      </c>
      <c r="AI2152" s="0" t="s">
        <v>22</v>
      </c>
      <c r="AJ2152" s="0" t="s">
        <v>157</v>
      </c>
      <c r="AK2152" s="0" t="s">
        <v>157</v>
      </c>
    </row>
    <row customHeight="1" ht="11.25">
      <c r="A2153" s="0" t="s">
        <v>22</v>
      </c>
      <c r="B2153" s="0" t="s">
        <v>48</v>
      </c>
      <c r="C2153" s="0" t="s">
        <v>50</v>
      </c>
      <c r="D2153" s="0" t="s">
        <v>22</v>
      </c>
      <c r="E2153" s="0" t="s">
        <v>7234</v>
      </c>
      <c r="F2153" s="0" t="s">
        <v>1306</v>
      </c>
      <c r="G2153" s="0" t="s">
        <v>145</v>
      </c>
      <c r="H2153" s="0" t="s">
        <v>145</v>
      </c>
      <c r="I2153" s="0" t="s">
        <v>146</v>
      </c>
      <c r="J2153" s="0" t="s">
        <v>7235</v>
      </c>
      <c r="K2153" s="0" t="s">
        <v>7261</v>
      </c>
      <c r="L2153" s="0" t="s">
        <v>7244</v>
      </c>
      <c r="M2153" s="0" t="s">
        <v>7245</v>
      </c>
      <c r="N2153" s="0" t="s">
        <v>98</v>
      </c>
      <c r="O2153" s="0" t="s">
        <v>145</v>
      </c>
      <c r="P2153" s="0" t="s">
        <v>145</v>
      </c>
      <c r="Q2153" s="0" t="s">
        <v>146</v>
      </c>
      <c r="R2153" s="0" t="s">
        <v>7235</v>
      </c>
      <c r="S2153" s="0" t="s">
        <v>7261</v>
      </c>
      <c r="T2153" s="0" t="s">
        <v>7239</v>
      </c>
      <c r="U2153" s="0" t="s">
        <v>3738</v>
      </c>
      <c r="V2153" s="0" t="s">
        <v>7240</v>
      </c>
      <c r="W2153" s="0" t="s">
        <v>3607</v>
      </c>
      <c r="X2153" s="0" t="s">
        <v>3608</v>
      </c>
      <c r="Y2153" s="0" t="s">
        <v>3605</v>
      </c>
      <c r="Z2153" s="0" t="s">
        <v>7246</v>
      </c>
      <c r="AA2153" s="0" t="s">
        <v>7242</v>
      </c>
      <c r="AB2153" s="0" t="s">
        <v>7247</v>
      </c>
      <c r="AC2153" s="0" t="s">
        <v>61</v>
      </c>
      <c r="AD2153" s="0" t="s">
        <v>19</v>
      </c>
      <c r="AE2153" s="0" t="s">
        <v>61</v>
      </c>
      <c r="AF2153" s="0" t="s">
        <v>157</v>
      </c>
      <c r="AG2153" s="0" t="s">
        <v>157</v>
      </c>
      <c r="AH2153" s="0" t="s">
        <v>22</v>
      </c>
      <c r="AI2153" s="0" t="s">
        <v>22</v>
      </c>
      <c r="AJ2153" s="0" t="s">
        <v>157</v>
      </c>
      <c r="AK2153" s="0" t="s">
        <v>157</v>
      </c>
    </row>
    <row customHeight="1" ht="11.25">
      <c r="A2154" s="0" t="s">
        <v>22</v>
      </c>
      <c r="B2154" s="0" t="s">
        <v>48</v>
      </c>
      <c r="C2154" s="0" t="s">
        <v>50</v>
      </c>
      <c r="D2154" s="0" t="s">
        <v>22</v>
      </c>
      <c r="E2154" s="0" t="s">
        <v>7234</v>
      </c>
      <c r="F2154" s="0" t="s">
        <v>1306</v>
      </c>
      <c r="G2154" s="0" t="s">
        <v>145</v>
      </c>
      <c r="H2154" s="0" t="s">
        <v>145</v>
      </c>
      <c r="I2154" s="0" t="s">
        <v>146</v>
      </c>
      <c r="J2154" s="0" t="s">
        <v>7262</v>
      </c>
      <c r="K2154" s="0" t="s">
        <v>7263</v>
      </c>
      <c r="L2154" s="0" t="s">
        <v>7253</v>
      </c>
      <c r="M2154" s="0" t="s">
        <v>7254</v>
      </c>
      <c r="N2154" s="0" t="s">
        <v>98</v>
      </c>
      <c r="O2154" s="0" t="s">
        <v>145</v>
      </c>
      <c r="P2154" s="0" t="s">
        <v>145</v>
      </c>
      <c r="Q2154" s="0" t="s">
        <v>146</v>
      </c>
      <c r="R2154" s="0" t="s">
        <v>7262</v>
      </c>
      <c r="S2154" s="0" t="s">
        <v>7263</v>
      </c>
      <c r="T2154" s="0" t="s">
        <v>7239</v>
      </c>
      <c r="U2154" s="0" t="s">
        <v>3738</v>
      </c>
      <c r="V2154" s="0" t="s">
        <v>7240</v>
      </c>
      <c r="W2154" s="0" t="s">
        <v>3607</v>
      </c>
      <c r="X2154" s="0" t="s">
        <v>3608</v>
      </c>
      <c r="Y2154" s="0" t="s">
        <v>3605</v>
      </c>
      <c r="Z2154" s="0" t="s">
        <v>7255</v>
      </c>
      <c r="AA2154" s="0" t="s">
        <v>7242</v>
      </c>
      <c r="AB2154" s="0" t="s">
        <v>7256</v>
      </c>
      <c r="AC2154" s="0" t="s">
        <v>61</v>
      </c>
      <c r="AD2154" s="0" t="s">
        <v>19</v>
      </c>
      <c r="AE2154" s="0" t="s">
        <v>61</v>
      </c>
      <c r="AF2154" s="0" t="s">
        <v>7257</v>
      </c>
      <c r="AG2154" s="0" t="s">
        <v>7257</v>
      </c>
      <c r="AH2154" s="0" t="s">
        <v>22</v>
      </c>
      <c r="AI2154" s="0" t="s">
        <v>22</v>
      </c>
      <c r="AJ2154" s="0" t="s">
        <v>7257</v>
      </c>
      <c r="AK2154" s="0" t="s">
        <v>7257</v>
      </c>
    </row>
    <row customHeight="1" ht="11.25">
      <c r="A2155" s="0" t="s">
        <v>22</v>
      </c>
      <c r="B2155" s="0" t="s">
        <v>48</v>
      </c>
      <c r="C2155" s="0" t="s">
        <v>50</v>
      </c>
      <c r="D2155" s="0" t="s">
        <v>22</v>
      </c>
      <c r="E2155" s="0" t="s">
        <v>1355</v>
      </c>
      <c r="F2155" s="0" t="s">
        <v>1257</v>
      </c>
      <c r="G2155" s="0" t="s">
        <v>148</v>
      </c>
      <c r="H2155" s="0" t="s">
        <v>148</v>
      </c>
      <c r="I2155" s="0" t="s">
        <v>149</v>
      </c>
      <c r="J2155" s="0" t="s">
        <v>1430</v>
      </c>
      <c r="K2155" s="0" t="s">
        <v>1431</v>
      </c>
      <c r="L2155" s="0" t="s">
        <v>1432</v>
      </c>
      <c r="M2155" s="0" t="s">
        <v>1261</v>
      </c>
      <c r="N2155" s="0" t="s">
        <v>98</v>
      </c>
      <c r="O2155" s="0" t="s">
        <v>148</v>
      </c>
      <c r="P2155" s="0" t="s">
        <v>148</v>
      </c>
      <c r="Q2155" s="0" t="s">
        <v>149</v>
      </c>
      <c r="R2155" s="0" t="s">
        <v>1430</v>
      </c>
      <c r="S2155" s="0" t="s">
        <v>1431</v>
      </c>
      <c r="T2155" s="0" t="s">
        <v>3604</v>
      </c>
      <c r="U2155" s="0" t="s">
        <v>3605</v>
      </c>
      <c r="V2155" s="0" t="s">
        <v>3606</v>
      </c>
      <c r="W2155" s="0" t="s">
        <v>3607</v>
      </c>
      <c r="X2155" s="0" t="s">
        <v>3608</v>
      </c>
      <c r="Y2155" s="0" t="s">
        <v>3605</v>
      </c>
      <c r="Z2155" s="0" t="s">
        <v>7264</v>
      </c>
      <c r="AA2155" s="0" t="s">
        <v>3674</v>
      </c>
      <c r="AB2155" s="0" t="s">
        <v>7265</v>
      </c>
      <c r="AC2155" s="0" t="s">
        <v>19</v>
      </c>
      <c r="AD2155" s="0" t="s">
        <v>19</v>
      </c>
      <c r="AE2155" s="0" t="s">
        <v>61</v>
      </c>
      <c r="AF2155" s="0" t="s">
        <v>22</v>
      </c>
      <c r="AG2155" s="0" t="s">
        <v>22</v>
      </c>
      <c r="AH2155" s="0" t="s">
        <v>22</v>
      </c>
      <c r="AI2155" s="0" t="s">
        <v>22</v>
      </c>
      <c r="AJ2155" s="0" t="s">
        <v>1564</v>
      </c>
      <c r="AK2155" s="0" t="s">
        <v>1564</v>
      </c>
    </row>
    <row customHeight="1" ht="11.25">
      <c r="A2156" s="0" t="s">
        <v>22</v>
      </c>
      <c r="B2156" s="0" t="s">
        <v>48</v>
      </c>
      <c r="C2156" s="0" t="s">
        <v>50</v>
      </c>
      <c r="D2156" s="0" t="s">
        <v>22</v>
      </c>
      <c r="E2156" s="0" t="s">
        <v>1355</v>
      </c>
      <c r="F2156" s="0" t="s">
        <v>1257</v>
      </c>
      <c r="G2156" s="0" t="s">
        <v>148</v>
      </c>
      <c r="H2156" s="0" t="s">
        <v>148</v>
      </c>
      <c r="I2156" s="0" t="s">
        <v>149</v>
      </c>
      <c r="J2156" s="0" t="s">
        <v>1430</v>
      </c>
      <c r="K2156" s="0" t="s">
        <v>1431</v>
      </c>
      <c r="L2156" s="0" t="s">
        <v>1432</v>
      </c>
      <c r="M2156" s="0" t="s">
        <v>1261</v>
      </c>
      <c r="N2156" s="0" t="s">
        <v>98</v>
      </c>
      <c r="O2156" s="0" t="s">
        <v>148</v>
      </c>
      <c r="P2156" s="0" t="s">
        <v>148</v>
      </c>
      <c r="Q2156" s="0" t="s">
        <v>149</v>
      </c>
      <c r="R2156" s="0" t="s">
        <v>1430</v>
      </c>
      <c r="S2156" s="0" t="s">
        <v>1431</v>
      </c>
      <c r="T2156" s="0" t="s">
        <v>3604</v>
      </c>
      <c r="U2156" s="0" t="s">
        <v>3605</v>
      </c>
      <c r="V2156" s="0" t="s">
        <v>3606</v>
      </c>
      <c r="W2156" s="0" t="s">
        <v>3607</v>
      </c>
      <c r="X2156" s="0" t="s">
        <v>3608</v>
      </c>
      <c r="Y2156" s="0" t="s">
        <v>3605</v>
      </c>
      <c r="Z2156" s="0" t="s">
        <v>7264</v>
      </c>
      <c r="AA2156" s="0" t="s">
        <v>3674</v>
      </c>
      <c r="AB2156" s="0" t="s">
        <v>7265</v>
      </c>
      <c r="AC2156" s="0" t="s">
        <v>19</v>
      </c>
      <c r="AD2156" s="0" t="s">
        <v>19</v>
      </c>
      <c r="AE2156" s="0" t="s">
        <v>61</v>
      </c>
      <c r="AF2156" s="0" t="s">
        <v>22</v>
      </c>
      <c r="AG2156" s="0" t="s">
        <v>22</v>
      </c>
      <c r="AH2156" s="0" t="s">
        <v>22</v>
      </c>
      <c r="AI2156" s="0" t="s">
        <v>22</v>
      </c>
      <c r="AJ2156" s="0" t="s">
        <v>1564</v>
      </c>
      <c r="AK2156" s="0" t="s">
        <v>1564</v>
      </c>
    </row>
    <row customHeight="1" ht="11.25">
      <c r="A2157" s="0" t="s">
        <v>22</v>
      </c>
      <c r="B2157" s="0" t="s">
        <v>48</v>
      </c>
      <c r="C2157" s="0" t="s">
        <v>50</v>
      </c>
      <c r="D2157" s="0" t="s">
        <v>22</v>
      </c>
      <c r="E2157" s="0" t="s">
        <v>1355</v>
      </c>
      <c r="F2157" s="0" t="s">
        <v>1257</v>
      </c>
      <c r="G2157" s="0" t="s">
        <v>148</v>
      </c>
      <c r="H2157" s="0" t="s">
        <v>148</v>
      </c>
      <c r="I2157" s="0" t="s">
        <v>149</v>
      </c>
      <c r="J2157" s="0" t="s">
        <v>1356</v>
      </c>
      <c r="K2157" s="0" t="s">
        <v>1357</v>
      </c>
      <c r="L2157" s="0" t="s">
        <v>1358</v>
      </c>
      <c r="M2157" s="0" t="s">
        <v>1261</v>
      </c>
      <c r="N2157" s="0" t="s">
        <v>98</v>
      </c>
      <c r="O2157" s="0" t="s">
        <v>148</v>
      </c>
      <c r="P2157" s="0" t="s">
        <v>148</v>
      </c>
      <c r="Q2157" s="0" t="s">
        <v>149</v>
      </c>
      <c r="R2157" s="0" t="s">
        <v>1356</v>
      </c>
      <c r="S2157" s="0" t="s">
        <v>1357</v>
      </c>
      <c r="T2157" s="0" t="s">
        <v>3604</v>
      </c>
      <c r="U2157" s="0" t="s">
        <v>3605</v>
      </c>
      <c r="V2157" s="0" t="s">
        <v>3606</v>
      </c>
      <c r="W2157" s="0" t="s">
        <v>3607</v>
      </c>
      <c r="X2157" s="0" t="s">
        <v>3608</v>
      </c>
      <c r="Y2157" s="0" t="s">
        <v>3605</v>
      </c>
      <c r="Z2157" s="0" t="s">
        <v>7266</v>
      </c>
      <c r="AA2157" s="0" t="s">
        <v>3674</v>
      </c>
      <c r="AB2157" s="0" t="s">
        <v>7267</v>
      </c>
      <c r="AC2157" s="0" t="s">
        <v>19</v>
      </c>
      <c r="AD2157" s="0" t="s">
        <v>19</v>
      </c>
      <c r="AE2157" s="0" t="s">
        <v>61</v>
      </c>
      <c r="AF2157" s="0" t="s">
        <v>22</v>
      </c>
      <c r="AG2157" s="0" t="s">
        <v>22</v>
      </c>
      <c r="AH2157" s="0" t="s">
        <v>22</v>
      </c>
      <c r="AI2157" s="0" t="s">
        <v>22</v>
      </c>
      <c r="AJ2157" s="0" t="s">
        <v>118</v>
      </c>
      <c r="AK2157" s="0" t="s">
        <v>118</v>
      </c>
    </row>
    <row customHeight="1" ht="11.25">
      <c r="A2158" s="0" t="s">
        <v>22</v>
      </c>
      <c r="B2158" s="0" t="s">
        <v>48</v>
      </c>
      <c r="C2158" s="0" t="s">
        <v>50</v>
      </c>
      <c r="D2158" s="0" t="s">
        <v>22</v>
      </c>
      <c r="E2158" s="0" t="s">
        <v>1355</v>
      </c>
      <c r="F2158" s="0" t="s">
        <v>1257</v>
      </c>
      <c r="G2158" s="0" t="s">
        <v>148</v>
      </c>
      <c r="H2158" s="0" t="s">
        <v>148</v>
      </c>
      <c r="I2158" s="0" t="s">
        <v>149</v>
      </c>
      <c r="J2158" s="0" t="s">
        <v>1356</v>
      </c>
      <c r="K2158" s="0" t="s">
        <v>1357</v>
      </c>
      <c r="L2158" s="0" t="s">
        <v>1358</v>
      </c>
      <c r="M2158" s="0" t="s">
        <v>1261</v>
      </c>
      <c r="N2158" s="0" t="s">
        <v>98</v>
      </c>
      <c r="O2158" s="0" t="s">
        <v>148</v>
      </c>
      <c r="P2158" s="0" t="s">
        <v>148</v>
      </c>
      <c r="Q2158" s="0" t="s">
        <v>149</v>
      </c>
      <c r="R2158" s="0" t="s">
        <v>1356</v>
      </c>
      <c r="S2158" s="0" t="s">
        <v>1357</v>
      </c>
      <c r="T2158" s="0" t="s">
        <v>3604</v>
      </c>
      <c r="U2158" s="0" t="s">
        <v>3605</v>
      </c>
      <c r="V2158" s="0" t="s">
        <v>3606</v>
      </c>
      <c r="W2158" s="0" t="s">
        <v>3607</v>
      </c>
      <c r="X2158" s="0" t="s">
        <v>3608</v>
      </c>
      <c r="Y2158" s="0" t="s">
        <v>3605</v>
      </c>
      <c r="Z2158" s="0" t="s">
        <v>7266</v>
      </c>
      <c r="AA2158" s="0" t="s">
        <v>3674</v>
      </c>
      <c r="AB2158" s="0" t="s">
        <v>7267</v>
      </c>
      <c r="AC2158" s="0" t="s">
        <v>19</v>
      </c>
      <c r="AD2158" s="0" t="s">
        <v>19</v>
      </c>
      <c r="AE2158" s="0" t="s">
        <v>61</v>
      </c>
      <c r="AF2158" s="0" t="s">
        <v>22</v>
      </c>
      <c r="AG2158" s="0" t="s">
        <v>22</v>
      </c>
      <c r="AH2158" s="0" t="s">
        <v>22</v>
      </c>
      <c r="AI2158" s="0" t="s">
        <v>22</v>
      </c>
      <c r="AJ2158" s="0" t="s">
        <v>118</v>
      </c>
      <c r="AK2158" s="0" t="s">
        <v>118</v>
      </c>
    </row>
    <row customHeight="1" ht="11.25">
      <c r="A2159" s="0" t="s">
        <v>22</v>
      </c>
      <c r="B2159" s="0" t="s">
        <v>48</v>
      </c>
      <c r="C2159" s="0" t="s">
        <v>50</v>
      </c>
      <c r="D2159" s="0" t="s">
        <v>22</v>
      </c>
      <c r="E2159" s="0" t="s">
        <v>7268</v>
      </c>
      <c r="F2159" s="0" t="s">
        <v>1257</v>
      </c>
      <c r="G2159" s="0" t="s">
        <v>148</v>
      </c>
      <c r="H2159" s="0" t="s">
        <v>148</v>
      </c>
      <c r="I2159" s="0" t="s">
        <v>149</v>
      </c>
      <c r="J2159" s="0" t="s">
        <v>1356</v>
      </c>
      <c r="K2159" s="0" t="s">
        <v>1357</v>
      </c>
      <c r="L2159" s="0" t="s">
        <v>1358</v>
      </c>
      <c r="M2159" s="0" t="s">
        <v>1261</v>
      </c>
      <c r="N2159" s="0" t="s">
        <v>98</v>
      </c>
      <c r="O2159" s="0" t="s">
        <v>148</v>
      </c>
      <c r="P2159" s="0" t="s">
        <v>148</v>
      </c>
      <c r="Q2159" s="0" t="s">
        <v>149</v>
      </c>
      <c r="R2159" s="0" t="s">
        <v>1356</v>
      </c>
      <c r="S2159" s="0" t="s">
        <v>1357</v>
      </c>
      <c r="T2159" s="0" t="s">
        <v>3604</v>
      </c>
      <c r="U2159" s="0" t="s">
        <v>3605</v>
      </c>
      <c r="V2159" s="0" t="s">
        <v>3606</v>
      </c>
      <c r="W2159" s="0" t="s">
        <v>3607</v>
      </c>
      <c r="X2159" s="0" t="s">
        <v>3608</v>
      </c>
      <c r="Y2159" s="0" t="s">
        <v>3605</v>
      </c>
      <c r="Z2159" s="0" t="s">
        <v>7269</v>
      </c>
      <c r="AA2159" s="0" t="s">
        <v>3674</v>
      </c>
      <c r="AB2159" s="0" t="s">
        <v>7270</v>
      </c>
      <c r="AC2159" s="0" t="s">
        <v>19</v>
      </c>
      <c r="AD2159" s="0" t="s">
        <v>19</v>
      </c>
      <c r="AE2159" s="0" t="s">
        <v>61</v>
      </c>
      <c r="AF2159" s="0" t="s">
        <v>22</v>
      </c>
      <c r="AG2159" s="0" t="s">
        <v>22</v>
      </c>
      <c r="AH2159" s="0" t="s">
        <v>22</v>
      </c>
      <c r="AI2159" s="0" t="s">
        <v>22</v>
      </c>
      <c r="AJ2159" s="0" t="s">
        <v>118</v>
      </c>
      <c r="AK2159" s="0" t="s">
        <v>118</v>
      </c>
    </row>
    <row customHeight="1" ht="11.25">
      <c r="A2160" s="0" t="s">
        <v>22</v>
      </c>
      <c r="B2160" s="0" t="s">
        <v>48</v>
      </c>
      <c r="C2160" s="0" t="s">
        <v>50</v>
      </c>
      <c r="D2160" s="0" t="s">
        <v>22</v>
      </c>
      <c r="E2160" s="0" t="s">
        <v>7268</v>
      </c>
      <c r="F2160" s="0" t="s">
        <v>1257</v>
      </c>
      <c r="G2160" s="0" t="s">
        <v>148</v>
      </c>
      <c r="H2160" s="0" t="s">
        <v>148</v>
      </c>
      <c r="I2160" s="0" t="s">
        <v>149</v>
      </c>
      <c r="J2160" s="0" t="s">
        <v>1356</v>
      </c>
      <c r="K2160" s="0" t="s">
        <v>1357</v>
      </c>
      <c r="L2160" s="0" t="s">
        <v>1358</v>
      </c>
      <c r="M2160" s="0" t="s">
        <v>1261</v>
      </c>
      <c r="N2160" s="0" t="s">
        <v>98</v>
      </c>
      <c r="O2160" s="0" t="s">
        <v>148</v>
      </c>
      <c r="P2160" s="0" t="s">
        <v>148</v>
      </c>
      <c r="Q2160" s="0" t="s">
        <v>149</v>
      </c>
      <c r="R2160" s="0" t="s">
        <v>1356</v>
      </c>
      <c r="S2160" s="0" t="s">
        <v>1357</v>
      </c>
      <c r="T2160" s="0" t="s">
        <v>3604</v>
      </c>
      <c r="U2160" s="0" t="s">
        <v>3605</v>
      </c>
      <c r="V2160" s="0" t="s">
        <v>3606</v>
      </c>
      <c r="W2160" s="0" t="s">
        <v>3607</v>
      </c>
      <c r="X2160" s="0" t="s">
        <v>3608</v>
      </c>
      <c r="Y2160" s="0" t="s">
        <v>3605</v>
      </c>
      <c r="Z2160" s="0" t="s">
        <v>7269</v>
      </c>
      <c r="AA2160" s="0" t="s">
        <v>3674</v>
      </c>
      <c r="AB2160" s="0" t="s">
        <v>7270</v>
      </c>
      <c r="AC2160" s="0" t="s">
        <v>19</v>
      </c>
      <c r="AD2160" s="0" t="s">
        <v>19</v>
      </c>
      <c r="AE2160" s="0" t="s">
        <v>61</v>
      </c>
      <c r="AF2160" s="0" t="s">
        <v>22</v>
      </c>
      <c r="AG2160" s="0" t="s">
        <v>22</v>
      </c>
      <c r="AH2160" s="0" t="s">
        <v>22</v>
      </c>
      <c r="AI2160" s="0" t="s">
        <v>22</v>
      </c>
      <c r="AJ2160" s="0" t="s">
        <v>118</v>
      </c>
      <c r="AK2160" s="0" t="s">
        <v>118</v>
      </c>
    </row>
    <row customHeight="1" ht="11.25">
      <c r="A2161" s="0" t="s">
        <v>22</v>
      </c>
      <c r="B2161" s="0" t="s">
        <v>48</v>
      </c>
      <c r="C2161" s="0" t="s">
        <v>50</v>
      </c>
      <c r="D2161" s="0" t="s">
        <v>22</v>
      </c>
      <c r="E2161" s="0" t="s">
        <v>7271</v>
      </c>
      <c r="F2161" s="0" t="s">
        <v>1257</v>
      </c>
      <c r="G2161" s="0" t="s">
        <v>192</v>
      </c>
      <c r="H2161" s="0" t="s">
        <v>192</v>
      </c>
      <c r="I2161" s="0" t="s">
        <v>193</v>
      </c>
      <c r="J2161" s="0" t="s">
        <v>4835</v>
      </c>
      <c r="K2161" s="0" t="s">
        <v>4836</v>
      </c>
      <c r="L2161" s="0" t="s">
        <v>7272</v>
      </c>
      <c r="M2161" s="0" t="s">
        <v>976</v>
      </c>
      <c r="N2161" s="0" t="s">
        <v>98</v>
      </c>
      <c r="O2161" s="0" t="s">
        <v>192</v>
      </c>
      <c r="P2161" s="0" t="s">
        <v>192</v>
      </c>
      <c r="Q2161" s="0" t="s">
        <v>193</v>
      </c>
      <c r="R2161" s="0" t="s">
        <v>4835</v>
      </c>
      <c r="S2161" s="0" t="s">
        <v>4836</v>
      </c>
      <c r="T2161" s="0" t="s">
        <v>3604</v>
      </c>
      <c r="U2161" s="0" t="s">
        <v>3605</v>
      </c>
      <c r="V2161" s="0" t="s">
        <v>3606</v>
      </c>
      <c r="W2161" s="0" t="s">
        <v>3607</v>
      </c>
      <c r="X2161" s="0" t="s">
        <v>3608</v>
      </c>
      <c r="Y2161" s="0" t="s">
        <v>3605</v>
      </c>
      <c r="Z2161" s="0" t="s">
        <v>7273</v>
      </c>
      <c r="AA2161" s="0" t="s">
        <v>5862</v>
      </c>
      <c r="AB2161" s="0" t="s">
        <v>7274</v>
      </c>
      <c r="AC2161" s="0" t="s">
        <v>19</v>
      </c>
      <c r="AD2161" s="0" t="s">
        <v>19</v>
      </c>
      <c r="AE2161" s="0" t="s">
        <v>61</v>
      </c>
      <c r="AF2161" s="0" t="s">
        <v>22</v>
      </c>
      <c r="AG2161" s="0" t="s">
        <v>22</v>
      </c>
      <c r="AH2161" s="0" t="s">
        <v>22</v>
      </c>
      <c r="AI2161" s="0" t="s">
        <v>22</v>
      </c>
      <c r="AJ2161" s="0" t="s">
        <v>3622</v>
      </c>
      <c r="AK2161" s="0" t="s">
        <v>3622</v>
      </c>
    </row>
    <row customHeight="1" ht="11.25">
      <c r="A2162" s="0" t="s">
        <v>22</v>
      </c>
      <c r="B2162" s="0" t="s">
        <v>48</v>
      </c>
      <c r="C2162" s="0" t="s">
        <v>50</v>
      </c>
      <c r="D2162" s="0" t="s">
        <v>22</v>
      </c>
      <c r="E2162" s="0" t="s">
        <v>7271</v>
      </c>
      <c r="F2162" s="0" t="s">
        <v>1257</v>
      </c>
      <c r="G2162" s="0" t="s">
        <v>192</v>
      </c>
      <c r="H2162" s="0" t="s">
        <v>192</v>
      </c>
      <c r="I2162" s="0" t="s">
        <v>193</v>
      </c>
      <c r="J2162" s="0" t="s">
        <v>4835</v>
      </c>
      <c r="K2162" s="0" t="s">
        <v>4836</v>
      </c>
      <c r="L2162" s="0" t="s">
        <v>7272</v>
      </c>
      <c r="M2162" s="0" t="s">
        <v>976</v>
      </c>
      <c r="N2162" s="0" t="s">
        <v>98</v>
      </c>
      <c r="O2162" s="0" t="s">
        <v>192</v>
      </c>
      <c r="P2162" s="0" t="s">
        <v>192</v>
      </c>
      <c r="Q2162" s="0" t="s">
        <v>193</v>
      </c>
      <c r="R2162" s="0" t="s">
        <v>4835</v>
      </c>
      <c r="S2162" s="0" t="s">
        <v>4836</v>
      </c>
      <c r="T2162" s="0" t="s">
        <v>3604</v>
      </c>
      <c r="U2162" s="0" t="s">
        <v>3605</v>
      </c>
      <c r="V2162" s="0" t="s">
        <v>3606</v>
      </c>
      <c r="W2162" s="0" t="s">
        <v>3607</v>
      </c>
      <c r="X2162" s="0" t="s">
        <v>3608</v>
      </c>
      <c r="Y2162" s="0" t="s">
        <v>3605</v>
      </c>
      <c r="Z2162" s="0" t="s">
        <v>7273</v>
      </c>
      <c r="AA2162" s="0" t="s">
        <v>5862</v>
      </c>
      <c r="AB2162" s="0" t="s">
        <v>7274</v>
      </c>
      <c r="AC2162" s="0" t="s">
        <v>19</v>
      </c>
      <c r="AD2162" s="0" t="s">
        <v>19</v>
      </c>
      <c r="AE2162" s="0" t="s">
        <v>61</v>
      </c>
      <c r="AF2162" s="0" t="s">
        <v>22</v>
      </c>
      <c r="AG2162" s="0" t="s">
        <v>22</v>
      </c>
      <c r="AH2162" s="0" t="s">
        <v>22</v>
      </c>
      <c r="AI2162" s="0" t="s">
        <v>22</v>
      </c>
      <c r="AJ2162" s="0" t="s">
        <v>3622</v>
      </c>
      <c r="AK2162" s="0" t="s">
        <v>3622</v>
      </c>
    </row>
    <row customHeight="1" ht="11.25">
      <c r="A2163" s="0" t="s">
        <v>22</v>
      </c>
      <c r="B2163" s="0" t="s">
        <v>48</v>
      </c>
      <c r="C2163" s="0" t="s">
        <v>50</v>
      </c>
      <c r="D2163" s="0" t="s">
        <v>22</v>
      </c>
      <c r="E2163" s="0" t="s">
        <v>7275</v>
      </c>
      <c r="F2163" s="0" t="s">
        <v>1257</v>
      </c>
      <c r="G2163" s="0" t="s">
        <v>192</v>
      </c>
      <c r="H2163" s="0" t="s">
        <v>192</v>
      </c>
      <c r="I2163" s="0" t="s">
        <v>193</v>
      </c>
      <c r="J2163" s="0" t="s">
        <v>4835</v>
      </c>
      <c r="K2163" s="0" t="s">
        <v>4836</v>
      </c>
      <c r="L2163" s="0" t="s">
        <v>7272</v>
      </c>
      <c r="M2163" s="0" t="s">
        <v>976</v>
      </c>
      <c r="N2163" s="0" t="s">
        <v>98</v>
      </c>
      <c r="O2163" s="0" t="s">
        <v>192</v>
      </c>
      <c r="P2163" s="0" t="s">
        <v>192</v>
      </c>
      <c r="Q2163" s="0" t="s">
        <v>193</v>
      </c>
      <c r="R2163" s="0" t="s">
        <v>4835</v>
      </c>
      <c r="S2163" s="0" t="s">
        <v>4836</v>
      </c>
      <c r="T2163" s="0" t="s">
        <v>3604</v>
      </c>
      <c r="U2163" s="0" t="s">
        <v>3605</v>
      </c>
      <c r="V2163" s="0" t="s">
        <v>3606</v>
      </c>
      <c r="W2163" s="0" t="s">
        <v>3607</v>
      </c>
      <c r="X2163" s="0" t="s">
        <v>3608</v>
      </c>
      <c r="Y2163" s="0" t="s">
        <v>3605</v>
      </c>
      <c r="Z2163" s="0" t="s">
        <v>7276</v>
      </c>
      <c r="AA2163" s="0" t="s">
        <v>5862</v>
      </c>
      <c r="AB2163" s="0" t="s">
        <v>7277</v>
      </c>
      <c r="AC2163" s="0" t="s">
        <v>19</v>
      </c>
      <c r="AD2163" s="0" t="s">
        <v>19</v>
      </c>
      <c r="AE2163" s="0" t="s">
        <v>61</v>
      </c>
      <c r="AF2163" s="0" t="s">
        <v>22</v>
      </c>
      <c r="AG2163" s="0" t="s">
        <v>22</v>
      </c>
      <c r="AH2163" s="0" t="s">
        <v>22</v>
      </c>
      <c r="AI2163" s="0" t="s">
        <v>22</v>
      </c>
      <c r="AJ2163" s="0" t="s">
        <v>3622</v>
      </c>
      <c r="AK2163" s="0" t="s">
        <v>3622</v>
      </c>
    </row>
    <row customHeight="1" ht="11.25">
      <c r="A2164" s="0" t="s">
        <v>22</v>
      </c>
      <c r="B2164" s="0" t="s">
        <v>48</v>
      </c>
      <c r="C2164" s="0" t="s">
        <v>50</v>
      </c>
      <c r="D2164" s="0" t="s">
        <v>22</v>
      </c>
      <c r="E2164" s="0" t="s">
        <v>7275</v>
      </c>
      <c r="F2164" s="0" t="s">
        <v>1257</v>
      </c>
      <c r="G2164" s="0" t="s">
        <v>192</v>
      </c>
      <c r="H2164" s="0" t="s">
        <v>192</v>
      </c>
      <c r="I2164" s="0" t="s">
        <v>193</v>
      </c>
      <c r="J2164" s="0" t="s">
        <v>4835</v>
      </c>
      <c r="K2164" s="0" t="s">
        <v>4836</v>
      </c>
      <c r="L2164" s="0" t="s">
        <v>7272</v>
      </c>
      <c r="M2164" s="0" t="s">
        <v>976</v>
      </c>
      <c r="N2164" s="0" t="s">
        <v>98</v>
      </c>
      <c r="O2164" s="0" t="s">
        <v>192</v>
      </c>
      <c r="P2164" s="0" t="s">
        <v>192</v>
      </c>
      <c r="Q2164" s="0" t="s">
        <v>193</v>
      </c>
      <c r="R2164" s="0" t="s">
        <v>4835</v>
      </c>
      <c r="S2164" s="0" t="s">
        <v>4836</v>
      </c>
      <c r="T2164" s="0" t="s">
        <v>3604</v>
      </c>
      <c r="U2164" s="0" t="s">
        <v>3605</v>
      </c>
      <c r="V2164" s="0" t="s">
        <v>3606</v>
      </c>
      <c r="W2164" s="0" t="s">
        <v>3607</v>
      </c>
      <c r="X2164" s="0" t="s">
        <v>3608</v>
      </c>
      <c r="Y2164" s="0" t="s">
        <v>3605</v>
      </c>
      <c r="Z2164" s="0" t="s">
        <v>7276</v>
      </c>
      <c r="AA2164" s="0" t="s">
        <v>5862</v>
      </c>
      <c r="AB2164" s="0" t="s">
        <v>7277</v>
      </c>
      <c r="AC2164" s="0" t="s">
        <v>19</v>
      </c>
      <c r="AD2164" s="0" t="s">
        <v>19</v>
      </c>
      <c r="AE2164" s="0" t="s">
        <v>61</v>
      </c>
      <c r="AF2164" s="0" t="s">
        <v>22</v>
      </c>
      <c r="AG2164" s="0" t="s">
        <v>22</v>
      </c>
      <c r="AH2164" s="0" t="s">
        <v>22</v>
      </c>
      <c r="AI2164" s="0" t="s">
        <v>22</v>
      </c>
      <c r="AJ2164" s="0" t="s">
        <v>3622</v>
      </c>
      <c r="AK2164" s="0" t="s">
        <v>3622</v>
      </c>
    </row>
    <row customHeight="1" ht="11.25">
      <c r="A2165" s="0" t="s">
        <v>22</v>
      </c>
      <c r="B2165" s="0" t="s">
        <v>48</v>
      </c>
      <c r="C2165" s="0" t="s">
        <v>50</v>
      </c>
      <c r="D2165" s="0" t="s">
        <v>22</v>
      </c>
      <c r="E2165" s="0" t="s">
        <v>7278</v>
      </c>
      <c r="F2165" s="0" t="s">
        <v>1257</v>
      </c>
      <c r="G2165" s="0" t="s">
        <v>192</v>
      </c>
      <c r="H2165" s="0" t="s">
        <v>192</v>
      </c>
      <c r="I2165" s="0" t="s">
        <v>193</v>
      </c>
      <c r="J2165" s="0" t="s">
        <v>4831</v>
      </c>
      <c r="K2165" s="0" t="s">
        <v>4832</v>
      </c>
      <c r="L2165" s="0" t="s">
        <v>5649</v>
      </c>
      <c r="M2165" s="0" t="s">
        <v>976</v>
      </c>
      <c r="N2165" s="0" t="s">
        <v>98</v>
      </c>
      <c r="O2165" s="0" t="s">
        <v>192</v>
      </c>
      <c r="P2165" s="0" t="s">
        <v>192</v>
      </c>
      <c r="Q2165" s="0" t="s">
        <v>193</v>
      </c>
      <c r="R2165" s="0" t="s">
        <v>4831</v>
      </c>
      <c r="S2165" s="0" t="s">
        <v>4832</v>
      </c>
      <c r="T2165" s="0" t="s">
        <v>3604</v>
      </c>
      <c r="U2165" s="0" t="s">
        <v>3605</v>
      </c>
      <c r="V2165" s="0" t="s">
        <v>3606</v>
      </c>
      <c r="W2165" s="0" t="s">
        <v>3607</v>
      </c>
      <c r="X2165" s="0" t="s">
        <v>3608</v>
      </c>
      <c r="Y2165" s="0" t="s">
        <v>3605</v>
      </c>
      <c r="Z2165" s="0" t="s">
        <v>7177</v>
      </c>
      <c r="AA2165" s="0" t="s">
        <v>7279</v>
      </c>
      <c r="AB2165" s="0" t="s">
        <v>7280</v>
      </c>
      <c r="AC2165" s="0" t="s">
        <v>19</v>
      </c>
      <c r="AD2165" s="0" t="s">
        <v>19</v>
      </c>
      <c r="AE2165" s="0" t="s">
        <v>61</v>
      </c>
      <c r="AF2165" s="0" t="s">
        <v>22</v>
      </c>
      <c r="AG2165" s="0" t="s">
        <v>22</v>
      </c>
      <c r="AH2165" s="0" t="s">
        <v>22</v>
      </c>
      <c r="AI2165" s="0" t="s">
        <v>22</v>
      </c>
      <c r="AJ2165" s="0" t="s">
        <v>3622</v>
      </c>
      <c r="AK2165" s="0" t="s">
        <v>3622</v>
      </c>
    </row>
    <row customHeight="1" ht="11.25">
      <c r="A2166" s="0" t="s">
        <v>22</v>
      </c>
      <c r="B2166" s="0" t="s">
        <v>48</v>
      </c>
      <c r="C2166" s="0" t="s">
        <v>50</v>
      </c>
      <c r="D2166" s="0" t="s">
        <v>22</v>
      </c>
      <c r="E2166" s="0" t="s">
        <v>7278</v>
      </c>
      <c r="F2166" s="0" t="s">
        <v>1257</v>
      </c>
      <c r="G2166" s="0" t="s">
        <v>192</v>
      </c>
      <c r="H2166" s="0" t="s">
        <v>192</v>
      </c>
      <c r="I2166" s="0" t="s">
        <v>193</v>
      </c>
      <c r="J2166" s="0" t="s">
        <v>4831</v>
      </c>
      <c r="K2166" s="0" t="s">
        <v>4832</v>
      </c>
      <c r="L2166" s="0" t="s">
        <v>5649</v>
      </c>
      <c r="M2166" s="0" t="s">
        <v>976</v>
      </c>
      <c r="N2166" s="0" t="s">
        <v>98</v>
      </c>
      <c r="O2166" s="0" t="s">
        <v>192</v>
      </c>
      <c r="P2166" s="0" t="s">
        <v>192</v>
      </c>
      <c r="Q2166" s="0" t="s">
        <v>193</v>
      </c>
      <c r="R2166" s="0" t="s">
        <v>4831</v>
      </c>
      <c r="S2166" s="0" t="s">
        <v>4832</v>
      </c>
      <c r="T2166" s="0" t="s">
        <v>3604</v>
      </c>
      <c r="U2166" s="0" t="s">
        <v>3605</v>
      </c>
      <c r="V2166" s="0" t="s">
        <v>3606</v>
      </c>
      <c r="W2166" s="0" t="s">
        <v>3607</v>
      </c>
      <c r="X2166" s="0" t="s">
        <v>3608</v>
      </c>
      <c r="Y2166" s="0" t="s">
        <v>3605</v>
      </c>
      <c r="Z2166" s="0" t="s">
        <v>7177</v>
      </c>
      <c r="AA2166" s="0" t="s">
        <v>7279</v>
      </c>
      <c r="AB2166" s="0" t="s">
        <v>7280</v>
      </c>
      <c r="AC2166" s="0" t="s">
        <v>19</v>
      </c>
      <c r="AD2166" s="0" t="s">
        <v>19</v>
      </c>
      <c r="AE2166" s="0" t="s">
        <v>61</v>
      </c>
      <c r="AF2166" s="0" t="s">
        <v>22</v>
      </c>
      <c r="AG2166" s="0" t="s">
        <v>22</v>
      </c>
      <c r="AH2166" s="0" t="s">
        <v>22</v>
      </c>
      <c r="AI2166" s="0" t="s">
        <v>22</v>
      </c>
      <c r="AJ2166" s="0" t="s">
        <v>3622</v>
      </c>
      <c r="AK2166" s="0" t="s">
        <v>3622</v>
      </c>
    </row>
    <row customHeight="1" ht="11.25">
      <c r="A2167" s="0" t="s">
        <v>22</v>
      </c>
      <c r="B2167" s="0" t="s">
        <v>48</v>
      </c>
      <c r="C2167" s="0" t="s">
        <v>50</v>
      </c>
      <c r="D2167" s="0" t="s">
        <v>22</v>
      </c>
      <c r="E2167" s="0" t="s">
        <v>7281</v>
      </c>
      <c r="F2167" s="0" t="s">
        <v>1257</v>
      </c>
      <c r="G2167" s="0" t="s">
        <v>192</v>
      </c>
      <c r="H2167" s="0" t="s">
        <v>192</v>
      </c>
      <c r="I2167" s="0" t="s">
        <v>193</v>
      </c>
      <c r="J2167" s="0" t="s">
        <v>5579</v>
      </c>
      <c r="K2167" s="0" t="s">
        <v>5580</v>
      </c>
      <c r="L2167" s="0" t="s">
        <v>5581</v>
      </c>
      <c r="M2167" s="0" t="s">
        <v>976</v>
      </c>
      <c r="N2167" s="0" t="s">
        <v>98</v>
      </c>
      <c r="O2167" s="0" t="s">
        <v>192</v>
      </c>
      <c r="P2167" s="0" t="s">
        <v>192</v>
      </c>
      <c r="Q2167" s="0" t="s">
        <v>193</v>
      </c>
      <c r="R2167" s="0" t="s">
        <v>5579</v>
      </c>
      <c r="S2167" s="0" t="s">
        <v>5580</v>
      </c>
      <c r="T2167" s="0" t="s">
        <v>3604</v>
      </c>
      <c r="U2167" s="0" t="s">
        <v>3605</v>
      </c>
      <c r="V2167" s="0" t="s">
        <v>3606</v>
      </c>
      <c r="W2167" s="0" t="s">
        <v>3607</v>
      </c>
      <c r="X2167" s="0" t="s">
        <v>3608</v>
      </c>
      <c r="Y2167" s="0" t="s">
        <v>3605</v>
      </c>
      <c r="Z2167" s="0" t="s">
        <v>7282</v>
      </c>
      <c r="AA2167" s="0" t="s">
        <v>7283</v>
      </c>
      <c r="AB2167" s="0" t="s">
        <v>7284</v>
      </c>
      <c r="AC2167" s="0" t="s">
        <v>19</v>
      </c>
      <c r="AD2167" s="0" t="s">
        <v>19</v>
      </c>
      <c r="AE2167" s="0" t="s">
        <v>61</v>
      </c>
      <c r="AF2167" s="0" t="s">
        <v>22</v>
      </c>
      <c r="AG2167" s="0" t="s">
        <v>22</v>
      </c>
      <c r="AH2167" s="0" t="s">
        <v>22</v>
      </c>
      <c r="AI2167" s="0" t="s">
        <v>22</v>
      </c>
      <c r="AJ2167" s="0" t="s">
        <v>3622</v>
      </c>
      <c r="AK2167" s="0" t="s">
        <v>3622</v>
      </c>
    </row>
    <row customHeight="1" ht="11.25">
      <c r="A2168" s="0" t="s">
        <v>22</v>
      </c>
      <c r="B2168" s="0" t="s">
        <v>48</v>
      </c>
      <c r="C2168" s="0" t="s">
        <v>50</v>
      </c>
      <c r="D2168" s="0" t="s">
        <v>22</v>
      </c>
      <c r="E2168" s="0" t="s">
        <v>7281</v>
      </c>
      <c r="F2168" s="0" t="s">
        <v>1257</v>
      </c>
      <c r="G2168" s="0" t="s">
        <v>192</v>
      </c>
      <c r="H2168" s="0" t="s">
        <v>192</v>
      </c>
      <c r="I2168" s="0" t="s">
        <v>193</v>
      </c>
      <c r="J2168" s="0" t="s">
        <v>5579</v>
      </c>
      <c r="K2168" s="0" t="s">
        <v>5580</v>
      </c>
      <c r="L2168" s="0" t="s">
        <v>5581</v>
      </c>
      <c r="M2168" s="0" t="s">
        <v>976</v>
      </c>
      <c r="N2168" s="0" t="s">
        <v>98</v>
      </c>
      <c r="O2168" s="0" t="s">
        <v>192</v>
      </c>
      <c r="P2168" s="0" t="s">
        <v>192</v>
      </c>
      <c r="Q2168" s="0" t="s">
        <v>193</v>
      </c>
      <c r="R2168" s="0" t="s">
        <v>5579</v>
      </c>
      <c r="S2168" s="0" t="s">
        <v>5580</v>
      </c>
      <c r="T2168" s="0" t="s">
        <v>3604</v>
      </c>
      <c r="U2168" s="0" t="s">
        <v>3605</v>
      </c>
      <c r="V2168" s="0" t="s">
        <v>3606</v>
      </c>
      <c r="W2168" s="0" t="s">
        <v>3607</v>
      </c>
      <c r="X2168" s="0" t="s">
        <v>3608</v>
      </c>
      <c r="Y2168" s="0" t="s">
        <v>3605</v>
      </c>
      <c r="Z2168" s="0" t="s">
        <v>7282</v>
      </c>
      <c r="AA2168" s="0" t="s">
        <v>7283</v>
      </c>
      <c r="AB2168" s="0" t="s">
        <v>7284</v>
      </c>
      <c r="AC2168" s="0" t="s">
        <v>19</v>
      </c>
      <c r="AD2168" s="0" t="s">
        <v>19</v>
      </c>
      <c r="AE2168" s="0" t="s">
        <v>61</v>
      </c>
      <c r="AF2168" s="0" t="s">
        <v>22</v>
      </c>
      <c r="AG2168" s="0" t="s">
        <v>22</v>
      </c>
      <c r="AH2168" s="0" t="s">
        <v>22</v>
      </c>
      <c r="AI2168" s="0" t="s">
        <v>22</v>
      </c>
      <c r="AJ2168" s="0" t="s">
        <v>3622</v>
      </c>
      <c r="AK2168" s="0" t="s">
        <v>3622</v>
      </c>
    </row>
    <row customHeight="1" ht="11.25">
      <c r="A2169" s="0" t="s">
        <v>22</v>
      </c>
      <c r="B2169" s="0" t="s">
        <v>48</v>
      </c>
      <c r="C2169" s="0" t="s">
        <v>50</v>
      </c>
      <c r="D2169" s="0" t="s">
        <v>22</v>
      </c>
      <c r="E2169" s="0" t="s">
        <v>7285</v>
      </c>
      <c r="F2169" s="0" t="s">
        <v>1257</v>
      </c>
      <c r="G2169" s="0" t="s">
        <v>192</v>
      </c>
      <c r="H2169" s="0" t="s">
        <v>192</v>
      </c>
      <c r="I2169" s="0" t="s">
        <v>193</v>
      </c>
      <c r="J2169" s="0" t="s">
        <v>7286</v>
      </c>
      <c r="K2169" s="0" t="s">
        <v>7287</v>
      </c>
      <c r="L2169" s="0" t="s">
        <v>7288</v>
      </c>
      <c r="M2169" s="0" t="s">
        <v>976</v>
      </c>
      <c r="N2169" s="0" t="s">
        <v>98</v>
      </c>
      <c r="O2169" s="0" t="s">
        <v>192</v>
      </c>
      <c r="P2169" s="0" t="s">
        <v>192</v>
      </c>
      <c r="Q2169" s="0" t="s">
        <v>193</v>
      </c>
      <c r="R2169" s="0" t="s">
        <v>7286</v>
      </c>
      <c r="S2169" s="0" t="s">
        <v>7287</v>
      </c>
      <c r="T2169" s="0" t="s">
        <v>3604</v>
      </c>
      <c r="U2169" s="0" t="s">
        <v>3605</v>
      </c>
      <c r="V2169" s="0" t="s">
        <v>3606</v>
      </c>
      <c r="W2169" s="0" t="s">
        <v>3607</v>
      </c>
      <c r="X2169" s="0" t="s">
        <v>3608</v>
      </c>
      <c r="Y2169" s="0" t="s">
        <v>3605</v>
      </c>
      <c r="Z2169" s="0" t="s">
        <v>7289</v>
      </c>
      <c r="AA2169" s="0" t="s">
        <v>5584</v>
      </c>
      <c r="AB2169" s="0" t="s">
        <v>7290</v>
      </c>
      <c r="AC2169" s="0" t="s">
        <v>19</v>
      </c>
      <c r="AD2169" s="0" t="s">
        <v>19</v>
      </c>
      <c r="AE2169" s="0" t="s">
        <v>61</v>
      </c>
      <c r="AF2169" s="0" t="s">
        <v>22</v>
      </c>
      <c r="AG2169" s="0" t="s">
        <v>22</v>
      </c>
      <c r="AH2169" s="0" t="s">
        <v>22</v>
      </c>
      <c r="AI2169" s="0" t="s">
        <v>22</v>
      </c>
      <c r="AJ2169" s="0" t="s">
        <v>3622</v>
      </c>
      <c r="AK2169" s="0" t="s">
        <v>3622</v>
      </c>
    </row>
    <row customHeight="1" ht="11.25">
      <c r="A2170" s="0" t="s">
        <v>22</v>
      </c>
      <c r="B2170" s="0" t="s">
        <v>48</v>
      </c>
      <c r="C2170" s="0" t="s">
        <v>50</v>
      </c>
      <c r="D2170" s="0" t="s">
        <v>22</v>
      </c>
      <c r="E2170" s="0" t="s">
        <v>7285</v>
      </c>
      <c r="F2170" s="0" t="s">
        <v>1257</v>
      </c>
      <c r="G2170" s="0" t="s">
        <v>192</v>
      </c>
      <c r="H2170" s="0" t="s">
        <v>192</v>
      </c>
      <c r="I2170" s="0" t="s">
        <v>193</v>
      </c>
      <c r="J2170" s="0" t="s">
        <v>7286</v>
      </c>
      <c r="K2170" s="0" t="s">
        <v>7287</v>
      </c>
      <c r="L2170" s="0" t="s">
        <v>7288</v>
      </c>
      <c r="M2170" s="0" t="s">
        <v>976</v>
      </c>
      <c r="N2170" s="0" t="s">
        <v>98</v>
      </c>
      <c r="O2170" s="0" t="s">
        <v>192</v>
      </c>
      <c r="P2170" s="0" t="s">
        <v>192</v>
      </c>
      <c r="Q2170" s="0" t="s">
        <v>193</v>
      </c>
      <c r="R2170" s="0" t="s">
        <v>7286</v>
      </c>
      <c r="S2170" s="0" t="s">
        <v>7287</v>
      </c>
      <c r="T2170" s="0" t="s">
        <v>3604</v>
      </c>
      <c r="U2170" s="0" t="s">
        <v>3605</v>
      </c>
      <c r="V2170" s="0" t="s">
        <v>3606</v>
      </c>
      <c r="W2170" s="0" t="s">
        <v>3607</v>
      </c>
      <c r="X2170" s="0" t="s">
        <v>3608</v>
      </c>
      <c r="Y2170" s="0" t="s">
        <v>3605</v>
      </c>
      <c r="Z2170" s="0" t="s">
        <v>7289</v>
      </c>
      <c r="AA2170" s="0" t="s">
        <v>5584</v>
      </c>
      <c r="AB2170" s="0" t="s">
        <v>7290</v>
      </c>
      <c r="AC2170" s="0" t="s">
        <v>19</v>
      </c>
      <c r="AD2170" s="0" t="s">
        <v>19</v>
      </c>
      <c r="AE2170" s="0" t="s">
        <v>61</v>
      </c>
      <c r="AF2170" s="0" t="s">
        <v>22</v>
      </c>
      <c r="AG2170" s="0" t="s">
        <v>22</v>
      </c>
      <c r="AH2170" s="0" t="s">
        <v>22</v>
      </c>
      <c r="AI2170" s="0" t="s">
        <v>22</v>
      </c>
      <c r="AJ2170" s="0" t="s">
        <v>3622</v>
      </c>
      <c r="AK2170" s="0" t="s">
        <v>3622</v>
      </c>
    </row>
    <row customHeight="1" ht="11.25">
      <c r="A2171" s="0" t="s">
        <v>22</v>
      </c>
      <c r="B2171" s="0" t="s">
        <v>48</v>
      </c>
      <c r="C2171" s="0" t="s">
        <v>50</v>
      </c>
      <c r="D2171" s="0" t="s">
        <v>22</v>
      </c>
      <c r="E2171" s="0" t="s">
        <v>7291</v>
      </c>
      <c r="F2171" s="0" t="s">
        <v>1257</v>
      </c>
      <c r="G2171" s="0" t="s">
        <v>192</v>
      </c>
      <c r="H2171" s="0" t="s">
        <v>192</v>
      </c>
      <c r="I2171" s="0" t="s">
        <v>193</v>
      </c>
      <c r="J2171" s="0" t="s">
        <v>7286</v>
      </c>
      <c r="K2171" s="0" t="s">
        <v>7287</v>
      </c>
      <c r="L2171" s="0" t="s">
        <v>7288</v>
      </c>
      <c r="M2171" s="0" t="s">
        <v>976</v>
      </c>
      <c r="N2171" s="0" t="s">
        <v>98</v>
      </c>
      <c r="O2171" s="0" t="s">
        <v>192</v>
      </c>
      <c r="P2171" s="0" t="s">
        <v>192</v>
      </c>
      <c r="Q2171" s="0" t="s">
        <v>193</v>
      </c>
      <c r="R2171" s="0" t="s">
        <v>7286</v>
      </c>
      <c r="S2171" s="0" t="s">
        <v>7287</v>
      </c>
      <c r="T2171" s="0" t="s">
        <v>3604</v>
      </c>
      <c r="U2171" s="0" t="s">
        <v>3605</v>
      </c>
      <c r="V2171" s="0" t="s">
        <v>3606</v>
      </c>
      <c r="W2171" s="0" t="s">
        <v>3607</v>
      </c>
      <c r="X2171" s="0" t="s">
        <v>3608</v>
      </c>
      <c r="Y2171" s="0" t="s">
        <v>3605</v>
      </c>
      <c r="Z2171" s="0" t="s">
        <v>7292</v>
      </c>
      <c r="AA2171" s="0" t="s">
        <v>7293</v>
      </c>
      <c r="AB2171" s="0" t="s">
        <v>7294</v>
      </c>
      <c r="AC2171" s="0" t="s">
        <v>19</v>
      </c>
      <c r="AD2171" s="0" t="s">
        <v>19</v>
      </c>
      <c r="AE2171" s="0" t="s">
        <v>61</v>
      </c>
      <c r="AF2171" s="0" t="s">
        <v>22</v>
      </c>
      <c r="AG2171" s="0" t="s">
        <v>22</v>
      </c>
      <c r="AH2171" s="0" t="s">
        <v>22</v>
      </c>
      <c r="AI2171" s="0" t="s">
        <v>22</v>
      </c>
      <c r="AJ2171" s="0" t="s">
        <v>3622</v>
      </c>
      <c r="AK2171" s="0" t="s">
        <v>3622</v>
      </c>
    </row>
    <row customHeight="1" ht="11.25">
      <c r="A2172" s="0" t="s">
        <v>22</v>
      </c>
      <c r="B2172" s="0" t="s">
        <v>48</v>
      </c>
      <c r="C2172" s="0" t="s">
        <v>50</v>
      </c>
      <c r="D2172" s="0" t="s">
        <v>22</v>
      </c>
      <c r="E2172" s="0" t="s">
        <v>7291</v>
      </c>
      <c r="F2172" s="0" t="s">
        <v>1257</v>
      </c>
      <c r="G2172" s="0" t="s">
        <v>192</v>
      </c>
      <c r="H2172" s="0" t="s">
        <v>192</v>
      </c>
      <c r="I2172" s="0" t="s">
        <v>193</v>
      </c>
      <c r="J2172" s="0" t="s">
        <v>7286</v>
      </c>
      <c r="K2172" s="0" t="s">
        <v>7287</v>
      </c>
      <c r="L2172" s="0" t="s">
        <v>7288</v>
      </c>
      <c r="M2172" s="0" t="s">
        <v>976</v>
      </c>
      <c r="N2172" s="0" t="s">
        <v>98</v>
      </c>
      <c r="O2172" s="0" t="s">
        <v>192</v>
      </c>
      <c r="P2172" s="0" t="s">
        <v>192</v>
      </c>
      <c r="Q2172" s="0" t="s">
        <v>193</v>
      </c>
      <c r="R2172" s="0" t="s">
        <v>7286</v>
      </c>
      <c r="S2172" s="0" t="s">
        <v>7287</v>
      </c>
      <c r="T2172" s="0" t="s">
        <v>3604</v>
      </c>
      <c r="U2172" s="0" t="s">
        <v>3605</v>
      </c>
      <c r="V2172" s="0" t="s">
        <v>3606</v>
      </c>
      <c r="W2172" s="0" t="s">
        <v>3607</v>
      </c>
      <c r="X2172" s="0" t="s">
        <v>3608</v>
      </c>
      <c r="Y2172" s="0" t="s">
        <v>3605</v>
      </c>
      <c r="Z2172" s="0" t="s">
        <v>7292</v>
      </c>
      <c r="AA2172" s="0" t="s">
        <v>7293</v>
      </c>
      <c r="AB2172" s="0" t="s">
        <v>7294</v>
      </c>
      <c r="AC2172" s="0" t="s">
        <v>19</v>
      </c>
      <c r="AD2172" s="0" t="s">
        <v>19</v>
      </c>
      <c r="AE2172" s="0" t="s">
        <v>61</v>
      </c>
      <c r="AF2172" s="0" t="s">
        <v>22</v>
      </c>
      <c r="AG2172" s="0" t="s">
        <v>22</v>
      </c>
      <c r="AH2172" s="0" t="s">
        <v>22</v>
      </c>
      <c r="AI2172" s="0" t="s">
        <v>22</v>
      </c>
      <c r="AJ2172" s="0" t="s">
        <v>3622</v>
      </c>
      <c r="AK2172" s="0" t="s">
        <v>3622</v>
      </c>
    </row>
    <row customHeight="1" ht="11.25">
      <c r="A2173" s="0" t="s">
        <v>22</v>
      </c>
      <c r="B2173" s="0" t="s">
        <v>48</v>
      </c>
      <c r="C2173" s="0" t="s">
        <v>50</v>
      </c>
      <c r="D2173" s="0" t="s">
        <v>22</v>
      </c>
      <c r="E2173" s="0" t="s">
        <v>7295</v>
      </c>
      <c r="F2173" s="0" t="s">
        <v>1257</v>
      </c>
      <c r="G2173" s="0" t="s">
        <v>192</v>
      </c>
      <c r="H2173" s="0" t="s">
        <v>192</v>
      </c>
      <c r="I2173" s="0" t="s">
        <v>193</v>
      </c>
      <c r="J2173" s="0" t="s">
        <v>6553</v>
      </c>
      <c r="K2173" s="0" t="s">
        <v>6554</v>
      </c>
      <c r="L2173" s="0" t="s">
        <v>6555</v>
      </c>
      <c r="M2173" s="0" t="s">
        <v>976</v>
      </c>
      <c r="N2173" s="0" t="s">
        <v>98</v>
      </c>
      <c r="O2173" s="0" t="s">
        <v>192</v>
      </c>
      <c r="P2173" s="0" t="s">
        <v>192</v>
      </c>
      <c r="Q2173" s="0" t="s">
        <v>193</v>
      </c>
      <c r="R2173" s="0" t="s">
        <v>6553</v>
      </c>
      <c r="S2173" s="0" t="s">
        <v>6554</v>
      </c>
      <c r="T2173" s="0" t="s">
        <v>3604</v>
      </c>
      <c r="U2173" s="0" t="s">
        <v>3605</v>
      </c>
      <c r="V2173" s="0" t="s">
        <v>3606</v>
      </c>
      <c r="W2173" s="0" t="s">
        <v>3607</v>
      </c>
      <c r="X2173" s="0" t="s">
        <v>3608</v>
      </c>
      <c r="Y2173" s="0" t="s">
        <v>3605</v>
      </c>
      <c r="Z2173" s="0" t="s">
        <v>7296</v>
      </c>
      <c r="AA2173" s="0" t="s">
        <v>7297</v>
      </c>
      <c r="AB2173" s="0" t="s">
        <v>7298</v>
      </c>
      <c r="AC2173" s="0" t="s">
        <v>19</v>
      </c>
      <c r="AD2173" s="0" t="s">
        <v>19</v>
      </c>
      <c r="AE2173" s="0" t="s">
        <v>61</v>
      </c>
      <c r="AF2173" s="0" t="s">
        <v>22</v>
      </c>
      <c r="AG2173" s="0" t="s">
        <v>22</v>
      </c>
      <c r="AH2173" s="0" t="s">
        <v>22</v>
      </c>
      <c r="AI2173" s="0" t="s">
        <v>22</v>
      </c>
      <c r="AJ2173" s="0" t="s">
        <v>3622</v>
      </c>
      <c r="AK2173" s="0" t="s">
        <v>3622</v>
      </c>
    </row>
    <row customHeight="1" ht="11.25">
      <c r="A2174" s="0" t="s">
        <v>22</v>
      </c>
      <c r="B2174" s="0" t="s">
        <v>48</v>
      </c>
      <c r="C2174" s="0" t="s">
        <v>50</v>
      </c>
      <c r="D2174" s="0" t="s">
        <v>22</v>
      </c>
      <c r="E2174" s="0" t="s">
        <v>7295</v>
      </c>
      <c r="F2174" s="0" t="s">
        <v>1257</v>
      </c>
      <c r="G2174" s="0" t="s">
        <v>192</v>
      </c>
      <c r="H2174" s="0" t="s">
        <v>192</v>
      </c>
      <c r="I2174" s="0" t="s">
        <v>193</v>
      </c>
      <c r="J2174" s="0" t="s">
        <v>6553</v>
      </c>
      <c r="K2174" s="0" t="s">
        <v>6554</v>
      </c>
      <c r="L2174" s="0" t="s">
        <v>6555</v>
      </c>
      <c r="M2174" s="0" t="s">
        <v>976</v>
      </c>
      <c r="N2174" s="0" t="s">
        <v>98</v>
      </c>
      <c r="O2174" s="0" t="s">
        <v>192</v>
      </c>
      <c r="P2174" s="0" t="s">
        <v>192</v>
      </c>
      <c r="Q2174" s="0" t="s">
        <v>193</v>
      </c>
      <c r="R2174" s="0" t="s">
        <v>6553</v>
      </c>
      <c r="S2174" s="0" t="s">
        <v>6554</v>
      </c>
      <c r="T2174" s="0" t="s">
        <v>3604</v>
      </c>
      <c r="U2174" s="0" t="s">
        <v>3605</v>
      </c>
      <c r="V2174" s="0" t="s">
        <v>3606</v>
      </c>
      <c r="W2174" s="0" t="s">
        <v>3607</v>
      </c>
      <c r="X2174" s="0" t="s">
        <v>3608</v>
      </c>
      <c r="Y2174" s="0" t="s">
        <v>3605</v>
      </c>
      <c r="Z2174" s="0" t="s">
        <v>7296</v>
      </c>
      <c r="AA2174" s="0" t="s">
        <v>7297</v>
      </c>
      <c r="AB2174" s="0" t="s">
        <v>7298</v>
      </c>
      <c r="AC2174" s="0" t="s">
        <v>19</v>
      </c>
      <c r="AD2174" s="0" t="s">
        <v>19</v>
      </c>
      <c r="AE2174" s="0" t="s">
        <v>61</v>
      </c>
      <c r="AF2174" s="0" t="s">
        <v>22</v>
      </c>
      <c r="AG2174" s="0" t="s">
        <v>22</v>
      </c>
      <c r="AH2174" s="0" t="s">
        <v>22</v>
      </c>
      <c r="AI2174" s="0" t="s">
        <v>22</v>
      </c>
      <c r="AJ2174" s="0" t="s">
        <v>3622</v>
      </c>
      <c r="AK2174" s="0" t="s">
        <v>3622</v>
      </c>
    </row>
    <row customHeight="1" ht="11.25">
      <c r="A2175" s="0" t="s">
        <v>22</v>
      </c>
      <c r="B2175" s="0" t="s">
        <v>48</v>
      </c>
      <c r="C2175" s="0" t="s">
        <v>50</v>
      </c>
      <c r="D2175" s="0" t="s">
        <v>22</v>
      </c>
      <c r="E2175" s="0" t="s">
        <v>7299</v>
      </c>
      <c r="F2175" s="0" t="s">
        <v>1257</v>
      </c>
      <c r="G2175" s="0" t="s">
        <v>1581</v>
      </c>
      <c r="H2175" s="0" t="s">
        <v>1581</v>
      </c>
      <c r="I2175" s="0" t="s">
        <v>1582</v>
      </c>
      <c r="J2175" s="0" t="s">
        <v>5371</v>
      </c>
      <c r="K2175" s="0" t="s">
        <v>5372</v>
      </c>
      <c r="L2175" s="0" t="s">
        <v>7272</v>
      </c>
      <c r="M2175" s="0" t="s">
        <v>976</v>
      </c>
      <c r="N2175" s="0" t="s">
        <v>98</v>
      </c>
      <c r="O2175" s="0" t="s">
        <v>1581</v>
      </c>
      <c r="P2175" s="0" t="s">
        <v>1581</v>
      </c>
      <c r="Q2175" s="0" t="s">
        <v>1582</v>
      </c>
      <c r="R2175" s="0" t="s">
        <v>5371</v>
      </c>
      <c r="S2175" s="0" t="s">
        <v>5372</v>
      </c>
      <c r="T2175" s="0" t="s">
        <v>3604</v>
      </c>
      <c r="U2175" s="0" t="s">
        <v>3605</v>
      </c>
      <c r="V2175" s="0" t="s">
        <v>3606</v>
      </c>
      <c r="W2175" s="0" t="s">
        <v>3607</v>
      </c>
      <c r="X2175" s="0" t="s">
        <v>3608</v>
      </c>
      <c r="Y2175" s="0" t="s">
        <v>3605</v>
      </c>
      <c r="Z2175" s="0" t="s">
        <v>7300</v>
      </c>
      <c r="AA2175" s="0" t="s">
        <v>7301</v>
      </c>
      <c r="AB2175" s="0" t="s">
        <v>7302</v>
      </c>
      <c r="AC2175" s="0" t="s">
        <v>19</v>
      </c>
      <c r="AD2175" s="0" t="s">
        <v>19</v>
      </c>
      <c r="AE2175" s="0" t="s">
        <v>61</v>
      </c>
      <c r="AF2175" s="0" t="s">
        <v>22</v>
      </c>
      <c r="AG2175" s="0" t="s">
        <v>22</v>
      </c>
      <c r="AH2175" s="0" t="s">
        <v>22</v>
      </c>
      <c r="AI2175" s="0" t="s">
        <v>22</v>
      </c>
      <c r="AJ2175" s="0" t="s">
        <v>3622</v>
      </c>
      <c r="AK2175" s="0" t="s">
        <v>3622</v>
      </c>
    </row>
    <row customHeight="1" ht="11.25">
      <c r="A2176" s="0" t="s">
        <v>22</v>
      </c>
      <c r="B2176" s="0" t="s">
        <v>48</v>
      </c>
      <c r="C2176" s="0" t="s">
        <v>50</v>
      </c>
      <c r="D2176" s="0" t="s">
        <v>22</v>
      </c>
      <c r="E2176" s="0" t="s">
        <v>7299</v>
      </c>
      <c r="F2176" s="0" t="s">
        <v>1257</v>
      </c>
      <c r="G2176" s="0" t="s">
        <v>110</v>
      </c>
      <c r="H2176" s="0" t="s">
        <v>110</v>
      </c>
      <c r="I2176" s="0" t="s">
        <v>111</v>
      </c>
      <c r="J2176" s="0" t="s">
        <v>5371</v>
      </c>
      <c r="K2176" s="0" t="s">
        <v>5378</v>
      </c>
      <c r="L2176" s="0" t="s">
        <v>7272</v>
      </c>
      <c r="M2176" s="0" t="s">
        <v>976</v>
      </c>
      <c r="N2176" s="0" t="s">
        <v>98</v>
      </c>
      <c r="O2176" s="0" t="s">
        <v>110</v>
      </c>
      <c r="P2176" s="0" t="s">
        <v>110</v>
      </c>
      <c r="Q2176" s="0" t="s">
        <v>111</v>
      </c>
      <c r="R2176" s="0" t="s">
        <v>5371</v>
      </c>
      <c r="S2176" s="0" t="s">
        <v>5378</v>
      </c>
      <c r="T2176" s="0" t="s">
        <v>3604</v>
      </c>
      <c r="U2176" s="0" t="s">
        <v>3605</v>
      </c>
      <c r="V2176" s="0" t="s">
        <v>3606</v>
      </c>
      <c r="W2176" s="0" t="s">
        <v>3607</v>
      </c>
      <c r="X2176" s="0" t="s">
        <v>3608</v>
      </c>
      <c r="Y2176" s="0" t="s">
        <v>3605</v>
      </c>
      <c r="Z2176" s="0" t="s">
        <v>7300</v>
      </c>
      <c r="AA2176" s="0" t="s">
        <v>7301</v>
      </c>
      <c r="AB2176" s="0" t="s">
        <v>7302</v>
      </c>
      <c r="AC2176" s="0" t="s">
        <v>19</v>
      </c>
      <c r="AD2176" s="0" t="s">
        <v>19</v>
      </c>
      <c r="AE2176" s="0" t="s">
        <v>61</v>
      </c>
      <c r="AF2176" s="0" t="s">
        <v>22</v>
      </c>
      <c r="AG2176" s="0" t="s">
        <v>22</v>
      </c>
      <c r="AH2176" s="0" t="s">
        <v>22</v>
      </c>
      <c r="AI2176" s="0" t="s">
        <v>22</v>
      </c>
      <c r="AJ2176" s="0" t="s">
        <v>3622</v>
      </c>
      <c r="AK2176" s="0" t="s">
        <v>3622</v>
      </c>
    </row>
    <row customHeight="1" ht="11.25">
      <c r="A2177" s="0" t="s">
        <v>22</v>
      </c>
      <c r="B2177" s="0" t="s">
        <v>48</v>
      </c>
      <c r="C2177" s="0" t="s">
        <v>50</v>
      </c>
      <c r="D2177" s="0" t="s">
        <v>22</v>
      </c>
      <c r="E2177" s="0" t="s">
        <v>7303</v>
      </c>
      <c r="F2177" s="0" t="s">
        <v>1257</v>
      </c>
      <c r="G2177" s="0" t="s">
        <v>148</v>
      </c>
      <c r="H2177" s="0" t="s">
        <v>148</v>
      </c>
      <c r="I2177" s="0" t="s">
        <v>149</v>
      </c>
      <c r="J2177" s="0" t="s">
        <v>5410</v>
      </c>
      <c r="K2177" s="0" t="s">
        <v>5411</v>
      </c>
      <c r="L2177" s="0" t="s">
        <v>5412</v>
      </c>
      <c r="M2177" s="0" t="s">
        <v>1261</v>
      </c>
      <c r="N2177" s="0" t="s">
        <v>98</v>
      </c>
      <c r="O2177" s="0" t="s">
        <v>148</v>
      </c>
      <c r="P2177" s="0" t="s">
        <v>148</v>
      </c>
      <c r="Q2177" s="0" t="s">
        <v>149</v>
      </c>
      <c r="R2177" s="0" t="s">
        <v>5410</v>
      </c>
      <c r="S2177" s="0" t="s">
        <v>5411</v>
      </c>
      <c r="T2177" s="0" t="s">
        <v>3604</v>
      </c>
      <c r="U2177" s="0" t="s">
        <v>3605</v>
      </c>
      <c r="V2177" s="0" t="s">
        <v>3606</v>
      </c>
      <c r="W2177" s="0" t="s">
        <v>3607</v>
      </c>
      <c r="X2177" s="0" t="s">
        <v>3608</v>
      </c>
      <c r="Y2177" s="0" t="s">
        <v>3605</v>
      </c>
      <c r="Z2177" s="0" t="s">
        <v>7304</v>
      </c>
      <c r="AA2177" s="0" t="s">
        <v>7305</v>
      </c>
      <c r="AB2177" s="0" t="s">
        <v>7306</v>
      </c>
      <c r="AC2177" s="0" t="s">
        <v>19</v>
      </c>
      <c r="AD2177" s="0" t="s">
        <v>19</v>
      </c>
      <c r="AE2177" s="0" t="s">
        <v>61</v>
      </c>
      <c r="AF2177" s="0" t="s">
        <v>22</v>
      </c>
      <c r="AG2177" s="0" t="s">
        <v>22</v>
      </c>
      <c r="AH2177" s="0" t="s">
        <v>22</v>
      </c>
      <c r="AI2177" s="0" t="s">
        <v>22</v>
      </c>
      <c r="AJ2177" s="0" t="s">
        <v>2221</v>
      </c>
      <c r="AK2177" s="0" t="s">
        <v>2221</v>
      </c>
    </row>
    <row customHeight="1" ht="11.25">
      <c r="A2178" s="0" t="s">
        <v>22</v>
      </c>
      <c r="B2178" s="0" t="s">
        <v>48</v>
      </c>
      <c r="C2178" s="0" t="s">
        <v>50</v>
      </c>
      <c r="D2178" s="0" t="s">
        <v>22</v>
      </c>
      <c r="E2178" s="0" t="s">
        <v>7303</v>
      </c>
      <c r="F2178" s="0" t="s">
        <v>1257</v>
      </c>
      <c r="G2178" s="0" t="s">
        <v>148</v>
      </c>
      <c r="H2178" s="0" t="s">
        <v>148</v>
      </c>
      <c r="I2178" s="0" t="s">
        <v>149</v>
      </c>
      <c r="J2178" s="0" t="s">
        <v>5410</v>
      </c>
      <c r="K2178" s="0" t="s">
        <v>5411</v>
      </c>
      <c r="L2178" s="0" t="s">
        <v>5412</v>
      </c>
      <c r="M2178" s="0" t="s">
        <v>1261</v>
      </c>
      <c r="N2178" s="0" t="s">
        <v>98</v>
      </c>
      <c r="O2178" s="0" t="s">
        <v>148</v>
      </c>
      <c r="P2178" s="0" t="s">
        <v>148</v>
      </c>
      <c r="Q2178" s="0" t="s">
        <v>149</v>
      </c>
      <c r="R2178" s="0" t="s">
        <v>5410</v>
      </c>
      <c r="S2178" s="0" t="s">
        <v>5411</v>
      </c>
      <c r="T2178" s="0" t="s">
        <v>3604</v>
      </c>
      <c r="U2178" s="0" t="s">
        <v>3605</v>
      </c>
      <c r="V2178" s="0" t="s">
        <v>3606</v>
      </c>
      <c r="W2178" s="0" t="s">
        <v>3607</v>
      </c>
      <c r="X2178" s="0" t="s">
        <v>3608</v>
      </c>
      <c r="Y2178" s="0" t="s">
        <v>3605</v>
      </c>
      <c r="Z2178" s="0" t="s">
        <v>7304</v>
      </c>
      <c r="AA2178" s="0" t="s">
        <v>7305</v>
      </c>
      <c r="AB2178" s="0" t="s">
        <v>7306</v>
      </c>
      <c r="AC2178" s="0" t="s">
        <v>19</v>
      </c>
      <c r="AD2178" s="0" t="s">
        <v>19</v>
      </c>
      <c r="AE2178" s="0" t="s">
        <v>61</v>
      </c>
      <c r="AF2178" s="0" t="s">
        <v>22</v>
      </c>
      <c r="AG2178" s="0" t="s">
        <v>22</v>
      </c>
      <c r="AH2178" s="0" t="s">
        <v>22</v>
      </c>
      <c r="AI2178" s="0" t="s">
        <v>22</v>
      </c>
      <c r="AJ2178" s="0" t="s">
        <v>2221</v>
      </c>
      <c r="AK2178" s="0" t="s">
        <v>2221</v>
      </c>
    </row>
    <row customHeight="1" ht="11.25">
      <c r="A2179" s="0" t="s">
        <v>22</v>
      </c>
      <c r="B2179" s="0" t="s">
        <v>48</v>
      </c>
      <c r="C2179" s="0" t="s">
        <v>50</v>
      </c>
      <c r="D2179" s="0" t="s">
        <v>22</v>
      </c>
      <c r="E2179" s="0" t="s">
        <v>7307</v>
      </c>
      <c r="F2179" s="0" t="s">
        <v>1257</v>
      </c>
      <c r="G2179" s="0" t="s">
        <v>3552</v>
      </c>
      <c r="H2179" s="0" t="s">
        <v>3552</v>
      </c>
      <c r="I2179" s="0" t="s">
        <v>3553</v>
      </c>
      <c r="J2179" s="0" t="s">
        <v>7308</v>
      </c>
      <c r="K2179" s="0" t="s">
        <v>7309</v>
      </c>
      <c r="L2179" s="0" t="s">
        <v>7310</v>
      </c>
      <c r="M2179" s="0" t="s">
        <v>976</v>
      </c>
      <c r="N2179" s="0" t="s">
        <v>98</v>
      </c>
      <c r="O2179" s="0" t="s">
        <v>3552</v>
      </c>
      <c r="P2179" s="0" t="s">
        <v>3552</v>
      </c>
      <c r="Q2179" s="0" t="s">
        <v>3553</v>
      </c>
      <c r="R2179" s="0" t="s">
        <v>7308</v>
      </c>
      <c r="S2179" s="0" t="s">
        <v>7309</v>
      </c>
      <c r="T2179" s="0" t="s">
        <v>3604</v>
      </c>
      <c r="U2179" s="0" t="s">
        <v>3605</v>
      </c>
      <c r="V2179" s="0" t="s">
        <v>3606</v>
      </c>
      <c r="W2179" s="0" t="s">
        <v>3607</v>
      </c>
      <c r="X2179" s="0" t="s">
        <v>3608</v>
      </c>
      <c r="Y2179" s="0" t="s">
        <v>3605</v>
      </c>
      <c r="Z2179" s="0" t="s">
        <v>7311</v>
      </c>
      <c r="AA2179" s="0" t="s">
        <v>7312</v>
      </c>
      <c r="AB2179" s="0" t="s">
        <v>7313</v>
      </c>
      <c r="AC2179" s="0" t="s">
        <v>19</v>
      </c>
      <c r="AD2179" s="0" t="s">
        <v>19</v>
      </c>
      <c r="AE2179" s="0" t="s">
        <v>61</v>
      </c>
      <c r="AF2179" s="0" t="s">
        <v>22</v>
      </c>
      <c r="AG2179" s="0" t="s">
        <v>22</v>
      </c>
      <c r="AH2179" s="0" t="s">
        <v>22</v>
      </c>
      <c r="AI2179" s="0" t="s">
        <v>22</v>
      </c>
      <c r="AJ2179" s="0" t="s">
        <v>3622</v>
      </c>
      <c r="AK2179" s="0" t="s">
        <v>3622</v>
      </c>
    </row>
    <row customHeight="1" ht="11.25">
      <c r="A2180" s="0" t="s">
        <v>22</v>
      </c>
      <c r="B2180" s="0" t="s">
        <v>48</v>
      </c>
      <c r="C2180" s="0" t="s">
        <v>50</v>
      </c>
      <c r="D2180" s="0" t="s">
        <v>22</v>
      </c>
      <c r="E2180" s="0" t="s">
        <v>7307</v>
      </c>
      <c r="F2180" s="0" t="s">
        <v>1257</v>
      </c>
      <c r="G2180" s="0" t="s">
        <v>175</v>
      </c>
      <c r="H2180" s="0" t="s">
        <v>175</v>
      </c>
      <c r="I2180" s="0" t="s">
        <v>176</v>
      </c>
      <c r="J2180" s="0" t="s">
        <v>7308</v>
      </c>
      <c r="K2180" s="0" t="s">
        <v>7314</v>
      </c>
      <c r="L2180" s="0" t="s">
        <v>7310</v>
      </c>
      <c r="M2180" s="0" t="s">
        <v>976</v>
      </c>
      <c r="N2180" s="0" t="s">
        <v>98</v>
      </c>
      <c r="O2180" s="0" t="s">
        <v>175</v>
      </c>
      <c r="P2180" s="0" t="s">
        <v>175</v>
      </c>
      <c r="Q2180" s="0" t="s">
        <v>176</v>
      </c>
      <c r="R2180" s="0" t="s">
        <v>7308</v>
      </c>
      <c r="S2180" s="0" t="s">
        <v>7314</v>
      </c>
      <c r="T2180" s="0" t="s">
        <v>3604</v>
      </c>
      <c r="U2180" s="0" t="s">
        <v>3605</v>
      </c>
      <c r="V2180" s="0" t="s">
        <v>3606</v>
      </c>
      <c r="W2180" s="0" t="s">
        <v>3607</v>
      </c>
      <c r="X2180" s="0" t="s">
        <v>3608</v>
      </c>
      <c r="Y2180" s="0" t="s">
        <v>3605</v>
      </c>
      <c r="Z2180" s="0" t="s">
        <v>7311</v>
      </c>
      <c r="AA2180" s="0" t="s">
        <v>7312</v>
      </c>
      <c r="AB2180" s="0" t="s">
        <v>7313</v>
      </c>
      <c r="AC2180" s="0" t="s">
        <v>19</v>
      </c>
      <c r="AD2180" s="0" t="s">
        <v>19</v>
      </c>
      <c r="AE2180" s="0" t="s">
        <v>61</v>
      </c>
      <c r="AF2180" s="0" t="s">
        <v>22</v>
      </c>
      <c r="AG2180" s="0" t="s">
        <v>22</v>
      </c>
      <c r="AH2180" s="0" t="s">
        <v>22</v>
      </c>
      <c r="AI2180" s="0" t="s">
        <v>22</v>
      </c>
      <c r="AJ2180" s="0" t="s">
        <v>3622</v>
      </c>
      <c r="AK2180" s="0" t="s">
        <v>3622</v>
      </c>
    </row>
    <row customHeight="1" ht="11.25">
      <c r="A2181" s="0" t="s">
        <v>22</v>
      </c>
      <c r="B2181" s="0" t="s">
        <v>48</v>
      </c>
      <c r="C2181" s="0" t="s">
        <v>50</v>
      </c>
      <c r="D2181" s="0" t="s">
        <v>22</v>
      </c>
      <c r="E2181" s="0" t="s">
        <v>7315</v>
      </c>
      <c r="F2181" s="0" t="s">
        <v>1257</v>
      </c>
      <c r="G2181" s="0" t="s">
        <v>192</v>
      </c>
      <c r="H2181" s="0" t="s">
        <v>192</v>
      </c>
      <c r="I2181" s="0" t="s">
        <v>193</v>
      </c>
      <c r="J2181" s="0" t="s">
        <v>7316</v>
      </c>
      <c r="K2181" s="0" t="s">
        <v>7317</v>
      </c>
      <c r="L2181" s="0" t="s">
        <v>7318</v>
      </c>
      <c r="M2181" s="0" t="s">
        <v>976</v>
      </c>
      <c r="N2181" s="0" t="s">
        <v>98</v>
      </c>
      <c r="O2181" s="0" t="s">
        <v>192</v>
      </c>
      <c r="P2181" s="0" t="s">
        <v>192</v>
      </c>
      <c r="Q2181" s="0" t="s">
        <v>193</v>
      </c>
      <c r="R2181" s="0" t="s">
        <v>7316</v>
      </c>
      <c r="S2181" s="0" t="s">
        <v>7317</v>
      </c>
      <c r="T2181" s="0" t="s">
        <v>3604</v>
      </c>
      <c r="U2181" s="0" t="s">
        <v>3605</v>
      </c>
      <c r="V2181" s="0" t="s">
        <v>3606</v>
      </c>
      <c r="W2181" s="0" t="s">
        <v>3607</v>
      </c>
      <c r="X2181" s="0" t="s">
        <v>3608</v>
      </c>
      <c r="Y2181" s="0" t="s">
        <v>3605</v>
      </c>
      <c r="Z2181" s="0" t="s">
        <v>7128</v>
      </c>
      <c r="AA2181" s="0" t="s">
        <v>7319</v>
      </c>
      <c r="AB2181" s="0" t="s">
        <v>7320</v>
      </c>
      <c r="AC2181" s="0" t="s">
        <v>19</v>
      </c>
      <c r="AD2181" s="0" t="s">
        <v>19</v>
      </c>
      <c r="AE2181" s="0" t="s">
        <v>61</v>
      </c>
      <c r="AF2181" s="0" t="s">
        <v>22</v>
      </c>
      <c r="AG2181" s="0" t="s">
        <v>22</v>
      </c>
      <c r="AH2181" s="0" t="s">
        <v>22</v>
      </c>
      <c r="AI2181" s="0" t="s">
        <v>22</v>
      </c>
      <c r="AJ2181" s="0" t="s">
        <v>3622</v>
      </c>
      <c r="AK2181" s="0" t="s">
        <v>3622</v>
      </c>
    </row>
    <row customHeight="1" ht="11.25">
      <c r="A2182" s="0" t="s">
        <v>22</v>
      </c>
      <c r="B2182" s="0" t="s">
        <v>48</v>
      </c>
      <c r="C2182" s="0" t="s">
        <v>50</v>
      </c>
      <c r="D2182" s="0" t="s">
        <v>22</v>
      </c>
      <c r="E2182" s="0" t="s">
        <v>7315</v>
      </c>
      <c r="F2182" s="0" t="s">
        <v>1257</v>
      </c>
      <c r="G2182" s="0" t="s">
        <v>192</v>
      </c>
      <c r="H2182" s="0" t="s">
        <v>192</v>
      </c>
      <c r="I2182" s="0" t="s">
        <v>193</v>
      </c>
      <c r="J2182" s="0" t="s">
        <v>7316</v>
      </c>
      <c r="K2182" s="0" t="s">
        <v>7317</v>
      </c>
      <c r="L2182" s="0" t="s">
        <v>7318</v>
      </c>
      <c r="M2182" s="0" t="s">
        <v>976</v>
      </c>
      <c r="N2182" s="0" t="s">
        <v>98</v>
      </c>
      <c r="O2182" s="0" t="s">
        <v>192</v>
      </c>
      <c r="P2182" s="0" t="s">
        <v>192</v>
      </c>
      <c r="Q2182" s="0" t="s">
        <v>193</v>
      </c>
      <c r="R2182" s="0" t="s">
        <v>7316</v>
      </c>
      <c r="S2182" s="0" t="s">
        <v>7317</v>
      </c>
      <c r="T2182" s="0" t="s">
        <v>3604</v>
      </c>
      <c r="U2182" s="0" t="s">
        <v>3605</v>
      </c>
      <c r="V2182" s="0" t="s">
        <v>3606</v>
      </c>
      <c r="W2182" s="0" t="s">
        <v>3607</v>
      </c>
      <c r="X2182" s="0" t="s">
        <v>3608</v>
      </c>
      <c r="Y2182" s="0" t="s">
        <v>3605</v>
      </c>
      <c r="Z2182" s="0" t="s">
        <v>7128</v>
      </c>
      <c r="AA2182" s="0" t="s">
        <v>7319</v>
      </c>
      <c r="AB2182" s="0" t="s">
        <v>7320</v>
      </c>
      <c r="AC2182" s="0" t="s">
        <v>19</v>
      </c>
      <c r="AD2182" s="0" t="s">
        <v>19</v>
      </c>
      <c r="AE2182" s="0" t="s">
        <v>61</v>
      </c>
      <c r="AF2182" s="0" t="s">
        <v>22</v>
      </c>
      <c r="AG2182" s="0" t="s">
        <v>22</v>
      </c>
      <c r="AH2182" s="0" t="s">
        <v>22</v>
      </c>
      <c r="AI2182" s="0" t="s">
        <v>22</v>
      </c>
      <c r="AJ2182" s="0" t="s">
        <v>3622</v>
      </c>
      <c r="AK2182" s="0" t="s">
        <v>3622</v>
      </c>
    </row>
    <row customHeight="1" ht="11.25">
      <c r="A2183" s="0" t="s">
        <v>22</v>
      </c>
      <c r="B2183" s="0" t="s">
        <v>48</v>
      </c>
      <c r="C2183" s="0" t="s">
        <v>50</v>
      </c>
      <c r="D2183" s="0" t="s">
        <v>22</v>
      </c>
      <c r="E2183" s="0" t="s">
        <v>7321</v>
      </c>
      <c r="F2183" s="0" t="s">
        <v>1257</v>
      </c>
      <c r="G2183" s="0" t="s">
        <v>192</v>
      </c>
      <c r="H2183" s="0" t="s">
        <v>192</v>
      </c>
      <c r="I2183" s="0" t="s">
        <v>193</v>
      </c>
      <c r="J2183" s="0" t="s">
        <v>7322</v>
      </c>
      <c r="K2183" s="0" t="s">
        <v>7323</v>
      </c>
      <c r="L2183" s="0" t="s">
        <v>7324</v>
      </c>
      <c r="M2183" s="0" t="s">
        <v>976</v>
      </c>
      <c r="N2183" s="0" t="s">
        <v>98</v>
      </c>
      <c r="O2183" s="0" t="s">
        <v>192</v>
      </c>
      <c r="P2183" s="0" t="s">
        <v>192</v>
      </c>
      <c r="Q2183" s="0" t="s">
        <v>193</v>
      </c>
      <c r="R2183" s="0" t="s">
        <v>7322</v>
      </c>
      <c r="S2183" s="0" t="s">
        <v>7323</v>
      </c>
      <c r="T2183" s="0" t="s">
        <v>3604</v>
      </c>
      <c r="U2183" s="0" t="s">
        <v>3605</v>
      </c>
      <c r="V2183" s="0" t="s">
        <v>3606</v>
      </c>
      <c r="W2183" s="0" t="s">
        <v>3607</v>
      </c>
      <c r="X2183" s="0" t="s">
        <v>3608</v>
      </c>
      <c r="Y2183" s="0" t="s">
        <v>3605</v>
      </c>
      <c r="Z2183" s="0" t="s">
        <v>7325</v>
      </c>
      <c r="AA2183" s="0" t="s">
        <v>5584</v>
      </c>
      <c r="AB2183" s="0" t="s">
        <v>7326</v>
      </c>
      <c r="AC2183" s="0" t="s">
        <v>19</v>
      </c>
      <c r="AD2183" s="0" t="s">
        <v>19</v>
      </c>
      <c r="AE2183" s="0" t="s">
        <v>61</v>
      </c>
      <c r="AF2183" s="0" t="s">
        <v>22</v>
      </c>
      <c r="AG2183" s="0" t="s">
        <v>22</v>
      </c>
      <c r="AH2183" s="0" t="s">
        <v>22</v>
      </c>
      <c r="AI2183" s="0" t="s">
        <v>22</v>
      </c>
      <c r="AJ2183" s="0" t="s">
        <v>3622</v>
      </c>
      <c r="AK2183" s="0" t="s">
        <v>3622</v>
      </c>
    </row>
    <row customHeight="1" ht="11.25">
      <c r="A2184" s="0" t="s">
        <v>22</v>
      </c>
      <c r="B2184" s="0" t="s">
        <v>48</v>
      </c>
      <c r="C2184" s="0" t="s">
        <v>50</v>
      </c>
      <c r="D2184" s="0" t="s">
        <v>22</v>
      </c>
      <c r="E2184" s="0" t="s">
        <v>7321</v>
      </c>
      <c r="F2184" s="0" t="s">
        <v>1257</v>
      </c>
      <c r="G2184" s="0" t="s">
        <v>192</v>
      </c>
      <c r="H2184" s="0" t="s">
        <v>192</v>
      </c>
      <c r="I2184" s="0" t="s">
        <v>193</v>
      </c>
      <c r="J2184" s="0" t="s">
        <v>7322</v>
      </c>
      <c r="K2184" s="0" t="s">
        <v>7323</v>
      </c>
      <c r="L2184" s="0" t="s">
        <v>7324</v>
      </c>
      <c r="M2184" s="0" t="s">
        <v>976</v>
      </c>
      <c r="N2184" s="0" t="s">
        <v>98</v>
      </c>
      <c r="O2184" s="0" t="s">
        <v>192</v>
      </c>
      <c r="P2184" s="0" t="s">
        <v>192</v>
      </c>
      <c r="Q2184" s="0" t="s">
        <v>193</v>
      </c>
      <c r="R2184" s="0" t="s">
        <v>7322</v>
      </c>
      <c r="S2184" s="0" t="s">
        <v>7323</v>
      </c>
      <c r="T2184" s="0" t="s">
        <v>3604</v>
      </c>
      <c r="U2184" s="0" t="s">
        <v>3605</v>
      </c>
      <c r="V2184" s="0" t="s">
        <v>3606</v>
      </c>
      <c r="W2184" s="0" t="s">
        <v>3607</v>
      </c>
      <c r="X2184" s="0" t="s">
        <v>3608</v>
      </c>
      <c r="Y2184" s="0" t="s">
        <v>3605</v>
      </c>
      <c r="Z2184" s="0" t="s">
        <v>7325</v>
      </c>
      <c r="AA2184" s="0" t="s">
        <v>5584</v>
      </c>
      <c r="AB2184" s="0" t="s">
        <v>7326</v>
      </c>
      <c r="AC2184" s="0" t="s">
        <v>19</v>
      </c>
      <c r="AD2184" s="0" t="s">
        <v>19</v>
      </c>
      <c r="AE2184" s="0" t="s">
        <v>61</v>
      </c>
      <c r="AF2184" s="0" t="s">
        <v>22</v>
      </c>
      <c r="AG2184" s="0" t="s">
        <v>22</v>
      </c>
      <c r="AH2184" s="0" t="s">
        <v>22</v>
      </c>
      <c r="AI2184" s="0" t="s">
        <v>22</v>
      </c>
      <c r="AJ2184" s="0" t="s">
        <v>3622</v>
      </c>
      <c r="AK2184" s="0" t="s">
        <v>3622</v>
      </c>
    </row>
    <row customHeight="1" ht="11.25">
      <c r="A2185" s="0" t="s">
        <v>22</v>
      </c>
      <c r="B2185" s="0" t="s">
        <v>48</v>
      </c>
      <c r="C2185" s="0" t="s">
        <v>50</v>
      </c>
      <c r="D2185" s="0" t="s">
        <v>22</v>
      </c>
      <c r="E2185" s="0" t="s">
        <v>7327</v>
      </c>
      <c r="F2185" s="0" t="s">
        <v>1306</v>
      </c>
      <c r="G2185" s="0" t="s">
        <v>1338</v>
      </c>
      <c r="H2185" s="0" t="s">
        <v>1338</v>
      </c>
      <c r="I2185" s="0" t="s">
        <v>1339</v>
      </c>
      <c r="J2185" s="0" t="s">
        <v>7262</v>
      </c>
      <c r="K2185" s="0" t="s">
        <v>7328</v>
      </c>
      <c r="L2185" s="0" t="s">
        <v>7329</v>
      </c>
      <c r="M2185" s="0" t="s">
        <v>7330</v>
      </c>
      <c r="N2185" s="0" t="s">
        <v>98</v>
      </c>
      <c r="O2185" s="0" t="s">
        <v>1338</v>
      </c>
      <c r="P2185" s="0" t="s">
        <v>1338</v>
      </c>
      <c r="Q2185" s="0" t="s">
        <v>1339</v>
      </c>
      <c r="R2185" s="0" t="s">
        <v>7262</v>
      </c>
      <c r="S2185" s="0" t="s">
        <v>7328</v>
      </c>
      <c r="T2185" s="0" t="s">
        <v>7239</v>
      </c>
      <c r="U2185" s="0" t="s">
        <v>3738</v>
      </c>
      <c r="V2185" s="0" t="s">
        <v>7240</v>
      </c>
      <c r="W2185" s="0" t="s">
        <v>3607</v>
      </c>
      <c r="X2185" s="0" t="s">
        <v>3608</v>
      </c>
      <c r="Y2185" s="0" t="s">
        <v>3605</v>
      </c>
      <c r="Z2185" s="0" t="s">
        <v>1261</v>
      </c>
      <c r="AA2185" s="0" t="s">
        <v>7242</v>
      </c>
      <c r="AB2185" s="0" t="s">
        <v>7331</v>
      </c>
      <c r="AC2185" s="0" t="s">
        <v>61</v>
      </c>
      <c r="AD2185" s="0" t="s">
        <v>19</v>
      </c>
      <c r="AE2185" s="0" t="s">
        <v>61</v>
      </c>
      <c r="AF2185" s="0" t="s">
        <v>114</v>
      </c>
      <c r="AG2185" s="0" t="s">
        <v>114</v>
      </c>
      <c r="AH2185" s="0" t="s">
        <v>22</v>
      </c>
      <c r="AI2185" s="0" t="s">
        <v>22</v>
      </c>
      <c r="AJ2185" s="0" t="s">
        <v>114</v>
      </c>
      <c r="AK2185" s="0" t="s">
        <v>114</v>
      </c>
    </row>
    <row customHeight="1" ht="11.25">
      <c r="A2186" s="0" t="s">
        <v>22</v>
      </c>
      <c r="B2186" s="0" t="s">
        <v>48</v>
      </c>
      <c r="C2186" s="0" t="s">
        <v>50</v>
      </c>
      <c r="D2186" s="0" t="s">
        <v>22</v>
      </c>
      <c r="E2186" s="0" t="s">
        <v>7327</v>
      </c>
      <c r="F2186" s="0" t="s">
        <v>1306</v>
      </c>
      <c r="G2186" s="0" t="s">
        <v>1338</v>
      </c>
      <c r="H2186" s="0" t="s">
        <v>1338</v>
      </c>
      <c r="I2186" s="0" t="s">
        <v>1339</v>
      </c>
      <c r="J2186" s="0" t="s">
        <v>7262</v>
      </c>
      <c r="K2186" s="0" t="s">
        <v>7328</v>
      </c>
      <c r="L2186" s="0" t="s">
        <v>7332</v>
      </c>
      <c r="M2186" s="0" t="s">
        <v>7333</v>
      </c>
      <c r="N2186" s="0" t="s">
        <v>98</v>
      </c>
      <c r="O2186" s="0" t="s">
        <v>1338</v>
      </c>
      <c r="P2186" s="0" t="s">
        <v>1338</v>
      </c>
      <c r="Q2186" s="0" t="s">
        <v>1339</v>
      </c>
      <c r="R2186" s="0" t="s">
        <v>7262</v>
      </c>
      <c r="S2186" s="0" t="s">
        <v>7328</v>
      </c>
      <c r="T2186" s="0" t="s">
        <v>7239</v>
      </c>
      <c r="U2186" s="0" t="s">
        <v>3738</v>
      </c>
      <c r="V2186" s="0" t="s">
        <v>7240</v>
      </c>
      <c r="W2186" s="0" t="s">
        <v>3607</v>
      </c>
      <c r="X2186" s="0" t="s">
        <v>3608</v>
      </c>
      <c r="Y2186" s="0" t="s">
        <v>3605</v>
      </c>
      <c r="Z2186" s="0" t="s">
        <v>7334</v>
      </c>
      <c r="AA2186" s="0" t="s">
        <v>7242</v>
      </c>
      <c r="AB2186" s="0" t="s">
        <v>7335</v>
      </c>
      <c r="AC2186" s="0" t="s">
        <v>61</v>
      </c>
      <c r="AD2186" s="0" t="s">
        <v>19</v>
      </c>
      <c r="AE2186" s="0" t="s">
        <v>61</v>
      </c>
      <c r="AF2186" s="0" t="s">
        <v>117</v>
      </c>
      <c r="AG2186" s="0" t="s">
        <v>117</v>
      </c>
      <c r="AH2186" s="0" t="s">
        <v>22</v>
      </c>
      <c r="AI2186" s="0" t="s">
        <v>22</v>
      </c>
      <c r="AJ2186" s="0" t="s">
        <v>117</v>
      </c>
      <c r="AK2186" s="0" t="s">
        <v>117</v>
      </c>
    </row>
    <row customHeight="1" ht="11.25">
      <c r="A2187" s="0" t="s">
        <v>22</v>
      </c>
      <c r="B2187" s="0" t="s">
        <v>48</v>
      </c>
      <c r="C2187" s="0" t="s">
        <v>50</v>
      </c>
      <c r="D2187" s="0" t="s">
        <v>22</v>
      </c>
      <c r="E2187" s="0" t="s">
        <v>7327</v>
      </c>
      <c r="F2187" s="0" t="s">
        <v>1306</v>
      </c>
      <c r="G2187" s="0" t="s">
        <v>1338</v>
      </c>
      <c r="H2187" s="0" t="s">
        <v>1338</v>
      </c>
      <c r="I2187" s="0" t="s">
        <v>1339</v>
      </c>
      <c r="J2187" s="0" t="s">
        <v>4961</v>
      </c>
      <c r="K2187" s="0" t="s">
        <v>7336</v>
      </c>
      <c r="L2187" s="0" t="s">
        <v>7337</v>
      </c>
      <c r="M2187" s="0" t="s">
        <v>7338</v>
      </c>
      <c r="N2187" s="0" t="s">
        <v>98</v>
      </c>
      <c r="O2187" s="0" t="s">
        <v>1338</v>
      </c>
      <c r="P2187" s="0" t="s">
        <v>1338</v>
      </c>
      <c r="Q2187" s="0" t="s">
        <v>1339</v>
      </c>
      <c r="R2187" s="0" t="s">
        <v>4961</v>
      </c>
      <c r="S2187" s="0" t="s">
        <v>7336</v>
      </c>
      <c r="T2187" s="0" t="s">
        <v>7239</v>
      </c>
      <c r="U2187" s="0" t="s">
        <v>3738</v>
      </c>
      <c r="V2187" s="0" t="s">
        <v>7240</v>
      </c>
      <c r="W2187" s="0" t="s">
        <v>3607</v>
      </c>
      <c r="X2187" s="0" t="s">
        <v>3608</v>
      </c>
      <c r="Y2187" s="0" t="s">
        <v>3605</v>
      </c>
      <c r="Z2187" s="0" t="s">
        <v>7339</v>
      </c>
      <c r="AA2187" s="0" t="s">
        <v>7242</v>
      </c>
      <c r="AB2187" s="0" t="s">
        <v>7340</v>
      </c>
      <c r="AC2187" s="0" t="s">
        <v>61</v>
      </c>
      <c r="AD2187" s="0" t="s">
        <v>19</v>
      </c>
      <c r="AE2187" s="0" t="s">
        <v>61</v>
      </c>
      <c r="AF2187" s="0" t="s">
        <v>109</v>
      </c>
      <c r="AG2187" s="0" t="s">
        <v>109</v>
      </c>
      <c r="AH2187" s="0" t="s">
        <v>22</v>
      </c>
      <c r="AI2187" s="0" t="s">
        <v>22</v>
      </c>
      <c r="AJ2187" s="0" t="s">
        <v>109</v>
      </c>
      <c r="AK2187" s="0" t="s">
        <v>109</v>
      </c>
    </row>
    <row customHeight="1" ht="11.25">
      <c r="A2188" s="0" t="s">
        <v>22</v>
      </c>
      <c r="B2188" s="0" t="s">
        <v>48</v>
      </c>
      <c r="C2188" s="0" t="s">
        <v>50</v>
      </c>
      <c r="D2188" s="0" t="s">
        <v>22</v>
      </c>
      <c r="E2188" s="0" t="s">
        <v>7327</v>
      </c>
      <c r="F2188" s="0" t="s">
        <v>1306</v>
      </c>
      <c r="G2188" s="0" t="s">
        <v>1338</v>
      </c>
      <c r="H2188" s="0" t="s">
        <v>1338</v>
      </c>
      <c r="I2188" s="0" t="s">
        <v>1339</v>
      </c>
      <c r="J2188" s="0" t="s">
        <v>7341</v>
      </c>
      <c r="K2188" s="0" t="s">
        <v>7342</v>
      </c>
      <c r="L2188" s="0" t="s">
        <v>7343</v>
      </c>
      <c r="M2188" s="0" t="s">
        <v>7344</v>
      </c>
      <c r="N2188" s="0" t="s">
        <v>98</v>
      </c>
      <c r="O2188" s="0" t="s">
        <v>1338</v>
      </c>
      <c r="P2188" s="0" t="s">
        <v>1338</v>
      </c>
      <c r="Q2188" s="0" t="s">
        <v>1339</v>
      </c>
      <c r="R2188" s="0" t="s">
        <v>7341</v>
      </c>
      <c r="S2188" s="0" t="s">
        <v>7342</v>
      </c>
      <c r="T2188" s="0" t="s">
        <v>7239</v>
      </c>
      <c r="U2188" s="0" t="s">
        <v>3738</v>
      </c>
      <c r="V2188" s="0" t="s">
        <v>7240</v>
      </c>
      <c r="W2188" s="0" t="s">
        <v>3607</v>
      </c>
      <c r="X2188" s="0" t="s">
        <v>3608</v>
      </c>
      <c r="Y2188" s="0" t="s">
        <v>3605</v>
      </c>
      <c r="Z2188" s="0" t="s">
        <v>7345</v>
      </c>
      <c r="AA2188" s="0" t="s">
        <v>7242</v>
      </c>
      <c r="AB2188" s="0" t="s">
        <v>7346</v>
      </c>
      <c r="AC2188" s="0" t="s">
        <v>61</v>
      </c>
      <c r="AD2188" s="0" t="s">
        <v>19</v>
      </c>
      <c r="AE2188" s="0" t="s">
        <v>61</v>
      </c>
      <c r="AF2188" s="0" t="s">
        <v>117</v>
      </c>
      <c r="AG2188" s="0" t="s">
        <v>117</v>
      </c>
      <c r="AH2188" s="0" t="s">
        <v>22</v>
      </c>
      <c r="AI2188" s="0" t="s">
        <v>22</v>
      </c>
      <c r="AJ2188" s="0" t="s">
        <v>117</v>
      </c>
      <c r="AK2188" s="0" t="s">
        <v>117</v>
      </c>
    </row>
    <row customHeight="1" ht="11.25">
      <c r="A2189" s="0" t="s">
        <v>22</v>
      </c>
      <c r="B2189" s="0" t="s">
        <v>48</v>
      </c>
      <c r="C2189" s="0" t="s">
        <v>50</v>
      </c>
      <c r="D2189" s="0" t="s">
        <v>22</v>
      </c>
      <c r="E2189" s="0" t="s">
        <v>7327</v>
      </c>
      <c r="F2189" s="0" t="s">
        <v>1306</v>
      </c>
      <c r="G2189" s="0" t="s">
        <v>145</v>
      </c>
      <c r="H2189" s="0" t="s">
        <v>145</v>
      </c>
      <c r="I2189" s="0" t="s">
        <v>146</v>
      </c>
      <c r="J2189" s="0" t="s">
        <v>7262</v>
      </c>
      <c r="K2189" s="0" t="s">
        <v>7263</v>
      </c>
      <c r="L2189" s="0" t="s">
        <v>7329</v>
      </c>
      <c r="M2189" s="0" t="s">
        <v>7330</v>
      </c>
      <c r="N2189" s="0" t="s">
        <v>98</v>
      </c>
      <c r="O2189" s="0" t="s">
        <v>145</v>
      </c>
      <c r="P2189" s="0" t="s">
        <v>145</v>
      </c>
      <c r="Q2189" s="0" t="s">
        <v>146</v>
      </c>
      <c r="R2189" s="0" t="s">
        <v>7262</v>
      </c>
      <c r="S2189" s="0" t="s">
        <v>7263</v>
      </c>
      <c r="T2189" s="0" t="s">
        <v>7239</v>
      </c>
      <c r="U2189" s="0" t="s">
        <v>3738</v>
      </c>
      <c r="V2189" s="0" t="s">
        <v>7240</v>
      </c>
      <c r="W2189" s="0" t="s">
        <v>3607</v>
      </c>
      <c r="X2189" s="0" t="s">
        <v>3608</v>
      </c>
      <c r="Y2189" s="0" t="s">
        <v>3605</v>
      </c>
      <c r="Z2189" s="0" t="s">
        <v>1261</v>
      </c>
      <c r="AA2189" s="0" t="s">
        <v>7242</v>
      </c>
      <c r="AB2189" s="0" t="s">
        <v>7331</v>
      </c>
      <c r="AC2189" s="0" t="s">
        <v>61</v>
      </c>
      <c r="AD2189" s="0" t="s">
        <v>19</v>
      </c>
      <c r="AE2189" s="0" t="s">
        <v>61</v>
      </c>
      <c r="AF2189" s="0" t="s">
        <v>114</v>
      </c>
      <c r="AG2189" s="0" t="s">
        <v>114</v>
      </c>
      <c r="AH2189" s="0" t="s">
        <v>22</v>
      </c>
      <c r="AI2189" s="0" t="s">
        <v>22</v>
      </c>
      <c r="AJ2189" s="0" t="s">
        <v>114</v>
      </c>
      <c r="AK2189" s="0" t="s">
        <v>114</v>
      </c>
    </row>
    <row customHeight="1" ht="11.25">
      <c r="A2190" s="0" t="s">
        <v>22</v>
      </c>
      <c r="B2190" s="0" t="s">
        <v>48</v>
      </c>
      <c r="C2190" s="0" t="s">
        <v>50</v>
      </c>
      <c r="D2190" s="0" t="s">
        <v>22</v>
      </c>
      <c r="E2190" s="0" t="s">
        <v>7327</v>
      </c>
      <c r="F2190" s="0" t="s">
        <v>1306</v>
      </c>
      <c r="G2190" s="0" t="s">
        <v>145</v>
      </c>
      <c r="H2190" s="0" t="s">
        <v>145</v>
      </c>
      <c r="I2190" s="0" t="s">
        <v>146</v>
      </c>
      <c r="J2190" s="0" t="s">
        <v>7262</v>
      </c>
      <c r="K2190" s="0" t="s">
        <v>7263</v>
      </c>
      <c r="L2190" s="0" t="s">
        <v>7332</v>
      </c>
      <c r="M2190" s="0" t="s">
        <v>7333</v>
      </c>
      <c r="N2190" s="0" t="s">
        <v>98</v>
      </c>
      <c r="O2190" s="0" t="s">
        <v>145</v>
      </c>
      <c r="P2190" s="0" t="s">
        <v>145</v>
      </c>
      <c r="Q2190" s="0" t="s">
        <v>146</v>
      </c>
      <c r="R2190" s="0" t="s">
        <v>7262</v>
      </c>
      <c r="S2190" s="0" t="s">
        <v>7263</v>
      </c>
      <c r="T2190" s="0" t="s">
        <v>7239</v>
      </c>
      <c r="U2190" s="0" t="s">
        <v>3738</v>
      </c>
      <c r="V2190" s="0" t="s">
        <v>7240</v>
      </c>
      <c r="W2190" s="0" t="s">
        <v>3607</v>
      </c>
      <c r="X2190" s="0" t="s">
        <v>3608</v>
      </c>
      <c r="Y2190" s="0" t="s">
        <v>3605</v>
      </c>
      <c r="Z2190" s="0" t="s">
        <v>7334</v>
      </c>
      <c r="AA2190" s="0" t="s">
        <v>7242</v>
      </c>
      <c r="AB2190" s="0" t="s">
        <v>7335</v>
      </c>
      <c r="AC2190" s="0" t="s">
        <v>61</v>
      </c>
      <c r="AD2190" s="0" t="s">
        <v>19</v>
      </c>
      <c r="AE2190" s="0" t="s">
        <v>61</v>
      </c>
      <c r="AF2190" s="0" t="s">
        <v>117</v>
      </c>
      <c r="AG2190" s="0" t="s">
        <v>117</v>
      </c>
      <c r="AH2190" s="0" t="s">
        <v>22</v>
      </c>
      <c r="AI2190" s="0" t="s">
        <v>22</v>
      </c>
      <c r="AJ2190" s="0" t="s">
        <v>117</v>
      </c>
      <c r="AK2190" s="0" t="s">
        <v>117</v>
      </c>
    </row>
    <row customHeight="1" ht="11.25">
      <c r="A2191" s="0" t="s">
        <v>22</v>
      </c>
      <c r="B2191" s="0" t="s">
        <v>48</v>
      </c>
      <c r="C2191" s="0" t="s">
        <v>50</v>
      </c>
      <c r="D2191" s="0" t="s">
        <v>22</v>
      </c>
      <c r="E2191" s="0" t="s">
        <v>7327</v>
      </c>
      <c r="F2191" s="0" t="s">
        <v>1306</v>
      </c>
      <c r="G2191" s="0" t="s">
        <v>145</v>
      </c>
      <c r="H2191" s="0" t="s">
        <v>145</v>
      </c>
      <c r="I2191" s="0" t="s">
        <v>146</v>
      </c>
      <c r="J2191" s="0" t="s">
        <v>4961</v>
      </c>
      <c r="K2191" s="0" t="s">
        <v>7347</v>
      </c>
      <c r="L2191" s="0" t="s">
        <v>7337</v>
      </c>
      <c r="M2191" s="0" t="s">
        <v>7338</v>
      </c>
      <c r="N2191" s="0" t="s">
        <v>98</v>
      </c>
      <c r="O2191" s="0" t="s">
        <v>145</v>
      </c>
      <c r="P2191" s="0" t="s">
        <v>145</v>
      </c>
      <c r="Q2191" s="0" t="s">
        <v>146</v>
      </c>
      <c r="R2191" s="0" t="s">
        <v>4961</v>
      </c>
      <c r="S2191" s="0" t="s">
        <v>7347</v>
      </c>
      <c r="T2191" s="0" t="s">
        <v>7239</v>
      </c>
      <c r="U2191" s="0" t="s">
        <v>3738</v>
      </c>
      <c r="V2191" s="0" t="s">
        <v>7240</v>
      </c>
      <c r="W2191" s="0" t="s">
        <v>3607</v>
      </c>
      <c r="X2191" s="0" t="s">
        <v>3608</v>
      </c>
      <c r="Y2191" s="0" t="s">
        <v>3605</v>
      </c>
      <c r="Z2191" s="0" t="s">
        <v>7339</v>
      </c>
      <c r="AA2191" s="0" t="s">
        <v>7242</v>
      </c>
      <c r="AB2191" s="0" t="s">
        <v>7340</v>
      </c>
      <c r="AC2191" s="0" t="s">
        <v>61</v>
      </c>
      <c r="AD2191" s="0" t="s">
        <v>19</v>
      </c>
      <c r="AE2191" s="0" t="s">
        <v>61</v>
      </c>
      <c r="AF2191" s="0" t="s">
        <v>109</v>
      </c>
      <c r="AG2191" s="0" t="s">
        <v>109</v>
      </c>
      <c r="AH2191" s="0" t="s">
        <v>22</v>
      </c>
      <c r="AI2191" s="0" t="s">
        <v>22</v>
      </c>
      <c r="AJ2191" s="0" t="s">
        <v>109</v>
      </c>
      <c r="AK2191" s="0" t="s">
        <v>109</v>
      </c>
    </row>
    <row customHeight="1" ht="11.25">
      <c r="A2192" s="0" t="s">
        <v>22</v>
      </c>
      <c r="B2192" s="0" t="s">
        <v>48</v>
      </c>
      <c r="C2192" s="0" t="s">
        <v>50</v>
      </c>
      <c r="D2192" s="0" t="s">
        <v>22</v>
      </c>
      <c r="E2192" s="0" t="s">
        <v>7327</v>
      </c>
      <c r="F2192" s="0" t="s">
        <v>1306</v>
      </c>
      <c r="G2192" s="0" t="s">
        <v>145</v>
      </c>
      <c r="H2192" s="0" t="s">
        <v>145</v>
      </c>
      <c r="I2192" s="0" t="s">
        <v>146</v>
      </c>
      <c r="J2192" s="0" t="s">
        <v>7341</v>
      </c>
      <c r="K2192" s="0" t="s">
        <v>7348</v>
      </c>
      <c r="L2192" s="0" t="s">
        <v>7343</v>
      </c>
      <c r="M2192" s="0" t="s">
        <v>7344</v>
      </c>
      <c r="N2192" s="0" t="s">
        <v>98</v>
      </c>
      <c r="O2192" s="0" t="s">
        <v>145</v>
      </c>
      <c r="P2192" s="0" t="s">
        <v>145</v>
      </c>
      <c r="Q2192" s="0" t="s">
        <v>146</v>
      </c>
      <c r="R2192" s="0" t="s">
        <v>7341</v>
      </c>
      <c r="S2192" s="0" t="s">
        <v>7348</v>
      </c>
      <c r="T2192" s="0" t="s">
        <v>7239</v>
      </c>
      <c r="U2192" s="0" t="s">
        <v>3738</v>
      </c>
      <c r="V2192" s="0" t="s">
        <v>7240</v>
      </c>
      <c r="W2192" s="0" t="s">
        <v>3607</v>
      </c>
      <c r="X2192" s="0" t="s">
        <v>3608</v>
      </c>
      <c r="Y2192" s="0" t="s">
        <v>3605</v>
      </c>
      <c r="Z2192" s="0" t="s">
        <v>7345</v>
      </c>
      <c r="AA2192" s="0" t="s">
        <v>7242</v>
      </c>
      <c r="AB2192" s="0" t="s">
        <v>7346</v>
      </c>
      <c r="AC2192" s="0" t="s">
        <v>61</v>
      </c>
      <c r="AD2192" s="0" t="s">
        <v>19</v>
      </c>
      <c r="AE2192" s="0" t="s">
        <v>61</v>
      </c>
      <c r="AF2192" s="0" t="s">
        <v>117</v>
      </c>
      <c r="AG2192" s="0" t="s">
        <v>117</v>
      </c>
      <c r="AH2192" s="0" t="s">
        <v>22</v>
      </c>
      <c r="AI2192" s="0" t="s">
        <v>22</v>
      </c>
      <c r="AJ2192" s="0" t="s">
        <v>117</v>
      </c>
      <c r="AK2192" s="0" t="s">
        <v>117</v>
      </c>
    </row>
    <row customHeight="1" ht="11.25">
      <c r="A2193" s="0" t="s">
        <v>22</v>
      </c>
      <c r="B2193" s="0" t="s">
        <v>48</v>
      </c>
      <c r="C2193" s="0" t="s">
        <v>50</v>
      </c>
      <c r="D2193" s="0" t="s">
        <v>22</v>
      </c>
      <c r="E2193" s="0" t="s">
        <v>7349</v>
      </c>
      <c r="F2193" s="0" t="s">
        <v>1257</v>
      </c>
      <c r="G2193" s="0" t="s">
        <v>1581</v>
      </c>
      <c r="H2193" s="0" t="s">
        <v>1581</v>
      </c>
      <c r="I2193" s="0" t="s">
        <v>1582</v>
      </c>
      <c r="J2193" s="0" t="s">
        <v>6243</v>
      </c>
      <c r="K2193" s="0" t="s">
        <v>6244</v>
      </c>
      <c r="L2193" s="0" t="s">
        <v>7350</v>
      </c>
      <c r="M2193" s="0" t="s">
        <v>976</v>
      </c>
      <c r="N2193" s="0" t="s">
        <v>98</v>
      </c>
      <c r="O2193" s="0" t="s">
        <v>1581</v>
      </c>
      <c r="P2193" s="0" t="s">
        <v>1581</v>
      </c>
      <c r="Q2193" s="0" t="s">
        <v>1582</v>
      </c>
      <c r="R2193" s="0" t="s">
        <v>6243</v>
      </c>
      <c r="S2193" s="0" t="s">
        <v>6244</v>
      </c>
      <c r="T2193" s="0" t="s">
        <v>3604</v>
      </c>
      <c r="U2193" s="0" t="s">
        <v>3605</v>
      </c>
      <c r="V2193" s="0" t="s">
        <v>3606</v>
      </c>
      <c r="W2193" s="0" t="s">
        <v>3607</v>
      </c>
      <c r="X2193" s="0" t="s">
        <v>3608</v>
      </c>
      <c r="Y2193" s="0" t="s">
        <v>3605</v>
      </c>
      <c r="Z2193" s="0" t="s">
        <v>7351</v>
      </c>
      <c r="AA2193" s="0" t="s">
        <v>5584</v>
      </c>
      <c r="AB2193" s="0" t="s">
        <v>7352</v>
      </c>
      <c r="AC2193" s="0" t="s">
        <v>19</v>
      </c>
      <c r="AD2193" s="0" t="s">
        <v>19</v>
      </c>
      <c r="AE2193" s="0" t="s">
        <v>61</v>
      </c>
      <c r="AF2193" s="0" t="s">
        <v>22</v>
      </c>
      <c r="AG2193" s="0" t="s">
        <v>22</v>
      </c>
      <c r="AH2193" s="0" t="s">
        <v>22</v>
      </c>
      <c r="AI2193" s="0" t="s">
        <v>22</v>
      </c>
      <c r="AJ2193" s="0" t="s">
        <v>3622</v>
      </c>
      <c r="AK2193" s="0" t="s">
        <v>3622</v>
      </c>
    </row>
    <row customHeight="1" ht="11.25">
      <c r="A2194" s="0" t="s">
        <v>22</v>
      </c>
      <c r="B2194" s="0" t="s">
        <v>48</v>
      </c>
      <c r="C2194" s="0" t="s">
        <v>50</v>
      </c>
      <c r="D2194" s="0" t="s">
        <v>22</v>
      </c>
      <c r="E2194" s="0" t="s">
        <v>7349</v>
      </c>
      <c r="F2194" s="0" t="s">
        <v>1257</v>
      </c>
      <c r="G2194" s="0" t="s">
        <v>110</v>
      </c>
      <c r="H2194" s="0" t="s">
        <v>110</v>
      </c>
      <c r="I2194" s="0" t="s">
        <v>111</v>
      </c>
      <c r="J2194" s="0" t="s">
        <v>6243</v>
      </c>
      <c r="K2194" s="0" t="s">
        <v>6246</v>
      </c>
      <c r="L2194" s="0" t="s">
        <v>7350</v>
      </c>
      <c r="M2194" s="0" t="s">
        <v>976</v>
      </c>
      <c r="N2194" s="0" t="s">
        <v>98</v>
      </c>
      <c r="O2194" s="0" t="s">
        <v>110</v>
      </c>
      <c r="P2194" s="0" t="s">
        <v>110</v>
      </c>
      <c r="Q2194" s="0" t="s">
        <v>111</v>
      </c>
      <c r="R2194" s="0" t="s">
        <v>6243</v>
      </c>
      <c r="S2194" s="0" t="s">
        <v>6246</v>
      </c>
      <c r="T2194" s="0" t="s">
        <v>3604</v>
      </c>
      <c r="U2194" s="0" t="s">
        <v>3605</v>
      </c>
      <c r="V2194" s="0" t="s">
        <v>3606</v>
      </c>
      <c r="W2194" s="0" t="s">
        <v>3607</v>
      </c>
      <c r="X2194" s="0" t="s">
        <v>3608</v>
      </c>
      <c r="Y2194" s="0" t="s">
        <v>3605</v>
      </c>
      <c r="Z2194" s="0" t="s">
        <v>7351</v>
      </c>
      <c r="AA2194" s="0" t="s">
        <v>5584</v>
      </c>
      <c r="AB2194" s="0" t="s">
        <v>7352</v>
      </c>
      <c r="AC2194" s="0" t="s">
        <v>19</v>
      </c>
      <c r="AD2194" s="0" t="s">
        <v>19</v>
      </c>
      <c r="AE2194" s="0" t="s">
        <v>61</v>
      </c>
      <c r="AF2194" s="0" t="s">
        <v>22</v>
      </c>
      <c r="AG2194" s="0" t="s">
        <v>22</v>
      </c>
      <c r="AH2194" s="0" t="s">
        <v>22</v>
      </c>
      <c r="AI2194" s="0" t="s">
        <v>22</v>
      </c>
      <c r="AJ2194" s="0" t="s">
        <v>3622</v>
      </c>
      <c r="AK2194" s="0" t="s">
        <v>3622</v>
      </c>
    </row>
    <row customHeight="1" ht="11.25">
      <c r="A2195" s="0" t="s">
        <v>22</v>
      </c>
      <c r="B2195" s="0" t="s">
        <v>48</v>
      </c>
      <c r="C2195" s="0" t="s">
        <v>50</v>
      </c>
      <c r="D2195" s="0" t="s">
        <v>22</v>
      </c>
      <c r="E2195" s="0" t="s">
        <v>7353</v>
      </c>
      <c r="F2195" s="0" t="s">
        <v>1257</v>
      </c>
      <c r="G2195" s="0" t="s">
        <v>1581</v>
      </c>
      <c r="H2195" s="0" t="s">
        <v>1581</v>
      </c>
      <c r="I2195" s="0" t="s">
        <v>1582</v>
      </c>
      <c r="J2195" s="0" t="s">
        <v>6243</v>
      </c>
      <c r="K2195" s="0" t="s">
        <v>6244</v>
      </c>
      <c r="L2195" s="0" t="s">
        <v>7350</v>
      </c>
      <c r="M2195" s="0" t="s">
        <v>976</v>
      </c>
      <c r="N2195" s="0" t="s">
        <v>98</v>
      </c>
      <c r="O2195" s="0" t="s">
        <v>1581</v>
      </c>
      <c r="P2195" s="0" t="s">
        <v>1581</v>
      </c>
      <c r="Q2195" s="0" t="s">
        <v>1582</v>
      </c>
      <c r="R2195" s="0" t="s">
        <v>6243</v>
      </c>
      <c r="S2195" s="0" t="s">
        <v>6244</v>
      </c>
      <c r="T2195" s="0" t="s">
        <v>3604</v>
      </c>
      <c r="U2195" s="0" t="s">
        <v>3605</v>
      </c>
      <c r="V2195" s="0" t="s">
        <v>3606</v>
      </c>
      <c r="W2195" s="0" t="s">
        <v>3607</v>
      </c>
      <c r="X2195" s="0" t="s">
        <v>3608</v>
      </c>
      <c r="Y2195" s="0" t="s">
        <v>3605</v>
      </c>
      <c r="Z2195" s="0" t="s">
        <v>7351</v>
      </c>
      <c r="AA2195" s="0" t="s">
        <v>5584</v>
      </c>
      <c r="AB2195" s="0" t="s">
        <v>7354</v>
      </c>
      <c r="AC2195" s="0" t="s">
        <v>19</v>
      </c>
      <c r="AD2195" s="0" t="s">
        <v>19</v>
      </c>
      <c r="AE2195" s="0" t="s">
        <v>61</v>
      </c>
      <c r="AF2195" s="0" t="s">
        <v>22</v>
      </c>
      <c r="AG2195" s="0" t="s">
        <v>22</v>
      </c>
      <c r="AH2195" s="0" t="s">
        <v>22</v>
      </c>
      <c r="AI2195" s="0" t="s">
        <v>22</v>
      </c>
      <c r="AJ2195" s="0" t="s">
        <v>3622</v>
      </c>
      <c r="AK2195" s="0" t="s">
        <v>3622</v>
      </c>
    </row>
    <row customHeight="1" ht="11.25">
      <c r="A2196" s="0" t="s">
        <v>22</v>
      </c>
      <c r="B2196" s="0" t="s">
        <v>48</v>
      </c>
      <c r="C2196" s="0" t="s">
        <v>50</v>
      </c>
      <c r="D2196" s="0" t="s">
        <v>22</v>
      </c>
      <c r="E2196" s="0" t="s">
        <v>7353</v>
      </c>
      <c r="F2196" s="0" t="s">
        <v>1257</v>
      </c>
      <c r="G2196" s="0" t="s">
        <v>110</v>
      </c>
      <c r="H2196" s="0" t="s">
        <v>110</v>
      </c>
      <c r="I2196" s="0" t="s">
        <v>111</v>
      </c>
      <c r="J2196" s="0" t="s">
        <v>6243</v>
      </c>
      <c r="K2196" s="0" t="s">
        <v>6246</v>
      </c>
      <c r="L2196" s="0" t="s">
        <v>7350</v>
      </c>
      <c r="M2196" s="0" t="s">
        <v>976</v>
      </c>
      <c r="N2196" s="0" t="s">
        <v>98</v>
      </c>
      <c r="O2196" s="0" t="s">
        <v>110</v>
      </c>
      <c r="P2196" s="0" t="s">
        <v>110</v>
      </c>
      <c r="Q2196" s="0" t="s">
        <v>111</v>
      </c>
      <c r="R2196" s="0" t="s">
        <v>6243</v>
      </c>
      <c r="S2196" s="0" t="s">
        <v>6246</v>
      </c>
      <c r="T2196" s="0" t="s">
        <v>3604</v>
      </c>
      <c r="U2196" s="0" t="s">
        <v>3605</v>
      </c>
      <c r="V2196" s="0" t="s">
        <v>3606</v>
      </c>
      <c r="W2196" s="0" t="s">
        <v>3607</v>
      </c>
      <c r="X2196" s="0" t="s">
        <v>3608</v>
      </c>
      <c r="Y2196" s="0" t="s">
        <v>3605</v>
      </c>
      <c r="Z2196" s="0" t="s">
        <v>7351</v>
      </c>
      <c r="AA2196" s="0" t="s">
        <v>5584</v>
      </c>
      <c r="AB2196" s="0" t="s">
        <v>7354</v>
      </c>
      <c r="AC2196" s="0" t="s">
        <v>19</v>
      </c>
      <c r="AD2196" s="0" t="s">
        <v>19</v>
      </c>
      <c r="AE2196" s="0" t="s">
        <v>61</v>
      </c>
      <c r="AF2196" s="0" t="s">
        <v>22</v>
      </c>
      <c r="AG2196" s="0" t="s">
        <v>22</v>
      </c>
      <c r="AH2196" s="0" t="s">
        <v>22</v>
      </c>
      <c r="AI2196" s="0" t="s">
        <v>22</v>
      </c>
      <c r="AJ2196" s="0" t="s">
        <v>3622</v>
      </c>
      <c r="AK2196" s="0" t="s">
        <v>3622</v>
      </c>
    </row>
    <row customHeight="1" ht="11.25">
      <c r="A2197" s="0" t="s">
        <v>22</v>
      </c>
      <c r="B2197" s="0" t="s">
        <v>48</v>
      </c>
      <c r="C2197" s="0" t="s">
        <v>50</v>
      </c>
      <c r="D2197" s="0" t="s">
        <v>22</v>
      </c>
      <c r="E2197" s="0" t="s">
        <v>7355</v>
      </c>
      <c r="F2197" s="0" t="s">
        <v>1306</v>
      </c>
      <c r="G2197" s="0" t="s">
        <v>172</v>
      </c>
      <c r="H2197" s="0" t="s">
        <v>172</v>
      </c>
      <c r="I2197" s="0" t="s">
        <v>173</v>
      </c>
      <c r="J2197" s="0" t="s">
        <v>7356</v>
      </c>
      <c r="K2197" s="0" t="s">
        <v>7357</v>
      </c>
      <c r="L2197" s="0" t="s">
        <v>976</v>
      </c>
      <c r="M2197" s="0" t="s">
        <v>976</v>
      </c>
      <c r="N2197" s="0" t="s">
        <v>98</v>
      </c>
      <c r="O2197" s="0" t="s">
        <v>172</v>
      </c>
      <c r="P2197" s="0" t="s">
        <v>172</v>
      </c>
      <c r="Q2197" s="0" t="s">
        <v>173</v>
      </c>
      <c r="R2197" s="0" t="s">
        <v>7356</v>
      </c>
      <c r="S2197" s="0" t="s">
        <v>7357</v>
      </c>
      <c r="T2197" s="0" t="s">
        <v>3604</v>
      </c>
      <c r="U2197" s="0" t="s">
        <v>3707</v>
      </c>
      <c r="V2197" s="0" t="s">
        <v>3726</v>
      </c>
      <c r="W2197" s="0" t="s">
        <v>3607</v>
      </c>
      <c r="X2197" s="0" t="s">
        <v>3608</v>
      </c>
      <c r="Y2197" s="0" t="s">
        <v>3605</v>
      </c>
      <c r="Z2197" s="0" t="s">
        <v>7358</v>
      </c>
      <c r="AA2197" s="0" t="s">
        <v>7359</v>
      </c>
      <c r="AB2197" s="0" t="s">
        <v>7360</v>
      </c>
      <c r="AC2197" s="0" t="s">
        <v>61</v>
      </c>
      <c r="AD2197" s="0" t="s">
        <v>19</v>
      </c>
      <c r="AE2197" s="0" t="s">
        <v>61</v>
      </c>
      <c r="AF2197" s="0" t="s">
        <v>950</v>
      </c>
      <c r="AG2197" s="0" t="s">
        <v>950</v>
      </c>
      <c r="AH2197" s="0" t="s">
        <v>22</v>
      </c>
      <c r="AI2197" s="0" t="s">
        <v>22</v>
      </c>
      <c r="AJ2197" s="0" t="s">
        <v>4691</v>
      </c>
      <c r="AK2197" s="0" t="s">
        <v>3712</v>
      </c>
    </row>
    <row customHeight="1" ht="11.25">
      <c r="A2198" s="0" t="s">
        <v>22</v>
      </c>
      <c r="B2198" s="0" t="s">
        <v>48</v>
      </c>
      <c r="C2198" s="0" t="s">
        <v>50</v>
      </c>
      <c r="D2198" s="0" t="s">
        <v>22</v>
      </c>
      <c r="E2198" s="0" t="s">
        <v>7355</v>
      </c>
      <c r="F2198" s="0" t="s">
        <v>1306</v>
      </c>
      <c r="G2198" s="0" t="s">
        <v>172</v>
      </c>
      <c r="H2198" s="0" t="s">
        <v>172</v>
      </c>
      <c r="I2198" s="0" t="s">
        <v>173</v>
      </c>
      <c r="J2198" s="0" t="s">
        <v>7356</v>
      </c>
      <c r="K2198" s="0" t="s">
        <v>7357</v>
      </c>
      <c r="L2198" s="0" t="s">
        <v>976</v>
      </c>
      <c r="M2198" s="0" t="s">
        <v>976</v>
      </c>
      <c r="N2198" s="0" t="s">
        <v>98</v>
      </c>
      <c r="O2198" s="0" t="s">
        <v>172</v>
      </c>
      <c r="P2198" s="0" t="s">
        <v>172</v>
      </c>
      <c r="Q2198" s="0" t="s">
        <v>173</v>
      </c>
      <c r="R2198" s="0" t="s">
        <v>7356</v>
      </c>
      <c r="S2198" s="0" t="s">
        <v>7357</v>
      </c>
      <c r="T2198" s="0" t="s">
        <v>3604</v>
      </c>
      <c r="U2198" s="0" t="s">
        <v>3707</v>
      </c>
      <c r="V2198" s="0" t="s">
        <v>3726</v>
      </c>
      <c r="W2198" s="0" t="s">
        <v>3607</v>
      </c>
      <c r="X2198" s="0" t="s">
        <v>3608</v>
      </c>
      <c r="Y2198" s="0" t="s">
        <v>3605</v>
      </c>
      <c r="Z2198" s="0" t="s">
        <v>7358</v>
      </c>
      <c r="AA2198" s="0" t="s">
        <v>7359</v>
      </c>
      <c r="AB2198" s="0" t="s">
        <v>7360</v>
      </c>
      <c r="AC2198" s="0" t="s">
        <v>61</v>
      </c>
      <c r="AD2198" s="0" t="s">
        <v>19</v>
      </c>
      <c r="AE2198" s="0" t="s">
        <v>61</v>
      </c>
      <c r="AF2198" s="0" t="s">
        <v>950</v>
      </c>
      <c r="AG2198" s="0" t="s">
        <v>950</v>
      </c>
      <c r="AH2198" s="0" t="s">
        <v>22</v>
      </c>
      <c r="AI2198" s="0" t="s">
        <v>22</v>
      </c>
      <c r="AJ2198" s="0" t="s">
        <v>4691</v>
      </c>
      <c r="AK2198" s="0" t="s">
        <v>3712</v>
      </c>
    </row>
    <row customHeight="1" ht="11.25">
      <c r="A2199" s="0" t="s">
        <v>22</v>
      </c>
      <c r="B2199" s="0" t="s">
        <v>48</v>
      </c>
      <c r="C2199" s="0" t="s">
        <v>50</v>
      </c>
      <c r="D2199" s="0" t="s">
        <v>22</v>
      </c>
      <c r="E2199" s="0" t="s">
        <v>7361</v>
      </c>
      <c r="F2199" s="0" t="s">
        <v>1306</v>
      </c>
      <c r="G2199" s="0" t="s">
        <v>1338</v>
      </c>
      <c r="H2199" s="0" t="s">
        <v>1338</v>
      </c>
      <c r="I2199" s="0" t="s">
        <v>1339</v>
      </c>
      <c r="J2199" s="0" t="s">
        <v>7362</v>
      </c>
      <c r="K2199" s="0" t="s">
        <v>7363</v>
      </c>
      <c r="L2199" s="0" t="s">
        <v>7364</v>
      </c>
      <c r="M2199" s="0" t="s">
        <v>7365</v>
      </c>
      <c r="N2199" s="0" t="s">
        <v>98</v>
      </c>
      <c r="O2199" s="0" t="s">
        <v>1338</v>
      </c>
      <c r="P2199" s="0" t="s">
        <v>1338</v>
      </c>
      <c r="Q2199" s="0" t="s">
        <v>1339</v>
      </c>
      <c r="R2199" s="0" t="s">
        <v>7362</v>
      </c>
      <c r="S2199" s="0" t="s">
        <v>7363</v>
      </c>
      <c r="T2199" s="0" t="s">
        <v>7239</v>
      </c>
      <c r="U2199" s="0" t="s">
        <v>3738</v>
      </c>
      <c r="V2199" s="0" t="s">
        <v>7240</v>
      </c>
      <c r="W2199" s="0" t="s">
        <v>3607</v>
      </c>
      <c r="X2199" s="0" t="s">
        <v>3608</v>
      </c>
      <c r="Y2199" s="0" t="s">
        <v>3605</v>
      </c>
      <c r="Z2199" s="0" t="s">
        <v>7366</v>
      </c>
      <c r="AA2199" s="0" t="s">
        <v>7242</v>
      </c>
      <c r="AB2199" s="0" t="s">
        <v>7367</v>
      </c>
      <c r="AC2199" s="0" t="s">
        <v>61</v>
      </c>
      <c r="AD2199" s="0" t="s">
        <v>19</v>
      </c>
      <c r="AE2199" s="0" t="s">
        <v>61</v>
      </c>
      <c r="AF2199" s="0" t="s">
        <v>174</v>
      </c>
      <c r="AG2199" s="0" t="s">
        <v>174</v>
      </c>
      <c r="AH2199" s="0" t="s">
        <v>22</v>
      </c>
      <c r="AI2199" s="0" t="s">
        <v>22</v>
      </c>
      <c r="AJ2199" s="0" t="s">
        <v>174</v>
      </c>
      <c r="AK2199" s="0" t="s">
        <v>174</v>
      </c>
    </row>
    <row customHeight="1" ht="11.25">
      <c r="A2200" s="0" t="s">
        <v>22</v>
      </c>
      <c r="B2200" s="0" t="s">
        <v>48</v>
      </c>
      <c r="C2200" s="0" t="s">
        <v>50</v>
      </c>
      <c r="D2200" s="0" t="s">
        <v>22</v>
      </c>
      <c r="E2200" s="0" t="s">
        <v>7361</v>
      </c>
      <c r="F2200" s="0" t="s">
        <v>1306</v>
      </c>
      <c r="G2200" s="0" t="s">
        <v>1338</v>
      </c>
      <c r="H2200" s="0" t="s">
        <v>1338</v>
      </c>
      <c r="I2200" s="0" t="s">
        <v>1339</v>
      </c>
      <c r="J2200" s="0" t="s">
        <v>7362</v>
      </c>
      <c r="K2200" s="0" t="s">
        <v>7363</v>
      </c>
      <c r="L2200" s="0" t="s">
        <v>7364</v>
      </c>
      <c r="M2200" s="0" t="s">
        <v>7368</v>
      </c>
      <c r="N2200" s="0" t="s">
        <v>98</v>
      </c>
      <c r="O2200" s="0" t="s">
        <v>1338</v>
      </c>
      <c r="P2200" s="0" t="s">
        <v>1338</v>
      </c>
      <c r="Q2200" s="0" t="s">
        <v>1339</v>
      </c>
      <c r="R2200" s="0" t="s">
        <v>7362</v>
      </c>
      <c r="S2200" s="0" t="s">
        <v>7363</v>
      </c>
      <c r="T2200" s="0" t="s">
        <v>7239</v>
      </c>
      <c r="U2200" s="0" t="s">
        <v>3738</v>
      </c>
      <c r="V2200" s="0" t="s">
        <v>7240</v>
      </c>
      <c r="W2200" s="0" t="s">
        <v>3607</v>
      </c>
      <c r="X2200" s="0" t="s">
        <v>3608</v>
      </c>
      <c r="Y2200" s="0" t="s">
        <v>3605</v>
      </c>
      <c r="Z2200" s="0" t="s">
        <v>1261</v>
      </c>
      <c r="AA2200" s="0" t="s">
        <v>7369</v>
      </c>
      <c r="AB2200" s="0" t="s">
        <v>7370</v>
      </c>
      <c r="AC2200" s="0" t="s">
        <v>61</v>
      </c>
      <c r="AD2200" s="0" t="s">
        <v>19</v>
      </c>
      <c r="AE2200" s="0" t="s">
        <v>61</v>
      </c>
      <c r="AF2200" s="0" t="s">
        <v>2249</v>
      </c>
      <c r="AG2200" s="0" t="s">
        <v>2249</v>
      </c>
      <c r="AH2200" s="0" t="s">
        <v>22</v>
      </c>
      <c r="AI2200" s="0" t="s">
        <v>22</v>
      </c>
      <c r="AJ2200" s="0" t="s">
        <v>2249</v>
      </c>
      <c r="AK2200" s="0" t="s">
        <v>2249</v>
      </c>
    </row>
    <row customHeight="1" ht="11.25">
      <c r="A2201" s="0" t="s">
        <v>22</v>
      </c>
      <c r="B2201" s="0" t="s">
        <v>48</v>
      </c>
      <c r="C2201" s="0" t="s">
        <v>50</v>
      </c>
      <c r="D2201" s="0" t="s">
        <v>22</v>
      </c>
      <c r="E2201" s="0" t="s">
        <v>7361</v>
      </c>
      <c r="F2201" s="0" t="s">
        <v>1306</v>
      </c>
      <c r="G2201" s="0" t="s">
        <v>1338</v>
      </c>
      <c r="H2201" s="0" t="s">
        <v>1338</v>
      </c>
      <c r="I2201" s="0" t="s">
        <v>1339</v>
      </c>
      <c r="J2201" s="0" t="s">
        <v>7362</v>
      </c>
      <c r="K2201" s="0" t="s">
        <v>7363</v>
      </c>
      <c r="L2201" s="0" t="s">
        <v>7364</v>
      </c>
      <c r="M2201" s="0" t="s">
        <v>7371</v>
      </c>
      <c r="N2201" s="0" t="s">
        <v>98</v>
      </c>
      <c r="O2201" s="0" t="s">
        <v>1338</v>
      </c>
      <c r="P2201" s="0" t="s">
        <v>1338</v>
      </c>
      <c r="Q2201" s="0" t="s">
        <v>1339</v>
      </c>
      <c r="R2201" s="0" t="s">
        <v>7362</v>
      </c>
      <c r="S2201" s="0" t="s">
        <v>7363</v>
      </c>
      <c r="T2201" s="0" t="s">
        <v>7239</v>
      </c>
      <c r="U2201" s="0" t="s">
        <v>3738</v>
      </c>
      <c r="V2201" s="0" t="s">
        <v>7240</v>
      </c>
      <c r="W2201" s="0" t="s">
        <v>3607</v>
      </c>
      <c r="X2201" s="0" t="s">
        <v>3608</v>
      </c>
      <c r="Y2201" s="0" t="s">
        <v>3605</v>
      </c>
      <c r="Z2201" s="0" t="s">
        <v>5049</v>
      </c>
      <c r="AA2201" s="0" t="s">
        <v>7250</v>
      </c>
      <c r="AB2201" s="0" t="s">
        <v>7251</v>
      </c>
      <c r="AC2201" s="0" t="s">
        <v>61</v>
      </c>
      <c r="AD2201" s="0" t="s">
        <v>19</v>
      </c>
      <c r="AE2201" s="0" t="s">
        <v>61</v>
      </c>
      <c r="AF2201" s="0" t="s">
        <v>174</v>
      </c>
      <c r="AG2201" s="0" t="s">
        <v>174</v>
      </c>
      <c r="AH2201" s="0" t="s">
        <v>22</v>
      </c>
      <c r="AI2201" s="0" t="s">
        <v>22</v>
      </c>
      <c r="AJ2201" s="0" t="s">
        <v>174</v>
      </c>
      <c r="AK2201" s="0" t="s">
        <v>174</v>
      </c>
    </row>
    <row customHeight="1" ht="11.25">
      <c r="A2202" s="0" t="s">
        <v>22</v>
      </c>
      <c r="B2202" s="0" t="s">
        <v>48</v>
      </c>
      <c r="C2202" s="0" t="s">
        <v>50</v>
      </c>
      <c r="D2202" s="0" t="s">
        <v>22</v>
      </c>
      <c r="E2202" s="0" t="s">
        <v>7361</v>
      </c>
      <c r="F2202" s="0" t="s">
        <v>1306</v>
      </c>
      <c r="G2202" s="0" t="s">
        <v>1338</v>
      </c>
      <c r="H2202" s="0" t="s">
        <v>1338</v>
      </c>
      <c r="I2202" s="0" t="s">
        <v>1339</v>
      </c>
      <c r="J2202" s="0" t="s">
        <v>7362</v>
      </c>
      <c r="K2202" s="0" t="s">
        <v>7363</v>
      </c>
      <c r="L2202" s="0" t="s">
        <v>7364</v>
      </c>
      <c r="M2202" s="0" t="s">
        <v>7372</v>
      </c>
      <c r="N2202" s="0" t="s">
        <v>98</v>
      </c>
      <c r="O2202" s="0" t="s">
        <v>1338</v>
      </c>
      <c r="P2202" s="0" t="s">
        <v>1338</v>
      </c>
      <c r="Q2202" s="0" t="s">
        <v>1339</v>
      </c>
      <c r="R2202" s="0" t="s">
        <v>7362</v>
      </c>
      <c r="S2202" s="0" t="s">
        <v>7363</v>
      </c>
      <c r="T2202" s="0" t="s">
        <v>7239</v>
      </c>
      <c r="U2202" s="0" t="s">
        <v>3738</v>
      </c>
      <c r="V2202" s="0" t="s">
        <v>7240</v>
      </c>
      <c r="W2202" s="0" t="s">
        <v>3607</v>
      </c>
      <c r="X2202" s="0" t="s">
        <v>3608</v>
      </c>
      <c r="Y2202" s="0" t="s">
        <v>3605</v>
      </c>
      <c r="Z2202" s="0" t="s">
        <v>7373</v>
      </c>
      <c r="AA2202" s="0" t="s">
        <v>7242</v>
      </c>
      <c r="AB2202" s="0" t="s">
        <v>7374</v>
      </c>
      <c r="AC2202" s="0" t="s">
        <v>61</v>
      </c>
      <c r="AD2202" s="0" t="s">
        <v>19</v>
      </c>
      <c r="AE2202" s="0" t="s">
        <v>61</v>
      </c>
      <c r="AF2202" s="0" t="s">
        <v>118</v>
      </c>
      <c r="AG2202" s="0" t="s">
        <v>118</v>
      </c>
      <c r="AH2202" s="0" t="s">
        <v>22</v>
      </c>
      <c r="AI2202" s="0" t="s">
        <v>22</v>
      </c>
      <c r="AJ2202" s="0" t="s">
        <v>131</v>
      </c>
      <c r="AK2202" s="0" t="s">
        <v>131</v>
      </c>
    </row>
    <row customHeight="1" ht="11.25">
      <c r="A2203" s="0" t="s">
        <v>22</v>
      </c>
      <c r="B2203" s="0" t="s">
        <v>48</v>
      </c>
      <c r="C2203" s="0" t="s">
        <v>50</v>
      </c>
      <c r="D2203" s="0" t="s">
        <v>22</v>
      </c>
      <c r="E2203" s="0" t="s">
        <v>7361</v>
      </c>
      <c r="F2203" s="0" t="s">
        <v>1306</v>
      </c>
      <c r="G2203" s="0" t="s">
        <v>145</v>
      </c>
      <c r="H2203" s="0" t="s">
        <v>145</v>
      </c>
      <c r="I2203" s="0" t="s">
        <v>146</v>
      </c>
      <c r="J2203" s="0" t="s">
        <v>7362</v>
      </c>
      <c r="K2203" s="0" t="s">
        <v>7375</v>
      </c>
      <c r="L2203" s="0" t="s">
        <v>7364</v>
      </c>
      <c r="M2203" s="0" t="s">
        <v>7371</v>
      </c>
      <c r="N2203" s="0" t="s">
        <v>98</v>
      </c>
      <c r="O2203" s="0" t="s">
        <v>145</v>
      </c>
      <c r="P2203" s="0" t="s">
        <v>145</v>
      </c>
      <c r="Q2203" s="0" t="s">
        <v>146</v>
      </c>
      <c r="R2203" s="0" t="s">
        <v>7362</v>
      </c>
      <c r="S2203" s="0" t="s">
        <v>7375</v>
      </c>
      <c r="T2203" s="0" t="s">
        <v>7239</v>
      </c>
      <c r="U2203" s="0" t="s">
        <v>3738</v>
      </c>
      <c r="V2203" s="0" t="s">
        <v>7240</v>
      </c>
      <c r="W2203" s="0" t="s">
        <v>3607</v>
      </c>
      <c r="X2203" s="0" t="s">
        <v>3608</v>
      </c>
      <c r="Y2203" s="0" t="s">
        <v>3605</v>
      </c>
      <c r="Z2203" s="0" t="s">
        <v>5049</v>
      </c>
      <c r="AA2203" s="0" t="s">
        <v>7250</v>
      </c>
      <c r="AB2203" s="0" t="s">
        <v>7251</v>
      </c>
      <c r="AC2203" s="0" t="s">
        <v>61</v>
      </c>
      <c r="AD2203" s="0" t="s">
        <v>19</v>
      </c>
      <c r="AE2203" s="0" t="s">
        <v>61</v>
      </c>
      <c r="AF2203" s="0" t="s">
        <v>174</v>
      </c>
      <c r="AG2203" s="0" t="s">
        <v>174</v>
      </c>
      <c r="AH2203" s="0" t="s">
        <v>22</v>
      </c>
      <c r="AI2203" s="0" t="s">
        <v>22</v>
      </c>
      <c r="AJ2203" s="0" t="s">
        <v>174</v>
      </c>
      <c r="AK2203" s="0" t="s">
        <v>174</v>
      </c>
    </row>
    <row customHeight="1" ht="11.25">
      <c r="A2204" s="0" t="s">
        <v>22</v>
      </c>
      <c r="B2204" s="0" t="s">
        <v>48</v>
      </c>
      <c r="C2204" s="0" t="s">
        <v>50</v>
      </c>
      <c r="D2204" s="0" t="s">
        <v>22</v>
      </c>
      <c r="E2204" s="0" t="s">
        <v>7361</v>
      </c>
      <c r="F2204" s="0" t="s">
        <v>1306</v>
      </c>
      <c r="G2204" s="0" t="s">
        <v>145</v>
      </c>
      <c r="H2204" s="0" t="s">
        <v>145</v>
      </c>
      <c r="I2204" s="0" t="s">
        <v>146</v>
      </c>
      <c r="J2204" s="0" t="s">
        <v>7362</v>
      </c>
      <c r="K2204" s="0" t="s">
        <v>7375</v>
      </c>
      <c r="L2204" s="0" t="s">
        <v>7364</v>
      </c>
      <c r="M2204" s="0" t="s">
        <v>7368</v>
      </c>
      <c r="N2204" s="0" t="s">
        <v>98</v>
      </c>
      <c r="O2204" s="0" t="s">
        <v>145</v>
      </c>
      <c r="P2204" s="0" t="s">
        <v>145</v>
      </c>
      <c r="Q2204" s="0" t="s">
        <v>146</v>
      </c>
      <c r="R2204" s="0" t="s">
        <v>7362</v>
      </c>
      <c r="S2204" s="0" t="s">
        <v>7375</v>
      </c>
      <c r="T2204" s="0" t="s">
        <v>7239</v>
      </c>
      <c r="U2204" s="0" t="s">
        <v>3738</v>
      </c>
      <c r="V2204" s="0" t="s">
        <v>7240</v>
      </c>
      <c r="W2204" s="0" t="s">
        <v>3607</v>
      </c>
      <c r="X2204" s="0" t="s">
        <v>3608</v>
      </c>
      <c r="Y2204" s="0" t="s">
        <v>3605</v>
      </c>
      <c r="Z2204" s="0" t="s">
        <v>1261</v>
      </c>
      <c r="AA2204" s="0" t="s">
        <v>7369</v>
      </c>
      <c r="AB2204" s="0" t="s">
        <v>7370</v>
      </c>
      <c r="AC2204" s="0" t="s">
        <v>61</v>
      </c>
      <c r="AD2204" s="0" t="s">
        <v>19</v>
      </c>
      <c r="AE2204" s="0" t="s">
        <v>61</v>
      </c>
      <c r="AF2204" s="0" t="s">
        <v>2249</v>
      </c>
      <c r="AG2204" s="0" t="s">
        <v>2249</v>
      </c>
      <c r="AH2204" s="0" t="s">
        <v>22</v>
      </c>
      <c r="AI2204" s="0" t="s">
        <v>22</v>
      </c>
      <c r="AJ2204" s="0" t="s">
        <v>2249</v>
      </c>
      <c r="AK2204" s="0" t="s">
        <v>2249</v>
      </c>
    </row>
    <row customHeight="1" ht="11.25">
      <c r="A2205" s="0" t="s">
        <v>22</v>
      </c>
      <c r="B2205" s="0" t="s">
        <v>48</v>
      </c>
      <c r="C2205" s="0" t="s">
        <v>50</v>
      </c>
      <c r="D2205" s="0" t="s">
        <v>22</v>
      </c>
      <c r="E2205" s="0" t="s">
        <v>7361</v>
      </c>
      <c r="F2205" s="0" t="s">
        <v>1306</v>
      </c>
      <c r="G2205" s="0" t="s">
        <v>145</v>
      </c>
      <c r="H2205" s="0" t="s">
        <v>145</v>
      </c>
      <c r="I2205" s="0" t="s">
        <v>146</v>
      </c>
      <c r="J2205" s="0" t="s">
        <v>7362</v>
      </c>
      <c r="K2205" s="0" t="s">
        <v>7375</v>
      </c>
      <c r="L2205" s="0" t="s">
        <v>7364</v>
      </c>
      <c r="M2205" s="0" t="s">
        <v>7365</v>
      </c>
      <c r="N2205" s="0" t="s">
        <v>98</v>
      </c>
      <c r="O2205" s="0" t="s">
        <v>145</v>
      </c>
      <c r="P2205" s="0" t="s">
        <v>145</v>
      </c>
      <c r="Q2205" s="0" t="s">
        <v>146</v>
      </c>
      <c r="R2205" s="0" t="s">
        <v>7362</v>
      </c>
      <c r="S2205" s="0" t="s">
        <v>7375</v>
      </c>
      <c r="T2205" s="0" t="s">
        <v>7239</v>
      </c>
      <c r="U2205" s="0" t="s">
        <v>3738</v>
      </c>
      <c r="V2205" s="0" t="s">
        <v>7240</v>
      </c>
      <c r="W2205" s="0" t="s">
        <v>3607</v>
      </c>
      <c r="X2205" s="0" t="s">
        <v>3608</v>
      </c>
      <c r="Y2205" s="0" t="s">
        <v>3605</v>
      </c>
      <c r="Z2205" s="0" t="s">
        <v>7366</v>
      </c>
      <c r="AA2205" s="0" t="s">
        <v>7242</v>
      </c>
      <c r="AB2205" s="0" t="s">
        <v>7367</v>
      </c>
      <c r="AC2205" s="0" t="s">
        <v>61</v>
      </c>
      <c r="AD2205" s="0" t="s">
        <v>19</v>
      </c>
      <c r="AE2205" s="0" t="s">
        <v>61</v>
      </c>
      <c r="AF2205" s="0" t="s">
        <v>174</v>
      </c>
      <c r="AG2205" s="0" t="s">
        <v>174</v>
      </c>
      <c r="AH2205" s="0" t="s">
        <v>22</v>
      </c>
      <c r="AI2205" s="0" t="s">
        <v>22</v>
      </c>
      <c r="AJ2205" s="0" t="s">
        <v>174</v>
      </c>
      <c r="AK2205" s="0" t="s">
        <v>174</v>
      </c>
    </row>
    <row customHeight="1" ht="11.25">
      <c r="A2206" s="0" t="s">
        <v>22</v>
      </c>
      <c r="B2206" s="0" t="s">
        <v>48</v>
      </c>
      <c r="C2206" s="0" t="s">
        <v>50</v>
      </c>
      <c r="D2206" s="0" t="s">
        <v>22</v>
      </c>
      <c r="E2206" s="0" t="s">
        <v>7361</v>
      </c>
      <c r="F2206" s="0" t="s">
        <v>1306</v>
      </c>
      <c r="G2206" s="0" t="s">
        <v>145</v>
      </c>
      <c r="H2206" s="0" t="s">
        <v>145</v>
      </c>
      <c r="I2206" s="0" t="s">
        <v>146</v>
      </c>
      <c r="J2206" s="0" t="s">
        <v>7376</v>
      </c>
      <c r="K2206" s="0" t="s">
        <v>7377</v>
      </c>
      <c r="L2206" s="0" t="s">
        <v>7364</v>
      </c>
      <c r="M2206" s="0" t="s">
        <v>7372</v>
      </c>
      <c r="N2206" s="0" t="s">
        <v>98</v>
      </c>
      <c r="O2206" s="0" t="s">
        <v>145</v>
      </c>
      <c r="P2206" s="0" t="s">
        <v>145</v>
      </c>
      <c r="Q2206" s="0" t="s">
        <v>146</v>
      </c>
      <c r="R2206" s="0" t="s">
        <v>7376</v>
      </c>
      <c r="S2206" s="0" t="s">
        <v>7377</v>
      </c>
      <c r="T2206" s="0" t="s">
        <v>7239</v>
      </c>
      <c r="U2206" s="0" t="s">
        <v>3738</v>
      </c>
      <c r="V2206" s="0" t="s">
        <v>7240</v>
      </c>
      <c r="W2206" s="0" t="s">
        <v>3607</v>
      </c>
      <c r="X2206" s="0" t="s">
        <v>3608</v>
      </c>
      <c r="Y2206" s="0" t="s">
        <v>3605</v>
      </c>
      <c r="Z2206" s="0" t="s">
        <v>7373</v>
      </c>
      <c r="AA2206" s="0" t="s">
        <v>7242</v>
      </c>
      <c r="AB2206" s="0" t="s">
        <v>7374</v>
      </c>
      <c r="AC2206" s="0" t="s">
        <v>61</v>
      </c>
      <c r="AD2206" s="0" t="s">
        <v>19</v>
      </c>
      <c r="AE2206" s="0" t="s">
        <v>61</v>
      </c>
      <c r="AF2206" s="0" t="s">
        <v>118</v>
      </c>
      <c r="AG2206" s="0" t="s">
        <v>118</v>
      </c>
      <c r="AH2206" s="0" t="s">
        <v>22</v>
      </c>
      <c r="AI2206" s="0" t="s">
        <v>22</v>
      </c>
      <c r="AJ2206" s="0" t="s">
        <v>131</v>
      </c>
      <c r="AK2206" s="0" t="s">
        <v>131</v>
      </c>
    </row>
    <row customHeight="1" ht="11.25">
      <c r="A2207" s="0" t="s">
        <v>22</v>
      </c>
      <c r="B2207" s="0" t="s">
        <v>48</v>
      </c>
      <c r="C2207" s="0" t="s">
        <v>50</v>
      </c>
      <c r="D2207" s="0" t="s">
        <v>22</v>
      </c>
      <c r="E2207" s="0" t="s">
        <v>7378</v>
      </c>
      <c r="F2207" s="0" t="s">
        <v>1306</v>
      </c>
      <c r="G2207" s="0" t="s">
        <v>1338</v>
      </c>
      <c r="H2207" s="0" t="s">
        <v>1338</v>
      </c>
      <c r="I2207" s="0" t="s">
        <v>1339</v>
      </c>
      <c r="J2207" s="0" t="s">
        <v>7376</v>
      </c>
      <c r="K2207" s="0" t="s">
        <v>7379</v>
      </c>
      <c r="L2207" s="0" t="s">
        <v>7380</v>
      </c>
      <c r="M2207" s="0" t="s">
        <v>7381</v>
      </c>
      <c r="N2207" s="0" t="s">
        <v>98</v>
      </c>
      <c r="O2207" s="0" t="s">
        <v>1338</v>
      </c>
      <c r="P2207" s="0" t="s">
        <v>1338</v>
      </c>
      <c r="Q2207" s="0" t="s">
        <v>1339</v>
      </c>
      <c r="R2207" s="0" t="s">
        <v>7376</v>
      </c>
      <c r="S2207" s="0" t="s">
        <v>7379</v>
      </c>
      <c r="T2207" s="0" t="s">
        <v>7239</v>
      </c>
      <c r="U2207" s="0" t="s">
        <v>3738</v>
      </c>
      <c r="V2207" s="0" t="s">
        <v>7240</v>
      </c>
      <c r="W2207" s="0" t="s">
        <v>3607</v>
      </c>
      <c r="X2207" s="0" t="s">
        <v>3808</v>
      </c>
      <c r="Y2207" s="0" t="s">
        <v>3605</v>
      </c>
      <c r="Z2207" s="0" t="s">
        <v>5049</v>
      </c>
      <c r="AA2207" s="0" t="s">
        <v>7250</v>
      </c>
      <c r="AB2207" s="0" t="s">
        <v>7251</v>
      </c>
      <c r="AC2207" s="0" t="s">
        <v>61</v>
      </c>
      <c r="AD2207" s="0" t="s">
        <v>19</v>
      </c>
      <c r="AE2207" s="0" t="s">
        <v>61</v>
      </c>
      <c r="AF2207" s="0" t="s">
        <v>132</v>
      </c>
      <c r="AG2207" s="0" t="s">
        <v>132</v>
      </c>
      <c r="AH2207" s="0" t="s">
        <v>22</v>
      </c>
      <c r="AI2207" s="0" t="s">
        <v>22</v>
      </c>
      <c r="AJ2207" s="0" t="s">
        <v>132</v>
      </c>
      <c r="AK2207" s="0" t="s">
        <v>132</v>
      </c>
    </row>
    <row customHeight="1" ht="11.25">
      <c r="A2208" s="0" t="s">
        <v>22</v>
      </c>
      <c r="B2208" s="0" t="s">
        <v>48</v>
      </c>
      <c r="C2208" s="0" t="s">
        <v>50</v>
      </c>
      <c r="D2208" s="0" t="s">
        <v>22</v>
      </c>
      <c r="E2208" s="0" t="s">
        <v>7378</v>
      </c>
      <c r="F2208" s="0" t="s">
        <v>1306</v>
      </c>
      <c r="G2208" s="0" t="s">
        <v>1338</v>
      </c>
      <c r="H2208" s="0" t="s">
        <v>1338</v>
      </c>
      <c r="I2208" s="0" t="s">
        <v>1339</v>
      </c>
      <c r="J2208" s="0" t="s">
        <v>7376</v>
      </c>
      <c r="K2208" s="0" t="s">
        <v>7379</v>
      </c>
      <c r="L2208" s="0" t="s">
        <v>7332</v>
      </c>
      <c r="M2208" s="0" t="s">
        <v>7382</v>
      </c>
      <c r="N2208" s="0" t="s">
        <v>98</v>
      </c>
      <c r="O2208" s="0" t="s">
        <v>1338</v>
      </c>
      <c r="P2208" s="0" t="s">
        <v>1338</v>
      </c>
      <c r="Q2208" s="0" t="s">
        <v>1339</v>
      </c>
      <c r="R2208" s="0" t="s">
        <v>7376</v>
      </c>
      <c r="S2208" s="0" t="s">
        <v>7379</v>
      </c>
      <c r="T2208" s="0" t="s">
        <v>7239</v>
      </c>
      <c r="U2208" s="0" t="s">
        <v>3738</v>
      </c>
      <c r="V2208" s="0" t="s">
        <v>7240</v>
      </c>
      <c r="W2208" s="0" t="s">
        <v>3607</v>
      </c>
      <c r="X2208" s="0" t="s">
        <v>3608</v>
      </c>
      <c r="Y2208" s="0" t="s">
        <v>3605</v>
      </c>
      <c r="Z2208" s="0" t="s">
        <v>7383</v>
      </c>
      <c r="AA2208" s="0" t="s">
        <v>7242</v>
      </c>
      <c r="AB2208" s="0" t="s">
        <v>7384</v>
      </c>
      <c r="AC2208" s="0" t="s">
        <v>61</v>
      </c>
      <c r="AD2208" s="0" t="s">
        <v>19</v>
      </c>
      <c r="AE2208" s="0" t="s">
        <v>61</v>
      </c>
      <c r="AF2208" s="0" t="s">
        <v>150</v>
      </c>
      <c r="AG2208" s="0" t="s">
        <v>150</v>
      </c>
      <c r="AH2208" s="0" t="s">
        <v>22</v>
      </c>
      <c r="AI2208" s="0" t="s">
        <v>22</v>
      </c>
      <c r="AJ2208" s="0" t="s">
        <v>150</v>
      </c>
      <c r="AK2208" s="0" t="s">
        <v>150</v>
      </c>
    </row>
    <row customHeight="1" ht="11.25">
      <c r="A2209" s="0" t="s">
        <v>22</v>
      </c>
      <c r="B2209" s="0" t="s">
        <v>48</v>
      </c>
      <c r="C2209" s="0" t="s">
        <v>50</v>
      </c>
      <c r="D2209" s="0" t="s">
        <v>22</v>
      </c>
      <c r="E2209" s="0" t="s">
        <v>7378</v>
      </c>
      <c r="F2209" s="0" t="s">
        <v>1306</v>
      </c>
      <c r="G2209" s="0" t="s">
        <v>1338</v>
      </c>
      <c r="H2209" s="0" t="s">
        <v>1338</v>
      </c>
      <c r="I2209" s="0" t="s">
        <v>1339</v>
      </c>
      <c r="J2209" s="0" t="s">
        <v>7376</v>
      </c>
      <c r="K2209" s="0" t="s">
        <v>7379</v>
      </c>
      <c r="L2209" s="0" t="s">
        <v>7385</v>
      </c>
      <c r="M2209" s="0" t="s">
        <v>7386</v>
      </c>
      <c r="N2209" s="0" t="s">
        <v>98</v>
      </c>
      <c r="O2209" s="0" t="s">
        <v>1338</v>
      </c>
      <c r="P2209" s="0" t="s">
        <v>1338</v>
      </c>
      <c r="Q2209" s="0" t="s">
        <v>1339</v>
      </c>
      <c r="R2209" s="0" t="s">
        <v>7376</v>
      </c>
      <c r="S2209" s="0" t="s">
        <v>7379</v>
      </c>
      <c r="T2209" s="0" t="s">
        <v>7239</v>
      </c>
      <c r="U2209" s="0" t="s">
        <v>3738</v>
      </c>
      <c r="V2209" s="0" t="s">
        <v>7240</v>
      </c>
      <c r="W2209" s="0" t="s">
        <v>3607</v>
      </c>
      <c r="X2209" s="0" t="s">
        <v>3608</v>
      </c>
      <c r="Y2209" s="0" t="s">
        <v>3605</v>
      </c>
      <c r="Z2209" s="0" t="s">
        <v>7387</v>
      </c>
      <c r="AA2209" s="0" t="s">
        <v>7242</v>
      </c>
      <c r="AB2209" s="0" t="s">
        <v>7388</v>
      </c>
      <c r="AC2209" s="0" t="s">
        <v>61</v>
      </c>
      <c r="AD2209" s="0" t="s">
        <v>19</v>
      </c>
      <c r="AE2209" s="0" t="s">
        <v>61</v>
      </c>
      <c r="AF2209" s="0" t="s">
        <v>4206</v>
      </c>
      <c r="AG2209" s="0" t="s">
        <v>4206</v>
      </c>
      <c r="AH2209" s="0" t="s">
        <v>22</v>
      </c>
      <c r="AI2209" s="0" t="s">
        <v>22</v>
      </c>
      <c r="AJ2209" s="0" t="s">
        <v>4206</v>
      </c>
      <c r="AK2209" s="0" t="s">
        <v>4206</v>
      </c>
    </row>
    <row customHeight="1" ht="11.25">
      <c r="A2210" s="0" t="s">
        <v>22</v>
      </c>
      <c r="B2210" s="0" t="s">
        <v>48</v>
      </c>
      <c r="C2210" s="0" t="s">
        <v>50</v>
      </c>
      <c r="D2210" s="0" t="s">
        <v>22</v>
      </c>
      <c r="E2210" s="0" t="s">
        <v>7378</v>
      </c>
      <c r="F2210" s="0" t="s">
        <v>1306</v>
      </c>
      <c r="G2210" s="0" t="s">
        <v>1338</v>
      </c>
      <c r="H2210" s="0" t="s">
        <v>1338</v>
      </c>
      <c r="I2210" s="0" t="s">
        <v>1339</v>
      </c>
      <c r="J2210" s="0" t="s">
        <v>7376</v>
      </c>
      <c r="K2210" s="0" t="s">
        <v>7379</v>
      </c>
      <c r="L2210" s="0" t="s">
        <v>7389</v>
      </c>
      <c r="M2210" s="0" t="s">
        <v>7390</v>
      </c>
      <c r="N2210" s="0" t="s">
        <v>98</v>
      </c>
      <c r="O2210" s="0" t="s">
        <v>1338</v>
      </c>
      <c r="P2210" s="0" t="s">
        <v>1338</v>
      </c>
      <c r="Q2210" s="0" t="s">
        <v>1339</v>
      </c>
      <c r="R2210" s="0" t="s">
        <v>7376</v>
      </c>
      <c r="S2210" s="0" t="s">
        <v>7379</v>
      </c>
      <c r="T2210" s="0" t="s">
        <v>7239</v>
      </c>
      <c r="U2210" s="0" t="s">
        <v>3738</v>
      </c>
      <c r="V2210" s="0" t="s">
        <v>7240</v>
      </c>
      <c r="W2210" s="0" t="s">
        <v>3607</v>
      </c>
      <c r="X2210" s="0" t="s">
        <v>3608</v>
      </c>
      <c r="Y2210" s="0" t="s">
        <v>3605</v>
      </c>
      <c r="Z2210" s="0" t="s">
        <v>7391</v>
      </c>
      <c r="AA2210" s="0" t="s">
        <v>7242</v>
      </c>
      <c r="AB2210" s="0" t="s">
        <v>7392</v>
      </c>
      <c r="AC2210" s="0" t="s">
        <v>61</v>
      </c>
      <c r="AD2210" s="0" t="s">
        <v>19</v>
      </c>
      <c r="AE2210" s="0" t="s">
        <v>61</v>
      </c>
      <c r="AF2210" s="0" t="s">
        <v>151</v>
      </c>
      <c r="AG2210" s="0" t="s">
        <v>151</v>
      </c>
      <c r="AH2210" s="0" t="s">
        <v>22</v>
      </c>
      <c r="AI2210" s="0" t="s">
        <v>22</v>
      </c>
      <c r="AJ2210" s="0" t="s">
        <v>151</v>
      </c>
      <c r="AK2210" s="0" t="s">
        <v>151</v>
      </c>
    </row>
    <row customHeight="1" ht="11.25">
      <c r="A2211" s="0" t="s">
        <v>22</v>
      </c>
      <c r="B2211" s="0" t="s">
        <v>48</v>
      </c>
      <c r="C2211" s="0" t="s">
        <v>50</v>
      </c>
      <c r="D2211" s="0" t="s">
        <v>22</v>
      </c>
      <c r="E2211" s="0" t="s">
        <v>7378</v>
      </c>
      <c r="F2211" s="0" t="s">
        <v>1306</v>
      </c>
      <c r="G2211" s="0" t="s">
        <v>145</v>
      </c>
      <c r="H2211" s="0" t="s">
        <v>145</v>
      </c>
      <c r="I2211" s="0" t="s">
        <v>146</v>
      </c>
      <c r="J2211" s="0" t="s">
        <v>7376</v>
      </c>
      <c r="K2211" s="0" t="s">
        <v>7377</v>
      </c>
      <c r="L2211" s="0" t="s">
        <v>7380</v>
      </c>
      <c r="M2211" s="0" t="s">
        <v>7381</v>
      </c>
      <c r="N2211" s="0" t="s">
        <v>98</v>
      </c>
      <c r="O2211" s="0" t="s">
        <v>145</v>
      </c>
      <c r="P2211" s="0" t="s">
        <v>145</v>
      </c>
      <c r="Q2211" s="0" t="s">
        <v>146</v>
      </c>
      <c r="R2211" s="0" t="s">
        <v>7376</v>
      </c>
      <c r="S2211" s="0" t="s">
        <v>7377</v>
      </c>
      <c r="T2211" s="0" t="s">
        <v>7239</v>
      </c>
      <c r="U2211" s="0" t="s">
        <v>3738</v>
      </c>
      <c r="V2211" s="0" t="s">
        <v>7240</v>
      </c>
      <c r="W2211" s="0" t="s">
        <v>3607</v>
      </c>
      <c r="X2211" s="0" t="s">
        <v>3808</v>
      </c>
      <c r="Y2211" s="0" t="s">
        <v>3605</v>
      </c>
      <c r="Z2211" s="0" t="s">
        <v>5049</v>
      </c>
      <c r="AA2211" s="0" t="s">
        <v>7250</v>
      </c>
      <c r="AB2211" s="0" t="s">
        <v>7251</v>
      </c>
      <c r="AC2211" s="0" t="s">
        <v>61</v>
      </c>
      <c r="AD2211" s="0" t="s">
        <v>19</v>
      </c>
      <c r="AE2211" s="0" t="s">
        <v>61</v>
      </c>
      <c r="AF2211" s="0" t="s">
        <v>132</v>
      </c>
      <c r="AG2211" s="0" t="s">
        <v>132</v>
      </c>
      <c r="AH2211" s="0" t="s">
        <v>22</v>
      </c>
      <c r="AI2211" s="0" t="s">
        <v>22</v>
      </c>
      <c r="AJ2211" s="0" t="s">
        <v>132</v>
      </c>
      <c r="AK2211" s="0" t="s">
        <v>132</v>
      </c>
    </row>
    <row customHeight="1" ht="11.25">
      <c r="A2212" s="0" t="s">
        <v>22</v>
      </c>
      <c r="B2212" s="0" t="s">
        <v>48</v>
      </c>
      <c r="C2212" s="0" t="s">
        <v>50</v>
      </c>
      <c r="D2212" s="0" t="s">
        <v>22</v>
      </c>
      <c r="E2212" s="0" t="s">
        <v>7378</v>
      </c>
      <c r="F2212" s="0" t="s">
        <v>1306</v>
      </c>
      <c r="G2212" s="0" t="s">
        <v>145</v>
      </c>
      <c r="H2212" s="0" t="s">
        <v>145</v>
      </c>
      <c r="I2212" s="0" t="s">
        <v>146</v>
      </c>
      <c r="J2212" s="0" t="s">
        <v>7376</v>
      </c>
      <c r="K2212" s="0" t="s">
        <v>7377</v>
      </c>
      <c r="L2212" s="0" t="s">
        <v>7332</v>
      </c>
      <c r="M2212" s="0" t="s">
        <v>7382</v>
      </c>
      <c r="N2212" s="0" t="s">
        <v>98</v>
      </c>
      <c r="O2212" s="0" t="s">
        <v>145</v>
      </c>
      <c r="P2212" s="0" t="s">
        <v>145</v>
      </c>
      <c r="Q2212" s="0" t="s">
        <v>146</v>
      </c>
      <c r="R2212" s="0" t="s">
        <v>7376</v>
      </c>
      <c r="S2212" s="0" t="s">
        <v>7377</v>
      </c>
      <c r="T2212" s="0" t="s">
        <v>7239</v>
      </c>
      <c r="U2212" s="0" t="s">
        <v>3738</v>
      </c>
      <c r="V2212" s="0" t="s">
        <v>7240</v>
      </c>
      <c r="W2212" s="0" t="s">
        <v>3607</v>
      </c>
      <c r="X2212" s="0" t="s">
        <v>3608</v>
      </c>
      <c r="Y2212" s="0" t="s">
        <v>3605</v>
      </c>
      <c r="Z2212" s="0" t="s">
        <v>7383</v>
      </c>
      <c r="AA2212" s="0" t="s">
        <v>7242</v>
      </c>
      <c r="AB2212" s="0" t="s">
        <v>7384</v>
      </c>
      <c r="AC2212" s="0" t="s">
        <v>61</v>
      </c>
      <c r="AD2212" s="0" t="s">
        <v>19</v>
      </c>
      <c r="AE2212" s="0" t="s">
        <v>61</v>
      </c>
      <c r="AF2212" s="0" t="s">
        <v>150</v>
      </c>
      <c r="AG2212" s="0" t="s">
        <v>150</v>
      </c>
      <c r="AH2212" s="0" t="s">
        <v>22</v>
      </c>
      <c r="AI2212" s="0" t="s">
        <v>22</v>
      </c>
      <c r="AJ2212" s="0" t="s">
        <v>150</v>
      </c>
      <c r="AK2212" s="0" t="s">
        <v>150</v>
      </c>
    </row>
    <row customHeight="1" ht="11.25">
      <c r="A2213" s="0" t="s">
        <v>22</v>
      </c>
      <c r="B2213" s="0" t="s">
        <v>48</v>
      </c>
      <c r="C2213" s="0" t="s">
        <v>50</v>
      </c>
      <c r="D2213" s="0" t="s">
        <v>22</v>
      </c>
      <c r="E2213" s="0" t="s">
        <v>7378</v>
      </c>
      <c r="F2213" s="0" t="s">
        <v>1306</v>
      </c>
      <c r="G2213" s="0" t="s">
        <v>145</v>
      </c>
      <c r="H2213" s="0" t="s">
        <v>145</v>
      </c>
      <c r="I2213" s="0" t="s">
        <v>146</v>
      </c>
      <c r="J2213" s="0" t="s">
        <v>7376</v>
      </c>
      <c r="K2213" s="0" t="s">
        <v>7377</v>
      </c>
      <c r="L2213" s="0" t="s">
        <v>7389</v>
      </c>
      <c r="M2213" s="0" t="s">
        <v>7390</v>
      </c>
      <c r="N2213" s="0" t="s">
        <v>98</v>
      </c>
      <c r="O2213" s="0" t="s">
        <v>145</v>
      </c>
      <c r="P2213" s="0" t="s">
        <v>145</v>
      </c>
      <c r="Q2213" s="0" t="s">
        <v>146</v>
      </c>
      <c r="R2213" s="0" t="s">
        <v>7376</v>
      </c>
      <c r="S2213" s="0" t="s">
        <v>7377</v>
      </c>
      <c r="T2213" s="0" t="s">
        <v>7239</v>
      </c>
      <c r="U2213" s="0" t="s">
        <v>3738</v>
      </c>
      <c r="V2213" s="0" t="s">
        <v>7240</v>
      </c>
      <c r="W2213" s="0" t="s">
        <v>3607</v>
      </c>
      <c r="X2213" s="0" t="s">
        <v>3608</v>
      </c>
      <c r="Y2213" s="0" t="s">
        <v>3605</v>
      </c>
      <c r="Z2213" s="0" t="s">
        <v>7391</v>
      </c>
      <c r="AA2213" s="0" t="s">
        <v>7242</v>
      </c>
      <c r="AB2213" s="0" t="s">
        <v>7392</v>
      </c>
      <c r="AC2213" s="0" t="s">
        <v>61</v>
      </c>
      <c r="AD2213" s="0" t="s">
        <v>19</v>
      </c>
      <c r="AE2213" s="0" t="s">
        <v>61</v>
      </c>
      <c r="AF2213" s="0" t="s">
        <v>151</v>
      </c>
      <c r="AG2213" s="0" t="s">
        <v>151</v>
      </c>
      <c r="AH2213" s="0" t="s">
        <v>22</v>
      </c>
      <c r="AI2213" s="0" t="s">
        <v>22</v>
      </c>
      <c r="AJ2213" s="0" t="s">
        <v>151</v>
      </c>
      <c r="AK2213" s="0" t="s">
        <v>151</v>
      </c>
    </row>
    <row customHeight="1" ht="11.25">
      <c r="A2214" s="0" t="s">
        <v>22</v>
      </c>
      <c r="B2214" s="0" t="s">
        <v>48</v>
      </c>
      <c r="C2214" s="0" t="s">
        <v>50</v>
      </c>
      <c r="D2214" s="0" t="s">
        <v>22</v>
      </c>
      <c r="E2214" s="0" t="s">
        <v>7378</v>
      </c>
      <c r="F2214" s="0" t="s">
        <v>1306</v>
      </c>
      <c r="G2214" s="0" t="s">
        <v>145</v>
      </c>
      <c r="H2214" s="0" t="s">
        <v>145</v>
      </c>
      <c r="I2214" s="0" t="s">
        <v>146</v>
      </c>
      <c r="J2214" s="0" t="s">
        <v>7376</v>
      </c>
      <c r="K2214" s="0" t="s">
        <v>7377</v>
      </c>
      <c r="L2214" s="0" t="s">
        <v>7385</v>
      </c>
      <c r="M2214" s="0" t="s">
        <v>7386</v>
      </c>
      <c r="N2214" s="0" t="s">
        <v>98</v>
      </c>
      <c r="O2214" s="0" t="s">
        <v>145</v>
      </c>
      <c r="P2214" s="0" t="s">
        <v>145</v>
      </c>
      <c r="Q2214" s="0" t="s">
        <v>146</v>
      </c>
      <c r="R2214" s="0" t="s">
        <v>7376</v>
      </c>
      <c r="S2214" s="0" t="s">
        <v>7377</v>
      </c>
      <c r="T2214" s="0" t="s">
        <v>7239</v>
      </c>
      <c r="U2214" s="0" t="s">
        <v>3738</v>
      </c>
      <c r="V2214" s="0" t="s">
        <v>7240</v>
      </c>
      <c r="W2214" s="0" t="s">
        <v>3607</v>
      </c>
      <c r="X2214" s="0" t="s">
        <v>3608</v>
      </c>
      <c r="Y2214" s="0" t="s">
        <v>3605</v>
      </c>
      <c r="Z2214" s="0" t="s">
        <v>7387</v>
      </c>
      <c r="AA2214" s="0" t="s">
        <v>7242</v>
      </c>
      <c r="AB2214" s="0" t="s">
        <v>7388</v>
      </c>
      <c r="AC2214" s="0" t="s">
        <v>61</v>
      </c>
      <c r="AD2214" s="0" t="s">
        <v>19</v>
      </c>
      <c r="AE2214" s="0" t="s">
        <v>61</v>
      </c>
      <c r="AF2214" s="0" t="s">
        <v>4206</v>
      </c>
      <c r="AG2214" s="0" t="s">
        <v>4206</v>
      </c>
      <c r="AH2214" s="0" t="s">
        <v>22</v>
      </c>
      <c r="AI2214" s="0" t="s">
        <v>22</v>
      </c>
      <c r="AJ2214" s="0" t="s">
        <v>4206</v>
      </c>
      <c r="AK2214" s="0" t="s">
        <v>4206</v>
      </c>
    </row>
    <row customHeight="1" ht="11.25">
      <c r="A2215" s="0" t="s">
        <v>22</v>
      </c>
      <c r="B2215" s="0" t="s">
        <v>48</v>
      </c>
      <c r="C2215" s="0" t="s">
        <v>50</v>
      </c>
      <c r="D2215" s="0" t="s">
        <v>22</v>
      </c>
      <c r="E2215" s="0" t="s">
        <v>1337</v>
      </c>
      <c r="F2215" s="0" t="s">
        <v>1306</v>
      </c>
      <c r="G2215" s="0" t="s">
        <v>1338</v>
      </c>
      <c r="H2215" s="0" t="s">
        <v>1338</v>
      </c>
      <c r="I2215" s="0" t="s">
        <v>1339</v>
      </c>
      <c r="J2215" s="0" t="s">
        <v>1340</v>
      </c>
      <c r="K2215" s="0" t="s">
        <v>1341</v>
      </c>
      <c r="L2215" s="0" t="s">
        <v>1342</v>
      </c>
      <c r="M2215" s="0" t="s">
        <v>1343</v>
      </c>
      <c r="N2215" s="0" t="s">
        <v>98</v>
      </c>
      <c r="O2215" s="0" t="s">
        <v>1338</v>
      </c>
      <c r="P2215" s="0" t="s">
        <v>1338</v>
      </c>
      <c r="Q2215" s="0" t="s">
        <v>1339</v>
      </c>
      <c r="R2215" s="0" t="s">
        <v>1340</v>
      </c>
      <c r="S2215" s="0" t="s">
        <v>1341</v>
      </c>
      <c r="T2215" s="0" t="s">
        <v>7239</v>
      </c>
      <c r="U2215" s="0" t="s">
        <v>3738</v>
      </c>
      <c r="V2215" s="0" t="s">
        <v>7240</v>
      </c>
      <c r="W2215" s="0" t="s">
        <v>3607</v>
      </c>
      <c r="X2215" s="0" t="s">
        <v>3608</v>
      </c>
      <c r="Y2215" s="0" t="s">
        <v>3605</v>
      </c>
      <c r="Z2215" s="0" t="s">
        <v>1261</v>
      </c>
      <c r="AA2215" s="0" t="s">
        <v>7242</v>
      </c>
      <c r="AB2215" s="0" t="s">
        <v>7393</v>
      </c>
      <c r="AC2215" s="0" t="s">
        <v>61</v>
      </c>
      <c r="AD2215" s="0" t="s">
        <v>19</v>
      </c>
      <c r="AE2215" s="0" t="s">
        <v>61</v>
      </c>
      <c r="AF2215" s="0" t="s">
        <v>151</v>
      </c>
      <c r="AG2215" s="0" t="s">
        <v>151</v>
      </c>
      <c r="AH2215" s="0" t="s">
        <v>22</v>
      </c>
      <c r="AI2215" s="0" t="s">
        <v>22</v>
      </c>
      <c r="AJ2215" s="0" t="s">
        <v>151</v>
      </c>
      <c r="AK2215" s="0" t="s">
        <v>151</v>
      </c>
    </row>
    <row customHeight="1" ht="11.25">
      <c r="A2216" s="0" t="s">
        <v>22</v>
      </c>
      <c r="B2216" s="0" t="s">
        <v>48</v>
      </c>
      <c r="C2216" s="0" t="s">
        <v>50</v>
      </c>
      <c r="D2216" s="0" t="s">
        <v>22</v>
      </c>
      <c r="E2216" s="0" t="s">
        <v>1337</v>
      </c>
      <c r="F2216" s="0" t="s">
        <v>1306</v>
      </c>
      <c r="G2216" s="0" t="s">
        <v>1338</v>
      </c>
      <c r="H2216" s="0" t="s">
        <v>1338</v>
      </c>
      <c r="I2216" s="0" t="s">
        <v>1339</v>
      </c>
      <c r="J2216" s="0" t="s">
        <v>1340</v>
      </c>
      <c r="K2216" s="0" t="s">
        <v>1341</v>
      </c>
      <c r="L2216" s="0" t="s">
        <v>1342</v>
      </c>
      <c r="M2216" s="0" t="s">
        <v>7394</v>
      </c>
      <c r="N2216" s="0" t="s">
        <v>98</v>
      </c>
      <c r="O2216" s="0" t="s">
        <v>1338</v>
      </c>
      <c r="P2216" s="0" t="s">
        <v>1338</v>
      </c>
      <c r="Q2216" s="0" t="s">
        <v>1339</v>
      </c>
      <c r="R2216" s="0" t="s">
        <v>1340</v>
      </c>
      <c r="S2216" s="0" t="s">
        <v>1341</v>
      </c>
      <c r="T2216" s="0" t="s">
        <v>7239</v>
      </c>
      <c r="U2216" s="0" t="s">
        <v>3738</v>
      </c>
      <c r="V2216" s="0" t="s">
        <v>7240</v>
      </c>
      <c r="W2216" s="0" t="s">
        <v>3607</v>
      </c>
      <c r="X2216" s="0" t="s">
        <v>3608</v>
      </c>
      <c r="Y2216" s="0" t="s">
        <v>3605</v>
      </c>
      <c r="Z2216" s="0" t="s">
        <v>7395</v>
      </c>
      <c r="AA2216" s="0" t="s">
        <v>7242</v>
      </c>
      <c r="AB2216" s="0" t="s">
        <v>7396</v>
      </c>
      <c r="AC2216" s="0" t="s">
        <v>61</v>
      </c>
      <c r="AD2216" s="0" t="s">
        <v>19</v>
      </c>
      <c r="AE2216" s="0" t="s">
        <v>61</v>
      </c>
      <c r="AF2216" s="0" t="s">
        <v>109</v>
      </c>
      <c r="AG2216" s="0" t="s">
        <v>109</v>
      </c>
      <c r="AH2216" s="0" t="s">
        <v>22</v>
      </c>
      <c r="AI2216" s="0" t="s">
        <v>22</v>
      </c>
      <c r="AJ2216" s="0" t="s">
        <v>109</v>
      </c>
      <c r="AK2216" s="0" t="s">
        <v>109</v>
      </c>
    </row>
    <row customHeight="1" ht="11.25">
      <c r="A2217" s="0" t="s">
        <v>22</v>
      </c>
      <c r="B2217" s="0" t="s">
        <v>48</v>
      </c>
      <c r="C2217" s="0" t="s">
        <v>50</v>
      </c>
      <c r="D2217" s="0" t="s">
        <v>22</v>
      </c>
      <c r="E2217" s="0" t="s">
        <v>1337</v>
      </c>
      <c r="F2217" s="0" t="s">
        <v>1306</v>
      </c>
      <c r="G2217" s="0" t="s">
        <v>145</v>
      </c>
      <c r="H2217" s="0" t="s">
        <v>145</v>
      </c>
      <c r="I2217" s="0" t="s">
        <v>146</v>
      </c>
      <c r="J2217" s="0" t="s">
        <v>1340</v>
      </c>
      <c r="K2217" s="0" t="s">
        <v>7397</v>
      </c>
      <c r="L2217" s="0" t="s">
        <v>1342</v>
      </c>
      <c r="M2217" s="0" t="s">
        <v>1343</v>
      </c>
      <c r="N2217" s="0" t="s">
        <v>98</v>
      </c>
      <c r="O2217" s="0" t="s">
        <v>145</v>
      </c>
      <c r="P2217" s="0" t="s">
        <v>145</v>
      </c>
      <c r="Q2217" s="0" t="s">
        <v>146</v>
      </c>
      <c r="R2217" s="0" t="s">
        <v>1340</v>
      </c>
      <c r="S2217" s="0" t="s">
        <v>7397</v>
      </c>
      <c r="T2217" s="0" t="s">
        <v>7239</v>
      </c>
      <c r="U2217" s="0" t="s">
        <v>3738</v>
      </c>
      <c r="V2217" s="0" t="s">
        <v>7240</v>
      </c>
      <c r="W2217" s="0" t="s">
        <v>3607</v>
      </c>
      <c r="X2217" s="0" t="s">
        <v>3608</v>
      </c>
      <c r="Y2217" s="0" t="s">
        <v>3605</v>
      </c>
      <c r="Z2217" s="0" t="s">
        <v>1261</v>
      </c>
      <c r="AA2217" s="0" t="s">
        <v>7242</v>
      </c>
      <c r="AB2217" s="0" t="s">
        <v>7393</v>
      </c>
      <c r="AC2217" s="0" t="s">
        <v>61</v>
      </c>
      <c r="AD2217" s="0" t="s">
        <v>19</v>
      </c>
      <c r="AE2217" s="0" t="s">
        <v>61</v>
      </c>
      <c r="AF2217" s="0" t="s">
        <v>151</v>
      </c>
      <c r="AG2217" s="0" t="s">
        <v>151</v>
      </c>
      <c r="AH2217" s="0" t="s">
        <v>22</v>
      </c>
      <c r="AI2217" s="0" t="s">
        <v>22</v>
      </c>
      <c r="AJ2217" s="0" t="s">
        <v>151</v>
      </c>
      <c r="AK2217" s="0" t="s">
        <v>151</v>
      </c>
    </row>
    <row customHeight="1" ht="11.25">
      <c r="A2218" s="0" t="s">
        <v>22</v>
      </c>
      <c r="B2218" s="0" t="s">
        <v>48</v>
      </c>
      <c r="C2218" s="0" t="s">
        <v>50</v>
      </c>
      <c r="D2218" s="0" t="s">
        <v>22</v>
      </c>
      <c r="E2218" s="0" t="s">
        <v>1337</v>
      </c>
      <c r="F2218" s="0" t="s">
        <v>1306</v>
      </c>
      <c r="G2218" s="0" t="s">
        <v>145</v>
      </c>
      <c r="H2218" s="0" t="s">
        <v>145</v>
      </c>
      <c r="I2218" s="0" t="s">
        <v>146</v>
      </c>
      <c r="J2218" s="0" t="s">
        <v>1340</v>
      </c>
      <c r="K2218" s="0" t="s">
        <v>7397</v>
      </c>
      <c r="L2218" s="0" t="s">
        <v>1342</v>
      </c>
      <c r="M2218" s="0" t="s">
        <v>7394</v>
      </c>
      <c r="N2218" s="0" t="s">
        <v>98</v>
      </c>
      <c r="O2218" s="0" t="s">
        <v>145</v>
      </c>
      <c r="P2218" s="0" t="s">
        <v>145</v>
      </c>
      <c r="Q2218" s="0" t="s">
        <v>146</v>
      </c>
      <c r="R2218" s="0" t="s">
        <v>1340</v>
      </c>
      <c r="S2218" s="0" t="s">
        <v>7397</v>
      </c>
      <c r="T2218" s="0" t="s">
        <v>7239</v>
      </c>
      <c r="U2218" s="0" t="s">
        <v>3738</v>
      </c>
      <c r="V2218" s="0" t="s">
        <v>7240</v>
      </c>
      <c r="W2218" s="0" t="s">
        <v>3607</v>
      </c>
      <c r="X2218" s="0" t="s">
        <v>3608</v>
      </c>
      <c r="Y2218" s="0" t="s">
        <v>3605</v>
      </c>
      <c r="Z2218" s="0" t="s">
        <v>7395</v>
      </c>
      <c r="AA2218" s="0" t="s">
        <v>7242</v>
      </c>
      <c r="AB2218" s="0" t="s">
        <v>7396</v>
      </c>
      <c r="AC2218" s="0" t="s">
        <v>61</v>
      </c>
      <c r="AD2218" s="0" t="s">
        <v>19</v>
      </c>
      <c r="AE2218" s="0" t="s">
        <v>61</v>
      </c>
      <c r="AF2218" s="0" t="s">
        <v>109</v>
      </c>
      <c r="AG2218" s="0" t="s">
        <v>109</v>
      </c>
      <c r="AH2218" s="0" t="s">
        <v>22</v>
      </c>
      <c r="AI2218" s="0" t="s">
        <v>22</v>
      </c>
      <c r="AJ2218" s="0" t="s">
        <v>109</v>
      </c>
      <c r="AK2218" s="0" t="s">
        <v>109</v>
      </c>
    </row>
    <row customHeight="1" ht="11.25">
      <c r="A2219" s="0" t="s">
        <v>22</v>
      </c>
      <c r="B2219" s="0" t="s">
        <v>48</v>
      </c>
      <c r="C2219" s="0" t="s">
        <v>50</v>
      </c>
      <c r="D2219" s="0" t="s">
        <v>22</v>
      </c>
      <c r="E2219" s="0" t="s">
        <v>7398</v>
      </c>
      <c r="F2219" s="0" t="s">
        <v>1257</v>
      </c>
      <c r="G2219" s="0" t="s">
        <v>195</v>
      </c>
      <c r="H2219" s="0" t="s">
        <v>195</v>
      </c>
      <c r="I2219" s="0" t="s">
        <v>196</v>
      </c>
      <c r="J2219" s="0" t="s">
        <v>7399</v>
      </c>
      <c r="K2219" s="0" t="s">
        <v>7400</v>
      </c>
      <c r="L2219" s="0" t="s">
        <v>7399</v>
      </c>
      <c r="M2219" s="0" t="s">
        <v>1261</v>
      </c>
      <c r="N2219" s="0" t="s">
        <v>98</v>
      </c>
      <c r="O2219" s="0" t="s">
        <v>195</v>
      </c>
      <c r="P2219" s="0" t="s">
        <v>195</v>
      </c>
      <c r="Q2219" s="0" t="s">
        <v>196</v>
      </c>
      <c r="R2219" s="0" t="s">
        <v>7399</v>
      </c>
      <c r="S2219" s="0" t="s">
        <v>7400</v>
      </c>
      <c r="T2219" s="0" t="s">
        <v>3604</v>
      </c>
      <c r="U2219" s="0" t="s">
        <v>3605</v>
      </c>
      <c r="V2219" s="0" t="s">
        <v>3606</v>
      </c>
      <c r="W2219" s="0" t="s">
        <v>3607</v>
      </c>
      <c r="X2219" s="0" t="s">
        <v>3608</v>
      </c>
      <c r="Y2219" s="0" t="s">
        <v>3605</v>
      </c>
      <c r="Z2219" s="0" t="s">
        <v>1261</v>
      </c>
      <c r="AA2219" s="0" t="s">
        <v>7401</v>
      </c>
      <c r="AB2219" s="0" t="s">
        <v>7402</v>
      </c>
      <c r="AC2219" s="0" t="s">
        <v>19</v>
      </c>
      <c r="AD2219" s="0" t="s">
        <v>19</v>
      </c>
      <c r="AE2219" s="0" t="s">
        <v>61</v>
      </c>
      <c r="AF2219" s="0" t="s">
        <v>22</v>
      </c>
      <c r="AG2219" s="0" t="s">
        <v>22</v>
      </c>
      <c r="AH2219" s="0" t="s">
        <v>22</v>
      </c>
      <c r="AI2219" s="0" t="s">
        <v>22</v>
      </c>
      <c r="AJ2219" s="0" t="s">
        <v>3622</v>
      </c>
      <c r="AK2219" s="0" t="s">
        <v>3622</v>
      </c>
    </row>
    <row customHeight="1" ht="11.25">
      <c r="A2220" s="0" t="s">
        <v>22</v>
      </c>
      <c r="B2220" s="0" t="s">
        <v>48</v>
      </c>
      <c r="C2220" s="0" t="s">
        <v>50</v>
      </c>
      <c r="D2220" s="0" t="s">
        <v>22</v>
      </c>
      <c r="E2220" s="0" t="s">
        <v>7398</v>
      </c>
      <c r="F2220" s="0" t="s">
        <v>1257</v>
      </c>
      <c r="G2220" s="0" t="s">
        <v>195</v>
      </c>
      <c r="H2220" s="0" t="s">
        <v>195</v>
      </c>
      <c r="I2220" s="0" t="s">
        <v>196</v>
      </c>
      <c r="J2220" s="0" t="s">
        <v>7399</v>
      </c>
      <c r="K2220" s="0" t="s">
        <v>7400</v>
      </c>
      <c r="L2220" s="0" t="s">
        <v>7399</v>
      </c>
      <c r="M2220" s="0" t="s">
        <v>1261</v>
      </c>
      <c r="N2220" s="0" t="s">
        <v>98</v>
      </c>
      <c r="O2220" s="0" t="s">
        <v>195</v>
      </c>
      <c r="P2220" s="0" t="s">
        <v>195</v>
      </c>
      <c r="Q2220" s="0" t="s">
        <v>196</v>
      </c>
      <c r="R2220" s="0" t="s">
        <v>7399</v>
      </c>
      <c r="S2220" s="0" t="s">
        <v>7400</v>
      </c>
      <c r="T2220" s="0" t="s">
        <v>3604</v>
      </c>
      <c r="U2220" s="0" t="s">
        <v>3605</v>
      </c>
      <c r="V2220" s="0" t="s">
        <v>3606</v>
      </c>
      <c r="W2220" s="0" t="s">
        <v>3607</v>
      </c>
      <c r="X2220" s="0" t="s">
        <v>3608</v>
      </c>
      <c r="Y2220" s="0" t="s">
        <v>3605</v>
      </c>
      <c r="Z2220" s="0" t="s">
        <v>1261</v>
      </c>
      <c r="AA2220" s="0" t="s">
        <v>7401</v>
      </c>
      <c r="AB2220" s="0" t="s">
        <v>7402</v>
      </c>
      <c r="AC2220" s="0" t="s">
        <v>19</v>
      </c>
      <c r="AD2220" s="0" t="s">
        <v>19</v>
      </c>
      <c r="AE2220" s="0" t="s">
        <v>61</v>
      </c>
      <c r="AF2220" s="0" t="s">
        <v>22</v>
      </c>
      <c r="AG2220" s="0" t="s">
        <v>22</v>
      </c>
      <c r="AH2220" s="0" t="s">
        <v>22</v>
      </c>
      <c r="AI2220" s="0" t="s">
        <v>22</v>
      </c>
      <c r="AJ2220" s="0" t="s">
        <v>3622</v>
      </c>
      <c r="AK2220" s="0" t="s">
        <v>3622</v>
      </c>
    </row>
    <row customHeight="1" ht="11.25">
      <c r="A2221" s="0" t="s">
        <v>22</v>
      </c>
      <c r="B2221" s="0" t="s">
        <v>48</v>
      </c>
      <c r="C2221" s="0" t="s">
        <v>50</v>
      </c>
      <c r="D2221" s="0" t="s">
        <v>22</v>
      </c>
      <c r="E2221" s="0" t="s">
        <v>7403</v>
      </c>
      <c r="F2221" s="0" t="s">
        <v>1257</v>
      </c>
      <c r="G2221" s="0" t="s">
        <v>185</v>
      </c>
      <c r="H2221" s="0" t="s">
        <v>185</v>
      </c>
      <c r="I2221" s="0" t="s">
        <v>186</v>
      </c>
      <c r="J2221" s="0" t="s">
        <v>3744</v>
      </c>
      <c r="K2221" s="0" t="s">
        <v>3745</v>
      </c>
      <c r="L2221" s="0" t="s">
        <v>7140</v>
      </c>
      <c r="M2221" s="0" t="s">
        <v>1261</v>
      </c>
      <c r="N2221" s="0" t="s">
        <v>98</v>
      </c>
      <c r="O2221" s="0" t="s">
        <v>185</v>
      </c>
      <c r="P2221" s="0" t="s">
        <v>185</v>
      </c>
      <c r="Q2221" s="0" t="s">
        <v>186</v>
      </c>
      <c r="R2221" s="0" t="s">
        <v>3744</v>
      </c>
      <c r="S2221" s="0" t="s">
        <v>3745</v>
      </c>
      <c r="T2221" s="0" t="s">
        <v>3604</v>
      </c>
      <c r="U2221" s="0" t="s">
        <v>3605</v>
      </c>
      <c r="V2221" s="0" t="s">
        <v>3606</v>
      </c>
      <c r="W2221" s="0" t="s">
        <v>3607</v>
      </c>
      <c r="X2221" s="0" t="s">
        <v>3608</v>
      </c>
      <c r="Y2221" s="0" t="s">
        <v>3605</v>
      </c>
      <c r="Z2221" s="0" t="s">
        <v>90</v>
      </c>
      <c r="AA2221" s="0" t="s">
        <v>4014</v>
      </c>
      <c r="AB2221" s="0" t="s">
        <v>7404</v>
      </c>
      <c r="AC2221" s="0" t="s">
        <v>19</v>
      </c>
      <c r="AD2221" s="0" t="s">
        <v>19</v>
      </c>
      <c r="AE2221" s="0" t="s">
        <v>61</v>
      </c>
      <c r="AF2221" s="0" t="s">
        <v>22</v>
      </c>
      <c r="AG2221" s="0" t="s">
        <v>22</v>
      </c>
      <c r="AH2221" s="0" t="s">
        <v>22</v>
      </c>
      <c r="AI2221" s="0" t="s">
        <v>22</v>
      </c>
      <c r="AJ2221" s="0" t="s">
        <v>3622</v>
      </c>
      <c r="AK2221" s="0" t="s">
        <v>3622</v>
      </c>
    </row>
    <row customHeight="1" ht="11.25">
      <c r="A2222" s="0" t="s">
        <v>22</v>
      </c>
      <c r="B2222" s="0" t="s">
        <v>48</v>
      </c>
      <c r="C2222" s="0" t="s">
        <v>50</v>
      </c>
      <c r="D2222" s="0" t="s">
        <v>22</v>
      </c>
      <c r="E2222" s="0" t="s">
        <v>7403</v>
      </c>
      <c r="F2222" s="0" t="s">
        <v>1257</v>
      </c>
      <c r="G2222" s="0" t="s">
        <v>185</v>
      </c>
      <c r="H2222" s="0" t="s">
        <v>185</v>
      </c>
      <c r="I2222" s="0" t="s">
        <v>186</v>
      </c>
      <c r="J2222" s="0" t="s">
        <v>3744</v>
      </c>
      <c r="K2222" s="0" t="s">
        <v>3745</v>
      </c>
      <c r="L2222" s="0" t="s">
        <v>7140</v>
      </c>
      <c r="M2222" s="0" t="s">
        <v>1261</v>
      </c>
      <c r="N2222" s="0" t="s">
        <v>98</v>
      </c>
      <c r="O2222" s="0" t="s">
        <v>185</v>
      </c>
      <c r="P2222" s="0" t="s">
        <v>185</v>
      </c>
      <c r="Q2222" s="0" t="s">
        <v>186</v>
      </c>
      <c r="R2222" s="0" t="s">
        <v>3744</v>
      </c>
      <c r="S2222" s="0" t="s">
        <v>3745</v>
      </c>
      <c r="T2222" s="0" t="s">
        <v>3604</v>
      </c>
      <c r="U2222" s="0" t="s">
        <v>3605</v>
      </c>
      <c r="V2222" s="0" t="s">
        <v>3606</v>
      </c>
      <c r="W2222" s="0" t="s">
        <v>3607</v>
      </c>
      <c r="X2222" s="0" t="s">
        <v>3608</v>
      </c>
      <c r="Y2222" s="0" t="s">
        <v>3605</v>
      </c>
      <c r="Z2222" s="0" t="s">
        <v>90</v>
      </c>
      <c r="AA2222" s="0" t="s">
        <v>4014</v>
      </c>
      <c r="AB2222" s="0" t="s">
        <v>7404</v>
      </c>
      <c r="AC2222" s="0" t="s">
        <v>19</v>
      </c>
      <c r="AD2222" s="0" t="s">
        <v>19</v>
      </c>
      <c r="AE2222" s="0" t="s">
        <v>61</v>
      </c>
      <c r="AF2222" s="0" t="s">
        <v>22</v>
      </c>
      <c r="AG2222" s="0" t="s">
        <v>22</v>
      </c>
      <c r="AH2222" s="0" t="s">
        <v>22</v>
      </c>
      <c r="AI2222" s="0" t="s">
        <v>22</v>
      </c>
      <c r="AJ2222" s="0" t="s">
        <v>3622</v>
      </c>
      <c r="AK2222" s="0" t="s">
        <v>3622</v>
      </c>
    </row>
    <row customHeight="1" ht="11.25">
      <c r="A2223" s="0" t="s">
        <v>22</v>
      </c>
      <c r="B2223" s="0" t="s">
        <v>48</v>
      </c>
      <c r="C2223" s="0" t="s">
        <v>50</v>
      </c>
      <c r="D2223" s="0" t="s">
        <v>22</v>
      </c>
      <c r="E2223" s="0" t="s">
        <v>7405</v>
      </c>
      <c r="F2223" s="0" t="s">
        <v>1306</v>
      </c>
      <c r="G2223" s="0" t="s">
        <v>136</v>
      </c>
      <c r="H2223" s="0" t="s">
        <v>136</v>
      </c>
      <c r="I2223" s="0" t="s">
        <v>137</v>
      </c>
      <c r="J2223" s="0" t="s">
        <v>7406</v>
      </c>
      <c r="K2223" s="0" t="s">
        <v>7407</v>
      </c>
      <c r="L2223" s="0" t="s">
        <v>7408</v>
      </c>
      <c r="M2223" s="0" t="s">
        <v>1261</v>
      </c>
      <c r="N2223" s="0" t="s">
        <v>98</v>
      </c>
      <c r="O2223" s="0" t="s">
        <v>136</v>
      </c>
      <c r="P2223" s="0" t="s">
        <v>136</v>
      </c>
      <c r="Q2223" s="0" t="s">
        <v>137</v>
      </c>
      <c r="R2223" s="0" t="s">
        <v>7406</v>
      </c>
      <c r="S2223" s="0" t="s">
        <v>7407</v>
      </c>
      <c r="T2223" s="0" t="s">
        <v>4202</v>
      </c>
      <c r="U2223" s="0" t="s">
        <v>3738</v>
      </c>
      <c r="V2223" s="0" t="s">
        <v>3726</v>
      </c>
      <c r="W2223" s="0" t="s">
        <v>4195</v>
      </c>
      <c r="X2223" s="0" t="s">
        <v>3608</v>
      </c>
      <c r="Y2223" s="0" t="s">
        <v>3605</v>
      </c>
      <c r="Z2223" s="0" t="s">
        <v>5229</v>
      </c>
      <c r="AA2223" s="0" t="s">
        <v>7409</v>
      </c>
      <c r="AB2223" s="0" t="s">
        <v>7410</v>
      </c>
      <c r="AC2223" s="0" t="s">
        <v>61</v>
      </c>
      <c r="AD2223" s="0" t="s">
        <v>19</v>
      </c>
      <c r="AE2223" s="0" t="s">
        <v>61</v>
      </c>
      <c r="AF2223" s="0" t="s">
        <v>2243</v>
      </c>
      <c r="AG2223" s="0" t="s">
        <v>529</v>
      </c>
      <c r="AH2223" s="0" t="s">
        <v>22</v>
      </c>
      <c r="AI2223" s="0" t="s">
        <v>22</v>
      </c>
      <c r="AJ2223" s="0" t="s">
        <v>3721</v>
      </c>
      <c r="AK2223" s="0" t="s">
        <v>3721</v>
      </c>
    </row>
    <row customHeight="1" ht="11.25">
      <c r="A2224" s="0" t="s">
        <v>22</v>
      </c>
      <c r="B2224" s="0" t="s">
        <v>48</v>
      </c>
      <c r="C2224" s="0" t="s">
        <v>50</v>
      </c>
      <c r="D2224" s="0" t="s">
        <v>22</v>
      </c>
      <c r="E2224" s="0" t="s">
        <v>7405</v>
      </c>
      <c r="F2224" s="0" t="s">
        <v>1306</v>
      </c>
      <c r="G2224" s="0" t="s">
        <v>136</v>
      </c>
      <c r="H2224" s="0" t="s">
        <v>136</v>
      </c>
      <c r="I2224" s="0" t="s">
        <v>137</v>
      </c>
      <c r="J2224" s="0" t="s">
        <v>7406</v>
      </c>
      <c r="K2224" s="0" t="s">
        <v>7407</v>
      </c>
      <c r="L2224" s="0" t="s">
        <v>7408</v>
      </c>
      <c r="M2224" s="0" t="s">
        <v>1261</v>
      </c>
      <c r="N2224" s="0" t="s">
        <v>98</v>
      </c>
      <c r="O2224" s="0" t="s">
        <v>136</v>
      </c>
      <c r="P2224" s="0" t="s">
        <v>136</v>
      </c>
      <c r="Q2224" s="0" t="s">
        <v>137</v>
      </c>
      <c r="R2224" s="0" t="s">
        <v>7406</v>
      </c>
      <c r="S2224" s="0" t="s">
        <v>7407</v>
      </c>
      <c r="T2224" s="0" t="s">
        <v>4202</v>
      </c>
      <c r="U2224" s="0" t="s">
        <v>3738</v>
      </c>
      <c r="V2224" s="0" t="s">
        <v>3726</v>
      </c>
      <c r="W2224" s="0" t="s">
        <v>4195</v>
      </c>
      <c r="X2224" s="0" t="s">
        <v>3608</v>
      </c>
      <c r="Y2224" s="0" t="s">
        <v>3605</v>
      </c>
      <c r="Z2224" s="0" t="s">
        <v>5229</v>
      </c>
      <c r="AA2224" s="0" t="s">
        <v>7409</v>
      </c>
      <c r="AB2224" s="0" t="s">
        <v>7410</v>
      </c>
      <c r="AC2224" s="0" t="s">
        <v>61</v>
      </c>
      <c r="AD2224" s="0" t="s">
        <v>19</v>
      </c>
      <c r="AE2224" s="0" t="s">
        <v>61</v>
      </c>
      <c r="AF2224" s="0" t="s">
        <v>2243</v>
      </c>
      <c r="AG2224" s="0" t="s">
        <v>529</v>
      </c>
      <c r="AH2224" s="0" t="s">
        <v>22</v>
      </c>
      <c r="AI2224" s="0" t="s">
        <v>22</v>
      </c>
      <c r="AJ2224" s="0" t="s">
        <v>3721</v>
      </c>
      <c r="AK2224" s="0" t="s">
        <v>3721</v>
      </c>
    </row>
    <row customHeight="1" ht="11.25">
      <c r="A2225" s="0" t="s">
        <v>22</v>
      </c>
      <c r="B2225" s="0" t="s">
        <v>48</v>
      </c>
      <c r="C2225" s="0" t="s">
        <v>50</v>
      </c>
      <c r="D2225" s="0" t="s">
        <v>22</v>
      </c>
      <c r="E2225" s="0" t="s">
        <v>7411</v>
      </c>
      <c r="F2225" s="0" t="s">
        <v>1257</v>
      </c>
      <c r="G2225" s="0" t="s">
        <v>188</v>
      </c>
      <c r="H2225" s="0" t="s">
        <v>188</v>
      </c>
      <c r="I2225" s="0" t="s">
        <v>189</v>
      </c>
      <c r="J2225" s="0" t="s">
        <v>5329</v>
      </c>
      <c r="K2225" s="0" t="s">
        <v>5330</v>
      </c>
      <c r="L2225" s="0" t="s">
        <v>5331</v>
      </c>
      <c r="M2225" s="0" t="s">
        <v>1261</v>
      </c>
      <c r="N2225" s="0" t="s">
        <v>98</v>
      </c>
      <c r="O2225" s="0" t="s">
        <v>188</v>
      </c>
      <c r="P2225" s="0" t="s">
        <v>188</v>
      </c>
      <c r="Q2225" s="0" t="s">
        <v>189</v>
      </c>
      <c r="R2225" s="0" t="s">
        <v>5329</v>
      </c>
      <c r="S2225" s="0" t="s">
        <v>5330</v>
      </c>
      <c r="T2225" s="0" t="s">
        <v>3604</v>
      </c>
      <c r="U2225" s="0" t="s">
        <v>3605</v>
      </c>
      <c r="V2225" s="0" t="s">
        <v>3606</v>
      </c>
      <c r="W2225" s="0" t="s">
        <v>3607</v>
      </c>
      <c r="X2225" s="0" t="s">
        <v>3608</v>
      </c>
      <c r="Y2225" s="0" t="s">
        <v>3605</v>
      </c>
      <c r="Z2225" s="0" t="s">
        <v>7412</v>
      </c>
      <c r="AA2225" s="0" t="s">
        <v>7413</v>
      </c>
      <c r="AB2225" s="0" t="s">
        <v>7414</v>
      </c>
      <c r="AC2225" s="0" t="s">
        <v>19</v>
      </c>
      <c r="AD2225" s="0" t="s">
        <v>19</v>
      </c>
      <c r="AE2225" s="0" t="s">
        <v>61</v>
      </c>
      <c r="AF2225" s="0" t="s">
        <v>22</v>
      </c>
      <c r="AG2225" s="0" t="s">
        <v>22</v>
      </c>
      <c r="AH2225" s="0" t="s">
        <v>22</v>
      </c>
      <c r="AI2225" s="0" t="s">
        <v>22</v>
      </c>
      <c r="AJ2225" s="0" t="s">
        <v>5333</v>
      </c>
      <c r="AK2225" s="0" t="s">
        <v>5333</v>
      </c>
    </row>
    <row customHeight="1" ht="11.25">
      <c r="A2226" s="0" t="s">
        <v>22</v>
      </c>
      <c r="B2226" s="0" t="s">
        <v>48</v>
      </c>
      <c r="C2226" s="0" t="s">
        <v>50</v>
      </c>
      <c r="D2226" s="0" t="s">
        <v>22</v>
      </c>
      <c r="E2226" s="0" t="s">
        <v>7411</v>
      </c>
      <c r="F2226" s="0" t="s">
        <v>1257</v>
      </c>
      <c r="G2226" s="0" t="s">
        <v>188</v>
      </c>
      <c r="H2226" s="0" t="s">
        <v>188</v>
      </c>
      <c r="I2226" s="0" t="s">
        <v>189</v>
      </c>
      <c r="J2226" s="0" t="s">
        <v>5329</v>
      </c>
      <c r="K2226" s="0" t="s">
        <v>5330</v>
      </c>
      <c r="L2226" s="0" t="s">
        <v>5331</v>
      </c>
      <c r="M2226" s="0" t="s">
        <v>1261</v>
      </c>
      <c r="N2226" s="0" t="s">
        <v>98</v>
      </c>
      <c r="O2226" s="0" t="s">
        <v>188</v>
      </c>
      <c r="P2226" s="0" t="s">
        <v>188</v>
      </c>
      <c r="Q2226" s="0" t="s">
        <v>189</v>
      </c>
      <c r="R2226" s="0" t="s">
        <v>5329</v>
      </c>
      <c r="S2226" s="0" t="s">
        <v>5330</v>
      </c>
      <c r="T2226" s="0" t="s">
        <v>3604</v>
      </c>
      <c r="U2226" s="0" t="s">
        <v>3605</v>
      </c>
      <c r="V2226" s="0" t="s">
        <v>3606</v>
      </c>
      <c r="W2226" s="0" t="s">
        <v>3607</v>
      </c>
      <c r="X2226" s="0" t="s">
        <v>3608</v>
      </c>
      <c r="Y2226" s="0" t="s">
        <v>3605</v>
      </c>
      <c r="Z2226" s="0" t="s">
        <v>7412</v>
      </c>
      <c r="AA2226" s="0" t="s">
        <v>7413</v>
      </c>
      <c r="AB2226" s="0" t="s">
        <v>7414</v>
      </c>
      <c r="AC2226" s="0" t="s">
        <v>19</v>
      </c>
      <c r="AD2226" s="0" t="s">
        <v>19</v>
      </c>
      <c r="AE2226" s="0" t="s">
        <v>61</v>
      </c>
      <c r="AF2226" s="0" t="s">
        <v>22</v>
      </c>
      <c r="AG2226" s="0" t="s">
        <v>22</v>
      </c>
      <c r="AH2226" s="0" t="s">
        <v>22</v>
      </c>
      <c r="AI2226" s="0" t="s">
        <v>22</v>
      </c>
      <c r="AJ2226" s="0" t="s">
        <v>5333</v>
      </c>
      <c r="AK2226" s="0" t="s">
        <v>5333</v>
      </c>
    </row>
    <row customHeight="1" ht="11.25">
      <c r="A2227" s="0" t="s">
        <v>22</v>
      </c>
      <c r="B2227" s="0" t="s">
        <v>48</v>
      </c>
      <c r="C2227" s="0" t="s">
        <v>50</v>
      </c>
      <c r="D2227" s="0" t="s">
        <v>22</v>
      </c>
      <c r="E2227" s="0" t="s">
        <v>7415</v>
      </c>
      <c r="F2227" s="0" t="s">
        <v>1257</v>
      </c>
      <c r="G2227" s="0" t="s">
        <v>188</v>
      </c>
      <c r="H2227" s="0" t="s">
        <v>188</v>
      </c>
      <c r="I2227" s="0" t="s">
        <v>189</v>
      </c>
      <c r="J2227" s="0" t="s">
        <v>7416</v>
      </c>
      <c r="K2227" s="0" t="s">
        <v>7417</v>
      </c>
      <c r="L2227" s="0" t="s">
        <v>7418</v>
      </c>
      <c r="M2227" s="0" t="s">
        <v>1261</v>
      </c>
      <c r="N2227" s="0" t="s">
        <v>98</v>
      </c>
      <c r="O2227" s="0" t="s">
        <v>188</v>
      </c>
      <c r="P2227" s="0" t="s">
        <v>188</v>
      </c>
      <c r="Q2227" s="0" t="s">
        <v>189</v>
      </c>
      <c r="R2227" s="0" t="s">
        <v>7416</v>
      </c>
      <c r="S2227" s="0" t="s">
        <v>7417</v>
      </c>
      <c r="T2227" s="0" t="s">
        <v>3604</v>
      </c>
      <c r="U2227" s="0" t="s">
        <v>3605</v>
      </c>
      <c r="V2227" s="0" t="s">
        <v>3606</v>
      </c>
      <c r="W2227" s="0" t="s">
        <v>3607</v>
      </c>
      <c r="X2227" s="0" t="s">
        <v>3608</v>
      </c>
      <c r="Y2227" s="0" t="s">
        <v>3605</v>
      </c>
      <c r="Z2227" s="0" t="s">
        <v>3765</v>
      </c>
      <c r="AA2227" s="0" t="s">
        <v>3961</v>
      </c>
      <c r="AB2227" s="0" t="s">
        <v>7419</v>
      </c>
      <c r="AC2227" s="0" t="s">
        <v>19</v>
      </c>
      <c r="AD2227" s="0" t="s">
        <v>19</v>
      </c>
      <c r="AE2227" s="0" t="s">
        <v>61</v>
      </c>
      <c r="AF2227" s="0" t="s">
        <v>22</v>
      </c>
      <c r="AG2227" s="0" t="s">
        <v>22</v>
      </c>
      <c r="AH2227" s="0" t="s">
        <v>22</v>
      </c>
      <c r="AI2227" s="0" t="s">
        <v>22</v>
      </c>
      <c r="AJ2227" s="0" t="s">
        <v>7420</v>
      </c>
      <c r="AK2227" s="0" t="s">
        <v>7420</v>
      </c>
    </row>
    <row customHeight="1" ht="11.25">
      <c r="A2228" s="0" t="s">
        <v>22</v>
      </c>
      <c r="B2228" s="0" t="s">
        <v>48</v>
      </c>
      <c r="C2228" s="0" t="s">
        <v>50</v>
      </c>
      <c r="D2228" s="0" t="s">
        <v>22</v>
      </c>
      <c r="E2228" s="0" t="s">
        <v>7415</v>
      </c>
      <c r="F2228" s="0" t="s">
        <v>1257</v>
      </c>
      <c r="G2228" s="0" t="s">
        <v>188</v>
      </c>
      <c r="H2228" s="0" t="s">
        <v>188</v>
      </c>
      <c r="I2228" s="0" t="s">
        <v>189</v>
      </c>
      <c r="J2228" s="0" t="s">
        <v>7416</v>
      </c>
      <c r="K2228" s="0" t="s">
        <v>7417</v>
      </c>
      <c r="L2228" s="0" t="s">
        <v>7418</v>
      </c>
      <c r="M2228" s="0" t="s">
        <v>1261</v>
      </c>
      <c r="N2228" s="0" t="s">
        <v>98</v>
      </c>
      <c r="O2228" s="0" t="s">
        <v>188</v>
      </c>
      <c r="P2228" s="0" t="s">
        <v>188</v>
      </c>
      <c r="Q2228" s="0" t="s">
        <v>189</v>
      </c>
      <c r="R2228" s="0" t="s">
        <v>7416</v>
      </c>
      <c r="S2228" s="0" t="s">
        <v>7417</v>
      </c>
      <c r="T2228" s="0" t="s">
        <v>3604</v>
      </c>
      <c r="U2228" s="0" t="s">
        <v>3605</v>
      </c>
      <c r="V2228" s="0" t="s">
        <v>3606</v>
      </c>
      <c r="W2228" s="0" t="s">
        <v>3607</v>
      </c>
      <c r="X2228" s="0" t="s">
        <v>3608</v>
      </c>
      <c r="Y2228" s="0" t="s">
        <v>3605</v>
      </c>
      <c r="Z2228" s="0" t="s">
        <v>3765</v>
      </c>
      <c r="AA2228" s="0" t="s">
        <v>3961</v>
      </c>
      <c r="AB2228" s="0" t="s">
        <v>7419</v>
      </c>
      <c r="AC2228" s="0" t="s">
        <v>19</v>
      </c>
      <c r="AD2228" s="0" t="s">
        <v>19</v>
      </c>
      <c r="AE2228" s="0" t="s">
        <v>61</v>
      </c>
      <c r="AF2228" s="0" t="s">
        <v>22</v>
      </c>
      <c r="AG2228" s="0" t="s">
        <v>22</v>
      </c>
      <c r="AH2228" s="0" t="s">
        <v>22</v>
      </c>
      <c r="AI2228" s="0" t="s">
        <v>22</v>
      </c>
      <c r="AJ2228" s="0" t="s">
        <v>7420</v>
      </c>
      <c r="AK2228" s="0" t="s">
        <v>7420</v>
      </c>
    </row>
    <row customHeight="1" ht="11.25">
      <c r="A2229" s="0" t="s">
        <v>22</v>
      </c>
      <c r="B2229" s="0" t="s">
        <v>48</v>
      </c>
      <c r="C2229" s="0" t="s">
        <v>50</v>
      </c>
      <c r="D2229" s="0" t="s">
        <v>22</v>
      </c>
      <c r="E2229" s="0" t="s">
        <v>7415</v>
      </c>
      <c r="F2229" s="0" t="s">
        <v>1257</v>
      </c>
      <c r="G2229" s="0" t="s">
        <v>188</v>
      </c>
      <c r="H2229" s="0" t="s">
        <v>188</v>
      </c>
      <c r="I2229" s="0" t="s">
        <v>189</v>
      </c>
      <c r="J2229" s="0" t="s">
        <v>1258</v>
      </c>
      <c r="K2229" s="0" t="s">
        <v>1259</v>
      </c>
      <c r="L2229" s="0" t="s">
        <v>1260</v>
      </c>
      <c r="M2229" s="0" t="s">
        <v>1261</v>
      </c>
      <c r="N2229" s="0" t="s">
        <v>98</v>
      </c>
      <c r="O2229" s="0" t="s">
        <v>188</v>
      </c>
      <c r="P2229" s="0" t="s">
        <v>188</v>
      </c>
      <c r="Q2229" s="0" t="s">
        <v>189</v>
      </c>
      <c r="R2229" s="0" t="s">
        <v>1258</v>
      </c>
      <c r="S2229" s="0" t="s">
        <v>1259</v>
      </c>
      <c r="T2229" s="0" t="s">
        <v>3604</v>
      </c>
      <c r="U2229" s="0" t="s">
        <v>3605</v>
      </c>
      <c r="V2229" s="0" t="s">
        <v>3606</v>
      </c>
      <c r="W2229" s="0" t="s">
        <v>3607</v>
      </c>
      <c r="X2229" s="0" t="s">
        <v>3608</v>
      </c>
      <c r="Y2229" s="0" t="s">
        <v>3605</v>
      </c>
      <c r="Z2229" s="0" t="s">
        <v>5794</v>
      </c>
      <c r="AA2229" s="0" t="s">
        <v>3790</v>
      </c>
      <c r="AB2229" s="0" t="s">
        <v>7421</v>
      </c>
      <c r="AC2229" s="0" t="s">
        <v>19</v>
      </c>
      <c r="AD2229" s="0" t="s">
        <v>19</v>
      </c>
      <c r="AE2229" s="0" t="s">
        <v>61</v>
      </c>
      <c r="AF2229" s="0" t="s">
        <v>22</v>
      </c>
      <c r="AG2229" s="0" t="s">
        <v>22</v>
      </c>
      <c r="AH2229" s="0" t="s">
        <v>22</v>
      </c>
      <c r="AI2229" s="0" t="s">
        <v>22</v>
      </c>
      <c r="AJ2229" s="0" t="s">
        <v>5340</v>
      </c>
      <c r="AK2229" s="0" t="s">
        <v>5340</v>
      </c>
    </row>
    <row customHeight="1" ht="11.25">
      <c r="A2230" s="0" t="s">
        <v>22</v>
      </c>
      <c r="B2230" s="0" t="s">
        <v>48</v>
      </c>
      <c r="C2230" s="0" t="s">
        <v>50</v>
      </c>
      <c r="D2230" s="0" t="s">
        <v>22</v>
      </c>
      <c r="E2230" s="0" t="s">
        <v>7415</v>
      </c>
      <c r="F2230" s="0" t="s">
        <v>1257</v>
      </c>
      <c r="G2230" s="0" t="s">
        <v>188</v>
      </c>
      <c r="H2230" s="0" t="s">
        <v>188</v>
      </c>
      <c r="I2230" s="0" t="s">
        <v>189</v>
      </c>
      <c r="J2230" s="0" t="s">
        <v>1258</v>
      </c>
      <c r="K2230" s="0" t="s">
        <v>1259</v>
      </c>
      <c r="L2230" s="0" t="s">
        <v>1260</v>
      </c>
      <c r="M2230" s="0" t="s">
        <v>1261</v>
      </c>
      <c r="N2230" s="0" t="s">
        <v>98</v>
      </c>
      <c r="O2230" s="0" t="s">
        <v>188</v>
      </c>
      <c r="P2230" s="0" t="s">
        <v>188</v>
      </c>
      <c r="Q2230" s="0" t="s">
        <v>189</v>
      </c>
      <c r="R2230" s="0" t="s">
        <v>1258</v>
      </c>
      <c r="S2230" s="0" t="s">
        <v>1259</v>
      </c>
      <c r="T2230" s="0" t="s">
        <v>3604</v>
      </c>
      <c r="U2230" s="0" t="s">
        <v>3605</v>
      </c>
      <c r="V2230" s="0" t="s">
        <v>3606</v>
      </c>
      <c r="W2230" s="0" t="s">
        <v>3607</v>
      </c>
      <c r="X2230" s="0" t="s">
        <v>3608</v>
      </c>
      <c r="Y2230" s="0" t="s">
        <v>3605</v>
      </c>
      <c r="Z2230" s="0" t="s">
        <v>5794</v>
      </c>
      <c r="AA2230" s="0" t="s">
        <v>3790</v>
      </c>
      <c r="AB2230" s="0" t="s">
        <v>7421</v>
      </c>
      <c r="AC2230" s="0" t="s">
        <v>19</v>
      </c>
      <c r="AD2230" s="0" t="s">
        <v>19</v>
      </c>
      <c r="AE2230" s="0" t="s">
        <v>61</v>
      </c>
      <c r="AF2230" s="0" t="s">
        <v>22</v>
      </c>
      <c r="AG2230" s="0" t="s">
        <v>22</v>
      </c>
      <c r="AH2230" s="0" t="s">
        <v>22</v>
      </c>
      <c r="AI2230" s="0" t="s">
        <v>22</v>
      </c>
      <c r="AJ2230" s="0" t="s">
        <v>5340</v>
      </c>
      <c r="AK2230" s="0" t="s">
        <v>5340</v>
      </c>
    </row>
    <row customHeight="1" ht="11.25">
      <c r="A2231" s="0" t="s">
        <v>22</v>
      </c>
      <c r="B2231" s="0" t="s">
        <v>48</v>
      </c>
      <c r="C2231" s="0" t="s">
        <v>50</v>
      </c>
      <c r="D2231" s="0" t="s">
        <v>22</v>
      </c>
      <c r="E2231" s="0" t="s">
        <v>7422</v>
      </c>
      <c r="F2231" s="0" t="s">
        <v>1257</v>
      </c>
      <c r="G2231" s="0" t="s">
        <v>188</v>
      </c>
      <c r="H2231" s="0" t="s">
        <v>188</v>
      </c>
      <c r="I2231" s="0" t="s">
        <v>189</v>
      </c>
      <c r="J2231" s="0" t="s">
        <v>5329</v>
      </c>
      <c r="K2231" s="0" t="s">
        <v>5330</v>
      </c>
      <c r="L2231" s="0" t="s">
        <v>5331</v>
      </c>
      <c r="M2231" s="0" t="s">
        <v>1261</v>
      </c>
      <c r="N2231" s="0" t="s">
        <v>98</v>
      </c>
      <c r="O2231" s="0" t="s">
        <v>188</v>
      </c>
      <c r="P2231" s="0" t="s">
        <v>188</v>
      </c>
      <c r="Q2231" s="0" t="s">
        <v>189</v>
      </c>
      <c r="R2231" s="0" t="s">
        <v>5329</v>
      </c>
      <c r="S2231" s="0" t="s">
        <v>5330</v>
      </c>
      <c r="T2231" s="0" t="s">
        <v>3604</v>
      </c>
      <c r="U2231" s="0" t="s">
        <v>3605</v>
      </c>
      <c r="V2231" s="0" t="s">
        <v>3606</v>
      </c>
      <c r="W2231" s="0" t="s">
        <v>3607</v>
      </c>
      <c r="X2231" s="0" t="s">
        <v>3608</v>
      </c>
      <c r="Y2231" s="0" t="s">
        <v>3605</v>
      </c>
      <c r="Z2231" s="0" t="s">
        <v>1261</v>
      </c>
      <c r="AA2231" s="0" t="s">
        <v>3880</v>
      </c>
      <c r="AB2231" s="0" t="s">
        <v>7423</v>
      </c>
      <c r="AC2231" s="0" t="s">
        <v>19</v>
      </c>
      <c r="AD2231" s="0" t="s">
        <v>19</v>
      </c>
      <c r="AE2231" s="0" t="s">
        <v>61</v>
      </c>
      <c r="AF2231" s="0" t="s">
        <v>22</v>
      </c>
      <c r="AG2231" s="0" t="s">
        <v>22</v>
      </c>
      <c r="AH2231" s="0" t="s">
        <v>22</v>
      </c>
      <c r="AI2231" s="0" t="s">
        <v>22</v>
      </c>
      <c r="AJ2231" s="0" t="s">
        <v>5333</v>
      </c>
      <c r="AK2231" s="0" t="s">
        <v>5333</v>
      </c>
    </row>
    <row customHeight="1" ht="11.25">
      <c r="A2232" s="0" t="s">
        <v>22</v>
      </c>
      <c r="B2232" s="0" t="s">
        <v>48</v>
      </c>
      <c r="C2232" s="0" t="s">
        <v>50</v>
      </c>
      <c r="D2232" s="0" t="s">
        <v>22</v>
      </c>
      <c r="E2232" s="0" t="s">
        <v>7422</v>
      </c>
      <c r="F2232" s="0" t="s">
        <v>1257</v>
      </c>
      <c r="G2232" s="0" t="s">
        <v>188</v>
      </c>
      <c r="H2232" s="0" t="s">
        <v>188</v>
      </c>
      <c r="I2232" s="0" t="s">
        <v>189</v>
      </c>
      <c r="J2232" s="0" t="s">
        <v>5329</v>
      </c>
      <c r="K2232" s="0" t="s">
        <v>5330</v>
      </c>
      <c r="L2232" s="0" t="s">
        <v>5331</v>
      </c>
      <c r="M2232" s="0" t="s">
        <v>1261</v>
      </c>
      <c r="N2232" s="0" t="s">
        <v>98</v>
      </c>
      <c r="O2232" s="0" t="s">
        <v>188</v>
      </c>
      <c r="P2232" s="0" t="s">
        <v>188</v>
      </c>
      <c r="Q2232" s="0" t="s">
        <v>189</v>
      </c>
      <c r="R2232" s="0" t="s">
        <v>5329</v>
      </c>
      <c r="S2232" s="0" t="s">
        <v>5330</v>
      </c>
      <c r="T2232" s="0" t="s">
        <v>3604</v>
      </c>
      <c r="U2232" s="0" t="s">
        <v>3605</v>
      </c>
      <c r="V2232" s="0" t="s">
        <v>3606</v>
      </c>
      <c r="W2232" s="0" t="s">
        <v>3607</v>
      </c>
      <c r="X2232" s="0" t="s">
        <v>3608</v>
      </c>
      <c r="Y2232" s="0" t="s">
        <v>3605</v>
      </c>
      <c r="Z2232" s="0" t="s">
        <v>1261</v>
      </c>
      <c r="AA2232" s="0" t="s">
        <v>3880</v>
      </c>
      <c r="AB2232" s="0" t="s">
        <v>7423</v>
      </c>
      <c r="AC2232" s="0" t="s">
        <v>19</v>
      </c>
      <c r="AD2232" s="0" t="s">
        <v>19</v>
      </c>
      <c r="AE2232" s="0" t="s">
        <v>61</v>
      </c>
      <c r="AF2232" s="0" t="s">
        <v>22</v>
      </c>
      <c r="AG2232" s="0" t="s">
        <v>22</v>
      </c>
      <c r="AH2232" s="0" t="s">
        <v>22</v>
      </c>
      <c r="AI2232" s="0" t="s">
        <v>22</v>
      </c>
      <c r="AJ2232" s="0" t="s">
        <v>5333</v>
      </c>
      <c r="AK2232" s="0" t="s">
        <v>5333</v>
      </c>
    </row>
    <row customHeight="1" ht="11.25">
      <c r="A2233" s="0" t="s">
        <v>22</v>
      </c>
      <c r="B2233" s="0" t="s">
        <v>48</v>
      </c>
      <c r="C2233" s="0" t="s">
        <v>50</v>
      </c>
      <c r="D2233" s="0" t="s">
        <v>22</v>
      </c>
      <c r="E2233" s="0" t="s">
        <v>7424</v>
      </c>
      <c r="F2233" s="0" t="s">
        <v>1257</v>
      </c>
      <c r="G2233" s="0" t="s">
        <v>188</v>
      </c>
      <c r="H2233" s="0" t="s">
        <v>188</v>
      </c>
      <c r="I2233" s="0" t="s">
        <v>189</v>
      </c>
      <c r="J2233" s="0" t="s">
        <v>5329</v>
      </c>
      <c r="K2233" s="0" t="s">
        <v>5330</v>
      </c>
      <c r="L2233" s="0" t="s">
        <v>5331</v>
      </c>
      <c r="M2233" s="0" t="s">
        <v>1261</v>
      </c>
      <c r="N2233" s="0" t="s">
        <v>98</v>
      </c>
      <c r="O2233" s="0" t="s">
        <v>188</v>
      </c>
      <c r="P2233" s="0" t="s">
        <v>188</v>
      </c>
      <c r="Q2233" s="0" t="s">
        <v>189</v>
      </c>
      <c r="R2233" s="0" t="s">
        <v>5329</v>
      </c>
      <c r="S2233" s="0" t="s">
        <v>5330</v>
      </c>
      <c r="T2233" s="0" t="s">
        <v>3604</v>
      </c>
      <c r="U2233" s="0" t="s">
        <v>3605</v>
      </c>
      <c r="V2233" s="0" t="s">
        <v>3606</v>
      </c>
      <c r="W2233" s="0" t="s">
        <v>3607</v>
      </c>
      <c r="X2233" s="0" t="s">
        <v>3608</v>
      </c>
      <c r="Y2233" s="0" t="s">
        <v>3605</v>
      </c>
      <c r="Z2233" s="0" t="s">
        <v>7425</v>
      </c>
      <c r="AA2233" s="0" t="s">
        <v>6653</v>
      </c>
      <c r="AB2233" s="0" t="s">
        <v>7426</v>
      </c>
      <c r="AC2233" s="0" t="s">
        <v>19</v>
      </c>
      <c r="AD2233" s="0" t="s">
        <v>19</v>
      </c>
      <c r="AE2233" s="0" t="s">
        <v>61</v>
      </c>
      <c r="AF2233" s="0" t="s">
        <v>22</v>
      </c>
      <c r="AG2233" s="0" t="s">
        <v>22</v>
      </c>
      <c r="AH2233" s="0" t="s">
        <v>22</v>
      </c>
      <c r="AI2233" s="0" t="s">
        <v>22</v>
      </c>
      <c r="AJ2233" s="0" t="s">
        <v>5333</v>
      </c>
      <c r="AK2233" s="0" t="s">
        <v>5333</v>
      </c>
    </row>
    <row customHeight="1" ht="11.25">
      <c r="A2234" s="0" t="s">
        <v>22</v>
      </c>
      <c r="B2234" s="0" t="s">
        <v>48</v>
      </c>
      <c r="C2234" s="0" t="s">
        <v>50</v>
      </c>
      <c r="D2234" s="0" t="s">
        <v>22</v>
      </c>
      <c r="E2234" s="0" t="s">
        <v>7424</v>
      </c>
      <c r="F2234" s="0" t="s">
        <v>1257</v>
      </c>
      <c r="G2234" s="0" t="s">
        <v>188</v>
      </c>
      <c r="H2234" s="0" t="s">
        <v>188</v>
      </c>
      <c r="I2234" s="0" t="s">
        <v>189</v>
      </c>
      <c r="J2234" s="0" t="s">
        <v>5329</v>
      </c>
      <c r="K2234" s="0" t="s">
        <v>5330</v>
      </c>
      <c r="L2234" s="0" t="s">
        <v>5331</v>
      </c>
      <c r="M2234" s="0" t="s">
        <v>1261</v>
      </c>
      <c r="N2234" s="0" t="s">
        <v>98</v>
      </c>
      <c r="O2234" s="0" t="s">
        <v>188</v>
      </c>
      <c r="P2234" s="0" t="s">
        <v>188</v>
      </c>
      <c r="Q2234" s="0" t="s">
        <v>189</v>
      </c>
      <c r="R2234" s="0" t="s">
        <v>5329</v>
      </c>
      <c r="S2234" s="0" t="s">
        <v>5330</v>
      </c>
      <c r="T2234" s="0" t="s">
        <v>3604</v>
      </c>
      <c r="U2234" s="0" t="s">
        <v>3605</v>
      </c>
      <c r="V2234" s="0" t="s">
        <v>3606</v>
      </c>
      <c r="W2234" s="0" t="s">
        <v>3607</v>
      </c>
      <c r="X2234" s="0" t="s">
        <v>3608</v>
      </c>
      <c r="Y2234" s="0" t="s">
        <v>3605</v>
      </c>
      <c r="Z2234" s="0" t="s">
        <v>7425</v>
      </c>
      <c r="AA2234" s="0" t="s">
        <v>6653</v>
      </c>
      <c r="AB2234" s="0" t="s">
        <v>7426</v>
      </c>
      <c r="AC2234" s="0" t="s">
        <v>19</v>
      </c>
      <c r="AD2234" s="0" t="s">
        <v>19</v>
      </c>
      <c r="AE2234" s="0" t="s">
        <v>61</v>
      </c>
      <c r="AF2234" s="0" t="s">
        <v>22</v>
      </c>
      <c r="AG2234" s="0" t="s">
        <v>22</v>
      </c>
      <c r="AH2234" s="0" t="s">
        <v>22</v>
      </c>
      <c r="AI2234" s="0" t="s">
        <v>22</v>
      </c>
      <c r="AJ2234" s="0" t="s">
        <v>5333</v>
      </c>
      <c r="AK2234" s="0" t="s">
        <v>5333</v>
      </c>
    </row>
    <row customHeight="1" ht="11.25">
      <c r="A2235" s="0" t="s">
        <v>22</v>
      </c>
      <c r="B2235" s="0" t="s">
        <v>48</v>
      </c>
      <c r="C2235" s="0" t="s">
        <v>50</v>
      </c>
      <c r="D2235" s="0" t="s">
        <v>22</v>
      </c>
      <c r="E2235" s="0" t="s">
        <v>7427</v>
      </c>
      <c r="F2235" s="0" t="s">
        <v>1257</v>
      </c>
      <c r="G2235" s="0" t="s">
        <v>188</v>
      </c>
      <c r="H2235" s="0" t="s">
        <v>188</v>
      </c>
      <c r="I2235" s="0" t="s">
        <v>189</v>
      </c>
      <c r="J2235" s="0" t="s">
        <v>5329</v>
      </c>
      <c r="K2235" s="0" t="s">
        <v>5330</v>
      </c>
      <c r="L2235" s="0" t="s">
        <v>5331</v>
      </c>
      <c r="M2235" s="0" t="s">
        <v>1261</v>
      </c>
      <c r="N2235" s="0" t="s">
        <v>98</v>
      </c>
      <c r="O2235" s="0" t="s">
        <v>188</v>
      </c>
      <c r="P2235" s="0" t="s">
        <v>188</v>
      </c>
      <c r="Q2235" s="0" t="s">
        <v>189</v>
      </c>
      <c r="R2235" s="0" t="s">
        <v>5329</v>
      </c>
      <c r="S2235" s="0" t="s">
        <v>5330</v>
      </c>
      <c r="T2235" s="0" t="s">
        <v>3604</v>
      </c>
      <c r="U2235" s="0" t="s">
        <v>3605</v>
      </c>
      <c r="V2235" s="0" t="s">
        <v>3606</v>
      </c>
      <c r="W2235" s="0" t="s">
        <v>3607</v>
      </c>
      <c r="X2235" s="0" t="s">
        <v>3608</v>
      </c>
      <c r="Y2235" s="0" t="s">
        <v>3605</v>
      </c>
      <c r="Z2235" s="0" t="s">
        <v>7428</v>
      </c>
      <c r="AA2235" s="0" t="s">
        <v>3880</v>
      </c>
      <c r="AB2235" s="0" t="s">
        <v>7429</v>
      </c>
      <c r="AC2235" s="0" t="s">
        <v>19</v>
      </c>
      <c r="AD2235" s="0" t="s">
        <v>19</v>
      </c>
      <c r="AE2235" s="0" t="s">
        <v>61</v>
      </c>
      <c r="AF2235" s="0" t="s">
        <v>22</v>
      </c>
      <c r="AG2235" s="0" t="s">
        <v>22</v>
      </c>
      <c r="AH2235" s="0" t="s">
        <v>22</v>
      </c>
      <c r="AI2235" s="0" t="s">
        <v>22</v>
      </c>
      <c r="AJ2235" s="0" t="s">
        <v>5333</v>
      </c>
      <c r="AK2235" s="0" t="s">
        <v>5333</v>
      </c>
    </row>
    <row customHeight="1" ht="11.25">
      <c r="A2236" s="0" t="s">
        <v>22</v>
      </c>
      <c r="B2236" s="0" t="s">
        <v>48</v>
      </c>
      <c r="C2236" s="0" t="s">
        <v>50</v>
      </c>
      <c r="D2236" s="0" t="s">
        <v>22</v>
      </c>
      <c r="E2236" s="0" t="s">
        <v>7427</v>
      </c>
      <c r="F2236" s="0" t="s">
        <v>1257</v>
      </c>
      <c r="G2236" s="0" t="s">
        <v>188</v>
      </c>
      <c r="H2236" s="0" t="s">
        <v>188</v>
      </c>
      <c r="I2236" s="0" t="s">
        <v>189</v>
      </c>
      <c r="J2236" s="0" t="s">
        <v>5329</v>
      </c>
      <c r="K2236" s="0" t="s">
        <v>5330</v>
      </c>
      <c r="L2236" s="0" t="s">
        <v>5331</v>
      </c>
      <c r="M2236" s="0" t="s">
        <v>1261</v>
      </c>
      <c r="N2236" s="0" t="s">
        <v>98</v>
      </c>
      <c r="O2236" s="0" t="s">
        <v>188</v>
      </c>
      <c r="P2236" s="0" t="s">
        <v>188</v>
      </c>
      <c r="Q2236" s="0" t="s">
        <v>189</v>
      </c>
      <c r="R2236" s="0" t="s">
        <v>5329</v>
      </c>
      <c r="S2236" s="0" t="s">
        <v>5330</v>
      </c>
      <c r="T2236" s="0" t="s">
        <v>3604</v>
      </c>
      <c r="U2236" s="0" t="s">
        <v>3605</v>
      </c>
      <c r="V2236" s="0" t="s">
        <v>3606</v>
      </c>
      <c r="W2236" s="0" t="s">
        <v>3607</v>
      </c>
      <c r="X2236" s="0" t="s">
        <v>3608</v>
      </c>
      <c r="Y2236" s="0" t="s">
        <v>3605</v>
      </c>
      <c r="Z2236" s="0" t="s">
        <v>7428</v>
      </c>
      <c r="AA2236" s="0" t="s">
        <v>3880</v>
      </c>
      <c r="AB2236" s="0" t="s">
        <v>7429</v>
      </c>
      <c r="AC2236" s="0" t="s">
        <v>19</v>
      </c>
      <c r="AD2236" s="0" t="s">
        <v>19</v>
      </c>
      <c r="AE2236" s="0" t="s">
        <v>61</v>
      </c>
      <c r="AF2236" s="0" t="s">
        <v>22</v>
      </c>
      <c r="AG2236" s="0" t="s">
        <v>22</v>
      </c>
      <c r="AH2236" s="0" t="s">
        <v>22</v>
      </c>
      <c r="AI2236" s="0" t="s">
        <v>22</v>
      </c>
      <c r="AJ2236" s="0" t="s">
        <v>5333</v>
      </c>
      <c r="AK2236" s="0" t="s">
        <v>5333</v>
      </c>
    </row>
    <row customHeight="1" ht="11.25">
      <c r="A2237" s="0" t="s">
        <v>22</v>
      </c>
      <c r="B2237" s="0" t="s">
        <v>48</v>
      </c>
      <c r="C2237" s="0" t="s">
        <v>50</v>
      </c>
      <c r="D2237" s="0" t="s">
        <v>22</v>
      </c>
      <c r="E2237" s="0" t="s">
        <v>7430</v>
      </c>
      <c r="F2237" s="0" t="s">
        <v>1257</v>
      </c>
      <c r="G2237" s="0" t="s">
        <v>188</v>
      </c>
      <c r="H2237" s="0" t="s">
        <v>188</v>
      </c>
      <c r="I2237" s="0" t="s">
        <v>189</v>
      </c>
      <c r="J2237" s="0" t="s">
        <v>1258</v>
      </c>
      <c r="K2237" s="0" t="s">
        <v>1259</v>
      </c>
      <c r="L2237" s="0" t="s">
        <v>1260</v>
      </c>
      <c r="M2237" s="0" t="s">
        <v>1261</v>
      </c>
      <c r="N2237" s="0" t="s">
        <v>98</v>
      </c>
      <c r="O2237" s="0" t="s">
        <v>188</v>
      </c>
      <c r="P2237" s="0" t="s">
        <v>188</v>
      </c>
      <c r="Q2237" s="0" t="s">
        <v>189</v>
      </c>
      <c r="R2237" s="0" t="s">
        <v>1258</v>
      </c>
      <c r="S2237" s="0" t="s">
        <v>1259</v>
      </c>
      <c r="T2237" s="0" t="s">
        <v>3604</v>
      </c>
      <c r="U2237" s="0" t="s">
        <v>3605</v>
      </c>
      <c r="V2237" s="0" t="s">
        <v>3606</v>
      </c>
      <c r="W2237" s="0" t="s">
        <v>3607</v>
      </c>
      <c r="X2237" s="0" t="s">
        <v>3608</v>
      </c>
      <c r="Y2237" s="0" t="s">
        <v>3605</v>
      </c>
      <c r="Z2237" s="0" t="s">
        <v>7431</v>
      </c>
      <c r="AA2237" s="0" t="s">
        <v>4045</v>
      </c>
      <c r="AB2237" s="0" t="s">
        <v>7432</v>
      </c>
      <c r="AC2237" s="0" t="s">
        <v>19</v>
      </c>
      <c r="AD2237" s="0" t="s">
        <v>19</v>
      </c>
      <c r="AE2237" s="0" t="s">
        <v>61</v>
      </c>
      <c r="AF2237" s="0" t="s">
        <v>22</v>
      </c>
      <c r="AG2237" s="0" t="s">
        <v>22</v>
      </c>
      <c r="AH2237" s="0" t="s">
        <v>22</v>
      </c>
      <c r="AI2237" s="0" t="s">
        <v>22</v>
      </c>
      <c r="AJ2237" s="0" t="s">
        <v>5340</v>
      </c>
      <c r="AK2237" s="0" t="s">
        <v>5340</v>
      </c>
    </row>
    <row customHeight="1" ht="11.25">
      <c r="A2238" s="0" t="s">
        <v>22</v>
      </c>
      <c r="B2238" s="0" t="s">
        <v>48</v>
      </c>
      <c r="C2238" s="0" t="s">
        <v>50</v>
      </c>
      <c r="D2238" s="0" t="s">
        <v>22</v>
      </c>
      <c r="E2238" s="0" t="s">
        <v>7430</v>
      </c>
      <c r="F2238" s="0" t="s">
        <v>1257</v>
      </c>
      <c r="G2238" s="0" t="s">
        <v>188</v>
      </c>
      <c r="H2238" s="0" t="s">
        <v>188</v>
      </c>
      <c r="I2238" s="0" t="s">
        <v>189</v>
      </c>
      <c r="J2238" s="0" t="s">
        <v>1258</v>
      </c>
      <c r="K2238" s="0" t="s">
        <v>1259</v>
      </c>
      <c r="L2238" s="0" t="s">
        <v>1260</v>
      </c>
      <c r="M2238" s="0" t="s">
        <v>1261</v>
      </c>
      <c r="N2238" s="0" t="s">
        <v>98</v>
      </c>
      <c r="O2238" s="0" t="s">
        <v>188</v>
      </c>
      <c r="P2238" s="0" t="s">
        <v>188</v>
      </c>
      <c r="Q2238" s="0" t="s">
        <v>189</v>
      </c>
      <c r="R2238" s="0" t="s">
        <v>1258</v>
      </c>
      <c r="S2238" s="0" t="s">
        <v>1259</v>
      </c>
      <c r="T2238" s="0" t="s">
        <v>3604</v>
      </c>
      <c r="U2238" s="0" t="s">
        <v>3605</v>
      </c>
      <c r="V2238" s="0" t="s">
        <v>3606</v>
      </c>
      <c r="W2238" s="0" t="s">
        <v>3607</v>
      </c>
      <c r="X2238" s="0" t="s">
        <v>3608</v>
      </c>
      <c r="Y2238" s="0" t="s">
        <v>3605</v>
      </c>
      <c r="Z2238" s="0" t="s">
        <v>7431</v>
      </c>
      <c r="AA2238" s="0" t="s">
        <v>4045</v>
      </c>
      <c r="AB2238" s="0" t="s">
        <v>7432</v>
      </c>
      <c r="AC2238" s="0" t="s">
        <v>19</v>
      </c>
      <c r="AD2238" s="0" t="s">
        <v>19</v>
      </c>
      <c r="AE2238" s="0" t="s">
        <v>61</v>
      </c>
      <c r="AF2238" s="0" t="s">
        <v>22</v>
      </c>
      <c r="AG2238" s="0" t="s">
        <v>22</v>
      </c>
      <c r="AH2238" s="0" t="s">
        <v>22</v>
      </c>
      <c r="AI2238" s="0" t="s">
        <v>22</v>
      </c>
      <c r="AJ2238" s="0" t="s">
        <v>5340</v>
      </c>
      <c r="AK2238" s="0" t="s">
        <v>5340</v>
      </c>
    </row>
    <row customHeight="1" ht="11.25">
      <c r="A2239" s="0" t="s">
        <v>22</v>
      </c>
      <c r="B2239" s="0" t="s">
        <v>48</v>
      </c>
      <c r="C2239" s="0" t="s">
        <v>50</v>
      </c>
      <c r="D2239" s="0" t="s">
        <v>22</v>
      </c>
      <c r="E2239" s="0" t="s">
        <v>7433</v>
      </c>
      <c r="F2239" s="0" t="s">
        <v>1257</v>
      </c>
      <c r="G2239" s="0" t="s">
        <v>188</v>
      </c>
      <c r="H2239" s="0" t="s">
        <v>188</v>
      </c>
      <c r="I2239" s="0" t="s">
        <v>189</v>
      </c>
      <c r="J2239" s="0" t="s">
        <v>1258</v>
      </c>
      <c r="K2239" s="0" t="s">
        <v>1259</v>
      </c>
      <c r="L2239" s="0" t="s">
        <v>1260</v>
      </c>
      <c r="M2239" s="0" t="s">
        <v>1261</v>
      </c>
      <c r="N2239" s="0" t="s">
        <v>98</v>
      </c>
      <c r="O2239" s="0" t="s">
        <v>188</v>
      </c>
      <c r="P2239" s="0" t="s">
        <v>188</v>
      </c>
      <c r="Q2239" s="0" t="s">
        <v>189</v>
      </c>
      <c r="R2239" s="0" t="s">
        <v>1258</v>
      </c>
      <c r="S2239" s="0" t="s">
        <v>1259</v>
      </c>
      <c r="T2239" s="0" t="s">
        <v>3604</v>
      </c>
      <c r="U2239" s="0" t="s">
        <v>3605</v>
      </c>
      <c r="V2239" s="0" t="s">
        <v>3606</v>
      </c>
      <c r="W2239" s="0" t="s">
        <v>3607</v>
      </c>
      <c r="X2239" s="0" t="s">
        <v>3608</v>
      </c>
      <c r="Y2239" s="0" t="s">
        <v>3605</v>
      </c>
      <c r="Z2239" s="0" t="s">
        <v>6440</v>
      </c>
      <c r="AA2239" s="0" t="s">
        <v>4045</v>
      </c>
      <c r="AB2239" s="0" t="s">
        <v>7434</v>
      </c>
      <c r="AC2239" s="0" t="s">
        <v>19</v>
      </c>
      <c r="AD2239" s="0" t="s">
        <v>19</v>
      </c>
      <c r="AE2239" s="0" t="s">
        <v>61</v>
      </c>
      <c r="AF2239" s="0" t="s">
        <v>22</v>
      </c>
      <c r="AG2239" s="0" t="s">
        <v>22</v>
      </c>
      <c r="AH2239" s="0" t="s">
        <v>22</v>
      </c>
      <c r="AI2239" s="0" t="s">
        <v>22</v>
      </c>
      <c r="AJ2239" s="0" t="s">
        <v>5340</v>
      </c>
      <c r="AK2239" s="0" t="s">
        <v>5340</v>
      </c>
    </row>
    <row customHeight="1" ht="11.25">
      <c r="A2240" s="0" t="s">
        <v>22</v>
      </c>
      <c r="B2240" s="0" t="s">
        <v>48</v>
      </c>
      <c r="C2240" s="0" t="s">
        <v>50</v>
      </c>
      <c r="D2240" s="0" t="s">
        <v>22</v>
      </c>
      <c r="E2240" s="0" t="s">
        <v>7433</v>
      </c>
      <c r="F2240" s="0" t="s">
        <v>1257</v>
      </c>
      <c r="G2240" s="0" t="s">
        <v>188</v>
      </c>
      <c r="H2240" s="0" t="s">
        <v>188</v>
      </c>
      <c r="I2240" s="0" t="s">
        <v>189</v>
      </c>
      <c r="J2240" s="0" t="s">
        <v>1258</v>
      </c>
      <c r="K2240" s="0" t="s">
        <v>1259</v>
      </c>
      <c r="L2240" s="0" t="s">
        <v>1260</v>
      </c>
      <c r="M2240" s="0" t="s">
        <v>1261</v>
      </c>
      <c r="N2240" s="0" t="s">
        <v>98</v>
      </c>
      <c r="O2240" s="0" t="s">
        <v>188</v>
      </c>
      <c r="P2240" s="0" t="s">
        <v>188</v>
      </c>
      <c r="Q2240" s="0" t="s">
        <v>189</v>
      </c>
      <c r="R2240" s="0" t="s">
        <v>1258</v>
      </c>
      <c r="S2240" s="0" t="s">
        <v>1259</v>
      </c>
      <c r="T2240" s="0" t="s">
        <v>3604</v>
      </c>
      <c r="U2240" s="0" t="s">
        <v>3605</v>
      </c>
      <c r="V2240" s="0" t="s">
        <v>3606</v>
      </c>
      <c r="W2240" s="0" t="s">
        <v>3607</v>
      </c>
      <c r="X2240" s="0" t="s">
        <v>3608</v>
      </c>
      <c r="Y2240" s="0" t="s">
        <v>3605</v>
      </c>
      <c r="Z2240" s="0" t="s">
        <v>6440</v>
      </c>
      <c r="AA2240" s="0" t="s">
        <v>4045</v>
      </c>
      <c r="AB2240" s="0" t="s">
        <v>7434</v>
      </c>
      <c r="AC2240" s="0" t="s">
        <v>19</v>
      </c>
      <c r="AD2240" s="0" t="s">
        <v>19</v>
      </c>
      <c r="AE2240" s="0" t="s">
        <v>61</v>
      </c>
      <c r="AF2240" s="0" t="s">
        <v>22</v>
      </c>
      <c r="AG2240" s="0" t="s">
        <v>22</v>
      </c>
      <c r="AH2240" s="0" t="s">
        <v>22</v>
      </c>
      <c r="AI2240" s="0" t="s">
        <v>22</v>
      </c>
      <c r="AJ2240" s="0" t="s">
        <v>5340</v>
      </c>
      <c r="AK2240" s="0" t="s">
        <v>5340</v>
      </c>
    </row>
    <row customHeight="1" ht="11.25">
      <c r="A2241" s="0" t="s">
        <v>22</v>
      </c>
      <c r="B2241" s="0" t="s">
        <v>48</v>
      </c>
      <c r="C2241" s="0" t="s">
        <v>50</v>
      </c>
      <c r="D2241" s="0" t="s">
        <v>22</v>
      </c>
      <c r="E2241" s="0" t="s">
        <v>7435</v>
      </c>
      <c r="F2241" s="0" t="s">
        <v>1257</v>
      </c>
      <c r="G2241" s="0" t="s">
        <v>188</v>
      </c>
      <c r="H2241" s="0" t="s">
        <v>188</v>
      </c>
      <c r="I2241" s="0" t="s">
        <v>189</v>
      </c>
      <c r="J2241" s="0" t="s">
        <v>5329</v>
      </c>
      <c r="K2241" s="0" t="s">
        <v>5330</v>
      </c>
      <c r="L2241" s="0" t="s">
        <v>5331</v>
      </c>
      <c r="M2241" s="0" t="s">
        <v>1261</v>
      </c>
      <c r="N2241" s="0" t="s">
        <v>98</v>
      </c>
      <c r="O2241" s="0" t="s">
        <v>188</v>
      </c>
      <c r="P2241" s="0" t="s">
        <v>188</v>
      </c>
      <c r="Q2241" s="0" t="s">
        <v>189</v>
      </c>
      <c r="R2241" s="0" t="s">
        <v>5329</v>
      </c>
      <c r="S2241" s="0" t="s">
        <v>5330</v>
      </c>
      <c r="T2241" s="0" t="s">
        <v>3604</v>
      </c>
      <c r="U2241" s="0" t="s">
        <v>3605</v>
      </c>
      <c r="V2241" s="0" t="s">
        <v>3606</v>
      </c>
      <c r="W2241" s="0" t="s">
        <v>3607</v>
      </c>
      <c r="X2241" s="0" t="s">
        <v>3608</v>
      </c>
      <c r="Y2241" s="0" t="s">
        <v>3605</v>
      </c>
      <c r="Z2241" s="0" t="s">
        <v>7436</v>
      </c>
      <c r="AA2241" s="0" t="s">
        <v>5825</v>
      </c>
      <c r="AB2241" s="0" t="s">
        <v>7437</v>
      </c>
      <c r="AC2241" s="0" t="s">
        <v>19</v>
      </c>
      <c r="AD2241" s="0" t="s">
        <v>19</v>
      </c>
      <c r="AE2241" s="0" t="s">
        <v>61</v>
      </c>
      <c r="AF2241" s="0" t="s">
        <v>22</v>
      </c>
      <c r="AG2241" s="0" t="s">
        <v>22</v>
      </c>
      <c r="AH2241" s="0" t="s">
        <v>22</v>
      </c>
      <c r="AI2241" s="0" t="s">
        <v>22</v>
      </c>
      <c r="AJ2241" s="0" t="s">
        <v>5333</v>
      </c>
      <c r="AK2241" s="0" t="s">
        <v>5333</v>
      </c>
    </row>
    <row customHeight="1" ht="11.25">
      <c r="A2242" s="0" t="s">
        <v>22</v>
      </c>
      <c r="B2242" s="0" t="s">
        <v>48</v>
      </c>
      <c r="C2242" s="0" t="s">
        <v>50</v>
      </c>
      <c r="D2242" s="0" t="s">
        <v>22</v>
      </c>
      <c r="E2242" s="0" t="s">
        <v>7435</v>
      </c>
      <c r="F2242" s="0" t="s">
        <v>1257</v>
      </c>
      <c r="G2242" s="0" t="s">
        <v>188</v>
      </c>
      <c r="H2242" s="0" t="s">
        <v>188</v>
      </c>
      <c r="I2242" s="0" t="s">
        <v>189</v>
      </c>
      <c r="J2242" s="0" t="s">
        <v>5329</v>
      </c>
      <c r="K2242" s="0" t="s">
        <v>5330</v>
      </c>
      <c r="L2242" s="0" t="s">
        <v>5331</v>
      </c>
      <c r="M2242" s="0" t="s">
        <v>1261</v>
      </c>
      <c r="N2242" s="0" t="s">
        <v>98</v>
      </c>
      <c r="O2242" s="0" t="s">
        <v>188</v>
      </c>
      <c r="P2242" s="0" t="s">
        <v>188</v>
      </c>
      <c r="Q2242" s="0" t="s">
        <v>189</v>
      </c>
      <c r="R2242" s="0" t="s">
        <v>5329</v>
      </c>
      <c r="S2242" s="0" t="s">
        <v>5330</v>
      </c>
      <c r="T2242" s="0" t="s">
        <v>3604</v>
      </c>
      <c r="U2242" s="0" t="s">
        <v>3605</v>
      </c>
      <c r="V2242" s="0" t="s">
        <v>3606</v>
      </c>
      <c r="W2242" s="0" t="s">
        <v>3607</v>
      </c>
      <c r="X2242" s="0" t="s">
        <v>3608</v>
      </c>
      <c r="Y2242" s="0" t="s">
        <v>3605</v>
      </c>
      <c r="Z2242" s="0" t="s">
        <v>7436</v>
      </c>
      <c r="AA2242" s="0" t="s">
        <v>5825</v>
      </c>
      <c r="AB2242" s="0" t="s">
        <v>7437</v>
      </c>
      <c r="AC2242" s="0" t="s">
        <v>19</v>
      </c>
      <c r="AD2242" s="0" t="s">
        <v>19</v>
      </c>
      <c r="AE2242" s="0" t="s">
        <v>61</v>
      </c>
      <c r="AF2242" s="0" t="s">
        <v>22</v>
      </c>
      <c r="AG2242" s="0" t="s">
        <v>22</v>
      </c>
      <c r="AH2242" s="0" t="s">
        <v>22</v>
      </c>
      <c r="AI2242" s="0" t="s">
        <v>22</v>
      </c>
      <c r="AJ2242" s="0" t="s">
        <v>5333</v>
      </c>
      <c r="AK2242" s="0" t="s">
        <v>5333</v>
      </c>
    </row>
    <row customHeight="1" ht="11.25">
      <c r="A2243" s="0" t="s">
        <v>22</v>
      </c>
      <c r="B2243" s="0" t="s">
        <v>48</v>
      </c>
      <c r="C2243" s="0" t="s">
        <v>50</v>
      </c>
      <c r="D2243" s="0" t="s">
        <v>22</v>
      </c>
      <c r="E2243" s="0" t="s">
        <v>7438</v>
      </c>
      <c r="F2243" s="0" t="s">
        <v>1257</v>
      </c>
      <c r="G2243" s="0" t="s">
        <v>188</v>
      </c>
      <c r="H2243" s="0" t="s">
        <v>188</v>
      </c>
      <c r="I2243" s="0" t="s">
        <v>189</v>
      </c>
      <c r="J2243" s="0" t="s">
        <v>5329</v>
      </c>
      <c r="K2243" s="0" t="s">
        <v>5330</v>
      </c>
      <c r="L2243" s="0" t="s">
        <v>5331</v>
      </c>
      <c r="M2243" s="0" t="s">
        <v>1261</v>
      </c>
      <c r="N2243" s="0" t="s">
        <v>98</v>
      </c>
      <c r="O2243" s="0" t="s">
        <v>188</v>
      </c>
      <c r="P2243" s="0" t="s">
        <v>188</v>
      </c>
      <c r="Q2243" s="0" t="s">
        <v>189</v>
      </c>
      <c r="R2243" s="0" t="s">
        <v>5329</v>
      </c>
      <c r="S2243" s="0" t="s">
        <v>5330</v>
      </c>
      <c r="T2243" s="0" t="s">
        <v>3604</v>
      </c>
      <c r="U2243" s="0" t="s">
        <v>3605</v>
      </c>
      <c r="V2243" s="0" t="s">
        <v>3606</v>
      </c>
      <c r="W2243" s="0" t="s">
        <v>3607</v>
      </c>
      <c r="X2243" s="0" t="s">
        <v>3608</v>
      </c>
      <c r="Y2243" s="0" t="s">
        <v>3605</v>
      </c>
      <c r="Z2243" s="0" t="s">
        <v>4022</v>
      </c>
      <c r="AA2243" s="0" t="s">
        <v>5089</v>
      </c>
      <c r="AB2243" s="0" t="s">
        <v>7439</v>
      </c>
      <c r="AC2243" s="0" t="s">
        <v>19</v>
      </c>
      <c r="AD2243" s="0" t="s">
        <v>19</v>
      </c>
      <c r="AE2243" s="0" t="s">
        <v>61</v>
      </c>
      <c r="AF2243" s="0" t="s">
        <v>22</v>
      </c>
      <c r="AG2243" s="0" t="s">
        <v>22</v>
      </c>
      <c r="AH2243" s="0" t="s">
        <v>22</v>
      </c>
      <c r="AI2243" s="0" t="s">
        <v>22</v>
      </c>
      <c r="AJ2243" s="0" t="s">
        <v>5333</v>
      </c>
      <c r="AK2243" s="0" t="s">
        <v>5333</v>
      </c>
    </row>
    <row customHeight="1" ht="11.25">
      <c r="A2244" s="0" t="s">
        <v>22</v>
      </c>
      <c r="B2244" s="0" t="s">
        <v>48</v>
      </c>
      <c r="C2244" s="0" t="s">
        <v>50</v>
      </c>
      <c r="D2244" s="0" t="s">
        <v>22</v>
      </c>
      <c r="E2244" s="0" t="s">
        <v>7438</v>
      </c>
      <c r="F2244" s="0" t="s">
        <v>1257</v>
      </c>
      <c r="G2244" s="0" t="s">
        <v>188</v>
      </c>
      <c r="H2244" s="0" t="s">
        <v>188</v>
      </c>
      <c r="I2244" s="0" t="s">
        <v>189</v>
      </c>
      <c r="J2244" s="0" t="s">
        <v>5329</v>
      </c>
      <c r="K2244" s="0" t="s">
        <v>5330</v>
      </c>
      <c r="L2244" s="0" t="s">
        <v>5331</v>
      </c>
      <c r="M2244" s="0" t="s">
        <v>1261</v>
      </c>
      <c r="N2244" s="0" t="s">
        <v>98</v>
      </c>
      <c r="O2244" s="0" t="s">
        <v>188</v>
      </c>
      <c r="P2244" s="0" t="s">
        <v>188</v>
      </c>
      <c r="Q2244" s="0" t="s">
        <v>189</v>
      </c>
      <c r="R2244" s="0" t="s">
        <v>5329</v>
      </c>
      <c r="S2244" s="0" t="s">
        <v>5330</v>
      </c>
      <c r="T2244" s="0" t="s">
        <v>3604</v>
      </c>
      <c r="U2244" s="0" t="s">
        <v>3605</v>
      </c>
      <c r="V2244" s="0" t="s">
        <v>3606</v>
      </c>
      <c r="W2244" s="0" t="s">
        <v>3607</v>
      </c>
      <c r="X2244" s="0" t="s">
        <v>3608</v>
      </c>
      <c r="Y2244" s="0" t="s">
        <v>3605</v>
      </c>
      <c r="Z2244" s="0" t="s">
        <v>4022</v>
      </c>
      <c r="AA2244" s="0" t="s">
        <v>5089</v>
      </c>
      <c r="AB2244" s="0" t="s">
        <v>7439</v>
      </c>
      <c r="AC2244" s="0" t="s">
        <v>19</v>
      </c>
      <c r="AD2244" s="0" t="s">
        <v>19</v>
      </c>
      <c r="AE2244" s="0" t="s">
        <v>61</v>
      </c>
      <c r="AF2244" s="0" t="s">
        <v>22</v>
      </c>
      <c r="AG2244" s="0" t="s">
        <v>22</v>
      </c>
      <c r="AH2244" s="0" t="s">
        <v>22</v>
      </c>
      <c r="AI2244" s="0" t="s">
        <v>22</v>
      </c>
      <c r="AJ2244" s="0" t="s">
        <v>5333</v>
      </c>
      <c r="AK2244" s="0" t="s">
        <v>5333</v>
      </c>
    </row>
    <row customHeight="1" ht="11.25">
      <c r="A2245" s="0" t="s">
        <v>22</v>
      </c>
      <c r="B2245" s="0" t="s">
        <v>48</v>
      </c>
      <c r="C2245" s="0" t="s">
        <v>50</v>
      </c>
      <c r="D2245" s="0" t="s">
        <v>22</v>
      </c>
      <c r="E2245" s="0" t="s">
        <v>7440</v>
      </c>
      <c r="F2245" s="0" t="s">
        <v>1257</v>
      </c>
      <c r="G2245" s="0" t="s">
        <v>188</v>
      </c>
      <c r="H2245" s="0" t="s">
        <v>188</v>
      </c>
      <c r="I2245" s="0" t="s">
        <v>189</v>
      </c>
      <c r="J2245" s="0" t="s">
        <v>5329</v>
      </c>
      <c r="K2245" s="0" t="s">
        <v>5330</v>
      </c>
      <c r="L2245" s="0" t="s">
        <v>5331</v>
      </c>
      <c r="M2245" s="0" t="s">
        <v>1261</v>
      </c>
      <c r="N2245" s="0" t="s">
        <v>98</v>
      </c>
      <c r="O2245" s="0" t="s">
        <v>188</v>
      </c>
      <c r="P2245" s="0" t="s">
        <v>188</v>
      </c>
      <c r="Q2245" s="0" t="s">
        <v>189</v>
      </c>
      <c r="R2245" s="0" t="s">
        <v>5329</v>
      </c>
      <c r="S2245" s="0" t="s">
        <v>5330</v>
      </c>
      <c r="T2245" s="0" t="s">
        <v>3604</v>
      </c>
      <c r="U2245" s="0" t="s">
        <v>3605</v>
      </c>
      <c r="V2245" s="0" t="s">
        <v>3606</v>
      </c>
      <c r="W2245" s="0" t="s">
        <v>3607</v>
      </c>
      <c r="X2245" s="0" t="s">
        <v>3608</v>
      </c>
      <c r="Y2245" s="0" t="s">
        <v>3605</v>
      </c>
      <c r="Z2245" s="0" t="s">
        <v>7441</v>
      </c>
      <c r="AA2245" s="0" t="s">
        <v>3880</v>
      </c>
      <c r="AB2245" s="0" t="s">
        <v>7442</v>
      </c>
      <c r="AC2245" s="0" t="s">
        <v>19</v>
      </c>
      <c r="AD2245" s="0" t="s">
        <v>19</v>
      </c>
      <c r="AE2245" s="0" t="s">
        <v>61</v>
      </c>
      <c r="AF2245" s="0" t="s">
        <v>22</v>
      </c>
      <c r="AG2245" s="0" t="s">
        <v>22</v>
      </c>
      <c r="AH2245" s="0" t="s">
        <v>22</v>
      </c>
      <c r="AI2245" s="0" t="s">
        <v>22</v>
      </c>
      <c r="AJ2245" s="0" t="s">
        <v>5333</v>
      </c>
      <c r="AK2245" s="0" t="s">
        <v>5333</v>
      </c>
    </row>
    <row customHeight="1" ht="11.25">
      <c r="A2246" s="0" t="s">
        <v>22</v>
      </c>
      <c r="B2246" s="0" t="s">
        <v>48</v>
      </c>
      <c r="C2246" s="0" t="s">
        <v>50</v>
      </c>
      <c r="D2246" s="0" t="s">
        <v>22</v>
      </c>
      <c r="E2246" s="0" t="s">
        <v>7440</v>
      </c>
      <c r="F2246" s="0" t="s">
        <v>1257</v>
      </c>
      <c r="G2246" s="0" t="s">
        <v>188</v>
      </c>
      <c r="H2246" s="0" t="s">
        <v>188</v>
      </c>
      <c r="I2246" s="0" t="s">
        <v>189</v>
      </c>
      <c r="J2246" s="0" t="s">
        <v>5329</v>
      </c>
      <c r="K2246" s="0" t="s">
        <v>5330</v>
      </c>
      <c r="L2246" s="0" t="s">
        <v>5331</v>
      </c>
      <c r="M2246" s="0" t="s">
        <v>1261</v>
      </c>
      <c r="N2246" s="0" t="s">
        <v>98</v>
      </c>
      <c r="O2246" s="0" t="s">
        <v>188</v>
      </c>
      <c r="P2246" s="0" t="s">
        <v>188</v>
      </c>
      <c r="Q2246" s="0" t="s">
        <v>189</v>
      </c>
      <c r="R2246" s="0" t="s">
        <v>5329</v>
      </c>
      <c r="S2246" s="0" t="s">
        <v>5330</v>
      </c>
      <c r="T2246" s="0" t="s">
        <v>3604</v>
      </c>
      <c r="U2246" s="0" t="s">
        <v>3605</v>
      </c>
      <c r="V2246" s="0" t="s">
        <v>3606</v>
      </c>
      <c r="W2246" s="0" t="s">
        <v>3607</v>
      </c>
      <c r="X2246" s="0" t="s">
        <v>3608</v>
      </c>
      <c r="Y2246" s="0" t="s">
        <v>3605</v>
      </c>
      <c r="Z2246" s="0" t="s">
        <v>7441</v>
      </c>
      <c r="AA2246" s="0" t="s">
        <v>3880</v>
      </c>
      <c r="AB2246" s="0" t="s">
        <v>7442</v>
      </c>
      <c r="AC2246" s="0" t="s">
        <v>19</v>
      </c>
      <c r="AD2246" s="0" t="s">
        <v>19</v>
      </c>
      <c r="AE2246" s="0" t="s">
        <v>61</v>
      </c>
      <c r="AF2246" s="0" t="s">
        <v>22</v>
      </c>
      <c r="AG2246" s="0" t="s">
        <v>22</v>
      </c>
      <c r="AH2246" s="0" t="s">
        <v>22</v>
      </c>
      <c r="AI2246" s="0" t="s">
        <v>22</v>
      </c>
      <c r="AJ2246" s="0" t="s">
        <v>5333</v>
      </c>
      <c r="AK2246" s="0" t="s">
        <v>5333</v>
      </c>
    </row>
    <row customHeight="1" ht="11.25">
      <c r="A2247" s="0" t="s">
        <v>22</v>
      </c>
      <c r="B2247" s="0" t="s">
        <v>48</v>
      </c>
      <c r="C2247" s="0" t="s">
        <v>50</v>
      </c>
      <c r="D2247" s="0" t="s">
        <v>22</v>
      </c>
      <c r="E2247" s="0" t="s">
        <v>7443</v>
      </c>
      <c r="F2247" s="0" t="s">
        <v>1257</v>
      </c>
      <c r="G2247" s="0" t="s">
        <v>188</v>
      </c>
      <c r="H2247" s="0" t="s">
        <v>188</v>
      </c>
      <c r="I2247" s="0" t="s">
        <v>189</v>
      </c>
      <c r="J2247" s="0" t="s">
        <v>5329</v>
      </c>
      <c r="K2247" s="0" t="s">
        <v>5330</v>
      </c>
      <c r="L2247" s="0" t="s">
        <v>5331</v>
      </c>
      <c r="M2247" s="0" t="s">
        <v>1261</v>
      </c>
      <c r="N2247" s="0" t="s">
        <v>98</v>
      </c>
      <c r="O2247" s="0" t="s">
        <v>188</v>
      </c>
      <c r="P2247" s="0" t="s">
        <v>188</v>
      </c>
      <c r="Q2247" s="0" t="s">
        <v>189</v>
      </c>
      <c r="R2247" s="0" t="s">
        <v>5329</v>
      </c>
      <c r="S2247" s="0" t="s">
        <v>5330</v>
      </c>
      <c r="T2247" s="0" t="s">
        <v>3604</v>
      </c>
      <c r="U2247" s="0" t="s">
        <v>3605</v>
      </c>
      <c r="V2247" s="0" t="s">
        <v>3606</v>
      </c>
      <c r="W2247" s="0" t="s">
        <v>3607</v>
      </c>
      <c r="X2247" s="0" t="s">
        <v>3608</v>
      </c>
      <c r="Y2247" s="0" t="s">
        <v>3605</v>
      </c>
      <c r="Z2247" s="0" t="s">
        <v>7444</v>
      </c>
      <c r="AA2247" s="0" t="s">
        <v>3650</v>
      </c>
      <c r="AB2247" s="0" t="s">
        <v>7445</v>
      </c>
      <c r="AC2247" s="0" t="s">
        <v>19</v>
      </c>
      <c r="AD2247" s="0" t="s">
        <v>19</v>
      </c>
      <c r="AE2247" s="0" t="s">
        <v>61</v>
      </c>
      <c r="AF2247" s="0" t="s">
        <v>22</v>
      </c>
      <c r="AG2247" s="0" t="s">
        <v>22</v>
      </c>
      <c r="AH2247" s="0" t="s">
        <v>22</v>
      </c>
      <c r="AI2247" s="0" t="s">
        <v>22</v>
      </c>
      <c r="AJ2247" s="0" t="s">
        <v>5333</v>
      </c>
      <c r="AK2247" s="0" t="s">
        <v>5333</v>
      </c>
    </row>
    <row customHeight="1" ht="11.25">
      <c r="A2248" s="0" t="s">
        <v>22</v>
      </c>
      <c r="B2248" s="0" t="s">
        <v>48</v>
      </c>
      <c r="C2248" s="0" t="s">
        <v>50</v>
      </c>
      <c r="D2248" s="0" t="s">
        <v>22</v>
      </c>
      <c r="E2248" s="0" t="s">
        <v>7443</v>
      </c>
      <c r="F2248" s="0" t="s">
        <v>1257</v>
      </c>
      <c r="G2248" s="0" t="s">
        <v>188</v>
      </c>
      <c r="H2248" s="0" t="s">
        <v>188</v>
      </c>
      <c r="I2248" s="0" t="s">
        <v>189</v>
      </c>
      <c r="J2248" s="0" t="s">
        <v>5329</v>
      </c>
      <c r="K2248" s="0" t="s">
        <v>5330</v>
      </c>
      <c r="L2248" s="0" t="s">
        <v>5331</v>
      </c>
      <c r="M2248" s="0" t="s">
        <v>1261</v>
      </c>
      <c r="N2248" s="0" t="s">
        <v>98</v>
      </c>
      <c r="O2248" s="0" t="s">
        <v>188</v>
      </c>
      <c r="P2248" s="0" t="s">
        <v>188</v>
      </c>
      <c r="Q2248" s="0" t="s">
        <v>189</v>
      </c>
      <c r="R2248" s="0" t="s">
        <v>5329</v>
      </c>
      <c r="S2248" s="0" t="s">
        <v>5330</v>
      </c>
      <c r="T2248" s="0" t="s">
        <v>3604</v>
      </c>
      <c r="U2248" s="0" t="s">
        <v>3605</v>
      </c>
      <c r="V2248" s="0" t="s">
        <v>3606</v>
      </c>
      <c r="W2248" s="0" t="s">
        <v>3607</v>
      </c>
      <c r="X2248" s="0" t="s">
        <v>3608</v>
      </c>
      <c r="Y2248" s="0" t="s">
        <v>3605</v>
      </c>
      <c r="Z2248" s="0" t="s">
        <v>7444</v>
      </c>
      <c r="AA2248" s="0" t="s">
        <v>3650</v>
      </c>
      <c r="AB2248" s="0" t="s">
        <v>7445</v>
      </c>
      <c r="AC2248" s="0" t="s">
        <v>19</v>
      </c>
      <c r="AD2248" s="0" t="s">
        <v>19</v>
      </c>
      <c r="AE2248" s="0" t="s">
        <v>61</v>
      </c>
      <c r="AF2248" s="0" t="s">
        <v>22</v>
      </c>
      <c r="AG2248" s="0" t="s">
        <v>22</v>
      </c>
      <c r="AH2248" s="0" t="s">
        <v>22</v>
      </c>
      <c r="AI2248" s="0" t="s">
        <v>22</v>
      </c>
      <c r="AJ2248" s="0" t="s">
        <v>5333</v>
      </c>
      <c r="AK2248" s="0" t="s">
        <v>5333</v>
      </c>
    </row>
    <row customHeight="1" ht="11.25">
      <c r="A2249" s="0" t="s">
        <v>22</v>
      </c>
      <c r="B2249" s="0" t="s">
        <v>48</v>
      </c>
      <c r="C2249" s="0" t="s">
        <v>50</v>
      </c>
      <c r="D2249" s="0" t="s">
        <v>22</v>
      </c>
      <c r="E2249" s="0" t="s">
        <v>7446</v>
      </c>
      <c r="F2249" s="0" t="s">
        <v>1257</v>
      </c>
      <c r="G2249" s="0" t="s">
        <v>188</v>
      </c>
      <c r="H2249" s="0" t="s">
        <v>188</v>
      </c>
      <c r="I2249" s="0" t="s">
        <v>189</v>
      </c>
      <c r="J2249" s="0" t="s">
        <v>5329</v>
      </c>
      <c r="K2249" s="0" t="s">
        <v>5330</v>
      </c>
      <c r="L2249" s="0" t="s">
        <v>5331</v>
      </c>
      <c r="M2249" s="0" t="s">
        <v>1261</v>
      </c>
      <c r="N2249" s="0" t="s">
        <v>98</v>
      </c>
      <c r="O2249" s="0" t="s">
        <v>188</v>
      </c>
      <c r="P2249" s="0" t="s">
        <v>188</v>
      </c>
      <c r="Q2249" s="0" t="s">
        <v>189</v>
      </c>
      <c r="R2249" s="0" t="s">
        <v>5329</v>
      </c>
      <c r="S2249" s="0" t="s">
        <v>5330</v>
      </c>
      <c r="T2249" s="0" t="s">
        <v>3604</v>
      </c>
      <c r="U2249" s="0" t="s">
        <v>3605</v>
      </c>
      <c r="V2249" s="0" t="s">
        <v>3606</v>
      </c>
      <c r="W2249" s="0" t="s">
        <v>3607</v>
      </c>
      <c r="X2249" s="0" t="s">
        <v>3608</v>
      </c>
      <c r="Y2249" s="0" t="s">
        <v>3605</v>
      </c>
      <c r="Z2249" s="0" t="s">
        <v>7447</v>
      </c>
      <c r="AA2249" s="0" t="s">
        <v>5056</v>
      </c>
      <c r="AB2249" s="0" t="s">
        <v>7448</v>
      </c>
      <c r="AC2249" s="0" t="s">
        <v>19</v>
      </c>
      <c r="AD2249" s="0" t="s">
        <v>19</v>
      </c>
      <c r="AE2249" s="0" t="s">
        <v>61</v>
      </c>
      <c r="AF2249" s="0" t="s">
        <v>22</v>
      </c>
      <c r="AG2249" s="0" t="s">
        <v>22</v>
      </c>
      <c r="AH2249" s="0" t="s">
        <v>22</v>
      </c>
      <c r="AI2249" s="0" t="s">
        <v>22</v>
      </c>
      <c r="AJ2249" s="0" t="s">
        <v>5333</v>
      </c>
      <c r="AK2249" s="0" t="s">
        <v>5333</v>
      </c>
    </row>
    <row customHeight="1" ht="11.25">
      <c r="A2250" s="0" t="s">
        <v>22</v>
      </c>
      <c r="B2250" s="0" t="s">
        <v>48</v>
      </c>
      <c r="C2250" s="0" t="s">
        <v>50</v>
      </c>
      <c r="D2250" s="0" t="s">
        <v>22</v>
      </c>
      <c r="E2250" s="0" t="s">
        <v>7446</v>
      </c>
      <c r="F2250" s="0" t="s">
        <v>1257</v>
      </c>
      <c r="G2250" s="0" t="s">
        <v>188</v>
      </c>
      <c r="H2250" s="0" t="s">
        <v>188</v>
      </c>
      <c r="I2250" s="0" t="s">
        <v>189</v>
      </c>
      <c r="J2250" s="0" t="s">
        <v>5329</v>
      </c>
      <c r="K2250" s="0" t="s">
        <v>5330</v>
      </c>
      <c r="L2250" s="0" t="s">
        <v>5331</v>
      </c>
      <c r="M2250" s="0" t="s">
        <v>1261</v>
      </c>
      <c r="N2250" s="0" t="s">
        <v>98</v>
      </c>
      <c r="O2250" s="0" t="s">
        <v>188</v>
      </c>
      <c r="P2250" s="0" t="s">
        <v>188</v>
      </c>
      <c r="Q2250" s="0" t="s">
        <v>189</v>
      </c>
      <c r="R2250" s="0" t="s">
        <v>5329</v>
      </c>
      <c r="S2250" s="0" t="s">
        <v>5330</v>
      </c>
      <c r="T2250" s="0" t="s">
        <v>3604</v>
      </c>
      <c r="U2250" s="0" t="s">
        <v>3605</v>
      </c>
      <c r="V2250" s="0" t="s">
        <v>3606</v>
      </c>
      <c r="W2250" s="0" t="s">
        <v>3607</v>
      </c>
      <c r="X2250" s="0" t="s">
        <v>3608</v>
      </c>
      <c r="Y2250" s="0" t="s">
        <v>3605</v>
      </c>
      <c r="Z2250" s="0" t="s">
        <v>7447</v>
      </c>
      <c r="AA2250" s="0" t="s">
        <v>5056</v>
      </c>
      <c r="AB2250" s="0" t="s">
        <v>7448</v>
      </c>
      <c r="AC2250" s="0" t="s">
        <v>19</v>
      </c>
      <c r="AD2250" s="0" t="s">
        <v>19</v>
      </c>
      <c r="AE2250" s="0" t="s">
        <v>61</v>
      </c>
      <c r="AF2250" s="0" t="s">
        <v>22</v>
      </c>
      <c r="AG2250" s="0" t="s">
        <v>22</v>
      </c>
      <c r="AH2250" s="0" t="s">
        <v>22</v>
      </c>
      <c r="AI2250" s="0" t="s">
        <v>22</v>
      </c>
      <c r="AJ2250" s="0" t="s">
        <v>5333</v>
      </c>
      <c r="AK2250" s="0" t="s">
        <v>5333</v>
      </c>
    </row>
    <row customHeight="1" ht="11.25">
      <c r="A2251" s="0" t="s">
        <v>22</v>
      </c>
      <c r="B2251" s="0" t="s">
        <v>48</v>
      </c>
      <c r="C2251" s="0" t="s">
        <v>50</v>
      </c>
      <c r="D2251" s="0" t="s">
        <v>22</v>
      </c>
      <c r="E2251" s="0" t="s">
        <v>7449</v>
      </c>
      <c r="F2251" s="0" t="s">
        <v>1257</v>
      </c>
      <c r="G2251" s="0" t="s">
        <v>188</v>
      </c>
      <c r="H2251" s="0" t="s">
        <v>188</v>
      </c>
      <c r="I2251" s="0" t="s">
        <v>189</v>
      </c>
      <c r="J2251" s="0" t="s">
        <v>5329</v>
      </c>
      <c r="K2251" s="0" t="s">
        <v>5330</v>
      </c>
      <c r="L2251" s="0" t="s">
        <v>5331</v>
      </c>
      <c r="M2251" s="0" t="s">
        <v>1261</v>
      </c>
      <c r="N2251" s="0" t="s">
        <v>98</v>
      </c>
      <c r="O2251" s="0" t="s">
        <v>188</v>
      </c>
      <c r="P2251" s="0" t="s">
        <v>188</v>
      </c>
      <c r="Q2251" s="0" t="s">
        <v>189</v>
      </c>
      <c r="R2251" s="0" t="s">
        <v>5329</v>
      </c>
      <c r="S2251" s="0" t="s">
        <v>5330</v>
      </c>
      <c r="T2251" s="0" t="s">
        <v>3604</v>
      </c>
      <c r="U2251" s="0" t="s">
        <v>3605</v>
      </c>
      <c r="V2251" s="0" t="s">
        <v>3606</v>
      </c>
      <c r="W2251" s="0" t="s">
        <v>3607</v>
      </c>
      <c r="X2251" s="0" t="s">
        <v>3608</v>
      </c>
      <c r="Y2251" s="0" t="s">
        <v>3605</v>
      </c>
      <c r="Z2251" s="0" t="s">
        <v>7450</v>
      </c>
      <c r="AA2251" s="0" t="s">
        <v>3650</v>
      </c>
      <c r="AB2251" s="0" t="s">
        <v>7451</v>
      </c>
      <c r="AC2251" s="0" t="s">
        <v>19</v>
      </c>
      <c r="AD2251" s="0" t="s">
        <v>19</v>
      </c>
      <c r="AE2251" s="0" t="s">
        <v>61</v>
      </c>
      <c r="AF2251" s="0" t="s">
        <v>22</v>
      </c>
      <c r="AG2251" s="0" t="s">
        <v>22</v>
      </c>
      <c r="AH2251" s="0" t="s">
        <v>22</v>
      </c>
      <c r="AI2251" s="0" t="s">
        <v>22</v>
      </c>
      <c r="AJ2251" s="0" t="s">
        <v>5333</v>
      </c>
      <c r="AK2251" s="0" t="s">
        <v>5333</v>
      </c>
    </row>
    <row customHeight="1" ht="11.25">
      <c r="A2252" s="0" t="s">
        <v>22</v>
      </c>
      <c r="B2252" s="0" t="s">
        <v>48</v>
      </c>
      <c r="C2252" s="0" t="s">
        <v>50</v>
      </c>
      <c r="D2252" s="0" t="s">
        <v>22</v>
      </c>
      <c r="E2252" s="0" t="s">
        <v>7449</v>
      </c>
      <c r="F2252" s="0" t="s">
        <v>1257</v>
      </c>
      <c r="G2252" s="0" t="s">
        <v>188</v>
      </c>
      <c r="H2252" s="0" t="s">
        <v>188</v>
      </c>
      <c r="I2252" s="0" t="s">
        <v>189</v>
      </c>
      <c r="J2252" s="0" t="s">
        <v>5329</v>
      </c>
      <c r="K2252" s="0" t="s">
        <v>5330</v>
      </c>
      <c r="L2252" s="0" t="s">
        <v>5331</v>
      </c>
      <c r="M2252" s="0" t="s">
        <v>1261</v>
      </c>
      <c r="N2252" s="0" t="s">
        <v>98</v>
      </c>
      <c r="O2252" s="0" t="s">
        <v>188</v>
      </c>
      <c r="P2252" s="0" t="s">
        <v>188</v>
      </c>
      <c r="Q2252" s="0" t="s">
        <v>189</v>
      </c>
      <c r="R2252" s="0" t="s">
        <v>5329</v>
      </c>
      <c r="S2252" s="0" t="s">
        <v>5330</v>
      </c>
      <c r="T2252" s="0" t="s">
        <v>3604</v>
      </c>
      <c r="U2252" s="0" t="s">
        <v>3605</v>
      </c>
      <c r="V2252" s="0" t="s">
        <v>3606</v>
      </c>
      <c r="W2252" s="0" t="s">
        <v>3607</v>
      </c>
      <c r="X2252" s="0" t="s">
        <v>3608</v>
      </c>
      <c r="Y2252" s="0" t="s">
        <v>3605</v>
      </c>
      <c r="Z2252" s="0" t="s">
        <v>7450</v>
      </c>
      <c r="AA2252" s="0" t="s">
        <v>3650</v>
      </c>
      <c r="AB2252" s="0" t="s">
        <v>7451</v>
      </c>
      <c r="AC2252" s="0" t="s">
        <v>19</v>
      </c>
      <c r="AD2252" s="0" t="s">
        <v>19</v>
      </c>
      <c r="AE2252" s="0" t="s">
        <v>61</v>
      </c>
      <c r="AF2252" s="0" t="s">
        <v>22</v>
      </c>
      <c r="AG2252" s="0" t="s">
        <v>22</v>
      </c>
      <c r="AH2252" s="0" t="s">
        <v>22</v>
      </c>
      <c r="AI2252" s="0" t="s">
        <v>22</v>
      </c>
      <c r="AJ2252" s="0" t="s">
        <v>5333</v>
      </c>
      <c r="AK2252" s="0" t="s">
        <v>5333</v>
      </c>
    </row>
    <row customHeight="1" ht="11.25">
      <c r="A2253" s="0" t="s">
        <v>22</v>
      </c>
      <c r="B2253" s="0" t="s">
        <v>48</v>
      </c>
      <c r="C2253" s="0" t="s">
        <v>50</v>
      </c>
      <c r="D2253" s="0" t="s">
        <v>22</v>
      </c>
      <c r="E2253" s="0" t="s">
        <v>7452</v>
      </c>
      <c r="F2253" s="0" t="s">
        <v>1269</v>
      </c>
      <c r="G2253" s="0" t="s">
        <v>178</v>
      </c>
      <c r="H2253" s="0" t="s">
        <v>178</v>
      </c>
      <c r="I2253" s="0" t="s">
        <v>179</v>
      </c>
      <c r="J2253" s="0" t="s">
        <v>1617</v>
      </c>
      <c r="K2253" s="0" t="s">
        <v>1618</v>
      </c>
      <c r="L2253" s="0" t="s">
        <v>1617</v>
      </c>
      <c r="M2253" s="0" t="s">
        <v>1261</v>
      </c>
      <c r="N2253" s="0" t="s">
        <v>98</v>
      </c>
      <c r="O2253" s="0" t="s">
        <v>178</v>
      </c>
      <c r="P2253" s="0" t="s">
        <v>178</v>
      </c>
      <c r="Q2253" s="0" t="s">
        <v>179</v>
      </c>
      <c r="R2253" s="0" t="s">
        <v>1617</v>
      </c>
      <c r="S2253" s="0" t="s">
        <v>1618</v>
      </c>
      <c r="T2253" s="0" t="s">
        <v>3604</v>
      </c>
      <c r="U2253" s="0" t="s">
        <v>3605</v>
      </c>
      <c r="V2253" s="0" t="s">
        <v>3606</v>
      </c>
      <c r="W2253" s="0" t="s">
        <v>3607</v>
      </c>
      <c r="X2253" s="0" t="s">
        <v>3608</v>
      </c>
      <c r="Y2253" s="0" t="s">
        <v>3605</v>
      </c>
      <c r="Z2253" s="0" t="s">
        <v>7453</v>
      </c>
      <c r="AA2253" s="0" t="s">
        <v>4045</v>
      </c>
      <c r="AB2253" s="0" t="s">
        <v>7454</v>
      </c>
      <c r="AC2253" s="0" t="s">
        <v>61</v>
      </c>
      <c r="AD2253" s="0" t="s">
        <v>19</v>
      </c>
      <c r="AE2253" s="0" t="s">
        <v>19</v>
      </c>
      <c r="AF2253" s="0" t="s">
        <v>7455</v>
      </c>
      <c r="AG2253" s="0" t="s">
        <v>7455</v>
      </c>
      <c r="AH2253" s="0" t="s">
        <v>22</v>
      </c>
      <c r="AI2253" s="0" t="s">
        <v>22</v>
      </c>
      <c r="AJ2253" s="0" t="s">
        <v>22</v>
      </c>
      <c r="AK2253" s="0" t="s">
        <v>22</v>
      </c>
    </row>
    <row customHeight="1" ht="11.25">
      <c r="A2254" s="0" t="s">
        <v>22</v>
      </c>
      <c r="B2254" s="0" t="s">
        <v>48</v>
      </c>
      <c r="C2254" s="0" t="s">
        <v>50</v>
      </c>
      <c r="D2254" s="0" t="s">
        <v>22</v>
      </c>
      <c r="E2254" s="0" t="s">
        <v>7452</v>
      </c>
      <c r="F2254" s="0" t="s">
        <v>1269</v>
      </c>
      <c r="G2254" s="0" t="s">
        <v>178</v>
      </c>
      <c r="H2254" s="0" t="s">
        <v>178</v>
      </c>
      <c r="I2254" s="0" t="s">
        <v>179</v>
      </c>
      <c r="J2254" s="0" t="s">
        <v>1617</v>
      </c>
      <c r="K2254" s="0" t="s">
        <v>1618</v>
      </c>
      <c r="L2254" s="0" t="s">
        <v>1617</v>
      </c>
      <c r="M2254" s="0" t="s">
        <v>1261</v>
      </c>
      <c r="N2254" s="0" t="s">
        <v>98</v>
      </c>
      <c r="O2254" s="0" t="s">
        <v>178</v>
      </c>
      <c r="P2254" s="0" t="s">
        <v>178</v>
      </c>
      <c r="Q2254" s="0" t="s">
        <v>179</v>
      </c>
      <c r="R2254" s="0" t="s">
        <v>1617</v>
      </c>
      <c r="S2254" s="0" t="s">
        <v>1618</v>
      </c>
      <c r="T2254" s="0" t="s">
        <v>3604</v>
      </c>
      <c r="U2254" s="0" t="s">
        <v>3605</v>
      </c>
      <c r="V2254" s="0" t="s">
        <v>3606</v>
      </c>
      <c r="W2254" s="0" t="s">
        <v>3607</v>
      </c>
      <c r="X2254" s="0" t="s">
        <v>3608</v>
      </c>
      <c r="Y2254" s="0" t="s">
        <v>3605</v>
      </c>
      <c r="Z2254" s="0" t="s">
        <v>7453</v>
      </c>
      <c r="AA2254" s="0" t="s">
        <v>4045</v>
      </c>
      <c r="AB2254" s="0" t="s">
        <v>7454</v>
      </c>
      <c r="AC2254" s="0" t="s">
        <v>61</v>
      </c>
      <c r="AD2254" s="0" t="s">
        <v>19</v>
      </c>
      <c r="AE2254" s="0" t="s">
        <v>19</v>
      </c>
      <c r="AF2254" s="0" t="s">
        <v>7455</v>
      </c>
      <c r="AG2254" s="0" t="s">
        <v>7455</v>
      </c>
      <c r="AH2254" s="0" t="s">
        <v>22</v>
      </c>
      <c r="AI2254" s="0" t="s">
        <v>22</v>
      </c>
      <c r="AJ2254" s="0" t="s">
        <v>22</v>
      </c>
      <c r="AK2254" s="0" t="s">
        <v>22</v>
      </c>
    </row>
    <row customHeight="1" ht="11.25">
      <c r="A2255" s="0" t="s">
        <v>22</v>
      </c>
      <c r="B2255" s="0" t="s">
        <v>48</v>
      </c>
      <c r="C2255" s="0" t="s">
        <v>50</v>
      </c>
      <c r="D2255" s="0" t="s">
        <v>22</v>
      </c>
      <c r="E2255" s="0" t="s">
        <v>7456</v>
      </c>
      <c r="F2255" s="0" t="s">
        <v>1257</v>
      </c>
      <c r="G2255" s="0" t="s">
        <v>148</v>
      </c>
      <c r="H2255" s="0" t="s">
        <v>148</v>
      </c>
      <c r="I2255" s="0" t="s">
        <v>149</v>
      </c>
      <c r="J2255" s="0" t="s">
        <v>7457</v>
      </c>
      <c r="K2255" s="0" t="s">
        <v>7458</v>
      </c>
      <c r="L2255" s="0" t="s">
        <v>7459</v>
      </c>
      <c r="M2255" s="0" t="s">
        <v>1261</v>
      </c>
      <c r="N2255" s="0" t="s">
        <v>98</v>
      </c>
      <c r="O2255" s="0" t="s">
        <v>148</v>
      </c>
      <c r="P2255" s="0" t="s">
        <v>148</v>
      </c>
      <c r="Q2255" s="0" t="s">
        <v>149</v>
      </c>
      <c r="R2255" s="0" t="s">
        <v>7457</v>
      </c>
      <c r="S2255" s="0" t="s">
        <v>7458</v>
      </c>
      <c r="T2255" s="0" t="s">
        <v>3604</v>
      </c>
      <c r="U2255" s="0" t="s">
        <v>3605</v>
      </c>
      <c r="V2255" s="0" t="s">
        <v>3606</v>
      </c>
      <c r="W2255" s="0" t="s">
        <v>3607</v>
      </c>
      <c r="X2255" s="0" t="s">
        <v>3608</v>
      </c>
      <c r="Y2255" s="0" t="s">
        <v>3605</v>
      </c>
      <c r="Z2255" s="0" t="s">
        <v>7460</v>
      </c>
      <c r="AA2255" s="0" t="s">
        <v>4162</v>
      </c>
      <c r="AB2255" s="0" t="s">
        <v>7461</v>
      </c>
      <c r="AC2255" s="0" t="s">
        <v>19</v>
      </c>
      <c r="AD2255" s="0" t="s">
        <v>19</v>
      </c>
      <c r="AE2255" s="0" t="s">
        <v>61</v>
      </c>
      <c r="AF2255" s="0" t="s">
        <v>22</v>
      </c>
      <c r="AG2255" s="0" t="s">
        <v>22</v>
      </c>
      <c r="AH2255" s="0" t="s">
        <v>22</v>
      </c>
      <c r="AI2255" s="0" t="s">
        <v>22</v>
      </c>
      <c r="AJ2255" s="0" t="s">
        <v>2221</v>
      </c>
      <c r="AK2255" s="0" t="s">
        <v>2221</v>
      </c>
    </row>
    <row customHeight="1" ht="11.25">
      <c r="A2256" s="0" t="s">
        <v>22</v>
      </c>
      <c r="B2256" s="0" t="s">
        <v>48</v>
      </c>
      <c r="C2256" s="0" t="s">
        <v>50</v>
      </c>
      <c r="D2256" s="0" t="s">
        <v>22</v>
      </c>
      <c r="E2256" s="0" t="s">
        <v>7456</v>
      </c>
      <c r="F2256" s="0" t="s">
        <v>1257</v>
      </c>
      <c r="G2256" s="0" t="s">
        <v>148</v>
      </c>
      <c r="H2256" s="0" t="s">
        <v>148</v>
      </c>
      <c r="I2256" s="0" t="s">
        <v>149</v>
      </c>
      <c r="J2256" s="0" t="s">
        <v>7457</v>
      </c>
      <c r="K2256" s="0" t="s">
        <v>7458</v>
      </c>
      <c r="L2256" s="0" t="s">
        <v>7459</v>
      </c>
      <c r="M2256" s="0" t="s">
        <v>1261</v>
      </c>
      <c r="N2256" s="0" t="s">
        <v>98</v>
      </c>
      <c r="O2256" s="0" t="s">
        <v>148</v>
      </c>
      <c r="P2256" s="0" t="s">
        <v>148</v>
      </c>
      <c r="Q2256" s="0" t="s">
        <v>149</v>
      </c>
      <c r="R2256" s="0" t="s">
        <v>7457</v>
      </c>
      <c r="S2256" s="0" t="s">
        <v>7458</v>
      </c>
      <c r="T2256" s="0" t="s">
        <v>3604</v>
      </c>
      <c r="U2256" s="0" t="s">
        <v>3605</v>
      </c>
      <c r="V2256" s="0" t="s">
        <v>3606</v>
      </c>
      <c r="W2256" s="0" t="s">
        <v>3607</v>
      </c>
      <c r="X2256" s="0" t="s">
        <v>3608</v>
      </c>
      <c r="Y2256" s="0" t="s">
        <v>3605</v>
      </c>
      <c r="Z2256" s="0" t="s">
        <v>7460</v>
      </c>
      <c r="AA2256" s="0" t="s">
        <v>4162</v>
      </c>
      <c r="AB2256" s="0" t="s">
        <v>7461</v>
      </c>
      <c r="AC2256" s="0" t="s">
        <v>19</v>
      </c>
      <c r="AD2256" s="0" t="s">
        <v>19</v>
      </c>
      <c r="AE2256" s="0" t="s">
        <v>61</v>
      </c>
      <c r="AF2256" s="0" t="s">
        <v>22</v>
      </c>
      <c r="AG2256" s="0" t="s">
        <v>22</v>
      </c>
      <c r="AH2256" s="0" t="s">
        <v>22</v>
      </c>
      <c r="AI2256" s="0" t="s">
        <v>22</v>
      </c>
      <c r="AJ2256" s="0" t="s">
        <v>2221</v>
      </c>
      <c r="AK2256" s="0" t="s">
        <v>2221</v>
      </c>
    </row>
    <row customHeight="1" ht="11.25">
      <c r="A2257" s="0" t="s">
        <v>22</v>
      </c>
      <c r="B2257" s="0" t="s">
        <v>48</v>
      </c>
      <c r="C2257" s="0" t="s">
        <v>50</v>
      </c>
      <c r="D2257" s="0" t="s">
        <v>22</v>
      </c>
      <c r="E2257" s="0" t="s">
        <v>7462</v>
      </c>
      <c r="F2257" s="0" t="s">
        <v>1257</v>
      </c>
      <c r="G2257" s="0" t="s">
        <v>1501</v>
      </c>
      <c r="H2257" s="0" t="s">
        <v>1501</v>
      </c>
      <c r="I2257" s="0" t="s">
        <v>1502</v>
      </c>
      <c r="J2257" s="0" t="s">
        <v>7463</v>
      </c>
      <c r="K2257" s="0" t="s">
        <v>7464</v>
      </c>
      <c r="L2257" s="0" t="s">
        <v>976</v>
      </c>
      <c r="M2257" s="0" t="s">
        <v>1261</v>
      </c>
      <c r="N2257" s="0" t="s">
        <v>98</v>
      </c>
      <c r="O2257" s="0" t="s">
        <v>1501</v>
      </c>
      <c r="P2257" s="0" t="s">
        <v>1501</v>
      </c>
      <c r="Q2257" s="0" t="s">
        <v>1502</v>
      </c>
      <c r="R2257" s="0" t="s">
        <v>7463</v>
      </c>
      <c r="S2257" s="0" t="s">
        <v>7464</v>
      </c>
      <c r="T2257" s="0" t="s">
        <v>3604</v>
      </c>
      <c r="U2257" s="0" t="s">
        <v>3605</v>
      </c>
      <c r="V2257" s="0" t="s">
        <v>7465</v>
      </c>
      <c r="W2257" s="0" t="s">
        <v>3607</v>
      </c>
      <c r="X2257" s="0" t="s">
        <v>3608</v>
      </c>
      <c r="Y2257" s="0" t="s">
        <v>3605</v>
      </c>
      <c r="Z2257" s="0" t="s">
        <v>7466</v>
      </c>
      <c r="AA2257" s="0" t="s">
        <v>7467</v>
      </c>
      <c r="AB2257" s="0" t="s">
        <v>7468</v>
      </c>
      <c r="AC2257" s="0" t="s">
        <v>19</v>
      </c>
      <c r="AD2257" s="0" t="s">
        <v>19</v>
      </c>
      <c r="AE2257" s="0" t="s">
        <v>61</v>
      </c>
      <c r="AF2257" s="0" t="s">
        <v>22</v>
      </c>
      <c r="AG2257" s="0" t="s">
        <v>22</v>
      </c>
      <c r="AH2257" s="0" t="s">
        <v>22</v>
      </c>
      <c r="AI2257" s="0" t="s">
        <v>22</v>
      </c>
      <c r="AJ2257" s="0" t="s">
        <v>3622</v>
      </c>
      <c r="AK2257" s="0" t="s">
        <v>3622</v>
      </c>
    </row>
    <row customHeight="1" ht="11.25">
      <c r="A2258" s="0" t="s">
        <v>22</v>
      </c>
      <c r="B2258" s="0" t="s">
        <v>48</v>
      </c>
      <c r="C2258" s="0" t="s">
        <v>50</v>
      </c>
      <c r="D2258" s="0" t="s">
        <v>22</v>
      </c>
      <c r="E2258" s="0" t="s">
        <v>7462</v>
      </c>
      <c r="F2258" s="0" t="s">
        <v>1257</v>
      </c>
      <c r="G2258" s="0" t="s">
        <v>115</v>
      </c>
      <c r="H2258" s="0" t="s">
        <v>115</v>
      </c>
      <c r="I2258" s="0" t="s">
        <v>116</v>
      </c>
      <c r="J2258" s="0" t="s">
        <v>7463</v>
      </c>
      <c r="K2258" s="0" t="s">
        <v>7469</v>
      </c>
      <c r="L2258" s="0" t="s">
        <v>976</v>
      </c>
      <c r="M2258" s="0" t="s">
        <v>1261</v>
      </c>
      <c r="N2258" s="0" t="s">
        <v>98</v>
      </c>
      <c r="O2258" s="0" t="s">
        <v>115</v>
      </c>
      <c r="P2258" s="0" t="s">
        <v>115</v>
      </c>
      <c r="Q2258" s="0" t="s">
        <v>116</v>
      </c>
      <c r="R2258" s="0" t="s">
        <v>7463</v>
      </c>
      <c r="S2258" s="0" t="s">
        <v>7469</v>
      </c>
      <c r="T2258" s="0" t="s">
        <v>3604</v>
      </c>
      <c r="U2258" s="0" t="s">
        <v>3605</v>
      </c>
      <c r="V2258" s="0" t="s">
        <v>7465</v>
      </c>
      <c r="W2258" s="0" t="s">
        <v>3607</v>
      </c>
      <c r="X2258" s="0" t="s">
        <v>3608</v>
      </c>
      <c r="Y2258" s="0" t="s">
        <v>3605</v>
      </c>
      <c r="Z2258" s="0" t="s">
        <v>7466</v>
      </c>
      <c r="AA2258" s="0" t="s">
        <v>7467</v>
      </c>
      <c r="AB2258" s="0" t="s">
        <v>7468</v>
      </c>
      <c r="AC2258" s="0" t="s">
        <v>19</v>
      </c>
      <c r="AD2258" s="0" t="s">
        <v>19</v>
      </c>
      <c r="AE2258" s="0" t="s">
        <v>61</v>
      </c>
      <c r="AF2258" s="0" t="s">
        <v>22</v>
      </c>
      <c r="AG2258" s="0" t="s">
        <v>22</v>
      </c>
      <c r="AH2258" s="0" t="s">
        <v>22</v>
      </c>
      <c r="AI2258" s="0" t="s">
        <v>22</v>
      </c>
      <c r="AJ2258" s="0" t="s">
        <v>3622</v>
      </c>
      <c r="AK2258" s="0" t="s">
        <v>3622</v>
      </c>
    </row>
    <row customHeight="1" ht="11.25">
      <c r="A2259" s="0" t="s">
        <v>22</v>
      </c>
      <c r="B2259" s="0" t="s">
        <v>48</v>
      </c>
      <c r="C2259" s="0" t="s">
        <v>50</v>
      </c>
      <c r="D2259" s="0" t="s">
        <v>22</v>
      </c>
      <c r="E2259" s="0" t="s">
        <v>7470</v>
      </c>
      <c r="F2259" s="0" t="s">
        <v>1257</v>
      </c>
      <c r="G2259" s="0" t="s">
        <v>1501</v>
      </c>
      <c r="H2259" s="0" t="s">
        <v>1501</v>
      </c>
      <c r="I2259" s="0" t="s">
        <v>1502</v>
      </c>
      <c r="J2259" s="0" t="s">
        <v>7463</v>
      </c>
      <c r="K2259" s="0" t="s">
        <v>7464</v>
      </c>
      <c r="L2259" s="0" t="s">
        <v>5974</v>
      </c>
      <c r="M2259" s="0" t="s">
        <v>5974</v>
      </c>
      <c r="N2259" s="0" t="s">
        <v>98</v>
      </c>
      <c r="O2259" s="0" t="s">
        <v>1501</v>
      </c>
      <c r="P2259" s="0" t="s">
        <v>1501</v>
      </c>
      <c r="Q2259" s="0" t="s">
        <v>1502</v>
      </c>
      <c r="R2259" s="0" t="s">
        <v>7463</v>
      </c>
      <c r="S2259" s="0" t="s">
        <v>7464</v>
      </c>
      <c r="T2259" s="0" t="s">
        <v>3604</v>
      </c>
      <c r="U2259" s="0" t="s">
        <v>3605</v>
      </c>
      <c r="V2259" s="0" t="s">
        <v>7471</v>
      </c>
      <c r="W2259" s="0" t="s">
        <v>3607</v>
      </c>
      <c r="X2259" s="0" t="s">
        <v>3608</v>
      </c>
      <c r="Y2259" s="0" t="s">
        <v>3605</v>
      </c>
      <c r="Z2259" s="0" t="s">
        <v>7472</v>
      </c>
      <c r="AA2259" s="0" t="s">
        <v>7473</v>
      </c>
      <c r="AB2259" s="0" t="s">
        <v>7474</v>
      </c>
      <c r="AC2259" s="0" t="s">
        <v>19</v>
      </c>
      <c r="AD2259" s="0" t="s">
        <v>19</v>
      </c>
      <c r="AE2259" s="0" t="s">
        <v>61</v>
      </c>
      <c r="AF2259" s="0" t="s">
        <v>22</v>
      </c>
      <c r="AG2259" s="0" t="s">
        <v>22</v>
      </c>
      <c r="AH2259" s="0" t="s">
        <v>22</v>
      </c>
      <c r="AI2259" s="0" t="s">
        <v>22</v>
      </c>
      <c r="AJ2259" s="0" t="s">
        <v>3622</v>
      </c>
      <c r="AK2259" s="0" t="s">
        <v>3622</v>
      </c>
    </row>
    <row customHeight="1" ht="11.25">
      <c r="A2260" s="0" t="s">
        <v>22</v>
      </c>
      <c r="B2260" s="0" t="s">
        <v>48</v>
      </c>
      <c r="C2260" s="0" t="s">
        <v>50</v>
      </c>
      <c r="D2260" s="0" t="s">
        <v>22</v>
      </c>
      <c r="E2260" s="0" t="s">
        <v>7470</v>
      </c>
      <c r="F2260" s="0" t="s">
        <v>1257</v>
      </c>
      <c r="G2260" s="0" t="s">
        <v>115</v>
      </c>
      <c r="H2260" s="0" t="s">
        <v>115</v>
      </c>
      <c r="I2260" s="0" t="s">
        <v>116</v>
      </c>
      <c r="J2260" s="0" t="s">
        <v>7463</v>
      </c>
      <c r="K2260" s="0" t="s">
        <v>7469</v>
      </c>
      <c r="L2260" s="0" t="s">
        <v>5974</v>
      </c>
      <c r="M2260" s="0" t="s">
        <v>5974</v>
      </c>
      <c r="N2260" s="0" t="s">
        <v>98</v>
      </c>
      <c r="O2260" s="0" t="s">
        <v>115</v>
      </c>
      <c r="P2260" s="0" t="s">
        <v>115</v>
      </c>
      <c r="Q2260" s="0" t="s">
        <v>116</v>
      </c>
      <c r="R2260" s="0" t="s">
        <v>7463</v>
      </c>
      <c r="S2260" s="0" t="s">
        <v>7469</v>
      </c>
      <c r="T2260" s="0" t="s">
        <v>3604</v>
      </c>
      <c r="U2260" s="0" t="s">
        <v>3605</v>
      </c>
      <c r="V2260" s="0" t="s">
        <v>7471</v>
      </c>
      <c r="W2260" s="0" t="s">
        <v>3607</v>
      </c>
      <c r="X2260" s="0" t="s">
        <v>3608</v>
      </c>
      <c r="Y2260" s="0" t="s">
        <v>3605</v>
      </c>
      <c r="Z2260" s="0" t="s">
        <v>7472</v>
      </c>
      <c r="AA2260" s="0" t="s">
        <v>7473</v>
      </c>
      <c r="AB2260" s="0" t="s">
        <v>7474</v>
      </c>
      <c r="AC2260" s="0" t="s">
        <v>19</v>
      </c>
      <c r="AD2260" s="0" t="s">
        <v>19</v>
      </c>
      <c r="AE2260" s="0" t="s">
        <v>61</v>
      </c>
      <c r="AF2260" s="0" t="s">
        <v>22</v>
      </c>
      <c r="AG2260" s="0" t="s">
        <v>22</v>
      </c>
      <c r="AH2260" s="0" t="s">
        <v>22</v>
      </c>
      <c r="AI2260" s="0" t="s">
        <v>22</v>
      </c>
      <c r="AJ2260" s="0" t="s">
        <v>3622</v>
      </c>
      <c r="AK2260" s="0" t="s">
        <v>3622</v>
      </c>
    </row>
    <row customHeight="1" ht="11.25">
      <c r="A2261" s="0" t="s">
        <v>22</v>
      </c>
      <c r="B2261" s="0" t="s">
        <v>48</v>
      </c>
      <c r="C2261" s="0" t="s">
        <v>50</v>
      </c>
      <c r="D2261" s="0" t="s">
        <v>22</v>
      </c>
      <c r="E2261" s="0" t="s">
        <v>1305</v>
      </c>
      <c r="F2261" s="0" t="s">
        <v>1306</v>
      </c>
      <c r="G2261" s="0" t="s">
        <v>1307</v>
      </c>
      <c r="H2261" s="0" t="s">
        <v>1307</v>
      </c>
      <c r="I2261" s="0" t="s">
        <v>1308</v>
      </c>
      <c r="J2261" s="0" t="s">
        <v>1309</v>
      </c>
      <c r="K2261" s="0" t="s">
        <v>1310</v>
      </c>
      <c r="L2261" s="0" t="s">
        <v>1311</v>
      </c>
      <c r="M2261" s="0" t="s">
        <v>1261</v>
      </c>
      <c r="N2261" s="0" t="s">
        <v>98</v>
      </c>
      <c r="O2261" s="0" t="s">
        <v>1307</v>
      </c>
      <c r="P2261" s="0" t="s">
        <v>1307</v>
      </c>
      <c r="Q2261" s="0" t="s">
        <v>1308</v>
      </c>
      <c r="R2261" s="0" t="s">
        <v>1309</v>
      </c>
      <c r="S2261" s="0" t="s">
        <v>1310</v>
      </c>
      <c r="T2261" s="0" t="s">
        <v>3604</v>
      </c>
      <c r="U2261" s="0" t="s">
        <v>3605</v>
      </c>
      <c r="V2261" s="0" t="s">
        <v>7475</v>
      </c>
      <c r="W2261" s="0" t="s">
        <v>3607</v>
      </c>
      <c r="X2261" s="0" t="s">
        <v>3608</v>
      </c>
      <c r="Y2261" s="0" t="s">
        <v>3605</v>
      </c>
      <c r="Z2261" s="0" t="s">
        <v>1261</v>
      </c>
      <c r="AA2261" s="0" t="s">
        <v>7476</v>
      </c>
      <c r="AB2261" s="0" t="s">
        <v>7477</v>
      </c>
      <c r="AC2261" s="0" t="s">
        <v>61</v>
      </c>
      <c r="AD2261" s="0" t="s">
        <v>19</v>
      </c>
      <c r="AE2261" s="0" t="s">
        <v>61</v>
      </c>
      <c r="AF2261" s="0" t="s">
        <v>5229</v>
      </c>
      <c r="AG2261" s="0" t="s">
        <v>7450</v>
      </c>
      <c r="AH2261" s="0" t="s">
        <v>22</v>
      </c>
      <c r="AI2261" s="0" t="s">
        <v>22</v>
      </c>
      <c r="AJ2261" s="0" t="s">
        <v>5229</v>
      </c>
      <c r="AK2261" s="0" t="s">
        <v>7450</v>
      </c>
    </row>
    <row customHeight="1" ht="11.25">
      <c r="A2262" s="0" t="s">
        <v>22</v>
      </c>
      <c r="B2262" s="0" t="s">
        <v>48</v>
      </c>
      <c r="C2262" s="0" t="s">
        <v>50</v>
      </c>
      <c r="D2262" s="0" t="s">
        <v>22</v>
      </c>
      <c r="E2262" s="0" t="s">
        <v>1305</v>
      </c>
      <c r="F2262" s="0" t="s">
        <v>1306</v>
      </c>
      <c r="G2262" s="0" t="s">
        <v>166</v>
      </c>
      <c r="H2262" s="0" t="s">
        <v>166</v>
      </c>
      <c r="I2262" s="0" t="s">
        <v>167</v>
      </c>
      <c r="J2262" s="0" t="s">
        <v>1309</v>
      </c>
      <c r="K2262" s="0" t="s">
        <v>4952</v>
      </c>
      <c r="L2262" s="0" t="s">
        <v>1311</v>
      </c>
      <c r="M2262" s="0" t="s">
        <v>1261</v>
      </c>
      <c r="N2262" s="0" t="s">
        <v>98</v>
      </c>
      <c r="O2262" s="0" t="s">
        <v>166</v>
      </c>
      <c r="P2262" s="0" t="s">
        <v>166</v>
      </c>
      <c r="Q2262" s="0" t="s">
        <v>167</v>
      </c>
      <c r="R2262" s="0" t="s">
        <v>1309</v>
      </c>
      <c r="S2262" s="0" t="s">
        <v>4952</v>
      </c>
      <c r="T2262" s="0" t="s">
        <v>3604</v>
      </c>
      <c r="U2262" s="0" t="s">
        <v>3605</v>
      </c>
      <c r="V2262" s="0" t="s">
        <v>7475</v>
      </c>
      <c r="W2262" s="0" t="s">
        <v>3607</v>
      </c>
      <c r="X2262" s="0" t="s">
        <v>3608</v>
      </c>
      <c r="Y2262" s="0" t="s">
        <v>3605</v>
      </c>
      <c r="Z2262" s="0" t="s">
        <v>1261</v>
      </c>
      <c r="AA2262" s="0" t="s">
        <v>7476</v>
      </c>
      <c r="AB2262" s="0" t="s">
        <v>7477</v>
      </c>
      <c r="AC2262" s="0" t="s">
        <v>61</v>
      </c>
      <c r="AD2262" s="0" t="s">
        <v>19</v>
      </c>
      <c r="AE2262" s="0" t="s">
        <v>61</v>
      </c>
      <c r="AF2262" s="0" t="s">
        <v>5229</v>
      </c>
      <c r="AG2262" s="0" t="s">
        <v>7450</v>
      </c>
      <c r="AH2262" s="0" t="s">
        <v>22</v>
      </c>
      <c r="AI2262" s="0" t="s">
        <v>22</v>
      </c>
      <c r="AJ2262" s="0" t="s">
        <v>5229</v>
      </c>
      <c r="AK2262" s="0" t="s">
        <v>7450</v>
      </c>
    </row>
    <row customHeight="1" ht="11.25">
      <c r="A2263" s="0" t="s">
        <v>22</v>
      </c>
      <c r="B2263" s="0" t="s">
        <v>48</v>
      </c>
      <c r="C2263" s="0" t="s">
        <v>50</v>
      </c>
      <c r="D2263" s="0" t="s">
        <v>22</v>
      </c>
      <c r="E2263" s="0" t="s">
        <v>7478</v>
      </c>
      <c r="F2263" s="0" t="s">
        <v>1257</v>
      </c>
      <c r="G2263" s="0" t="s">
        <v>188</v>
      </c>
      <c r="H2263" s="0" t="s">
        <v>188</v>
      </c>
      <c r="I2263" s="0" t="s">
        <v>189</v>
      </c>
      <c r="J2263" s="0" t="s">
        <v>5329</v>
      </c>
      <c r="K2263" s="0" t="s">
        <v>5330</v>
      </c>
      <c r="L2263" s="0" t="s">
        <v>5331</v>
      </c>
      <c r="M2263" s="0" t="s">
        <v>1261</v>
      </c>
      <c r="N2263" s="0" t="s">
        <v>98</v>
      </c>
      <c r="O2263" s="0" t="s">
        <v>188</v>
      </c>
      <c r="P2263" s="0" t="s">
        <v>188</v>
      </c>
      <c r="Q2263" s="0" t="s">
        <v>189</v>
      </c>
      <c r="R2263" s="0" t="s">
        <v>5329</v>
      </c>
      <c r="S2263" s="0" t="s">
        <v>5330</v>
      </c>
      <c r="T2263" s="0" t="s">
        <v>3604</v>
      </c>
      <c r="U2263" s="0" t="s">
        <v>3605</v>
      </c>
      <c r="V2263" s="0" t="s">
        <v>3606</v>
      </c>
      <c r="W2263" s="0" t="s">
        <v>3607</v>
      </c>
      <c r="X2263" s="0" t="s">
        <v>3608</v>
      </c>
      <c r="Y2263" s="0" t="s">
        <v>3605</v>
      </c>
      <c r="Z2263" s="0" t="s">
        <v>6848</v>
      </c>
      <c r="AA2263" s="0" t="s">
        <v>3981</v>
      </c>
      <c r="AB2263" s="0" t="s">
        <v>7479</v>
      </c>
      <c r="AC2263" s="0" t="s">
        <v>19</v>
      </c>
      <c r="AD2263" s="0" t="s">
        <v>19</v>
      </c>
      <c r="AE2263" s="0" t="s">
        <v>61</v>
      </c>
      <c r="AF2263" s="0" t="s">
        <v>22</v>
      </c>
      <c r="AG2263" s="0" t="s">
        <v>22</v>
      </c>
      <c r="AH2263" s="0" t="s">
        <v>22</v>
      </c>
      <c r="AI2263" s="0" t="s">
        <v>22</v>
      </c>
      <c r="AJ2263" s="0" t="s">
        <v>5333</v>
      </c>
      <c r="AK2263" s="0" t="s">
        <v>5333</v>
      </c>
    </row>
    <row customHeight="1" ht="11.25">
      <c r="A2264" s="0" t="s">
        <v>22</v>
      </c>
      <c r="B2264" s="0" t="s">
        <v>48</v>
      </c>
      <c r="C2264" s="0" t="s">
        <v>50</v>
      </c>
      <c r="D2264" s="0" t="s">
        <v>22</v>
      </c>
      <c r="E2264" s="0" t="s">
        <v>7478</v>
      </c>
      <c r="F2264" s="0" t="s">
        <v>1257</v>
      </c>
      <c r="G2264" s="0" t="s">
        <v>188</v>
      </c>
      <c r="H2264" s="0" t="s">
        <v>188</v>
      </c>
      <c r="I2264" s="0" t="s">
        <v>189</v>
      </c>
      <c r="J2264" s="0" t="s">
        <v>5329</v>
      </c>
      <c r="K2264" s="0" t="s">
        <v>5330</v>
      </c>
      <c r="L2264" s="0" t="s">
        <v>5331</v>
      </c>
      <c r="M2264" s="0" t="s">
        <v>1261</v>
      </c>
      <c r="N2264" s="0" t="s">
        <v>98</v>
      </c>
      <c r="O2264" s="0" t="s">
        <v>188</v>
      </c>
      <c r="P2264" s="0" t="s">
        <v>188</v>
      </c>
      <c r="Q2264" s="0" t="s">
        <v>189</v>
      </c>
      <c r="R2264" s="0" t="s">
        <v>5329</v>
      </c>
      <c r="S2264" s="0" t="s">
        <v>5330</v>
      </c>
      <c r="T2264" s="0" t="s">
        <v>3604</v>
      </c>
      <c r="U2264" s="0" t="s">
        <v>3605</v>
      </c>
      <c r="V2264" s="0" t="s">
        <v>3606</v>
      </c>
      <c r="W2264" s="0" t="s">
        <v>3607</v>
      </c>
      <c r="X2264" s="0" t="s">
        <v>3608</v>
      </c>
      <c r="Y2264" s="0" t="s">
        <v>3605</v>
      </c>
      <c r="Z2264" s="0" t="s">
        <v>6848</v>
      </c>
      <c r="AA2264" s="0" t="s">
        <v>3981</v>
      </c>
      <c r="AB2264" s="0" t="s">
        <v>7479</v>
      </c>
      <c r="AC2264" s="0" t="s">
        <v>19</v>
      </c>
      <c r="AD2264" s="0" t="s">
        <v>19</v>
      </c>
      <c r="AE2264" s="0" t="s">
        <v>61</v>
      </c>
      <c r="AF2264" s="0" t="s">
        <v>22</v>
      </c>
      <c r="AG2264" s="0" t="s">
        <v>22</v>
      </c>
      <c r="AH2264" s="0" t="s">
        <v>22</v>
      </c>
      <c r="AI2264" s="0" t="s">
        <v>22</v>
      </c>
      <c r="AJ2264" s="0" t="s">
        <v>5333</v>
      </c>
      <c r="AK2264" s="0" t="s">
        <v>5333</v>
      </c>
    </row>
    <row customHeight="1" ht="11.25">
      <c r="A2265" s="0" t="s">
        <v>22</v>
      </c>
      <c r="B2265" s="0" t="s">
        <v>48</v>
      </c>
      <c r="C2265" s="0" t="s">
        <v>50</v>
      </c>
      <c r="D2265" s="0" t="s">
        <v>22</v>
      </c>
      <c r="E2265" s="0" t="s">
        <v>7480</v>
      </c>
      <c r="F2265" s="0" t="s">
        <v>1257</v>
      </c>
      <c r="G2265" s="0" t="s">
        <v>188</v>
      </c>
      <c r="H2265" s="0" t="s">
        <v>188</v>
      </c>
      <c r="I2265" s="0" t="s">
        <v>189</v>
      </c>
      <c r="J2265" s="0" t="s">
        <v>5329</v>
      </c>
      <c r="K2265" s="0" t="s">
        <v>5330</v>
      </c>
      <c r="L2265" s="0" t="s">
        <v>5331</v>
      </c>
      <c r="M2265" s="0" t="s">
        <v>1261</v>
      </c>
      <c r="N2265" s="0" t="s">
        <v>98</v>
      </c>
      <c r="O2265" s="0" t="s">
        <v>188</v>
      </c>
      <c r="P2265" s="0" t="s">
        <v>188</v>
      </c>
      <c r="Q2265" s="0" t="s">
        <v>189</v>
      </c>
      <c r="R2265" s="0" t="s">
        <v>5329</v>
      </c>
      <c r="S2265" s="0" t="s">
        <v>5330</v>
      </c>
      <c r="T2265" s="0" t="s">
        <v>3604</v>
      </c>
      <c r="U2265" s="0" t="s">
        <v>3605</v>
      </c>
      <c r="V2265" s="0" t="s">
        <v>3606</v>
      </c>
      <c r="W2265" s="0" t="s">
        <v>3607</v>
      </c>
      <c r="X2265" s="0" t="s">
        <v>3608</v>
      </c>
      <c r="Y2265" s="0" t="s">
        <v>3605</v>
      </c>
      <c r="Z2265" s="0" t="s">
        <v>3931</v>
      </c>
      <c r="AA2265" s="0" t="s">
        <v>3981</v>
      </c>
      <c r="AB2265" s="0" t="s">
        <v>7481</v>
      </c>
      <c r="AC2265" s="0" t="s">
        <v>19</v>
      </c>
      <c r="AD2265" s="0" t="s">
        <v>19</v>
      </c>
      <c r="AE2265" s="0" t="s">
        <v>61</v>
      </c>
      <c r="AF2265" s="0" t="s">
        <v>22</v>
      </c>
      <c r="AG2265" s="0" t="s">
        <v>22</v>
      </c>
      <c r="AH2265" s="0" t="s">
        <v>22</v>
      </c>
      <c r="AI2265" s="0" t="s">
        <v>22</v>
      </c>
      <c r="AJ2265" s="0" t="s">
        <v>5333</v>
      </c>
      <c r="AK2265" s="0" t="s">
        <v>5333</v>
      </c>
    </row>
    <row customHeight="1" ht="11.25">
      <c r="A2266" s="0" t="s">
        <v>22</v>
      </c>
      <c r="B2266" s="0" t="s">
        <v>48</v>
      </c>
      <c r="C2266" s="0" t="s">
        <v>50</v>
      </c>
      <c r="D2266" s="0" t="s">
        <v>22</v>
      </c>
      <c r="E2266" s="0" t="s">
        <v>7480</v>
      </c>
      <c r="F2266" s="0" t="s">
        <v>1257</v>
      </c>
      <c r="G2266" s="0" t="s">
        <v>188</v>
      </c>
      <c r="H2266" s="0" t="s">
        <v>188</v>
      </c>
      <c r="I2266" s="0" t="s">
        <v>189</v>
      </c>
      <c r="J2266" s="0" t="s">
        <v>5329</v>
      </c>
      <c r="K2266" s="0" t="s">
        <v>5330</v>
      </c>
      <c r="L2266" s="0" t="s">
        <v>5331</v>
      </c>
      <c r="M2266" s="0" t="s">
        <v>1261</v>
      </c>
      <c r="N2266" s="0" t="s">
        <v>98</v>
      </c>
      <c r="O2266" s="0" t="s">
        <v>188</v>
      </c>
      <c r="P2266" s="0" t="s">
        <v>188</v>
      </c>
      <c r="Q2266" s="0" t="s">
        <v>189</v>
      </c>
      <c r="R2266" s="0" t="s">
        <v>5329</v>
      </c>
      <c r="S2266" s="0" t="s">
        <v>5330</v>
      </c>
      <c r="T2266" s="0" t="s">
        <v>3604</v>
      </c>
      <c r="U2266" s="0" t="s">
        <v>3605</v>
      </c>
      <c r="V2266" s="0" t="s">
        <v>3606</v>
      </c>
      <c r="W2266" s="0" t="s">
        <v>3607</v>
      </c>
      <c r="X2266" s="0" t="s">
        <v>3608</v>
      </c>
      <c r="Y2266" s="0" t="s">
        <v>3605</v>
      </c>
      <c r="Z2266" s="0" t="s">
        <v>3931</v>
      </c>
      <c r="AA2266" s="0" t="s">
        <v>3981</v>
      </c>
      <c r="AB2266" s="0" t="s">
        <v>7481</v>
      </c>
      <c r="AC2266" s="0" t="s">
        <v>19</v>
      </c>
      <c r="AD2266" s="0" t="s">
        <v>19</v>
      </c>
      <c r="AE2266" s="0" t="s">
        <v>61</v>
      </c>
      <c r="AF2266" s="0" t="s">
        <v>22</v>
      </c>
      <c r="AG2266" s="0" t="s">
        <v>22</v>
      </c>
      <c r="AH2266" s="0" t="s">
        <v>22</v>
      </c>
      <c r="AI2266" s="0" t="s">
        <v>22</v>
      </c>
      <c r="AJ2266" s="0" t="s">
        <v>5333</v>
      </c>
      <c r="AK2266" s="0" t="s">
        <v>5333</v>
      </c>
    </row>
    <row customHeight="1" ht="11.25">
      <c r="A2267" s="0" t="s">
        <v>22</v>
      </c>
      <c r="B2267" s="0" t="s">
        <v>48</v>
      </c>
      <c r="C2267" s="0" t="s">
        <v>50</v>
      </c>
      <c r="D2267" s="0" t="s">
        <v>22</v>
      </c>
      <c r="E2267" s="0" t="s">
        <v>7482</v>
      </c>
      <c r="F2267" s="0" t="s">
        <v>1257</v>
      </c>
      <c r="G2267" s="0" t="s">
        <v>188</v>
      </c>
      <c r="H2267" s="0" t="s">
        <v>188</v>
      </c>
      <c r="I2267" s="0" t="s">
        <v>189</v>
      </c>
      <c r="J2267" s="0" t="s">
        <v>5329</v>
      </c>
      <c r="K2267" s="0" t="s">
        <v>5330</v>
      </c>
      <c r="L2267" s="0" t="s">
        <v>5331</v>
      </c>
      <c r="M2267" s="0" t="s">
        <v>1261</v>
      </c>
      <c r="N2267" s="0" t="s">
        <v>98</v>
      </c>
      <c r="O2267" s="0" t="s">
        <v>188</v>
      </c>
      <c r="P2267" s="0" t="s">
        <v>188</v>
      </c>
      <c r="Q2267" s="0" t="s">
        <v>189</v>
      </c>
      <c r="R2267" s="0" t="s">
        <v>5329</v>
      </c>
      <c r="S2267" s="0" t="s">
        <v>5330</v>
      </c>
      <c r="T2267" s="0" t="s">
        <v>3604</v>
      </c>
      <c r="U2267" s="0" t="s">
        <v>3605</v>
      </c>
      <c r="V2267" s="0" t="s">
        <v>3606</v>
      </c>
      <c r="W2267" s="0" t="s">
        <v>3607</v>
      </c>
      <c r="X2267" s="0" t="s">
        <v>3608</v>
      </c>
      <c r="Y2267" s="0" t="s">
        <v>3605</v>
      </c>
      <c r="Z2267" s="0" t="s">
        <v>7483</v>
      </c>
      <c r="AA2267" s="0" t="s">
        <v>3981</v>
      </c>
      <c r="AB2267" s="0" t="s">
        <v>7484</v>
      </c>
      <c r="AC2267" s="0" t="s">
        <v>19</v>
      </c>
      <c r="AD2267" s="0" t="s">
        <v>19</v>
      </c>
      <c r="AE2267" s="0" t="s">
        <v>61</v>
      </c>
      <c r="AF2267" s="0" t="s">
        <v>22</v>
      </c>
      <c r="AG2267" s="0" t="s">
        <v>22</v>
      </c>
      <c r="AH2267" s="0" t="s">
        <v>22</v>
      </c>
      <c r="AI2267" s="0" t="s">
        <v>22</v>
      </c>
      <c r="AJ2267" s="0" t="s">
        <v>5333</v>
      </c>
      <c r="AK2267" s="0" t="s">
        <v>5333</v>
      </c>
    </row>
    <row customHeight="1" ht="11.25">
      <c r="A2268" s="0" t="s">
        <v>22</v>
      </c>
      <c r="B2268" s="0" t="s">
        <v>48</v>
      </c>
      <c r="C2268" s="0" t="s">
        <v>50</v>
      </c>
      <c r="D2268" s="0" t="s">
        <v>22</v>
      </c>
      <c r="E2268" s="0" t="s">
        <v>7482</v>
      </c>
      <c r="F2268" s="0" t="s">
        <v>1257</v>
      </c>
      <c r="G2268" s="0" t="s">
        <v>188</v>
      </c>
      <c r="H2268" s="0" t="s">
        <v>188</v>
      </c>
      <c r="I2268" s="0" t="s">
        <v>189</v>
      </c>
      <c r="J2268" s="0" t="s">
        <v>5329</v>
      </c>
      <c r="K2268" s="0" t="s">
        <v>5330</v>
      </c>
      <c r="L2268" s="0" t="s">
        <v>5331</v>
      </c>
      <c r="M2268" s="0" t="s">
        <v>1261</v>
      </c>
      <c r="N2268" s="0" t="s">
        <v>98</v>
      </c>
      <c r="O2268" s="0" t="s">
        <v>188</v>
      </c>
      <c r="P2268" s="0" t="s">
        <v>188</v>
      </c>
      <c r="Q2268" s="0" t="s">
        <v>189</v>
      </c>
      <c r="R2268" s="0" t="s">
        <v>5329</v>
      </c>
      <c r="S2268" s="0" t="s">
        <v>5330</v>
      </c>
      <c r="T2268" s="0" t="s">
        <v>3604</v>
      </c>
      <c r="U2268" s="0" t="s">
        <v>3605</v>
      </c>
      <c r="V2268" s="0" t="s">
        <v>3606</v>
      </c>
      <c r="W2268" s="0" t="s">
        <v>3607</v>
      </c>
      <c r="X2268" s="0" t="s">
        <v>3608</v>
      </c>
      <c r="Y2268" s="0" t="s">
        <v>3605</v>
      </c>
      <c r="Z2268" s="0" t="s">
        <v>7483</v>
      </c>
      <c r="AA2268" s="0" t="s">
        <v>3981</v>
      </c>
      <c r="AB2268" s="0" t="s">
        <v>7484</v>
      </c>
      <c r="AC2268" s="0" t="s">
        <v>19</v>
      </c>
      <c r="AD2268" s="0" t="s">
        <v>19</v>
      </c>
      <c r="AE2268" s="0" t="s">
        <v>61</v>
      </c>
      <c r="AF2268" s="0" t="s">
        <v>22</v>
      </c>
      <c r="AG2268" s="0" t="s">
        <v>22</v>
      </c>
      <c r="AH2268" s="0" t="s">
        <v>22</v>
      </c>
      <c r="AI2268" s="0" t="s">
        <v>22</v>
      </c>
      <c r="AJ2268" s="0" t="s">
        <v>5333</v>
      </c>
      <c r="AK2268" s="0" t="s">
        <v>5333</v>
      </c>
    </row>
    <row customHeight="1" ht="11.25">
      <c r="A2269" s="0" t="s">
        <v>22</v>
      </c>
      <c r="B2269" s="0" t="s">
        <v>48</v>
      </c>
      <c r="C2269" s="0" t="s">
        <v>50</v>
      </c>
      <c r="D2269" s="0" t="s">
        <v>22</v>
      </c>
      <c r="E2269" s="0" t="s">
        <v>7485</v>
      </c>
      <c r="F2269" s="0" t="s">
        <v>1328</v>
      </c>
      <c r="G2269" s="0" t="s">
        <v>181</v>
      </c>
      <c r="H2269" s="0" t="s">
        <v>181</v>
      </c>
      <c r="I2269" s="0" t="s">
        <v>182</v>
      </c>
      <c r="J2269" s="0" t="s">
        <v>4353</v>
      </c>
      <c r="K2269" s="0" t="s">
        <v>4354</v>
      </c>
      <c r="L2269" s="0" t="s">
        <v>976</v>
      </c>
      <c r="M2269" s="0" t="s">
        <v>976</v>
      </c>
      <c r="N2269" s="0" t="s">
        <v>98</v>
      </c>
      <c r="O2269" s="0" t="s">
        <v>181</v>
      </c>
      <c r="P2269" s="0" t="s">
        <v>181</v>
      </c>
      <c r="Q2269" s="0" t="s">
        <v>182</v>
      </c>
      <c r="R2269" s="0" t="s">
        <v>4353</v>
      </c>
      <c r="S2269" s="0" t="s">
        <v>4354</v>
      </c>
      <c r="T2269" s="0" t="s">
        <v>3604</v>
      </c>
      <c r="U2269" s="0" t="s">
        <v>3707</v>
      </c>
      <c r="V2269" s="0" t="s">
        <v>3718</v>
      </c>
      <c r="W2269" s="0" t="s">
        <v>3607</v>
      </c>
      <c r="X2269" s="0" t="s">
        <v>3700</v>
      </c>
      <c r="Y2269" s="0" t="s">
        <v>3605</v>
      </c>
      <c r="Z2269" s="0" t="s">
        <v>3719</v>
      </c>
      <c r="AA2269" s="0" t="s">
        <v>3710</v>
      </c>
      <c r="AB2269" s="0" t="s">
        <v>3720</v>
      </c>
      <c r="AC2269" s="0" t="s">
        <v>19</v>
      </c>
      <c r="AD2269" s="0" t="s">
        <v>61</v>
      </c>
      <c r="AE2269" s="0" t="s">
        <v>19</v>
      </c>
      <c r="AF2269" s="0" t="s">
        <v>22</v>
      </c>
      <c r="AG2269" s="0" t="s">
        <v>22</v>
      </c>
      <c r="AH2269" s="0" t="s">
        <v>3721</v>
      </c>
      <c r="AI2269" s="0" t="s">
        <v>3721</v>
      </c>
      <c r="AJ2269" s="0" t="s">
        <v>22</v>
      </c>
      <c r="AK2269" s="0" t="s">
        <v>22</v>
      </c>
    </row>
    <row customHeight="1" ht="11.25">
      <c r="A2270" s="0" t="s">
        <v>22</v>
      </c>
      <c r="B2270" s="0" t="s">
        <v>48</v>
      </c>
      <c r="C2270" s="0" t="s">
        <v>50</v>
      </c>
      <c r="D2270" s="0" t="s">
        <v>22</v>
      </c>
      <c r="E2270" s="0" t="s">
        <v>7486</v>
      </c>
      <c r="F2270" s="0" t="s">
        <v>1328</v>
      </c>
      <c r="G2270" s="0" t="s">
        <v>181</v>
      </c>
      <c r="H2270" s="0" t="s">
        <v>181</v>
      </c>
      <c r="I2270" s="0" t="s">
        <v>182</v>
      </c>
      <c r="J2270" s="0" t="s">
        <v>4353</v>
      </c>
      <c r="K2270" s="0" t="s">
        <v>4354</v>
      </c>
      <c r="L2270" s="0" t="s">
        <v>7487</v>
      </c>
      <c r="M2270" s="0" t="s">
        <v>7488</v>
      </c>
      <c r="N2270" s="0" t="s">
        <v>98</v>
      </c>
      <c r="O2270" s="0" t="s">
        <v>181</v>
      </c>
      <c r="P2270" s="0" t="s">
        <v>181</v>
      </c>
      <c r="Q2270" s="0" t="s">
        <v>182</v>
      </c>
      <c r="R2270" s="0" t="s">
        <v>4353</v>
      </c>
      <c r="S2270" s="0" t="s">
        <v>4354</v>
      </c>
      <c r="T2270" s="0" t="s">
        <v>3604</v>
      </c>
      <c r="U2270" s="0" t="s">
        <v>3707</v>
      </c>
      <c r="V2270" s="0" t="s">
        <v>3718</v>
      </c>
      <c r="W2270" s="0" t="s">
        <v>3607</v>
      </c>
      <c r="X2270" s="0" t="s">
        <v>3700</v>
      </c>
      <c r="Y2270" s="0" t="s">
        <v>3605</v>
      </c>
      <c r="Z2270" s="0" t="s">
        <v>3719</v>
      </c>
      <c r="AA2270" s="0" t="s">
        <v>3710</v>
      </c>
      <c r="AB2270" s="0" t="s">
        <v>3720</v>
      </c>
      <c r="AC2270" s="0" t="s">
        <v>19</v>
      </c>
      <c r="AD2270" s="0" t="s">
        <v>61</v>
      </c>
      <c r="AE2270" s="0" t="s">
        <v>19</v>
      </c>
      <c r="AF2270" s="0" t="s">
        <v>22</v>
      </c>
      <c r="AG2270" s="0" t="s">
        <v>22</v>
      </c>
      <c r="AH2270" s="0" t="s">
        <v>3721</v>
      </c>
      <c r="AI2270" s="0" t="s">
        <v>3721</v>
      </c>
      <c r="AJ2270" s="0" t="s">
        <v>22</v>
      </c>
      <c r="AK2270" s="0" t="s">
        <v>22</v>
      </c>
    </row>
    <row customHeight="1" ht="11.25">
      <c r="A2271" s="0" t="s">
        <v>22</v>
      </c>
      <c r="B2271" s="0" t="s">
        <v>48</v>
      </c>
      <c r="C2271" s="0" t="s">
        <v>50</v>
      </c>
      <c r="D2271" s="0" t="s">
        <v>22</v>
      </c>
      <c r="E2271" s="0" t="s">
        <v>7489</v>
      </c>
      <c r="F2271" s="0" t="s">
        <v>1328</v>
      </c>
      <c r="G2271" s="0" t="s">
        <v>181</v>
      </c>
      <c r="H2271" s="0" t="s">
        <v>181</v>
      </c>
      <c r="I2271" s="0" t="s">
        <v>182</v>
      </c>
      <c r="J2271" s="0" t="s">
        <v>5724</v>
      </c>
      <c r="K2271" s="0" t="s">
        <v>5725</v>
      </c>
      <c r="L2271" s="0" t="s">
        <v>4042</v>
      </c>
      <c r="M2271" s="0" t="s">
        <v>7490</v>
      </c>
      <c r="N2271" s="0" t="s">
        <v>98</v>
      </c>
      <c r="O2271" s="0" t="s">
        <v>181</v>
      </c>
      <c r="P2271" s="0" t="s">
        <v>181</v>
      </c>
      <c r="Q2271" s="0" t="s">
        <v>182</v>
      </c>
      <c r="R2271" s="0" t="s">
        <v>5724</v>
      </c>
      <c r="S2271" s="0" t="s">
        <v>5725</v>
      </c>
      <c r="T2271" s="0" t="s">
        <v>3604</v>
      </c>
      <c r="U2271" s="0" t="s">
        <v>3707</v>
      </c>
      <c r="V2271" s="0" t="s">
        <v>3718</v>
      </c>
      <c r="W2271" s="0" t="s">
        <v>3607</v>
      </c>
      <c r="X2271" s="0" t="s">
        <v>3700</v>
      </c>
      <c r="Y2271" s="0" t="s">
        <v>3605</v>
      </c>
      <c r="Z2271" s="0" t="s">
        <v>3719</v>
      </c>
      <c r="AA2271" s="0" t="s">
        <v>3710</v>
      </c>
      <c r="AB2271" s="0" t="s">
        <v>3720</v>
      </c>
      <c r="AC2271" s="0" t="s">
        <v>19</v>
      </c>
      <c r="AD2271" s="0" t="s">
        <v>61</v>
      </c>
      <c r="AE2271" s="0" t="s">
        <v>19</v>
      </c>
      <c r="AF2271" s="0" t="s">
        <v>22</v>
      </c>
      <c r="AG2271" s="0" t="s">
        <v>22</v>
      </c>
      <c r="AH2271" s="0" t="s">
        <v>3721</v>
      </c>
      <c r="AI2271" s="0" t="s">
        <v>3721</v>
      </c>
      <c r="AJ2271" s="0" t="s">
        <v>22</v>
      </c>
      <c r="AK2271" s="0" t="s">
        <v>22</v>
      </c>
    </row>
    <row customHeight="1" ht="11.25">
      <c r="A2272" s="0" t="s">
        <v>22</v>
      </c>
      <c r="B2272" s="0" t="s">
        <v>48</v>
      </c>
      <c r="C2272" s="0" t="s">
        <v>50</v>
      </c>
      <c r="D2272" s="0" t="s">
        <v>22</v>
      </c>
      <c r="E2272" s="0" t="s">
        <v>7491</v>
      </c>
      <c r="F2272" s="0" t="s">
        <v>1269</v>
      </c>
      <c r="G2272" s="0" t="s">
        <v>1581</v>
      </c>
      <c r="H2272" s="0" t="s">
        <v>1581</v>
      </c>
      <c r="I2272" s="0" t="s">
        <v>1582</v>
      </c>
      <c r="J2272" s="0" t="s">
        <v>1583</v>
      </c>
      <c r="K2272" s="0" t="s">
        <v>1584</v>
      </c>
      <c r="L2272" s="0" t="s">
        <v>1585</v>
      </c>
      <c r="M2272" s="0" t="s">
        <v>976</v>
      </c>
      <c r="N2272" s="0" t="s">
        <v>98</v>
      </c>
      <c r="O2272" s="0" t="s">
        <v>1581</v>
      </c>
      <c r="P2272" s="0" t="s">
        <v>1581</v>
      </c>
      <c r="Q2272" s="0" t="s">
        <v>1582</v>
      </c>
      <c r="R2272" s="0" t="s">
        <v>1583</v>
      </c>
      <c r="S2272" s="0" t="s">
        <v>1584</v>
      </c>
      <c r="T2272" s="0" t="s">
        <v>3604</v>
      </c>
      <c r="U2272" s="0" t="s">
        <v>3605</v>
      </c>
      <c r="V2272" s="0" t="s">
        <v>3606</v>
      </c>
      <c r="W2272" s="0" t="s">
        <v>3607</v>
      </c>
      <c r="X2272" s="0" t="s">
        <v>3608</v>
      </c>
      <c r="Y2272" s="0" t="s">
        <v>3605</v>
      </c>
      <c r="Z2272" s="0" t="s">
        <v>7492</v>
      </c>
      <c r="AA2272" s="0" t="s">
        <v>7493</v>
      </c>
      <c r="AB2272" s="0" t="s">
        <v>7494</v>
      </c>
      <c r="AC2272" s="0" t="s">
        <v>61</v>
      </c>
      <c r="AD2272" s="0" t="s">
        <v>19</v>
      </c>
      <c r="AE2272" s="0" t="s">
        <v>19</v>
      </c>
      <c r="AF2272" s="0" t="s">
        <v>7495</v>
      </c>
      <c r="AG2272" s="0" t="s">
        <v>7496</v>
      </c>
      <c r="AH2272" s="0" t="s">
        <v>22</v>
      </c>
      <c r="AI2272" s="0" t="s">
        <v>22</v>
      </c>
      <c r="AJ2272" s="0" t="s">
        <v>22</v>
      </c>
      <c r="AK2272" s="0" t="s">
        <v>22</v>
      </c>
    </row>
    <row customHeight="1" ht="11.25">
      <c r="A2273" s="0" t="s">
        <v>22</v>
      </c>
      <c r="B2273" s="0" t="s">
        <v>48</v>
      </c>
      <c r="C2273" s="0" t="s">
        <v>50</v>
      </c>
      <c r="D2273" s="0" t="s">
        <v>22</v>
      </c>
      <c r="E2273" s="0" t="s">
        <v>7491</v>
      </c>
      <c r="F2273" s="0" t="s">
        <v>1269</v>
      </c>
      <c r="G2273" s="0" t="s">
        <v>110</v>
      </c>
      <c r="H2273" s="0" t="s">
        <v>110</v>
      </c>
      <c r="I2273" s="0" t="s">
        <v>111</v>
      </c>
      <c r="J2273" s="0" t="s">
        <v>1583</v>
      </c>
      <c r="K2273" s="0" t="s">
        <v>5420</v>
      </c>
      <c r="L2273" s="0" t="s">
        <v>1585</v>
      </c>
      <c r="M2273" s="0" t="s">
        <v>976</v>
      </c>
      <c r="N2273" s="0" t="s">
        <v>98</v>
      </c>
      <c r="O2273" s="0" t="s">
        <v>110</v>
      </c>
      <c r="P2273" s="0" t="s">
        <v>110</v>
      </c>
      <c r="Q2273" s="0" t="s">
        <v>111</v>
      </c>
      <c r="R2273" s="0" t="s">
        <v>1583</v>
      </c>
      <c r="S2273" s="0" t="s">
        <v>5420</v>
      </c>
      <c r="T2273" s="0" t="s">
        <v>3604</v>
      </c>
      <c r="U2273" s="0" t="s">
        <v>3605</v>
      </c>
      <c r="V2273" s="0" t="s">
        <v>3606</v>
      </c>
      <c r="W2273" s="0" t="s">
        <v>3607</v>
      </c>
      <c r="X2273" s="0" t="s">
        <v>3608</v>
      </c>
      <c r="Y2273" s="0" t="s">
        <v>3605</v>
      </c>
      <c r="Z2273" s="0" t="s">
        <v>7492</v>
      </c>
      <c r="AA2273" s="0" t="s">
        <v>7493</v>
      </c>
      <c r="AB2273" s="0" t="s">
        <v>7494</v>
      </c>
      <c r="AC2273" s="0" t="s">
        <v>61</v>
      </c>
      <c r="AD2273" s="0" t="s">
        <v>19</v>
      </c>
      <c r="AE2273" s="0" t="s">
        <v>19</v>
      </c>
      <c r="AF2273" s="0" t="s">
        <v>7495</v>
      </c>
      <c r="AG2273" s="0" t="s">
        <v>7496</v>
      </c>
      <c r="AH2273" s="0" t="s">
        <v>22</v>
      </c>
      <c r="AI2273" s="0" t="s">
        <v>22</v>
      </c>
      <c r="AJ2273" s="0" t="s">
        <v>22</v>
      </c>
      <c r="AK2273" s="0" t="s">
        <v>22</v>
      </c>
    </row>
    <row customHeight="1" ht="11.25">
      <c r="A2274" s="0" t="s">
        <v>22</v>
      </c>
      <c r="B2274" s="0" t="s">
        <v>48</v>
      </c>
      <c r="C2274" s="0" t="s">
        <v>50</v>
      </c>
      <c r="D2274" s="0" t="s">
        <v>22</v>
      </c>
      <c r="E2274" s="0" t="s">
        <v>7497</v>
      </c>
      <c r="F2274" s="0" t="s">
        <v>1269</v>
      </c>
      <c r="G2274" s="0" t="s">
        <v>1472</v>
      </c>
      <c r="H2274" s="0" t="s">
        <v>1472</v>
      </c>
      <c r="I2274" s="0" t="s">
        <v>1473</v>
      </c>
      <c r="J2274" s="0" t="s">
        <v>4180</v>
      </c>
      <c r="K2274" s="0" t="s">
        <v>4181</v>
      </c>
      <c r="L2274" s="0" t="s">
        <v>4182</v>
      </c>
      <c r="M2274" s="0" t="s">
        <v>976</v>
      </c>
      <c r="N2274" s="0" t="s">
        <v>98</v>
      </c>
      <c r="O2274" s="0" t="s">
        <v>1472</v>
      </c>
      <c r="P2274" s="0" t="s">
        <v>1472</v>
      </c>
      <c r="Q2274" s="0" t="s">
        <v>1473</v>
      </c>
      <c r="R2274" s="0" t="s">
        <v>4180</v>
      </c>
      <c r="S2274" s="0" t="s">
        <v>4181</v>
      </c>
      <c r="T2274" s="0" t="s">
        <v>4183</v>
      </c>
      <c r="U2274" s="0" t="s">
        <v>3605</v>
      </c>
      <c r="V2274" s="0" t="s">
        <v>4184</v>
      </c>
      <c r="W2274" s="0" t="s">
        <v>3607</v>
      </c>
      <c r="X2274" s="0" t="s">
        <v>3700</v>
      </c>
      <c r="Y2274" s="0" t="s">
        <v>3605</v>
      </c>
      <c r="Z2274" s="0" t="s">
        <v>4185</v>
      </c>
      <c r="AA2274" s="0" t="s">
        <v>4186</v>
      </c>
      <c r="AB2274" s="0" t="s">
        <v>4187</v>
      </c>
      <c r="AC2274" s="0" t="s">
        <v>61</v>
      </c>
      <c r="AD2274" s="0" t="s">
        <v>19</v>
      </c>
      <c r="AE2274" s="0" t="s">
        <v>19</v>
      </c>
      <c r="AF2274" s="0" t="s">
        <v>157</v>
      </c>
      <c r="AG2274" s="0" t="s">
        <v>150</v>
      </c>
      <c r="AH2274" s="0" t="s">
        <v>22</v>
      </c>
      <c r="AI2274" s="0" t="s">
        <v>22</v>
      </c>
      <c r="AJ2274" s="0" t="s">
        <v>22</v>
      </c>
      <c r="AK2274" s="0" t="s">
        <v>22</v>
      </c>
    </row>
    <row customHeight="1" ht="11.25">
      <c r="A2275" s="0" t="s">
        <v>22</v>
      </c>
      <c r="B2275" s="0" t="s">
        <v>48</v>
      </c>
      <c r="C2275" s="0" t="s">
        <v>50</v>
      </c>
      <c r="D2275" s="0" t="s">
        <v>22</v>
      </c>
      <c r="E2275" s="0" t="s">
        <v>7497</v>
      </c>
      <c r="F2275" s="0" t="s">
        <v>1269</v>
      </c>
      <c r="G2275" s="0" t="s">
        <v>169</v>
      </c>
      <c r="H2275" s="0" t="s">
        <v>169</v>
      </c>
      <c r="I2275" s="0" t="s">
        <v>170</v>
      </c>
      <c r="J2275" s="0" t="s">
        <v>4188</v>
      </c>
      <c r="K2275" s="0" t="s">
        <v>4189</v>
      </c>
      <c r="L2275" s="0" t="s">
        <v>4182</v>
      </c>
      <c r="M2275" s="0" t="s">
        <v>976</v>
      </c>
      <c r="N2275" s="0" t="s">
        <v>101</v>
      </c>
      <c r="O2275" s="0" t="s">
        <v>169</v>
      </c>
      <c r="P2275" s="0" t="s">
        <v>169</v>
      </c>
      <c r="Q2275" s="0" t="s">
        <v>170</v>
      </c>
      <c r="R2275" s="0" t="s">
        <v>4188</v>
      </c>
      <c r="S2275" s="0" t="s">
        <v>4189</v>
      </c>
      <c r="T2275" s="0" t="s">
        <v>4183</v>
      </c>
      <c r="U2275" s="0" t="s">
        <v>3605</v>
      </c>
      <c r="V2275" s="0" t="s">
        <v>4184</v>
      </c>
      <c r="W2275" s="0" t="s">
        <v>3607</v>
      </c>
      <c r="X2275" s="0" t="s">
        <v>3700</v>
      </c>
      <c r="Y2275" s="0" t="s">
        <v>3605</v>
      </c>
      <c r="Z2275" s="0" t="s">
        <v>4185</v>
      </c>
      <c r="AA2275" s="0" t="s">
        <v>4186</v>
      </c>
      <c r="AB2275" s="0" t="s">
        <v>4187</v>
      </c>
      <c r="AC2275" s="0" t="s">
        <v>61</v>
      </c>
      <c r="AD2275" s="0" t="s">
        <v>19</v>
      </c>
      <c r="AE2275" s="0" t="s">
        <v>19</v>
      </c>
      <c r="AF2275" s="0" t="s">
        <v>157</v>
      </c>
      <c r="AG2275" s="0" t="s">
        <v>150</v>
      </c>
      <c r="AH2275" s="0" t="s">
        <v>22</v>
      </c>
      <c r="AI2275" s="0" t="s">
        <v>22</v>
      </c>
      <c r="AJ2275" s="0" t="s">
        <v>22</v>
      </c>
      <c r="AK2275" s="0" t="s">
        <v>22</v>
      </c>
    </row>
    <row customHeight="1" ht="11.25">
      <c r="A2276" s="0" t="s">
        <v>22</v>
      </c>
      <c r="B2276" s="0" t="s">
        <v>48</v>
      </c>
      <c r="C2276" s="0" t="s">
        <v>50</v>
      </c>
      <c r="D2276" s="0" t="s">
        <v>22</v>
      </c>
      <c r="E2276" s="0" t="s">
        <v>7497</v>
      </c>
      <c r="F2276" s="0" t="s">
        <v>1269</v>
      </c>
      <c r="G2276" s="0" t="s">
        <v>169</v>
      </c>
      <c r="H2276" s="0" t="s">
        <v>169</v>
      </c>
      <c r="I2276" s="0" t="s">
        <v>170</v>
      </c>
      <c r="J2276" s="0" t="s">
        <v>4188</v>
      </c>
      <c r="K2276" s="0" t="s">
        <v>4189</v>
      </c>
      <c r="L2276" s="0" t="s">
        <v>4182</v>
      </c>
      <c r="M2276" s="0" t="s">
        <v>976</v>
      </c>
      <c r="N2276" s="0" t="s">
        <v>98</v>
      </c>
      <c r="O2276" s="0" t="s">
        <v>169</v>
      </c>
      <c r="P2276" s="0" t="s">
        <v>169</v>
      </c>
      <c r="Q2276" s="0" t="s">
        <v>170</v>
      </c>
      <c r="R2276" s="0" t="s">
        <v>4188</v>
      </c>
      <c r="S2276" s="0" t="s">
        <v>4189</v>
      </c>
      <c r="T2276" s="0" t="s">
        <v>4183</v>
      </c>
      <c r="U2276" s="0" t="s">
        <v>3605</v>
      </c>
      <c r="V2276" s="0" t="s">
        <v>4184</v>
      </c>
      <c r="W2276" s="0" t="s">
        <v>3607</v>
      </c>
      <c r="X2276" s="0" t="s">
        <v>3700</v>
      </c>
      <c r="Y2276" s="0" t="s">
        <v>3605</v>
      </c>
      <c r="Z2276" s="0" t="s">
        <v>4185</v>
      </c>
      <c r="AA2276" s="0" t="s">
        <v>4186</v>
      </c>
      <c r="AB2276" s="0" t="s">
        <v>4187</v>
      </c>
      <c r="AC2276" s="0" t="s">
        <v>61</v>
      </c>
      <c r="AD2276" s="0" t="s">
        <v>19</v>
      </c>
      <c r="AE2276" s="0" t="s">
        <v>19</v>
      </c>
      <c r="AF2276" s="0" t="s">
        <v>157</v>
      </c>
      <c r="AG2276" s="0" t="s">
        <v>150</v>
      </c>
      <c r="AH2276" s="0" t="s">
        <v>22</v>
      </c>
      <c r="AI2276" s="0" t="s">
        <v>22</v>
      </c>
      <c r="AJ2276" s="0" t="s">
        <v>22</v>
      </c>
      <c r="AK2276" s="0" t="s">
        <v>22</v>
      </c>
    </row>
    <row customHeight="1" ht="11.25">
      <c r="A2277" s="0" t="s">
        <v>22</v>
      </c>
      <c r="B2277" s="0" t="s">
        <v>48</v>
      </c>
      <c r="C2277" s="0" t="s">
        <v>50</v>
      </c>
      <c r="D2277" s="0" t="s">
        <v>22</v>
      </c>
      <c r="E2277" s="0" t="s">
        <v>7498</v>
      </c>
      <c r="F2277" s="0" t="s">
        <v>1328</v>
      </c>
      <c r="G2277" s="0" t="s">
        <v>181</v>
      </c>
      <c r="H2277" s="0" t="s">
        <v>181</v>
      </c>
      <c r="I2277" s="0" t="s">
        <v>182</v>
      </c>
      <c r="J2277" s="0" t="s">
        <v>3716</v>
      </c>
      <c r="K2277" s="0" t="s">
        <v>3717</v>
      </c>
      <c r="L2277" s="0" t="s">
        <v>976</v>
      </c>
      <c r="M2277" s="0" t="s">
        <v>976</v>
      </c>
      <c r="N2277" s="0" t="s">
        <v>98</v>
      </c>
      <c r="O2277" s="0" t="s">
        <v>181</v>
      </c>
      <c r="P2277" s="0" t="s">
        <v>181</v>
      </c>
      <c r="Q2277" s="0" t="s">
        <v>182</v>
      </c>
      <c r="R2277" s="0" t="s">
        <v>3716</v>
      </c>
      <c r="S2277" s="0" t="s">
        <v>3717</v>
      </c>
      <c r="T2277" s="0" t="s">
        <v>3604</v>
      </c>
      <c r="U2277" s="0" t="s">
        <v>3707</v>
      </c>
      <c r="V2277" s="0" t="s">
        <v>3718</v>
      </c>
      <c r="W2277" s="0" t="s">
        <v>3607</v>
      </c>
      <c r="X2277" s="0" t="s">
        <v>3700</v>
      </c>
      <c r="Y2277" s="0" t="s">
        <v>3605</v>
      </c>
      <c r="Z2277" s="0" t="s">
        <v>3719</v>
      </c>
      <c r="AA2277" s="0" t="s">
        <v>3710</v>
      </c>
      <c r="AB2277" s="0" t="s">
        <v>3720</v>
      </c>
      <c r="AC2277" s="0" t="s">
        <v>19</v>
      </c>
      <c r="AD2277" s="0" t="s">
        <v>61</v>
      </c>
      <c r="AE2277" s="0" t="s">
        <v>19</v>
      </c>
      <c r="AF2277" s="0" t="s">
        <v>22</v>
      </c>
      <c r="AG2277" s="0" t="s">
        <v>22</v>
      </c>
      <c r="AH2277" s="0" t="s">
        <v>3721</v>
      </c>
      <c r="AI2277" s="0" t="s">
        <v>3721</v>
      </c>
      <c r="AJ2277" s="0" t="s">
        <v>22</v>
      </c>
      <c r="AK2277" s="0" t="s">
        <v>22</v>
      </c>
    </row>
    <row customHeight="1" ht="11.25">
      <c r="A2278" s="0" t="s">
        <v>22</v>
      </c>
      <c r="B2278" s="0" t="s">
        <v>48</v>
      </c>
      <c r="C2278" s="0" t="s">
        <v>50</v>
      </c>
      <c r="D2278" s="0" t="s">
        <v>22</v>
      </c>
      <c r="E2278" s="0" t="s">
        <v>7499</v>
      </c>
      <c r="F2278" s="0" t="s">
        <v>1328</v>
      </c>
      <c r="G2278" s="0" t="s">
        <v>195</v>
      </c>
      <c r="H2278" s="0" t="s">
        <v>195</v>
      </c>
      <c r="I2278" s="0" t="s">
        <v>196</v>
      </c>
      <c r="J2278" s="0" t="s">
        <v>7500</v>
      </c>
      <c r="K2278" s="0" t="s">
        <v>7501</v>
      </c>
      <c r="L2278" s="0" t="s">
        <v>7500</v>
      </c>
      <c r="M2278" s="0" t="s">
        <v>7502</v>
      </c>
      <c r="N2278" s="0" t="s">
        <v>98</v>
      </c>
      <c r="O2278" s="0" t="s">
        <v>195</v>
      </c>
      <c r="P2278" s="0" t="s">
        <v>195</v>
      </c>
      <c r="Q2278" s="0" t="s">
        <v>196</v>
      </c>
      <c r="R2278" s="0" t="s">
        <v>7500</v>
      </c>
      <c r="S2278" s="0" t="s">
        <v>7501</v>
      </c>
      <c r="T2278" s="0" t="s">
        <v>3604</v>
      </c>
      <c r="U2278" s="0" t="s">
        <v>3605</v>
      </c>
      <c r="V2278" s="0" t="s">
        <v>3606</v>
      </c>
      <c r="W2278" s="0" t="s">
        <v>3607</v>
      </c>
      <c r="X2278" s="0" t="s">
        <v>3608</v>
      </c>
      <c r="Y2278" s="0" t="s">
        <v>3605</v>
      </c>
      <c r="Z2278" s="0" t="s">
        <v>7503</v>
      </c>
      <c r="AA2278" s="0" t="s">
        <v>7504</v>
      </c>
      <c r="AB2278" s="0" t="s">
        <v>7505</v>
      </c>
      <c r="AC2278" s="0" t="s">
        <v>19</v>
      </c>
      <c r="AD2278" s="0" t="s">
        <v>61</v>
      </c>
      <c r="AE2278" s="0" t="s">
        <v>19</v>
      </c>
      <c r="AF2278" s="0" t="s">
        <v>22</v>
      </c>
      <c r="AG2278" s="0" t="s">
        <v>22</v>
      </c>
      <c r="AH2278" s="0" t="s">
        <v>190</v>
      </c>
      <c r="AI2278" s="0" t="s">
        <v>190</v>
      </c>
      <c r="AJ2278" s="0" t="s">
        <v>22</v>
      </c>
      <c r="AK2278" s="0" t="s">
        <v>22</v>
      </c>
    </row>
    <row customHeight="1" ht="11.25">
      <c r="A2279" s="0" t="s">
        <v>22</v>
      </c>
      <c r="B2279" s="0" t="s">
        <v>48</v>
      </c>
      <c r="C2279" s="0" t="s">
        <v>50</v>
      </c>
      <c r="D2279" s="0" t="s">
        <v>22</v>
      </c>
      <c r="E2279" s="0" t="s">
        <v>7499</v>
      </c>
      <c r="F2279" s="0" t="s">
        <v>1328</v>
      </c>
      <c r="G2279" s="0" t="s">
        <v>195</v>
      </c>
      <c r="H2279" s="0" t="s">
        <v>195</v>
      </c>
      <c r="I2279" s="0" t="s">
        <v>196</v>
      </c>
      <c r="J2279" s="0" t="s">
        <v>7500</v>
      </c>
      <c r="K2279" s="0" t="s">
        <v>7501</v>
      </c>
      <c r="L2279" s="0" t="s">
        <v>7500</v>
      </c>
      <c r="M2279" s="0" t="s">
        <v>7502</v>
      </c>
      <c r="N2279" s="0" t="s">
        <v>98</v>
      </c>
      <c r="O2279" s="0" t="s">
        <v>195</v>
      </c>
      <c r="P2279" s="0" t="s">
        <v>195</v>
      </c>
      <c r="Q2279" s="0" t="s">
        <v>196</v>
      </c>
      <c r="R2279" s="0" t="s">
        <v>7500</v>
      </c>
      <c r="S2279" s="0" t="s">
        <v>7501</v>
      </c>
      <c r="T2279" s="0" t="s">
        <v>3604</v>
      </c>
      <c r="U2279" s="0" t="s">
        <v>3605</v>
      </c>
      <c r="V2279" s="0" t="s">
        <v>3606</v>
      </c>
      <c r="W2279" s="0" t="s">
        <v>3607</v>
      </c>
      <c r="X2279" s="0" t="s">
        <v>3608</v>
      </c>
      <c r="Y2279" s="0" t="s">
        <v>3605</v>
      </c>
      <c r="Z2279" s="0" t="s">
        <v>7503</v>
      </c>
      <c r="AA2279" s="0" t="s">
        <v>7504</v>
      </c>
      <c r="AB2279" s="0" t="s">
        <v>7505</v>
      </c>
      <c r="AC2279" s="0" t="s">
        <v>19</v>
      </c>
      <c r="AD2279" s="0" t="s">
        <v>61</v>
      </c>
      <c r="AE2279" s="0" t="s">
        <v>19</v>
      </c>
      <c r="AF2279" s="0" t="s">
        <v>22</v>
      </c>
      <c r="AG2279" s="0" t="s">
        <v>22</v>
      </c>
      <c r="AH2279" s="0" t="s">
        <v>190</v>
      </c>
      <c r="AI2279" s="0" t="s">
        <v>190</v>
      </c>
      <c r="AJ2279" s="0" t="s">
        <v>22</v>
      </c>
      <c r="AK2279" s="0" t="s">
        <v>22</v>
      </c>
    </row>
    <row customHeight="1" ht="11.25">
      <c r="A2280" s="0" t="s">
        <v>22</v>
      </c>
      <c r="B2280" s="0" t="s">
        <v>48</v>
      </c>
      <c r="C2280" s="0" t="s">
        <v>50</v>
      </c>
      <c r="D2280" s="0" t="s">
        <v>22</v>
      </c>
      <c r="E2280" s="0" t="s">
        <v>7506</v>
      </c>
      <c r="F2280" s="0" t="s">
        <v>1306</v>
      </c>
      <c r="G2280" s="0" t="s">
        <v>3552</v>
      </c>
      <c r="H2280" s="0" t="s">
        <v>3552</v>
      </c>
      <c r="I2280" s="0" t="s">
        <v>3553</v>
      </c>
      <c r="J2280" s="0" t="s">
        <v>5710</v>
      </c>
      <c r="K2280" s="0" t="s">
        <v>5711</v>
      </c>
      <c r="L2280" s="0" t="s">
        <v>7507</v>
      </c>
      <c r="M2280" s="0" t="s">
        <v>1261</v>
      </c>
      <c r="N2280" s="0" t="s">
        <v>98</v>
      </c>
      <c r="O2280" s="0" t="s">
        <v>3552</v>
      </c>
      <c r="P2280" s="0" t="s">
        <v>3552</v>
      </c>
      <c r="Q2280" s="0" t="s">
        <v>3553</v>
      </c>
      <c r="R2280" s="0" t="s">
        <v>5710</v>
      </c>
      <c r="S2280" s="0" t="s">
        <v>5711</v>
      </c>
      <c r="T2280" s="0" t="s">
        <v>3604</v>
      </c>
      <c r="U2280" s="0" t="s">
        <v>3605</v>
      </c>
      <c r="V2280" s="0" t="s">
        <v>3606</v>
      </c>
      <c r="W2280" s="0" t="s">
        <v>3607</v>
      </c>
      <c r="X2280" s="0" t="s">
        <v>3608</v>
      </c>
      <c r="Y2280" s="0" t="s">
        <v>3605</v>
      </c>
      <c r="Z2280" s="0" t="s">
        <v>7508</v>
      </c>
      <c r="AA2280" s="0" t="s">
        <v>7509</v>
      </c>
      <c r="AB2280" s="0" t="s">
        <v>7510</v>
      </c>
      <c r="AC2280" s="0" t="s">
        <v>61</v>
      </c>
      <c r="AD2280" s="0" t="s">
        <v>19</v>
      </c>
      <c r="AE2280" s="0" t="s">
        <v>61</v>
      </c>
      <c r="AF2280" s="0" t="s">
        <v>7511</v>
      </c>
      <c r="AG2280" s="0" t="s">
        <v>7511</v>
      </c>
      <c r="AH2280" s="0" t="s">
        <v>22</v>
      </c>
      <c r="AI2280" s="0" t="s">
        <v>22</v>
      </c>
      <c r="AJ2280" s="0" t="s">
        <v>3622</v>
      </c>
      <c r="AK2280" s="0" t="s">
        <v>3622</v>
      </c>
    </row>
    <row customHeight="1" ht="11.25">
      <c r="A2281" s="0" t="s">
        <v>22</v>
      </c>
      <c r="B2281" s="0" t="s">
        <v>48</v>
      </c>
      <c r="C2281" s="0" t="s">
        <v>50</v>
      </c>
      <c r="D2281" s="0" t="s">
        <v>22</v>
      </c>
      <c r="E2281" s="0" t="s">
        <v>7506</v>
      </c>
      <c r="F2281" s="0" t="s">
        <v>1306</v>
      </c>
      <c r="G2281" s="0" t="s">
        <v>175</v>
      </c>
      <c r="H2281" s="0" t="s">
        <v>175</v>
      </c>
      <c r="I2281" s="0" t="s">
        <v>176</v>
      </c>
      <c r="J2281" s="0" t="s">
        <v>5710</v>
      </c>
      <c r="K2281" s="0" t="s">
        <v>5714</v>
      </c>
      <c r="L2281" s="0" t="s">
        <v>7507</v>
      </c>
      <c r="M2281" s="0" t="s">
        <v>1261</v>
      </c>
      <c r="N2281" s="0" t="s">
        <v>98</v>
      </c>
      <c r="O2281" s="0" t="s">
        <v>175</v>
      </c>
      <c r="P2281" s="0" t="s">
        <v>175</v>
      </c>
      <c r="Q2281" s="0" t="s">
        <v>176</v>
      </c>
      <c r="R2281" s="0" t="s">
        <v>5710</v>
      </c>
      <c r="S2281" s="0" t="s">
        <v>5714</v>
      </c>
      <c r="T2281" s="0" t="s">
        <v>3604</v>
      </c>
      <c r="U2281" s="0" t="s">
        <v>3605</v>
      </c>
      <c r="V2281" s="0" t="s">
        <v>3606</v>
      </c>
      <c r="W2281" s="0" t="s">
        <v>3607</v>
      </c>
      <c r="X2281" s="0" t="s">
        <v>3608</v>
      </c>
      <c r="Y2281" s="0" t="s">
        <v>3605</v>
      </c>
      <c r="Z2281" s="0" t="s">
        <v>7508</v>
      </c>
      <c r="AA2281" s="0" t="s">
        <v>7509</v>
      </c>
      <c r="AB2281" s="0" t="s">
        <v>7510</v>
      </c>
      <c r="AC2281" s="0" t="s">
        <v>61</v>
      </c>
      <c r="AD2281" s="0" t="s">
        <v>19</v>
      </c>
      <c r="AE2281" s="0" t="s">
        <v>61</v>
      </c>
      <c r="AF2281" s="0" t="s">
        <v>7511</v>
      </c>
      <c r="AG2281" s="0" t="s">
        <v>7511</v>
      </c>
      <c r="AH2281" s="0" t="s">
        <v>22</v>
      </c>
      <c r="AI2281" s="0" t="s">
        <v>22</v>
      </c>
      <c r="AJ2281" s="0" t="s">
        <v>3622</v>
      </c>
      <c r="AK2281" s="0" t="s">
        <v>3622</v>
      </c>
    </row>
    <row customHeight="1" ht="11.25">
      <c r="A2282" s="0" t="s">
        <v>22</v>
      </c>
      <c r="B2282" s="0" t="s">
        <v>48</v>
      </c>
      <c r="C2282" s="0" t="s">
        <v>50</v>
      </c>
      <c r="D2282" s="0" t="s">
        <v>22</v>
      </c>
      <c r="E2282" s="0" t="s">
        <v>7512</v>
      </c>
      <c r="F2282" s="0" t="s">
        <v>1306</v>
      </c>
      <c r="G2282" s="0" t="s">
        <v>3552</v>
      </c>
      <c r="H2282" s="0" t="s">
        <v>3552</v>
      </c>
      <c r="I2282" s="0" t="s">
        <v>3553</v>
      </c>
      <c r="J2282" s="0" t="s">
        <v>5710</v>
      </c>
      <c r="K2282" s="0" t="s">
        <v>5711</v>
      </c>
      <c r="L2282" s="0" t="s">
        <v>7513</v>
      </c>
      <c r="M2282" s="0" t="s">
        <v>7514</v>
      </c>
      <c r="N2282" s="0" t="s">
        <v>98</v>
      </c>
      <c r="O2282" s="0" t="s">
        <v>3552</v>
      </c>
      <c r="P2282" s="0" t="s">
        <v>3552</v>
      </c>
      <c r="Q2282" s="0" t="s">
        <v>3553</v>
      </c>
      <c r="R2282" s="0" t="s">
        <v>5710</v>
      </c>
      <c r="S2282" s="0" t="s">
        <v>5711</v>
      </c>
      <c r="T2282" s="0" t="s">
        <v>3604</v>
      </c>
      <c r="U2282" s="0" t="s">
        <v>3605</v>
      </c>
      <c r="V2282" s="0" t="s">
        <v>7515</v>
      </c>
      <c r="W2282" s="0" t="s">
        <v>3607</v>
      </c>
      <c r="X2282" s="0" t="s">
        <v>3608</v>
      </c>
      <c r="Y2282" s="0" t="s">
        <v>3605</v>
      </c>
      <c r="Z2282" s="0" t="s">
        <v>7516</v>
      </c>
      <c r="AA2282" s="0" t="s">
        <v>7517</v>
      </c>
      <c r="AB2282" s="0" t="s">
        <v>7518</v>
      </c>
      <c r="AC2282" s="0" t="s">
        <v>61</v>
      </c>
      <c r="AD2282" s="0" t="s">
        <v>19</v>
      </c>
      <c r="AE2282" s="0" t="s">
        <v>61</v>
      </c>
      <c r="AF2282" s="0" t="s">
        <v>7519</v>
      </c>
      <c r="AG2282" s="0" t="s">
        <v>7519</v>
      </c>
      <c r="AH2282" s="0" t="s">
        <v>22</v>
      </c>
      <c r="AI2282" s="0" t="s">
        <v>22</v>
      </c>
      <c r="AJ2282" s="0" t="s">
        <v>3622</v>
      </c>
      <c r="AK2282" s="0" t="s">
        <v>3622</v>
      </c>
    </row>
    <row customHeight="1" ht="11.25">
      <c r="A2283" s="0" t="s">
        <v>22</v>
      </c>
      <c r="B2283" s="0" t="s">
        <v>48</v>
      </c>
      <c r="C2283" s="0" t="s">
        <v>50</v>
      </c>
      <c r="D2283" s="0" t="s">
        <v>22</v>
      </c>
      <c r="E2283" s="0" t="s">
        <v>7512</v>
      </c>
      <c r="F2283" s="0" t="s">
        <v>1306</v>
      </c>
      <c r="G2283" s="0" t="s">
        <v>175</v>
      </c>
      <c r="H2283" s="0" t="s">
        <v>175</v>
      </c>
      <c r="I2283" s="0" t="s">
        <v>176</v>
      </c>
      <c r="J2283" s="0" t="s">
        <v>5710</v>
      </c>
      <c r="K2283" s="0" t="s">
        <v>5714</v>
      </c>
      <c r="L2283" s="0" t="s">
        <v>7513</v>
      </c>
      <c r="M2283" s="0" t="s">
        <v>7514</v>
      </c>
      <c r="N2283" s="0" t="s">
        <v>98</v>
      </c>
      <c r="O2283" s="0" t="s">
        <v>175</v>
      </c>
      <c r="P2283" s="0" t="s">
        <v>175</v>
      </c>
      <c r="Q2283" s="0" t="s">
        <v>176</v>
      </c>
      <c r="R2283" s="0" t="s">
        <v>5710</v>
      </c>
      <c r="S2283" s="0" t="s">
        <v>5714</v>
      </c>
      <c r="T2283" s="0" t="s">
        <v>3604</v>
      </c>
      <c r="U2283" s="0" t="s">
        <v>3605</v>
      </c>
      <c r="V2283" s="0" t="s">
        <v>7515</v>
      </c>
      <c r="W2283" s="0" t="s">
        <v>3607</v>
      </c>
      <c r="X2283" s="0" t="s">
        <v>3608</v>
      </c>
      <c r="Y2283" s="0" t="s">
        <v>3605</v>
      </c>
      <c r="Z2283" s="0" t="s">
        <v>7516</v>
      </c>
      <c r="AA2283" s="0" t="s">
        <v>7517</v>
      </c>
      <c r="AB2283" s="0" t="s">
        <v>7518</v>
      </c>
      <c r="AC2283" s="0" t="s">
        <v>61</v>
      </c>
      <c r="AD2283" s="0" t="s">
        <v>19</v>
      </c>
      <c r="AE2283" s="0" t="s">
        <v>61</v>
      </c>
      <c r="AF2283" s="0" t="s">
        <v>7519</v>
      </c>
      <c r="AG2283" s="0" t="s">
        <v>7519</v>
      </c>
      <c r="AH2283" s="0" t="s">
        <v>22</v>
      </c>
      <c r="AI2283" s="0" t="s">
        <v>22</v>
      </c>
      <c r="AJ2283" s="0" t="s">
        <v>3622</v>
      </c>
      <c r="AK2283" s="0" t="s">
        <v>3622</v>
      </c>
    </row>
    <row customHeight="1" ht="11.25">
      <c r="A2284" s="0" t="s">
        <v>22</v>
      </c>
      <c r="B2284" s="0" t="s">
        <v>48</v>
      </c>
      <c r="C2284" s="0" t="s">
        <v>50</v>
      </c>
      <c r="D2284" s="0" t="s">
        <v>22</v>
      </c>
      <c r="E2284" s="0" t="s">
        <v>7520</v>
      </c>
      <c r="F2284" s="0" t="s">
        <v>1328</v>
      </c>
      <c r="G2284" s="0" t="s">
        <v>181</v>
      </c>
      <c r="H2284" s="0" t="s">
        <v>181</v>
      </c>
      <c r="I2284" s="0" t="s">
        <v>182</v>
      </c>
      <c r="J2284" s="0" t="s">
        <v>3716</v>
      </c>
      <c r="K2284" s="0" t="s">
        <v>3717</v>
      </c>
      <c r="L2284" s="0" t="s">
        <v>976</v>
      </c>
      <c r="M2284" s="0" t="s">
        <v>976</v>
      </c>
      <c r="N2284" s="0" t="s">
        <v>98</v>
      </c>
      <c r="O2284" s="0" t="s">
        <v>181</v>
      </c>
      <c r="P2284" s="0" t="s">
        <v>181</v>
      </c>
      <c r="Q2284" s="0" t="s">
        <v>182</v>
      </c>
      <c r="R2284" s="0" t="s">
        <v>3716</v>
      </c>
      <c r="S2284" s="0" t="s">
        <v>3717</v>
      </c>
      <c r="T2284" s="0" t="s">
        <v>3604</v>
      </c>
      <c r="U2284" s="0" t="s">
        <v>3707</v>
      </c>
      <c r="V2284" s="0" t="s">
        <v>3718</v>
      </c>
      <c r="W2284" s="0" t="s">
        <v>3607</v>
      </c>
      <c r="X2284" s="0" t="s">
        <v>3700</v>
      </c>
      <c r="Y2284" s="0" t="s">
        <v>3605</v>
      </c>
      <c r="Z2284" s="0" t="s">
        <v>3719</v>
      </c>
      <c r="AA2284" s="0" t="s">
        <v>3710</v>
      </c>
      <c r="AB2284" s="0" t="s">
        <v>3720</v>
      </c>
      <c r="AC2284" s="0" t="s">
        <v>19</v>
      </c>
      <c r="AD2284" s="0" t="s">
        <v>61</v>
      </c>
      <c r="AE2284" s="0" t="s">
        <v>19</v>
      </c>
      <c r="AF2284" s="0" t="s">
        <v>22</v>
      </c>
      <c r="AG2284" s="0" t="s">
        <v>22</v>
      </c>
      <c r="AH2284" s="0" t="s">
        <v>3721</v>
      </c>
      <c r="AI2284" s="0" t="s">
        <v>3721</v>
      </c>
      <c r="AJ2284" s="0" t="s">
        <v>22</v>
      </c>
      <c r="AK2284" s="0" t="s">
        <v>22</v>
      </c>
    </row>
    <row customHeight="1" ht="11.25">
      <c r="A2285" s="0" t="s">
        <v>22</v>
      </c>
      <c r="B2285" s="0" t="s">
        <v>48</v>
      </c>
      <c r="C2285" s="0" t="s">
        <v>50</v>
      </c>
      <c r="D2285" s="0" t="s">
        <v>22</v>
      </c>
      <c r="E2285" s="0" t="s">
        <v>7521</v>
      </c>
      <c r="F2285" s="0" t="s">
        <v>1269</v>
      </c>
      <c r="G2285" s="0" t="s">
        <v>1581</v>
      </c>
      <c r="H2285" s="0" t="s">
        <v>1581</v>
      </c>
      <c r="I2285" s="0" t="s">
        <v>1582</v>
      </c>
      <c r="J2285" s="0" t="s">
        <v>5371</v>
      </c>
      <c r="K2285" s="0" t="s">
        <v>5372</v>
      </c>
      <c r="L2285" s="0" t="s">
        <v>5373</v>
      </c>
      <c r="M2285" s="0" t="s">
        <v>976</v>
      </c>
      <c r="N2285" s="0" t="s">
        <v>98</v>
      </c>
      <c r="O2285" s="0" t="s">
        <v>1581</v>
      </c>
      <c r="P2285" s="0" t="s">
        <v>1581</v>
      </c>
      <c r="Q2285" s="0" t="s">
        <v>1582</v>
      </c>
      <c r="R2285" s="0" t="s">
        <v>5371</v>
      </c>
      <c r="S2285" s="0" t="s">
        <v>5372</v>
      </c>
      <c r="T2285" s="0" t="s">
        <v>3604</v>
      </c>
      <c r="U2285" s="0" t="s">
        <v>3605</v>
      </c>
      <c r="V2285" s="0" t="s">
        <v>3606</v>
      </c>
      <c r="W2285" s="0" t="s">
        <v>3607</v>
      </c>
      <c r="X2285" s="0" t="s">
        <v>3608</v>
      </c>
      <c r="Y2285" s="0" t="s">
        <v>3605</v>
      </c>
      <c r="Z2285" s="0" t="s">
        <v>7522</v>
      </c>
      <c r="AA2285" s="0" t="s">
        <v>7523</v>
      </c>
      <c r="AB2285" s="0" t="s">
        <v>7524</v>
      </c>
      <c r="AC2285" s="0" t="s">
        <v>61</v>
      </c>
      <c r="AD2285" s="0" t="s">
        <v>19</v>
      </c>
      <c r="AE2285" s="0" t="s">
        <v>19</v>
      </c>
      <c r="AF2285" s="0" t="s">
        <v>7525</v>
      </c>
      <c r="AG2285" s="0" t="s">
        <v>7525</v>
      </c>
      <c r="AH2285" s="0" t="s">
        <v>22</v>
      </c>
      <c r="AI2285" s="0" t="s">
        <v>22</v>
      </c>
      <c r="AJ2285" s="0" t="s">
        <v>22</v>
      </c>
      <c r="AK2285" s="0" t="s">
        <v>22</v>
      </c>
    </row>
    <row customHeight="1" ht="11.25">
      <c r="A2286" s="0" t="s">
        <v>22</v>
      </c>
      <c r="B2286" s="0" t="s">
        <v>48</v>
      </c>
      <c r="C2286" s="0" t="s">
        <v>50</v>
      </c>
      <c r="D2286" s="0" t="s">
        <v>22</v>
      </c>
      <c r="E2286" s="0" t="s">
        <v>7521</v>
      </c>
      <c r="F2286" s="0" t="s">
        <v>1269</v>
      </c>
      <c r="G2286" s="0" t="s">
        <v>110</v>
      </c>
      <c r="H2286" s="0" t="s">
        <v>110</v>
      </c>
      <c r="I2286" s="0" t="s">
        <v>111</v>
      </c>
      <c r="J2286" s="0" t="s">
        <v>5371</v>
      </c>
      <c r="K2286" s="0" t="s">
        <v>5378</v>
      </c>
      <c r="L2286" s="0" t="s">
        <v>5373</v>
      </c>
      <c r="M2286" s="0" t="s">
        <v>976</v>
      </c>
      <c r="N2286" s="0" t="s">
        <v>98</v>
      </c>
      <c r="O2286" s="0" t="s">
        <v>110</v>
      </c>
      <c r="P2286" s="0" t="s">
        <v>110</v>
      </c>
      <c r="Q2286" s="0" t="s">
        <v>111</v>
      </c>
      <c r="R2286" s="0" t="s">
        <v>5371</v>
      </c>
      <c r="S2286" s="0" t="s">
        <v>5378</v>
      </c>
      <c r="T2286" s="0" t="s">
        <v>3604</v>
      </c>
      <c r="U2286" s="0" t="s">
        <v>3605</v>
      </c>
      <c r="V2286" s="0" t="s">
        <v>3606</v>
      </c>
      <c r="W2286" s="0" t="s">
        <v>3607</v>
      </c>
      <c r="X2286" s="0" t="s">
        <v>3608</v>
      </c>
      <c r="Y2286" s="0" t="s">
        <v>3605</v>
      </c>
      <c r="Z2286" s="0" t="s">
        <v>7522</v>
      </c>
      <c r="AA2286" s="0" t="s">
        <v>7523</v>
      </c>
      <c r="AB2286" s="0" t="s">
        <v>7524</v>
      </c>
      <c r="AC2286" s="0" t="s">
        <v>61</v>
      </c>
      <c r="AD2286" s="0" t="s">
        <v>19</v>
      </c>
      <c r="AE2286" s="0" t="s">
        <v>19</v>
      </c>
      <c r="AF2286" s="0" t="s">
        <v>7525</v>
      </c>
      <c r="AG2286" s="0" t="s">
        <v>7525</v>
      </c>
      <c r="AH2286" s="0" t="s">
        <v>22</v>
      </c>
      <c r="AI2286" s="0" t="s">
        <v>22</v>
      </c>
      <c r="AJ2286" s="0" t="s">
        <v>22</v>
      </c>
      <c r="AK2286" s="0" t="s">
        <v>22</v>
      </c>
    </row>
    <row customHeight="1" ht="11.25">
      <c r="A2287" s="0" t="s">
        <v>22</v>
      </c>
      <c r="B2287" s="0" t="s">
        <v>48</v>
      </c>
      <c r="C2287" s="0" t="s">
        <v>50</v>
      </c>
      <c r="D2287" s="0" t="s">
        <v>22</v>
      </c>
      <c r="E2287" s="0" t="s">
        <v>7526</v>
      </c>
      <c r="F2287" s="0" t="s">
        <v>1269</v>
      </c>
      <c r="G2287" s="0" t="s">
        <v>1581</v>
      </c>
      <c r="H2287" s="0" t="s">
        <v>1581</v>
      </c>
      <c r="I2287" s="0" t="s">
        <v>1582</v>
      </c>
      <c r="J2287" s="0" t="s">
        <v>5879</v>
      </c>
      <c r="K2287" s="0" t="s">
        <v>5880</v>
      </c>
      <c r="L2287" s="0" t="s">
        <v>5881</v>
      </c>
      <c r="M2287" s="0" t="s">
        <v>976</v>
      </c>
      <c r="N2287" s="0" t="s">
        <v>98</v>
      </c>
      <c r="O2287" s="0" t="s">
        <v>1581</v>
      </c>
      <c r="P2287" s="0" t="s">
        <v>1581</v>
      </c>
      <c r="Q2287" s="0" t="s">
        <v>1582</v>
      </c>
      <c r="R2287" s="0" t="s">
        <v>5879</v>
      </c>
      <c r="S2287" s="0" t="s">
        <v>5880</v>
      </c>
      <c r="T2287" s="0" t="s">
        <v>3604</v>
      </c>
      <c r="U2287" s="0" t="s">
        <v>3605</v>
      </c>
      <c r="V2287" s="0" t="s">
        <v>3606</v>
      </c>
      <c r="W2287" s="0" t="s">
        <v>3607</v>
      </c>
      <c r="X2287" s="0" t="s">
        <v>3608</v>
      </c>
      <c r="Y2287" s="0" t="s">
        <v>3605</v>
      </c>
      <c r="Z2287" s="0" t="s">
        <v>7527</v>
      </c>
      <c r="AA2287" s="0" t="s">
        <v>3628</v>
      </c>
      <c r="AB2287" s="0" t="s">
        <v>7528</v>
      </c>
      <c r="AC2287" s="0" t="s">
        <v>61</v>
      </c>
      <c r="AD2287" s="0" t="s">
        <v>19</v>
      </c>
      <c r="AE2287" s="0" t="s">
        <v>19</v>
      </c>
      <c r="AF2287" s="0" t="s">
        <v>7529</v>
      </c>
      <c r="AG2287" s="0" t="s">
        <v>7529</v>
      </c>
      <c r="AH2287" s="0" t="s">
        <v>22</v>
      </c>
      <c r="AI2287" s="0" t="s">
        <v>22</v>
      </c>
      <c r="AJ2287" s="0" t="s">
        <v>22</v>
      </c>
      <c r="AK2287" s="0" t="s">
        <v>22</v>
      </c>
    </row>
    <row customHeight="1" ht="11.25">
      <c r="A2288" s="0" t="s">
        <v>22</v>
      </c>
      <c r="B2288" s="0" t="s">
        <v>48</v>
      </c>
      <c r="C2288" s="0" t="s">
        <v>50</v>
      </c>
      <c r="D2288" s="0" t="s">
        <v>22</v>
      </c>
      <c r="E2288" s="0" t="s">
        <v>7526</v>
      </c>
      <c r="F2288" s="0" t="s">
        <v>1269</v>
      </c>
      <c r="G2288" s="0" t="s">
        <v>110</v>
      </c>
      <c r="H2288" s="0" t="s">
        <v>110</v>
      </c>
      <c r="I2288" s="0" t="s">
        <v>111</v>
      </c>
      <c r="J2288" s="0" t="s">
        <v>5879</v>
      </c>
      <c r="K2288" s="0" t="s">
        <v>5885</v>
      </c>
      <c r="L2288" s="0" t="s">
        <v>5881</v>
      </c>
      <c r="M2288" s="0" t="s">
        <v>976</v>
      </c>
      <c r="N2288" s="0" t="s">
        <v>98</v>
      </c>
      <c r="O2288" s="0" t="s">
        <v>110</v>
      </c>
      <c r="P2288" s="0" t="s">
        <v>110</v>
      </c>
      <c r="Q2288" s="0" t="s">
        <v>111</v>
      </c>
      <c r="R2288" s="0" t="s">
        <v>5879</v>
      </c>
      <c r="S2288" s="0" t="s">
        <v>5885</v>
      </c>
      <c r="T2288" s="0" t="s">
        <v>3604</v>
      </c>
      <c r="U2288" s="0" t="s">
        <v>3605</v>
      </c>
      <c r="V2288" s="0" t="s">
        <v>3606</v>
      </c>
      <c r="W2288" s="0" t="s">
        <v>3607</v>
      </c>
      <c r="X2288" s="0" t="s">
        <v>3608</v>
      </c>
      <c r="Y2288" s="0" t="s">
        <v>3605</v>
      </c>
      <c r="Z2288" s="0" t="s">
        <v>7527</v>
      </c>
      <c r="AA2288" s="0" t="s">
        <v>3628</v>
      </c>
      <c r="AB2288" s="0" t="s">
        <v>7528</v>
      </c>
      <c r="AC2288" s="0" t="s">
        <v>61</v>
      </c>
      <c r="AD2288" s="0" t="s">
        <v>19</v>
      </c>
      <c r="AE2288" s="0" t="s">
        <v>19</v>
      </c>
      <c r="AF2288" s="0" t="s">
        <v>7529</v>
      </c>
      <c r="AG2288" s="0" t="s">
        <v>7529</v>
      </c>
      <c r="AH2288" s="0" t="s">
        <v>22</v>
      </c>
      <c r="AI2288" s="0" t="s">
        <v>22</v>
      </c>
      <c r="AJ2288" s="0" t="s">
        <v>22</v>
      </c>
      <c r="AK2288" s="0" t="s">
        <v>22</v>
      </c>
    </row>
    <row customHeight="1" ht="11.25">
      <c r="A2289" s="0" t="s">
        <v>22</v>
      </c>
      <c r="B2289" s="0" t="s">
        <v>48</v>
      </c>
      <c r="C2289" s="0" t="s">
        <v>50</v>
      </c>
      <c r="D2289" s="0" t="s">
        <v>22</v>
      </c>
      <c r="E2289" s="0" t="s">
        <v>7530</v>
      </c>
      <c r="F2289" s="0" t="s">
        <v>1328</v>
      </c>
      <c r="G2289" s="0" t="s">
        <v>181</v>
      </c>
      <c r="H2289" s="0" t="s">
        <v>181</v>
      </c>
      <c r="I2289" s="0" t="s">
        <v>182</v>
      </c>
      <c r="J2289" s="0" t="s">
        <v>3716</v>
      </c>
      <c r="K2289" s="0" t="s">
        <v>3717</v>
      </c>
      <c r="L2289" s="0" t="s">
        <v>7531</v>
      </c>
      <c r="M2289" s="0" t="s">
        <v>976</v>
      </c>
      <c r="N2289" s="0" t="s">
        <v>98</v>
      </c>
      <c r="O2289" s="0" t="s">
        <v>181</v>
      </c>
      <c r="P2289" s="0" t="s">
        <v>181</v>
      </c>
      <c r="Q2289" s="0" t="s">
        <v>182</v>
      </c>
      <c r="R2289" s="0" t="s">
        <v>3716</v>
      </c>
      <c r="S2289" s="0" t="s">
        <v>3717</v>
      </c>
      <c r="T2289" s="0" t="s">
        <v>3604</v>
      </c>
      <c r="U2289" s="0" t="s">
        <v>3707</v>
      </c>
      <c r="V2289" s="0" t="s">
        <v>3718</v>
      </c>
      <c r="W2289" s="0" t="s">
        <v>3607</v>
      </c>
      <c r="X2289" s="0" t="s">
        <v>3700</v>
      </c>
      <c r="Y2289" s="0" t="s">
        <v>3605</v>
      </c>
      <c r="Z2289" s="0" t="s">
        <v>3719</v>
      </c>
      <c r="AA2289" s="0" t="s">
        <v>3710</v>
      </c>
      <c r="AB2289" s="0" t="s">
        <v>3720</v>
      </c>
      <c r="AC2289" s="0" t="s">
        <v>19</v>
      </c>
      <c r="AD2289" s="0" t="s">
        <v>61</v>
      </c>
      <c r="AE2289" s="0" t="s">
        <v>19</v>
      </c>
      <c r="AF2289" s="0" t="s">
        <v>22</v>
      </c>
      <c r="AG2289" s="0" t="s">
        <v>22</v>
      </c>
      <c r="AH2289" s="0" t="s">
        <v>3721</v>
      </c>
      <c r="AI2289" s="0" t="s">
        <v>3721</v>
      </c>
      <c r="AJ2289" s="0" t="s">
        <v>22</v>
      </c>
      <c r="AK2289" s="0" t="s">
        <v>22</v>
      </c>
    </row>
    <row customHeight="1" ht="11.25">
      <c r="A2290" s="0" t="s">
        <v>22</v>
      </c>
      <c r="B2290" s="0" t="s">
        <v>48</v>
      </c>
      <c r="C2290" s="0" t="s">
        <v>50</v>
      </c>
      <c r="D2290" s="0" t="s">
        <v>22</v>
      </c>
      <c r="E2290" s="0" t="s">
        <v>7532</v>
      </c>
      <c r="F2290" s="0" t="s">
        <v>1328</v>
      </c>
      <c r="G2290" s="0" t="s">
        <v>181</v>
      </c>
      <c r="H2290" s="0" t="s">
        <v>181</v>
      </c>
      <c r="I2290" s="0" t="s">
        <v>182</v>
      </c>
      <c r="J2290" s="0" t="s">
        <v>3716</v>
      </c>
      <c r="K2290" s="0" t="s">
        <v>3717</v>
      </c>
      <c r="L2290" s="0" t="s">
        <v>7531</v>
      </c>
      <c r="M2290" s="0" t="s">
        <v>976</v>
      </c>
      <c r="N2290" s="0" t="s">
        <v>98</v>
      </c>
      <c r="O2290" s="0" t="s">
        <v>181</v>
      </c>
      <c r="P2290" s="0" t="s">
        <v>181</v>
      </c>
      <c r="Q2290" s="0" t="s">
        <v>182</v>
      </c>
      <c r="R2290" s="0" t="s">
        <v>3716</v>
      </c>
      <c r="S2290" s="0" t="s">
        <v>3717</v>
      </c>
      <c r="T2290" s="0" t="s">
        <v>3604</v>
      </c>
      <c r="U2290" s="0" t="s">
        <v>3707</v>
      </c>
      <c r="V2290" s="0" t="s">
        <v>3718</v>
      </c>
      <c r="W2290" s="0" t="s">
        <v>3607</v>
      </c>
      <c r="X2290" s="0" t="s">
        <v>3700</v>
      </c>
      <c r="Y2290" s="0" t="s">
        <v>3605</v>
      </c>
      <c r="Z2290" s="0" t="s">
        <v>3719</v>
      </c>
      <c r="AA2290" s="0" t="s">
        <v>3710</v>
      </c>
      <c r="AB2290" s="0" t="s">
        <v>3720</v>
      </c>
      <c r="AC2290" s="0" t="s">
        <v>19</v>
      </c>
      <c r="AD2290" s="0" t="s">
        <v>61</v>
      </c>
      <c r="AE2290" s="0" t="s">
        <v>19</v>
      </c>
      <c r="AF2290" s="0" t="s">
        <v>22</v>
      </c>
      <c r="AG2290" s="0" t="s">
        <v>22</v>
      </c>
      <c r="AH2290" s="0" t="s">
        <v>3721</v>
      </c>
      <c r="AI2290" s="0" t="s">
        <v>3721</v>
      </c>
      <c r="AJ2290" s="0" t="s">
        <v>22</v>
      </c>
      <c r="AK2290" s="0" t="s">
        <v>22</v>
      </c>
    </row>
    <row customHeight="1" ht="11.25">
      <c r="A2291" s="0" t="s">
        <v>22</v>
      </c>
      <c r="B2291" s="0" t="s">
        <v>48</v>
      </c>
      <c r="C2291" s="0" t="s">
        <v>50</v>
      </c>
      <c r="D2291" s="0" t="s">
        <v>22</v>
      </c>
      <c r="E2291" s="0" t="s">
        <v>7533</v>
      </c>
      <c r="F2291" s="0" t="s">
        <v>1328</v>
      </c>
      <c r="G2291" s="0" t="s">
        <v>181</v>
      </c>
      <c r="H2291" s="0" t="s">
        <v>181</v>
      </c>
      <c r="I2291" s="0" t="s">
        <v>182</v>
      </c>
      <c r="J2291" s="0" t="s">
        <v>3716</v>
      </c>
      <c r="K2291" s="0" t="s">
        <v>3717</v>
      </c>
      <c r="L2291" s="0" t="s">
        <v>976</v>
      </c>
      <c r="M2291" s="0" t="s">
        <v>976</v>
      </c>
      <c r="N2291" s="0" t="s">
        <v>98</v>
      </c>
      <c r="O2291" s="0" t="s">
        <v>181</v>
      </c>
      <c r="P2291" s="0" t="s">
        <v>181</v>
      </c>
      <c r="Q2291" s="0" t="s">
        <v>182</v>
      </c>
      <c r="R2291" s="0" t="s">
        <v>3716</v>
      </c>
      <c r="S2291" s="0" t="s">
        <v>3717</v>
      </c>
      <c r="T2291" s="0" t="s">
        <v>3604</v>
      </c>
      <c r="U2291" s="0" t="s">
        <v>3707</v>
      </c>
      <c r="V2291" s="0" t="s">
        <v>3718</v>
      </c>
      <c r="W2291" s="0" t="s">
        <v>4195</v>
      </c>
      <c r="X2291" s="0" t="s">
        <v>3700</v>
      </c>
      <c r="Y2291" s="0" t="s">
        <v>3605</v>
      </c>
      <c r="Z2291" s="0" t="s">
        <v>3719</v>
      </c>
      <c r="AA2291" s="0" t="s">
        <v>3710</v>
      </c>
      <c r="AB2291" s="0" t="s">
        <v>3720</v>
      </c>
      <c r="AC2291" s="0" t="s">
        <v>19</v>
      </c>
      <c r="AD2291" s="0" t="s">
        <v>61</v>
      </c>
      <c r="AE2291" s="0" t="s">
        <v>19</v>
      </c>
      <c r="AF2291" s="0" t="s">
        <v>22</v>
      </c>
      <c r="AG2291" s="0" t="s">
        <v>22</v>
      </c>
      <c r="AH2291" s="0" t="s">
        <v>3721</v>
      </c>
      <c r="AI2291" s="0" t="s">
        <v>3721</v>
      </c>
      <c r="AJ2291" s="0" t="s">
        <v>22</v>
      </c>
      <c r="AK2291" s="0" t="s">
        <v>22</v>
      </c>
    </row>
    <row customHeight="1" ht="11.25">
      <c r="A2292" s="0" t="s">
        <v>22</v>
      </c>
      <c r="B2292" s="0" t="s">
        <v>48</v>
      </c>
      <c r="C2292" s="0" t="s">
        <v>50</v>
      </c>
      <c r="D2292" s="0" t="s">
        <v>22</v>
      </c>
      <c r="E2292" s="0" t="s">
        <v>7534</v>
      </c>
      <c r="F2292" s="0" t="s">
        <v>1328</v>
      </c>
      <c r="G2292" s="0" t="s">
        <v>181</v>
      </c>
      <c r="H2292" s="0" t="s">
        <v>181</v>
      </c>
      <c r="I2292" s="0" t="s">
        <v>182</v>
      </c>
      <c r="J2292" s="0" t="s">
        <v>3716</v>
      </c>
      <c r="K2292" s="0" t="s">
        <v>3717</v>
      </c>
      <c r="L2292" s="0" t="s">
        <v>7531</v>
      </c>
      <c r="M2292" s="0" t="s">
        <v>976</v>
      </c>
      <c r="N2292" s="0" t="s">
        <v>98</v>
      </c>
      <c r="O2292" s="0" t="s">
        <v>181</v>
      </c>
      <c r="P2292" s="0" t="s">
        <v>181</v>
      </c>
      <c r="Q2292" s="0" t="s">
        <v>182</v>
      </c>
      <c r="R2292" s="0" t="s">
        <v>3716</v>
      </c>
      <c r="S2292" s="0" t="s">
        <v>3717</v>
      </c>
      <c r="T2292" s="0" t="s">
        <v>3604</v>
      </c>
      <c r="U2292" s="0" t="s">
        <v>3707</v>
      </c>
      <c r="V2292" s="0" t="s">
        <v>3718</v>
      </c>
      <c r="W2292" s="0" t="s">
        <v>3607</v>
      </c>
      <c r="X2292" s="0" t="s">
        <v>3700</v>
      </c>
      <c r="Y2292" s="0" t="s">
        <v>3605</v>
      </c>
      <c r="Z2292" s="0" t="s">
        <v>3719</v>
      </c>
      <c r="AA2292" s="0" t="s">
        <v>3710</v>
      </c>
      <c r="AB2292" s="0" t="s">
        <v>3720</v>
      </c>
      <c r="AC2292" s="0" t="s">
        <v>19</v>
      </c>
      <c r="AD2292" s="0" t="s">
        <v>61</v>
      </c>
      <c r="AE2292" s="0" t="s">
        <v>19</v>
      </c>
      <c r="AF2292" s="0" t="s">
        <v>22</v>
      </c>
      <c r="AG2292" s="0" t="s">
        <v>22</v>
      </c>
      <c r="AH2292" s="0" t="s">
        <v>3721</v>
      </c>
      <c r="AI2292" s="0" t="s">
        <v>3721</v>
      </c>
      <c r="AJ2292" s="0" t="s">
        <v>22</v>
      </c>
      <c r="AK2292" s="0" t="s">
        <v>22</v>
      </c>
    </row>
    <row customHeight="1" ht="11.25">
      <c r="A2293" s="0" t="s">
        <v>22</v>
      </c>
      <c r="B2293" s="0" t="s">
        <v>48</v>
      </c>
      <c r="C2293" s="0" t="s">
        <v>50</v>
      </c>
      <c r="D2293" s="0" t="s">
        <v>22</v>
      </c>
      <c r="E2293" s="0" t="s">
        <v>7535</v>
      </c>
      <c r="F2293" s="0" t="s">
        <v>1328</v>
      </c>
      <c r="G2293" s="0" t="s">
        <v>3550</v>
      </c>
      <c r="H2293" s="0" t="s">
        <v>3550</v>
      </c>
      <c r="I2293" s="0" t="s">
        <v>3551</v>
      </c>
      <c r="J2293" s="0" t="s">
        <v>5085</v>
      </c>
      <c r="K2293" s="0" t="s">
        <v>5086</v>
      </c>
      <c r="L2293" s="0" t="s">
        <v>5704</v>
      </c>
      <c r="M2293" s="0" t="s">
        <v>5698</v>
      </c>
      <c r="N2293" s="0" t="s">
        <v>144</v>
      </c>
      <c r="O2293" s="0" t="s">
        <v>3550</v>
      </c>
      <c r="P2293" s="0" t="s">
        <v>3550</v>
      </c>
      <c r="Q2293" s="0" t="s">
        <v>3551</v>
      </c>
      <c r="R2293" s="0" t="s">
        <v>5123</v>
      </c>
      <c r="S2293" s="0" t="s">
        <v>5124</v>
      </c>
      <c r="T2293" s="0" t="s">
        <v>3604</v>
      </c>
      <c r="U2293" s="0" t="s">
        <v>3605</v>
      </c>
      <c r="V2293" s="0" t="s">
        <v>3606</v>
      </c>
      <c r="W2293" s="0" t="s">
        <v>3607</v>
      </c>
      <c r="X2293" s="0" t="s">
        <v>3608</v>
      </c>
      <c r="Y2293" s="0" t="s">
        <v>3605</v>
      </c>
      <c r="Z2293" s="0" t="s">
        <v>7536</v>
      </c>
      <c r="AA2293" s="0" t="s">
        <v>5706</v>
      </c>
      <c r="AB2293" s="0" t="s">
        <v>7537</v>
      </c>
      <c r="AC2293" s="0" t="s">
        <v>19</v>
      </c>
      <c r="AD2293" s="0" t="s">
        <v>61</v>
      </c>
      <c r="AE2293" s="0" t="s">
        <v>19</v>
      </c>
      <c r="AF2293" s="0" t="s">
        <v>22</v>
      </c>
      <c r="AG2293" s="0" t="s">
        <v>22</v>
      </c>
      <c r="AH2293" s="0" t="s">
        <v>5708</v>
      </c>
      <c r="AI2293" s="0" t="s">
        <v>4224</v>
      </c>
      <c r="AJ2293" s="0" t="s">
        <v>22</v>
      </c>
      <c r="AK2293" s="0" t="s">
        <v>22</v>
      </c>
    </row>
    <row customHeight="1" ht="11.25">
      <c r="A2294" s="0" t="s">
        <v>22</v>
      </c>
      <c r="B2294" s="0" t="s">
        <v>48</v>
      </c>
      <c r="C2294" s="0" t="s">
        <v>50</v>
      </c>
      <c r="D2294" s="0" t="s">
        <v>22</v>
      </c>
      <c r="E2294" s="0" t="s">
        <v>7535</v>
      </c>
      <c r="F2294" s="0" t="s">
        <v>1328</v>
      </c>
      <c r="G2294" s="0" t="s">
        <v>3550</v>
      </c>
      <c r="H2294" s="0" t="s">
        <v>3550</v>
      </c>
      <c r="I2294" s="0" t="s">
        <v>3551</v>
      </c>
      <c r="J2294" s="0" t="s">
        <v>5085</v>
      </c>
      <c r="K2294" s="0" t="s">
        <v>5086</v>
      </c>
      <c r="L2294" s="0" t="s">
        <v>5704</v>
      </c>
      <c r="M2294" s="0" t="s">
        <v>5698</v>
      </c>
      <c r="N2294" s="0" t="s">
        <v>157</v>
      </c>
      <c r="O2294" s="0" t="s">
        <v>3550</v>
      </c>
      <c r="P2294" s="0" t="s">
        <v>3550</v>
      </c>
      <c r="Q2294" s="0" t="s">
        <v>3551</v>
      </c>
      <c r="R2294" s="0" t="s">
        <v>5041</v>
      </c>
      <c r="S2294" s="0" t="s">
        <v>5042</v>
      </c>
      <c r="T2294" s="0" t="s">
        <v>3604</v>
      </c>
      <c r="U2294" s="0" t="s">
        <v>3605</v>
      </c>
      <c r="V2294" s="0" t="s">
        <v>3606</v>
      </c>
      <c r="W2294" s="0" t="s">
        <v>3607</v>
      </c>
      <c r="X2294" s="0" t="s">
        <v>3608</v>
      </c>
      <c r="Y2294" s="0" t="s">
        <v>3605</v>
      </c>
      <c r="Z2294" s="0" t="s">
        <v>7536</v>
      </c>
      <c r="AA2294" s="0" t="s">
        <v>5706</v>
      </c>
      <c r="AB2294" s="0" t="s">
        <v>7537</v>
      </c>
      <c r="AC2294" s="0" t="s">
        <v>19</v>
      </c>
      <c r="AD2294" s="0" t="s">
        <v>61</v>
      </c>
      <c r="AE2294" s="0" t="s">
        <v>19</v>
      </c>
      <c r="AF2294" s="0" t="s">
        <v>22</v>
      </c>
      <c r="AG2294" s="0" t="s">
        <v>22</v>
      </c>
      <c r="AH2294" s="0" t="s">
        <v>5708</v>
      </c>
      <c r="AI2294" s="0" t="s">
        <v>4224</v>
      </c>
      <c r="AJ2294" s="0" t="s">
        <v>22</v>
      </c>
      <c r="AK2294" s="0" t="s">
        <v>22</v>
      </c>
    </row>
    <row customHeight="1" ht="11.25">
      <c r="A2295" s="0" t="s">
        <v>22</v>
      </c>
      <c r="B2295" s="0" t="s">
        <v>48</v>
      </c>
      <c r="C2295" s="0" t="s">
        <v>50</v>
      </c>
      <c r="D2295" s="0" t="s">
        <v>22</v>
      </c>
      <c r="E2295" s="0" t="s">
        <v>7535</v>
      </c>
      <c r="F2295" s="0" t="s">
        <v>1328</v>
      </c>
      <c r="G2295" s="0" t="s">
        <v>3550</v>
      </c>
      <c r="H2295" s="0" t="s">
        <v>3550</v>
      </c>
      <c r="I2295" s="0" t="s">
        <v>3551</v>
      </c>
      <c r="J2295" s="0" t="s">
        <v>5085</v>
      </c>
      <c r="K2295" s="0" t="s">
        <v>5086</v>
      </c>
      <c r="L2295" s="0" t="s">
        <v>5704</v>
      </c>
      <c r="M2295" s="0" t="s">
        <v>5698</v>
      </c>
      <c r="N2295" s="0" t="s">
        <v>141</v>
      </c>
      <c r="O2295" s="0" t="s">
        <v>3550</v>
      </c>
      <c r="P2295" s="0" t="s">
        <v>3550</v>
      </c>
      <c r="Q2295" s="0" t="s">
        <v>3551</v>
      </c>
      <c r="R2295" s="0" t="s">
        <v>3723</v>
      </c>
      <c r="S2295" s="0" t="s">
        <v>3724</v>
      </c>
      <c r="T2295" s="0" t="s">
        <v>3604</v>
      </c>
      <c r="U2295" s="0" t="s">
        <v>3605</v>
      </c>
      <c r="V2295" s="0" t="s">
        <v>3606</v>
      </c>
      <c r="W2295" s="0" t="s">
        <v>3607</v>
      </c>
      <c r="X2295" s="0" t="s">
        <v>3608</v>
      </c>
      <c r="Y2295" s="0" t="s">
        <v>3605</v>
      </c>
      <c r="Z2295" s="0" t="s">
        <v>7536</v>
      </c>
      <c r="AA2295" s="0" t="s">
        <v>5706</v>
      </c>
      <c r="AB2295" s="0" t="s">
        <v>7537</v>
      </c>
      <c r="AC2295" s="0" t="s">
        <v>19</v>
      </c>
      <c r="AD2295" s="0" t="s">
        <v>61</v>
      </c>
      <c r="AE2295" s="0" t="s">
        <v>19</v>
      </c>
      <c r="AF2295" s="0" t="s">
        <v>22</v>
      </c>
      <c r="AG2295" s="0" t="s">
        <v>22</v>
      </c>
      <c r="AH2295" s="0" t="s">
        <v>5708</v>
      </c>
      <c r="AI2295" s="0" t="s">
        <v>4224</v>
      </c>
      <c r="AJ2295" s="0" t="s">
        <v>22</v>
      </c>
      <c r="AK2295" s="0" t="s">
        <v>22</v>
      </c>
    </row>
    <row customHeight="1" ht="11.25">
      <c r="A2296" s="0" t="s">
        <v>22</v>
      </c>
      <c r="B2296" s="0" t="s">
        <v>48</v>
      </c>
      <c r="C2296" s="0" t="s">
        <v>50</v>
      </c>
      <c r="D2296" s="0" t="s">
        <v>22</v>
      </c>
      <c r="E2296" s="0" t="s">
        <v>7535</v>
      </c>
      <c r="F2296" s="0" t="s">
        <v>1328</v>
      </c>
      <c r="G2296" s="0" t="s">
        <v>3550</v>
      </c>
      <c r="H2296" s="0" t="s">
        <v>3550</v>
      </c>
      <c r="I2296" s="0" t="s">
        <v>3551</v>
      </c>
      <c r="J2296" s="0" t="s">
        <v>5085</v>
      </c>
      <c r="K2296" s="0" t="s">
        <v>5086</v>
      </c>
      <c r="L2296" s="0" t="s">
        <v>5704</v>
      </c>
      <c r="M2296" s="0" t="s">
        <v>5698</v>
      </c>
      <c r="N2296" s="0" t="s">
        <v>114</v>
      </c>
      <c r="O2296" s="0" t="s">
        <v>3550</v>
      </c>
      <c r="P2296" s="0" t="s">
        <v>3550</v>
      </c>
      <c r="Q2296" s="0" t="s">
        <v>3551</v>
      </c>
      <c r="R2296" s="0" t="s">
        <v>4981</v>
      </c>
      <c r="S2296" s="0" t="s">
        <v>4982</v>
      </c>
      <c r="T2296" s="0" t="s">
        <v>3604</v>
      </c>
      <c r="U2296" s="0" t="s">
        <v>3605</v>
      </c>
      <c r="V2296" s="0" t="s">
        <v>3606</v>
      </c>
      <c r="W2296" s="0" t="s">
        <v>3607</v>
      </c>
      <c r="X2296" s="0" t="s">
        <v>3608</v>
      </c>
      <c r="Y2296" s="0" t="s">
        <v>3605</v>
      </c>
      <c r="Z2296" s="0" t="s">
        <v>7536</v>
      </c>
      <c r="AA2296" s="0" t="s">
        <v>5706</v>
      </c>
      <c r="AB2296" s="0" t="s">
        <v>7537</v>
      </c>
      <c r="AC2296" s="0" t="s">
        <v>19</v>
      </c>
      <c r="AD2296" s="0" t="s">
        <v>61</v>
      </c>
      <c r="AE2296" s="0" t="s">
        <v>19</v>
      </c>
      <c r="AF2296" s="0" t="s">
        <v>22</v>
      </c>
      <c r="AG2296" s="0" t="s">
        <v>22</v>
      </c>
      <c r="AH2296" s="0" t="s">
        <v>5708</v>
      </c>
      <c r="AI2296" s="0" t="s">
        <v>4224</v>
      </c>
      <c r="AJ2296" s="0" t="s">
        <v>22</v>
      </c>
      <c r="AK2296" s="0" t="s">
        <v>22</v>
      </c>
    </row>
    <row customHeight="1" ht="11.25">
      <c r="A2297" s="0" t="s">
        <v>22</v>
      </c>
      <c r="B2297" s="0" t="s">
        <v>48</v>
      </c>
      <c r="C2297" s="0" t="s">
        <v>50</v>
      </c>
      <c r="D2297" s="0" t="s">
        <v>22</v>
      </c>
      <c r="E2297" s="0" t="s">
        <v>7535</v>
      </c>
      <c r="F2297" s="0" t="s">
        <v>1328</v>
      </c>
      <c r="G2297" s="0" t="s">
        <v>3550</v>
      </c>
      <c r="H2297" s="0" t="s">
        <v>3550</v>
      </c>
      <c r="I2297" s="0" t="s">
        <v>3551</v>
      </c>
      <c r="J2297" s="0" t="s">
        <v>5085</v>
      </c>
      <c r="K2297" s="0" t="s">
        <v>5086</v>
      </c>
      <c r="L2297" s="0" t="s">
        <v>5704</v>
      </c>
      <c r="M2297" s="0" t="s">
        <v>5698</v>
      </c>
      <c r="N2297" s="0" t="s">
        <v>109</v>
      </c>
      <c r="O2297" s="0" t="s">
        <v>3550</v>
      </c>
      <c r="P2297" s="0" t="s">
        <v>3550</v>
      </c>
      <c r="Q2297" s="0" t="s">
        <v>3551</v>
      </c>
      <c r="R2297" s="0" t="s">
        <v>5053</v>
      </c>
      <c r="S2297" s="0" t="s">
        <v>5054</v>
      </c>
      <c r="T2297" s="0" t="s">
        <v>3604</v>
      </c>
      <c r="U2297" s="0" t="s">
        <v>3605</v>
      </c>
      <c r="V2297" s="0" t="s">
        <v>3606</v>
      </c>
      <c r="W2297" s="0" t="s">
        <v>3607</v>
      </c>
      <c r="X2297" s="0" t="s">
        <v>3608</v>
      </c>
      <c r="Y2297" s="0" t="s">
        <v>3605</v>
      </c>
      <c r="Z2297" s="0" t="s">
        <v>7536</v>
      </c>
      <c r="AA2297" s="0" t="s">
        <v>5706</v>
      </c>
      <c r="AB2297" s="0" t="s">
        <v>7537</v>
      </c>
      <c r="AC2297" s="0" t="s">
        <v>19</v>
      </c>
      <c r="AD2297" s="0" t="s">
        <v>61</v>
      </c>
      <c r="AE2297" s="0" t="s">
        <v>19</v>
      </c>
      <c r="AF2297" s="0" t="s">
        <v>22</v>
      </c>
      <c r="AG2297" s="0" t="s">
        <v>22</v>
      </c>
      <c r="AH2297" s="0" t="s">
        <v>5708</v>
      </c>
      <c r="AI2297" s="0" t="s">
        <v>4224</v>
      </c>
      <c r="AJ2297" s="0" t="s">
        <v>22</v>
      </c>
      <c r="AK2297" s="0" t="s">
        <v>22</v>
      </c>
    </row>
    <row customHeight="1" ht="11.25">
      <c r="A2298" s="0" t="s">
        <v>22</v>
      </c>
      <c r="B2298" s="0" t="s">
        <v>48</v>
      </c>
      <c r="C2298" s="0" t="s">
        <v>50</v>
      </c>
      <c r="D2298" s="0" t="s">
        <v>22</v>
      </c>
      <c r="E2298" s="0" t="s">
        <v>7535</v>
      </c>
      <c r="F2298" s="0" t="s">
        <v>1328</v>
      </c>
      <c r="G2298" s="0" t="s">
        <v>3550</v>
      </c>
      <c r="H2298" s="0" t="s">
        <v>3550</v>
      </c>
      <c r="I2298" s="0" t="s">
        <v>3551</v>
      </c>
      <c r="J2298" s="0" t="s">
        <v>5085</v>
      </c>
      <c r="K2298" s="0" t="s">
        <v>5086</v>
      </c>
      <c r="L2298" s="0" t="s">
        <v>5704</v>
      </c>
      <c r="M2298" s="0" t="s">
        <v>5698</v>
      </c>
      <c r="N2298" s="0" t="s">
        <v>91</v>
      </c>
      <c r="O2298" s="0" t="s">
        <v>3550</v>
      </c>
      <c r="P2298" s="0" t="s">
        <v>3550</v>
      </c>
      <c r="Q2298" s="0" t="s">
        <v>3551</v>
      </c>
      <c r="R2298" s="0" t="s">
        <v>5060</v>
      </c>
      <c r="S2298" s="0" t="s">
        <v>5061</v>
      </c>
      <c r="T2298" s="0" t="s">
        <v>3604</v>
      </c>
      <c r="U2298" s="0" t="s">
        <v>3605</v>
      </c>
      <c r="V2298" s="0" t="s">
        <v>3606</v>
      </c>
      <c r="W2298" s="0" t="s">
        <v>3607</v>
      </c>
      <c r="X2298" s="0" t="s">
        <v>3608</v>
      </c>
      <c r="Y2298" s="0" t="s">
        <v>3605</v>
      </c>
      <c r="Z2298" s="0" t="s">
        <v>7536</v>
      </c>
      <c r="AA2298" s="0" t="s">
        <v>5706</v>
      </c>
      <c r="AB2298" s="0" t="s">
        <v>7537</v>
      </c>
      <c r="AC2298" s="0" t="s">
        <v>19</v>
      </c>
      <c r="AD2298" s="0" t="s">
        <v>61</v>
      </c>
      <c r="AE2298" s="0" t="s">
        <v>19</v>
      </c>
      <c r="AF2298" s="0" t="s">
        <v>22</v>
      </c>
      <c r="AG2298" s="0" t="s">
        <v>22</v>
      </c>
      <c r="AH2298" s="0" t="s">
        <v>5708</v>
      </c>
      <c r="AI2298" s="0" t="s">
        <v>4224</v>
      </c>
      <c r="AJ2298" s="0" t="s">
        <v>22</v>
      </c>
      <c r="AK2298" s="0" t="s">
        <v>22</v>
      </c>
    </row>
    <row customHeight="1" ht="11.25">
      <c r="A2299" s="0" t="s">
        <v>22</v>
      </c>
      <c r="B2299" s="0" t="s">
        <v>48</v>
      </c>
      <c r="C2299" s="0" t="s">
        <v>50</v>
      </c>
      <c r="D2299" s="0" t="s">
        <v>22</v>
      </c>
      <c r="E2299" s="0" t="s">
        <v>7535</v>
      </c>
      <c r="F2299" s="0" t="s">
        <v>1328</v>
      </c>
      <c r="G2299" s="0" t="s">
        <v>3550</v>
      </c>
      <c r="H2299" s="0" t="s">
        <v>3550</v>
      </c>
      <c r="I2299" s="0" t="s">
        <v>3551</v>
      </c>
      <c r="J2299" s="0" t="s">
        <v>5085</v>
      </c>
      <c r="K2299" s="0" t="s">
        <v>5086</v>
      </c>
      <c r="L2299" s="0" t="s">
        <v>5704</v>
      </c>
      <c r="M2299" s="0" t="s">
        <v>5698</v>
      </c>
      <c r="N2299" s="0" t="s">
        <v>128</v>
      </c>
      <c r="O2299" s="0" t="s">
        <v>3550</v>
      </c>
      <c r="P2299" s="0" t="s">
        <v>3550</v>
      </c>
      <c r="Q2299" s="0" t="s">
        <v>3551</v>
      </c>
      <c r="R2299" s="0" t="s">
        <v>5093</v>
      </c>
      <c r="S2299" s="0" t="s">
        <v>5094</v>
      </c>
      <c r="T2299" s="0" t="s">
        <v>3604</v>
      </c>
      <c r="U2299" s="0" t="s">
        <v>3605</v>
      </c>
      <c r="V2299" s="0" t="s">
        <v>3606</v>
      </c>
      <c r="W2299" s="0" t="s">
        <v>3607</v>
      </c>
      <c r="X2299" s="0" t="s">
        <v>3608</v>
      </c>
      <c r="Y2299" s="0" t="s">
        <v>3605</v>
      </c>
      <c r="Z2299" s="0" t="s">
        <v>7536</v>
      </c>
      <c r="AA2299" s="0" t="s">
        <v>5706</v>
      </c>
      <c r="AB2299" s="0" t="s">
        <v>7537</v>
      </c>
      <c r="AC2299" s="0" t="s">
        <v>19</v>
      </c>
      <c r="AD2299" s="0" t="s">
        <v>61</v>
      </c>
      <c r="AE2299" s="0" t="s">
        <v>19</v>
      </c>
      <c r="AF2299" s="0" t="s">
        <v>22</v>
      </c>
      <c r="AG2299" s="0" t="s">
        <v>22</v>
      </c>
      <c r="AH2299" s="0" t="s">
        <v>5708</v>
      </c>
      <c r="AI2299" s="0" t="s">
        <v>4224</v>
      </c>
      <c r="AJ2299" s="0" t="s">
        <v>22</v>
      </c>
      <c r="AK2299" s="0" t="s">
        <v>22</v>
      </c>
    </row>
    <row customHeight="1" ht="11.25">
      <c r="A2300" s="0" t="s">
        <v>22</v>
      </c>
      <c r="B2300" s="0" t="s">
        <v>48</v>
      </c>
      <c r="C2300" s="0" t="s">
        <v>50</v>
      </c>
      <c r="D2300" s="0" t="s">
        <v>22</v>
      </c>
      <c r="E2300" s="0" t="s">
        <v>7535</v>
      </c>
      <c r="F2300" s="0" t="s">
        <v>1328</v>
      </c>
      <c r="G2300" s="0" t="s">
        <v>3550</v>
      </c>
      <c r="H2300" s="0" t="s">
        <v>3550</v>
      </c>
      <c r="I2300" s="0" t="s">
        <v>3551</v>
      </c>
      <c r="J2300" s="0" t="s">
        <v>5085</v>
      </c>
      <c r="K2300" s="0" t="s">
        <v>5086</v>
      </c>
      <c r="L2300" s="0" t="s">
        <v>5704</v>
      </c>
      <c r="M2300" s="0" t="s">
        <v>5698</v>
      </c>
      <c r="N2300" s="0" t="s">
        <v>150</v>
      </c>
      <c r="O2300" s="0" t="s">
        <v>3550</v>
      </c>
      <c r="P2300" s="0" t="s">
        <v>3550</v>
      </c>
      <c r="Q2300" s="0" t="s">
        <v>3551</v>
      </c>
      <c r="R2300" s="0" t="s">
        <v>4891</v>
      </c>
      <c r="S2300" s="0" t="s">
        <v>4892</v>
      </c>
      <c r="T2300" s="0" t="s">
        <v>3604</v>
      </c>
      <c r="U2300" s="0" t="s">
        <v>3605</v>
      </c>
      <c r="V2300" s="0" t="s">
        <v>3606</v>
      </c>
      <c r="W2300" s="0" t="s">
        <v>3607</v>
      </c>
      <c r="X2300" s="0" t="s">
        <v>3608</v>
      </c>
      <c r="Y2300" s="0" t="s">
        <v>3605</v>
      </c>
      <c r="Z2300" s="0" t="s">
        <v>7536</v>
      </c>
      <c r="AA2300" s="0" t="s">
        <v>5706</v>
      </c>
      <c r="AB2300" s="0" t="s">
        <v>7537</v>
      </c>
      <c r="AC2300" s="0" t="s">
        <v>19</v>
      </c>
      <c r="AD2300" s="0" t="s">
        <v>61</v>
      </c>
      <c r="AE2300" s="0" t="s">
        <v>19</v>
      </c>
      <c r="AF2300" s="0" t="s">
        <v>22</v>
      </c>
      <c r="AG2300" s="0" t="s">
        <v>22</v>
      </c>
      <c r="AH2300" s="0" t="s">
        <v>5708</v>
      </c>
      <c r="AI2300" s="0" t="s">
        <v>4224</v>
      </c>
      <c r="AJ2300" s="0" t="s">
        <v>22</v>
      </c>
      <c r="AK2300" s="0" t="s">
        <v>22</v>
      </c>
    </row>
    <row customHeight="1" ht="11.25">
      <c r="A2301" s="0" t="s">
        <v>22</v>
      </c>
      <c r="B2301" s="0" t="s">
        <v>48</v>
      </c>
      <c r="C2301" s="0" t="s">
        <v>50</v>
      </c>
      <c r="D2301" s="0" t="s">
        <v>22</v>
      </c>
      <c r="E2301" s="0" t="s">
        <v>7535</v>
      </c>
      <c r="F2301" s="0" t="s">
        <v>1328</v>
      </c>
      <c r="G2301" s="0" t="s">
        <v>3550</v>
      </c>
      <c r="H2301" s="0" t="s">
        <v>3550</v>
      </c>
      <c r="I2301" s="0" t="s">
        <v>3551</v>
      </c>
      <c r="J2301" s="0" t="s">
        <v>5085</v>
      </c>
      <c r="K2301" s="0" t="s">
        <v>5086</v>
      </c>
      <c r="L2301" s="0" t="s">
        <v>5704</v>
      </c>
      <c r="M2301" s="0" t="s">
        <v>5698</v>
      </c>
      <c r="N2301" s="0" t="s">
        <v>132</v>
      </c>
      <c r="O2301" s="0" t="s">
        <v>3550</v>
      </c>
      <c r="P2301" s="0" t="s">
        <v>3550</v>
      </c>
      <c r="Q2301" s="0" t="s">
        <v>3551</v>
      </c>
      <c r="R2301" s="0" t="s">
        <v>5097</v>
      </c>
      <c r="S2301" s="0" t="s">
        <v>5098</v>
      </c>
      <c r="T2301" s="0" t="s">
        <v>3604</v>
      </c>
      <c r="U2301" s="0" t="s">
        <v>3605</v>
      </c>
      <c r="V2301" s="0" t="s">
        <v>3606</v>
      </c>
      <c r="W2301" s="0" t="s">
        <v>3607</v>
      </c>
      <c r="X2301" s="0" t="s">
        <v>3608</v>
      </c>
      <c r="Y2301" s="0" t="s">
        <v>3605</v>
      </c>
      <c r="Z2301" s="0" t="s">
        <v>7536</v>
      </c>
      <c r="AA2301" s="0" t="s">
        <v>5706</v>
      </c>
      <c r="AB2301" s="0" t="s">
        <v>7537</v>
      </c>
      <c r="AC2301" s="0" t="s">
        <v>19</v>
      </c>
      <c r="AD2301" s="0" t="s">
        <v>61</v>
      </c>
      <c r="AE2301" s="0" t="s">
        <v>19</v>
      </c>
      <c r="AF2301" s="0" t="s">
        <v>22</v>
      </c>
      <c r="AG2301" s="0" t="s">
        <v>22</v>
      </c>
      <c r="AH2301" s="0" t="s">
        <v>5708</v>
      </c>
      <c r="AI2301" s="0" t="s">
        <v>4224</v>
      </c>
      <c r="AJ2301" s="0" t="s">
        <v>22</v>
      </c>
      <c r="AK2301" s="0" t="s">
        <v>22</v>
      </c>
    </row>
    <row customHeight="1" ht="11.25">
      <c r="A2302" s="0" t="s">
        <v>22</v>
      </c>
      <c r="B2302" s="0" t="s">
        <v>48</v>
      </c>
      <c r="C2302" s="0" t="s">
        <v>50</v>
      </c>
      <c r="D2302" s="0" t="s">
        <v>22</v>
      </c>
      <c r="E2302" s="0" t="s">
        <v>7535</v>
      </c>
      <c r="F2302" s="0" t="s">
        <v>1328</v>
      </c>
      <c r="G2302" s="0" t="s">
        <v>3550</v>
      </c>
      <c r="H2302" s="0" t="s">
        <v>3550</v>
      </c>
      <c r="I2302" s="0" t="s">
        <v>3551</v>
      </c>
      <c r="J2302" s="0" t="s">
        <v>5085</v>
      </c>
      <c r="K2302" s="0" t="s">
        <v>5086</v>
      </c>
      <c r="L2302" s="0" t="s">
        <v>5704</v>
      </c>
      <c r="M2302" s="0" t="s">
        <v>5698</v>
      </c>
      <c r="N2302" s="0" t="s">
        <v>118</v>
      </c>
      <c r="O2302" s="0" t="s">
        <v>3550</v>
      </c>
      <c r="P2302" s="0" t="s">
        <v>3550</v>
      </c>
      <c r="Q2302" s="0" t="s">
        <v>3551</v>
      </c>
      <c r="R2302" s="0" t="s">
        <v>4964</v>
      </c>
      <c r="S2302" s="0" t="s">
        <v>4965</v>
      </c>
      <c r="T2302" s="0" t="s">
        <v>3604</v>
      </c>
      <c r="U2302" s="0" t="s">
        <v>3605</v>
      </c>
      <c r="V2302" s="0" t="s">
        <v>3606</v>
      </c>
      <c r="W2302" s="0" t="s">
        <v>3607</v>
      </c>
      <c r="X2302" s="0" t="s">
        <v>3608</v>
      </c>
      <c r="Y2302" s="0" t="s">
        <v>3605</v>
      </c>
      <c r="Z2302" s="0" t="s">
        <v>7536</v>
      </c>
      <c r="AA2302" s="0" t="s">
        <v>5706</v>
      </c>
      <c r="AB2302" s="0" t="s">
        <v>7537</v>
      </c>
      <c r="AC2302" s="0" t="s">
        <v>19</v>
      </c>
      <c r="AD2302" s="0" t="s">
        <v>61</v>
      </c>
      <c r="AE2302" s="0" t="s">
        <v>19</v>
      </c>
      <c r="AF2302" s="0" t="s">
        <v>22</v>
      </c>
      <c r="AG2302" s="0" t="s">
        <v>22</v>
      </c>
      <c r="AH2302" s="0" t="s">
        <v>5708</v>
      </c>
      <c r="AI2302" s="0" t="s">
        <v>4224</v>
      </c>
      <c r="AJ2302" s="0" t="s">
        <v>22</v>
      </c>
      <c r="AK2302" s="0" t="s">
        <v>22</v>
      </c>
    </row>
    <row customHeight="1" ht="11.25">
      <c r="A2303" s="0" t="s">
        <v>22</v>
      </c>
      <c r="B2303" s="0" t="s">
        <v>48</v>
      </c>
      <c r="C2303" s="0" t="s">
        <v>50</v>
      </c>
      <c r="D2303" s="0" t="s">
        <v>22</v>
      </c>
      <c r="E2303" s="0" t="s">
        <v>7535</v>
      </c>
      <c r="F2303" s="0" t="s">
        <v>1328</v>
      </c>
      <c r="G2303" s="0" t="s">
        <v>3550</v>
      </c>
      <c r="H2303" s="0" t="s">
        <v>3550</v>
      </c>
      <c r="I2303" s="0" t="s">
        <v>3551</v>
      </c>
      <c r="J2303" s="0" t="s">
        <v>5085</v>
      </c>
      <c r="K2303" s="0" t="s">
        <v>5086</v>
      </c>
      <c r="L2303" s="0" t="s">
        <v>5704</v>
      </c>
      <c r="M2303" s="0" t="s">
        <v>5698</v>
      </c>
      <c r="N2303" s="0" t="s">
        <v>127</v>
      </c>
      <c r="O2303" s="0" t="s">
        <v>3550</v>
      </c>
      <c r="P2303" s="0" t="s">
        <v>3550</v>
      </c>
      <c r="Q2303" s="0" t="s">
        <v>3551</v>
      </c>
      <c r="R2303" s="0" t="s">
        <v>4961</v>
      </c>
      <c r="S2303" s="0" t="s">
        <v>4962</v>
      </c>
      <c r="T2303" s="0" t="s">
        <v>3604</v>
      </c>
      <c r="U2303" s="0" t="s">
        <v>3605</v>
      </c>
      <c r="V2303" s="0" t="s">
        <v>3606</v>
      </c>
      <c r="W2303" s="0" t="s">
        <v>3607</v>
      </c>
      <c r="X2303" s="0" t="s">
        <v>3608</v>
      </c>
      <c r="Y2303" s="0" t="s">
        <v>3605</v>
      </c>
      <c r="Z2303" s="0" t="s">
        <v>7536</v>
      </c>
      <c r="AA2303" s="0" t="s">
        <v>5706</v>
      </c>
      <c r="AB2303" s="0" t="s">
        <v>7537</v>
      </c>
      <c r="AC2303" s="0" t="s">
        <v>19</v>
      </c>
      <c r="AD2303" s="0" t="s">
        <v>61</v>
      </c>
      <c r="AE2303" s="0" t="s">
        <v>19</v>
      </c>
      <c r="AF2303" s="0" t="s">
        <v>22</v>
      </c>
      <c r="AG2303" s="0" t="s">
        <v>22</v>
      </c>
      <c r="AH2303" s="0" t="s">
        <v>5708</v>
      </c>
      <c r="AI2303" s="0" t="s">
        <v>4224</v>
      </c>
      <c r="AJ2303" s="0" t="s">
        <v>22</v>
      </c>
      <c r="AK2303" s="0" t="s">
        <v>22</v>
      </c>
    </row>
    <row customHeight="1" ht="11.25">
      <c r="A2304" s="0" t="s">
        <v>22</v>
      </c>
      <c r="B2304" s="0" t="s">
        <v>48</v>
      </c>
      <c r="C2304" s="0" t="s">
        <v>50</v>
      </c>
      <c r="D2304" s="0" t="s">
        <v>22</v>
      </c>
      <c r="E2304" s="0" t="s">
        <v>7535</v>
      </c>
      <c r="F2304" s="0" t="s">
        <v>1328</v>
      </c>
      <c r="G2304" s="0" t="s">
        <v>3550</v>
      </c>
      <c r="H2304" s="0" t="s">
        <v>3550</v>
      </c>
      <c r="I2304" s="0" t="s">
        <v>3551</v>
      </c>
      <c r="J2304" s="0" t="s">
        <v>5085</v>
      </c>
      <c r="K2304" s="0" t="s">
        <v>5086</v>
      </c>
      <c r="L2304" s="0" t="s">
        <v>5704</v>
      </c>
      <c r="M2304" s="0" t="s">
        <v>5698</v>
      </c>
      <c r="N2304" s="0" t="s">
        <v>92</v>
      </c>
      <c r="O2304" s="0" t="s">
        <v>3550</v>
      </c>
      <c r="P2304" s="0" t="s">
        <v>3550</v>
      </c>
      <c r="Q2304" s="0" t="s">
        <v>3551</v>
      </c>
      <c r="R2304" s="0" t="s">
        <v>5065</v>
      </c>
      <c r="S2304" s="0" t="s">
        <v>5066</v>
      </c>
      <c r="T2304" s="0" t="s">
        <v>3604</v>
      </c>
      <c r="U2304" s="0" t="s">
        <v>3605</v>
      </c>
      <c r="V2304" s="0" t="s">
        <v>3606</v>
      </c>
      <c r="W2304" s="0" t="s">
        <v>3607</v>
      </c>
      <c r="X2304" s="0" t="s">
        <v>3608</v>
      </c>
      <c r="Y2304" s="0" t="s">
        <v>3605</v>
      </c>
      <c r="Z2304" s="0" t="s">
        <v>7536</v>
      </c>
      <c r="AA2304" s="0" t="s">
        <v>5706</v>
      </c>
      <c r="AB2304" s="0" t="s">
        <v>7537</v>
      </c>
      <c r="AC2304" s="0" t="s">
        <v>19</v>
      </c>
      <c r="AD2304" s="0" t="s">
        <v>61</v>
      </c>
      <c r="AE2304" s="0" t="s">
        <v>19</v>
      </c>
      <c r="AF2304" s="0" t="s">
        <v>22</v>
      </c>
      <c r="AG2304" s="0" t="s">
        <v>22</v>
      </c>
      <c r="AH2304" s="0" t="s">
        <v>5708</v>
      </c>
      <c r="AI2304" s="0" t="s">
        <v>4224</v>
      </c>
      <c r="AJ2304" s="0" t="s">
        <v>22</v>
      </c>
      <c r="AK2304" s="0" t="s">
        <v>22</v>
      </c>
    </row>
    <row customHeight="1" ht="11.25">
      <c r="A2305" s="0" t="s">
        <v>22</v>
      </c>
      <c r="B2305" s="0" t="s">
        <v>48</v>
      </c>
      <c r="C2305" s="0" t="s">
        <v>50</v>
      </c>
      <c r="D2305" s="0" t="s">
        <v>22</v>
      </c>
      <c r="E2305" s="0" t="s">
        <v>7535</v>
      </c>
      <c r="F2305" s="0" t="s">
        <v>1328</v>
      </c>
      <c r="G2305" s="0" t="s">
        <v>3550</v>
      </c>
      <c r="H2305" s="0" t="s">
        <v>3550</v>
      </c>
      <c r="I2305" s="0" t="s">
        <v>3551</v>
      </c>
      <c r="J2305" s="0" t="s">
        <v>5085</v>
      </c>
      <c r="K2305" s="0" t="s">
        <v>5086</v>
      </c>
      <c r="L2305" s="0" t="s">
        <v>5704</v>
      </c>
      <c r="M2305" s="0" t="s">
        <v>5698</v>
      </c>
      <c r="N2305" s="0" t="s">
        <v>89</v>
      </c>
      <c r="O2305" s="0" t="s">
        <v>3550</v>
      </c>
      <c r="P2305" s="0" t="s">
        <v>3550</v>
      </c>
      <c r="Q2305" s="0" t="s">
        <v>3551</v>
      </c>
      <c r="R2305" s="0" t="s">
        <v>5105</v>
      </c>
      <c r="S2305" s="0" t="s">
        <v>5106</v>
      </c>
      <c r="T2305" s="0" t="s">
        <v>3604</v>
      </c>
      <c r="U2305" s="0" t="s">
        <v>3605</v>
      </c>
      <c r="V2305" s="0" t="s">
        <v>3606</v>
      </c>
      <c r="W2305" s="0" t="s">
        <v>3607</v>
      </c>
      <c r="X2305" s="0" t="s">
        <v>3608</v>
      </c>
      <c r="Y2305" s="0" t="s">
        <v>3605</v>
      </c>
      <c r="Z2305" s="0" t="s">
        <v>7536</v>
      </c>
      <c r="AA2305" s="0" t="s">
        <v>5706</v>
      </c>
      <c r="AB2305" s="0" t="s">
        <v>7537</v>
      </c>
      <c r="AC2305" s="0" t="s">
        <v>19</v>
      </c>
      <c r="AD2305" s="0" t="s">
        <v>61</v>
      </c>
      <c r="AE2305" s="0" t="s">
        <v>19</v>
      </c>
      <c r="AF2305" s="0" t="s">
        <v>22</v>
      </c>
      <c r="AG2305" s="0" t="s">
        <v>22</v>
      </c>
      <c r="AH2305" s="0" t="s">
        <v>5708</v>
      </c>
      <c r="AI2305" s="0" t="s">
        <v>4224</v>
      </c>
      <c r="AJ2305" s="0" t="s">
        <v>22</v>
      </c>
      <c r="AK2305" s="0" t="s">
        <v>22</v>
      </c>
    </row>
    <row customHeight="1" ht="11.25">
      <c r="A2306" s="0" t="s">
        <v>22</v>
      </c>
      <c r="B2306" s="0" t="s">
        <v>48</v>
      </c>
      <c r="C2306" s="0" t="s">
        <v>50</v>
      </c>
      <c r="D2306" s="0" t="s">
        <v>22</v>
      </c>
      <c r="E2306" s="0" t="s">
        <v>7535</v>
      </c>
      <c r="F2306" s="0" t="s">
        <v>1328</v>
      </c>
      <c r="G2306" s="0" t="s">
        <v>3550</v>
      </c>
      <c r="H2306" s="0" t="s">
        <v>3550</v>
      </c>
      <c r="I2306" s="0" t="s">
        <v>3551</v>
      </c>
      <c r="J2306" s="0" t="s">
        <v>5085</v>
      </c>
      <c r="K2306" s="0" t="s">
        <v>5086</v>
      </c>
      <c r="L2306" s="0" t="s">
        <v>5704</v>
      </c>
      <c r="M2306" s="0" t="s">
        <v>5698</v>
      </c>
      <c r="N2306" s="0" t="s">
        <v>90</v>
      </c>
      <c r="O2306" s="0" t="s">
        <v>3550</v>
      </c>
      <c r="P2306" s="0" t="s">
        <v>3550</v>
      </c>
      <c r="Q2306" s="0" t="s">
        <v>3551</v>
      </c>
      <c r="R2306" s="0" t="s">
        <v>5109</v>
      </c>
      <c r="S2306" s="0" t="s">
        <v>5110</v>
      </c>
      <c r="T2306" s="0" t="s">
        <v>3604</v>
      </c>
      <c r="U2306" s="0" t="s">
        <v>3605</v>
      </c>
      <c r="V2306" s="0" t="s">
        <v>3606</v>
      </c>
      <c r="W2306" s="0" t="s">
        <v>3607</v>
      </c>
      <c r="X2306" s="0" t="s">
        <v>3608</v>
      </c>
      <c r="Y2306" s="0" t="s">
        <v>3605</v>
      </c>
      <c r="Z2306" s="0" t="s">
        <v>7536</v>
      </c>
      <c r="AA2306" s="0" t="s">
        <v>5706</v>
      </c>
      <c r="AB2306" s="0" t="s">
        <v>7537</v>
      </c>
      <c r="AC2306" s="0" t="s">
        <v>19</v>
      </c>
      <c r="AD2306" s="0" t="s">
        <v>61</v>
      </c>
      <c r="AE2306" s="0" t="s">
        <v>19</v>
      </c>
      <c r="AF2306" s="0" t="s">
        <v>22</v>
      </c>
      <c r="AG2306" s="0" t="s">
        <v>22</v>
      </c>
      <c r="AH2306" s="0" t="s">
        <v>5708</v>
      </c>
      <c r="AI2306" s="0" t="s">
        <v>4224</v>
      </c>
      <c r="AJ2306" s="0" t="s">
        <v>22</v>
      </c>
      <c r="AK2306" s="0" t="s">
        <v>22</v>
      </c>
    </row>
    <row customHeight="1" ht="11.25">
      <c r="A2307" s="0" t="s">
        <v>22</v>
      </c>
      <c r="B2307" s="0" t="s">
        <v>48</v>
      </c>
      <c r="C2307" s="0" t="s">
        <v>50</v>
      </c>
      <c r="D2307" s="0" t="s">
        <v>22</v>
      </c>
      <c r="E2307" s="0" t="s">
        <v>7535</v>
      </c>
      <c r="F2307" s="0" t="s">
        <v>1328</v>
      </c>
      <c r="G2307" s="0" t="s">
        <v>3550</v>
      </c>
      <c r="H2307" s="0" t="s">
        <v>3550</v>
      </c>
      <c r="I2307" s="0" t="s">
        <v>3551</v>
      </c>
      <c r="J2307" s="0" t="s">
        <v>5085</v>
      </c>
      <c r="K2307" s="0" t="s">
        <v>5086</v>
      </c>
      <c r="L2307" s="0" t="s">
        <v>5704</v>
      </c>
      <c r="M2307" s="0" t="s">
        <v>5698</v>
      </c>
      <c r="N2307" s="0" t="s">
        <v>138</v>
      </c>
      <c r="O2307" s="0" t="s">
        <v>3550</v>
      </c>
      <c r="P2307" s="0" t="s">
        <v>3550</v>
      </c>
      <c r="Q2307" s="0" t="s">
        <v>3551</v>
      </c>
      <c r="R2307" s="0" t="s">
        <v>5081</v>
      </c>
      <c r="S2307" s="0" t="s">
        <v>5082</v>
      </c>
      <c r="T2307" s="0" t="s">
        <v>3604</v>
      </c>
      <c r="U2307" s="0" t="s">
        <v>3605</v>
      </c>
      <c r="V2307" s="0" t="s">
        <v>3606</v>
      </c>
      <c r="W2307" s="0" t="s">
        <v>3607</v>
      </c>
      <c r="X2307" s="0" t="s">
        <v>3608</v>
      </c>
      <c r="Y2307" s="0" t="s">
        <v>3605</v>
      </c>
      <c r="Z2307" s="0" t="s">
        <v>7536</v>
      </c>
      <c r="AA2307" s="0" t="s">
        <v>5706</v>
      </c>
      <c r="AB2307" s="0" t="s">
        <v>7537</v>
      </c>
      <c r="AC2307" s="0" t="s">
        <v>19</v>
      </c>
      <c r="AD2307" s="0" t="s">
        <v>61</v>
      </c>
      <c r="AE2307" s="0" t="s">
        <v>19</v>
      </c>
      <c r="AF2307" s="0" t="s">
        <v>22</v>
      </c>
      <c r="AG2307" s="0" t="s">
        <v>22</v>
      </c>
      <c r="AH2307" s="0" t="s">
        <v>5708</v>
      </c>
      <c r="AI2307" s="0" t="s">
        <v>4224</v>
      </c>
      <c r="AJ2307" s="0" t="s">
        <v>22</v>
      </c>
      <c r="AK2307" s="0" t="s">
        <v>22</v>
      </c>
    </row>
    <row customHeight="1" ht="11.25">
      <c r="A2308" s="0" t="s">
        <v>22</v>
      </c>
      <c r="B2308" s="0" t="s">
        <v>48</v>
      </c>
      <c r="C2308" s="0" t="s">
        <v>50</v>
      </c>
      <c r="D2308" s="0" t="s">
        <v>22</v>
      </c>
      <c r="E2308" s="0" t="s">
        <v>7535</v>
      </c>
      <c r="F2308" s="0" t="s">
        <v>1328</v>
      </c>
      <c r="G2308" s="0" t="s">
        <v>3550</v>
      </c>
      <c r="H2308" s="0" t="s">
        <v>3550</v>
      </c>
      <c r="I2308" s="0" t="s">
        <v>3551</v>
      </c>
      <c r="J2308" s="0" t="s">
        <v>5085</v>
      </c>
      <c r="K2308" s="0" t="s">
        <v>5086</v>
      </c>
      <c r="L2308" s="0" t="s">
        <v>5704</v>
      </c>
      <c r="M2308" s="0" t="s">
        <v>5698</v>
      </c>
      <c r="N2308" s="0" t="s">
        <v>117</v>
      </c>
      <c r="O2308" s="0" t="s">
        <v>3550</v>
      </c>
      <c r="P2308" s="0" t="s">
        <v>3550</v>
      </c>
      <c r="Q2308" s="0" t="s">
        <v>3551</v>
      </c>
      <c r="R2308" s="0" t="s">
        <v>5067</v>
      </c>
      <c r="S2308" s="0" t="s">
        <v>5068</v>
      </c>
      <c r="T2308" s="0" t="s">
        <v>3604</v>
      </c>
      <c r="U2308" s="0" t="s">
        <v>3605</v>
      </c>
      <c r="V2308" s="0" t="s">
        <v>3606</v>
      </c>
      <c r="W2308" s="0" t="s">
        <v>3607</v>
      </c>
      <c r="X2308" s="0" t="s">
        <v>3608</v>
      </c>
      <c r="Y2308" s="0" t="s">
        <v>3605</v>
      </c>
      <c r="Z2308" s="0" t="s">
        <v>7536</v>
      </c>
      <c r="AA2308" s="0" t="s">
        <v>5706</v>
      </c>
      <c r="AB2308" s="0" t="s">
        <v>7537</v>
      </c>
      <c r="AC2308" s="0" t="s">
        <v>19</v>
      </c>
      <c r="AD2308" s="0" t="s">
        <v>61</v>
      </c>
      <c r="AE2308" s="0" t="s">
        <v>19</v>
      </c>
      <c r="AF2308" s="0" t="s">
        <v>22</v>
      </c>
      <c r="AG2308" s="0" t="s">
        <v>22</v>
      </c>
      <c r="AH2308" s="0" t="s">
        <v>5708</v>
      </c>
      <c r="AI2308" s="0" t="s">
        <v>4224</v>
      </c>
      <c r="AJ2308" s="0" t="s">
        <v>22</v>
      </c>
      <c r="AK2308" s="0" t="s">
        <v>22</v>
      </c>
    </row>
    <row customHeight="1" ht="11.25">
      <c r="A2309" s="0" t="s">
        <v>22</v>
      </c>
      <c r="B2309" s="0" t="s">
        <v>48</v>
      </c>
      <c r="C2309" s="0" t="s">
        <v>50</v>
      </c>
      <c r="D2309" s="0" t="s">
        <v>22</v>
      </c>
      <c r="E2309" s="0" t="s">
        <v>7535</v>
      </c>
      <c r="F2309" s="0" t="s">
        <v>1328</v>
      </c>
      <c r="G2309" s="0" t="s">
        <v>3550</v>
      </c>
      <c r="H2309" s="0" t="s">
        <v>3550</v>
      </c>
      <c r="I2309" s="0" t="s">
        <v>3551</v>
      </c>
      <c r="J2309" s="0" t="s">
        <v>5085</v>
      </c>
      <c r="K2309" s="0" t="s">
        <v>5086</v>
      </c>
      <c r="L2309" s="0" t="s">
        <v>5704</v>
      </c>
      <c r="M2309" s="0" t="s">
        <v>5698</v>
      </c>
      <c r="N2309" s="0" t="s">
        <v>98</v>
      </c>
      <c r="O2309" s="0" t="s">
        <v>3550</v>
      </c>
      <c r="P2309" s="0" t="s">
        <v>3550</v>
      </c>
      <c r="Q2309" s="0" t="s">
        <v>3551</v>
      </c>
      <c r="R2309" s="0" t="s">
        <v>5085</v>
      </c>
      <c r="S2309" s="0" t="s">
        <v>5086</v>
      </c>
      <c r="T2309" s="0" t="s">
        <v>3604</v>
      </c>
      <c r="U2309" s="0" t="s">
        <v>3605</v>
      </c>
      <c r="V2309" s="0" t="s">
        <v>3606</v>
      </c>
      <c r="W2309" s="0" t="s">
        <v>3607</v>
      </c>
      <c r="X2309" s="0" t="s">
        <v>3608</v>
      </c>
      <c r="Y2309" s="0" t="s">
        <v>3605</v>
      </c>
      <c r="Z2309" s="0" t="s">
        <v>7536</v>
      </c>
      <c r="AA2309" s="0" t="s">
        <v>5706</v>
      </c>
      <c r="AB2309" s="0" t="s">
        <v>7537</v>
      </c>
      <c r="AC2309" s="0" t="s">
        <v>19</v>
      </c>
      <c r="AD2309" s="0" t="s">
        <v>61</v>
      </c>
      <c r="AE2309" s="0" t="s">
        <v>19</v>
      </c>
      <c r="AF2309" s="0" t="s">
        <v>22</v>
      </c>
      <c r="AG2309" s="0" t="s">
        <v>22</v>
      </c>
      <c r="AH2309" s="0" t="s">
        <v>5708</v>
      </c>
      <c r="AI2309" s="0" t="s">
        <v>4224</v>
      </c>
      <c r="AJ2309" s="0" t="s">
        <v>22</v>
      </c>
      <c r="AK2309" s="0" t="s">
        <v>22</v>
      </c>
    </row>
    <row customHeight="1" ht="11.25">
      <c r="A2310" s="0" t="s">
        <v>22</v>
      </c>
      <c r="B2310" s="0" t="s">
        <v>48</v>
      </c>
      <c r="C2310" s="0" t="s">
        <v>50</v>
      </c>
      <c r="D2310" s="0" t="s">
        <v>22</v>
      </c>
      <c r="E2310" s="0" t="s">
        <v>7535</v>
      </c>
      <c r="F2310" s="0" t="s">
        <v>1328</v>
      </c>
      <c r="G2310" s="0" t="s">
        <v>3550</v>
      </c>
      <c r="H2310" s="0" t="s">
        <v>3550</v>
      </c>
      <c r="I2310" s="0" t="s">
        <v>3551</v>
      </c>
      <c r="J2310" s="0" t="s">
        <v>5085</v>
      </c>
      <c r="K2310" s="0" t="s">
        <v>5086</v>
      </c>
      <c r="L2310" s="0" t="s">
        <v>5704</v>
      </c>
      <c r="M2310" s="0" t="s">
        <v>5698</v>
      </c>
      <c r="N2310" s="0" t="s">
        <v>101</v>
      </c>
      <c r="O2310" s="0" t="s">
        <v>3550</v>
      </c>
      <c r="P2310" s="0" t="s">
        <v>3550</v>
      </c>
      <c r="Q2310" s="0" t="s">
        <v>3551</v>
      </c>
      <c r="R2310" s="0" t="s">
        <v>5085</v>
      </c>
      <c r="S2310" s="0" t="s">
        <v>5086</v>
      </c>
      <c r="T2310" s="0" t="s">
        <v>3604</v>
      </c>
      <c r="U2310" s="0" t="s">
        <v>3605</v>
      </c>
      <c r="V2310" s="0" t="s">
        <v>3606</v>
      </c>
      <c r="W2310" s="0" t="s">
        <v>3607</v>
      </c>
      <c r="X2310" s="0" t="s">
        <v>3608</v>
      </c>
      <c r="Y2310" s="0" t="s">
        <v>3605</v>
      </c>
      <c r="Z2310" s="0" t="s">
        <v>7536</v>
      </c>
      <c r="AA2310" s="0" t="s">
        <v>5706</v>
      </c>
      <c r="AB2310" s="0" t="s">
        <v>7537</v>
      </c>
      <c r="AC2310" s="0" t="s">
        <v>19</v>
      </c>
      <c r="AD2310" s="0" t="s">
        <v>61</v>
      </c>
      <c r="AE2310" s="0" t="s">
        <v>19</v>
      </c>
      <c r="AF2310" s="0" t="s">
        <v>22</v>
      </c>
      <c r="AG2310" s="0" t="s">
        <v>22</v>
      </c>
      <c r="AH2310" s="0" t="s">
        <v>5708</v>
      </c>
      <c r="AI2310" s="0" t="s">
        <v>4224</v>
      </c>
      <c r="AJ2310" s="0" t="s">
        <v>22</v>
      </c>
      <c r="AK2310" s="0" t="s">
        <v>22</v>
      </c>
    </row>
    <row customHeight="1" ht="11.25">
      <c r="A2311" s="0" t="s">
        <v>22</v>
      </c>
      <c r="B2311" s="0" t="s">
        <v>48</v>
      </c>
      <c r="C2311" s="0" t="s">
        <v>50</v>
      </c>
      <c r="D2311" s="0" t="s">
        <v>22</v>
      </c>
      <c r="E2311" s="0" t="s">
        <v>7535</v>
      </c>
      <c r="F2311" s="0" t="s">
        <v>1328</v>
      </c>
      <c r="G2311" s="0" t="s">
        <v>3550</v>
      </c>
      <c r="H2311" s="0" t="s">
        <v>3550</v>
      </c>
      <c r="I2311" s="0" t="s">
        <v>3551</v>
      </c>
      <c r="J2311" s="0" t="s">
        <v>5085</v>
      </c>
      <c r="K2311" s="0" t="s">
        <v>5086</v>
      </c>
      <c r="L2311" s="0" t="s">
        <v>5704</v>
      </c>
      <c r="M2311" s="0" t="s">
        <v>5698</v>
      </c>
      <c r="N2311" s="0" t="s">
        <v>135</v>
      </c>
      <c r="O2311" s="0" t="s">
        <v>3550</v>
      </c>
      <c r="P2311" s="0" t="s">
        <v>3550</v>
      </c>
      <c r="Q2311" s="0" t="s">
        <v>3551</v>
      </c>
      <c r="R2311" s="0" t="s">
        <v>5099</v>
      </c>
      <c r="S2311" s="0" t="s">
        <v>5100</v>
      </c>
      <c r="T2311" s="0" t="s">
        <v>3604</v>
      </c>
      <c r="U2311" s="0" t="s">
        <v>3605</v>
      </c>
      <c r="V2311" s="0" t="s">
        <v>3606</v>
      </c>
      <c r="W2311" s="0" t="s">
        <v>3607</v>
      </c>
      <c r="X2311" s="0" t="s">
        <v>3608</v>
      </c>
      <c r="Y2311" s="0" t="s">
        <v>3605</v>
      </c>
      <c r="Z2311" s="0" t="s">
        <v>7536</v>
      </c>
      <c r="AA2311" s="0" t="s">
        <v>5706</v>
      </c>
      <c r="AB2311" s="0" t="s">
        <v>7537</v>
      </c>
      <c r="AC2311" s="0" t="s">
        <v>19</v>
      </c>
      <c r="AD2311" s="0" t="s">
        <v>61</v>
      </c>
      <c r="AE2311" s="0" t="s">
        <v>19</v>
      </c>
      <c r="AF2311" s="0" t="s">
        <v>22</v>
      </c>
      <c r="AG2311" s="0" t="s">
        <v>22</v>
      </c>
      <c r="AH2311" s="0" t="s">
        <v>5708</v>
      </c>
      <c r="AI2311" s="0" t="s">
        <v>4224</v>
      </c>
      <c r="AJ2311" s="0" t="s">
        <v>22</v>
      </c>
      <c r="AK2311" s="0" t="s">
        <v>22</v>
      </c>
    </row>
    <row customHeight="1" ht="11.25">
      <c r="A2312" s="0" t="s">
        <v>22</v>
      </c>
      <c r="B2312" s="0" t="s">
        <v>48</v>
      </c>
      <c r="C2312" s="0" t="s">
        <v>50</v>
      </c>
      <c r="D2312" s="0" t="s">
        <v>22</v>
      </c>
      <c r="E2312" s="0" t="s">
        <v>7535</v>
      </c>
      <c r="F2312" s="0" t="s">
        <v>1328</v>
      </c>
      <c r="G2312" s="0" t="s">
        <v>3550</v>
      </c>
      <c r="H2312" s="0" t="s">
        <v>3550</v>
      </c>
      <c r="I2312" s="0" t="s">
        <v>3551</v>
      </c>
      <c r="J2312" s="0" t="s">
        <v>5085</v>
      </c>
      <c r="K2312" s="0" t="s">
        <v>5086</v>
      </c>
      <c r="L2312" s="0" t="s">
        <v>5704</v>
      </c>
      <c r="M2312" s="0" t="s">
        <v>5698</v>
      </c>
      <c r="N2312" s="0" t="s">
        <v>164</v>
      </c>
      <c r="O2312" s="0" t="s">
        <v>3550</v>
      </c>
      <c r="P2312" s="0" t="s">
        <v>3550</v>
      </c>
      <c r="Q2312" s="0" t="s">
        <v>3551</v>
      </c>
      <c r="R2312" s="0" t="s">
        <v>5125</v>
      </c>
      <c r="S2312" s="0" t="s">
        <v>5126</v>
      </c>
      <c r="T2312" s="0" t="s">
        <v>3604</v>
      </c>
      <c r="U2312" s="0" t="s">
        <v>3605</v>
      </c>
      <c r="V2312" s="0" t="s">
        <v>3606</v>
      </c>
      <c r="W2312" s="0" t="s">
        <v>3607</v>
      </c>
      <c r="X2312" s="0" t="s">
        <v>3608</v>
      </c>
      <c r="Y2312" s="0" t="s">
        <v>3605</v>
      </c>
      <c r="Z2312" s="0" t="s">
        <v>7536</v>
      </c>
      <c r="AA2312" s="0" t="s">
        <v>5706</v>
      </c>
      <c r="AB2312" s="0" t="s">
        <v>7537</v>
      </c>
      <c r="AC2312" s="0" t="s">
        <v>19</v>
      </c>
      <c r="AD2312" s="0" t="s">
        <v>61</v>
      </c>
      <c r="AE2312" s="0" t="s">
        <v>19</v>
      </c>
      <c r="AF2312" s="0" t="s">
        <v>22</v>
      </c>
      <c r="AG2312" s="0" t="s">
        <v>22</v>
      </c>
      <c r="AH2312" s="0" t="s">
        <v>5708</v>
      </c>
      <c r="AI2312" s="0" t="s">
        <v>4224</v>
      </c>
      <c r="AJ2312" s="0" t="s">
        <v>22</v>
      </c>
      <c r="AK2312" s="0" t="s">
        <v>22</v>
      </c>
    </row>
    <row customHeight="1" ht="11.25">
      <c r="A2313" s="0" t="s">
        <v>22</v>
      </c>
      <c r="B2313" s="0" t="s">
        <v>48</v>
      </c>
      <c r="C2313" s="0" t="s">
        <v>50</v>
      </c>
      <c r="D2313" s="0" t="s">
        <v>22</v>
      </c>
      <c r="E2313" s="0" t="s">
        <v>7535</v>
      </c>
      <c r="F2313" s="0" t="s">
        <v>1328</v>
      </c>
      <c r="G2313" s="0" t="s">
        <v>3550</v>
      </c>
      <c r="H2313" s="0" t="s">
        <v>3550</v>
      </c>
      <c r="I2313" s="0" t="s">
        <v>3551</v>
      </c>
      <c r="J2313" s="0" t="s">
        <v>5085</v>
      </c>
      <c r="K2313" s="0" t="s">
        <v>5086</v>
      </c>
      <c r="L2313" s="0" t="s">
        <v>5704</v>
      </c>
      <c r="M2313" s="0" t="s">
        <v>5698</v>
      </c>
      <c r="N2313" s="0" t="s">
        <v>131</v>
      </c>
      <c r="O2313" s="0" t="s">
        <v>3550</v>
      </c>
      <c r="P2313" s="0" t="s">
        <v>3550</v>
      </c>
      <c r="Q2313" s="0" t="s">
        <v>3551</v>
      </c>
      <c r="R2313" s="0" t="s">
        <v>4968</v>
      </c>
      <c r="S2313" s="0" t="s">
        <v>4969</v>
      </c>
      <c r="T2313" s="0" t="s">
        <v>3604</v>
      </c>
      <c r="U2313" s="0" t="s">
        <v>3605</v>
      </c>
      <c r="V2313" s="0" t="s">
        <v>3606</v>
      </c>
      <c r="W2313" s="0" t="s">
        <v>3607</v>
      </c>
      <c r="X2313" s="0" t="s">
        <v>3608</v>
      </c>
      <c r="Y2313" s="0" t="s">
        <v>3605</v>
      </c>
      <c r="Z2313" s="0" t="s">
        <v>7536</v>
      </c>
      <c r="AA2313" s="0" t="s">
        <v>5706</v>
      </c>
      <c r="AB2313" s="0" t="s">
        <v>7537</v>
      </c>
      <c r="AC2313" s="0" t="s">
        <v>19</v>
      </c>
      <c r="AD2313" s="0" t="s">
        <v>61</v>
      </c>
      <c r="AE2313" s="0" t="s">
        <v>19</v>
      </c>
      <c r="AF2313" s="0" t="s">
        <v>22</v>
      </c>
      <c r="AG2313" s="0" t="s">
        <v>22</v>
      </c>
      <c r="AH2313" s="0" t="s">
        <v>5708</v>
      </c>
      <c r="AI2313" s="0" t="s">
        <v>4224</v>
      </c>
      <c r="AJ2313" s="0" t="s">
        <v>22</v>
      </c>
      <c r="AK2313" s="0" t="s">
        <v>22</v>
      </c>
    </row>
    <row customHeight="1" ht="11.25">
      <c r="A2314" s="0" t="s">
        <v>22</v>
      </c>
      <c r="B2314" s="0" t="s">
        <v>48</v>
      </c>
      <c r="C2314" s="0" t="s">
        <v>50</v>
      </c>
      <c r="D2314" s="0" t="s">
        <v>22</v>
      </c>
      <c r="E2314" s="0" t="s">
        <v>7535</v>
      </c>
      <c r="F2314" s="0" t="s">
        <v>1328</v>
      </c>
      <c r="G2314" s="0" t="s">
        <v>3550</v>
      </c>
      <c r="H2314" s="0" t="s">
        <v>3550</v>
      </c>
      <c r="I2314" s="0" t="s">
        <v>3551</v>
      </c>
      <c r="J2314" s="0" t="s">
        <v>5085</v>
      </c>
      <c r="K2314" s="0" t="s">
        <v>5086</v>
      </c>
      <c r="L2314" s="0" t="s">
        <v>5704</v>
      </c>
      <c r="M2314" s="0" t="s">
        <v>5698</v>
      </c>
      <c r="N2314" s="0" t="s">
        <v>121</v>
      </c>
      <c r="O2314" s="0" t="s">
        <v>3550</v>
      </c>
      <c r="P2314" s="0" t="s">
        <v>3550</v>
      </c>
      <c r="Q2314" s="0" t="s">
        <v>3551</v>
      </c>
      <c r="R2314" s="0" t="s">
        <v>4974</v>
      </c>
      <c r="S2314" s="0" t="s">
        <v>4975</v>
      </c>
      <c r="T2314" s="0" t="s">
        <v>3604</v>
      </c>
      <c r="U2314" s="0" t="s">
        <v>3605</v>
      </c>
      <c r="V2314" s="0" t="s">
        <v>3606</v>
      </c>
      <c r="W2314" s="0" t="s">
        <v>3607</v>
      </c>
      <c r="X2314" s="0" t="s">
        <v>3608</v>
      </c>
      <c r="Y2314" s="0" t="s">
        <v>3605</v>
      </c>
      <c r="Z2314" s="0" t="s">
        <v>7536</v>
      </c>
      <c r="AA2314" s="0" t="s">
        <v>5706</v>
      </c>
      <c r="AB2314" s="0" t="s">
        <v>7537</v>
      </c>
      <c r="AC2314" s="0" t="s">
        <v>19</v>
      </c>
      <c r="AD2314" s="0" t="s">
        <v>61</v>
      </c>
      <c r="AE2314" s="0" t="s">
        <v>19</v>
      </c>
      <c r="AF2314" s="0" t="s">
        <v>22</v>
      </c>
      <c r="AG2314" s="0" t="s">
        <v>22</v>
      </c>
      <c r="AH2314" s="0" t="s">
        <v>5708</v>
      </c>
      <c r="AI2314" s="0" t="s">
        <v>4224</v>
      </c>
      <c r="AJ2314" s="0" t="s">
        <v>22</v>
      </c>
      <c r="AK2314" s="0" t="s">
        <v>22</v>
      </c>
    </row>
    <row customHeight="1" ht="11.25">
      <c r="A2315" s="0" t="s">
        <v>22</v>
      </c>
      <c r="B2315" s="0" t="s">
        <v>48</v>
      </c>
      <c r="C2315" s="0" t="s">
        <v>50</v>
      </c>
      <c r="D2315" s="0" t="s">
        <v>22</v>
      </c>
      <c r="E2315" s="0" t="s">
        <v>7535</v>
      </c>
      <c r="F2315" s="0" t="s">
        <v>1328</v>
      </c>
      <c r="G2315" s="0" t="s">
        <v>3550</v>
      </c>
      <c r="H2315" s="0" t="s">
        <v>3550</v>
      </c>
      <c r="I2315" s="0" t="s">
        <v>3551</v>
      </c>
      <c r="J2315" s="0" t="s">
        <v>5085</v>
      </c>
      <c r="K2315" s="0" t="s">
        <v>5086</v>
      </c>
      <c r="L2315" s="0" t="s">
        <v>5704</v>
      </c>
      <c r="M2315" s="0" t="s">
        <v>5698</v>
      </c>
      <c r="N2315" s="0" t="s">
        <v>124</v>
      </c>
      <c r="O2315" s="0" t="s">
        <v>3550</v>
      </c>
      <c r="P2315" s="0" t="s">
        <v>3550</v>
      </c>
      <c r="Q2315" s="0" t="s">
        <v>3551</v>
      </c>
      <c r="R2315" s="0" t="s">
        <v>4985</v>
      </c>
      <c r="S2315" s="0" t="s">
        <v>4986</v>
      </c>
      <c r="T2315" s="0" t="s">
        <v>3604</v>
      </c>
      <c r="U2315" s="0" t="s">
        <v>3605</v>
      </c>
      <c r="V2315" s="0" t="s">
        <v>3606</v>
      </c>
      <c r="W2315" s="0" t="s">
        <v>3607</v>
      </c>
      <c r="X2315" s="0" t="s">
        <v>3608</v>
      </c>
      <c r="Y2315" s="0" t="s">
        <v>3605</v>
      </c>
      <c r="Z2315" s="0" t="s">
        <v>7536</v>
      </c>
      <c r="AA2315" s="0" t="s">
        <v>5706</v>
      </c>
      <c r="AB2315" s="0" t="s">
        <v>7537</v>
      </c>
      <c r="AC2315" s="0" t="s">
        <v>19</v>
      </c>
      <c r="AD2315" s="0" t="s">
        <v>61</v>
      </c>
      <c r="AE2315" s="0" t="s">
        <v>19</v>
      </c>
      <c r="AF2315" s="0" t="s">
        <v>22</v>
      </c>
      <c r="AG2315" s="0" t="s">
        <v>22</v>
      </c>
      <c r="AH2315" s="0" t="s">
        <v>5708</v>
      </c>
      <c r="AI2315" s="0" t="s">
        <v>4224</v>
      </c>
      <c r="AJ2315" s="0" t="s">
        <v>22</v>
      </c>
      <c r="AK2315" s="0" t="s">
        <v>22</v>
      </c>
    </row>
    <row customHeight="1" ht="11.25">
      <c r="A2316" s="0" t="s">
        <v>22</v>
      </c>
      <c r="B2316" s="0" t="s">
        <v>48</v>
      </c>
      <c r="C2316" s="0" t="s">
        <v>50</v>
      </c>
      <c r="D2316" s="0" t="s">
        <v>22</v>
      </c>
      <c r="E2316" s="0" t="s">
        <v>7535</v>
      </c>
      <c r="F2316" s="0" t="s">
        <v>1328</v>
      </c>
      <c r="G2316" s="0" t="s">
        <v>162</v>
      </c>
      <c r="H2316" s="0" t="s">
        <v>162</v>
      </c>
      <c r="I2316" s="0" t="s">
        <v>163</v>
      </c>
      <c r="J2316" s="0" t="s">
        <v>5085</v>
      </c>
      <c r="K2316" s="0" t="s">
        <v>5091</v>
      </c>
      <c r="L2316" s="0" t="s">
        <v>5704</v>
      </c>
      <c r="M2316" s="0" t="s">
        <v>5698</v>
      </c>
      <c r="N2316" s="0" t="s">
        <v>101</v>
      </c>
      <c r="O2316" s="0" t="s">
        <v>162</v>
      </c>
      <c r="P2316" s="0" t="s">
        <v>162</v>
      </c>
      <c r="Q2316" s="0" t="s">
        <v>163</v>
      </c>
      <c r="R2316" s="0" t="s">
        <v>4981</v>
      </c>
      <c r="S2316" s="0" t="s">
        <v>4987</v>
      </c>
      <c r="T2316" s="0" t="s">
        <v>3604</v>
      </c>
      <c r="U2316" s="0" t="s">
        <v>3605</v>
      </c>
      <c r="V2316" s="0" t="s">
        <v>3606</v>
      </c>
      <c r="W2316" s="0" t="s">
        <v>3607</v>
      </c>
      <c r="X2316" s="0" t="s">
        <v>3608</v>
      </c>
      <c r="Y2316" s="0" t="s">
        <v>3605</v>
      </c>
      <c r="Z2316" s="0" t="s">
        <v>7536</v>
      </c>
      <c r="AA2316" s="0" t="s">
        <v>5706</v>
      </c>
      <c r="AB2316" s="0" t="s">
        <v>7537</v>
      </c>
      <c r="AC2316" s="0" t="s">
        <v>19</v>
      </c>
      <c r="AD2316" s="0" t="s">
        <v>61</v>
      </c>
      <c r="AE2316" s="0" t="s">
        <v>19</v>
      </c>
      <c r="AF2316" s="0" t="s">
        <v>22</v>
      </c>
      <c r="AG2316" s="0" t="s">
        <v>22</v>
      </c>
      <c r="AH2316" s="0" t="s">
        <v>5708</v>
      </c>
      <c r="AI2316" s="0" t="s">
        <v>4224</v>
      </c>
      <c r="AJ2316" s="0" t="s">
        <v>22</v>
      </c>
      <c r="AK2316" s="0" t="s">
        <v>22</v>
      </c>
    </row>
    <row customHeight="1" ht="11.25">
      <c r="A2317" s="0" t="s">
        <v>22</v>
      </c>
      <c r="B2317" s="0" t="s">
        <v>48</v>
      </c>
      <c r="C2317" s="0" t="s">
        <v>50</v>
      </c>
      <c r="D2317" s="0" t="s">
        <v>22</v>
      </c>
      <c r="E2317" s="0" t="s">
        <v>7535</v>
      </c>
      <c r="F2317" s="0" t="s">
        <v>1328</v>
      </c>
      <c r="G2317" s="0" t="s">
        <v>162</v>
      </c>
      <c r="H2317" s="0" t="s">
        <v>162</v>
      </c>
      <c r="I2317" s="0" t="s">
        <v>163</v>
      </c>
      <c r="J2317" s="0" t="s">
        <v>5085</v>
      </c>
      <c r="K2317" s="0" t="s">
        <v>5091</v>
      </c>
      <c r="L2317" s="0" t="s">
        <v>5704</v>
      </c>
      <c r="M2317" s="0" t="s">
        <v>5698</v>
      </c>
      <c r="N2317" s="0" t="s">
        <v>98</v>
      </c>
      <c r="O2317" s="0" t="s">
        <v>162</v>
      </c>
      <c r="P2317" s="0" t="s">
        <v>162</v>
      </c>
      <c r="Q2317" s="0" t="s">
        <v>163</v>
      </c>
      <c r="R2317" s="0" t="s">
        <v>5085</v>
      </c>
      <c r="S2317" s="0" t="s">
        <v>5091</v>
      </c>
      <c r="T2317" s="0" t="s">
        <v>3604</v>
      </c>
      <c r="U2317" s="0" t="s">
        <v>3605</v>
      </c>
      <c r="V2317" s="0" t="s">
        <v>3606</v>
      </c>
      <c r="W2317" s="0" t="s">
        <v>3607</v>
      </c>
      <c r="X2317" s="0" t="s">
        <v>3608</v>
      </c>
      <c r="Y2317" s="0" t="s">
        <v>3605</v>
      </c>
      <c r="Z2317" s="0" t="s">
        <v>7536</v>
      </c>
      <c r="AA2317" s="0" t="s">
        <v>5706</v>
      </c>
      <c r="AB2317" s="0" t="s">
        <v>7537</v>
      </c>
      <c r="AC2317" s="0" t="s">
        <v>19</v>
      </c>
      <c r="AD2317" s="0" t="s">
        <v>61</v>
      </c>
      <c r="AE2317" s="0" t="s">
        <v>19</v>
      </c>
      <c r="AF2317" s="0" t="s">
        <v>22</v>
      </c>
      <c r="AG2317" s="0" t="s">
        <v>22</v>
      </c>
      <c r="AH2317" s="0" t="s">
        <v>5708</v>
      </c>
      <c r="AI2317" s="0" t="s">
        <v>4224</v>
      </c>
      <c r="AJ2317" s="0" t="s">
        <v>22</v>
      </c>
      <c r="AK2317" s="0" t="s">
        <v>22</v>
      </c>
    </row>
    <row customHeight="1" ht="11.25">
      <c r="A2318" s="0" t="s">
        <v>22</v>
      </c>
      <c r="B2318" s="0" t="s">
        <v>48</v>
      </c>
      <c r="C2318" s="0" t="s">
        <v>50</v>
      </c>
      <c r="D2318" s="0" t="s">
        <v>22</v>
      </c>
      <c r="E2318" s="0" t="s">
        <v>7538</v>
      </c>
      <c r="F2318" s="0" t="s">
        <v>1269</v>
      </c>
      <c r="G2318" s="0" t="s">
        <v>1348</v>
      </c>
      <c r="H2318" s="0" t="s">
        <v>1348</v>
      </c>
      <c r="I2318" s="0" t="s">
        <v>1349</v>
      </c>
      <c r="J2318" s="0" t="s">
        <v>6752</v>
      </c>
      <c r="K2318" s="0" t="s">
        <v>6753</v>
      </c>
      <c r="L2318" s="0" t="s">
        <v>7539</v>
      </c>
      <c r="M2318" s="0" t="s">
        <v>1261</v>
      </c>
      <c r="N2318" s="0" t="s">
        <v>98</v>
      </c>
      <c r="O2318" s="0" t="s">
        <v>1348</v>
      </c>
      <c r="P2318" s="0" t="s">
        <v>1348</v>
      </c>
      <c r="Q2318" s="0" t="s">
        <v>1349</v>
      </c>
      <c r="R2318" s="0" t="s">
        <v>6752</v>
      </c>
      <c r="S2318" s="0" t="s">
        <v>6753</v>
      </c>
      <c r="T2318" s="0" t="s">
        <v>3604</v>
      </c>
      <c r="U2318" s="0" t="s">
        <v>3605</v>
      </c>
      <c r="V2318" s="0" t="s">
        <v>7540</v>
      </c>
      <c r="W2318" s="0" t="s">
        <v>3607</v>
      </c>
      <c r="X2318" s="0" t="s">
        <v>3608</v>
      </c>
      <c r="Y2318" s="0" t="s">
        <v>3605</v>
      </c>
      <c r="Z2318" s="0" t="s">
        <v>7541</v>
      </c>
      <c r="AA2318" s="0" t="s">
        <v>3667</v>
      </c>
      <c r="AB2318" s="0" t="s">
        <v>7542</v>
      </c>
      <c r="AC2318" s="0" t="s">
        <v>61</v>
      </c>
      <c r="AD2318" s="0" t="s">
        <v>19</v>
      </c>
      <c r="AE2318" s="0" t="s">
        <v>19</v>
      </c>
      <c r="AF2318" s="0" t="s">
        <v>3721</v>
      </c>
      <c r="AG2318" s="0" t="s">
        <v>3721</v>
      </c>
      <c r="AH2318" s="0" t="s">
        <v>22</v>
      </c>
      <c r="AI2318" s="0" t="s">
        <v>22</v>
      </c>
      <c r="AJ2318" s="0" t="s">
        <v>22</v>
      </c>
      <c r="AK2318" s="0" t="s">
        <v>22</v>
      </c>
    </row>
    <row customHeight="1" ht="11.25">
      <c r="A2319" s="0" t="s">
        <v>22</v>
      </c>
      <c r="B2319" s="0" t="s">
        <v>48</v>
      </c>
      <c r="C2319" s="0" t="s">
        <v>50</v>
      </c>
      <c r="D2319" s="0" t="s">
        <v>22</v>
      </c>
      <c r="E2319" s="0" t="s">
        <v>7538</v>
      </c>
      <c r="F2319" s="0" t="s">
        <v>1269</v>
      </c>
      <c r="G2319" s="0" t="s">
        <v>139</v>
      </c>
      <c r="H2319" s="0" t="s">
        <v>139</v>
      </c>
      <c r="I2319" s="0" t="s">
        <v>140</v>
      </c>
      <c r="J2319" s="0" t="s">
        <v>6752</v>
      </c>
      <c r="K2319" s="0" t="s">
        <v>6791</v>
      </c>
      <c r="L2319" s="0" t="s">
        <v>7539</v>
      </c>
      <c r="M2319" s="0" t="s">
        <v>1261</v>
      </c>
      <c r="N2319" s="0" t="s">
        <v>98</v>
      </c>
      <c r="O2319" s="0" t="s">
        <v>139</v>
      </c>
      <c r="P2319" s="0" t="s">
        <v>139</v>
      </c>
      <c r="Q2319" s="0" t="s">
        <v>140</v>
      </c>
      <c r="R2319" s="0" t="s">
        <v>6752</v>
      </c>
      <c r="S2319" s="0" t="s">
        <v>6791</v>
      </c>
      <c r="T2319" s="0" t="s">
        <v>3604</v>
      </c>
      <c r="U2319" s="0" t="s">
        <v>3605</v>
      </c>
      <c r="V2319" s="0" t="s">
        <v>7540</v>
      </c>
      <c r="W2319" s="0" t="s">
        <v>3607</v>
      </c>
      <c r="X2319" s="0" t="s">
        <v>3608</v>
      </c>
      <c r="Y2319" s="0" t="s">
        <v>3605</v>
      </c>
      <c r="Z2319" s="0" t="s">
        <v>7541</v>
      </c>
      <c r="AA2319" s="0" t="s">
        <v>3667</v>
      </c>
      <c r="AB2319" s="0" t="s">
        <v>7542</v>
      </c>
      <c r="AC2319" s="0" t="s">
        <v>61</v>
      </c>
      <c r="AD2319" s="0" t="s">
        <v>19</v>
      </c>
      <c r="AE2319" s="0" t="s">
        <v>19</v>
      </c>
      <c r="AF2319" s="0" t="s">
        <v>3721</v>
      </c>
      <c r="AG2319" s="0" t="s">
        <v>3721</v>
      </c>
      <c r="AH2319" s="0" t="s">
        <v>22</v>
      </c>
      <c r="AI2319" s="0" t="s">
        <v>22</v>
      </c>
      <c r="AJ2319" s="0" t="s">
        <v>22</v>
      </c>
      <c r="AK2319" s="0" t="s">
        <v>22</v>
      </c>
    </row>
    <row customHeight="1" ht="11.25">
      <c r="A2320" s="0" t="s">
        <v>22</v>
      </c>
      <c r="B2320" s="0" t="s">
        <v>48</v>
      </c>
      <c r="C2320" s="0" t="s">
        <v>50</v>
      </c>
      <c r="D2320" s="0" t="s">
        <v>22</v>
      </c>
      <c r="E2320" s="0" t="s">
        <v>7543</v>
      </c>
      <c r="F2320" s="0" t="s">
        <v>1257</v>
      </c>
      <c r="G2320" s="0" t="s">
        <v>188</v>
      </c>
      <c r="H2320" s="0" t="s">
        <v>188</v>
      </c>
      <c r="I2320" s="0" t="s">
        <v>189</v>
      </c>
      <c r="J2320" s="0" t="s">
        <v>7544</v>
      </c>
      <c r="K2320" s="0" t="s">
        <v>7545</v>
      </c>
      <c r="L2320" s="0" t="s">
        <v>7546</v>
      </c>
      <c r="M2320" s="0" t="s">
        <v>1261</v>
      </c>
      <c r="N2320" s="0" t="s">
        <v>98</v>
      </c>
      <c r="O2320" s="0" t="s">
        <v>188</v>
      </c>
      <c r="P2320" s="0" t="s">
        <v>188</v>
      </c>
      <c r="Q2320" s="0" t="s">
        <v>189</v>
      </c>
      <c r="R2320" s="0" t="s">
        <v>7544</v>
      </c>
      <c r="S2320" s="0" t="s">
        <v>7545</v>
      </c>
      <c r="T2320" s="0" t="s">
        <v>3604</v>
      </c>
      <c r="U2320" s="0" t="s">
        <v>3605</v>
      </c>
      <c r="V2320" s="0" t="s">
        <v>3606</v>
      </c>
      <c r="W2320" s="0" t="s">
        <v>3607</v>
      </c>
      <c r="X2320" s="0" t="s">
        <v>3608</v>
      </c>
      <c r="Y2320" s="0" t="s">
        <v>3605</v>
      </c>
      <c r="Z2320" s="0" t="s">
        <v>7547</v>
      </c>
      <c r="AA2320" s="0" t="s">
        <v>5390</v>
      </c>
      <c r="AB2320" s="0" t="s">
        <v>7548</v>
      </c>
      <c r="AC2320" s="0" t="s">
        <v>19</v>
      </c>
      <c r="AD2320" s="0" t="s">
        <v>19</v>
      </c>
      <c r="AE2320" s="0" t="s">
        <v>61</v>
      </c>
      <c r="AF2320" s="0" t="s">
        <v>22</v>
      </c>
      <c r="AG2320" s="0" t="s">
        <v>22</v>
      </c>
      <c r="AH2320" s="0" t="s">
        <v>22</v>
      </c>
      <c r="AI2320" s="0" t="s">
        <v>22</v>
      </c>
      <c r="AJ2320" s="0" t="s">
        <v>5392</v>
      </c>
      <c r="AK2320" s="0" t="s">
        <v>5392</v>
      </c>
    </row>
    <row customHeight="1" ht="11.25">
      <c r="A2321" s="0" t="s">
        <v>22</v>
      </c>
      <c r="B2321" s="0" t="s">
        <v>48</v>
      </c>
      <c r="C2321" s="0" t="s">
        <v>50</v>
      </c>
      <c r="D2321" s="0" t="s">
        <v>22</v>
      </c>
      <c r="E2321" s="0" t="s">
        <v>7543</v>
      </c>
      <c r="F2321" s="0" t="s">
        <v>1257</v>
      </c>
      <c r="G2321" s="0" t="s">
        <v>188</v>
      </c>
      <c r="H2321" s="0" t="s">
        <v>188</v>
      </c>
      <c r="I2321" s="0" t="s">
        <v>189</v>
      </c>
      <c r="J2321" s="0" t="s">
        <v>7544</v>
      </c>
      <c r="K2321" s="0" t="s">
        <v>7545</v>
      </c>
      <c r="L2321" s="0" t="s">
        <v>7546</v>
      </c>
      <c r="M2321" s="0" t="s">
        <v>1261</v>
      </c>
      <c r="N2321" s="0" t="s">
        <v>98</v>
      </c>
      <c r="O2321" s="0" t="s">
        <v>188</v>
      </c>
      <c r="P2321" s="0" t="s">
        <v>188</v>
      </c>
      <c r="Q2321" s="0" t="s">
        <v>189</v>
      </c>
      <c r="R2321" s="0" t="s">
        <v>7544</v>
      </c>
      <c r="S2321" s="0" t="s">
        <v>7545</v>
      </c>
      <c r="T2321" s="0" t="s">
        <v>3604</v>
      </c>
      <c r="U2321" s="0" t="s">
        <v>3605</v>
      </c>
      <c r="V2321" s="0" t="s">
        <v>3606</v>
      </c>
      <c r="W2321" s="0" t="s">
        <v>3607</v>
      </c>
      <c r="X2321" s="0" t="s">
        <v>3608</v>
      </c>
      <c r="Y2321" s="0" t="s">
        <v>3605</v>
      </c>
      <c r="Z2321" s="0" t="s">
        <v>7547</v>
      </c>
      <c r="AA2321" s="0" t="s">
        <v>5390</v>
      </c>
      <c r="AB2321" s="0" t="s">
        <v>7548</v>
      </c>
      <c r="AC2321" s="0" t="s">
        <v>19</v>
      </c>
      <c r="AD2321" s="0" t="s">
        <v>19</v>
      </c>
      <c r="AE2321" s="0" t="s">
        <v>61</v>
      </c>
      <c r="AF2321" s="0" t="s">
        <v>22</v>
      </c>
      <c r="AG2321" s="0" t="s">
        <v>22</v>
      </c>
      <c r="AH2321" s="0" t="s">
        <v>22</v>
      </c>
      <c r="AI2321" s="0" t="s">
        <v>22</v>
      </c>
      <c r="AJ2321" s="0" t="s">
        <v>5392</v>
      </c>
      <c r="AK2321" s="0" t="s">
        <v>5392</v>
      </c>
    </row>
    <row customHeight="1" ht="11.25">
      <c r="A2322" s="0" t="s">
        <v>22</v>
      </c>
      <c r="B2322" s="0" t="s">
        <v>48</v>
      </c>
      <c r="C2322" s="0" t="s">
        <v>50</v>
      </c>
      <c r="D2322" s="0" t="s">
        <v>22</v>
      </c>
      <c r="E2322" s="0" t="s">
        <v>7549</v>
      </c>
      <c r="F2322" s="0" t="s">
        <v>1328</v>
      </c>
      <c r="G2322" s="0" t="s">
        <v>103</v>
      </c>
      <c r="H2322" s="0" t="s">
        <v>103</v>
      </c>
      <c r="I2322" s="0" t="s">
        <v>104</v>
      </c>
      <c r="J2322" s="0" t="s">
        <v>4911</v>
      </c>
      <c r="K2322" s="0" t="s">
        <v>4912</v>
      </c>
      <c r="L2322" s="0" t="s">
        <v>4042</v>
      </c>
      <c r="M2322" s="0" t="s">
        <v>7550</v>
      </c>
      <c r="N2322" s="0" t="s">
        <v>98</v>
      </c>
      <c r="O2322" s="0" t="s">
        <v>103</v>
      </c>
      <c r="P2322" s="0" t="s">
        <v>103</v>
      </c>
      <c r="Q2322" s="0" t="s">
        <v>104</v>
      </c>
      <c r="R2322" s="0" t="s">
        <v>4911</v>
      </c>
      <c r="S2322" s="0" t="s">
        <v>4912</v>
      </c>
      <c r="T2322" s="0" t="s">
        <v>3604</v>
      </c>
      <c r="U2322" s="0" t="s">
        <v>3605</v>
      </c>
      <c r="V2322" s="0" t="s">
        <v>3606</v>
      </c>
      <c r="W2322" s="0" t="s">
        <v>3607</v>
      </c>
      <c r="X2322" s="0" t="s">
        <v>3608</v>
      </c>
      <c r="Y2322" s="0" t="s">
        <v>3605</v>
      </c>
      <c r="Z2322" s="0" t="s">
        <v>7551</v>
      </c>
      <c r="AA2322" s="0" t="s">
        <v>5706</v>
      </c>
      <c r="AB2322" s="0" t="s">
        <v>7552</v>
      </c>
      <c r="AC2322" s="0" t="s">
        <v>19</v>
      </c>
      <c r="AD2322" s="0" t="s">
        <v>61</v>
      </c>
      <c r="AE2322" s="0" t="s">
        <v>19</v>
      </c>
      <c r="AF2322" s="0" t="s">
        <v>22</v>
      </c>
      <c r="AG2322" s="0" t="s">
        <v>22</v>
      </c>
      <c r="AH2322" s="0" t="s">
        <v>5708</v>
      </c>
      <c r="AI2322" s="0" t="s">
        <v>4224</v>
      </c>
      <c r="AJ2322" s="0" t="s">
        <v>22</v>
      </c>
      <c r="AK2322" s="0" t="s">
        <v>22</v>
      </c>
    </row>
    <row customHeight="1" ht="11.25">
      <c r="A2323" s="0" t="s">
        <v>22</v>
      </c>
      <c r="B2323" s="0" t="s">
        <v>48</v>
      </c>
      <c r="C2323" s="0" t="s">
        <v>50</v>
      </c>
      <c r="D2323" s="0" t="s">
        <v>22</v>
      </c>
      <c r="E2323" s="0" t="s">
        <v>7549</v>
      </c>
      <c r="F2323" s="0" t="s">
        <v>1328</v>
      </c>
      <c r="G2323" s="0" t="s">
        <v>103</v>
      </c>
      <c r="H2323" s="0" t="s">
        <v>103</v>
      </c>
      <c r="I2323" s="0" t="s">
        <v>104</v>
      </c>
      <c r="J2323" s="0" t="s">
        <v>4911</v>
      </c>
      <c r="K2323" s="0" t="s">
        <v>4912</v>
      </c>
      <c r="L2323" s="0" t="s">
        <v>4042</v>
      </c>
      <c r="M2323" s="0" t="s">
        <v>7550</v>
      </c>
      <c r="N2323" s="0" t="s">
        <v>98</v>
      </c>
      <c r="O2323" s="0" t="s">
        <v>103</v>
      </c>
      <c r="P2323" s="0" t="s">
        <v>103</v>
      </c>
      <c r="Q2323" s="0" t="s">
        <v>104</v>
      </c>
      <c r="R2323" s="0" t="s">
        <v>4911</v>
      </c>
      <c r="S2323" s="0" t="s">
        <v>4912</v>
      </c>
      <c r="T2323" s="0" t="s">
        <v>3604</v>
      </c>
      <c r="U2323" s="0" t="s">
        <v>3605</v>
      </c>
      <c r="V2323" s="0" t="s">
        <v>3606</v>
      </c>
      <c r="W2323" s="0" t="s">
        <v>3607</v>
      </c>
      <c r="X2323" s="0" t="s">
        <v>3608</v>
      </c>
      <c r="Y2323" s="0" t="s">
        <v>3605</v>
      </c>
      <c r="Z2323" s="0" t="s">
        <v>7551</v>
      </c>
      <c r="AA2323" s="0" t="s">
        <v>5706</v>
      </c>
      <c r="AB2323" s="0" t="s">
        <v>7552</v>
      </c>
      <c r="AC2323" s="0" t="s">
        <v>19</v>
      </c>
      <c r="AD2323" s="0" t="s">
        <v>61</v>
      </c>
      <c r="AE2323" s="0" t="s">
        <v>19</v>
      </c>
      <c r="AF2323" s="0" t="s">
        <v>22</v>
      </c>
      <c r="AG2323" s="0" t="s">
        <v>22</v>
      </c>
      <c r="AH2323" s="0" t="s">
        <v>5708</v>
      </c>
      <c r="AI2323" s="0" t="s">
        <v>4224</v>
      </c>
      <c r="AJ2323" s="0" t="s">
        <v>22</v>
      </c>
      <c r="AK2323" s="0" t="s">
        <v>22</v>
      </c>
    </row>
    <row customHeight="1" ht="11.25">
      <c r="A2324" s="0" t="s">
        <v>22</v>
      </c>
      <c r="B2324" s="0" t="s">
        <v>48</v>
      </c>
      <c r="C2324" s="0" t="s">
        <v>50</v>
      </c>
      <c r="D2324" s="0" t="s">
        <v>22</v>
      </c>
      <c r="E2324" s="0" t="s">
        <v>7549</v>
      </c>
      <c r="F2324" s="0" t="s">
        <v>1328</v>
      </c>
      <c r="G2324" s="0" t="s">
        <v>103</v>
      </c>
      <c r="H2324" s="0" t="s">
        <v>103</v>
      </c>
      <c r="I2324" s="0" t="s">
        <v>104</v>
      </c>
      <c r="J2324" s="0" t="s">
        <v>4911</v>
      </c>
      <c r="K2324" s="0" t="s">
        <v>4912</v>
      </c>
      <c r="L2324" s="0" t="s">
        <v>4042</v>
      </c>
      <c r="M2324" s="0" t="s">
        <v>7550</v>
      </c>
      <c r="N2324" s="0" t="s">
        <v>164</v>
      </c>
      <c r="O2324" s="0" t="s">
        <v>3550</v>
      </c>
      <c r="P2324" s="0" t="s">
        <v>3550</v>
      </c>
      <c r="Q2324" s="0" t="s">
        <v>3551</v>
      </c>
      <c r="R2324" s="0" t="s">
        <v>5123</v>
      </c>
      <c r="S2324" s="0" t="s">
        <v>5124</v>
      </c>
      <c r="T2324" s="0" t="s">
        <v>3604</v>
      </c>
      <c r="U2324" s="0" t="s">
        <v>3605</v>
      </c>
      <c r="V2324" s="0" t="s">
        <v>3606</v>
      </c>
      <c r="W2324" s="0" t="s">
        <v>3607</v>
      </c>
      <c r="X2324" s="0" t="s">
        <v>3608</v>
      </c>
      <c r="Y2324" s="0" t="s">
        <v>3605</v>
      </c>
      <c r="Z2324" s="0" t="s">
        <v>7551</v>
      </c>
      <c r="AA2324" s="0" t="s">
        <v>5706</v>
      </c>
      <c r="AB2324" s="0" t="s">
        <v>7552</v>
      </c>
      <c r="AC2324" s="0" t="s">
        <v>19</v>
      </c>
      <c r="AD2324" s="0" t="s">
        <v>61</v>
      </c>
      <c r="AE2324" s="0" t="s">
        <v>19</v>
      </c>
      <c r="AF2324" s="0" t="s">
        <v>22</v>
      </c>
      <c r="AG2324" s="0" t="s">
        <v>22</v>
      </c>
      <c r="AH2324" s="0" t="s">
        <v>5708</v>
      </c>
      <c r="AI2324" s="0" t="s">
        <v>4224</v>
      </c>
      <c r="AJ2324" s="0" t="s">
        <v>22</v>
      </c>
      <c r="AK2324" s="0" t="s">
        <v>22</v>
      </c>
    </row>
    <row customHeight="1" ht="11.25">
      <c r="A2325" s="0" t="s">
        <v>22</v>
      </c>
      <c r="B2325" s="0" t="s">
        <v>48</v>
      </c>
      <c r="C2325" s="0" t="s">
        <v>50</v>
      </c>
      <c r="D2325" s="0" t="s">
        <v>22</v>
      </c>
      <c r="E2325" s="0" t="s">
        <v>7549</v>
      </c>
      <c r="F2325" s="0" t="s">
        <v>1328</v>
      </c>
      <c r="G2325" s="0" t="s">
        <v>103</v>
      </c>
      <c r="H2325" s="0" t="s">
        <v>103</v>
      </c>
      <c r="I2325" s="0" t="s">
        <v>104</v>
      </c>
      <c r="J2325" s="0" t="s">
        <v>4911</v>
      </c>
      <c r="K2325" s="0" t="s">
        <v>4912</v>
      </c>
      <c r="L2325" s="0" t="s">
        <v>4042</v>
      </c>
      <c r="M2325" s="0" t="s">
        <v>7550</v>
      </c>
      <c r="N2325" s="0" t="s">
        <v>114</v>
      </c>
      <c r="O2325" s="0" t="s">
        <v>3550</v>
      </c>
      <c r="P2325" s="0" t="s">
        <v>3550</v>
      </c>
      <c r="Q2325" s="0" t="s">
        <v>3551</v>
      </c>
      <c r="R2325" s="0" t="s">
        <v>5041</v>
      </c>
      <c r="S2325" s="0" t="s">
        <v>5042</v>
      </c>
      <c r="T2325" s="0" t="s">
        <v>3604</v>
      </c>
      <c r="U2325" s="0" t="s">
        <v>3605</v>
      </c>
      <c r="V2325" s="0" t="s">
        <v>3606</v>
      </c>
      <c r="W2325" s="0" t="s">
        <v>3607</v>
      </c>
      <c r="X2325" s="0" t="s">
        <v>3608</v>
      </c>
      <c r="Y2325" s="0" t="s">
        <v>3605</v>
      </c>
      <c r="Z2325" s="0" t="s">
        <v>7551</v>
      </c>
      <c r="AA2325" s="0" t="s">
        <v>5706</v>
      </c>
      <c r="AB2325" s="0" t="s">
        <v>7552</v>
      </c>
      <c r="AC2325" s="0" t="s">
        <v>19</v>
      </c>
      <c r="AD2325" s="0" t="s">
        <v>61</v>
      </c>
      <c r="AE2325" s="0" t="s">
        <v>19</v>
      </c>
      <c r="AF2325" s="0" t="s">
        <v>22</v>
      </c>
      <c r="AG2325" s="0" t="s">
        <v>22</v>
      </c>
      <c r="AH2325" s="0" t="s">
        <v>5708</v>
      </c>
      <c r="AI2325" s="0" t="s">
        <v>4224</v>
      </c>
      <c r="AJ2325" s="0" t="s">
        <v>22</v>
      </c>
      <c r="AK2325" s="0" t="s">
        <v>22</v>
      </c>
    </row>
    <row customHeight="1" ht="11.25">
      <c r="A2326" s="0" t="s">
        <v>22</v>
      </c>
      <c r="B2326" s="0" t="s">
        <v>48</v>
      </c>
      <c r="C2326" s="0" t="s">
        <v>50</v>
      </c>
      <c r="D2326" s="0" t="s">
        <v>22</v>
      </c>
      <c r="E2326" s="0" t="s">
        <v>7549</v>
      </c>
      <c r="F2326" s="0" t="s">
        <v>1328</v>
      </c>
      <c r="G2326" s="0" t="s">
        <v>103</v>
      </c>
      <c r="H2326" s="0" t="s">
        <v>103</v>
      </c>
      <c r="I2326" s="0" t="s">
        <v>104</v>
      </c>
      <c r="J2326" s="0" t="s">
        <v>4911</v>
      </c>
      <c r="K2326" s="0" t="s">
        <v>4912</v>
      </c>
      <c r="L2326" s="0" t="s">
        <v>4042</v>
      </c>
      <c r="M2326" s="0" t="s">
        <v>7550</v>
      </c>
      <c r="N2326" s="0" t="s">
        <v>141</v>
      </c>
      <c r="O2326" s="0" t="s">
        <v>3550</v>
      </c>
      <c r="P2326" s="0" t="s">
        <v>3550</v>
      </c>
      <c r="Q2326" s="0" t="s">
        <v>3551</v>
      </c>
      <c r="R2326" s="0" t="s">
        <v>3723</v>
      </c>
      <c r="S2326" s="0" t="s">
        <v>3724</v>
      </c>
      <c r="T2326" s="0" t="s">
        <v>3604</v>
      </c>
      <c r="U2326" s="0" t="s">
        <v>3605</v>
      </c>
      <c r="V2326" s="0" t="s">
        <v>3606</v>
      </c>
      <c r="W2326" s="0" t="s">
        <v>3607</v>
      </c>
      <c r="X2326" s="0" t="s">
        <v>3608</v>
      </c>
      <c r="Y2326" s="0" t="s">
        <v>3605</v>
      </c>
      <c r="Z2326" s="0" t="s">
        <v>7551</v>
      </c>
      <c r="AA2326" s="0" t="s">
        <v>5706</v>
      </c>
      <c r="AB2326" s="0" t="s">
        <v>7552</v>
      </c>
      <c r="AC2326" s="0" t="s">
        <v>19</v>
      </c>
      <c r="AD2326" s="0" t="s">
        <v>61</v>
      </c>
      <c r="AE2326" s="0" t="s">
        <v>19</v>
      </c>
      <c r="AF2326" s="0" t="s">
        <v>22</v>
      </c>
      <c r="AG2326" s="0" t="s">
        <v>22</v>
      </c>
      <c r="AH2326" s="0" t="s">
        <v>5708</v>
      </c>
      <c r="AI2326" s="0" t="s">
        <v>4224</v>
      </c>
      <c r="AJ2326" s="0" t="s">
        <v>22</v>
      </c>
      <c r="AK2326" s="0" t="s">
        <v>22</v>
      </c>
    </row>
    <row customHeight="1" ht="11.25">
      <c r="A2327" s="0" t="s">
        <v>22</v>
      </c>
      <c r="B2327" s="0" t="s">
        <v>48</v>
      </c>
      <c r="C2327" s="0" t="s">
        <v>50</v>
      </c>
      <c r="D2327" s="0" t="s">
        <v>22</v>
      </c>
      <c r="E2327" s="0" t="s">
        <v>7549</v>
      </c>
      <c r="F2327" s="0" t="s">
        <v>1328</v>
      </c>
      <c r="G2327" s="0" t="s">
        <v>103</v>
      </c>
      <c r="H2327" s="0" t="s">
        <v>103</v>
      </c>
      <c r="I2327" s="0" t="s">
        <v>104</v>
      </c>
      <c r="J2327" s="0" t="s">
        <v>4911</v>
      </c>
      <c r="K2327" s="0" t="s">
        <v>4912</v>
      </c>
      <c r="L2327" s="0" t="s">
        <v>4042</v>
      </c>
      <c r="M2327" s="0" t="s">
        <v>7550</v>
      </c>
      <c r="N2327" s="0" t="s">
        <v>118</v>
      </c>
      <c r="O2327" s="0" t="s">
        <v>3550</v>
      </c>
      <c r="P2327" s="0" t="s">
        <v>3550</v>
      </c>
      <c r="Q2327" s="0" t="s">
        <v>3551</v>
      </c>
      <c r="R2327" s="0" t="s">
        <v>4981</v>
      </c>
      <c r="S2327" s="0" t="s">
        <v>4982</v>
      </c>
      <c r="T2327" s="0" t="s">
        <v>3604</v>
      </c>
      <c r="U2327" s="0" t="s">
        <v>3605</v>
      </c>
      <c r="V2327" s="0" t="s">
        <v>3606</v>
      </c>
      <c r="W2327" s="0" t="s">
        <v>3607</v>
      </c>
      <c r="X2327" s="0" t="s">
        <v>3608</v>
      </c>
      <c r="Y2327" s="0" t="s">
        <v>3605</v>
      </c>
      <c r="Z2327" s="0" t="s">
        <v>7551</v>
      </c>
      <c r="AA2327" s="0" t="s">
        <v>5706</v>
      </c>
      <c r="AB2327" s="0" t="s">
        <v>7552</v>
      </c>
      <c r="AC2327" s="0" t="s">
        <v>19</v>
      </c>
      <c r="AD2327" s="0" t="s">
        <v>61</v>
      </c>
      <c r="AE2327" s="0" t="s">
        <v>19</v>
      </c>
      <c r="AF2327" s="0" t="s">
        <v>22</v>
      </c>
      <c r="AG2327" s="0" t="s">
        <v>22</v>
      </c>
      <c r="AH2327" s="0" t="s">
        <v>5708</v>
      </c>
      <c r="AI2327" s="0" t="s">
        <v>4224</v>
      </c>
      <c r="AJ2327" s="0" t="s">
        <v>22</v>
      </c>
      <c r="AK2327" s="0" t="s">
        <v>22</v>
      </c>
    </row>
    <row customHeight="1" ht="11.25">
      <c r="A2328" s="0" t="s">
        <v>22</v>
      </c>
      <c r="B2328" s="0" t="s">
        <v>48</v>
      </c>
      <c r="C2328" s="0" t="s">
        <v>50</v>
      </c>
      <c r="D2328" s="0" t="s">
        <v>22</v>
      </c>
      <c r="E2328" s="0" t="s">
        <v>7549</v>
      </c>
      <c r="F2328" s="0" t="s">
        <v>1328</v>
      </c>
      <c r="G2328" s="0" t="s">
        <v>103</v>
      </c>
      <c r="H2328" s="0" t="s">
        <v>103</v>
      </c>
      <c r="I2328" s="0" t="s">
        <v>104</v>
      </c>
      <c r="J2328" s="0" t="s">
        <v>4911</v>
      </c>
      <c r="K2328" s="0" t="s">
        <v>4912</v>
      </c>
      <c r="L2328" s="0" t="s">
        <v>4042</v>
      </c>
      <c r="M2328" s="0" t="s">
        <v>7550</v>
      </c>
      <c r="N2328" s="0" t="s">
        <v>109</v>
      </c>
      <c r="O2328" s="0" t="s">
        <v>3550</v>
      </c>
      <c r="P2328" s="0" t="s">
        <v>3550</v>
      </c>
      <c r="Q2328" s="0" t="s">
        <v>3551</v>
      </c>
      <c r="R2328" s="0" t="s">
        <v>5053</v>
      </c>
      <c r="S2328" s="0" t="s">
        <v>5054</v>
      </c>
      <c r="T2328" s="0" t="s">
        <v>3604</v>
      </c>
      <c r="U2328" s="0" t="s">
        <v>3605</v>
      </c>
      <c r="V2328" s="0" t="s">
        <v>3606</v>
      </c>
      <c r="W2328" s="0" t="s">
        <v>3607</v>
      </c>
      <c r="X2328" s="0" t="s">
        <v>3608</v>
      </c>
      <c r="Y2328" s="0" t="s">
        <v>3605</v>
      </c>
      <c r="Z2328" s="0" t="s">
        <v>7551</v>
      </c>
      <c r="AA2328" s="0" t="s">
        <v>5706</v>
      </c>
      <c r="AB2328" s="0" t="s">
        <v>7552</v>
      </c>
      <c r="AC2328" s="0" t="s">
        <v>19</v>
      </c>
      <c r="AD2328" s="0" t="s">
        <v>61</v>
      </c>
      <c r="AE2328" s="0" t="s">
        <v>19</v>
      </c>
      <c r="AF2328" s="0" t="s">
        <v>22</v>
      </c>
      <c r="AG2328" s="0" t="s">
        <v>22</v>
      </c>
      <c r="AH2328" s="0" t="s">
        <v>5708</v>
      </c>
      <c r="AI2328" s="0" t="s">
        <v>4224</v>
      </c>
      <c r="AJ2328" s="0" t="s">
        <v>22</v>
      </c>
      <c r="AK2328" s="0" t="s">
        <v>22</v>
      </c>
    </row>
    <row customHeight="1" ht="11.25">
      <c r="A2329" s="0" t="s">
        <v>22</v>
      </c>
      <c r="B2329" s="0" t="s">
        <v>48</v>
      </c>
      <c r="C2329" s="0" t="s">
        <v>50</v>
      </c>
      <c r="D2329" s="0" t="s">
        <v>22</v>
      </c>
      <c r="E2329" s="0" t="s">
        <v>7549</v>
      </c>
      <c r="F2329" s="0" t="s">
        <v>1328</v>
      </c>
      <c r="G2329" s="0" t="s">
        <v>103</v>
      </c>
      <c r="H2329" s="0" t="s">
        <v>103</v>
      </c>
      <c r="I2329" s="0" t="s">
        <v>104</v>
      </c>
      <c r="J2329" s="0" t="s">
        <v>4911</v>
      </c>
      <c r="K2329" s="0" t="s">
        <v>4912</v>
      </c>
      <c r="L2329" s="0" t="s">
        <v>4042</v>
      </c>
      <c r="M2329" s="0" t="s">
        <v>7550</v>
      </c>
      <c r="N2329" s="0" t="s">
        <v>91</v>
      </c>
      <c r="O2329" s="0" t="s">
        <v>3550</v>
      </c>
      <c r="P2329" s="0" t="s">
        <v>3550</v>
      </c>
      <c r="Q2329" s="0" t="s">
        <v>3551</v>
      </c>
      <c r="R2329" s="0" t="s">
        <v>5060</v>
      </c>
      <c r="S2329" s="0" t="s">
        <v>5061</v>
      </c>
      <c r="T2329" s="0" t="s">
        <v>3604</v>
      </c>
      <c r="U2329" s="0" t="s">
        <v>3605</v>
      </c>
      <c r="V2329" s="0" t="s">
        <v>3606</v>
      </c>
      <c r="W2329" s="0" t="s">
        <v>3607</v>
      </c>
      <c r="X2329" s="0" t="s">
        <v>3608</v>
      </c>
      <c r="Y2329" s="0" t="s">
        <v>3605</v>
      </c>
      <c r="Z2329" s="0" t="s">
        <v>7551</v>
      </c>
      <c r="AA2329" s="0" t="s">
        <v>5706</v>
      </c>
      <c r="AB2329" s="0" t="s">
        <v>7552</v>
      </c>
      <c r="AC2329" s="0" t="s">
        <v>19</v>
      </c>
      <c r="AD2329" s="0" t="s">
        <v>61</v>
      </c>
      <c r="AE2329" s="0" t="s">
        <v>19</v>
      </c>
      <c r="AF2329" s="0" t="s">
        <v>22</v>
      </c>
      <c r="AG2329" s="0" t="s">
        <v>22</v>
      </c>
      <c r="AH2329" s="0" t="s">
        <v>5708</v>
      </c>
      <c r="AI2329" s="0" t="s">
        <v>4224</v>
      </c>
      <c r="AJ2329" s="0" t="s">
        <v>22</v>
      </c>
      <c r="AK2329" s="0" t="s">
        <v>22</v>
      </c>
    </row>
    <row customHeight="1" ht="11.25">
      <c r="A2330" s="0" t="s">
        <v>22</v>
      </c>
      <c r="B2330" s="0" t="s">
        <v>48</v>
      </c>
      <c r="C2330" s="0" t="s">
        <v>50</v>
      </c>
      <c r="D2330" s="0" t="s">
        <v>22</v>
      </c>
      <c r="E2330" s="0" t="s">
        <v>7549</v>
      </c>
      <c r="F2330" s="0" t="s">
        <v>1328</v>
      </c>
      <c r="G2330" s="0" t="s">
        <v>103</v>
      </c>
      <c r="H2330" s="0" t="s">
        <v>103</v>
      </c>
      <c r="I2330" s="0" t="s">
        <v>104</v>
      </c>
      <c r="J2330" s="0" t="s">
        <v>4911</v>
      </c>
      <c r="K2330" s="0" t="s">
        <v>4912</v>
      </c>
      <c r="L2330" s="0" t="s">
        <v>4042</v>
      </c>
      <c r="M2330" s="0" t="s">
        <v>7550</v>
      </c>
      <c r="N2330" s="0" t="s">
        <v>132</v>
      </c>
      <c r="O2330" s="0" t="s">
        <v>3550</v>
      </c>
      <c r="P2330" s="0" t="s">
        <v>3550</v>
      </c>
      <c r="Q2330" s="0" t="s">
        <v>3551</v>
      </c>
      <c r="R2330" s="0" t="s">
        <v>5093</v>
      </c>
      <c r="S2330" s="0" t="s">
        <v>5094</v>
      </c>
      <c r="T2330" s="0" t="s">
        <v>3604</v>
      </c>
      <c r="U2330" s="0" t="s">
        <v>3605</v>
      </c>
      <c r="V2330" s="0" t="s">
        <v>3606</v>
      </c>
      <c r="W2330" s="0" t="s">
        <v>3607</v>
      </c>
      <c r="X2330" s="0" t="s">
        <v>3608</v>
      </c>
      <c r="Y2330" s="0" t="s">
        <v>3605</v>
      </c>
      <c r="Z2330" s="0" t="s">
        <v>7551</v>
      </c>
      <c r="AA2330" s="0" t="s">
        <v>5706</v>
      </c>
      <c r="AB2330" s="0" t="s">
        <v>7552</v>
      </c>
      <c r="AC2330" s="0" t="s">
        <v>19</v>
      </c>
      <c r="AD2330" s="0" t="s">
        <v>61</v>
      </c>
      <c r="AE2330" s="0" t="s">
        <v>19</v>
      </c>
      <c r="AF2330" s="0" t="s">
        <v>22</v>
      </c>
      <c r="AG2330" s="0" t="s">
        <v>22</v>
      </c>
      <c r="AH2330" s="0" t="s">
        <v>5708</v>
      </c>
      <c r="AI2330" s="0" t="s">
        <v>4224</v>
      </c>
      <c r="AJ2330" s="0" t="s">
        <v>22</v>
      </c>
      <c r="AK2330" s="0" t="s">
        <v>22</v>
      </c>
    </row>
    <row customHeight="1" ht="11.25">
      <c r="A2331" s="0" t="s">
        <v>22</v>
      </c>
      <c r="B2331" s="0" t="s">
        <v>48</v>
      </c>
      <c r="C2331" s="0" t="s">
        <v>50</v>
      </c>
      <c r="D2331" s="0" t="s">
        <v>22</v>
      </c>
      <c r="E2331" s="0" t="s">
        <v>7549</v>
      </c>
      <c r="F2331" s="0" t="s">
        <v>1328</v>
      </c>
      <c r="G2331" s="0" t="s">
        <v>103</v>
      </c>
      <c r="H2331" s="0" t="s">
        <v>103</v>
      </c>
      <c r="I2331" s="0" t="s">
        <v>104</v>
      </c>
      <c r="J2331" s="0" t="s">
        <v>4911</v>
      </c>
      <c r="K2331" s="0" t="s">
        <v>4912</v>
      </c>
      <c r="L2331" s="0" t="s">
        <v>4042</v>
      </c>
      <c r="M2331" s="0" t="s">
        <v>7550</v>
      </c>
      <c r="N2331" s="0" t="s">
        <v>138</v>
      </c>
      <c r="O2331" s="0" t="s">
        <v>3550</v>
      </c>
      <c r="P2331" s="0" t="s">
        <v>3550</v>
      </c>
      <c r="Q2331" s="0" t="s">
        <v>3551</v>
      </c>
      <c r="R2331" s="0" t="s">
        <v>4891</v>
      </c>
      <c r="S2331" s="0" t="s">
        <v>4892</v>
      </c>
      <c r="T2331" s="0" t="s">
        <v>3604</v>
      </c>
      <c r="U2331" s="0" t="s">
        <v>3605</v>
      </c>
      <c r="V2331" s="0" t="s">
        <v>3606</v>
      </c>
      <c r="W2331" s="0" t="s">
        <v>3607</v>
      </c>
      <c r="X2331" s="0" t="s">
        <v>3608</v>
      </c>
      <c r="Y2331" s="0" t="s">
        <v>3605</v>
      </c>
      <c r="Z2331" s="0" t="s">
        <v>7551</v>
      </c>
      <c r="AA2331" s="0" t="s">
        <v>5706</v>
      </c>
      <c r="AB2331" s="0" t="s">
        <v>7552</v>
      </c>
      <c r="AC2331" s="0" t="s">
        <v>19</v>
      </c>
      <c r="AD2331" s="0" t="s">
        <v>61</v>
      </c>
      <c r="AE2331" s="0" t="s">
        <v>19</v>
      </c>
      <c r="AF2331" s="0" t="s">
        <v>22</v>
      </c>
      <c r="AG2331" s="0" t="s">
        <v>22</v>
      </c>
      <c r="AH2331" s="0" t="s">
        <v>5708</v>
      </c>
      <c r="AI2331" s="0" t="s">
        <v>4224</v>
      </c>
      <c r="AJ2331" s="0" t="s">
        <v>22</v>
      </c>
      <c r="AK2331" s="0" t="s">
        <v>22</v>
      </c>
    </row>
    <row customHeight="1" ht="11.25">
      <c r="A2332" s="0" t="s">
        <v>22</v>
      </c>
      <c r="B2332" s="0" t="s">
        <v>48</v>
      </c>
      <c r="C2332" s="0" t="s">
        <v>50</v>
      </c>
      <c r="D2332" s="0" t="s">
        <v>22</v>
      </c>
      <c r="E2332" s="0" t="s">
        <v>7549</v>
      </c>
      <c r="F2332" s="0" t="s">
        <v>1328</v>
      </c>
      <c r="G2332" s="0" t="s">
        <v>103</v>
      </c>
      <c r="H2332" s="0" t="s">
        <v>103</v>
      </c>
      <c r="I2332" s="0" t="s">
        <v>104</v>
      </c>
      <c r="J2332" s="0" t="s">
        <v>4911</v>
      </c>
      <c r="K2332" s="0" t="s">
        <v>4912</v>
      </c>
      <c r="L2332" s="0" t="s">
        <v>4042</v>
      </c>
      <c r="M2332" s="0" t="s">
        <v>7550</v>
      </c>
      <c r="N2332" s="0" t="s">
        <v>135</v>
      </c>
      <c r="O2332" s="0" t="s">
        <v>3550</v>
      </c>
      <c r="P2332" s="0" t="s">
        <v>3550</v>
      </c>
      <c r="Q2332" s="0" t="s">
        <v>3551</v>
      </c>
      <c r="R2332" s="0" t="s">
        <v>5097</v>
      </c>
      <c r="S2332" s="0" t="s">
        <v>5098</v>
      </c>
      <c r="T2332" s="0" t="s">
        <v>3604</v>
      </c>
      <c r="U2332" s="0" t="s">
        <v>3605</v>
      </c>
      <c r="V2332" s="0" t="s">
        <v>3606</v>
      </c>
      <c r="W2332" s="0" t="s">
        <v>3607</v>
      </c>
      <c r="X2332" s="0" t="s">
        <v>3608</v>
      </c>
      <c r="Y2332" s="0" t="s">
        <v>3605</v>
      </c>
      <c r="Z2332" s="0" t="s">
        <v>7551</v>
      </c>
      <c r="AA2332" s="0" t="s">
        <v>5706</v>
      </c>
      <c r="AB2332" s="0" t="s">
        <v>7552</v>
      </c>
      <c r="AC2332" s="0" t="s">
        <v>19</v>
      </c>
      <c r="AD2332" s="0" t="s">
        <v>61</v>
      </c>
      <c r="AE2332" s="0" t="s">
        <v>19</v>
      </c>
      <c r="AF2332" s="0" t="s">
        <v>22</v>
      </c>
      <c r="AG2332" s="0" t="s">
        <v>22</v>
      </c>
      <c r="AH2332" s="0" t="s">
        <v>5708</v>
      </c>
      <c r="AI2332" s="0" t="s">
        <v>4224</v>
      </c>
      <c r="AJ2332" s="0" t="s">
        <v>22</v>
      </c>
      <c r="AK2332" s="0" t="s">
        <v>22</v>
      </c>
    </row>
    <row customHeight="1" ht="11.25">
      <c r="A2333" s="0" t="s">
        <v>22</v>
      </c>
      <c r="B2333" s="0" t="s">
        <v>48</v>
      </c>
      <c r="C2333" s="0" t="s">
        <v>50</v>
      </c>
      <c r="D2333" s="0" t="s">
        <v>22</v>
      </c>
      <c r="E2333" s="0" t="s">
        <v>7549</v>
      </c>
      <c r="F2333" s="0" t="s">
        <v>1328</v>
      </c>
      <c r="G2333" s="0" t="s">
        <v>103</v>
      </c>
      <c r="H2333" s="0" t="s">
        <v>103</v>
      </c>
      <c r="I2333" s="0" t="s">
        <v>104</v>
      </c>
      <c r="J2333" s="0" t="s">
        <v>4911</v>
      </c>
      <c r="K2333" s="0" t="s">
        <v>4912</v>
      </c>
      <c r="L2333" s="0" t="s">
        <v>4042</v>
      </c>
      <c r="M2333" s="0" t="s">
        <v>7550</v>
      </c>
      <c r="N2333" s="0" t="s">
        <v>127</v>
      </c>
      <c r="O2333" s="0" t="s">
        <v>3550</v>
      </c>
      <c r="P2333" s="0" t="s">
        <v>3550</v>
      </c>
      <c r="Q2333" s="0" t="s">
        <v>3551</v>
      </c>
      <c r="R2333" s="0" t="s">
        <v>4964</v>
      </c>
      <c r="S2333" s="0" t="s">
        <v>4965</v>
      </c>
      <c r="T2333" s="0" t="s">
        <v>3604</v>
      </c>
      <c r="U2333" s="0" t="s">
        <v>3605</v>
      </c>
      <c r="V2333" s="0" t="s">
        <v>3606</v>
      </c>
      <c r="W2333" s="0" t="s">
        <v>3607</v>
      </c>
      <c r="X2333" s="0" t="s">
        <v>3608</v>
      </c>
      <c r="Y2333" s="0" t="s">
        <v>3605</v>
      </c>
      <c r="Z2333" s="0" t="s">
        <v>7551</v>
      </c>
      <c r="AA2333" s="0" t="s">
        <v>5706</v>
      </c>
      <c r="AB2333" s="0" t="s">
        <v>7552</v>
      </c>
      <c r="AC2333" s="0" t="s">
        <v>19</v>
      </c>
      <c r="AD2333" s="0" t="s">
        <v>61</v>
      </c>
      <c r="AE2333" s="0" t="s">
        <v>19</v>
      </c>
      <c r="AF2333" s="0" t="s">
        <v>22</v>
      </c>
      <c r="AG2333" s="0" t="s">
        <v>22</v>
      </c>
      <c r="AH2333" s="0" t="s">
        <v>5708</v>
      </c>
      <c r="AI2333" s="0" t="s">
        <v>4224</v>
      </c>
      <c r="AJ2333" s="0" t="s">
        <v>22</v>
      </c>
      <c r="AK2333" s="0" t="s">
        <v>22</v>
      </c>
    </row>
    <row customHeight="1" ht="11.25">
      <c r="A2334" s="0" t="s">
        <v>22</v>
      </c>
      <c r="B2334" s="0" t="s">
        <v>48</v>
      </c>
      <c r="C2334" s="0" t="s">
        <v>50</v>
      </c>
      <c r="D2334" s="0" t="s">
        <v>22</v>
      </c>
      <c r="E2334" s="0" t="s">
        <v>7549</v>
      </c>
      <c r="F2334" s="0" t="s">
        <v>1328</v>
      </c>
      <c r="G2334" s="0" t="s">
        <v>103</v>
      </c>
      <c r="H2334" s="0" t="s">
        <v>103</v>
      </c>
      <c r="I2334" s="0" t="s">
        <v>104</v>
      </c>
      <c r="J2334" s="0" t="s">
        <v>4911</v>
      </c>
      <c r="K2334" s="0" t="s">
        <v>4912</v>
      </c>
      <c r="L2334" s="0" t="s">
        <v>4042</v>
      </c>
      <c r="M2334" s="0" t="s">
        <v>7550</v>
      </c>
      <c r="N2334" s="0" t="s">
        <v>131</v>
      </c>
      <c r="O2334" s="0" t="s">
        <v>3550</v>
      </c>
      <c r="P2334" s="0" t="s">
        <v>3550</v>
      </c>
      <c r="Q2334" s="0" t="s">
        <v>3551</v>
      </c>
      <c r="R2334" s="0" t="s">
        <v>4961</v>
      </c>
      <c r="S2334" s="0" t="s">
        <v>4962</v>
      </c>
      <c r="T2334" s="0" t="s">
        <v>3604</v>
      </c>
      <c r="U2334" s="0" t="s">
        <v>3605</v>
      </c>
      <c r="V2334" s="0" t="s">
        <v>3606</v>
      </c>
      <c r="W2334" s="0" t="s">
        <v>3607</v>
      </c>
      <c r="X2334" s="0" t="s">
        <v>3608</v>
      </c>
      <c r="Y2334" s="0" t="s">
        <v>3605</v>
      </c>
      <c r="Z2334" s="0" t="s">
        <v>7551</v>
      </c>
      <c r="AA2334" s="0" t="s">
        <v>5706</v>
      </c>
      <c r="AB2334" s="0" t="s">
        <v>7552</v>
      </c>
      <c r="AC2334" s="0" t="s">
        <v>19</v>
      </c>
      <c r="AD2334" s="0" t="s">
        <v>61</v>
      </c>
      <c r="AE2334" s="0" t="s">
        <v>19</v>
      </c>
      <c r="AF2334" s="0" t="s">
        <v>22</v>
      </c>
      <c r="AG2334" s="0" t="s">
        <v>22</v>
      </c>
      <c r="AH2334" s="0" t="s">
        <v>5708</v>
      </c>
      <c r="AI2334" s="0" t="s">
        <v>4224</v>
      </c>
      <c r="AJ2334" s="0" t="s">
        <v>22</v>
      </c>
      <c r="AK2334" s="0" t="s">
        <v>22</v>
      </c>
    </row>
    <row customHeight="1" ht="11.25">
      <c r="A2335" s="0" t="s">
        <v>22</v>
      </c>
      <c r="B2335" s="0" t="s">
        <v>48</v>
      </c>
      <c r="C2335" s="0" t="s">
        <v>50</v>
      </c>
      <c r="D2335" s="0" t="s">
        <v>22</v>
      </c>
      <c r="E2335" s="0" t="s">
        <v>7549</v>
      </c>
      <c r="F2335" s="0" t="s">
        <v>1328</v>
      </c>
      <c r="G2335" s="0" t="s">
        <v>103</v>
      </c>
      <c r="H2335" s="0" t="s">
        <v>103</v>
      </c>
      <c r="I2335" s="0" t="s">
        <v>104</v>
      </c>
      <c r="J2335" s="0" t="s">
        <v>4911</v>
      </c>
      <c r="K2335" s="0" t="s">
        <v>4912</v>
      </c>
      <c r="L2335" s="0" t="s">
        <v>4042</v>
      </c>
      <c r="M2335" s="0" t="s">
        <v>7550</v>
      </c>
      <c r="N2335" s="0" t="s">
        <v>92</v>
      </c>
      <c r="O2335" s="0" t="s">
        <v>3550</v>
      </c>
      <c r="P2335" s="0" t="s">
        <v>3550</v>
      </c>
      <c r="Q2335" s="0" t="s">
        <v>3551</v>
      </c>
      <c r="R2335" s="0" t="s">
        <v>5065</v>
      </c>
      <c r="S2335" s="0" t="s">
        <v>5066</v>
      </c>
      <c r="T2335" s="0" t="s">
        <v>3604</v>
      </c>
      <c r="U2335" s="0" t="s">
        <v>3605</v>
      </c>
      <c r="V2335" s="0" t="s">
        <v>3606</v>
      </c>
      <c r="W2335" s="0" t="s">
        <v>3607</v>
      </c>
      <c r="X2335" s="0" t="s">
        <v>3608</v>
      </c>
      <c r="Y2335" s="0" t="s">
        <v>3605</v>
      </c>
      <c r="Z2335" s="0" t="s">
        <v>7551</v>
      </c>
      <c r="AA2335" s="0" t="s">
        <v>5706</v>
      </c>
      <c r="AB2335" s="0" t="s">
        <v>7552</v>
      </c>
      <c r="AC2335" s="0" t="s">
        <v>19</v>
      </c>
      <c r="AD2335" s="0" t="s">
        <v>61</v>
      </c>
      <c r="AE2335" s="0" t="s">
        <v>19</v>
      </c>
      <c r="AF2335" s="0" t="s">
        <v>22</v>
      </c>
      <c r="AG2335" s="0" t="s">
        <v>22</v>
      </c>
      <c r="AH2335" s="0" t="s">
        <v>5708</v>
      </c>
      <c r="AI2335" s="0" t="s">
        <v>4224</v>
      </c>
      <c r="AJ2335" s="0" t="s">
        <v>22</v>
      </c>
      <c r="AK2335" s="0" t="s">
        <v>22</v>
      </c>
    </row>
    <row customHeight="1" ht="11.25">
      <c r="A2336" s="0" t="s">
        <v>22</v>
      </c>
      <c r="B2336" s="0" t="s">
        <v>48</v>
      </c>
      <c r="C2336" s="0" t="s">
        <v>50</v>
      </c>
      <c r="D2336" s="0" t="s">
        <v>22</v>
      </c>
      <c r="E2336" s="0" t="s">
        <v>7549</v>
      </c>
      <c r="F2336" s="0" t="s">
        <v>1328</v>
      </c>
      <c r="G2336" s="0" t="s">
        <v>103</v>
      </c>
      <c r="H2336" s="0" t="s">
        <v>103</v>
      </c>
      <c r="I2336" s="0" t="s">
        <v>104</v>
      </c>
      <c r="J2336" s="0" t="s">
        <v>4911</v>
      </c>
      <c r="K2336" s="0" t="s">
        <v>4912</v>
      </c>
      <c r="L2336" s="0" t="s">
        <v>4042</v>
      </c>
      <c r="M2336" s="0" t="s">
        <v>7550</v>
      </c>
      <c r="N2336" s="0" t="s">
        <v>89</v>
      </c>
      <c r="O2336" s="0" t="s">
        <v>3550</v>
      </c>
      <c r="P2336" s="0" t="s">
        <v>3550</v>
      </c>
      <c r="Q2336" s="0" t="s">
        <v>3551</v>
      </c>
      <c r="R2336" s="0" t="s">
        <v>5105</v>
      </c>
      <c r="S2336" s="0" t="s">
        <v>5106</v>
      </c>
      <c r="T2336" s="0" t="s">
        <v>3604</v>
      </c>
      <c r="U2336" s="0" t="s">
        <v>3605</v>
      </c>
      <c r="V2336" s="0" t="s">
        <v>3606</v>
      </c>
      <c r="W2336" s="0" t="s">
        <v>3607</v>
      </c>
      <c r="X2336" s="0" t="s">
        <v>3608</v>
      </c>
      <c r="Y2336" s="0" t="s">
        <v>3605</v>
      </c>
      <c r="Z2336" s="0" t="s">
        <v>7551</v>
      </c>
      <c r="AA2336" s="0" t="s">
        <v>5706</v>
      </c>
      <c r="AB2336" s="0" t="s">
        <v>7552</v>
      </c>
      <c r="AC2336" s="0" t="s">
        <v>19</v>
      </c>
      <c r="AD2336" s="0" t="s">
        <v>61</v>
      </c>
      <c r="AE2336" s="0" t="s">
        <v>19</v>
      </c>
      <c r="AF2336" s="0" t="s">
        <v>22</v>
      </c>
      <c r="AG2336" s="0" t="s">
        <v>22</v>
      </c>
      <c r="AH2336" s="0" t="s">
        <v>5708</v>
      </c>
      <c r="AI2336" s="0" t="s">
        <v>4224</v>
      </c>
      <c r="AJ2336" s="0" t="s">
        <v>22</v>
      </c>
      <c r="AK2336" s="0" t="s">
        <v>22</v>
      </c>
    </row>
    <row customHeight="1" ht="11.25">
      <c r="A2337" s="0" t="s">
        <v>22</v>
      </c>
      <c r="B2337" s="0" t="s">
        <v>48</v>
      </c>
      <c r="C2337" s="0" t="s">
        <v>50</v>
      </c>
      <c r="D2337" s="0" t="s">
        <v>22</v>
      </c>
      <c r="E2337" s="0" t="s">
        <v>7549</v>
      </c>
      <c r="F2337" s="0" t="s">
        <v>1328</v>
      </c>
      <c r="G2337" s="0" t="s">
        <v>103</v>
      </c>
      <c r="H2337" s="0" t="s">
        <v>103</v>
      </c>
      <c r="I2337" s="0" t="s">
        <v>104</v>
      </c>
      <c r="J2337" s="0" t="s">
        <v>4911</v>
      </c>
      <c r="K2337" s="0" t="s">
        <v>4912</v>
      </c>
      <c r="L2337" s="0" t="s">
        <v>4042</v>
      </c>
      <c r="M2337" s="0" t="s">
        <v>7550</v>
      </c>
      <c r="N2337" s="0" t="s">
        <v>90</v>
      </c>
      <c r="O2337" s="0" t="s">
        <v>3550</v>
      </c>
      <c r="P2337" s="0" t="s">
        <v>3550</v>
      </c>
      <c r="Q2337" s="0" t="s">
        <v>3551</v>
      </c>
      <c r="R2337" s="0" t="s">
        <v>5109</v>
      </c>
      <c r="S2337" s="0" t="s">
        <v>5110</v>
      </c>
      <c r="T2337" s="0" t="s">
        <v>3604</v>
      </c>
      <c r="U2337" s="0" t="s">
        <v>3605</v>
      </c>
      <c r="V2337" s="0" t="s">
        <v>3606</v>
      </c>
      <c r="W2337" s="0" t="s">
        <v>3607</v>
      </c>
      <c r="X2337" s="0" t="s">
        <v>3608</v>
      </c>
      <c r="Y2337" s="0" t="s">
        <v>3605</v>
      </c>
      <c r="Z2337" s="0" t="s">
        <v>7551</v>
      </c>
      <c r="AA2337" s="0" t="s">
        <v>5706</v>
      </c>
      <c r="AB2337" s="0" t="s">
        <v>7552</v>
      </c>
      <c r="AC2337" s="0" t="s">
        <v>19</v>
      </c>
      <c r="AD2337" s="0" t="s">
        <v>61</v>
      </c>
      <c r="AE2337" s="0" t="s">
        <v>19</v>
      </c>
      <c r="AF2337" s="0" t="s">
        <v>22</v>
      </c>
      <c r="AG2337" s="0" t="s">
        <v>22</v>
      </c>
      <c r="AH2337" s="0" t="s">
        <v>5708</v>
      </c>
      <c r="AI2337" s="0" t="s">
        <v>4224</v>
      </c>
      <c r="AJ2337" s="0" t="s">
        <v>22</v>
      </c>
      <c r="AK2337" s="0" t="s">
        <v>22</v>
      </c>
    </row>
    <row customHeight="1" ht="11.25">
      <c r="A2338" s="0" t="s">
        <v>22</v>
      </c>
      <c r="B2338" s="0" t="s">
        <v>48</v>
      </c>
      <c r="C2338" s="0" t="s">
        <v>50</v>
      </c>
      <c r="D2338" s="0" t="s">
        <v>22</v>
      </c>
      <c r="E2338" s="0" t="s">
        <v>7549</v>
      </c>
      <c r="F2338" s="0" t="s">
        <v>1328</v>
      </c>
      <c r="G2338" s="0" t="s">
        <v>103</v>
      </c>
      <c r="H2338" s="0" t="s">
        <v>103</v>
      </c>
      <c r="I2338" s="0" t="s">
        <v>104</v>
      </c>
      <c r="J2338" s="0" t="s">
        <v>4911</v>
      </c>
      <c r="K2338" s="0" t="s">
        <v>4912</v>
      </c>
      <c r="L2338" s="0" t="s">
        <v>4042</v>
      </c>
      <c r="M2338" s="0" t="s">
        <v>7550</v>
      </c>
      <c r="N2338" s="0" t="s">
        <v>157</v>
      </c>
      <c r="O2338" s="0" t="s">
        <v>3550</v>
      </c>
      <c r="P2338" s="0" t="s">
        <v>3550</v>
      </c>
      <c r="Q2338" s="0" t="s">
        <v>3551</v>
      </c>
      <c r="R2338" s="0" t="s">
        <v>5081</v>
      </c>
      <c r="S2338" s="0" t="s">
        <v>5082</v>
      </c>
      <c r="T2338" s="0" t="s">
        <v>3604</v>
      </c>
      <c r="U2338" s="0" t="s">
        <v>3605</v>
      </c>
      <c r="V2338" s="0" t="s">
        <v>3606</v>
      </c>
      <c r="W2338" s="0" t="s">
        <v>3607</v>
      </c>
      <c r="X2338" s="0" t="s">
        <v>3608</v>
      </c>
      <c r="Y2338" s="0" t="s">
        <v>3605</v>
      </c>
      <c r="Z2338" s="0" t="s">
        <v>7551</v>
      </c>
      <c r="AA2338" s="0" t="s">
        <v>5706</v>
      </c>
      <c r="AB2338" s="0" t="s">
        <v>7552</v>
      </c>
      <c r="AC2338" s="0" t="s">
        <v>19</v>
      </c>
      <c r="AD2338" s="0" t="s">
        <v>61</v>
      </c>
      <c r="AE2338" s="0" t="s">
        <v>19</v>
      </c>
      <c r="AF2338" s="0" t="s">
        <v>22</v>
      </c>
      <c r="AG2338" s="0" t="s">
        <v>22</v>
      </c>
      <c r="AH2338" s="0" t="s">
        <v>5708</v>
      </c>
      <c r="AI2338" s="0" t="s">
        <v>4224</v>
      </c>
      <c r="AJ2338" s="0" t="s">
        <v>22</v>
      </c>
      <c r="AK2338" s="0" t="s">
        <v>22</v>
      </c>
    </row>
    <row customHeight="1" ht="11.25">
      <c r="A2339" s="0" t="s">
        <v>22</v>
      </c>
      <c r="B2339" s="0" t="s">
        <v>48</v>
      </c>
      <c r="C2339" s="0" t="s">
        <v>50</v>
      </c>
      <c r="D2339" s="0" t="s">
        <v>22</v>
      </c>
      <c r="E2339" s="0" t="s">
        <v>7549</v>
      </c>
      <c r="F2339" s="0" t="s">
        <v>1328</v>
      </c>
      <c r="G2339" s="0" t="s">
        <v>103</v>
      </c>
      <c r="H2339" s="0" t="s">
        <v>103</v>
      </c>
      <c r="I2339" s="0" t="s">
        <v>104</v>
      </c>
      <c r="J2339" s="0" t="s">
        <v>4911</v>
      </c>
      <c r="K2339" s="0" t="s">
        <v>4912</v>
      </c>
      <c r="L2339" s="0" t="s">
        <v>4042</v>
      </c>
      <c r="M2339" s="0" t="s">
        <v>7550</v>
      </c>
      <c r="N2339" s="0" t="s">
        <v>117</v>
      </c>
      <c r="O2339" s="0" t="s">
        <v>3550</v>
      </c>
      <c r="P2339" s="0" t="s">
        <v>3550</v>
      </c>
      <c r="Q2339" s="0" t="s">
        <v>3551</v>
      </c>
      <c r="R2339" s="0" t="s">
        <v>5067</v>
      </c>
      <c r="S2339" s="0" t="s">
        <v>5068</v>
      </c>
      <c r="T2339" s="0" t="s">
        <v>3604</v>
      </c>
      <c r="U2339" s="0" t="s">
        <v>3605</v>
      </c>
      <c r="V2339" s="0" t="s">
        <v>3606</v>
      </c>
      <c r="W2339" s="0" t="s">
        <v>3607</v>
      </c>
      <c r="X2339" s="0" t="s">
        <v>3608</v>
      </c>
      <c r="Y2339" s="0" t="s">
        <v>3605</v>
      </c>
      <c r="Z2339" s="0" t="s">
        <v>7551</v>
      </c>
      <c r="AA2339" s="0" t="s">
        <v>5706</v>
      </c>
      <c r="AB2339" s="0" t="s">
        <v>7552</v>
      </c>
      <c r="AC2339" s="0" t="s">
        <v>19</v>
      </c>
      <c r="AD2339" s="0" t="s">
        <v>61</v>
      </c>
      <c r="AE2339" s="0" t="s">
        <v>19</v>
      </c>
      <c r="AF2339" s="0" t="s">
        <v>22</v>
      </c>
      <c r="AG2339" s="0" t="s">
        <v>22</v>
      </c>
      <c r="AH2339" s="0" t="s">
        <v>5708</v>
      </c>
      <c r="AI2339" s="0" t="s">
        <v>4224</v>
      </c>
      <c r="AJ2339" s="0" t="s">
        <v>22</v>
      </c>
      <c r="AK2339" s="0" t="s">
        <v>22</v>
      </c>
    </row>
    <row customHeight="1" ht="11.25">
      <c r="A2340" s="0" t="s">
        <v>22</v>
      </c>
      <c r="B2340" s="0" t="s">
        <v>48</v>
      </c>
      <c r="C2340" s="0" t="s">
        <v>50</v>
      </c>
      <c r="D2340" s="0" t="s">
        <v>22</v>
      </c>
      <c r="E2340" s="0" t="s">
        <v>7549</v>
      </c>
      <c r="F2340" s="0" t="s">
        <v>1328</v>
      </c>
      <c r="G2340" s="0" t="s">
        <v>103</v>
      </c>
      <c r="H2340" s="0" t="s">
        <v>103</v>
      </c>
      <c r="I2340" s="0" t="s">
        <v>104</v>
      </c>
      <c r="J2340" s="0" t="s">
        <v>4911</v>
      </c>
      <c r="K2340" s="0" t="s">
        <v>4912</v>
      </c>
      <c r="L2340" s="0" t="s">
        <v>4042</v>
      </c>
      <c r="M2340" s="0" t="s">
        <v>7550</v>
      </c>
      <c r="N2340" s="0" t="s">
        <v>101</v>
      </c>
      <c r="O2340" s="0" t="s">
        <v>3550</v>
      </c>
      <c r="P2340" s="0" t="s">
        <v>3550</v>
      </c>
      <c r="Q2340" s="0" t="s">
        <v>3551</v>
      </c>
      <c r="R2340" s="0" t="s">
        <v>5085</v>
      </c>
      <c r="S2340" s="0" t="s">
        <v>5086</v>
      </c>
      <c r="T2340" s="0" t="s">
        <v>3604</v>
      </c>
      <c r="U2340" s="0" t="s">
        <v>3605</v>
      </c>
      <c r="V2340" s="0" t="s">
        <v>3606</v>
      </c>
      <c r="W2340" s="0" t="s">
        <v>3607</v>
      </c>
      <c r="X2340" s="0" t="s">
        <v>3608</v>
      </c>
      <c r="Y2340" s="0" t="s">
        <v>3605</v>
      </c>
      <c r="Z2340" s="0" t="s">
        <v>7551</v>
      </c>
      <c r="AA2340" s="0" t="s">
        <v>5706</v>
      </c>
      <c r="AB2340" s="0" t="s">
        <v>7552</v>
      </c>
      <c r="AC2340" s="0" t="s">
        <v>19</v>
      </c>
      <c r="AD2340" s="0" t="s">
        <v>61</v>
      </c>
      <c r="AE2340" s="0" t="s">
        <v>19</v>
      </c>
      <c r="AF2340" s="0" t="s">
        <v>22</v>
      </c>
      <c r="AG2340" s="0" t="s">
        <v>22</v>
      </c>
      <c r="AH2340" s="0" t="s">
        <v>5708</v>
      </c>
      <c r="AI2340" s="0" t="s">
        <v>4224</v>
      </c>
      <c r="AJ2340" s="0" t="s">
        <v>22</v>
      </c>
      <c r="AK2340" s="0" t="s">
        <v>22</v>
      </c>
    </row>
    <row customHeight="1" ht="11.25">
      <c r="A2341" s="0" t="s">
        <v>22</v>
      </c>
      <c r="B2341" s="0" t="s">
        <v>48</v>
      </c>
      <c r="C2341" s="0" t="s">
        <v>50</v>
      </c>
      <c r="D2341" s="0" t="s">
        <v>22</v>
      </c>
      <c r="E2341" s="0" t="s">
        <v>7549</v>
      </c>
      <c r="F2341" s="0" t="s">
        <v>1328</v>
      </c>
      <c r="G2341" s="0" t="s">
        <v>103</v>
      </c>
      <c r="H2341" s="0" t="s">
        <v>103</v>
      </c>
      <c r="I2341" s="0" t="s">
        <v>104</v>
      </c>
      <c r="J2341" s="0" t="s">
        <v>4911</v>
      </c>
      <c r="K2341" s="0" t="s">
        <v>4912</v>
      </c>
      <c r="L2341" s="0" t="s">
        <v>4042</v>
      </c>
      <c r="M2341" s="0" t="s">
        <v>7550</v>
      </c>
      <c r="N2341" s="0" t="s">
        <v>150</v>
      </c>
      <c r="O2341" s="0" t="s">
        <v>3550</v>
      </c>
      <c r="P2341" s="0" t="s">
        <v>3550</v>
      </c>
      <c r="Q2341" s="0" t="s">
        <v>3551</v>
      </c>
      <c r="R2341" s="0" t="s">
        <v>5099</v>
      </c>
      <c r="S2341" s="0" t="s">
        <v>5100</v>
      </c>
      <c r="T2341" s="0" t="s">
        <v>3604</v>
      </c>
      <c r="U2341" s="0" t="s">
        <v>3605</v>
      </c>
      <c r="V2341" s="0" t="s">
        <v>3606</v>
      </c>
      <c r="W2341" s="0" t="s">
        <v>3607</v>
      </c>
      <c r="X2341" s="0" t="s">
        <v>3608</v>
      </c>
      <c r="Y2341" s="0" t="s">
        <v>3605</v>
      </c>
      <c r="Z2341" s="0" t="s">
        <v>7551</v>
      </c>
      <c r="AA2341" s="0" t="s">
        <v>5706</v>
      </c>
      <c r="AB2341" s="0" t="s">
        <v>7552</v>
      </c>
      <c r="AC2341" s="0" t="s">
        <v>19</v>
      </c>
      <c r="AD2341" s="0" t="s">
        <v>61</v>
      </c>
      <c r="AE2341" s="0" t="s">
        <v>19</v>
      </c>
      <c r="AF2341" s="0" t="s">
        <v>22</v>
      </c>
      <c r="AG2341" s="0" t="s">
        <v>22</v>
      </c>
      <c r="AH2341" s="0" t="s">
        <v>5708</v>
      </c>
      <c r="AI2341" s="0" t="s">
        <v>4224</v>
      </c>
      <c r="AJ2341" s="0" t="s">
        <v>22</v>
      </c>
      <c r="AK2341" s="0" t="s">
        <v>22</v>
      </c>
    </row>
    <row customHeight="1" ht="11.25">
      <c r="A2342" s="0" t="s">
        <v>22</v>
      </c>
      <c r="B2342" s="0" t="s">
        <v>48</v>
      </c>
      <c r="C2342" s="0" t="s">
        <v>50</v>
      </c>
      <c r="D2342" s="0" t="s">
        <v>22</v>
      </c>
      <c r="E2342" s="0" t="s">
        <v>7549</v>
      </c>
      <c r="F2342" s="0" t="s">
        <v>1328</v>
      </c>
      <c r="G2342" s="0" t="s">
        <v>103</v>
      </c>
      <c r="H2342" s="0" t="s">
        <v>103</v>
      </c>
      <c r="I2342" s="0" t="s">
        <v>104</v>
      </c>
      <c r="J2342" s="0" t="s">
        <v>4911</v>
      </c>
      <c r="K2342" s="0" t="s">
        <v>4912</v>
      </c>
      <c r="L2342" s="0" t="s">
        <v>4042</v>
      </c>
      <c r="M2342" s="0" t="s">
        <v>7550</v>
      </c>
      <c r="N2342" s="0" t="s">
        <v>144</v>
      </c>
      <c r="O2342" s="0" t="s">
        <v>3550</v>
      </c>
      <c r="P2342" s="0" t="s">
        <v>3550</v>
      </c>
      <c r="Q2342" s="0" t="s">
        <v>3551</v>
      </c>
      <c r="R2342" s="0" t="s">
        <v>5125</v>
      </c>
      <c r="S2342" s="0" t="s">
        <v>5126</v>
      </c>
      <c r="T2342" s="0" t="s">
        <v>3604</v>
      </c>
      <c r="U2342" s="0" t="s">
        <v>3605</v>
      </c>
      <c r="V2342" s="0" t="s">
        <v>3606</v>
      </c>
      <c r="W2342" s="0" t="s">
        <v>3607</v>
      </c>
      <c r="X2342" s="0" t="s">
        <v>3608</v>
      </c>
      <c r="Y2342" s="0" t="s">
        <v>3605</v>
      </c>
      <c r="Z2342" s="0" t="s">
        <v>7551</v>
      </c>
      <c r="AA2342" s="0" t="s">
        <v>5706</v>
      </c>
      <c r="AB2342" s="0" t="s">
        <v>7552</v>
      </c>
      <c r="AC2342" s="0" t="s">
        <v>19</v>
      </c>
      <c r="AD2342" s="0" t="s">
        <v>61</v>
      </c>
      <c r="AE2342" s="0" t="s">
        <v>19</v>
      </c>
      <c r="AF2342" s="0" t="s">
        <v>22</v>
      </c>
      <c r="AG2342" s="0" t="s">
        <v>22</v>
      </c>
      <c r="AH2342" s="0" t="s">
        <v>5708</v>
      </c>
      <c r="AI2342" s="0" t="s">
        <v>4224</v>
      </c>
      <c r="AJ2342" s="0" t="s">
        <v>22</v>
      </c>
      <c r="AK2342" s="0" t="s">
        <v>22</v>
      </c>
    </row>
    <row customHeight="1" ht="11.25">
      <c r="A2343" s="0" t="s">
        <v>22</v>
      </c>
      <c r="B2343" s="0" t="s">
        <v>48</v>
      </c>
      <c r="C2343" s="0" t="s">
        <v>50</v>
      </c>
      <c r="D2343" s="0" t="s">
        <v>22</v>
      </c>
      <c r="E2343" s="0" t="s">
        <v>7549</v>
      </c>
      <c r="F2343" s="0" t="s">
        <v>1328</v>
      </c>
      <c r="G2343" s="0" t="s">
        <v>103</v>
      </c>
      <c r="H2343" s="0" t="s">
        <v>103</v>
      </c>
      <c r="I2343" s="0" t="s">
        <v>104</v>
      </c>
      <c r="J2343" s="0" t="s">
        <v>4911</v>
      </c>
      <c r="K2343" s="0" t="s">
        <v>4912</v>
      </c>
      <c r="L2343" s="0" t="s">
        <v>4042</v>
      </c>
      <c r="M2343" s="0" t="s">
        <v>7550</v>
      </c>
      <c r="N2343" s="0" t="s">
        <v>121</v>
      </c>
      <c r="O2343" s="0" t="s">
        <v>3550</v>
      </c>
      <c r="P2343" s="0" t="s">
        <v>3550</v>
      </c>
      <c r="Q2343" s="0" t="s">
        <v>3551</v>
      </c>
      <c r="R2343" s="0" t="s">
        <v>4968</v>
      </c>
      <c r="S2343" s="0" t="s">
        <v>4969</v>
      </c>
      <c r="T2343" s="0" t="s">
        <v>3604</v>
      </c>
      <c r="U2343" s="0" t="s">
        <v>3605</v>
      </c>
      <c r="V2343" s="0" t="s">
        <v>3606</v>
      </c>
      <c r="W2343" s="0" t="s">
        <v>3607</v>
      </c>
      <c r="X2343" s="0" t="s">
        <v>3608</v>
      </c>
      <c r="Y2343" s="0" t="s">
        <v>3605</v>
      </c>
      <c r="Z2343" s="0" t="s">
        <v>7551</v>
      </c>
      <c r="AA2343" s="0" t="s">
        <v>5706</v>
      </c>
      <c r="AB2343" s="0" t="s">
        <v>7552</v>
      </c>
      <c r="AC2343" s="0" t="s">
        <v>19</v>
      </c>
      <c r="AD2343" s="0" t="s">
        <v>61</v>
      </c>
      <c r="AE2343" s="0" t="s">
        <v>19</v>
      </c>
      <c r="AF2343" s="0" t="s">
        <v>22</v>
      </c>
      <c r="AG2343" s="0" t="s">
        <v>22</v>
      </c>
      <c r="AH2343" s="0" t="s">
        <v>5708</v>
      </c>
      <c r="AI2343" s="0" t="s">
        <v>4224</v>
      </c>
      <c r="AJ2343" s="0" t="s">
        <v>22</v>
      </c>
      <c r="AK2343" s="0" t="s">
        <v>22</v>
      </c>
    </row>
    <row customHeight="1" ht="11.25">
      <c r="A2344" s="0" t="s">
        <v>22</v>
      </c>
      <c r="B2344" s="0" t="s">
        <v>48</v>
      </c>
      <c r="C2344" s="0" t="s">
        <v>50</v>
      </c>
      <c r="D2344" s="0" t="s">
        <v>22</v>
      </c>
      <c r="E2344" s="0" t="s">
        <v>7549</v>
      </c>
      <c r="F2344" s="0" t="s">
        <v>1328</v>
      </c>
      <c r="G2344" s="0" t="s">
        <v>103</v>
      </c>
      <c r="H2344" s="0" t="s">
        <v>103</v>
      </c>
      <c r="I2344" s="0" t="s">
        <v>104</v>
      </c>
      <c r="J2344" s="0" t="s">
        <v>4911</v>
      </c>
      <c r="K2344" s="0" t="s">
        <v>4912</v>
      </c>
      <c r="L2344" s="0" t="s">
        <v>4042</v>
      </c>
      <c r="M2344" s="0" t="s">
        <v>7550</v>
      </c>
      <c r="N2344" s="0" t="s">
        <v>124</v>
      </c>
      <c r="O2344" s="0" t="s">
        <v>3550</v>
      </c>
      <c r="P2344" s="0" t="s">
        <v>3550</v>
      </c>
      <c r="Q2344" s="0" t="s">
        <v>3551</v>
      </c>
      <c r="R2344" s="0" t="s">
        <v>4974</v>
      </c>
      <c r="S2344" s="0" t="s">
        <v>4975</v>
      </c>
      <c r="T2344" s="0" t="s">
        <v>3604</v>
      </c>
      <c r="U2344" s="0" t="s">
        <v>3605</v>
      </c>
      <c r="V2344" s="0" t="s">
        <v>3606</v>
      </c>
      <c r="W2344" s="0" t="s">
        <v>3607</v>
      </c>
      <c r="X2344" s="0" t="s">
        <v>3608</v>
      </c>
      <c r="Y2344" s="0" t="s">
        <v>3605</v>
      </c>
      <c r="Z2344" s="0" t="s">
        <v>7551</v>
      </c>
      <c r="AA2344" s="0" t="s">
        <v>5706</v>
      </c>
      <c r="AB2344" s="0" t="s">
        <v>7552</v>
      </c>
      <c r="AC2344" s="0" t="s">
        <v>19</v>
      </c>
      <c r="AD2344" s="0" t="s">
        <v>61</v>
      </c>
      <c r="AE2344" s="0" t="s">
        <v>19</v>
      </c>
      <c r="AF2344" s="0" t="s">
        <v>22</v>
      </c>
      <c r="AG2344" s="0" t="s">
        <v>22</v>
      </c>
      <c r="AH2344" s="0" t="s">
        <v>5708</v>
      </c>
      <c r="AI2344" s="0" t="s">
        <v>4224</v>
      </c>
      <c r="AJ2344" s="0" t="s">
        <v>22</v>
      </c>
      <c r="AK2344" s="0" t="s">
        <v>22</v>
      </c>
    </row>
    <row customHeight="1" ht="11.25">
      <c r="A2345" s="0" t="s">
        <v>22</v>
      </c>
      <c r="B2345" s="0" t="s">
        <v>48</v>
      </c>
      <c r="C2345" s="0" t="s">
        <v>50</v>
      </c>
      <c r="D2345" s="0" t="s">
        <v>22</v>
      </c>
      <c r="E2345" s="0" t="s">
        <v>7549</v>
      </c>
      <c r="F2345" s="0" t="s">
        <v>1328</v>
      </c>
      <c r="G2345" s="0" t="s">
        <v>103</v>
      </c>
      <c r="H2345" s="0" t="s">
        <v>103</v>
      </c>
      <c r="I2345" s="0" t="s">
        <v>104</v>
      </c>
      <c r="J2345" s="0" t="s">
        <v>4911</v>
      </c>
      <c r="K2345" s="0" t="s">
        <v>4912</v>
      </c>
      <c r="L2345" s="0" t="s">
        <v>4042</v>
      </c>
      <c r="M2345" s="0" t="s">
        <v>7550</v>
      </c>
      <c r="N2345" s="0" t="s">
        <v>128</v>
      </c>
      <c r="O2345" s="0" t="s">
        <v>3550</v>
      </c>
      <c r="P2345" s="0" t="s">
        <v>3550</v>
      </c>
      <c r="Q2345" s="0" t="s">
        <v>3551</v>
      </c>
      <c r="R2345" s="0" t="s">
        <v>4985</v>
      </c>
      <c r="S2345" s="0" t="s">
        <v>4986</v>
      </c>
      <c r="T2345" s="0" t="s">
        <v>3604</v>
      </c>
      <c r="U2345" s="0" t="s">
        <v>3605</v>
      </c>
      <c r="V2345" s="0" t="s">
        <v>3606</v>
      </c>
      <c r="W2345" s="0" t="s">
        <v>3607</v>
      </c>
      <c r="X2345" s="0" t="s">
        <v>3608</v>
      </c>
      <c r="Y2345" s="0" t="s">
        <v>3605</v>
      </c>
      <c r="Z2345" s="0" t="s">
        <v>7551</v>
      </c>
      <c r="AA2345" s="0" t="s">
        <v>5706</v>
      </c>
      <c r="AB2345" s="0" t="s">
        <v>7552</v>
      </c>
      <c r="AC2345" s="0" t="s">
        <v>19</v>
      </c>
      <c r="AD2345" s="0" t="s">
        <v>61</v>
      </c>
      <c r="AE2345" s="0" t="s">
        <v>19</v>
      </c>
      <c r="AF2345" s="0" t="s">
        <v>22</v>
      </c>
      <c r="AG2345" s="0" t="s">
        <v>22</v>
      </c>
      <c r="AH2345" s="0" t="s">
        <v>5708</v>
      </c>
      <c r="AI2345" s="0" t="s">
        <v>4224</v>
      </c>
      <c r="AJ2345" s="0" t="s">
        <v>22</v>
      </c>
      <c r="AK2345" s="0" t="s">
        <v>22</v>
      </c>
    </row>
    <row customHeight="1" ht="11.25">
      <c r="A2346" s="0" t="s">
        <v>22</v>
      </c>
      <c r="B2346" s="0" t="s">
        <v>48</v>
      </c>
      <c r="C2346" s="0" t="s">
        <v>50</v>
      </c>
      <c r="D2346" s="0" t="s">
        <v>22</v>
      </c>
      <c r="E2346" s="0" t="s">
        <v>7549</v>
      </c>
      <c r="F2346" s="0" t="s">
        <v>1328</v>
      </c>
      <c r="G2346" s="0" t="s">
        <v>103</v>
      </c>
      <c r="H2346" s="0" t="s">
        <v>103</v>
      </c>
      <c r="I2346" s="0" t="s">
        <v>104</v>
      </c>
      <c r="J2346" s="0" t="s">
        <v>4911</v>
      </c>
      <c r="K2346" s="0" t="s">
        <v>4912</v>
      </c>
      <c r="L2346" s="0" t="s">
        <v>4042</v>
      </c>
      <c r="M2346" s="0" t="s">
        <v>7550</v>
      </c>
      <c r="N2346" s="0" t="s">
        <v>101</v>
      </c>
      <c r="O2346" s="0" t="s">
        <v>162</v>
      </c>
      <c r="P2346" s="0" t="s">
        <v>162</v>
      </c>
      <c r="Q2346" s="0" t="s">
        <v>163</v>
      </c>
      <c r="R2346" s="0" t="s">
        <v>5085</v>
      </c>
      <c r="S2346" s="0" t="s">
        <v>5091</v>
      </c>
      <c r="T2346" s="0" t="s">
        <v>3604</v>
      </c>
      <c r="U2346" s="0" t="s">
        <v>3605</v>
      </c>
      <c r="V2346" s="0" t="s">
        <v>3606</v>
      </c>
      <c r="W2346" s="0" t="s">
        <v>3607</v>
      </c>
      <c r="X2346" s="0" t="s">
        <v>3608</v>
      </c>
      <c r="Y2346" s="0" t="s">
        <v>3605</v>
      </c>
      <c r="Z2346" s="0" t="s">
        <v>7551</v>
      </c>
      <c r="AA2346" s="0" t="s">
        <v>5706</v>
      </c>
      <c r="AB2346" s="0" t="s">
        <v>7552</v>
      </c>
      <c r="AC2346" s="0" t="s">
        <v>19</v>
      </c>
      <c r="AD2346" s="0" t="s">
        <v>61</v>
      </c>
      <c r="AE2346" s="0" t="s">
        <v>19</v>
      </c>
      <c r="AF2346" s="0" t="s">
        <v>22</v>
      </c>
      <c r="AG2346" s="0" t="s">
        <v>22</v>
      </c>
      <c r="AH2346" s="0" t="s">
        <v>5708</v>
      </c>
      <c r="AI2346" s="0" t="s">
        <v>4224</v>
      </c>
      <c r="AJ2346" s="0" t="s">
        <v>22</v>
      </c>
      <c r="AK2346" s="0" t="s">
        <v>22</v>
      </c>
    </row>
    <row customHeight="1" ht="11.25">
      <c r="A2347" s="0" t="s">
        <v>22</v>
      </c>
      <c r="B2347" s="0" t="s">
        <v>48</v>
      </c>
      <c r="C2347" s="0" t="s">
        <v>50</v>
      </c>
      <c r="D2347" s="0" t="s">
        <v>22</v>
      </c>
      <c r="E2347" s="0" t="s">
        <v>7553</v>
      </c>
      <c r="F2347" s="0" t="s">
        <v>1306</v>
      </c>
      <c r="G2347" s="0" t="s">
        <v>3552</v>
      </c>
      <c r="H2347" s="0" t="s">
        <v>3552</v>
      </c>
      <c r="I2347" s="0" t="s">
        <v>3553</v>
      </c>
      <c r="J2347" s="0" t="s">
        <v>5710</v>
      </c>
      <c r="K2347" s="0" t="s">
        <v>5711</v>
      </c>
      <c r="L2347" s="0" t="s">
        <v>3958</v>
      </c>
      <c r="M2347" s="0" t="s">
        <v>1261</v>
      </c>
      <c r="N2347" s="0" t="s">
        <v>98</v>
      </c>
      <c r="O2347" s="0" t="s">
        <v>3552</v>
      </c>
      <c r="P2347" s="0" t="s">
        <v>3552</v>
      </c>
      <c r="Q2347" s="0" t="s">
        <v>3553</v>
      </c>
      <c r="R2347" s="0" t="s">
        <v>5710</v>
      </c>
      <c r="S2347" s="0" t="s">
        <v>5711</v>
      </c>
      <c r="T2347" s="0" t="s">
        <v>3604</v>
      </c>
      <c r="U2347" s="0" t="s">
        <v>3605</v>
      </c>
      <c r="V2347" s="0" t="s">
        <v>3606</v>
      </c>
      <c r="W2347" s="0" t="s">
        <v>3607</v>
      </c>
      <c r="X2347" s="0" t="s">
        <v>3608</v>
      </c>
      <c r="Y2347" s="0" t="s">
        <v>3605</v>
      </c>
      <c r="Z2347" s="0" t="s">
        <v>5474</v>
      </c>
      <c r="AA2347" s="0" t="s">
        <v>5529</v>
      </c>
      <c r="AB2347" s="0" t="s">
        <v>7554</v>
      </c>
      <c r="AC2347" s="0" t="s">
        <v>61</v>
      </c>
      <c r="AD2347" s="0" t="s">
        <v>19</v>
      </c>
      <c r="AE2347" s="0" t="s">
        <v>61</v>
      </c>
      <c r="AF2347" s="0" t="s">
        <v>2243</v>
      </c>
      <c r="AG2347" s="0" t="s">
        <v>2243</v>
      </c>
      <c r="AH2347" s="0" t="s">
        <v>22</v>
      </c>
      <c r="AI2347" s="0" t="s">
        <v>22</v>
      </c>
      <c r="AJ2347" s="0" t="s">
        <v>3622</v>
      </c>
      <c r="AK2347" s="0" t="s">
        <v>3622</v>
      </c>
    </row>
    <row customHeight="1" ht="11.25">
      <c r="A2348" s="0" t="s">
        <v>22</v>
      </c>
      <c r="B2348" s="0" t="s">
        <v>48</v>
      </c>
      <c r="C2348" s="0" t="s">
        <v>50</v>
      </c>
      <c r="D2348" s="0" t="s">
        <v>22</v>
      </c>
      <c r="E2348" s="0" t="s">
        <v>7553</v>
      </c>
      <c r="F2348" s="0" t="s">
        <v>1306</v>
      </c>
      <c r="G2348" s="0" t="s">
        <v>175</v>
      </c>
      <c r="H2348" s="0" t="s">
        <v>175</v>
      </c>
      <c r="I2348" s="0" t="s">
        <v>176</v>
      </c>
      <c r="J2348" s="0" t="s">
        <v>5710</v>
      </c>
      <c r="K2348" s="0" t="s">
        <v>5714</v>
      </c>
      <c r="L2348" s="0" t="s">
        <v>3958</v>
      </c>
      <c r="M2348" s="0" t="s">
        <v>1261</v>
      </c>
      <c r="N2348" s="0" t="s">
        <v>98</v>
      </c>
      <c r="O2348" s="0" t="s">
        <v>175</v>
      </c>
      <c r="P2348" s="0" t="s">
        <v>175</v>
      </c>
      <c r="Q2348" s="0" t="s">
        <v>176</v>
      </c>
      <c r="R2348" s="0" t="s">
        <v>5710</v>
      </c>
      <c r="S2348" s="0" t="s">
        <v>5714</v>
      </c>
      <c r="T2348" s="0" t="s">
        <v>3604</v>
      </c>
      <c r="U2348" s="0" t="s">
        <v>3605</v>
      </c>
      <c r="V2348" s="0" t="s">
        <v>3606</v>
      </c>
      <c r="W2348" s="0" t="s">
        <v>3607</v>
      </c>
      <c r="X2348" s="0" t="s">
        <v>3608</v>
      </c>
      <c r="Y2348" s="0" t="s">
        <v>3605</v>
      </c>
      <c r="Z2348" s="0" t="s">
        <v>5474</v>
      </c>
      <c r="AA2348" s="0" t="s">
        <v>5529</v>
      </c>
      <c r="AB2348" s="0" t="s">
        <v>7554</v>
      </c>
      <c r="AC2348" s="0" t="s">
        <v>61</v>
      </c>
      <c r="AD2348" s="0" t="s">
        <v>19</v>
      </c>
      <c r="AE2348" s="0" t="s">
        <v>61</v>
      </c>
      <c r="AF2348" s="0" t="s">
        <v>2243</v>
      </c>
      <c r="AG2348" s="0" t="s">
        <v>2243</v>
      </c>
      <c r="AH2348" s="0" t="s">
        <v>22</v>
      </c>
      <c r="AI2348" s="0" t="s">
        <v>22</v>
      </c>
      <c r="AJ2348" s="0" t="s">
        <v>3622</v>
      </c>
      <c r="AK2348" s="0" t="s">
        <v>3622</v>
      </c>
    </row>
    <row customHeight="1" ht="11.25">
      <c r="A2349" s="0" t="s">
        <v>22</v>
      </c>
      <c r="B2349" s="0" t="s">
        <v>48</v>
      </c>
      <c r="C2349" s="0" t="s">
        <v>50</v>
      </c>
      <c r="D2349" s="0" t="s">
        <v>22</v>
      </c>
      <c r="E2349" s="0" t="s">
        <v>7555</v>
      </c>
      <c r="F2349" s="0" t="s">
        <v>1257</v>
      </c>
      <c r="G2349" s="0" t="s">
        <v>181</v>
      </c>
      <c r="H2349" s="0" t="s">
        <v>181</v>
      </c>
      <c r="I2349" s="0" t="s">
        <v>182</v>
      </c>
      <c r="J2349" s="0" t="s">
        <v>3716</v>
      </c>
      <c r="K2349" s="0" t="s">
        <v>3717</v>
      </c>
      <c r="L2349" s="0" t="s">
        <v>7556</v>
      </c>
      <c r="M2349" s="0" t="s">
        <v>976</v>
      </c>
      <c r="N2349" s="0" t="s">
        <v>98</v>
      </c>
      <c r="O2349" s="0" t="s">
        <v>181</v>
      </c>
      <c r="P2349" s="0" t="s">
        <v>181</v>
      </c>
      <c r="Q2349" s="0" t="s">
        <v>182</v>
      </c>
      <c r="R2349" s="0" t="s">
        <v>3716</v>
      </c>
      <c r="S2349" s="0" t="s">
        <v>3717</v>
      </c>
      <c r="T2349" s="0" t="s">
        <v>3604</v>
      </c>
      <c r="U2349" s="0" t="s">
        <v>3707</v>
      </c>
      <c r="V2349" s="0" t="s">
        <v>3718</v>
      </c>
      <c r="W2349" s="0" t="s">
        <v>3607</v>
      </c>
      <c r="X2349" s="0" t="s">
        <v>3700</v>
      </c>
      <c r="Y2349" s="0" t="s">
        <v>3605</v>
      </c>
      <c r="Z2349" s="0" t="s">
        <v>3719</v>
      </c>
      <c r="AA2349" s="0" t="s">
        <v>3710</v>
      </c>
      <c r="AB2349" s="0" t="s">
        <v>3720</v>
      </c>
      <c r="AC2349" s="0" t="s">
        <v>19</v>
      </c>
      <c r="AD2349" s="0" t="s">
        <v>19</v>
      </c>
      <c r="AE2349" s="0" t="s">
        <v>61</v>
      </c>
      <c r="AF2349" s="0" t="s">
        <v>22</v>
      </c>
      <c r="AG2349" s="0" t="s">
        <v>22</v>
      </c>
      <c r="AH2349" s="0" t="s">
        <v>22</v>
      </c>
      <c r="AI2349" s="0" t="s">
        <v>22</v>
      </c>
      <c r="AJ2349" s="0" t="s">
        <v>7557</v>
      </c>
      <c r="AK2349" s="0" t="s">
        <v>7557</v>
      </c>
    </row>
    <row customHeight="1" ht="11.25">
      <c r="A2350" s="0" t="s">
        <v>22</v>
      </c>
      <c r="B2350" s="0" t="s">
        <v>48</v>
      </c>
      <c r="C2350" s="0" t="s">
        <v>50</v>
      </c>
      <c r="D2350" s="0" t="s">
        <v>22</v>
      </c>
      <c r="E2350" s="0" t="s">
        <v>7558</v>
      </c>
      <c r="F2350" s="0" t="s">
        <v>1306</v>
      </c>
      <c r="G2350" s="0" t="s">
        <v>99</v>
      </c>
      <c r="H2350" s="0" t="s">
        <v>99</v>
      </c>
      <c r="I2350" s="0" t="s">
        <v>100</v>
      </c>
      <c r="J2350" s="0" t="s">
        <v>7559</v>
      </c>
      <c r="K2350" s="0" t="s">
        <v>7560</v>
      </c>
      <c r="L2350" s="0" t="s">
        <v>7561</v>
      </c>
      <c r="M2350" s="0" t="s">
        <v>1261</v>
      </c>
      <c r="N2350" s="0" t="s">
        <v>98</v>
      </c>
      <c r="O2350" s="0" t="s">
        <v>99</v>
      </c>
      <c r="P2350" s="0" t="s">
        <v>99</v>
      </c>
      <c r="Q2350" s="0" t="s">
        <v>100</v>
      </c>
      <c r="R2350" s="0" t="s">
        <v>7559</v>
      </c>
      <c r="S2350" s="0" t="s">
        <v>7560</v>
      </c>
      <c r="T2350" s="0" t="s">
        <v>3604</v>
      </c>
      <c r="U2350" s="0" t="s">
        <v>3605</v>
      </c>
      <c r="V2350" s="0" t="s">
        <v>3606</v>
      </c>
      <c r="W2350" s="0" t="s">
        <v>3607</v>
      </c>
      <c r="X2350" s="0" t="s">
        <v>3608</v>
      </c>
      <c r="Y2350" s="0" t="s">
        <v>3605</v>
      </c>
      <c r="Z2350" s="0" t="s">
        <v>7562</v>
      </c>
      <c r="AA2350" s="0" t="s">
        <v>7563</v>
      </c>
      <c r="AB2350" s="0" t="s">
        <v>7564</v>
      </c>
      <c r="AC2350" s="0" t="s">
        <v>61</v>
      </c>
      <c r="AD2350" s="0" t="s">
        <v>19</v>
      </c>
      <c r="AE2350" s="0" t="s">
        <v>61</v>
      </c>
      <c r="AF2350" s="0" t="s">
        <v>7565</v>
      </c>
      <c r="AG2350" s="0" t="s">
        <v>191</v>
      </c>
      <c r="AH2350" s="0" t="s">
        <v>22</v>
      </c>
      <c r="AI2350" s="0" t="s">
        <v>22</v>
      </c>
      <c r="AJ2350" s="0" t="s">
        <v>191</v>
      </c>
      <c r="AK2350" s="0" t="s">
        <v>191</v>
      </c>
    </row>
    <row customHeight="1" ht="11.25">
      <c r="A2351" s="0" t="s">
        <v>22</v>
      </c>
      <c r="B2351" s="0" t="s">
        <v>48</v>
      </c>
      <c r="C2351" s="0" t="s">
        <v>50</v>
      </c>
      <c r="D2351" s="0" t="s">
        <v>22</v>
      </c>
      <c r="E2351" s="0" t="s">
        <v>7558</v>
      </c>
      <c r="F2351" s="0" t="s">
        <v>1306</v>
      </c>
      <c r="G2351" s="0" t="s">
        <v>99</v>
      </c>
      <c r="H2351" s="0" t="s">
        <v>99</v>
      </c>
      <c r="I2351" s="0" t="s">
        <v>100</v>
      </c>
      <c r="J2351" s="0" t="s">
        <v>7559</v>
      </c>
      <c r="K2351" s="0" t="s">
        <v>7560</v>
      </c>
      <c r="L2351" s="0" t="s">
        <v>7561</v>
      </c>
      <c r="M2351" s="0" t="s">
        <v>1261</v>
      </c>
      <c r="N2351" s="0" t="s">
        <v>98</v>
      </c>
      <c r="O2351" s="0" t="s">
        <v>99</v>
      </c>
      <c r="P2351" s="0" t="s">
        <v>99</v>
      </c>
      <c r="Q2351" s="0" t="s">
        <v>100</v>
      </c>
      <c r="R2351" s="0" t="s">
        <v>7559</v>
      </c>
      <c r="S2351" s="0" t="s">
        <v>7560</v>
      </c>
      <c r="T2351" s="0" t="s">
        <v>3604</v>
      </c>
      <c r="U2351" s="0" t="s">
        <v>3605</v>
      </c>
      <c r="V2351" s="0" t="s">
        <v>3606</v>
      </c>
      <c r="W2351" s="0" t="s">
        <v>3607</v>
      </c>
      <c r="X2351" s="0" t="s">
        <v>3608</v>
      </c>
      <c r="Y2351" s="0" t="s">
        <v>3605</v>
      </c>
      <c r="Z2351" s="0" t="s">
        <v>7562</v>
      </c>
      <c r="AA2351" s="0" t="s">
        <v>7563</v>
      </c>
      <c r="AB2351" s="0" t="s">
        <v>7564</v>
      </c>
      <c r="AC2351" s="0" t="s">
        <v>61</v>
      </c>
      <c r="AD2351" s="0" t="s">
        <v>19</v>
      </c>
      <c r="AE2351" s="0" t="s">
        <v>61</v>
      </c>
      <c r="AF2351" s="0" t="s">
        <v>7565</v>
      </c>
      <c r="AG2351" s="0" t="s">
        <v>191</v>
      </c>
      <c r="AH2351" s="0" t="s">
        <v>22</v>
      </c>
      <c r="AI2351" s="0" t="s">
        <v>22</v>
      </c>
      <c r="AJ2351" s="0" t="s">
        <v>191</v>
      </c>
      <c r="AK2351" s="0" t="s">
        <v>191</v>
      </c>
    </row>
    <row customHeight="1" ht="11.25">
      <c r="A2352" s="0" t="s">
        <v>22</v>
      </c>
      <c r="B2352" s="0" t="s">
        <v>48</v>
      </c>
      <c r="C2352" s="0" t="s">
        <v>50</v>
      </c>
      <c r="D2352" s="0" t="s">
        <v>22</v>
      </c>
      <c r="E2352" s="0" t="s">
        <v>7566</v>
      </c>
      <c r="F2352" s="0" t="s">
        <v>1257</v>
      </c>
      <c r="G2352" s="0" t="s">
        <v>178</v>
      </c>
      <c r="H2352" s="0" t="s">
        <v>178</v>
      </c>
      <c r="I2352" s="0" t="s">
        <v>179</v>
      </c>
      <c r="J2352" s="0" t="s">
        <v>5889</v>
      </c>
      <c r="K2352" s="0" t="s">
        <v>5890</v>
      </c>
      <c r="L2352" s="0" t="s">
        <v>5889</v>
      </c>
      <c r="M2352" s="0" t="s">
        <v>7567</v>
      </c>
      <c r="N2352" s="0" t="s">
        <v>98</v>
      </c>
      <c r="O2352" s="0" t="s">
        <v>178</v>
      </c>
      <c r="P2352" s="0" t="s">
        <v>178</v>
      </c>
      <c r="Q2352" s="0" t="s">
        <v>179</v>
      </c>
      <c r="R2352" s="0" t="s">
        <v>5889</v>
      </c>
      <c r="S2352" s="0" t="s">
        <v>5890</v>
      </c>
      <c r="T2352" s="0" t="s">
        <v>3604</v>
      </c>
      <c r="U2352" s="0" t="s">
        <v>3605</v>
      </c>
      <c r="V2352" s="0" t="s">
        <v>3606</v>
      </c>
      <c r="W2352" s="0" t="s">
        <v>3607</v>
      </c>
      <c r="X2352" s="0" t="s">
        <v>3608</v>
      </c>
      <c r="Y2352" s="0" t="s">
        <v>3605</v>
      </c>
      <c r="Z2352" s="0" t="s">
        <v>7568</v>
      </c>
      <c r="AA2352" s="0" t="s">
        <v>5089</v>
      </c>
      <c r="AB2352" s="0" t="s">
        <v>7569</v>
      </c>
      <c r="AC2352" s="0" t="s">
        <v>19</v>
      </c>
      <c r="AD2352" s="0" t="s">
        <v>19</v>
      </c>
      <c r="AE2352" s="0" t="s">
        <v>61</v>
      </c>
      <c r="AF2352" s="0" t="s">
        <v>22</v>
      </c>
      <c r="AG2352" s="0" t="s">
        <v>22</v>
      </c>
      <c r="AH2352" s="0" t="s">
        <v>22</v>
      </c>
      <c r="AI2352" s="0" t="s">
        <v>22</v>
      </c>
      <c r="AJ2352" s="0" t="s">
        <v>3622</v>
      </c>
      <c r="AK2352" s="0" t="s">
        <v>3622</v>
      </c>
    </row>
    <row customHeight="1" ht="11.25">
      <c r="A2353" s="0" t="s">
        <v>22</v>
      </c>
      <c r="B2353" s="0" t="s">
        <v>48</v>
      </c>
      <c r="C2353" s="0" t="s">
        <v>50</v>
      </c>
      <c r="D2353" s="0" t="s">
        <v>22</v>
      </c>
      <c r="E2353" s="0" t="s">
        <v>7566</v>
      </c>
      <c r="F2353" s="0" t="s">
        <v>1257</v>
      </c>
      <c r="G2353" s="0" t="s">
        <v>178</v>
      </c>
      <c r="H2353" s="0" t="s">
        <v>178</v>
      </c>
      <c r="I2353" s="0" t="s">
        <v>179</v>
      </c>
      <c r="J2353" s="0" t="s">
        <v>5889</v>
      </c>
      <c r="K2353" s="0" t="s">
        <v>5890</v>
      </c>
      <c r="L2353" s="0" t="s">
        <v>5889</v>
      </c>
      <c r="M2353" s="0" t="s">
        <v>7567</v>
      </c>
      <c r="N2353" s="0" t="s">
        <v>98</v>
      </c>
      <c r="O2353" s="0" t="s">
        <v>178</v>
      </c>
      <c r="P2353" s="0" t="s">
        <v>178</v>
      </c>
      <c r="Q2353" s="0" t="s">
        <v>179</v>
      </c>
      <c r="R2353" s="0" t="s">
        <v>5889</v>
      </c>
      <c r="S2353" s="0" t="s">
        <v>5890</v>
      </c>
      <c r="T2353" s="0" t="s">
        <v>3604</v>
      </c>
      <c r="U2353" s="0" t="s">
        <v>3605</v>
      </c>
      <c r="V2353" s="0" t="s">
        <v>3606</v>
      </c>
      <c r="W2353" s="0" t="s">
        <v>3607</v>
      </c>
      <c r="X2353" s="0" t="s">
        <v>3608</v>
      </c>
      <c r="Y2353" s="0" t="s">
        <v>3605</v>
      </c>
      <c r="Z2353" s="0" t="s">
        <v>7568</v>
      </c>
      <c r="AA2353" s="0" t="s">
        <v>5089</v>
      </c>
      <c r="AB2353" s="0" t="s">
        <v>7569</v>
      </c>
      <c r="AC2353" s="0" t="s">
        <v>19</v>
      </c>
      <c r="AD2353" s="0" t="s">
        <v>19</v>
      </c>
      <c r="AE2353" s="0" t="s">
        <v>61</v>
      </c>
      <c r="AF2353" s="0" t="s">
        <v>22</v>
      </c>
      <c r="AG2353" s="0" t="s">
        <v>22</v>
      </c>
      <c r="AH2353" s="0" t="s">
        <v>22</v>
      </c>
      <c r="AI2353" s="0" t="s">
        <v>22</v>
      </c>
      <c r="AJ2353" s="0" t="s">
        <v>3622</v>
      </c>
      <c r="AK2353" s="0" t="s">
        <v>3622</v>
      </c>
    </row>
    <row customHeight="1" ht="11.25">
      <c r="A2354" s="0" t="s">
        <v>22</v>
      </c>
      <c r="B2354" s="0" t="s">
        <v>48</v>
      </c>
      <c r="C2354" s="0" t="s">
        <v>50</v>
      </c>
      <c r="D2354" s="0" t="s">
        <v>22</v>
      </c>
      <c r="E2354" s="0" t="s">
        <v>7570</v>
      </c>
      <c r="F2354" s="0" t="s">
        <v>1257</v>
      </c>
      <c r="G2354" s="0" t="s">
        <v>178</v>
      </c>
      <c r="H2354" s="0" t="s">
        <v>178</v>
      </c>
      <c r="I2354" s="0" t="s">
        <v>179</v>
      </c>
      <c r="J2354" s="0" t="s">
        <v>5889</v>
      </c>
      <c r="K2354" s="0" t="s">
        <v>5890</v>
      </c>
      <c r="L2354" s="0" t="s">
        <v>5889</v>
      </c>
      <c r="M2354" s="0" t="s">
        <v>7567</v>
      </c>
      <c r="N2354" s="0" t="s">
        <v>98</v>
      </c>
      <c r="O2354" s="0" t="s">
        <v>178</v>
      </c>
      <c r="P2354" s="0" t="s">
        <v>178</v>
      </c>
      <c r="Q2354" s="0" t="s">
        <v>179</v>
      </c>
      <c r="R2354" s="0" t="s">
        <v>5889</v>
      </c>
      <c r="S2354" s="0" t="s">
        <v>5890</v>
      </c>
      <c r="T2354" s="0" t="s">
        <v>3604</v>
      </c>
      <c r="U2354" s="0" t="s">
        <v>3605</v>
      </c>
      <c r="V2354" s="0" t="s">
        <v>3606</v>
      </c>
      <c r="W2354" s="0" t="s">
        <v>3607</v>
      </c>
      <c r="X2354" s="0" t="s">
        <v>3608</v>
      </c>
      <c r="Y2354" s="0" t="s">
        <v>3605</v>
      </c>
      <c r="Z2354" s="0" t="s">
        <v>7571</v>
      </c>
      <c r="AA2354" s="0" t="s">
        <v>3972</v>
      </c>
      <c r="AB2354" s="0" t="s">
        <v>7572</v>
      </c>
      <c r="AC2354" s="0" t="s">
        <v>19</v>
      </c>
      <c r="AD2354" s="0" t="s">
        <v>19</v>
      </c>
      <c r="AE2354" s="0" t="s">
        <v>61</v>
      </c>
      <c r="AF2354" s="0" t="s">
        <v>22</v>
      </c>
      <c r="AG2354" s="0" t="s">
        <v>22</v>
      </c>
      <c r="AH2354" s="0" t="s">
        <v>22</v>
      </c>
      <c r="AI2354" s="0" t="s">
        <v>22</v>
      </c>
      <c r="AJ2354" s="0" t="s">
        <v>3622</v>
      </c>
      <c r="AK2354" s="0" t="s">
        <v>3622</v>
      </c>
    </row>
    <row customHeight="1" ht="11.25">
      <c r="A2355" s="0" t="s">
        <v>22</v>
      </c>
      <c r="B2355" s="0" t="s">
        <v>48</v>
      </c>
      <c r="C2355" s="0" t="s">
        <v>50</v>
      </c>
      <c r="D2355" s="0" t="s">
        <v>22</v>
      </c>
      <c r="E2355" s="0" t="s">
        <v>7570</v>
      </c>
      <c r="F2355" s="0" t="s">
        <v>1257</v>
      </c>
      <c r="G2355" s="0" t="s">
        <v>178</v>
      </c>
      <c r="H2355" s="0" t="s">
        <v>178</v>
      </c>
      <c r="I2355" s="0" t="s">
        <v>179</v>
      </c>
      <c r="J2355" s="0" t="s">
        <v>5889</v>
      </c>
      <c r="K2355" s="0" t="s">
        <v>5890</v>
      </c>
      <c r="L2355" s="0" t="s">
        <v>5889</v>
      </c>
      <c r="M2355" s="0" t="s">
        <v>7567</v>
      </c>
      <c r="N2355" s="0" t="s">
        <v>98</v>
      </c>
      <c r="O2355" s="0" t="s">
        <v>178</v>
      </c>
      <c r="P2355" s="0" t="s">
        <v>178</v>
      </c>
      <c r="Q2355" s="0" t="s">
        <v>179</v>
      </c>
      <c r="R2355" s="0" t="s">
        <v>5889</v>
      </c>
      <c r="S2355" s="0" t="s">
        <v>5890</v>
      </c>
      <c r="T2355" s="0" t="s">
        <v>3604</v>
      </c>
      <c r="U2355" s="0" t="s">
        <v>3605</v>
      </c>
      <c r="V2355" s="0" t="s">
        <v>3606</v>
      </c>
      <c r="W2355" s="0" t="s">
        <v>3607</v>
      </c>
      <c r="X2355" s="0" t="s">
        <v>3608</v>
      </c>
      <c r="Y2355" s="0" t="s">
        <v>3605</v>
      </c>
      <c r="Z2355" s="0" t="s">
        <v>7571</v>
      </c>
      <c r="AA2355" s="0" t="s">
        <v>3972</v>
      </c>
      <c r="AB2355" s="0" t="s">
        <v>7572</v>
      </c>
      <c r="AC2355" s="0" t="s">
        <v>19</v>
      </c>
      <c r="AD2355" s="0" t="s">
        <v>19</v>
      </c>
      <c r="AE2355" s="0" t="s">
        <v>61</v>
      </c>
      <c r="AF2355" s="0" t="s">
        <v>22</v>
      </c>
      <c r="AG2355" s="0" t="s">
        <v>22</v>
      </c>
      <c r="AH2355" s="0" t="s">
        <v>22</v>
      </c>
      <c r="AI2355" s="0" t="s">
        <v>22</v>
      </c>
      <c r="AJ2355" s="0" t="s">
        <v>3622</v>
      </c>
      <c r="AK2355" s="0" t="s">
        <v>3622</v>
      </c>
    </row>
    <row customHeight="1" ht="11.25">
      <c r="A2356" s="0" t="s">
        <v>22</v>
      </c>
      <c r="B2356" s="0" t="s">
        <v>48</v>
      </c>
      <c r="C2356" s="0" t="s">
        <v>50</v>
      </c>
      <c r="D2356" s="0" t="s">
        <v>22</v>
      </c>
      <c r="E2356" s="0" t="s">
        <v>7573</v>
      </c>
      <c r="F2356" s="0" t="s">
        <v>1257</v>
      </c>
      <c r="G2356" s="0" t="s">
        <v>178</v>
      </c>
      <c r="H2356" s="0" t="s">
        <v>178</v>
      </c>
      <c r="I2356" s="0" t="s">
        <v>179</v>
      </c>
      <c r="J2356" s="0" t="s">
        <v>1617</v>
      </c>
      <c r="K2356" s="0" t="s">
        <v>1618</v>
      </c>
      <c r="L2356" s="0" t="s">
        <v>1617</v>
      </c>
      <c r="M2356" s="0" t="s">
        <v>1261</v>
      </c>
      <c r="N2356" s="0" t="s">
        <v>98</v>
      </c>
      <c r="O2356" s="0" t="s">
        <v>178</v>
      </c>
      <c r="P2356" s="0" t="s">
        <v>178</v>
      </c>
      <c r="Q2356" s="0" t="s">
        <v>179</v>
      </c>
      <c r="R2356" s="0" t="s">
        <v>1617</v>
      </c>
      <c r="S2356" s="0" t="s">
        <v>1618</v>
      </c>
      <c r="T2356" s="0" t="s">
        <v>3604</v>
      </c>
      <c r="U2356" s="0" t="s">
        <v>3605</v>
      </c>
      <c r="V2356" s="0" t="s">
        <v>3606</v>
      </c>
      <c r="W2356" s="0" t="s">
        <v>3607</v>
      </c>
      <c r="X2356" s="0" t="s">
        <v>3608</v>
      </c>
      <c r="Y2356" s="0" t="s">
        <v>3605</v>
      </c>
      <c r="Z2356" s="0" t="s">
        <v>7574</v>
      </c>
      <c r="AA2356" s="0" t="s">
        <v>3839</v>
      </c>
      <c r="AB2356" s="0" t="s">
        <v>7575</v>
      </c>
      <c r="AC2356" s="0" t="s">
        <v>19</v>
      </c>
      <c r="AD2356" s="0" t="s">
        <v>19</v>
      </c>
      <c r="AE2356" s="0" t="s">
        <v>61</v>
      </c>
      <c r="AF2356" s="0" t="s">
        <v>22</v>
      </c>
      <c r="AG2356" s="0" t="s">
        <v>22</v>
      </c>
      <c r="AH2356" s="0" t="s">
        <v>22</v>
      </c>
      <c r="AI2356" s="0" t="s">
        <v>22</v>
      </c>
      <c r="AJ2356" s="0" t="s">
        <v>3622</v>
      </c>
      <c r="AK2356" s="0" t="s">
        <v>3622</v>
      </c>
    </row>
    <row customHeight="1" ht="11.25">
      <c r="A2357" s="0" t="s">
        <v>22</v>
      </c>
      <c r="B2357" s="0" t="s">
        <v>48</v>
      </c>
      <c r="C2357" s="0" t="s">
        <v>50</v>
      </c>
      <c r="D2357" s="0" t="s">
        <v>22</v>
      </c>
      <c r="E2357" s="0" t="s">
        <v>7573</v>
      </c>
      <c r="F2357" s="0" t="s">
        <v>1257</v>
      </c>
      <c r="G2357" s="0" t="s">
        <v>178</v>
      </c>
      <c r="H2357" s="0" t="s">
        <v>178</v>
      </c>
      <c r="I2357" s="0" t="s">
        <v>179</v>
      </c>
      <c r="J2357" s="0" t="s">
        <v>1617</v>
      </c>
      <c r="K2357" s="0" t="s">
        <v>1618</v>
      </c>
      <c r="L2357" s="0" t="s">
        <v>1617</v>
      </c>
      <c r="M2357" s="0" t="s">
        <v>1261</v>
      </c>
      <c r="N2357" s="0" t="s">
        <v>98</v>
      </c>
      <c r="O2357" s="0" t="s">
        <v>178</v>
      </c>
      <c r="P2357" s="0" t="s">
        <v>178</v>
      </c>
      <c r="Q2357" s="0" t="s">
        <v>179</v>
      </c>
      <c r="R2357" s="0" t="s">
        <v>1617</v>
      </c>
      <c r="S2357" s="0" t="s">
        <v>1618</v>
      </c>
      <c r="T2357" s="0" t="s">
        <v>3604</v>
      </c>
      <c r="U2357" s="0" t="s">
        <v>3605</v>
      </c>
      <c r="V2357" s="0" t="s">
        <v>3606</v>
      </c>
      <c r="W2357" s="0" t="s">
        <v>3607</v>
      </c>
      <c r="X2357" s="0" t="s">
        <v>3608</v>
      </c>
      <c r="Y2357" s="0" t="s">
        <v>3605</v>
      </c>
      <c r="Z2357" s="0" t="s">
        <v>7574</v>
      </c>
      <c r="AA2357" s="0" t="s">
        <v>3839</v>
      </c>
      <c r="AB2357" s="0" t="s">
        <v>7575</v>
      </c>
      <c r="AC2357" s="0" t="s">
        <v>19</v>
      </c>
      <c r="AD2357" s="0" t="s">
        <v>19</v>
      </c>
      <c r="AE2357" s="0" t="s">
        <v>61</v>
      </c>
      <c r="AF2357" s="0" t="s">
        <v>22</v>
      </c>
      <c r="AG2357" s="0" t="s">
        <v>22</v>
      </c>
      <c r="AH2357" s="0" t="s">
        <v>22</v>
      </c>
      <c r="AI2357" s="0" t="s">
        <v>22</v>
      </c>
      <c r="AJ2357" s="0" t="s">
        <v>3622</v>
      </c>
      <c r="AK2357" s="0" t="s">
        <v>3622</v>
      </c>
    </row>
    <row customHeight="1" ht="11.25">
      <c r="A2358" s="0" t="s">
        <v>22</v>
      </c>
      <c r="B2358" s="0" t="s">
        <v>48</v>
      </c>
      <c r="C2358" s="0" t="s">
        <v>50</v>
      </c>
      <c r="D2358" s="0" t="s">
        <v>22</v>
      </c>
      <c r="E2358" s="0" t="s">
        <v>7576</v>
      </c>
      <c r="F2358" s="0" t="s">
        <v>1257</v>
      </c>
      <c r="G2358" s="0" t="s">
        <v>103</v>
      </c>
      <c r="H2358" s="0" t="s">
        <v>103</v>
      </c>
      <c r="I2358" s="0" t="s">
        <v>104</v>
      </c>
      <c r="J2358" s="0" t="s">
        <v>1322</v>
      </c>
      <c r="K2358" s="0" t="s">
        <v>1323</v>
      </c>
      <c r="L2358" s="0" t="s">
        <v>1324</v>
      </c>
      <c r="M2358" s="0" t="s">
        <v>7577</v>
      </c>
      <c r="N2358" s="0" t="s">
        <v>109</v>
      </c>
      <c r="O2358" s="0" t="s">
        <v>103</v>
      </c>
      <c r="P2358" s="0" t="s">
        <v>103</v>
      </c>
      <c r="Q2358" s="0" t="s">
        <v>104</v>
      </c>
      <c r="R2358" s="0" t="s">
        <v>1322</v>
      </c>
      <c r="S2358" s="0" t="s">
        <v>1323</v>
      </c>
      <c r="T2358" s="0" t="s">
        <v>3604</v>
      </c>
      <c r="U2358" s="0" t="s">
        <v>3605</v>
      </c>
      <c r="V2358" s="0" t="s">
        <v>3606</v>
      </c>
      <c r="W2358" s="0" t="s">
        <v>3607</v>
      </c>
      <c r="X2358" s="0" t="s">
        <v>3608</v>
      </c>
      <c r="Y2358" s="0" t="s">
        <v>3605</v>
      </c>
      <c r="Z2358" s="0" t="s">
        <v>1261</v>
      </c>
      <c r="AA2358" s="0" t="s">
        <v>7578</v>
      </c>
      <c r="AB2358" s="0" t="s">
        <v>7579</v>
      </c>
      <c r="AC2358" s="0" t="s">
        <v>19</v>
      </c>
      <c r="AD2358" s="0" t="s">
        <v>19</v>
      </c>
      <c r="AE2358" s="0" t="s">
        <v>61</v>
      </c>
      <c r="AF2358" s="0" t="s">
        <v>22</v>
      </c>
      <c r="AG2358" s="0" t="s">
        <v>22</v>
      </c>
      <c r="AH2358" s="0" t="s">
        <v>22</v>
      </c>
      <c r="AI2358" s="0" t="s">
        <v>22</v>
      </c>
      <c r="AJ2358" s="0" t="s">
        <v>4909</v>
      </c>
      <c r="AK2358" s="0" t="s">
        <v>4910</v>
      </c>
    </row>
    <row customHeight="1" ht="11.25">
      <c r="A2359" s="0" t="s">
        <v>22</v>
      </c>
      <c r="B2359" s="0" t="s">
        <v>48</v>
      </c>
      <c r="C2359" s="0" t="s">
        <v>50</v>
      </c>
      <c r="D2359" s="0" t="s">
        <v>22</v>
      </c>
      <c r="E2359" s="0" t="s">
        <v>7576</v>
      </c>
      <c r="F2359" s="0" t="s">
        <v>1257</v>
      </c>
      <c r="G2359" s="0" t="s">
        <v>103</v>
      </c>
      <c r="H2359" s="0" t="s">
        <v>103</v>
      </c>
      <c r="I2359" s="0" t="s">
        <v>104</v>
      </c>
      <c r="J2359" s="0" t="s">
        <v>1322</v>
      </c>
      <c r="K2359" s="0" t="s">
        <v>1323</v>
      </c>
      <c r="L2359" s="0" t="s">
        <v>1324</v>
      </c>
      <c r="M2359" s="0" t="s">
        <v>7577</v>
      </c>
      <c r="N2359" s="0" t="s">
        <v>98</v>
      </c>
      <c r="O2359" s="0" t="s">
        <v>103</v>
      </c>
      <c r="P2359" s="0" t="s">
        <v>103</v>
      </c>
      <c r="Q2359" s="0" t="s">
        <v>104</v>
      </c>
      <c r="R2359" s="0" t="s">
        <v>1322</v>
      </c>
      <c r="S2359" s="0" t="s">
        <v>1323</v>
      </c>
      <c r="T2359" s="0" t="s">
        <v>3604</v>
      </c>
      <c r="U2359" s="0" t="s">
        <v>3605</v>
      </c>
      <c r="V2359" s="0" t="s">
        <v>3606</v>
      </c>
      <c r="W2359" s="0" t="s">
        <v>3607</v>
      </c>
      <c r="X2359" s="0" t="s">
        <v>3608</v>
      </c>
      <c r="Y2359" s="0" t="s">
        <v>3605</v>
      </c>
      <c r="Z2359" s="0" t="s">
        <v>1261</v>
      </c>
      <c r="AA2359" s="0" t="s">
        <v>7578</v>
      </c>
      <c r="AB2359" s="0" t="s">
        <v>7579</v>
      </c>
      <c r="AC2359" s="0" t="s">
        <v>19</v>
      </c>
      <c r="AD2359" s="0" t="s">
        <v>19</v>
      </c>
      <c r="AE2359" s="0" t="s">
        <v>61</v>
      </c>
      <c r="AF2359" s="0" t="s">
        <v>22</v>
      </c>
      <c r="AG2359" s="0" t="s">
        <v>22</v>
      </c>
      <c r="AH2359" s="0" t="s">
        <v>22</v>
      </c>
      <c r="AI2359" s="0" t="s">
        <v>22</v>
      </c>
      <c r="AJ2359" s="0" t="s">
        <v>4909</v>
      </c>
      <c r="AK2359" s="0" t="s">
        <v>4910</v>
      </c>
    </row>
    <row customHeight="1" ht="11.25">
      <c r="A2360" s="0" t="s">
        <v>22</v>
      </c>
      <c r="B2360" s="0" t="s">
        <v>48</v>
      </c>
      <c r="C2360" s="0" t="s">
        <v>50</v>
      </c>
      <c r="D2360" s="0" t="s">
        <v>22</v>
      </c>
      <c r="E2360" s="0" t="s">
        <v>7576</v>
      </c>
      <c r="F2360" s="0" t="s">
        <v>1257</v>
      </c>
      <c r="G2360" s="0" t="s">
        <v>103</v>
      </c>
      <c r="H2360" s="0" t="s">
        <v>103</v>
      </c>
      <c r="I2360" s="0" t="s">
        <v>104</v>
      </c>
      <c r="J2360" s="0" t="s">
        <v>1322</v>
      </c>
      <c r="K2360" s="0" t="s">
        <v>1323</v>
      </c>
      <c r="L2360" s="0" t="s">
        <v>1324</v>
      </c>
      <c r="M2360" s="0" t="s">
        <v>7577</v>
      </c>
      <c r="N2360" s="0" t="s">
        <v>98</v>
      </c>
      <c r="O2360" s="0" t="s">
        <v>103</v>
      </c>
      <c r="P2360" s="0" t="s">
        <v>103</v>
      </c>
      <c r="Q2360" s="0" t="s">
        <v>104</v>
      </c>
      <c r="R2360" s="0" t="s">
        <v>1322</v>
      </c>
      <c r="S2360" s="0" t="s">
        <v>1323</v>
      </c>
      <c r="T2360" s="0" t="s">
        <v>3604</v>
      </c>
      <c r="U2360" s="0" t="s">
        <v>3605</v>
      </c>
      <c r="V2360" s="0" t="s">
        <v>3606</v>
      </c>
      <c r="W2360" s="0" t="s">
        <v>3607</v>
      </c>
      <c r="X2360" s="0" t="s">
        <v>3608</v>
      </c>
      <c r="Y2360" s="0" t="s">
        <v>3605</v>
      </c>
      <c r="Z2360" s="0" t="s">
        <v>1261</v>
      </c>
      <c r="AA2360" s="0" t="s">
        <v>7578</v>
      </c>
      <c r="AB2360" s="0" t="s">
        <v>7579</v>
      </c>
      <c r="AC2360" s="0" t="s">
        <v>19</v>
      </c>
      <c r="AD2360" s="0" t="s">
        <v>19</v>
      </c>
      <c r="AE2360" s="0" t="s">
        <v>61</v>
      </c>
      <c r="AF2360" s="0" t="s">
        <v>22</v>
      </c>
      <c r="AG2360" s="0" t="s">
        <v>22</v>
      </c>
      <c r="AH2360" s="0" t="s">
        <v>22</v>
      </c>
      <c r="AI2360" s="0" t="s">
        <v>22</v>
      </c>
      <c r="AJ2360" s="0" t="s">
        <v>4909</v>
      </c>
      <c r="AK2360" s="0" t="s">
        <v>4910</v>
      </c>
    </row>
    <row customHeight="1" ht="11.25">
      <c r="A2361" s="0" t="s">
        <v>22</v>
      </c>
      <c r="B2361" s="0" t="s">
        <v>48</v>
      </c>
      <c r="C2361" s="0" t="s">
        <v>50</v>
      </c>
      <c r="D2361" s="0" t="s">
        <v>22</v>
      </c>
      <c r="E2361" s="0" t="s">
        <v>7576</v>
      </c>
      <c r="F2361" s="0" t="s">
        <v>1257</v>
      </c>
      <c r="G2361" s="0" t="s">
        <v>103</v>
      </c>
      <c r="H2361" s="0" t="s">
        <v>103</v>
      </c>
      <c r="I2361" s="0" t="s">
        <v>104</v>
      </c>
      <c r="J2361" s="0" t="s">
        <v>1322</v>
      </c>
      <c r="K2361" s="0" t="s">
        <v>1323</v>
      </c>
      <c r="L2361" s="0" t="s">
        <v>1324</v>
      </c>
      <c r="M2361" s="0" t="s">
        <v>7577</v>
      </c>
      <c r="N2361" s="0" t="s">
        <v>109</v>
      </c>
      <c r="O2361" s="0" t="s">
        <v>103</v>
      </c>
      <c r="P2361" s="0" t="s">
        <v>103</v>
      </c>
      <c r="Q2361" s="0" t="s">
        <v>104</v>
      </c>
      <c r="R2361" s="0" t="s">
        <v>1322</v>
      </c>
      <c r="S2361" s="0" t="s">
        <v>1323</v>
      </c>
      <c r="T2361" s="0" t="s">
        <v>3604</v>
      </c>
      <c r="U2361" s="0" t="s">
        <v>3605</v>
      </c>
      <c r="V2361" s="0" t="s">
        <v>3606</v>
      </c>
      <c r="W2361" s="0" t="s">
        <v>3607</v>
      </c>
      <c r="X2361" s="0" t="s">
        <v>3608</v>
      </c>
      <c r="Y2361" s="0" t="s">
        <v>3605</v>
      </c>
      <c r="Z2361" s="0" t="s">
        <v>1261</v>
      </c>
      <c r="AA2361" s="0" t="s">
        <v>7578</v>
      </c>
      <c r="AB2361" s="0" t="s">
        <v>7579</v>
      </c>
      <c r="AC2361" s="0" t="s">
        <v>19</v>
      </c>
      <c r="AD2361" s="0" t="s">
        <v>19</v>
      </c>
      <c r="AE2361" s="0" t="s">
        <v>61</v>
      </c>
      <c r="AF2361" s="0" t="s">
        <v>22</v>
      </c>
      <c r="AG2361" s="0" t="s">
        <v>22</v>
      </c>
      <c r="AH2361" s="0" t="s">
        <v>22</v>
      </c>
      <c r="AI2361" s="0" t="s">
        <v>22</v>
      </c>
      <c r="AJ2361" s="0" t="s">
        <v>4909</v>
      </c>
      <c r="AK2361" s="0" t="s">
        <v>4910</v>
      </c>
    </row>
    <row customHeight="1" ht="11.25">
      <c r="A2362" s="0" t="s">
        <v>22</v>
      </c>
      <c r="B2362" s="0" t="s">
        <v>48</v>
      </c>
      <c r="C2362" s="0" t="s">
        <v>50</v>
      </c>
      <c r="D2362" s="0" t="s">
        <v>22</v>
      </c>
      <c r="E2362" s="0" t="s">
        <v>7576</v>
      </c>
      <c r="F2362" s="0" t="s">
        <v>1257</v>
      </c>
      <c r="G2362" s="0" t="s">
        <v>103</v>
      </c>
      <c r="H2362" s="0" t="s">
        <v>103</v>
      </c>
      <c r="I2362" s="0" t="s">
        <v>104</v>
      </c>
      <c r="J2362" s="0" t="s">
        <v>1322</v>
      </c>
      <c r="K2362" s="0" t="s">
        <v>1323</v>
      </c>
      <c r="L2362" s="0" t="s">
        <v>1324</v>
      </c>
      <c r="M2362" s="0" t="s">
        <v>7577</v>
      </c>
      <c r="N2362" s="0" t="s">
        <v>89</v>
      </c>
      <c r="O2362" s="0" t="s">
        <v>103</v>
      </c>
      <c r="P2362" s="0" t="s">
        <v>103</v>
      </c>
      <c r="Q2362" s="0" t="s">
        <v>104</v>
      </c>
      <c r="R2362" s="0" t="s">
        <v>7580</v>
      </c>
      <c r="S2362" s="0" t="s">
        <v>7581</v>
      </c>
      <c r="T2362" s="0" t="s">
        <v>3604</v>
      </c>
      <c r="U2362" s="0" t="s">
        <v>3605</v>
      </c>
      <c r="V2362" s="0" t="s">
        <v>3606</v>
      </c>
      <c r="W2362" s="0" t="s">
        <v>3607</v>
      </c>
      <c r="X2362" s="0" t="s">
        <v>3608</v>
      </c>
      <c r="Y2362" s="0" t="s">
        <v>3605</v>
      </c>
      <c r="Z2362" s="0" t="s">
        <v>1261</v>
      </c>
      <c r="AA2362" s="0" t="s">
        <v>7578</v>
      </c>
      <c r="AB2362" s="0" t="s">
        <v>7579</v>
      </c>
      <c r="AC2362" s="0" t="s">
        <v>19</v>
      </c>
      <c r="AD2362" s="0" t="s">
        <v>19</v>
      </c>
      <c r="AE2362" s="0" t="s">
        <v>61</v>
      </c>
      <c r="AF2362" s="0" t="s">
        <v>22</v>
      </c>
      <c r="AG2362" s="0" t="s">
        <v>22</v>
      </c>
      <c r="AH2362" s="0" t="s">
        <v>22</v>
      </c>
      <c r="AI2362" s="0" t="s">
        <v>22</v>
      </c>
      <c r="AJ2362" s="0" t="s">
        <v>4909</v>
      </c>
      <c r="AK2362" s="0" t="s">
        <v>4910</v>
      </c>
    </row>
    <row customHeight="1" ht="11.25">
      <c r="A2363" s="0" t="s">
        <v>22</v>
      </c>
      <c r="B2363" s="0" t="s">
        <v>48</v>
      </c>
      <c r="C2363" s="0" t="s">
        <v>50</v>
      </c>
      <c r="D2363" s="0" t="s">
        <v>22</v>
      </c>
      <c r="E2363" s="0" t="s">
        <v>7576</v>
      </c>
      <c r="F2363" s="0" t="s">
        <v>1257</v>
      </c>
      <c r="G2363" s="0" t="s">
        <v>103</v>
      </c>
      <c r="H2363" s="0" t="s">
        <v>103</v>
      </c>
      <c r="I2363" s="0" t="s">
        <v>104</v>
      </c>
      <c r="J2363" s="0" t="s">
        <v>1322</v>
      </c>
      <c r="K2363" s="0" t="s">
        <v>1323</v>
      </c>
      <c r="L2363" s="0" t="s">
        <v>1324</v>
      </c>
      <c r="M2363" s="0" t="s">
        <v>7577</v>
      </c>
      <c r="N2363" s="0" t="s">
        <v>89</v>
      </c>
      <c r="O2363" s="0" t="s">
        <v>103</v>
      </c>
      <c r="P2363" s="0" t="s">
        <v>103</v>
      </c>
      <c r="Q2363" s="0" t="s">
        <v>104</v>
      </c>
      <c r="R2363" s="0" t="s">
        <v>7580</v>
      </c>
      <c r="S2363" s="0" t="s">
        <v>7581</v>
      </c>
      <c r="T2363" s="0" t="s">
        <v>3604</v>
      </c>
      <c r="U2363" s="0" t="s">
        <v>3605</v>
      </c>
      <c r="V2363" s="0" t="s">
        <v>3606</v>
      </c>
      <c r="W2363" s="0" t="s">
        <v>3607</v>
      </c>
      <c r="X2363" s="0" t="s">
        <v>3608</v>
      </c>
      <c r="Y2363" s="0" t="s">
        <v>3605</v>
      </c>
      <c r="Z2363" s="0" t="s">
        <v>1261</v>
      </c>
      <c r="AA2363" s="0" t="s">
        <v>7578</v>
      </c>
      <c r="AB2363" s="0" t="s">
        <v>7579</v>
      </c>
      <c r="AC2363" s="0" t="s">
        <v>19</v>
      </c>
      <c r="AD2363" s="0" t="s">
        <v>19</v>
      </c>
      <c r="AE2363" s="0" t="s">
        <v>61</v>
      </c>
      <c r="AF2363" s="0" t="s">
        <v>22</v>
      </c>
      <c r="AG2363" s="0" t="s">
        <v>22</v>
      </c>
      <c r="AH2363" s="0" t="s">
        <v>22</v>
      </c>
      <c r="AI2363" s="0" t="s">
        <v>22</v>
      </c>
      <c r="AJ2363" s="0" t="s">
        <v>4909</v>
      </c>
      <c r="AK2363" s="0" t="s">
        <v>4910</v>
      </c>
    </row>
    <row customHeight="1" ht="11.25">
      <c r="A2364" s="0" t="s">
        <v>22</v>
      </c>
      <c r="B2364" s="0" t="s">
        <v>48</v>
      </c>
      <c r="C2364" s="0" t="s">
        <v>50</v>
      </c>
      <c r="D2364" s="0" t="s">
        <v>22</v>
      </c>
      <c r="E2364" s="0" t="s">
        <v>7576</v>
      </c>
      <c r="F2364" s="0" t="s">
        <v>1257</v>
      </c>
      <c r="G2364" s="0" t="s">
        <v>103</v>
      </c>
      <c r="H2364" s="0" t="s">
        <v>103</v>
      </c>
      <c r="I2364" s="0" t="s">
        <v>104</v>
      </c>
      <c r="J2364" s="0" t="s">
        <v>1322</v>
      </c>
      <c r="K2364" s="0" t="s">
        <v>1323</v>
      </c>
      <c r="L2364" s="0" t="s">
        <v>1324</v>
      </c>
      <c r="M2364" s="0" t="s">
        <v>7577</v>
      </c>
      <c r="N2364" s="0" t="s">
        <v>92</v>
      </c>
      <c r="O2364" s="0" t="s">
        <v>103</v>
      </c>
      <c r="P2364" s="0" t="s">
        <v>103</v>
      </c>
      <c r="Q2364" s="0" t="s">
        <v>104</v>
      </c>
      <c r="R2364" s="0" t="s">
        <v>4903</v>
      </c>
      <c r="S2364" s="0" t="s">
        <v>4904</v>
      </c>
      <c r="T2364" s="0" t="s">
        <v>3604</v>
      </c>
      <c r="U2364" s="0" t="s">
        <v>3605</v>
      </c>
      <c r="V2364" s="0" t="s">
        <v>3606</v>
      </c>
      <c r="W2364" s="0" t="s">
        <v>3607</v>
      </c>
      <c r="X2364" s="0" t="s">
        <v>3608</v>
      </c>
      <c r="Y2364" s="0" t="s">
        <v>3605</v>
      </c>
      <c r="Z2364" s="0" t="s">
        <v>1261</v>
      </c>
      <c r="AA2364" s="0" t="s">
        <v>7578</v>
      </c>
      <c r="AB2364" s="0" t="s">
        <v>7579</v>
      </c>
      <c r="AC2364" s="0" t="s">
        <v>19</v>
      </c>
      <c r="AD2364" s="0" t="s">
        <v>19</v>
      </c>
      <c r="AE2364" s="0" t="s">
        <v>61</v>
      </c>
      <c r="AF2364" s="0" t="s">
        <v>22</v>
      </c>
      <c r="AG2364" s="0" t="s">
        <v>22</v>
      </c>
      <c r="AH2364" s="0" t="s">
        <v>22</v>
      </c>
      <c r="AI2364" s="0" t="s">
        <v>22</v>
      </c>
      <c r="AJ2364" s="0" t="s">
        <v>4909</v>
      </c>
      <c r="AK2364" s="0" t="s">
        <v>4910</v>
      </c>
    </row>
    <row customHeight="1" ht="11.25">
      <c r="A2365" s="0" t="s">
        <v>22</v>
      </c>
      <c r="B2365" s="0" t="s">
        <v>48</v>
      </c>
      <c r="C2365" s="0" t="s">
        <v>50</v>
      </c>
      <c r="D2365" s="0" t="s">
        <v>22</v>
      </c>
      <c r="E2365" s="0" t="s">
        <v>7576</v>
      </c>
      <c r="F2365" s="0" t="s">
        <v>1257</v>
      </c>
      <c r="G2365" s="0" t="s">
        <v>103</v>
      </c>
      <c r="H2365" s="0" t="s">
        <v>103</v>
      </c>
      <c r="I2365" s="0" t="s">
        <v>104</v>
      </c>
      <c r="J2365" s="0" t="s">
        <v>1322</v>
      </c>
      <c r="K2365" s="0" t="s">
        <v>1323</v>
      </c>
      <c r="L2365" s="0" t="s">
        <v>1324</v>
      </c>
      <c r="M2365" s="0" t="s">
        <v>7577</v>
      </c>
      <c r="N2365" s="0" t="s">
        <v>92</v>
      </c>
      <c r="O2365" s="0" t="s">
        <v>103</v>
      </c>
      <c r="P2365" s="0" t="s">
        <v>103</v>
      </c>
      <c r="Q2365" s="0" t="s">
        <v>104</v>
      </c>
      <c r="R2365" s="0" t="s">
        <v>4903</v>
      </c>
      <c r="S2365" s="0" t="s">
        <v>4904</v>
      </c>
      <c r="T2365" s="0" t="s">
        <v>3604</v>
      </c>
      <c r="U2365" s="0" t="s">
        <v>3605</v>
      </c>
      <c r="V2365" s="0" t="s">
        <v>3606</v>
      </c>
      <c r="W2365" s="0" t="s">
        <v>3607</v>
      </c>
      <c r="X2365" s="0" t="s">
        <v>3608</v>
      </c>
      <c r="Y2365" s="0" t="s">
        <v>3605</v>
      </c>
      <c r="Z2365" s="0" t="s">
        <v>1261</v>
      </c>
      <c r="AA2365" s="0" t="s">
        <v>7578</v>
      </c>
      <c r="AB2365" s="0" t="s">
        <v>7579</v>
      </c>
      <c r="AC2365" s="0" t="s">
        <v>19</v>
      </c>
      <c r="AD2365" s="0" t="s">
        <v>19</v>
      </c>
      <c r="AE2365" s="0" t="s">
        <v>61</v>
      </c>
      <c r="AF2365" s="0" t="s">
        <v>22</v>
      </c>
      <c r="AG2365" s="0" t="s">
        <v>22</v>
      </c>
      <c r="AH2365" s="0" t="s">
        <v>22</v>
      </c>
      <c r="AI2365" s="0" t="s">
        <v>22</v>
      </c>
      <c r="AJ2365" s="0" t="s">
        <v>4909</v>
      </c>
      <c r="AK2365" s="0" t="s">
        <v>4910</v>
      </c>
    </row>
    <row customHeight="1" ht="11.25">
      <c r="A2366" s="0" t="s">
        <v>22</v>
      </c>
      <c r="B2366" s="0" t="s">
        <v>48</v>
      </c>
      <c r="C2366" s="0" t="s">
        <v>50</v>
      </c>
      <c r="D2366" s="0" t="s">
        <v>22</v>
      </c>
      <c r="E2366" s="0" t="s">
        <v>7576</v>
      </c>
      <c r="F2366" s="0" t="s">
        <v>1257</v>
      </c>
      <c r="G2366" s="0" t="s">
        <v>103</v>
      </c>
      <c r="H2366" s="0" t="s">
        <v>103</v>
      </c>
      <c r="I2366" s="0" t="s">
        <v>104</v>
      </c>
      <c r="J2366" s="0" t="s">
        <v>1322</v>
      </c>
      <c r="K2366" s="0" t="s">
        <v>1323</v>
      </c>
      <c r="L2366" s="0" t="s">
        <v>1324</v>
      </c>
      <c r="M2366" s="0" t="s">
        <v>7577</v>
      </c>
      <c r="N2366" s="0" t="s">
        <v>101</v>
      </c>
      <c r="O2366" s="0" t="s">
        <v>103</v>
      </c>
      <c r="P2366" s="0" t="s">
        <v>103</v>
      </c>
      <c r="Q2366" s="0" t="s">
        <v>104</v>
      </c>
      <c r="R2366" s="0" t="s">
        <v>1509</v>
      </c>
      <c r="S2366" s="0" t="s">
        <v>1510</v>
      </c>
      <c r="T2366" s="0" t="s">
        <v>3604</v>
      </c>
      <c r="U2366" s="0" t="s">
        <v>3605</v>
      </c>
      <c r="V2366" s="0" t="s">
        <v>3606</v>
      </c>
      <c r="W2366" s="0" t="s">
        <v>3607</v>
      </c>
      <c r="X2366" s="0" t="s">
        <v>3608</v>
      </c>
      <c r="Y2366" s="0" t="s">
        <v>3605</v>
      </c>
      <c r="Z2366" s="0" t="s">
        <v>1261</v>
      </c>
      <c r="AA2366" s="0" t="s">
        <v>7578</v>
      </c>
      <c r="AB2366" s="0" t="s">
        <v>7579</v>
      </c>
      <c r="AC2366" s="0" t="s">
        <v>19</v>
      </c>
      <c r="AD2366" s="0" t="s">
        <v>19</v>
      </c>
      <c r="AE2366" s="0" t="s">
        <v>61</v>
      </c>
      <c r="AF2366" s="0" t="s">
        <v>22</v>
      </c>
      <c r="AG2366" s="0" t="s">
        <v>22</v>
      </c>
      <c r="AH2366" s="0" t="s">
        <v>22</v>
      </c>
      <c r="AI2366" s="0" t="s">
        <v>22</v>
      </c>
      <c r="AJ2366" s="0" t="s">
        <v>4909</v>
      </c>
      <c r="AK2366" s="0" t="s">
        <v>4910</v>
      </c>
    </row>
    <row customHeight="1" ht="11.25">
      <c r="A2367" s="0" t="s">
        <v>22</v>
      </c>
      <c r="B2367" s="0" t="s">
        <v>48</v>
      </c>
      <c r="C2367" s="0" t="s">
        <v>50</v>
      </c>
      <c r="D2367" s="0" t="s">
        <v>22</v>
      </c>
      <c r="E2367" s="0" t="s">
        <v>7576</v>
      </c>
      <c r="F2367" s="0" t="s">
        <v>1257</v>
      </c>
      <c r="G2367" s="0" t="s">
        <v>103</v>
      </c>
      <c r="H2367" s="0" t="s">
        <v>103</v>
      </c>
      <c r="I2367" s="0" t="s">
        <v>104</v>
      </c>
      <c r="J2367" s="0" t="s">
        <v>1322</v>
      </c>
      <c r="K2367" s="0" t="s">
        <v>1323</v>
      </c>
      <c r="L2367" s="0" t="s">
        <v>1324</v>
      </c>
      <c r="M2367" s="0" t="s">
        <v>7577</v>
      </c>
      <c r="N2367" s="0" t="s">
        <v>101</v>
      </c>
      <c r="O2367" s="0" t="s">
        <v>103</v>
      </c>
      <c r="P2367" s="0" t="s">
        <v>103</v>
      </c>
      <c r="Q2367" s="0" t="s">
        <v>104</v>
      </c>
      <c r="R2367" s="0" t="s">
        <v>1509</v>
      </c>
      <c r="S2367" s="0" t="s">
        <v>1510</v>
      </c>
      <c r="T2367" s="0" t="s">
        <v>3604</v>
      </c>
      <c r="U2367" s="0" t="s">
        <v>3605</v>
      </c>
      <c r="V2367" s="0" t="s">
        <v>3606</v>
      </c>
      <c r="W2367" s="0" t="s">
        <v>3607</v>
      </c>
      <c r="X2367" s="0" t="s">
        <v>3608</v>
      </c>
      <c r="Y2367" s="0" t="s">
        <v>3605</v>
      </c>
      <c r="Z2367" s="0" t="s">
        <v>1261</v>
      </c>
      <c r="AA2367" s="0" t="s">
        <v>7578</v>
      </c>
      <c r="AB2367" s="0" t="s">
        <v>7579</v>
      </c>
      <c r="AC2367" s="0" t="s">
        <v>19</v>
      </c>
      <c r="AD2367" s="0" t="s">
        <v>19</v>
      </c>
      <c r="AE2367" s="0" t="s">
        <v>61</v>
      </c>
      <c r="AF2367" s="0" t="s">
        <v>22</v>
      </c>
      <c r="AG2367" s="0" t="s">
        <v>22</v>
      </c>
      <c r="AH2367" s="0" t="s">
        <v>22</v>
      </c>
      <c r="AI2367" s="0" t="s">
        <v>22</v>
      </c>
      <c r="AJ2367" s="0" t="s">
        <v>4909</v>
      </c>
      <c r="AK2367" s="0" t="s">
        <v>4910</v>
      </c>
    </row>
    <row customHeight="1" ht="11.25">
      <c r="A2368" s="0" t="s">
        <v>22</v>
      </c>
      <c r="B2368" s="0" t="s">
        <v>48</v>
      </c>
      <c r="C2368" s="0" t="s">
        <v>50</v>
      </c>
      <c r="D2368" s="0" t="s">
        <v>22</v>
      </c>
      <c r="E2368" s="0" t="s">
        <v>7576</v>
      </c>
      <c r="F2368" s="0" t="s">
        <v>1257</v>
      </c>
      <c r="G2368" s="0" t="s">
        <v>103</v>
      </c>
      <c r="H2368" s="0" t="s">
        <v>103</v>
      </c>
      <c r="I2368" s="0" t="s">
        <v>104</v>
      </c>
      <c r="J2368" s="0" t="s">
        <v>1322</v>
      </c>
      <c r="K2368" s="0" t="s">
        <v>1323</v>
      </c>
      <c r="L2368" s="0" t="s">
        <v>1324</v>
      </c>
      <c r="M2368" s="0" t="s">
        <v>7577</v>
      </c>
      <c r="N2368" s="0" t="s">
        <v>91</v>
      </c>
      <c r="O2368" s="0" t="s">
        <v>103</v>
      </c>
      <c r="P2368" s="0" t="s">
        <v>103</v>
      </c>
      <c r="Q2368" s="0" t="s">
        <v>104</v>
      </c>
      <c r="R2368" s="0" t="s">
        <v>7582</v>
      </c>
      <c r="S2368" s="0" t="s">
        <v>7583</v>
      </c>
      <c r="T2368" s="0" t="s">
        <v>3604</v>
      </c>
      <c r="U2368" s="0" t="s">
        <v>3605</v>
      </c>
      <c r="V2368" s="0" t="s">
        <v>3606</v>
      </c>
      <c r="W2368" s="0" t="s">
        <v>3607</v>
      </c>
      <c r="X2368" s="0" t="s">
        <v>3608</v>
      </c>
      <c r="Y2368" s="0" t="s">
        <v>3605</v>
      </c>
      <c r="Z2368" s="0" t="s">
        <v>1261</v>
      </c>
      <c r="AA2368" s="0" t="s">
        <v>7578</v>
      </c>
      <c r="AB2368" s="0" t="s">
        <v>7579</v>
      </c>
      <c r="AC2368" s="0" t="s">
        <v>19</v>
      </c>
      <c r="AD2368" s="0" t="s">
        <v>19</v>
      </c>
      <c r="AE2368" s="0" t="s">
        <v>61</v>
      </c>
      <c r="AF2368" s="0" t="s">
        <v>22</v>
      </c>
      <c r="AG2368" s="0" t="s">
        <v>22</v>
      </c>
      <c r="AH2368" s="0" t="s">
        <v>22</v>
      </c>
      <c r="AI2368" s="0" t="s">
        <v>22</v>
      </c>
      <c r="AJ2368" s="0" t="s">
        <v>4909</v>
      </c>
      <c r="AK2368" s="0" t="s">
        <v>4910</v>
      </c>
    </row>
    <row customHeight="1" ht="11.25">
      <c r="A2369" s="0" t="s">
        <v>22</v>
      </c>
      <c r="B2369" s="0" t="s">
        <v>48</v>
      </c>
      <c r="C2369" s="0" t="s">
        <v>50</v>
      </c>
      <c r="D2369" s="0" t="s">
        <v>22</v>
      </c>
      <c r="E2369" s="0" t="s">
        <v>7576</v>
      </c>
      <c r="F2369" s="0" t="s">
        <v>1257</v>
      </c>
      <c r="G2369" s="0" t="s">
        <v>103</v>
      </c>
      <c r="H2369" s="0" t="s">
        <v>103</v>
      </c>
      <c r="I2369" s="0" t="s">
        <v>104</v>
      </c>
      <c r="J2369" s="0" t="s">
        <v>1322</v>
      </c>
      <c r="K2369" s="0" t="s">
        <v>1323</v>
      </c>
      <c r="L2369" s="0" t="s">
        <v>1324</v>
      </c>
      <c r="M2369" s="0" t="s">
        <v>7577</v>
      </c>
      <c r="N2369" s="0" t="s">
        <v>91</v>
      </c>
      <c r="O2369" s="0" t="s">
        <v>103</v>
      </c>
      <c r="P2369" s="0" t="s">
        <v>103</v>
      </c>
      <c r="Q2369" s="0" t="s">
        <v>104</v>
      </c>
      <c r="R2369" s="0" t="s">
        <v>7582</v>
      </c>
      <c r="S2369" s="0" t="s">
        <v>7583</v>
      </c>
      <c r="T2369" s="0" t="s">
        <v>3604</v>
      </c>
      <c r="U2369" s="0" t="s">
        <v>3605</v>
      </c>
      <c r="V2369" s="0" t="s">
        <v>3606</v>
      </c>
      <c r="W2369" s="0" t="s">
        <v>3607</v>
      </c>
      <c r="X2369" s="0" t="s">
        <v>3608</v>
      </c>
      <c r="Y2369" s="0" t="s">
        <v>3605</v>
      </c>
      <c r="Z2369" s="0" t="s">
        <v>1261</v>
      </c>
      <c r="AA2369" s="0" t="s">
        <v>7578</v>
      </c>
      <c r="AB2369" s="0" t="s">
        <v>7579</v>
      </c>
      <c r="AC2369" s="0" t="s">
        <v>19</v>
      </c>
      <c r="AD2369" s="0" t="s">
        <v>19</v>
      </c>
      <c r="AE2369" s="0" t="s">
        <v>61</v>
      </c>
      <c r="AF2369" s="0" t="s">
        <v>22</v>
      </c>
      <c r="AG2369" s="0" t="s">
        <v>22</v>
      </c>
      <c r="AH2369" s="0" t="s">
        <v>22</v>
      </c>
      <c r="AI2369" s="0" t="s">
        <v>22</v>
      </c>
      <c r="AJ2369" s="0" t="s">
        <v>4909</v>
      </c>
      <c r="AK2369" s="0" t="s">
        <v>4910</v>
      </c>
    </row>
    <row customHeight="1" ht="11.25">
      <c r="A2370" s="0" t="s">
        <v>22</v>
      </c>
      <c r="B2370" s="0" t="s">
        <v>48</v>
      </c>
      <c r="C2370" s="0" t="s">
        <v>50</v>
      </c>
      <c r="D2370" s="0" t="s">
        <v>22</v>
      </c>
      <c r="E2370" s="0" t="s">
        <v>7576</v>
      </c>
      <c r="F2370" s="0" t="s">
        <v>1257</v>
      </c>
      <c r="G2370" s="0" t="s">
        <v>103</v>
      </c>
      <c r="H2370" s="0" t="s">
        <v>103</v>
      </c>
      <c r="I2370" s="0" t="s">
        <v>104</v>
      </c>
      <c r="J2370" s="0" t="s">
        <v>1322</v>
      </c>
      <c r="K2370" s="0" t="s">
        <v>1323</v>
      </c>
      <c r="L2370" s="0" t="s">
        <v>1324</v>
      </c>
      <c r="M2370" s="0" t="s">
        <v>7577</v>
      </c>
      <c r="N2370" s="0" t="s">
        <v>114</v>
      </c>
      <c r="O2370" s="0" t="s">
        <v>103</v>
      </c>
      <c r="P2370" s="0" t="s">
        <v>103</v>
      </c>
      <c r="Q2370" s="0" t="s">
        <v>104</v>
      </c>
      <c r="R2370" s="0" t="s">
        <v>4911</v>
      </c>
      <c r="S2370" s="0" t="s">
        <v>4912</v>
      </c>
      <c r="T2370" s="0" t="s">
        <v>3604</v>
      </c>
      <c r="U2370" s="0" t="s">
        <v>3605</v>
      </c>
      <c r="V2370" s="0" t="s">
        <v>3606</v>
      </c>
      <c r="W2370" s="0" t="s">
        <v>3607</v>
      </c>
      <c r="X2370" s="0" t="s">
        <v>3608</v>
      </c>
      <c r="Y2370" s="0" t="s">
        <v>3605</v>
      </c>
      <c r="Z2370" s="0" t="s">
        <v>1261</v>
      </c>
      <c r="AA2370" s="0" t="s">
        <v>7578</v>
      </c>
      <c r="AB2370" s="0" t="s">
        <v>7579</v>
      </c>
      <c r="AC2370" s="0" t="s">
        <v>19</v>
      </c>
      <c r="AD2370" s="0" t="s">
        <v>19</v>
      </c>
      <c r="AE2370" s="0" t="s">
        <v>61</v>
      </c>
      <c r="AF2370" s="0" t="s">
        <v>22</v>
      </c>
      <c r="AG2370" s="0" t="s">
        <v>22</v>
      </c>
      <c r="AH2370" s="0" t="s">
        <v>22</v>
      </c>
      <c r="AI2370" s="0" t="s">
        <v>22</v>
      </c>
      <c r="AJ2370" s="0" t="s">
        <v>4909</v>
      </c>
      <c r="AK2370" s="0" t="s">
        <v>4910</v>
      </c>
    </row>
    <row customHeight="1" ht="11.25">
      <c r="A2371" s="0" t="s">
        <v>22</v>
      </c>
      <c r="B2371" s="0" t="s">
        <v>48</v>
      </c>
      <c r="C2371" s="0" t="s">
        <v>50</v>
      </c>
      <c r="D2371" s="0" t="s">
        <v>22</v>
      </c>
      <c r="E2371" s="0" t="s">
        <v>7576</v>
      </c>
      <c r="F2371" s="0" t="s">
        <v>1257</v>
      </c>
      <c r="G2371" s="0" t="s">
        <v>103</v>
      </c>
      <c r="H2371" s="0" t="s">
        <v>103</v>
      </c>
      <c r="I2371" s="0" t="s">
        <v>104</v>
      </c>
      <c r="J2371" s="0" t="s">
        <v>1322</v>
      </c>
      <c r="K2371" s="0" t="s">
        <v>1323</v>
      </c>
      <c r="L2371" s="0" t="s">
        <v>1324</v>
      </c>
      <c r="M2371" s="0" t="s">
        <v>7577</v>
      </c>
      <c r="N2371" s="0" t="s">
        <v>114</v>
      </c>
      <c r="O2371" s="0" t="s">
        <v>103</v>
      </c>
      <c r="P2371" s="0" t="s">
        <v>103</v>
      </c>
      <c r="Q2371" s="0" t="s">
        <v>104</v>
      </c>
      <c r="R2371" s="0" t="s">
        <v>4911</v>
      </c>
      <c r="S2371" s="0" t="s">
        <v>4912</v>
      </c>
      <c r="T2371" s="0" t="s">
        <v>3604</v>
      </c>
      <c r="U2371" s="0" t="s">
        <v>3605</v>
      </c>
      <c r="V2371" s="0" t="s">
        <v>3606</v>
      </c>
      <c r="W2371" s="0" t="s">
        <v>3607</v>
      </c>
      <c r="X2371" s="0" t="s">
        <v>3608</v>
      </c>
      <c r="Y2371" s="0" t="s">
        <v>3605</v>
      </c>
      <c r="Z2371" s="0" t="s">
        <v>1261</v>
      </c>
      <c r="AA2371" s="0" t="s">
        <v>7578</v>
      </c>
      <c r="AB2371" s="0" t="s">
        <v>7579</v>
      </c>
      <c r="AC2371" s="0" t="s">
        <v>19</v>
      </c>
      <c r="AD2371" s="0" t="s">
        <v>19</v>
      </c>
      <c r="AE2371" s="0" t="s">
        <v>61</v>
      </c>
      <c r="AF2371" s="0" t="s">
        <v>22</v>
      </c>
      <c r="AG2371" s="0" t="s">
        <v>22</v>
      </c>
      <c r="AH2371" s="0" t="s">
        <v>22</v>
      </c>
      <c r="AI2371" s="0" t="s">
        <v>22</v>
      </c>
      <c r="AJ2371" s="0" t="s">
        <v>4909</v>
      </c>
      <c r="AK2371" s="0" t="s">
        <v>4910</v>
      </c>
    </row>
    <row customHeight="1" ht="11.25">
      <c r="A2372" s="0" t="s">
        <v>22</v>
      </c>
      <c r="B2372" s="0" t="s">
        <v>48</v>
      </c>
      <c r="C2372" s="0" t="s">
        <v>50</v>
      </c>
      <c r="D2372" s="0" t="s">
        <v>22</v>
      </c>
      <c r="E2372" s="0" t="s">
        <v>7576</v>
      </c>
      <c r="F2372" s="0" t="s">
        <v>1257</v>
      </c>
      <c r="G2372" s="0" t="s">
        <v>103</v>
      </c>
      <c r="H2372" s="0" t="s">
        <v>103</v>
      </c>
      <c r="I2372" s="0" t="s">
        <v>104</v>
      </c>
      <c r="J2372" s="0" t="s">
        <v>1322</v>
      </c>
      <c r="K2372" s="0" t="s">
        <v>1323</v>
      </c>
      <c r="L2372" s="0" t="s">
        <v>1324</v>
      </c>
      <c r="M2372" s="0" t="s">
        <v>7577</v>
      </c>
      <c r="N2372" s="0" t="s">
        <v>117</v>
      </c>
      <c r="O2372" s="0" t="s">
        <v>103</v>
      </c>
      <c r="P2372" s="0" t="s">
        <v>103</v>
      </c>
      <c r="Q2372" s="0" t="s">
        <v>104</v>
      </c>
      <c r="R2372" s="0" t="s">
        <v>4917</v>
      </c>
      <c r="S2372" s="0" t="s">
        <v>4918</v>
      </c>
      <c r="T2372" s="0" t="s">
        <v>3604</v>
      </c>
      <c r="U2372" s="0" t="s">
        <v>3605</v>
      </c>
      <c r="V2372" s="0" t="s">
        <v>3606</v>
      </c>
      <c r="W2372" s="0" t="s">
        <v>3607</v>
      </c>
      <c r="X2372" s="0" t="s">
        <v>3608</v>
      </c>
      <c r="Y2372" s="0" t="s">
        <v>3605</v>
      </c>
      <c r="Z2372" s="0" t="s">
        <v>1261</v>
      </c>
      <c r="AA2372" s="0" t="s">
        <v>7578</v>
      </c>
      <c r="AB2372" s="0" t="s">
        <v>7579</v>
      </c>
      <c r="AC2372" s="0" t="s">
        <v>19</v>
      </c>
      <c r="AD2372" s="0" t="s">
        <v>19</v>
      </c>
      <c r="AE2372" s="0" t="s">
        <v>61</v>
      </c>
      <c r="AF2372" s="0" t="s">
        <v>22</v>
      </c>
      <c r="AG2372" s="0" t="s">
        <v>22</v>
      </c>
      <c r="AH2372" s="0" t="s">
        <v>22</v>
      </c>
      <c r="AI2372" s="0" t="s">
        <v>22</v>
      </c>
      <c r="AJ2372" s="0" t="s">
        <v>4909</v>
      </c>
      <c r="AK2372" s="0" t="s">
        <v>4910</v>
      </c>
    </row>
    <row customHeight="1" ht="11.25">
      <c r="A2373" s="0" t="s">
        <v>22</v>
      </c>
      <c r="B2373" s="0" t="s">
        <v>48</v>
      </c>
      <c r="C2373" s="0" t="s">
        <v>50</v>
      </c>
      <c r="D2373" s="0" t="s">
        <v>22</v>
      </c>
      <c r="E2373" s="0" t="s">
        <v>7576</v>
      </c>
      <c r="F2373" s="0" t="s">
        <v>1257</v>
      </c>
      <c r="G2373" s="0" t="s">
        <v>103</v>
      </c>
      <c r="H2373" s="0" t="s">
        <v>103</v>
      </c>
      <c r="I2373" s="0" t="s">
        <v>104</v>
      </c>
      <c r="J2373" s="0" t="s">
        <v>1322</v>
      </c>
      <c r="K2373" s="0" t="s">
        <v>1323</v>
      </c>
      <c r="L2373" s="0" t="s">
        <v>1324</v>
      </c>
      <c r="M2373" s="0" t="s">
        <v>7577</v>
      </c>
      <c r="N2373" s="0" t="s">
        <v>117</v>
      </c>
      <c r="O2373" s="0" t="s">
        <v>103</v>
      </c>
      <c r="P2373" s="0" t="s">
        <v>103</v>
      </c>
      <c r="Q2373" s="0" t="s">
        <v>104</v>
      </c>
      <c r="R2373" s="0" t="s">
        <v>4917</v>
      </c>
      <c r="S2373" s="0" t="s">
        <v>4918</v>
      </c>
      <c r="T2373" s="0" t="s">
        <v>3604</v>
      </c>
      <c r="U2373" s="0" t="s">
        <v>3605</v>
      </c>
      <c r="V2373" s="0" t="s">
        <v>3606</v>
      </c>
      <c r="W2373" s="0" t="s">
        <v>3607</v>
      </c>
      <c r="X2373" s="0" t="s">
        <v>3608</v>
      </c>
      <c r="Y2373" s="0" t="s">
        <v>3605</v>
      </c>
      <c r="Z2373" s="0" t="s">
        <v>1261</v>
      </c>
      <c r="AA2373" s="0" t="s">
        <v>7578</v>
      </c>
      <c r="AB2373" s="0" t="s">
        <v>7579</v>
      </c>
      <c r="AC2373" s="0" t="s">
        <v>19</v>
      </c>
      <c r="AD2373" s="0" t="s">
        <v>19</v>
      </c>
      <c r="AE2373" s="0" t="s">
        <v>61</v>
      </c>
      <c r="AF2373" s="0" t="s">
        <v>22</v>
      </c>
      <c r="AG2373" s="0" t="s">
        <v>22</v>
      </c>
      <c r="AH2373" s="0" t="s">
        <v>22</v>
      </c>
      <c r="AI2373" s="0" t="s">
        <v>22</v>
      </c>
      <c r="AJ2373" s="0" t="s">
        <v>4909</v>
      </c>
      <c r="AK2373" s="0" t="s">
        <v>4910</v>
      </c>
    </row>
    <row customHeight="1" ht="11.25">
      <c r="A2374" s="0" t="s">
        <v>22</v>
      </c>
      <c r="B2374" s="0" t="s">
        <v>48</v>
      </c>
      <c r="C2374" s="0" t="s">
        <v>50</v>
      </c>
      <c r="D2374" s="0" t="s">
        <v>22</v>
      </c>
      <c r="E2374" s="0" t="s">
        <v>7576</v>
      </c>
      <c r="F2374" s="0" t="s">
        <v>1257</v>
      </c>
      <c r="G2374" s="0" t="s">
        <v>103</v>
      </c>
      <c r="H2374" s="0" t="s">
        <v>103</v>
      </c>
      <c r="I2374" s="0" t="s">
        <v>104</v>
      </c>
      <c r="J2374" s="0" t="s">
        <v>1322</v>
      </c>
      <c r="K2374" s="0" t="s">
        <v>1323</v>
      </c>
      <c r="L2374" s="0" t="s">
        <v>1324</v>
      </c>
      <c r="M2374" s="0" t="s">
        <v>7577</v>
      </c>
      <c r="N2374" s="0" t="s">
        <v>90</v>
      </c>
      <c r="O2374" s="0" t="s">
        <v>103</v>
      </c>
      <c r="P2374" s="0" t="s">
        <v>103</v>
      </c>
      <c r="Q2374" s="0" t="s">
        <v>104</v>
      </c>
      <c r="R2374" s="0" t="s">
        <v>7584</v>
      </c>
      <c r="S2374" s="0" t="s">
        <v>7585</v>
      </c>
      <c r="T2374" s="0" t="s">
        <v>3604</v>
      </c>
      <c r="U2374" s="0" t="s">
        <v>3605</v>
      </c>
      <c r="V2374" s="0" t="s">
        <v>3606</v>
      </c>
      <c r="W2374" s="0" t="s">
        <v>3607</v>
      </c>
      <c r="X2374" s="0" t="s">
        <v>3608</v>
      </c>
      <c r="Y2374" s="0" t="s">
        <v>3605</v>
      </c>
      <c r="Z2374" s="0" t="s">
        <v>1261</v>
      </c>
      <c r="AA2374" s="0" t="s">
        <v>7578</v>
      </c>
      <c r="AB2374" s="0" t="s">
        <v>7579</v>
      </c>
      <c r="AC2374" s="0" t="s">
        <v>19</v>
      </c>
      <c r="AD2374" s="0" t="s">
        <v>19</v>
      </c>
      <c r="AE2374" s="0" t="s">
        <v>61</v>
      </c>
      <c r="AF2374" s="0" t="s">
        <v>22</v>
      </c>
      <c r="AG2374" s="0" t="s">
        <v>22</v>
      </c>
      <c r="AH2374" s="0" t="s">
        <v>22</v>
      </c>
      <c r="AI2374" s="0" t="s">
        <v>22</v>
      </c>
      <c r="AJ2374" s="0" t="s">
        <v>4909</v>
      </c>
      <c r="AK2374" s="0" t="s">
        <v>4910</v>
      </c>
    </row>
    <row customHeight="1" ht="11.25">
      <c r="A2375" s="0" t="s">
        <v>22</v>
      </c>
      <c r="B2375" s="0" t="s">
        <v>48</v>
      </c>
      <c r="C2375" s="0" t="s">
        <v>50</v>
      </c>
      <c r="D2375" s="0" t="s">
        <v>22</v>
      </c>
      <c r="E2375" s="0" t="s">
        <v>7576</v>
      </c>
      <c r="F2375" s="0" t="s">
        <v>1257</v>
      </c>
      <c r="G2375" s="0" t="s">
        <v>103</v>
      </c>
      <c r="H2375" s="0" t="s">
        <v>103</v>
      </c>
      <c r="I2375" s="0" t="s">
        <v>104</v>
      </c>
      <c r="J2375" s="0" t="s">
        <v>1322</v>
      </c>
      <c r="K2375" s="0" t="s">
        <v>1323</v>
      </c>
      <c r="L2375" s="0" t="s">
        <v>1324</v>
      </c>
      <c r="M2375" s="0" t="s">
        <v>7577</v>
      </c>
      <c r="N2375" s="0" t="s">
        <v>90</v>
      </c>
      <c r="O2375" s="0" t="s">
        <v>103</v>
      </c>
      <c r="P2375" s="0" t="s">
        <v>103</v>
      </c>
      <c r="Q2375" s="0" t="s">
        <v>104</v>
      </c>
      <c r="R2375" s="0" t="s">
        <v>7584</v>
      </c>
      <c r="S2375" s="0" t="s">
        <v>7585</v>
      </c>
      <c r="T2375" s="0" t="s">
        <v>3604</v>
      </c>
      <c r="U2375" s="0" t="s">
        <v>3605</v>
      </c>
      <c r="V2375" s="0" t="s">
        <v>3606</v>
      </c>
      <c r="W2375" s="0" t="s">
        <v>3607</v>
      </c>
      <c r="X2375" s="0" t="s">
        <v>3608</v>
      </c>
      <c r="Y2375" s="0" t="s">
        <v>3605</v>
      </c>
      <c r="Z2375" s="0" t="s">
        <v>1261</v>
      </c>
      <c r="AA2375" s="0" t="s">
        <v>7578</v>
      </c>
      <c r="AB2375" s="0" t="s">
        <v>7579</v>
      </c>
      <c r="AC2375" s="0" t="s">
        <v>19</v>
      </c>
      <c r="AD2375" s="0" t="s">
        <v>19</v>
      </c>
      <c r="AE2375" s="0" t="s">
        <v>61</v>
      </c>
      <c r="AF2375" s="0" t="s">
        <v>22</v>
      </c>
      <c r="AG2375" s="0" t="s">
        <v>22</v>
      </c>
      <c r="AH2375" s="0" t="s">
        <v>22</v>
      </c>
      <c r="AI2375" s="0" t="s">
        <v>22</v>
      </c>
      <c r="AJ2375" s="0" t="s">
        <v>4909</v>
      </c>
      <c r="AK2375" s="0" t="s">
        <v>4910</v>
      </c>
    </row>
    <row customHeight="1" ht="11.25">
      <c r="A2376" s="0" t="s">
        <v>22</v>
      </c>
      <c r="B2376" s="0" t="s">
        <v>48</v>
      </c>
      <c r="C2376" s="0" t="s">
        <v>50</v>
      </c>
      <c r="D2376" s="0" t="s">
        <v>22</v>
      </c>
      <c r="E2376" s="0" t="s">
        <v>7586</v>
      </c>
      <c r="F2376" s="0" t="s">
        <v>1328</v>
      </c>
      <c r="G2376" s="0" t="s">
        <v>103</v>
      </c>
      <c r="H2376" s="0" t="s">
        <v>103</v>
      </c>
      <c r="I2376" s="0" t="s">
        <v>104</v>
      </c>
      <c r="J2376" s="0" t="s">
        <v>4911</v>
      </c>
      <c r="K2376" s="0" t="s">
        <v>4912</v>
      </c>
      <c r="L2376" s="0" t="s">
        <v>4042</v>
      </c>
      <c r="M2376" s="0" t="s">
        <v>7550</v>
      </c>
      <c r="N2376" s="0" t="s">
        <v>98</v>
      </c>
      <c r="O2376" s="0" t="s">
        <v>103</v>
      </c>
      <c r="P2376" s="0" t="s">
        <v>103</v>
      </c>
      <c r="Q2376" s="0" t="s">
        <v>104</v>
      </c>
      <c r="R2376" s="0" t="s">
        <v>4911</v>
      </c>
      <c r="S2376" s="0" t="s">
        <v>4912</v>
      </c>
      <c r="T2376" s="0" t="s">
        <v>3604</v>
      </c>
      <c r="U2376" s="0" t="s">
        <v>3605</v>
      </c>
      <c r="V2376" s="0" t="s">
        <v>7587</v>
      </c>
      <c r="W2376" s="0" t="s">
        <v>3607</v>
      </c>
      <c r="X2376" s="0" t="s">
        <v>3608</v>
      </c>
      <c r="Y2376" s="0" t="s">
        <v>3605</v>
      </c>
      <c r="Z2376" s="0" t="s">
        <v>7588</v>
      </c>
      <c r="AA2376" s="0" t="s">
        <v>5089</v>
      </c>
      <c r="AB2376" s="0" t="s">
        <v>7589</v>
      </c>
      <c r="AC2376" s="0" t="s">
        <v>19</v>
      </c>
      <c r="AD2376" s="0" t="s">
        <v>61</v>
      </c>
      <c r="AE2376" s="0" t="s">
        <v>19</v>
      </c>
      <c r="AF2376" s="0" t="s">
        <v>22</v>
      </c>
      <c r="AG2376" s="0" t="s">
        <v>22</v>
      </c>
      <c r="AH2376" s="0" t="s">
        <v>5708</v>
      </c>
      <c r="AI2376" s="0" t="s">
        <v>4224</v>
      </c>
      <c r="AJ2376" s="0" t="s">
        <v>22</v>
      </c>
      <c r="AK2376" s="0" t="s">
        <v>22</v>
      </c>
    </row>
    <row customHeight="1" ht="11.25">
      <c r="A2377" s="0" t="s">
        <v>22</v>
      </c>
      <c r="B2377" s="0" t="s">
        <v>48</v>
      </c>
      <c r="C2377" s="0" t="s">
        <v>50</v>
      </c>
      <c r="D2377" s="0" t="s">
        <v>22</v>
      </c>
      <c r="E2377" s="0" t="s">
        <v>7586</v>
      </c>
      <c r="F2377" s="0" t="s">
        <v>1328</v>
      </c>
      <c r="G2377" s="0" t="s">
        <v>103</v>
      </c>
      <c r="H2377" s="0" t="s">
        <v>103</v>
      </c>
      <c r="I2377" s="0" t="s">
        <v>104</v>
      </c>
      <c r="J2377" s="0" t="s">
        <v>4911</v>
      </c>
      <c r="K2377" s="0" t="s">
        <v>4912</v>
      </c>
      <c r="L2377" s="0" t="s">
        <v>4042</v>
      </c>
      <c r="M2377" s="0" t="s">
        <v>7550</v>
      </c>
      <c r="N2377" s="0" t="s">
        <v>98</v>
      </c>
      <c r="O2377" s="0" t="s">
        <v>103</v>
      </c>
      <c r="P2377" s="0" t="s">
        <v>103</v>
      </c>
      <c r="Q2377" s="0" t="s">
        <v>104</v>
      </c>
      <c r="R2377" s="0" t="s">
        <v>4911</v>
      </c>
      <c r="S2377" s="0" t="s">
        <v>4912</v>
      </c>
      <c r="T2377" s="0" t="s">
        <v>3604</v>
      </c>
      <c r="U2377" s="0" t="s">
        <v>3605</v>
      </c>
      <c r="V2377" s="0" t="s">
        <v>7587</v>
      </c>
      <c r="W2377" s="0" t="s">
        <v>3607</v>
      </c>
      <c r="X2377" s="0" t="s">
        <v>3608</v>
      </c>
      <c r="Y2377" s="0" t="s">
        <v>3605</v>
      </c>
      <c r="Z2377" s="0" t="s">
        <v>7588</v>
      </c>
      <c r="AA2377" s="0" t="s">
        <v>5089</v>
      </c>
      <c r="AB2377" s="0" t="s">
        <v>7589</v>
      </c>
      <c r="AC2377" s="0" t="s">
        <v>19</v>
      </c>
      <c r="AD2377" s="0" t="s">
        <v>61</v>
      </c>
      <c r="AE2377" s="0" t="s">
        <v>19</v>
      </c>
      <c r="AF2377" s="0" t="s">
        <v>22</v>
      </c>
      <c r="AG2377" s="0" t="s">
        <v>22</v>
      </c>
      <c r="AH2377" s="0" t="s">
        <v>5708</v>
      </c>
      <c r="AI2377" s="0" t="s">
        <v>4224</v>
      </c>
      <c r="AJ2377" s="0" t="s">
        <v>22</v>
      </c>
      <c r="AK2377" s="0" t="s">
        <v>22</v>
      </c>
    </row>
    <row customHeight="1" ht="11.25">
      <c r="A2378" s="0" t="s">
        <v>22</v>
      </c>
      <c r="B2378" s="0" t="s">
        <v>48</v>
      </c>
      <c r="C2378" s="0" t="s">
        <v>50</v>
      </c>
      <c r="D2378" s="0" t="s">
        <v>22</v>
      </c>
      <c r="E2378" s="0" t="s">
        <v>7586</v>
      </c>
      <c r="F2378" s="0" t="s">
        <v>1328</v>
      </c>
      <c r="G2378" s="0" t="s">
        <v>103</v>
      </c>
      <c r="H2378" s="0" t="s">
        <v>103</v>
      </c>
      <c r="I2378" s="0" t="s">
        <v>104</v>
      </c>
      <c r="J2378" s="0" t="s">
        <v>4911</v>
      </c>
      <c r="K2378" s="0" t="s">
        <v>4912</v>
      </c>
      <c r="L2378" s="0" t="s">
        <v>4042</v>
      </c>
      <c r="M2378" s="0" t="s">
        <v>7550</v>
      </c>
      <c r="N2378" s="0" t="s">
        <v>164</v>
      </c>
      <c r="O2378" s="0" t="s">
        <v>3550</v>
      </c>
      <c r="P2378" s="0" t="s">
        <v>3550</v>
      </c>
      <c r="Q2378" s="0" t="s">
        <v>3551</v>
      </c>
      <c r="R2378" s="0" t="s">
        <v>5123</v>
      </c>
      <c r="S2378" s="0" t="s">
        <v>5124</v>
      </c>
      <c r="T2378" s="0" t="s">
        <v>3604</v>
      </c>
      <c r="U2378" s="0" t="s">
        <v>3605</v>
      </c>
      <c r="V2378" s="0" t="s">
        <v>7587</v>
      </c>
      <c r="W2378" s="0" t="s">
        <v>3607</v>
      </c>
      <c r="X2378" s="0" t="s">
        <v>3608</v>
      </c>
      <c r="Y2378" s="0" t="s">
        <v>3605</v>
      </c>
      <c r="Z2378" s="0" t="s">
        <v>7588</v>
      </c>
      <c r="AA2378" s="0" t="s">
        <v>5089</v>
      </c>
      <c r="AB2378" s="0" t="s">
        <v>7589</v>
      </c>
      <c r="AC2378" s="0" t="s">
        <v>19</v>
      </c>
      <c r="AD2378" s="0" t="s">
        <v>61</v>
      </c>
      <c r="AE2378" s="0" t="s">
        <v>19</v>
      </c>
      <c r="AF2378" s="0" t="s">
        <v>22</v>
      </c>
      <c r="AG2378" s="0" t="s">
        <v>22</v>
      </c>
      <c r="AH2378" s="0" t="s">
        <v>5708</v>
      </c>
      <c r="AI2378" s="0" t="s">
        <v>4224</v>
      </c>
      <c r="AJ2378" s="0" t="s">
        <v>22</v>
      </c>
      <c r="AK2378" s="0" t="s">
        <v>22</v>
      </c>
    </row>
    <row customHeight="1" ht="11.25">
      <c r="A2379" s="0" t="s">
        <v>22</v>
      </c>
      <c r="B2379" s="0" t="s">
        <v>48</v>
      </c>
      <c r="C2379" s="0" t="s">
        <v>50</v>
      </c>
      <c r="D2379" s="0" t="s">
        <v>22</v>
      </c>
      <c r="E2379" s="0" t="s">
        <v>7586</v>
      </c>
      <c r="F2379" s="0" t="s">
        <v>1328</v>
      </c>
      <c r="G2379" s="0" t="s">
        <v>103</v>
      </c>
      <c r="H2379" s="0" t="s">
        <v>103</v>
      </c>
      <c r="I2379" s="0" t="s">
        <v>104</v>
      </c>
      <c r="J2379" s="0" t="s">
        <v>4911</v>
      </c>
      <c r="K2379" s="0" t="s">
        <v>4912</v>
      </c>
      <c r="L2379" s="0" t="s">
        <v>4042</v>
      </c>
      <c r="M2379" s="0" t="s">
        <v>7550</v>
      </c>
      <c r="N2379" s="0" t="s">
        <v>114</v>
      </c>
      <c r="O2379" s="0" t="s">
        <v>3550</v>
      </c>
      <c r="P2379" s="0" t="s">
        <v>3550</v>
      </c>
      <c r="Q2379" s="0" t="s">
        <v>3551</v>
      </c>
      <c r="R2379" s="0" t="s">
        <v>5041</v>
      </c>
      <c r="S2379" s="0" t="s">
        <v>5042</v>
      </c>
      <c r="T2379" s="0" t="s">
        <v>3604</v>
      </c>
      <c r="U2379" s="0" t="s">
        <v>3605</v>
      </c>
      <c r="V2379" s="0" t="s">
        <v>7587</v>
      </c>
      <c r="W2379" s="0" t="s">
        <v>3607</v>
      </c>
      <c r="X2379" s="0" t="s">
        <v>3608</v>
      </c>
      <c r="Y2379" s="0" t="s">
        <v>3605</v>
      </c>
      <c r="Z2379" s="0" t="s">
        <v>7588</v>
      </c>
      <c r="AA2379" s="0" t="s">
        <v>5089</v>
      </c>
      <c r="AB2379" s="0" t="s">
        <v>7589</v>
      </c>
      <c r="AC2379" s="0" t="s">
        <v>19</v>
      </c>
      <c r="AD2379" s="0" t="s">
        <v>61</v>
      </c>
      <c r="AE2379" s="0" t="s">
        <v>19</v>
      </c>
      <c r="AF2379" s="0" t="s">
        <v>22</v>
      </c>
      <c r="AG2379" s="0" t="s">
        <v>22</v>
      </c>
      <c r="AH2379" s="0" t="s">
        <v>5708</v>
      </c>
      <c r="AI2379" s="0" t="s">
        <v>4224</v>
      </c>
      <c r="AJ2379" s="0" t="s">
        <v>22</v>
      </c>
      <c r="AK2379" s="0" t="s">
        <v>22</v>
      </c>
    </row>
    <row customHeight="1" ht="11.25">
      <c r="A2380" s="0" t="s">
        <v>22</v>
      </c>
      <c r="B2380" s="0" t="s">
        <v>48</v>
      </c>
      <c r="C2380" s="0" t="s">
        <v>50</v>
      </c>
      <c r="D2380" s="0" t="s">
        <v>22</v>
      </c>
      <c r="E2380" s="0" t="s">
        <v>7586</v>
      </c>
      <c r="F2380" s="0" t="s">
        <v>1328</v>
      </c>
      <c r="G2380" s="0" t="s">
        <v>103</v>
      </c>
      <c r="H2380" s="0" t="s">
        <v>103</v>
      </c>
      <c r="I2380" s="0" t="s">
        <v>104</v>
      </c>
      <c r="J2380" s="0" t="s">
        <v>4911</v>
      </c>
      <c r="K2380" s="0" t="s">
        <v>4912</v>
      </c>
      <c r="L2380" s="0" t="s">
        <v>4042</v>
      </c>
      <c r="M2380" s="0" t="s">
        <v>7550</v>
      </c>
      <c r="N2380" s="0" t="s">
        <v>141</v>
      </c>
      <c r="O2380" s="0" t="s">
        <v>3550</v>
      </c>
      <c r="P2380" s="0" t="s">
        <v>3550</v>
      </c>
      <c r="Q2380" s="0" t="s">
        <v>3551</v>
      </c>
      <c r="R2380" s="0" t="s">
        <v>3723</v>
      </c>
      <c r="S2380" s="0" t="s">
        <v>3724</v>
      </c>
      <c r="T2380" s="0" t="s">
        <v>3604</v>
      </c>
      <c r="U2380" s="0" t="s">
        <v>3605</v>
      </c>
      <c r="V2380" s="0" t="s">
        <v>7587</v>
      </c>
      <c r="W2380" s="0" t="s">
        <v>3607</v>
      </c>
      <c r="X2380" s="0" t="s">
        <v>3608</v>
      </c>
      <c r="Y2380" s="0" t="s">
        <v>3605</v>
      </c>
      <c r="Z2380" s="0" t="s">
        <v>7588</v>
      </c>
      <c r="AA2380" s="0" t="s">
        <v>5089</v>
      </c>
      <c r="AB2380" s="0" t="s">
        <v>7589</v>
      </c>
      <c r="AC2380" s="0" t="s">
        <v>19</v>
      </c>
      <c r="AD2380" s="0" t="s">
        <v>61</v>
      </c>
      <c r="AE2380" s="0" t="s">
        <v>19</v>
      </c>
      <c r="AF2380" s="0" t="s">
        <v>22</v>
      </c>
      <c r="AG2380" s="0" t="s">
        <v>22</v>
      </c>
      <c r="AH2380" s="0" t="s">
        <v>5708</v>
      </c>
      <c r="AI2380" s="0" t="s">
        <v>4224</v>
      </c>
      <c r="AJ2380" s="0" t="s">
        <v>22</v>
      </c>
      <c r="AK2380" s="0" t="s">
        <v>22</v>
      </c>
    </row>
    <row customHeight="1" ht="11.25">
      <c r="A2381" s="0" t="s">
        <v>22</v>
      </c>
      <c r="B2381" s="0" t="s">
        <v>48</v>
      </c>
      <c r="C2381" s="0" t="s">
        <v>50</v>
      </c>
      <c r="D2381" s="0" t="s">
        <v>22</v>
      </c>
      <c r="E2381" s="0" t="s">
        <v>7586</v>
      </c>
      <c r="F2381" s="0" t="s">
        <v>1328</v>
      </c>
      <c r="G2381" s="0" t="s">
        <v>103</v>
      </c>
      <c r="H2381" s="0" t="s">
        <v>103</v>
      </c>
      <c r="I2381" s="0" t="s">
        <v>104</v>
      </c>
      <c r="J2381" s="0" t="s">
        <v>4911</v>
      </c>
      <c r="K2381" s="0" t="s">
        <v>4912</v>
      </c>
      <c r="L2381" s="0" t="s">
        <v>4042</v>
      </c>
      <c r="M2381" s="0" t="s">
        <v>7550</v>
      </c>
      <c r="N2381" s="0" t="s">
        <v>121</v>
      </c>
      <c r="O2381" s="0" t="s">
        <v>3550</v>
      </c>
      <c r="P2381" s="0" t="s">
        <v>3550</v>
      </c>
      <c r="Q2381" s="0" t="s">
        <v>3551</v>
      </c>
      <c r="R2381" s="0" t="s">
        <v>4981</v>
      </c>
      <c r="S2381" s="0" t="s">
        <v>4982</v>
      </c>
      <c r="T2381" s="0" t="s">
        <v>3604</v>
      </c>
      <c r="U2381" s="0" t="s">
        <v>3605</v>
      </c>
      <c r="V2381" s="0" t="s">
        <v>7587</v>
      </c>
      <c r="W2381" s="0" t="s">
        <v>3607</v>
      </c>
      <c r="X2381" s="0" t="s">
        <v>3608</v>
      </c>
      <c r="Y2381" s="0" t="s">
        <v>3605</v>
      </c>
      <c r="Z2381" s="0" t="s">
        <v>7588</v>
      </c>
      <c r="AA2381" s="0" t="s">
        <v>5089</v>
      </c>
      <c r="AB2381" s="0" t="s">
        <v>7589</v>
      </c>
      <c r="AC2381" s="0" t="s">
        <v>19</v>
      </c>
      <c r="AD2381" s="0" t="s">
        <v>61</v>
      </c>
      <c r="AE2381" s="0" t="s">
        <v>19</v>
      </c>
      <c r="AF2381" s="0" t="s">
        <v>22</v>
      </c>
      <c r="AG2381" s="0" t="s">
        <v>22</v>
      </c>
      <c r="AH2381" s="0" t="s">
        <v>5708</v>
      </c>
      <c r="AI2381" s="0" t="s">
        <v>4224</v>
      </c>
      <c r="AJ2381" s="0" t="s">
        <v>22</v>
      </c>
      <c r="AK2381" s="0" t="s">
        <v>22</v>
      </c>
    </row>
    <row customHeight="1" ht="11.25">
      <c r="A2382" s="0" t="s">
        <v>22</v>
      </c>
      <c r="B2382" s="0" t="s">
        <v>48</v>
      </c>
      <c r="C2382" s="0" t="s">
        <v>50</v>
      </c>
      <c r="D2382" s="0" t="s">
        <v>22</v>
      </c>
      <c r="E2382" s="0" t="s">
        <v>7586</v>
      </c>
      <c r="F2382" s="0" t="s">
        <v>1328</v>
      </c>
      <c r="G2382" s="0" t="s">
        <v>103</v>
      </c>
      <c r="H2382" s="0" t="s">
        <v>103</v>
      </c>
      <c r="I2382" s="0" t="s">
        <v>104</v>
      </c>
      <c r="J2382" s="0" t="s">
        <v>4911</v>
      </c>
      <c r="K2382" s="0" t="s">
        <v>4912</v>
      </c>
      <c r="L2382" s="0" t="s">
        <v>4042</v>
      </c>
      <c r="M2382" s="0" t="s">
        <v>7550</v>
      </c>
      <c r="N2382" s="0" t="s">
        <v>109</v>
      </c>
      <c r="O2382" s="0" t="s">
        <v>3550</v>
      </c>
      <c r="P2382" s="0" t="s">
        <v>3550</v>
      </c>
      <c r="Q2382" s="0" t="s">
        <v>3551</v>
      </c>
      <c r="R2382" s="0" t="s">
        <v>5053</v>
      </c>
      <c r="S2382" s="0" t="s">
        <v>5054</v>
      </c>
      <c r="T2382" s="0" t="s">
        <v>3604</v>
      </c>
      <c r="U2382" s="0" t="s">
        <v>3605</v>
      </c>
      <c r="V2382" s="0" t="s">
        <v>7587</v>
      </c>
      <c r="W2382" s="0" t="s">
        <v>3607</v>
      </c>
      <c r="X2382" s="0" t="s">
        <v>3608</v>
      </c>
      <c r="Y2382" s="0" t="s">
        <v>3605</v>
      </c>
      <c r="Z2382" s="0" t="s">
        <v>7588</v>
      </c>
      <c r="AA2382" s="0" t="s">
        <v>5089</v>
      </c>
      <c r="AB2382" s="0" t="s">
        <v>7589</v>
      </c>
      <c r="AC2382" s="0" t="s">
        <v>19</v>
      </c>
      <c r="AD2382" s="0" t="s">
        <v>61</v>
      </c>
      <c r="AE2382" s="0" t="s">
        <v>19</v>
      </c>
      <c r="AF2382" s="0" t="s">
        <v>22</v>
      </c>
      <c r="AG2382" s="0" t="s">
        <v>22</v>
      </c>
      <c r="AH2382" s="0" t="s">
        <v>5708</v>
      </c>
      <c r="AI2382" s="0" t="s">
        <v>4224</v>
      </c>
      <c r="AJ2382" s="0" t="s">
        <v>22</v>
      </c>
      <c r="AK2382" s="0" t="s">
        <v>22</v>
      </c>
    </row>
    <row customHeight="1" ht="11.25">
      <c r="A2383" s="0" t="s">
        <v>22</v>
      </c>
      <c r="B2383" s="0" t="s">
        <v>48</v>
      </c>
      <c r="C2383" s="0" t="s">
        <v>50</v>
      </c>
      <c r="D2383" s="0" t="s">
        <v>22</v>
      </c>
      <c r="E2383" s="0" t="s">
        <v>7586</v>
      </c>
      <c r="F2383" s="0" t="s">
        <v>1328</v>
      </c>
      <c r="G2383" s="0" t="s">
        <v>103</v>
      </c>
      <c r="H2383" s="0" t="s">
        <v>103</v>
      </c>
      <c r="I2383" s="0" t="s">
        <v>104</v>
      </c>
      <c r="J2383" s="0" t="s">
        <v>4911</v>
      </c>
      <c r="K2383" s="0" t="s">
        <v>4912</v>
      </c>
      <c r="L2383" s="0" t="s">
        <v>4042</v>
      </c>
      <c r="M2383" s="0" t="s">
        <v>7550</v>
      </c>
      <c r="N2383" s="0" t="s">
        <v>91</v>
      </c>
      <c r="O2383" s="0" t="s">
        <v>3550</v>
      </c>
      <c r="P2383" s="0" t="s">
        <v>3550</v>
      </c>
      <c r="Q2383" s="0" t="s">
        <v>3551</v>
      </c>
      <c r="R2383" s="0" t="s">
        <v>5060</v>
      </c>
      <c r="S2383" s="0" t="s">
        <v>5061</v>
      </c>
      <c r="T2383" s="0" t="s">
        <v>3604</v>
      </c>
      <c r="U2383" s="0" t="s">
        <v>3605</v>
      </c>
      <c r="V2383" s="0" t="s">
        <v>7587</v>
      </c>
      <c r="W2383" s="0" t="s">
        <v>3607</v>
      </c>
      <c r="X2383" s="0" t="s">
        <v>3608</v>
      </c>
      <c r="Y2383" s="0" t="s">
        <v>3605</v>
      </c>
      <c r="Z2383" s="0" t="s">
        <v>7588</v>
      </c>
      <c r="AA2383" s="0" t="s">
        <v>5089</v>
      </c>
      <c r="AB2383" s="0" t="s">
        <v>7589</v>
      </c>
      <c r="AC2383" s="0" t="s">
        <v>19</v>
      </c>
      <c r="AD2383" s="0" t="s">
        <v>61</v>
      </c>
      <c r="AE2383" s="0" t="s">
        <v>19</v>
      </c>
      <c r="AF2383" s="0" t="s">
        <v>22</v>
      </c>
      <c r="AG2383" s="0" t="s">
        <v>22</v>
      </c>
      <c r="AH2383" s="0" t="s">
        <v>5708</v>
      </c>
      <c r="AI2383" s="0" t="s">
        <v>4224</v>
      </c>
      <c r="AJ2383" s="0" t="s">
        <v>22</v>
      </c>
      <c r="AK2383" s="0" t="s">
        <v>22</v>
      </c>
    </row>
    <row customHeight="1" ht="11.25">
      <c r="A2384" s="0" t="s">
        <v>22</v>
      </c>
      <c r="B2384" s="0" t="s">
        <v>48</v>
      </c>
      <c r="C2384" s="0" t="s">
        <v>50</v>
      </c>
      <c r="D2384" s="0" t="s">
        <v>22</v>
      </c>
      <c r="E2384" s="0" t="s">
        <v>7586</v>
      </c>
      <c r="F2384" s="0" t="s">
        <v>1328</v>
      </c>
      <c r="G2384" s="0" t="s">
        <v>103</v>
      </c>
      <c r="H2384" s="0" t="s">
        <v>103</v>
      </c>
      <c r="I2384" s="0" t="s">
        <v>104</v>
      </c>
      <c r="J2384" s="0" t="s">
        <v>4911</v>
      </c>
      <c r="K2384" s="0" t="s">
        <v>4912</v>
      </c>
      <c r="L2384" s="0" t="s">
        <v>4042</v>
      </c>
      <c r="M2384" s="0" t="s">
        <v>7550</v>
      </c>
      <c r="N2384" s="0" t="s">
        <v>118</v>
      </c>
      <c r="O2384" s="0" t="s">
        <v>3550</v>
      </c>
      <c r="P2384" s="0" t="s">
        <v>3550</v>
      </c>
      <c r="Q2384" s="0" t="s">
        <v>3551</v>
      </c>
      <c r="R2384" s="0" t="s">
        <v>5093</v>
      </c>
      <c r="S2384" s="0" t="s">
        <v>5094</v>
      </c>
      <c r="T2384" s="0" t="s">
        <v>3604</v>
      </c>
      <c r="U2384" s="0" t="s">
        <v>3605</v>
      </c>
      <c r="V2384" s="0" t="s">
        <v>7587</v>
      </c>
      <c r="W2384" s="0" t="s">
        <v>3607</v>
      </c>
      <c r="X2384" s="0" t="s">
        <v>3608</v>
      </c>
      <c r="Y2384" s="0" t="s">
        <v>3605</v>
      </c>
      <c r="Z2384" s="0" t="s">
        <v>7588</v>
      </c>
      <c r="AA2384" s="0" t="s">
        <v>5089</v>
      </c>
      <c r="AB2384" s="0" t="s">
        <v>7589</v>
      </c>
      <c r="AC2384" s="0" t="s">
        <v>19</v>
      </c>
      <c r="AD2384" s="0" t="s">
        <v>61</v>
      </c>
      <c r="AE2384" s="0" t="s">
        <v>19</v>
      </c>
      <c r="AF2384" s="0" t="s">
        <v>22</v>
      </c>
      <c r="AG2384" s="0" t="s">
        <v>22</v>
      </c>
      <c r="AH2384" s="0" t="s">
        <v>5708</v>
      </c>
      <c r="AI2384" s="0" t="s">
        <v>4224</v>
      </c>
      <c r="AJ2384" s="0" t="s">
        <v>22</v>
      </c>
      <c r="AK2384" s="0" t="s">
        <v>22</v>
      </c>
    </row>
    <row customHeight="1" ht="11.25">
      <c r="A2385" s="0" t="s">
        <v>22</v>
      </c>
      <c r="B2385" s="0" t="s">
        <v>48</v>
      </c>
      <c r="C2385" s="0" t="s">
        <v>50</v>
      </c>
      <c r="D2385" s="0" t="s">
        <v>22</v>
      </c>
      <c r="E2385" s="0" t="s">
        <v>7586</v>
      </c>
      <c r="F2385" s="0" t="s">
        <v>1328</v>
      </c>
      <c r="G2385" s="0" t="s">
        <v>103</v>
      </c>
      <c r="H2385" s="0" t="s">
        <v>103</v>
      </c>
      <c r="I2385" s="0" t="s">
        <v>104</v>
      </c>
      <c r="J2385" s="0" t="s">
        <v>4911</v>
      </c>
      <c r="K2385" s="0" t="s">
        <v>4912</v>
      </c>
      <c r="L2385" s="0" t="s">
        <v>4042</v>
      </c>
      <c r="M2385" s="0" t="s">
        <v>7550</v>
      </c>
      <c r="N2385" s="0" t="s">
        <v>138</v>
      </c>
      <c r="O2385" s="0" t="s">
        <v>3550</v>
      </c>
      <c r="P2385" s="0" t="s">
        <v>3550</v>
      </c>
      <c r="Q2385" s="0" t="s">
        <v>3551</v>
      </c>
      <c r="R2385" s="0" t="s">
        <v>4891</v>
      </c>
      <c r="S2385" s="0" t="s">
        <v>4892</v>
      </c>
      <c r="T2385" s="0" t="s">
        <v>3604</v>
      </c>
      <c r="U2385" s="0" t="s">
        <v>3605</v>
      </c>
      <c r="V2385" s="0" t="s">
        <v>7587</v>
      </c>
      <c r="W2385" s="0" t="s">
        <v>3607</v>
      </c>
      <c r="X2385" s="0" t="s">
        <v>3608</v>
      </c>
      <c r="Y2385" s="0" t="s">
        <v>3605</v>
      </c>
      <c r="Z2385" s="0" t="s">
        <v>7588</v>
      </c>
      <c r="AA2385" s="0" t="s">
        <v>5089</v>
      </c>
      <c r="AB2385" s="0" t="s">
        <v>7589</v>
      </c>
      <c r="AC2385" s="0" t="s">
        <v>19</v>
      </c>
      <c r="AD2385" s="0" t="s">
        <v>61</v>
      </c>
      <c r="AE2385" s="0" t="s">
        <v>19</v>
      </c>
      <c r="AF2385" s="0" t="s">
        <v>22</v>
      </c>
      <c r="AG2385" s="0" t="s">
        <v>22</v>
      </c>
      <c r="AH2385" s="0" t="s">
        <v>5708</v>
      </c>
      <c r="AI2385" s="0" t="s">
        <v>4224</v>
      </c>
      <c r="AJ2385" s="0" t="s">
        <v>22</v>
      </c>
      <c r="AK2385" s="0" t="s">
        <v>22</v>
      </c>
    </row>
    <row customHeight="1" ht="11.25">
      <c r="A2386" s="0" t="s">
        <v>22</v>
      </c>
      <c r="B2386" s="0" t="s">
        <v>48</v>
      </c>
      <c r="C2386" s="0" t="s">
        <v>50</v>
      </c>
      <c r="D2386" s="0" t="s">
        <v>22</v>
      </c>
      <c r="E2386" s="0" t="s">
        <v>7586</v>
      </c>
      <c r="F2386" s="0" t="s">
        <v>1328</v>
      </c>
      <c r="G2386" s="0" t="s">
        <v>103</v>
      </c>
      <c r="H2386" s="0" t="s">
        <v>103</v>
      </c>
      <c r="I2386" s="0" t="s">
        <v>104</v>
      </c>
      <c r="J2386" s="0" t="s">
        <v>4911</v>
      </c>
      <c r="K2386" s="0" t="s">
        <v>4912</v>
      </c>
      <c r="L2386" s="0" t="s">
        <v>4042</v>
      </c>
      <c r="M2386" s="0" t="s">
        <v>7550</v>
      </c>
      <c r="N2386" s="0" t="s">
        <v>127</v>
      </c>
      <c r="O2386" s="0" t="s">
        <v>3550</v>
      </c>
      <c r="P2386" s="0" t="s">
        <v>3550</v>
      </c>
      <c r="Q2386" s="0" t="s">
        <v>3551</v>
      </c>
      <c r="R2386" s="0" t="s">
        <v>5097</v>
      </c>
      <c r="S2386" s="0" t="s">
        <v>5098</v>
      </c>
      <c r="T2386" s="0" t="s">
        <v>3604</v>
      </c>
      <c r="U2386" s="0" t="s">
        <v>3605</v>
      </c>
      <c r="V2386" s="0" t="s">
        <v>7587</v>
      </c>
      <c r="W2386" s="0" t="s">
        <v>3607</v>
      </c>
      <c r="X2386" s="0" t="s">
        <v>3608</v>
      </c>
      <c r="Y2386" s="0" t="s">
        <v>3605</v>
      </c>
      <c r="Z2386" s="0" t="s">
        <v>7588</v>
      </c>
      <c r="AA2386" s="0" t="s">
        <v>5089</v>
      </c>
      <c r="AB2386" s="0" t="s">
        <v>7589</v>
      </c>
      <c r="AC2386" s="0" t="s">
        <v>19</v>
      </c>
      <c r="AD2386" s="0" t="s">
        <v>61</v>
      </c>
      <c r="AE2386" s="0" t="s">
        <v>19</v>
      </c>
      <c r="AF2386" s="0" t="s">
        <v>22</v>
      </c>
      <c r="AG2386" s="0" t="s">
        <v>22</v>
      </c>
      <c r="AH2386" s="0" t="s">
        <v>5708</v>
      </c>
      <c r="AI2386" s="0" t="s">
        <v>4224</v>
      </c>
      <c r="AJ2386" s="0" t="s">
        <v>22</v>
      </c>
      <c r="AK2386" s="0" t="s">
        <v>22</v>
      </c>
    </row>
    <row customHeight="1" ht="11.25">
      <c r="A2387" s="0" t="s">
        <v>22</v>
      </c>
      <c r="B2387" s="0" t="s">
        <v>48</v>
      </c>
      <c r="C2387" s="0" t="s">
        <v>50</v>
      </c>
      <c r="D2387" s="0" t="s">
        <v>22</v>
      </c>
      <c r="E2387" s="0" t="s">
        <v>7586</v>
      </c>
      <c r="F2387" s="0" t="s">
        <v>1328</v>
      </c>
      <c r="G2387" s="0" t="s">
        <v>103</v>
      </c>
      <c r="H2387" s="0" t="s">
        <v>103</v>
      </c>
      <c r="I2387" s="0" t="s">
        <v>104</v>
      </c>
      <c r="J2387" s="0" t="s">
        <v>4911</v>
      </c>
      <c r="K2387" s="0" t="s">
        <v>4912</v>
      </c>
      <c r="L2387" s="0" t="s">
        <v>4042</v>
      </c>
      <c r="M2387" s="0" t="s">
        <v>7550</v>
      </c>
      <c r="N2387" s="0" t="s">
        <v>124</v>
      </c>
      <c r="O2387" s="0" t="s">
        <v>3550</v>
      </c>
      <c r="P2387" s="0" t="s">
        <v>3550</v>
      </c>
      <c r="Q2387" s="0" t="s">
        <v>3551</v>
      </c>
      <c r="R2387" s="0" t="s">
        <v>4964</v>
      </c>
      <c r="S2387" s="0" t="s">
        <v>4965</v>
      </c>
      <c r="T2387" s="0" t="s">
        <v>3604</v>
      </c>
      <c r="U2387" s="0" t="s">
        <v>3605</v>
      </c>
      <c r="V2387" s="0" t="s">
        <v>7587</v>
      </c>
      <c r="W2387" s="0" t="s">
        <v>3607</v>
      </c>
      <c r="X2387" s="0" t="s">
        <v>3608</v>
      </c>
      <c r="Y2387" s="0" t="s">
        <v>3605</v>
      </c>
      <c r="Z2387" s="0" t="s">
        <v>7588</v>
      </c>
      <c r="AA2387" s="0" t="s">
        <v>5089</v>
      </c>
      <c r="AB2387" s="0" t="s">
        <v>7589</v>
      </c>
      <c r="AC2387" s="0" t="s">
        <v>19</v>
      </c>
      <c r="AD2387" s="0" t="s">
        <v>61</v>
      </c>
      <c r="AE2387" s="0" t="s">
        <v>19</v>
      </c>
      <c r="AF2387" s="0" t="s">
        <v>22</v>
      </c>
      <c r="AG2387" s="0" t="s">
        <v>22</v>
      </c>
      <c r="AH2387" s="0" t="s">
        <v>5708</v>
      </c>
      <c r="AI2387" s="0" t="s">
        <v>4224</v>
      </c>
      <c r="AJ2387" s="0" t="s">
        <v>22</v>
      </c>
      <c r="AK2387" s="0" t="s">
        <v>22</v>
      </c>
    </row>
    <row customHeight="1" ht="11.25">
      <c r="A2388" s="0" t="s">
        <v>22</v>
      </c>
      <c r="B2388" s="0" t="s">
        <v>48</v>
      </c>
      <c r="C2388" s="0" t="s">
        <v>50</v>
      </c>
      <c r="D2388" s="0" t="s">
        <v>22</v>
      </c>
      <c r="E2388" s="0" t="s">
        <v>7586</v>
      </c>
      <c r="F2388" s="0" t="s">
        <v>1328</v>
      </c>
      <c r="G2388" s="0" t="s">
        <v>103</v>
      </c>
      <c r="H2388" s="0" t="s">
        <v>103</v>
      </c>
      <c r="I2388" s="0" t="s">
        <v>104</v>
      </c>
      <c r="J2388" s="0" t="s">
        <v>4911</v>
      </c>
      <c r="K2388" s="0" t="s">
        <v>4912</v>
      </c>
      <c r="L2388" s="0" t="s">
        <v>4042</v>
      </c>
      <c r="M2388" s="0" t="s">
        <v>7550</v>
      </c>
      <c r="N2388" s="0" t="s">
        <v>128</v>
      </c>
      <c r="O2388" s="0" t="s">
        <v>3550</v>
      </c>
      <c r="P2388" s="0" t="s">
        <v>3550</v>
      </c>
      <c r="Q2388" s="0" t="s">
        <v>3551</v>
      </c>
      <c r="R2388" s="0" t="s">
        <v>4961</v>
      </c>
      <c r="S2388" s="0" t="s">
        <v>4962</v>
      </c>
      <c r="T2388" s="0" t="s">
        <v>3604</v>
      </c>
      <c r="U2388" s="0" t="s">
        <v>3605</v>
      </c>
      <c r="V2388" s="0" t="s">
        <v>7587</v>
      </c>
      <c r="W2388" s="0" t="s">
        <v>3607</v>
      </c>
      <c r="X2388" s="0" t="s">
        <v>3608</v>
      </c>
      <c r="Y2388" s="0" t="s">
        <v>3605</v>
      </c>
      <c r="Z2388" s="0" t="s">
        <v>7588</v>
      </c>
      <c r="AA2388" s="0" t="s">
        <v>5089</v>
      </c>
      <c r="AB2388" s="0" t="s">
        <v>7589</v>
      </c>
      <c r="AC2388" s="0" t="s">
        <v>19</v>
      </c>
      <c r="AD2388" s="0" t="s">
        <v>61</v>
      </c>
      <c r="AE2388" s="0" t="s">
        <v>19</v>
      </c>
      <c r="AF2388" s="0" t="s">
        <v>22</v>
      </c>
      <c r="AG2388" s="0" t="s">
        <v>22</v>
      </c>
      <c r="AH2388" s="0" t="s">
        <v>5708</v>
      </c>
      <c r="AI2388" s="0" t="s">
        <v>4224</v>
      </c>
      <c r="AJ2388" s="0" t="s">
        <v>22</v>
      </c>
      <c r="AK2388" s="0" t="s">
        <v>22</v>
      </c>
    </row>
    <row customHeight="1" ht="11.25">
      <c r="A2389" s="0" t="s">
        <v>22</v>
      </c>
      <c r="B2389" s="0" t="s">
        <v>48</v>
      </c>
      <c r="C2389" s="0" t="s">
        <v>50</v>
      </c>
      <c r="D2389" s="0" t="s">
        <v>22</v>
      </c>
      <c r="E2389" s="0" t="s">
        <v>7586</v>
      </c>
      <c r="F2389" s="0" t="s">
        <v>1328</v>
      </c>
      <c r="G2389" s="0" t="s">
        <v>103</v>
      </c>
      <c r="H2389" s="0" t="s">
        <v>103</v>
      </c>
      <c r="I2389" s="0" t="s">
        <v>104</v>
      </c>
      <c r="J2389" s="0" t="s">
        <v>4911</v>
      </c>
      <c r="K2389" s="0" t="s">
        <v>4912</v>
      </c>
      <c r="L2389" s="0" t="s">
        <v>4042</v>
      </c>
      <c r="M2389" s="0" t="s">
        <v>7550</v>
      </c>
      <c r="N2389" s="0" t="s">
        <v>92</v>
      </c>
      <c r="O2389" s="0" t="s">
        <v>3550</v>
      </c>
      <c r="P2389" s="0" t="s">
        <v>3550</v>
      </c>
      <c r="Q2389" s="0" t="s">
        <v>3551</v>
      </c>
      <c r="R2389" s="0" t="s">
        <v>5065</v>
      </c>
      <c r="S2389" s="0" t="s">
        <v>5066</v>
      </c>
      <c r="T2389" s="0" t="s">
        <v>3604</v>
      </c>
      <c r="U2389" s="0" t="s">
        <v>3605</v>
      </c>
      <c r="V2389" s="0" t="s">
        <v>7587</v>
      </c>
      <c r="W2389" s="0" t="s">
        <v>3607</v>
      </c>
      <c r="X2389" s="0" t="s">
        <v>3608</v>
      </c>
      <c r="Y2389" s="0" t="s">
        <v>3605</v>
      </c>
      <c r="Z2389" s="0" t="s">
        <v>7588</v>
      </c>
      <c r="AA2389" s="0" t="s">
        <v>5089</v>
      </c>
      <c r="AB2389" s="0" t="s">
        <v>7589</v>
      </c>
      <c r="AC2389" s="0" t="s">
        <v>19</v>
      </c>
      <c r="AD2389" s="0" t="s">
        <v>61</v>
      </c>
      <c r="AE2389" s="0" t="s">
        <v>19</v>
      </c>
      <c r="AF2389" s="0" t="s">
        <v>22</v>
      </c>
      <c r="AG2389" s="0" t="s">
        <v>22</v>
      </c>
      <c r="AH2389" s="0" t="s">
        <v>5708</v>
      </c>
      <c r="AI2389" s="0" t="s">
        <v>4224</v>
      </c>
      <c r="AJ2389" s="0" t="s">
        <v>22</v>
      </c>
      <c r="AK2389" s="0" t="s">
        <v>22</v>
      </c>
    </row>
    <row customHeight="1" ht="11.25">
      <c r="A2390" s="0" t="s">
        <v>22</v>
      </c>
      <c r="B2390" s="0" t="s">
        <v>48</v>
      </c>
      <c r="C2390" s="0" t="s">
        <v>50</v>
      </c>
      <c r="D2390" s="0" t="s">
        <v>22</v>
      </c>
      <c r="E2390" s="0" t="s">
        <v>7586</v>
      </c>
      <c r="F2390" s="0" t="s">
        <v>1328</v>
      </c>
      <c r="G2390" s="0" t="s">
        <v>103</v>
      </c>
      <c r="H2390" s="0" t="s">
        <v>103</v>
      </c>
      <c r="I2390" s="0" t="s">
        <v>104</v>
      </c>
      <c r="J2390" s="0" t="s">
        <v>4911</v>
      </c>
      <c r="K2390" s="0" t="s">
        <v>4912</v>
      </c>
      <c r="L2390" s="0" t="s">
        <v>4042</v>
      </c>
      <c r="M2390" s="0" t="s">
        <v>7550</v>
      </c>
      <c r="N2390" s="0" t="s">
        <v>89</v>
      </c>
      <c r="O2390" s="0" t="s">
        <v>3550</v>
      </c>
      <c r="P2390" s="0" t="s">
        <v>3550</v>
      </c>
      <c r="Q2390" s="0" t="s">
        <v>3551</v>
      </c>
      <c r="R2390" s="0" t="s">
        <v>5105</v>
      </c>
      <c r="S2390" s="0" t="s">
        <v>5106</v>
      </c>
      <c r="T2390" s="0" t="s">
        <v>3604</v>
      </c>
      <c r="U2390" s="0" t="s">
        <v>3605</v>
      </c>
      <c r="V2390" s="0" t="s">
        <v>7587</v>
      </c>
      <c r="W2390" s="0" t="s">
        <v>3607</v>
      </c>
      <c r="X2390" s="0" t="s">
        <v>3608</v>
      </c>
      <c r="Y2390" s="0" t="s">
        <v>3605</v>
      </c>
      <c r="Z2390" s="0" t="s">
        <v>7588</v>
      </c>
      <c r="AA2390" s="0" t="s">
        <v>5089</v>
      </c>
      <c r="AB2390" s="0" t="s">
        <v>7589</v>
      </c>
      <c r="AC2390" s="0" t="s">
        <v>19</v>
      </c>
      <c r="AD2390" s="0" t="s">
        <v>61</v>
      </c>
      <c r="AE2390" s="0" t="s">
        <v>19</v>
      </c>
      <c r="AF2390" s="0" t="s">
        <v>22</v>
      </c>
      <c r="AG2390" s="0" t="s">
        <v>22</v>
      </c>
      <c r="AH2390" s="0" t="s">
        <v>5708</v>
      </c>
      <c r="AI2390" s="0" t="s">
        <v>4224</v>
      </c>
      <c r="AJ2390" s="0" t="s">
        <v>22</v>
      </c>
      <c r="AK2390" s="0" t="s">
        <v>22</v>
      </c>
    </row>
    <row customHeight="1" ht="11.25">
      <c r="A2391" s="0" t="s">
        <v>22</v>
      </c>
      <c r="B2391" s="0" t="s">
        <v>48</v>
      </c>
      <c r="C2391" s="0" t="s">
        <v>50</v>
      </c>
      <c r="D2391" s="0" t="s">
        <v>22</v>
      </c>
      <c r="E2391" s="0" t="s">
        <v>7586</v>
      </c>
      <c r="F2391" s="0" t="s">
        <v>1328</v>
      </c>
      <c r="G2391" s="0" t="s">
        <v>103</v>
      </c>
      <c r="H2391" s="0" t="s">
        <v>103</v>
      </c>
      <c r="I2391" s="0" t="s">
        <v>104</v>
      </c>
      <c r="J2391" s="0" t="s">
        <v>4911</v>
      </c>
      <c r="K2391" s="0" t="s">
        <v>4912</v>
      </c>
      <c r="L2391" s="0" t="s">
        <v>4042</v>
      </c>
      <c r="M2391" s="0" t="s">
        <v>7550</v>
      </c>
      <c r="N2391" s="0" t="s">
        <v>90</v>
      </c>
      <c r="O2391" s="0" t="s">
        <v>3550</v>
      </c>
      <c r="P2391" s="0" t="s">
        <v>3550</v>
      </c>
      <c r="Q2391" s="0" t="s">
        <v>3551</v>
      </c>
      <c r="R2391" s="0" t="s">
        <v>5109</v>
      </c>
      <c r="S2391" s="0" t="s">
        <v>5110</v>
      </c>
      <c r="T2391" s="0" t="s">
        <v>3604</v>
      </c>
      <c r="U2391" s="0" t="s">
        <v>3605</v>
      </c>
      <c r="V2391" s="0" t="s">
        <v>7587</v>
      </c>
      <c r="W2391" s="0" t="s">
        <v>3607</v>
      </c>
      <c r="X2391" s="0" t="s">
        <v>3608</v>
      </c>
      <c r="Y2391" s="0" t="s">
        <v>3605</v>
      </c>
      <c r="Z2391" s="0" t="s">
        <v>7588</v>
      </c>
      <c r="AA2391" s="0" t="s">
        <v>5089</v>
      </c>
      <c r="AB2391" s="0" t="s">
        <v>7589</v>
      </c>
      <c r="AC2391" s="0" t="s">
        <v>19</v>
      </c>
      <c r="AD2391" s="0" t="s">
        <v>61</v>
      </c>
      <c r="AE2391" s="0" t="s">
        <v>19</v>
      </c>
      <c r="AF2391" s="0" t="s">
        <v>22</v>
      </c>
      <c r="AG2391" s="0" t="s">
        <v>22</v>
      </c>
      <c r="AH2391" s="0" t="s">
        <v>5708</v>
      </c>
      <c r="AI2391" s="0" t="s">
        <v>4224</v>
      </c>
      <c r="AJ2391" s="0" t="s">
        <v>22</v>
      </c>
      <c r="AK2391" s="0" t="s">
        <v>22</v>
      </c>
    </row>
    <row customHeight="1" ht="11.25">
      <c r="A2392" s="0" t="s">
        <v>22</v>
      </c>
      <c r="B2392" s="0" t="s">
        <v>48</v>
      </c>
      <c r="C2392" s="0" t="s">
        <v>50</v>
      </c>
      <c r="D2392" s="0" t="s">
        <v>22</v>
      </c>
      <c r="E2392" s="0" t="s">
        <v>7586</v>
      </c>
      <c r="F2392" s="0" t="s">
        <v>1328</v>
      </c>
      <c r="G2392" s="0" t="s">
        <v>103</v>
      </c>
      <c r="H2392" s="0" t="s">
        <v>103</v>
      </c>
      <c r="I2392" s="0" t="s">
        <v>104</v>
      </c>
      <c r="J2392" s="0" t="s">
        <v>4911</v>
      </c>
      <c r="K2392" s="0" t="s">
        <v>4912</v>
      </c>
      <c r="L2392" s="0" t="s">
        <v>4042</v>
      </c>
      <c r="M2392" s="0" t="s">
        <v>7550</v>
      </c>
      <c r="N2392" s="0" t="s">
        <v>157</v>
      </c>
      <c r="O2392" s="0" t="s">
        <v>3550</v>
      </c>
      <c r="P2392" s="0" t="s">
        <v>3550</v>
      </c>
      <c r="Q2392" s="0" t="s">
        <v>3551</v>
      </c>
      <c r="R2392" s="0" t="s">
        <v>5081</v>
      </c>
      <c r="S2392" s="0" t="s">
        <v>5082</v>
      </c>
      <c r="T2392" s="0" t="s">
        <v>3604</v>
      </c>
      <c r="U2392" s="0" t="s">
        <v>3605</v>
      </c>
      <c r="V2392" s="0" t="s">
        <v>7587</v>
      </c>
      <c r="W2392" s="0" t="s">
        <v>3607</v>
      </c>
      <c r="X2392" s="0" t="s">
        <v>3608</v>
      </c>
      <c r="Y2392" s="0" t="s">
        <v>3605</v>
      </c>
      <c r="Z2392" s="0" t="s">
        <v>7588</v>
      </c>
      <c r="AA2392" s="0" t="s">
        <v>5089</v>
      </c>
      <c r="AB2392" s="0" t="s">
        <v>7589</v>
      </c>
      <c r="AC2392" s="0" t="s">
        <v>19</v>
      </c>
      <c r="AD2392" s="0" t="s">
        <v>61</v>
      </c>
      <c r="AE2392" s="0" t="s">
        <v>19</v>
      </c>
      <c r="AF2392" s="0" t="s">
        <v>22</v>
      </c>
      <c r="AG2392" s="0" t="s">
        <v>22</v>
      </c>
      <c r="AH2392" s="0" t="s">
        <v>5708</v>
      </c>
      <c r="AI2392" s="0" t="s">
        <v>4224</v>
      </c>
      <c r="AJ2392" s="0" t="s">
        <v>22</v>
      </c>
      <c r="AK2392" s="0" t="s">
        <v>22</v>
      </c>
    </row>
    <row customHeight="1" ht="11.25">
      <c r="A2393" s="0" t="s">
        <v>22</v>
      </c>
      <c r="B2393" s="0" t="s">
        <v>48</v>
      </c>
      <c r="C2393" s="0" t="s">
        <v>50</v>
      </c>
      <c r="D2393" s="0" t="s">
        <v>22</v>
      </c>
      <c r="E2393" s="0" t="s">
        <v>7586</v>
      </c>
      <c r="F2393" s="0" t="s">
        <v>1328</v>
      </c>
      <c r="G2393" s="0" t="s">
        <v>103</v>
      </c>
      <c r="H2393" s="0" t="s">
        <v>103</v>
      </c>
      <c r="I2393" s="0" t="s">
        <v>104</v>
      </c>
      <c r="J2393" s="0" t="s">
        <v>4911</v>
      </c>
      <c r="K2393" s="0" t="s">
        <v>4912</v>
      </c>
      <c r="L2393" s="0" t="s">
        <v>4042</v>
      </c>
      <c r="M2393" s="0" t="s">
        <v>7550</v>
      </c>
      <c r="N2393" s="0" t="s">
        <v>117</v>
      </c>
      <c r="O2393" s="0" t="s">
        <v>3550</v>
      </c>
      <c r="P2393" s="0" t="s">
        <v>3550</v>
      </c>
      <c r="Q2393" s="0" t="s">
        <v>3551</v>
      </c>
      <c r="R2393" s="0" t="s">
        <v>5067</v>
      </c>
      <c r="S2393" s="0" t="s">
        <v>5068</v>
      </c>
      <c r="T2393" s="0" t="s">
        <v>3604</v>
      </c>
      <c r="U2393" s="0" t="s">
        <v>3605</v>
      </c>
      <c r="V2393" s="0" t="s">
        <v>7587</v>
      </c>
      <c r="W2393" s="0" t="s">
        <v>3607</v>
      </c>
      <c r="X2393" s="0" t="s">
        <v>3608</v>
      </c>
      <c r="Y2393" s="0" t="s">
        <v>3605</v>
      </c>
      <c r="Z2393" s="0" t="s">
        <v>7588</v>
      </c>
      <c r="AA2393" s="0" t="s">
        <v>5089</v>
      </c>
      <c r="AB2393" s="0" t="s">
        <v>7589</v>
      </c>
      <c r="AC2393" s="0" t="s">
        <v>19</v>
      </c>
      <c r="AD2393" s="0" t="s">
        <v>61</v>
      </c>
      <c r="AE2393" s="0" t="s">
        <v>19</v>
      </c>
      <c r="AF2393" s="0" t="s">
        <v>22</v>
      </c>
      <c r="AG2393" s="0" t="s">
        <v>22</v>
      </c>
      <c r="AH2393" s="0" t="s">
        <v>5708</v>
      </c>
      <c r="AI2393" s="0" t="s">
        <v>4224</v>
      </c>
      <c r="AJ2393" s="0" t="s">
        <v>22</v>
      </c>
      <c r="AK2393" s="0" t="s">
        <v>22</v>
      </c>
    </row>
    <row customHeight="1" ht="11.25">
      <c r="A2394" s="0" t="s">
        <v>22</v>
      </c>
      <c r="B2394" s="0" t="s">
        <v>48</v>
      </c>
      <c r="C2394" s="0" t="s">
        <v>50</v>
      </c>
      <c r="D2394" s="0" t="s">
        <v>22</v>
      </c>
      <c r="E2394" s="0" t="s">
        <v>7586</v>
      </c>
      <c r="F2394" s="0" t="s">
        <v>1328</v>
      </c>
      <c r="G2394" s="0" t="s">
        <v>103</v>
      </c>
      <c r="H2394" s="0" t="s">
        <v>103</v>
      </c>
      <c r="I2394" s="0" t="s">
        <v>104</v>
      </c>
      <c r="J2394" s="0" t="s">
        <v>4911</v>
      </c>
      <c r="K2394" s="0" t="s">
        <v>4912</v>
      </c>
      <c r="L2394" s="0" t="s">
        <v>4042</v>
      </c>
      <c r="M2394" s="0" t="s">
        <v>7550</v>
      </c>
      <c r="N2394" s="0" t="s">
        <v>101</v>
      </c>
      <c r="O2394" s="0" t="s">
        <v>3550</v>
      </c>
      <c r="P2394" s="0" t="s">
        <v>3550</v>
      </c>
      <c r="Q2394" s="0" t="s">
        <v>3551</v>
      </c>
      <c r="R2394" s="0" t="s">
        <v>5085</v>
      </c>
      <c r="S2394" s="0" t="s">
        <v>5086</v>
      </c>
      <c r="T2394" s="0" t="s">
        <v>3604</v>
      </c>
      <c r="U2394" s="0" t="s">
        <v>3605</v>
      </c>
      <c r="V2394" s="0" t="s">
        <v>7587</v>
      </c>
      <c r="W2394" s="0" t="s">
        <v>3607</v>
      </c>
      <c r="X2394" s="0" t="s">
        <v>3608</v>
      </c>
      <c r="Y2394" s="0" t="s">
        <v>3605</v>
      </c>
      <c r="Z2394" s="0" t="s">
        <v>7588</v>
      </c>
      <c r="AA2394" s="0" t="s">
        <v>5089</v>
      </c>
      <c r="AB2394" s="0" t="s">
        <v>7589</v>
      </c>
      <c r="AC2394" s="0" t="s">
        <v>19</v>
      </c>
      <c r="AD2394" s="0" t="s">
        <v>61</v>
      </c>
      <c r="AE2394" s="0" t="s">
        <v>19</v>
      </c>
      <c r="AF2394" s="0" t="s">
        <v>22</v>
      </c>
      <c r="AG2394" s="0" t="s">
        <v>22</v>
      </c>
      <c r="AH2394" s="0" t="s">
        <v>5708</v>
      </c>
      <c r="AI2394" s="0" t="s">
        <v>4224</v>
      </c>
      <c r="AJ2394" s="0" t="s">
        <v>22</v>
      </c>
      <c r="AK2394" s="0" t="s">
        <v>22</v>
      </c>
    </row>
    <row customHeight="1" ht="11.25">
      <c r="A2395" s="0" t="s">
        <v>22</v>
      </c>
      <c r="B2395" s="0" t="s">
        <v>48</v>
      </c>
      <c r="C2395" s="0" t="s">
        <v>50</v>
      </c>
      <c r="D2395" s="0" t="s">
        <v>22</v>
      </c>
      <c r="E2395" s="0" t="s">
        <v>7586</v>
      </c>
      <c r="F2395" s="0" t="s">
        <v>1328</v>
      </c>
      <c r="G2395" s="0" t="s">
        <v>103</v>
      </c>
      <c r="H2395" s="0" t="s">
        <v>103</v>
      </c>
      <c r="I2395" s="0" t="s">
        <v>104</v>
      </c>
      <c r="J2395" s="0" t="s">
        <v>4911</v>
      </c>
      <c r="K2395" s="0" t="s">
        <v>4912</v>
      </c>
      <c r="L2395" s="0" t="s">
        <v>4042</v>
      </c>
      <c r="M2395" s="0" t="s">
        <v>7550</v>
      </c>
      <c r="N2395" s="0" t="s">
        <v>131</v>
      </c>
      <c r="O2395" s="0" t="s">
        <v>3550</v>
      </c>
      <c r="P2395" s="0" t="s">
        <v>3550</v>
      </c>
      <c r="Q2395" s="0" t="s">
        <v>3551</v>
      </c>
      <c r="R2395" s="0" t="s">
        <v>5099</v>
      </c>
      <c r="S2395" s="0" t="s">
        <v>5100</v>
      </c>
      <c r="T2395" s="0" t="s">
        <v>3604</v>
      </c>
      <c r="U2395" s="0" t="s">
        <v>3605</v>
      </c>
      <c r="V2395" s="0" t="s">
        <v>7587</v>
      </c>
      <c r="W2395" s="0" t="s">
        <v>3607</v>
      </c>
      <c r="X2395" s="0" t="s">
        <v>3608</v>
      </c>
      <c r="Y2395" s="0" t="s">
        <v>3605</v>
      </c>
      <c r="Z2395" s="0" t="s">
        <v>7588</v>
      </c>
      <c r="AA2395" s="0" t="s">
        <v>5089</v>
      </c>
      <c r="AB2395" s="0" t="s">
        <v>7589</v>
      </c>
      <c r="AC2395" s="0" t="s">
        <v>19</v>
      </c>
      <c r="AD2395" s="0" t="s">
        <v>61</v>
      </c>
      <c r="AE2395" s="0" t="s">
        <v>19</v>
      </c>
      <c r="AF2395" s="0" t="s">
        <v>22</v>
      </c>
      <c r="AG2395" s="0" t="s">
        <v>22</v>
      </c>
      <c r="AH2395" s="0" t="s">
        <v>5708</v>
      </c>
      <c r="AI2395" s="0" t="s">
        <v>4224</v>
      </c>
      <c r="AJ2395" s="0" t="s">
        <v>22</v>
      </c>
      <c r="AK2395" s="0" t="s">
        <v>22</v>
      </c>
    </row>
    <row customHeight="1" ht="11.25">
      <c r="A2396" s="0" t="s">
        <v>22</v>
      </c>
      <c r="B2396" s="0" t="s">
        <v>48</v>
      </c>
      <c r="C2396" s="0" t="s">
        <v>50</v>
      </c>
      <c r="D2396" s="0" t="s">
        <v>22</v>
      </c>
      <c r="E2396" s="0" t="s">
        <v>7586</v>
      </c>
      <c r="F2396" s="0" t="s">
        <v>1328</v>
      </c>
      <c r="G2396" s="0" t="s">
        <v>103</v>
      </c>
      <c r="H2396" s="0" t="s">
        <v>103</v>
      </c>
      <c r="I2396" s="0" t="s">
        <v>104</v>
      </c>
      <c r="J2396" s="0" t="s">
        <v>4911</v>
      </c>
      <c r="K2396" s="0" t="s">
        <v>4912</v>
      </c>
      <c r="L2396" s="0" t="s">
        <v>4042</v>
      </c>
      <c r="M2396" s="0" t="s">
        <v>7550</v>
      </c>
      <c r="N2396" s="0" t="s">
        <v>144</v>
      </c>
      <c r="O2396" s="0" t="s">
        <v>3550</v>
      </c>
      <c r="P2396" s="0" t="s">
        <v>3550</v>
      </c>
      <c r="Q2396" s="0" t="s">
        <v>3551</v>
      </c>
      <c r="R2396" s="0" t="s">
        <v>5125</v>
      </c>
      <c r="S2396" s="0" t="s">
        <v>5126</v>
      </c>
      <c r="T2396" s="0" t="s">
        <v>3604</v>
      </c>
      <c r="U2396" s="0" t="s">
        <v>3605</v>
      </c>
      <c r="V2396" s="0" t="s">
        <v>7587</v>
      </c>
      <c r="W2396" s="0" t="s">
        <v>3607</v>
      </c>
      <c r="X2396" s="0" t="s">
        <v>3608</v>
      </c>
      <c r="Y2396" s="0" t="s">
        <v>3605</v>
      </c>
      <c r="Z2396" s="0" t="s">
        <v>7588</v>
      </c>
      <c r="AA2396" s="0" t="s">
        <v>5089</v>
      </c>
      <c r="AB2396" s="0" t="s">
        <v>7589</v>
      </c>
      <c r="AC2396" s="0" t="s">
        <v>19</v>
      </c>
      <c r="AD2396" s="0" t="s">
        <v>61</v>
      </c>
      <c r="AE2396" s="0" t="s">
        <v>19</v>
      </c>
      <c r="AF2396" s="0" t="s">
        <v>22</v>
      </c>
      <c r="AG2396" s="0" t="s">
        <v>22</v>
      </c>
      <c r="AH2396" s="0" t="s">
        <v>5708</v>
      </c>
      <c r="AI2396" s="0" t="s">
        <v>4224</v>
      </c>
      <c r="AJ2396" s="0" t="s">
        <v>22</v>
      </c>
      <c r="AK2396" s="0" t="s">
        <v>22</v>
      </c>
    </row>
    <row customHeight="1" ht="11.25">
      <c r="A2397" s="0" t="s">
        <v>22</v>
      </c>
      <c r="B2397" s="0" t="s">
        <v>48</v>
      </c>
      <c r="C2397" s="0" t="s">
        <v>50</v>
      </c>
      <c r="D2397" s="0" t="s">
        <v>22</v>
      </c>
      <c r="E2397" s="0" t="s">
        <v>7586</v>
      </c>
      <c r="F2397" s="0" t="s">
        <v>1328</v>
      </c>
      <c r="G2397" s="0" t="s">
        <v>103</v>
      </c>
      <c r="H2397" s="0" t="s">
        <v>103</v>
      </c>
      <c r="I2397" s="0" t="s">
        <v>104</v>
      </c>
      <c r="J2397" s="0" t="s">
        <v>4911</v>
      </c>
      <c r="K2397" s="0" t="s">
        <v>4912</v>
      </c>
      <c r="L2397" s="0" t="s">
        <v>4042</v>
      </c>
      <c r="M2397" s="0" t="s">
        <v>7550</v>
      </c>
      <c r="N2397" s="0" t="s">
        <v>132</v>
      </c>
      <c r="O2397" s="0" t="s">
        <v>3550</v>
      </c>
      <c r="P2397" s="0" t="s">
        <v>3550</v>
      </c>
      <c r="Q2397" s="0" t="s">
        <v>3551</v>
      </c>
      <c r="R2397" s="0" t="s">
        <v>4968</v>
      </c>
      <c r="S2397" s="0" t="s">
        <v>4969</v>
      </c>
      <c r="T2397" s="0" t="s">
        <v>3604</v>
      </c>
      <c r="U2397" s="0" t="s">
        <v>3605</v>
      </c>
      <c r="V2397" s="0" t="s">
        <v>7587</v>
      </c>
      <c r="W2397" s="0" t="s">
        <v>3607</v>
      </c>
      <c r="X2397" s="0" t="s">
        <v>3608</v>
      </c>
      <c r="Y2397" s="0" t="s">
        <v>3605</v>
      </c>
      <c r="Z2397" s="0" t="s">
        <v>7588</v>
      </c>
      <c r="AA2397" s="0" t="s">
        <v>5089</v>
      </c>
      <c r="AB2397" s="0" t="s">
        <v>7589</v>
      </c>
      <c r="AC2397" s="0" t="s">
        <v>19</v>
      </c>
      <c r="AD2397" s="0" t="s">
        <v>61</v>
      </c>
      <c r="AE2397" s="0" t="s">
        <v>19</v>
      </c>
      <c r="AF2397" s="0" t="s">
        <v>22</v>
      </c>
      <c r="AG2397" s="0" t="s">
        <v>22</v>
      </c>
      <c r="AH2397" s="0" t="s">
        <v>5708</v>
      </c>
      <c r="AI2397" s="0" t="s">
        <v>4224</v>
      </c>
      <c r="AJ2397" s="0" t="s">
        <v>22</v>
      </c>
      <c r="AK2397" s="0" t="s">
        <v>22</v>
      </c>
    </row>
    <row customHeight="1" ht="11.25">
      <c r="A2398" s="0" t="s">
        <v>22</v>
      </c>
      <c r="B2398" s="0" t="s">
        <v>48</v>
      </c>
      <c r="C2398" s="0" t="s">
        <v>50</v>
      </c>
      <c r="D2398" s="0" t="s">
        <v>22</v>
      </c>
      <c r="E2398" s="0" t="s">
        <v>7586</v>
      </c>
      <c r="F2398" s="0" t="s">
        <v>1328</v>
      </c>
      <c r="G2398" s="0" t="s">
        <v>103</v>
      </c>
      <c r="H2398" s="0" t="s">
        <v>103</v>
      </c>
      <c r="I2398" s="0" t="s">
        <v>104</v>
      </c>
      <c r="J2398" s="0" t="s">
        <v>4911</v>
      </c>
      <c r="K2398" s="0" t="s">
        <v>4912</v>
      </c>
      <c r="L2398" s="0" t="s">
        <v>4042</v>
      </c>
      <c r="M2398" s="0" t="s">
        <v>7550</v>
      </c>
      <c r="N2398" s="0" t="s">
        <v>135</v>
      </c>
      <c r="O2398" s="0" t="s">
        <v>3550</v>
      </c>
      <c r="P2398" s="0" t="s">
        <v>3550</v>
      </c>
      <c r="Q2398" s="0" t="s">
        <v>3551</v>
      </c>
      <c r="R2398" s="0" t="s">
        <v>4974</v>
      </c>
      <c r="S2398" s="0" t="s">
        <v>4975</v>
      </c>
      <c r="T2398" s="0" t="s">
        <v>3604</v>
      </c>
      <c r="U2398" s="0" t="s">
        <v>3605</v>
      </c>
      <c r="V2398" s="0" t="s">
        <v>7587</v>
      </c>
      <c r="W2398" s="0" t="s">
        <v>3607</v>
      </c>
      <c r="X2398" s="0" t="s">
        <v>3608</v>
      </c>
      <c r="Y2398" s="0" t="s">
        <v>3605</v>
      </c>
      <c r="Z2398" s="0" t="s">
        <v>7588</v>
      </c>
      <c r="AA2398" s="0" t="s">
        <v>5089</v>
      </c>
      <c r="AB2398" s="0" t="s">
        <v>7589</v>
      </c>
      <c r="AC2398" s="0" t="s">
        <v>19</v>
      </c>
      <c r="AD2398" s="0" t="s">
        <v>61</v>
      </c>
      <c r="AE2398" s="0" t="s">
        <v>19</v>
      </c>
      <c r="AF2398" s="0" t="s">
        <v>22</v>
      </c>
      <c r="AG2398" s="0" t="s">
        <v>22</v>
      </c>
      <c r="AH2398" s="0" t="s">
        <v>5708</v>
      </c>
      <c r="AI2398" s="0" t="s">
        <v>4224</v>
      </c>
      <c r="AJ2398" s="0" t="s">
        <v>22</v>
      </c>
      <c r="AK2398" s="0" t="s">
        <v>22</v>
      </c>
    </row>
    <row customHeight="1" ht="11.25">
      <c r="A2399" s="0" t="s">
        <v>22</v>
      </c>
      <c r="B2399" s="0" t="s">
        <v>48</v>
      </c>
      <c r="C2399" s="0" t="s">
        <v>50</v>
      </c>
      <c r="D2399" s="0" t="s">
        <v>22</v>
      </c>
      <c r="E2399" s="0" t="s">
        <v>7586</v>
      </c>
      <c r="F2399" s="0" t="s">
        <v>1328</v>
      </c>
      <c r="G2399" s="0" t="s">
        <v>103</v>
      </c>
      <c r="H2399" s="0" t="s">
        <v>103</v>
      </c>
      <c r="I2399" s="0" t="s">
        <v>104</v>
      </c>
      <c r="J2399" s="0" t="s">
        <v>4911</v>
      </c>
      <c r="K2399" s="0" t="s">
        <v>4912</v>
      </c>
      <c r="L2399" s="0" t="s">
        <v>4042</v>
      </c>
      <c r="M2399" s="0" t="s">
        <v>7550</v>
      </c>
      <c r="N2399" s="0" t="s">
        <v>150</v>
      </c>
      <c r="O2399" s="0" t="s">
        <v>3550</v>
      </c>
      <c r="P2399" s="0" t="s">
        <v>3550</v>
      </c>
      <c r="Q2399" s="0" t="s">
        <v>3551</v>
      </c>
      <c r="R2399" s="0" t="s">
        <v>4985</v>
      </c>
      <c r="S2399" s="0" t="s">
        <v>4986</v>
      </c>
      <c r="T2399" s="0" t="s">
        <v>3604</v>
      </c>
      <c r="U2399" s="0" t="s">
        <v>3605</v>
      </c>
      <c r="V2399" s="0" t="s">
        <v>7587</v>
      </c>
      <c r="W2399" s="0" t="s">
        <v>3607</v>
      </c>
      <c r="X2399" s="0" t="s">
        <v>3608</v>
      </c>
      <c r="Y2399" s="0" t="s">
        <v>3605</v>
      </c>
      <c r="Z2399" s="0" t="s">
        <v>7588</v>
      </c>
      <c r="AA2399" s="0" t="s">
        <v>5089</v>
      </c>
      <c r="AB2399" s="0" t="s">
        <v>7589</v>
      </c>
      <c r="AC2399" s="0" t="s">
        <v>19</v>
      </c>
      <c r="AD2399" s="0" t="s">
        <v>61</v>
      </c>
      <c r="AE2399" s="0" t="s">
        <v>19</v>
      </c>
      <c r="AF2399" s="0" t="s">
        <v>22</v>
      </c>
      <c r="AG2399" s="0" t="s">
        <v>22</v>
      </c>
      <c r="AH2399" s="0" t="s">
        <v>5708</v>
      </c>
      <c r="AI2399" s="0" t="s">
        <v>4224</v>
      </c>
      <c r="AJ2399" s="0" t="s">
        <v>22</v>
      </c>
      <c r="AK2399" s="0" t="s">
        <v>22</v>
      </c>
    </row>
    <row customHeight="1" ht="11.25">
      <c r="A2400" s="0" t="s">
        <v>22</v>
      </c>
      <c r="B2400" s="0" t="s">
        <v>48</v>
      </c>
      <c r="C2400" s="0" t="s">
        <v>50</v>
      </c>
      <c r="D2400" s="0" t="s">
        <v>22</v>
      </c>
      <c r="E2400" s="0" t="s">
        <v>7586</v>
      </c>
      <c r="F2400" s="0" t="s">
        <v>1328</v>
      </c>
      <c r="G2400" s="0" t="s">
        <v>103</v>
      </c>
      <c r="H2400" s="0" t="s">
        <v>103</v>
      </c>
      <c r="I2400" s="0" t="s">
        <v>104</v>
      </c>
      <c r="J2400" s="0" t="s">
        <v>4911</v>
      </c>
      <c r="K2400" s="0" t="s">
        <v>4912</v>
      </c>
      <c r="L2400" s="0" t="s">
        <v>4042</v>
      </c>
      <c r="M2400" s="0" t="s">
        <v>7550</v>
      </c>
      <c r="N2400" s="0" t="s">
        <v>101</v>
      </c>
      <c r="O2400" s="0" t="s">
        <v>162</v>
      </c>
      <c r="P2400" s="0" t="s">
        <v>162</v>
      </c>
      <c r="Q2400" s="0" t="s">
        <v>163</v>
      </c>
      <c r="R2400" s="0" t="s">
        <v>5085</v>
      </c>
      <c r="S2400" s="0" t="s">
        <v>5091</v>
      </c>
      <c r="T2400" s="0" t="s">
        <v>3604</v>
      </c>
      <c r="U2400" s="0" t="s">
        <v>3605</v>
      </c>
      <c r="V2400" s="0" t="s">
        <v>7587</v>
      </c>
      <c r="W2400" s="0" t="s">
        <v>3607</v>
      </c>
      <c r="X2400" s="0" t="s">
        <v>3608</v>
      </c>
      <c r="Y2400" s="0" t="s">
        <v>3605</v>
      </c>
      <c r="Z2400" s="0" t="s">
        <v>7588</v>
      </c>
      <c r="AA2400" s="0" t="s">
        <v>5089</v>
      </c>
      <c r="AB2400" s="0" t="s">
        <v>7589</v>
      </c>
      <c r="AC2400" s="0" t="s">
        <v>19</v>
      </c>
      <c r="AD2400" s="0" t="s">
        <v>61</v>
      </c>
      <c r="AE2400" s="0" t="s">
        <v>19</v>
      </c>
      <c r="AF2400" s="0" t="s">
        <v>22</v>
      </c>
      <c r="AG2400" s="0" t="s">
        <v>22</v>
      </c>
      <c r="AH2400" s="0" t="s">
        <v>5708</v>
      </c>
      <c r="AI2400" s="0" t="s">
        <v>4224</v>
      </c>
      <c r="AJ2400" s="0" t="s">
        <v>22</v>
      </c>
      <c r="AK2400" s="0" t="s">
        <v>22</v>
      </c>
    </row>
    <row customHeight="1" ht="11.25">
      <c r="A2401" s="0" t="s">
        <v>22</v>
      </c>
      <c r="B2401" s="0" t="s">
        <v>48</v>
      </c>
      <c r="C2401" s="0" t="s">
        <v>50</v>
      </c>
      <c r="D2401" s="0" t="s">
        <v>22</v>
      </c>
      <c r="E2401" s="0" t="s">
        <v>7590</v>
      </c>
      <c r="F2401" s="0" t="s">
        <v>1257</v>
      </c>
      <c r="G2401" s="0" t="s">
        <v>1307</v>
      </c>
      <c r="H2401" s="0" t="s">
        <v>1307</v>
      </c>
      <c r="I2401" s="0" t="s">
        <v>1308</v>
      </c>
      <c r="J2401" s="0" t="s">
        <v>6158</v>
      </c>
      <c r="K2401" s="0" t="s">
        <v>6159</v>
      </c>
      <c r="L2401" s="0" t="s">
        <v>7591</v>
      </c>
      <c r="M2401" s="0" t="s">
        <v>1261</v>
      </c>
      <c r="N2401" s="0" t="s">
        <v>98</v>
      </c>
      <c r="O2401" s="0" t="s">
        <v>1307</v>
      </c>
      <c r="P2401" s="0" t="s">
        <v>1307</v>
      </c>
      <c r="Q2401" s="0" t="s">
        <v>1308</v>
      </c>
      <c r="R2401" s="0" t="s">
        <v>6158</v>
      </c>
      <c r="S2401" s="0" t="s">
        <v>6159</v>
      </c>
      <c r="T2401" s="0" t="s">
        <v>3604</v>
      </c>
      <c r="U2401" s="0" t="s">
        <v>3605</v>
      </c>
      <c r="V2401" s="0" t="s">
        <v>3606</v>
      </c>
      <c r="W2401" s="0" t="s">
        <v>3607</v>
      </c>
      <c r="X2401" s="0" t="s">
        <v>3608</v>
      </c>
      <c r="Y2401" s="0" t="s">
        <v>3605</v>
      </c>
      <c r="Z2401" s="0" t="s">
        <v>7592</v>
      </c>
      <c r="AA2401" s="0" t="s">
        <v>7593</v>
      </c>
      <c r="AB2401" s="0" t="s">
        <v>7594</v>
      </c>
      <c r="AC2401" s="0" t="s">
        <v>19</v>
      </c>
      <c r="AD2401" s="0" t="s">
        <v>19</v>
      </c>
      <c r="AE2401" s="0" t="s">
        <v>61</v>
      </c>
      <c r="AF2401" s="0" t="s">
        <v>22</v>
      </c>
      <c r="AG2401" s="0" t="s">
        <v>22</v>
      </c>
      <c r="AH2401" s="0" t="s">
        <v>22</v>
      </c>
      <c r="AI2401" s="0" t="s">
        <v>22</v>
      </c>
      <c r="AJ2401" s="0" t="s">
        <v>5229</v>
      </c>
      <c r="AK2401" s="0" t="s">
        <v>7450</v>
      </c>
    </row>
    <row customHeight="1" ht="11.25">
      <c r="A2402" s="0" t="s">
        <v>22</v>
      </c>
      <c r="B2402" s="0" t="s">
        <v>48</v>
      </c>
      <c r="C2402" s="0" t="s">
        <v>50</v>
      </c>
      <c r="D2402" s="0" t="s">
        <v>22</v>
      </c>
      <c r="E2402" s="0" t="s">
        <v>7590</v>
      </c>
      <c r="F2402" s="0" t="s">
        <v>1257</v>
      </c>
      <c r="G2402" s="0" t="s">
        <v>166</v>
      </c>
      <c r="H2402" s="0" t="s">
        <v>166</v>
      </c>
      <c r="I2402" s="0" t="s">
        <v>167</v>
      </c>
      <c r="J2402" s="0" t="s">
        <v>6158</v>
      </c>
      <c r="K2402" s="0" t="s">
        <v>6197</v>
      </c>
      <c r="L2402" s="0" t="s">
        <v>7591</v>
      </c>
      <c r="M2402" s="0" t="s">
        <v>1261</v>
      </c>
      <c r="N2402" s="0" t="s">
        <v>98</v>
      </c>
      <c r="O2402" s="0" t="s">
        <v>166</v>
      </c>
      <c r="P2402" s="0" t="s">
        <v>166</v>
      </c>
      <c r="Q2402" s="0" t="s">
        <v>167</v>
      </c>
      <c r="R2402" s="0" t="s">
        <v>6158</v>
      </c>
      <c r="S2402" s="0" t="s">
        <v>6197</v>
      </c>
      <c r="T2402" s="0" t="s">
        <v>3604</v>
      </c>
      <c r="U2402" s="0" t="s">
        <v>3605</v>
      </c>
      <c r="V2402" s="0" t="s">
        <v>3606</v>
      </c>
      <c r="W2402" s="0" t="s">
        <v>3607</v>
      </c>
      <c r="X2402" s="0" t="s">
        <v>3608</v>
      </c>
      <c r="Y2402" s="0" t="s">
        <v>3605</v>
      </c>
      <c r="Z2402" s="0" t="s">
        <v>7592</v>
      </c>
      <c r="AA2402" s="0" t="s">
        <v>7593</v>
      </c>
      <c r="AB2402" s="0" t="s">
        <v>7594</v>
      </c>
      <c r="AC2402" s="0" t="s">
        <v>19</v>
      </c>
      <c r="AD2402" s="0" t="s">
        <v>19</v>
      </c>
      <c r="AE2402" s="0" t="s">
        <v>61</v>
      </c>
      <c r="AF2402" s="0" t="s">
        <v>22</v>
      </c>
      <c r="AG2402" s="0" t="s">
        <v>22</v>
      </c>
      <c r="AH2402" s="0" t="s">
        <v>22</v>
      </c>
      <c r="AI2402" s="0" t="s">
        <v>22</v>
      </c>
      <c r="AJ2402" s="0" t="s">
        <v>5229</v>
      </c>
      <c r="AK2402" s="0" t="s">
        <v>7450</v>
      </c>
    </row>
    <row customHeight="1" ht="11.25">
      <c r="A2403" s="0" t="s">
        <v>22</v>
      </c>
      <c r="B2403" s="0" t="s">
        <v>48</v>
      </c>
      <c r="C2403" s="0" t="s">
        <v>50</v>
      </c>
      <c r="D2403" s="0" t="s">
        <v>22</v>
      </c>
      <c r="E2403" s="0" t="s">
        <v>7595</v>
      </c>
      <c r="F2403" s="0" t="s">
        <v>1257</v>
      </c>
      <c r="G2403" s="0" t="s">
        <v>1581</v>
      </c>
      <c r="H2403" s="0" t="s">
        <v>1581</v>
      </c>
      <c r="I2403" s="0" t="s">
        <v>1582</v>
      </c>
      <c r="J2403" s="0" t="s">
        <v>1583</v>
      </c>
      <c r="K2403" s="0" t="s">
        <v>1584</v>
      </c>
      <c r="L2403" s="0" t="s">
        <v>1585</v>
      </c>
      <c r="M2403" s="0" t="s">
        <v>976</v>
      </c>
      <c r="N2403" s="0" t="s">
        <v>98</v>
      </c>
      <c r="O2403" s="0" t="s">
        <v>1581</v>
      </c>
      <c r="P2403" s="0" t="s">
        <v>1581</v>
      </c>
      <c r="Q2403" s="0" t="s">
        <v>1582</v>
      </c>
      <c r="R2403" s="0" t="s">
        <v>1583</v>
      </c>
      <c r="S2403" s="0" t="s">
        <v>1584</v>
      </c>
      <c r="T2403" s="0" t="s">
        <v>3604</v>
      </c>
      <c r="U2403" s="0" t="s">
        <v>3605</v>
      </c>
      <c r="V2403" s="0" t="s">
        <v>3606</v>
      </c>
      <c r="W2403" s="0" t="s">
        <v>3607</v>
      </c>
      <c r="X2403" s="0" t="s">
        <v>3608</v>
      </c>
      <c r="Y2403" s="0" t="s">
        <v>3605</v>
      </c>
      <c r="Z2403" s="0" t="s">
        <v>7596</v>
      </c>
      <c r="AA2403" s="0" t="s">
        <v>7597</v>
      </c>
      <c r="AB2403" s="0" t="s">
        <v>7598</v>
      </c>
      <c r="AC2403" s="0" t="s">
        <v>19</v>
      </c>
      <c r="AD2403" s="0" t="s">
        <v>19</v>
      </c>
      <c r="AE2403" s="0" t="s">
        <v>61</v>
      </c>
      <c r="AF2403" s="0" t="s">
        <v>22</v>
      </c>
      <c r="AG2403" s="0" t="s">
        <v>22</v>
      </c>
      <c r="AH2403" s="0" t="s">
        <v>22</v>
      </c>
      <c r="AI2403" s="0" t="s">
        <v>22</v>
      </c>
      <c r="AJ2403" s="0" t="s">
        <v>3622</v>
      </c>
      <c r="AK2403" s="0" t="s">
        <v>3622</v>
      </c>
    </row>
    <row customHeight="1" ht="11.25">
      <c r="A2404" s="0" t="s">
        <v>22</v>
      </c>
      <c r="B2404" s="0" t="s">
        <v>48</v>
      </c>
      <c r="C2404" s="0" t="s">
        <v>50</v>
      </c>
      <c r="D2404" s="0" t="s">
        <v>22</v>
      </c>
      <c r="E2404" s="0" t="s">
        <v>7595</v>
      </c>
      <c r="F2404" s="0" t="s">
        <v>1257</v>
      </c>
      <c r="G2404" s="0" t="s">
        <v>110</v>
      </c>
      <c r="H2404" s="0" t="s">
        <v>110</v>
      </c>
      <c r="I2404" s="0" t="s">
        <v>111</v>
      </c>
      <c r="J2404" s="0" t="s">
        <v>5371</v>
      </c>
      <c r="K2404" s="0" t="s">
        <v>5378</v>
      </c>
      <c r="L2404" s="0" t="s">
        <v>1585</v>
      </c>
      <c r="M2404" s="0" t="s">
        <v>976</v>
      </c>
      <c r="N2404" s="0" t="s">
        <v>98</v>
      </c>
      <c r="O2404" s="0" t="s">
        <v>110</v>
      </c>
      <c r="P2404" s="0" t="s">
        <v>110</v>
      </c>
      <c r="Q2404" s="0" t="s">
        <v>111</v>
      </c>
      <c r="R2404" s="0" t="s">
        <v>5371</v>
      </c>
      <c r="S2404" s="0" t="s">
        <v>5378</v>
      </c>
      <c r="T2404" s="0" t="s">
        <v>3604</v>
      </c>
      <c r="U2404" s="0" t="s">
        <v>3605</v>
      </c>
      <c r="V2404" s="0" t="s">
        <v>3606</v>
      </c>
      <c r="W2404" s="0" t="s">
        <v>3607</v>
      </c>
      <c r="X2404" s="0" t="s">
        <v>3608</v>
      </c>
      <c r="Y2404" s="0" t="s">
        <v>3605</v>
      </c>
      <c r="Z2404" s="0" t="s">
        <v>7596</v>
      </c>
      <c r="AA2404" s="0" t="s">
        <v>7597</v>
      </c>
      <c r="AB2404" s="0" t="s">
        <v>7598</v>
      </c>
      <c r="AC2404" s="0" t="s">
        <v>19</v>
      </c>
      <c r="AD2404" s="0" t="s">
        <v>19</v>
      </c>
      <c r="AE2404" s="0" t="s">
        <v>61</v>
      </c>
      <c r="AF2404" s="0" t="s">
        <v>22</v>
      </c>
      <c r="AG2404" s="0" t="s">
        <v>22</v>
      </c>
      <c r="AH2404" s="0" t="s">
        <v>22</v>
      </c>
      <c r="AI2404" s="0" t="s">
        <v>22</v>
      </c>
      <c r="AJ2404" s="0" t="s">
        <v>3622</v>
      </c>
      <c r="AK2404" s="0" t="s">
        <v>3622</v>
      </c>
    </row>
    <row customHeight="1" ht="11.25">
      <c r="A2405" s="0" t="s">
        <v>22</v>
      </c>
      <c r="B2405" s="0" t="s">
        <v>48</v>
      </c>
      <c r="C2405" s="0" t="s">
        <v>50</v>
      </c>
      <c r="D2405" s="0" t="s">
        <v>22</v>
      </c>
      <c r="E2405" s="0" t="s">
        <v>7599</v>
      </c>
      <c r="F2405" s="0" t="s">
        <v>1257</v>
      </c>
      <c r="G2405" s="0" t="s">
        <v>136</v>
      </c>
      <c r="H2405" s="0" t="s">
        <v>136</v>
      </c>
      <c r="I2405" s="0" t="s">
        <v>137</v>
      </c>
      <c r="J2405" s="0" t="s">
        <v>5443</v>
      </c>
      <c r="K2405" s="0" t="s">
        <v>5444</v>
      </c>
      <c r="L2405" s="0" t="s">
        <v>5445</v>
      </c>
      <c r="M2405" s="0" t="s">
        <v>1261</v>
      </c>
      <c r="N2405" s="0" t="s">
        <v>98</v>
      </c>
      <c r="O2405" s="0" t="s">
        <v>136</v>
      </c>
      <c r="P2405" s="0" t="s">
        <v>136</v>
      </c>
      <c r="Q2405" s="0" t="s">
        <v>137</v>
      </c>
      <c r="R2405" s="0" t="s">
        <v>5443</v>
      </c>
      <c r="S2405" s="0" t="s">
        <v>5444</v>
      </c>
      <c r="T2405" s="0" t="s">
        <v>3604</v>
      </c>
      <c r="U2405" s="0" t="s">
        <v>3605</v>
      </c>
      <c r="V2405" s="0" t="s">
        <v>3606</v>
      </c>
      <c r="W2405" s="0" t="s">
        <v>3607</v>
      </c>
      <c r="X2405" s="0" t="s">
        <v>3608</v>
      </c>
      <c r="Y2405" s="0" t="s">
        <v>3605</v>
      </c>
      <c r="Z2405" s="0" t="s">
        <v>7600</v>
      </c>
      <c r="AA2405" s="0" t="s">
        <v>7601</v>
      </c>
      <c r="AB2405" s="0" t="s">
        <v>7602</v>
      </c>
      <c r="AC2405" s="0" t="s">
        <v>19</v>
      </c>
      <c r="AD2405" s="0" t="s">
        <v>19</v>
      </c>
      <c r="AE2405" s="0" t="s">
        <v>61</v>
      </c>
      <c r="AF2405" s="0" t="s">
        <v>22</v>
      </c>
      <c r="AG2405" s="0" t="s">
        <v>22</v>
      </c>
      <c r="AH2405" s="0" t="s">
        <v>22</v>
      </c>
      <c r="AI2405" s="0" t="s">
        <v>22</v>
      </c>
      <c r="AJ2405" s="0" t="s">
        <v>3622</v>
      </c>
      <c r="AK2405" s="0" t="s">
        <v>3622</v>
      </c>
    </row>
    <row customHeight="1" ht="11.25">
      <c r="A2406" s="0" t="s">
        <v>22</v>
      </c>
      <c r="B2406" s="0" t="s">
        <v>48</v>
      </c>
      <c r="C2406" s="0" t="s">
        <v>50</v>
      </c>
      <c r="D2406" s="0" t="s">
        <v>22</v>
      </c>
      <c r="E2406" s="0" t="s">
        <v>7599</v>
      </c>
      <c r="F2406" s="0" t="s">
        <v>1257</v>
      </c>
      <c r="G2406" s="0" t="s">
        <v>136</v>
      </c>
      <c r="H2406" s="0" t="s">
        <v>136</v>
      </c>
      <c r="I2406" s="0" t="s">
        <v>137</v>
      </c>
      <c r="J2406" s="0" t="s">
        <v>5443</v>
      </c>
      <c r="K2406" s="0" t="s">
        <v>5444</v>
      </c>
      <c r="L2406" s="0" t="s">
        <v>5445</v>
      </c>
      <c r="M2406" s="0" t="s">
        <v>1261</v>
      </c>
      <c r="N2406" s="0" t="s">
        <v>98</v>
      </c>
      <c r="O2406" s="0" t="s">
        <v>136</v>
      </c>
      <c r="P2406" s="0" t="s">
        <v>136</v>
      </c>
      <c r="Q2406" s="0" t="s">
        <v>137</v>
      </c>
      <c r="R2406" s="0" t="s">
        <v>5443</v>
      </c>
      <c r="S2406" s="0" t="s">
        <v>5444</v>
      </c>
      <c r="T2406" s="0" t="s">
        <v>3604</v>
      </c>
      <c r="U2406" s="0" t="s">
        <v>3605</v>
      </c>
      <c r="V2406" s="0" t="s">
        <v>3606</v>
      </c>
      <c r="W2406" s="0" t="s">
        <v>3607</v>
      </c>
      <c r="X2406" s="0" t="s">
        <v>3608</v>
      </c>
      <c r="Y2406" s="0" t="s">
        <v>3605</v>
      </c>
      <c r="Z2406" s="0" t="s">
        <v>7600</v>
      </c>
      <c r="AA2406" s="0" t="s">
        <v>7601</v>
      </c>
      <c r="AB2406" s="0" t="s">
        <v>7602</v>
      </c>
      <c r="AC2406" s="0" t="s">
        <v>19</v>
      </c>
      <c r="AD2406" s="0" t="s">
        <v>19</v>
      </c>
      <c r="AE2406" s="0" t="s">
        <v>61</v>
      </c>
      <c r="AF2406" s="0" t="s">
        <v>22</v>
      </c>
      <c r="AG2406" s="0" t="s">
        <v>22</v>
      </c>
      <c r="AH2406" s="0" t="s">
        <v>22</v>
      </c>
      <c r="AI2406" s="0" t="s">
        <v>22</v>
      </c>
      <c r="AJ2406" s="0" t="s">
        <v>3622</v>
      </c>
      <c r="AK2406" s="0" t="s">
        <v>3622</v>
      </c>
    </row>
    <row customHeight="1" ht="11.25">
      <c r="A2407" s="0" t="s">
        <v>22</v>
      </c>
      <c r="B2407" s="0" t="s">
        <v>48</v>
      </c>
      <c r="C2407" s="0" t="s">
        <v>50</v>
      </c>
      <c r="D2407" s="0" t="s">
        <v>22</v>
      </c>
      <c r="E2407" s="0" t="s">
        <v>7603</v>
      </c>
      <c r="F2407" s="0" t="s">
        <v>1257</v>
      </c>
      <c r="G2407" s="0" t="s">
        <v>1581</v>
      </c>
      <c r="H2407" s="0" t="s">
        <v>1581</v>
      </c>
      <c r="I2407" s="0" t="s">
        <v>1582</v>
      </c>
      <c r="J2407" s="0" t="s">
        <v>5371</v>
      </c>
      <c r="K2407" s="0" t="s">
        <v>5372</v>
      </c>
      <c r="L2407" s="0" t="s">
        <v>5373</v>
      </c>
      <c r="M2407" s="0" t="s">
        <v>976</v>
      </c>
      <c r="N2407" s="0" t="s">
        <v>98</v>
      </c>
      <c r="O2407" s="0" t="s">
        <v>1581</v>
      </c>
      <c r="P2407" s="0" t="s">
        <v>1581</v>
      </c>
      <c r="Q2407" s="0" t="s">
        <v>1582</v>
      </c>
      <c r="R2407" s="0" t="s">
        <v>5371</v>
      </c>
      <c r="S2407" s="0" t="s">
        <v>5372</v>
      </c>
      <c r="T2407" s="0" t="s">
        <v>3604</v>
      </c>
      <c r="U2407" s="0" t="s">
        <v>3605</v>
      </c>
      <c r="V2407" s="0" t="s">
        <v>3606</v>
      </c>
      <c r="W2407" s="0" t="s">
        <v>3607</v>
      </c>
      <c r="X2407" s="0" t="s">
        <v>3608</v>
      </c>
      <c r="Y2407" s="0" t="s">
        <v>3605</v>
      </c>
      <c r="Z2407" s="0" t="s">
        <v>7604</v>
      </c>
      <c r="AA2407" s="0" t="s">
        <v>7605</v>
      </c>
      <c r="AB2407" s="0" t="s">
        <v>7606</v>
      </c>
      <c r="AC2407" s="0" t="s">
        <v>19</v>
      </c>
      <c r="AD2407" s="0" t="s">
        <v>19</v>
      </c>
      <c r="AE2407" s="0" t="s">
        <v>61</v>
      </c>
      <c r="AF2407" s="0" t="s">
        <v>22</v>
      </c>
      <c r="AG2407" s="0" t="s">
        <v>22</v>
      </c>
      <c r="AH2407" s="0" t="s">
        <v>22</v>
      </c>
      <c r="AI2407" s="0" t="s">
        <v>22</v>
      </c>
      <c r="AJ2407" s="0" t="s">
        <v>3622</v>
      </c>
      <c r="AK2407" s="0" t="s">
        <v>3622</v>
      </c>
    </row>
    <row customHeight="1" ht="11.25">
      <c r="A2408" s="0" t="s">
        <v>22</v>
      </c>
      <c r="B2408" s="0" t="s">
        <v>48</v>
      </c>
      <c r="C2408" s="0" t="s">
        <v>50</v>
      </c>
      <c r="D2408" s="0" t="s">
        <v>22</v>
      </c>
      <c r="E2408" s="0" t="s">
        <v>7603</v>
      </c>
      <c r="F2408" s="0" t="s">
        <v>1257</v>
      </c>
      <c r="G2408" s="0" t="s">
        <v>110</v>
      </c>
      <c r="H2408" s="0" t="s">
        <v>110</v>
      </c>
      <c r="I2408" s="0" t="s">
        <v>111</v>
      </c>
      <c r="J2408" s="0" t="s">
        <v>5371</v>
      </c>
      <c r="K2408" s="0" t="s">
        <v>5378</v>
      </c>
      <c r="L2408" s="0" t="s">
        <v>5373</v>
      </c>
      <c r="M2408" s="0" t="s">
        <v>976</v>
      </c>
      <c r="N2408" s="0" t="s">
        <v>98</v>
      </c>
      <c r="O2408" s="0" t="s">
        <v>110</v>
      </c>
      <c r="P2408" s="0" t="s">
        <v>110</v>
      </c>
      <c r="Q2408" s="0" t="s">
        <v>111</v>
      </c>
      <c r="R2408" s="0" t="s">
        <v>5371</v>
      </c>
      <c r="S2408" s="0" t="s">
        <v>5378</v>
      </c>
      <c r="T2408" s="0" t="s">
        <v>3604</v>
      </c>
      <c r="U2408" s="0" t="s">
        <v>3605</v>
      </c>
      <c r="V2408" s="0" t="s">
        <v>3606</v>
      </c>
      <c r="W2408" s="0" t="s">
        <v>3607</v>
      </c>
      <c r="X2408" s="0" t="s">
        <v>3608</v>
      </c>
      <c r="Y2408" s="0" t="s">
        <v>3605</v>
      </c>
      <c r="Z2408" s="0" t="s">
        <v>7604</v>
      </c>
      <c r="AA2408" s="0" t="s">
        <v>7605</v>
      </c>
      <c r="AB2408" s="0" t="s">
        <v>7606</v>
      </c>
      <c r="AC2408" s="0" t="s">
        <v>19</v>
      </c>
      <c r="AD2408" s="0" t="s">
        <v>19</v>
      </c>
      <c r="AE2408" s="0" t="s">
        <v>61</v>
      </c>
      <c r="AF2408" s="0" t="s">
        <v>22</v>
      </c>
      <c r="AG2408" s="0" t="s">
        <v>22</v>
      </c>
      <c r="AH2408" s="0" t="s">
        <v>22</v>
      </c>
      <c r="AI2408" s="0" t="s">
        <v>22</v>
      </c>
      <c r="AJ2408" s="0" t="s">
        <v>3622</v>
      </c>
      <c r="AK2408" s="0" t="s">
        <v>3622</v>
      </c>
    </row>
    <row customHeight="1" ht="11.25">
      <c r="A2409" s="0" t="s">
        <v>22</v>
      </c>
      <c r="B2409" s="0" t="s">
        <v>48</v>
      </c>
      <c r="C2409" s="0" t="s">
        <v>50</v>
      </c>
      <c r="D2409" s="0" t="s">
        <v>22</v>
      </c>
      <c r="E2409" s="0" t="s">
        <v>7607</v>
      </c>
      <c r="F2409" s="0" t="s">
        <v>1257</v>
      </c>
      <c r="G2409" s="0" t="s">
        <v>178</v>
      </c>
      <c r="H2409" s="0" t="s">
        <v>178</v>
      </c>
      <c r="I2409" s="0" t="s">
        <v>179</v>
      </c>
      <c r="J2409" s="0" t="s">
        <v>5889</v>
      </c>
      <c r="K2409" s="0" t="s">
        <v>5890</v>
      </c>
      <c r="L2409" s="0" t="s">
        <v>976</v>
      </c>
      <c r="M2409" s="0" t="s">
        <v>976</v>
      </c>
      <c r="N2409" s="0" t="s">
        <v>98</v>
      </c>
      <c r="O2409" s="0" t="s">
        <v>178</v>
      </c>
      <c r="P2409" s="0" t="s">
        <v>178</v>
      </c>
      <c r="Q2409" s="0" t="s">
        <v>179</v>
      </c>
      <c r="R2409" s="0" t="s">
        <v>5889</v>
      </c>
      <c r="S2409" s="0" t="s">
        <v>5890</v>
      </c>
      <c r="T2409" s="0" t="s">
        <v>3604</v>
      </c>
      <c r="U2409" s="0" t="s">
        <v>3707</v>
      </c>
      <c r="V2409" s="0" t="s">
        <v>3726</v>
      </c>
      <c r="W2409" s="0" t="s">
        <v>3607</v>
      </c>
      <c r="X2409" s="0" t="s">
        <v>3608</v>
      </c>
      <c r="Y2409" s="0" t="s">
        <v>3605</v>
      </c>
      <c r="Z2409" s="0" t="s">
        <v>7608</v>
      </c>
      <c r="AA2409" s="0" t="s">
        <v>7609</v>
      </c>
      <c r="AB2409" s="0" t="s">
        <v>7610</v>
      </c>
      <c r="AC2409" s="0" t="s">
        <v>19</v>
      </c>
      <c r="AD2409" s="0" t="s">
        <v>19</v>
      </c>
      <c r="AE2409" s="0" t="s">
        <v>61</v>
      </c>
      <c r="AF2409" s="0" t="s">
        <v>22</v>
      </c>
      <c r="AG2409" s="0" t="s">
        <v>22</v>
      </c>
      <c r="AH2409" s="0" t="s">
        <v>22</v>
      </c>
      <c r="AI2409" s="0" t="s">
        <v>22</v>
      </c>
      <c r="AJ2409" s="0" t="s">
        <v>3721</v>
      </c>
      <c r="AK2409" s="0" t="s">
        <v>3721</v>
      </c>
    </row>
    <row customHeight="1" ht="11.25">
      <c r="A2410" s="0" t="s">
        <v>22</v>
      </c>
      <c r="B2410" s="0" t="s">
        <v>48</v>
      </c>
      <c r="C2410" s="0" t="s">
        <v>50</v>
      </c>
      <c r="D2410" s="0" t="s">
        <v>22</v>
      </c>
      <c r="E2410" s="0" t="s">
        <v>7607</v>
      </c>
      <c r="F2410" s="0" t="s">
        <v>1257</v>
      </c>
      <c r="G2410" s="0" t="s">
        <v>178</v>
      </c>
      <c r="H2410" s="0" t="s">
        <v>178</v>
      </c>
      <c r="I2410" s="0" t="s">
        <v>179</v>
      </c>
      <c r="J2410" s="0" t="s">
        <v>5889</v>
      </c>
      <c r="K2410" s="0" t="s">
        <v>5890</v>
      </c>
      <c r="L2410" s="0" t="s">
        <v>976</v>
      </c>
      <c r="M2410" s="0" t="s">
        <v>976</v>
      </c>
      <c r="N2410" s="0" t="s">
        <v>98</v>
      </c>
      <c r="O2410" s="0" t="s">
        <v>178</v>
      </c>
      <c r="P2410" s="0" t="s">
        <v>178</v>
      </c>
      <c r="Q2410" s="0" t="s">
        <v>179</v>
      </c>
      <c r="R2410" s="0" t="s">
        <v>5889</v>
      </c>
      <c r="S2410" s="0" t="s">
        <v>5890</v>
      </c>
      <c r="T2410" s="0" t="s">
        <v>3604</v>
      </c>
      <c r="U2410" s="0" t="s">
        <v>3707</v>
      </c>
      <c r="V2410" s="0" t="s">
        <v>3726</v>
      </c>
      <c r="W2410" s="0" t="s">
        <v>3607</v>
      </c>
      <c r="X2410" s="0" t="s">
        <v>3608</v>
      </c>
      <c r="Y2410" s="0" t="s">
        <v>3605</v>
      </c>
      <c r="Z2410" s="0" t="s">
        <v>7608</v>
      </c>
      <c r="AA2410" s="0" t="s">
        <v>7609</v>
      </c>
      <c r="AB2410" s="0" t="s">
        <v>7610</v>
      </c>
      <c r="AC2410" s="0" t="s">
        <v>19</v>
      </c>
      <c r="AD2410" s="0" t="s">
        <v>19</v>
      </c>
      <c r="AE2410" s="0" t="s">
        <v>61</v>
      </c>
      <c r="AF2410" s="0" t="s">
        <v>22</v>
      </c>
      <c r="AG2410" s="0" t="s">
        <v>22</v>
      </c>
      <c r="AH2410" s="0" t="s">
        <v>22</v>
      </c>
      <c r="AI2410" s="0" t="s">
        <v>22</v>
      </c>
      <c r="AJ2410" s="0" t="s">
        <v>3721</v>
      </c>
      <c r="AK2410" s="0" t="s">
        <v>3721</v>
      </c>
    </row>
    <row customHeight="1" ht="11.25">
      <c r="A2411" s="0" t="s">
        <v>22</v>
      </c>
      <c r="B2411" s="0" t="s">
        <v>48</v>
      </c>
      <c r="C2411" s="0" t="s">
        <v>50</v>
      </c>
      <c r="D2411" s="0" t="s">
        <v>22</v>
      </c>
      <c r="E2411" s="0" t="s">
        <v>7611</v>
      </c>
      <c r="F2411" s="0" t="s">
        <v>1257</v>
      </c>
      <c r="G2411" s="0" t="s">
        <v>195</v>
      </c>
      <c r="H2411" s="0" t="s">
        <v>195</v>
      </c>
      <c r="I2411" s="0" t="s">
        <v>196</v>
      </c>
      <c r="J2411" s="0" t="s">
        <v>5934</v>
      </c>
      <c r="K2411" s="0" t="s">
        <v>5935</v>
      </c>
      <c r="L2411" s="0" t="s">
        <v>7612</v>
      </c>
      <c r="M2411" s="0" t="s">
        <v>1261</v>
      </c>
      <c r="N2411" s="0" t="s">
        <v>98</v>
      </c>
      <c r="O2411" s="0" t="s">
        <v>195</v>
      </c>
      <c r="P2411" s="0" t="s">
        <v>195</v>
      </c>
      <c r="Q2411" s="0" t="s">
        <v>196</v>
      </c>
      <c r="R2411" s="0" t="s">
        <v>5934</v>
      </c>
      <c r="S2411" s="0" t="s">
        <v>5935</v>
      </c>
      <c r="T2411" s="0" t="s">
        <v>3604</v>
      </c>
      <c r="U2411" s="0" t="s">
        <v>3605</v>
      </c>
      <c r="V2411" s="0" t="s">
        <v>3606</v>
      </c>
      <c r="W2411" s="0" t="s">
        <v>3607</v>
      </c>
      <c r="X2411" s="0" t="s">
        <v>3608</v>
      </c>
      <c r="Y2411" s="0" t="s">
        <v>3605</v>
      </c>
      <c r="Z2411" s="0" t="s">
        <v>7613</v>
      </c>
      <c r="AA2411" s="0" t="s">
        <v>7401</v>
      </c>
      <c r="AB2411" s="0" t="s">
        <v>7614</v>
      </c>
      <c r="AC2411" s="0" t="s">
        <v>19</v>
      </c>
      <c r="AD2411" s="0" t="s">
        <v>19</v>
      </c>
      <c r="AE2411" s="0" t="s">
        <v>61</v>
      </c>
      <c r="AF2411" s="0" t="s">
        <v>22</v>
      </c>
      <c r="AG2411" s="0" t="s">
        <v>22</v>
      </c>
      <c r="AH2411" s="0" t="s">
        <v>22</v>
      </c>
      <c r="AI2411" s="0" t="s">
        <v>22</v>
      </c>
      <c r="AJ2411" s="0" t="s">
        <v>3622</v>
      </c>
      <c r="AK2411" s="0" t="s">
        <v>3622</v>
      </c>
    </row>
    <row customHeight="1" ht="11.25">
      <c r="A2412" s="0" t="s">
        <v>22</v>
      </c>
      <c r="B2412" s="0" t="s">
        <v>48</v>
      </c>
      <c r="C2412" s="0" t="s">
        <v>50</v>
      </c>
      <c r="D2412" s="0" t="s">
        <v>22</v>
      </c>
      <c r="E2412" s="0" t="s">
        <v>7611</v>
      </c>
      <c r="F2412" s="0" t="s">
        <v>1257</v>
      </c>
      <c r="G2412" s="0" t="s">
        <v>195</v>
      </c>
      <c r="H2412" s="0" t="s">
        <v>195</v>
      </c>
      <c r="I2412" s="0" t="s">
        <v>196</v>
      </c>
      <c r="J2412" s="0" t="s">
        <v>5934</v>
      </c>
      <c r="K2412" s="0" t="s">
        <v>5935</v>
      </c>
      <c r="L2412" s="0" t="s">
        <v>7612</v>
      </c>
      <c r="M2412" s="0" t="s">
        <v>1261</v>
      </c>
      <c r="N2412" s="0" t="s">
        <v>98</v>
      </c>
      <c r="O2412" s="0" t="s">
        <v>195</v>
      </c>
      <c r="P2412" s="0" t="s">
        <v>195</v>
      </c>
      <c r="Q2412" s="0" t="s">
        <v>196</v>
      </c>
      <c r="R2412" s="0" t="s">
        <v>5934</v>
      </c>
      <c r="S2412" s="0" t="s">
        <v>5935</v>
      </c>
      <c r="T2412" s="0" t="s">
        <v>3604</v>
      </c>
      <c r="U2412" s="0" t="s">
        <v>3605</v>
      </c>
      <c r="V2412" s="0" t="s">
        <v>3606</v>
      </c>
      <c r="W2412" s="0" t="s">
        <v>3607</v>
      </c>
      <c r="X2412" s="0" t="s">
        <v>3608</v>
      </c>
      <c r="Y2412" s="0" t="s">
        <v>3605</v>
      </c>
      <c r="Z2412" s="0" t="s">
        <v>7613</v>
      </c>
      <c r="AA2412" s="0" t="s">
        <v>7401</v>
      </c>
      <c r="AB2412" s="0" t="s">
        <v>7614</v>
      </c>
      <c r="AC2412" s="0" t="s">
        <v>19</v>
      </c>
      <c r="AD2412" s="0" t="s">
        <v>19</v>
      </c>
      <c r="AE2412" s="0" t="s">
        <v>61</v>
      </c>
      <c r="AF2412" s="0" t="s">
        <v>22</v>
      </c>
      <c r="AG2412" s="0" t="s">
        <v>22</v>
      </c>
      <c r="AH2412" s="0" t="s">
        <v>22</v>
      </c>
      <c r="AI2412" s="0" t="s">
        <v>22</v>
      </c>
      <c r="AJ2412" s="0" t="s">
        <v>3622</v>
      </c>
      <c r="AK2412" s="0" t="s">
        <v>3622</v>
      </c>
    </row>
    <row customHeight="1" ht="11.25">
      <c r="A2413" s="0" t="s">
        <v>22</v>
      </c>
      <c r="B2413" s="0" t="s">
        <v>48</v>
      </c>
      <c r="C2413" s="0" t="s">
        <v>50</v>
      </c>
      <c r="D2413" s="0" t="s">
        <v>22</v>
      </c>
      <c r="E2413" s="0" t="s">
        <v>7615</v>
      </c>
      <c r="F2413" s="0" t="s">
        <v>1269</v>
      </c>
      <c r="G2413" s="0" t="s">
        <v>136</v>
      </c>
      <c r="H2413" s="0" t="s">
        <v>136</v>
      </c>
      <c r="I2413" s="0" t="s">
        <v>137</v>
      </c>
      <c r="J2413" s="0" t="s">
        <v>5519</v>
      </c>
      <c r="K2413" s="0" t="s">
        <v>5520</v>
      </c>
      <c r="L2413" s="0" t="s">
        <v>5519</v>
      </c>
      <c r="M2413" s="0" t="s">
        <v>7616</v>
      </c>
      <c r="N2413" s="0" t="s">
        <v>98</v>
      </c>
      <c r="O2413" s="0" t="s">
        <v>136</v>
      </c>
      <c r="P2413" s="0" t="s">
        <v>136</v>
      </c>
      <c r="Q2413" s="0" t="s">
        <v>137</v>
      </c>
      <c r="R2413" s="0" t="s">
        <v>5519</v>
      </c>
      <c r="S2413" s="0" t="s">
        <v>5520</v>
      </c>
      <c r="T2413" s="0" t="s">
        <v>3604</v>
      </c>
      <c r="U2413" s="0" t="s">
        <v>3605</v>
      </c>
      <c r="V2413" s="0" t="s">
        <v>3606</v>
      </c>
      <c r="W2413" s="0" t="s">
        <v>3607</v>
      </c>
      <c r="X2413" s="0" t="s">
        <v>3608</v>
      </c>
      <c r="Y2413" s="0" t="s">
        <v>3605</v>
      </c>
      <c r="Z2413" s="0" t="s">
        <v>976</v>
      </c>
      <c r="AA2413" s="0" t="s">
        <v>976</v>
      </c>
      <c r="AB2413" s="0" t="s">
        <v>7617</v>
      </c>
      <c r="AC2413" s="0" t="s">
        <v>61</v>
      </c>
      <c r="AD2413" s="0" t="s">
        <v>19</v>
      </c>
      <c r="AE2413" s="0" t="s">
        <v>19</v>
      </c>
      <c r="AF2413" s="0" t="s">
        <v>184</v>
      </c>
      <c r="AG2413" s="0" t="s">
        <v>157</v>
      </c>
      <c r="AH2413" s="0" t="s">
        <v>22</v>
      </c>
      <c r="AI2413" s="0" t="s">
        <v>22</v>
      </c>
      <c r="AJ2413" s="0" t="s">
        <v>22</v>
      </c>
      <c r="AK2413" s="0" t="s">
        <v>22</v>
      </c>
    </row>
    <row customHeight="1" ht="11.25">
      <c r="A2414" s="0" t="s">
        <v>22</v>
      </c>
      <c r="B2414" s="0" t="s">
        <v>48</v>
      </c>
      <c r="C2414" s="0" t="s">
        <v>50</v>
      </c>
      <c r="D2414" s="0" t="s">
        <v>22</v>
      </c>
      <c r="E2414" s="0" t="s">
        <v>7615</v>
      </c>
      <c r="F2414" s="0" t="s">
        <v>1269</v>
      </c>
      <c r="G2414" s="0" t="s">
        <v>136</v>
      </c>
      <c r="H2414" s="0" t="s">
        <v>136</v>
      </c>
      <c r="I2414" s="0" t="s">
        <v>137</v>
      </c>
      <c r="J2414" s="0" t="s">
        <v>5519</v>
      </c>
      <c r="K2414" s="0" t="s">
        <v>5520</v>
      </c>
      <c r="L2414" s="0" t="s">
        <v>5519</v>
      </c>
      <c r="M2414" s="0" t="s">
        <v>7616</v>
      </c>
      <c r="N2414" s="0" t="s">
        <v>98</v>
      </c>
      <c r="O2414" s="0" t="s">
        <v>136</v>
      </c>
      <c r="P2414" s="0" t="s">
        <v>136</v>
      </c>
      <c r="Q2414" s="0" t="s">
        <v>137</v>
      </c>
      <c r="R2414" s="0" t="s">
        <v>5519</v>
      </c>
      <c r="S2414" s="0" t="s">
        <v>5520</v>
      </c>
      <c r="T2414" s="0" t="s">
        <v>3604</v>
      </c>
      <c r="U2414" s="0" t="s">
        <v>3605</v>
      </c>
      <c r="V2414" s="0" t="s">
        <v>3606</v>
      </c>
      <c r="W2414" s="0" t="s">
        <v>3607</v>
      </c>
      <c r="X2414" s="0" t="s">
        <v>3608</v>
      </c>
      <c r="Y2414" s="0" t="s">
        <v>3605</v>
      </c>
      <c r="Z2414" s="0" t="s">
        <v>976</v>
      </c>
      <c r="AA2414" s="0" t="s">
        <v>976</v>
      </c>
      <c r="AB2414" s="0" t="s">
        <v>7617</v>
      </c>
      <c r="AC2414" s="0" t="s">
        <v>61</v>
      </c>
      <c r="AD2414" s="0" t="s">
        <v>19</v>
      </c>
      <c r="AE2414" s="0" t="s">
        <v>19</v>
      </c>
      <c r="AF2414" s="0" t="s">
        <v>184</v>
      </c>
      <c r="AG2414" s="0" t="s">
        <v>157</v>
      </c>
      <c r="AH2414" s="0" t="s">
        <v>22</v>
      </c>
      <c r="AI2414" s="0" t="s">
        <v>22</v>
      </c>
      <c r="AJ2414" s="0" t="s">
        <v>22</v>
      </c>
      <c r="AK2414" s="0" t="s">
        <v>22</v>
      </c>
    </row>
    <row customHeight="1" ht="11.25">
      <c r="A2415" s="0" t="s">
        <v>22</v>
      </c>
      <c r="B2415" s="0" t="s">
        <v>48</v>
      </c>
      <c r="C2415" s="0" t="s">
        <v>50</v>
      </c>
      <c r="D2415" s="0" t="s">
        <v>22</v>
      </c>
      <c r="E2415" s="0" t="s">
        <v>7618</v>
      </c>
      <c r="F2415" s="0" t="s">
        <v>1328</v>
      </c>
      <c r="G2415" s="0" t="s">
        <v>188</v>
      </c>
      <c r="H2415" s="0" t="s">
        <v>188</v>
      </c>
      <c r="I2415" s="0" t="s">
        <v>189</v>
      </c>
      <c r="J2415" s="0" t="s">
        <v>5324</v>
      </c>
      <c r="K2415" s="0" t="s">
        <v>5325</v>
      </c>
      <c r="L2415" s="0" t="s">
        <v>7619</v>
      </c>
      <c r="M2415" s="0" t="s">
        <v>1261</v>
      </c>
      <c r="N2415" s="0" t="s">
        <v>98</v>
      </c>
      <c r="O2415" s="0" t="s">
        <v>188</v>
      </c>
      <c r="P2415" s="0" t="s">
        <v>188</v>
      </c>
      <c r="Q2415" s="0" t="s">
        <v>189</v>
      </c>
      <c r="R2415" s="0" t="s">
        <v>5324</v>
      </c>
      <c r="S2415" s="0" t="s">
        <v>5325</v>
      </c>
      <c r="T2415" s="0" t="s">
        <v>3604</v>
      </c>
      <c r="U2415" s="0" t="s">
        <v>3605</v>
      </c>
      <c r="V2415" s="0" t="s">
        <v>3606</v>
      </c>
      <c r="W2415" s="0" t="s">
        <v>3607</v>
      </c>
      <c r="X2415" s="0" t="s">
        <v>3608</v>
      </c>
      <c r="Y2415" s="0" t="s">
        <v>3605</v>
      </c>
      <c r="Z2415" s="0" t="s">
        <v>3713</v>
      </c>
      <c r="AA2415" s="0" t="s">
        <v>5056</v>
      </c>
      <c r="AB2415" s="0" t="s">
        <v>7620</v>
      </c>
      <c r="AC2415" s="0" t="s">
        <v>19</v>
      </c>
      <c r="AD2415" s="0" t="s">
        <v>61</v>
      </c>
      <c r="AE2415" s="0" t="s">
        <v>19</v>
      </c>
      <c r="AF2415" s="0" t="s">
        <v>22</v>
      </c>
      <c r="AG2415" s="0" t="s">
        <v>22</v>
      </c>
      <c r="AH2415" s="0" t="s">
        <v>3622</v>
      </c>
      <c r="AI2415" s="0" t="s">
        <v>3622</v>
      </c>
      <c r="AJ2415" s="0" t="s">
        <v>22</v>
      </c>
      <c r="AK2415" s="0" t="s">
        <v>22</v>
      </c>
    </row>
    <row customHeight="1" ht="11.25">
      <c r="A2416" s="0" t="s">
        <v>22</v>
      </c>
      <c r="B2416" s="0" t="s">
        <v>48</v>
      </c>
      <c r="C2416" s="0" t="s">
        <v>50</v>
      </c>
      <c r="D2416" s="0" t="s">
        <v>22</v>
      </c>
      <c r="E2416" s="0" t="s">
        <v>7618</v>
      </c>
      <c r="F2416" s="0" t="s">
        <v>1328</v>
      </c>
      <c r="G2416" s="0" t="s">
        <v>188</v>
      </c>
      <c r="H2416" s="0" t="s">
        <v>188</v>
      </c>
      <c r="I2416" s="0" t="s">
        <v>189</v>
      </c>
      <c r="J2416" s="0" t="s">
        <v>5324</v>
      </c>
      <c r="K2416" s="0" t="s">
        <v>5325</v>
      </c>
      <c r="L2416" s="0" t="s">
        <v>7619</v>
      </c>
      <c r="M2416" s="0" t="s">
        <v>1261</v>
      </c>
      <c r="N2416" s="0" t="s">
        <v>98</v>
      </c>
      <c r="O2416" s="0" t="s">
        <v>188</v>
      </c>
      <c r="P2416" s="0" t="s">
        <v>188</v>
      </c>
      <c r="Q2416" s="0" t="s">
        <v>189</v>
      </c>
      <c r="R2416" s="0" t="s">
        <v>5324</v>
      </c>
      <c r="S2416" s="0" t="s">
        <v>5325</v>
      </c>
      <c r="T2416" s="0" t="s">
        <v>3604</v>
      </c>
      <c r="U2416" s="0" t="s">
        <v>3605</v>
      </c>
      <c r="V2416" s="0" t="s">
        <v>3606</v>
      </c>
      <c r="W2416" s="0" t="s">
        <v>3607</v>
      </c>
      <c r="X2416" s="0" t="s">
        <v>3608</v>
      </c>
      <c r="Y2416" s="0" t="s">
        <v>3605</v>
      </c>
      <c r="Z2416" s="0" t="s">
        <v>3713</v>
      </c>
      <c r="AA2416" s="0" t="s">
        <v>5056</v>
      </c>
      <c r="AB2416" s="0" t="s">
        <v>7620</v>
      </c>
      <c r="AC2416" s="0" t="s">
        <v>19</v>
      </c>
      <c r="AD2416" s="0" t="s">
        <v>61</v>
      </c>
      <c r="AE2416" s="0" t="s">
        <v>19</v>
      </c>
      <c r="AF2416" s="0" t="s">
        <v>22</v>
      </c>
      <c r="AG2416" s="0" t="s">
        <v>22</v>
      </c>
      <c r="AH2416" s="0" t="s">
        <v>3622</v>
      </c>
      <c r="AI2416" s="0" t="s">
        <v>3622</v>
      </c>
      <c r="AJ2416" s="0" t="s">
        <v>22</v>
      </c>
      <c r="AK2416" s="0" t="s">
        <v>22</v>
      </c>
    </row>
    <row customHeight="1" ht="11.25">
      <c r="A2417" s="0" t="s">
        <v>22</v>
      </c>
      <c r="B2417" s="0" t="s">
        <v>48</v>
      </c>
      <c r="C2417" s="0" t="s">
        <v>50</v>
      </c>
      <c r="D2417" s="0" t="s">
        <v>22</v>
      </c>
      <c r="E2417" s="0" t="s">
        <v>7618</v>
      </c>
      <c r="F2417" s="0" t="s">
        <v>1328</v>
      </c>
      <c r="G2417" s="0" t="s">
        <v>188</v>
      </c>
      <c r="H2417" s="0" t="s">
        <v>188</v>
      </c>
      <c r="I2417" s="0" t="s">
        <v>189</v>
      </c>
      <c r="J2417" s="0" t="s">
        <v>5329</v>
      </c>
      <c r="K2417" s="0" t="s">
        <v>5330</v>
      </c>
      <c r="L2417" s="0" t="s">
        <v>7621</v>
      </c>
      <c r="M2417" s="0" t="s">
        <v>1261</v>
      </c>
      <c r="N2417" s="0" t="s">
        <v>98</v>
      </c>
      <c r="O2417" s="0" t="s">
        <v>188</v>
      </c>
      <c r="P2417" s="0" t="s">
        <v>188</v>
      </c>
      <c r="Q2417" s="0" t="s">
        <v>189</v>
      </c>
      <c r="R2417" s="0" t="s">
        <v>5329</v>
      </c>
      <c r="S2417" s="0" t="s">
        <v>5330</v>
      </c>
      <c r="T2417" s="0" t="s">
        <v>3604</v>
      </c>
      <c r="U2417" s="0" t="s">
        <v>3605</v>
      </c>
      <c r="V2417" s="0" t="s">
        <v>3606</v>
      </c>
      <c r="W2417" s="0" t="s">
        <v>3607</v>
      </c>
      <c r="X2417" s="0" t="s">
        <v>3608</v>
      </c>
      <c r="Y2417" s="0" t="s">
        <v>3605</v>
      </c>
      <c r="Z2417" s="0" t="s">
        <v>7622</v>
      </c>
      <c r="AA2417" s="0" t="s">
        <v>7623</v>
      </c>
      <c r="AB2417" s="0" t="s">
        <v>7624</v>
      </c>
      <c r="AC2417" s="0" t="s">
        <v>19</v>
      </c>
      <c r="AD2417" s="0" t="s">
        <v>61</v>
      </c>
      <c r="AE2417" s="0" t="s">
        <v>19</v>
      </c>
      <c r="AF2417" s="0" t="s">
        <v>22</v>
      </c>
      <c r="AG2417" s="0" t="s">
        <v>22</v>
      </c>
      <c r="AH2417" s="0" t="s">
        <v>5333</v>
      </c>
      <c r="AI2417" s="0" t="s">
        <v>5333</v>
      </c>
      <c r="AJ2417" s="0" t="s">
        <v>22</v>
      </c>
      <c r="AK2417" s="0" t="s">
        <v>22</v>
      </c>
    </row>
    <row customHeight="1" ht="11.25">
      <c r="A2418" s="0" t="s">
        <v>22</v>
      </c>
      <c r="B2418" s="0" t="s">
        <v>48</v>
      </c>
      <c r="C2418" s="0" t="s">
        <v>50</v>
      </c>
      <c r="D2418" s="0" t="s">
        <v>22</v>
      </c>
      <c r="E2418" s="0" t="s">
        <v>7618</v>
      </c>
      <c r="F2418" s="0" t="s">
        <v>1328</v>
      </c>
      <c r="G2418" s="0" t="s">
        <v>188</v>
      </c>
      <c r="H2418" s="0" t="s">
        <v>188</v>
      </c>
      <c r="I2418" s="0" t="s">
        <v>189</v>
      </c>
      <c r="J2418" s="0" t="s">
        <v>5329</v>
      </c>
      <c r="K2418" s="0" t="s">
        <v>5330</v>
      </c>
      <c r="L2418" s="0" t="s">
        <v>7621</v>
      </c>
      <c r="M2418" s="0" t="s">
        <v>1261</v>
      </c>
      <c r="N2418" s="0" t="s">
        <v>98</v>
      </c>
      <c r="O2418" s="0" t="s">
        <v>188</v>
      </c>
      <c r="P2418" s="0" t="s">
        <v>188</v>
      </c>
      <c r="Q2418" s="0" t="s">
        <v>189</v>
      </c>
      <c r="R2418" s="0" t="s">
        <v>5329</v>
      </c>
      <c r="S2418" s="0" t="s">
        <v>5330</v>
      </c>
      <c r="T2418" s="0" t="s">
        <v>3604</v>
      </c>
      <c r="U2418" s="0" t="s">
        <v>3605</v>
      </c>
      <c r="V2418" s="0" t="s">
        <v>3606</v>
      </c>
      <c r="W2418" s="0" t="s">
        <v>3607</v>
      </c>
      <c r="X2418" s="0" t="s">
        <v>3608</v>
      </c>
      <c r="Y2418" s="0" t="s">
        <v>3605</v>
      </c>
      <c r="Z2418" s="0" t="s">
        <v>7622</v>
      </c>
      <c r="AA2418" s="0" t="s">
        <v>7623</v>
      </c>
      <c r="AB2418" s="0" t="s">
        <v>7624</v>
      </c>
      <c r="AC2418" s="0" t="s">
        <v>19</v>
      </c>
      <c r="AD2418" s="0" t="s">
        <v>61</v>
      </c>
      <c r="AE2418" s="0" t="s">
        <v>19</v>
      </c>
      <c r="AF2418" s="0" t="s">
        <v>22</v>
      </c>
      <c r="AG2418" s="0" t="s">
        <v>22</v>
      </c>
      <c r="AH2418" s="0" t="s">
        <v>5333</v>
      </c>
      <c r="AI2418" s="0" t="s">
        <v>5333</v>
      </c>
      <c r="AJ2418" s="0" t="s">
        <v>22</v>
      </c>
      <c r="AK2418" s="0" t="s">
        <v>22</v>
      </c>
    </row>
    <row customHeight="1" ht="11.25">
      <c r="A2419" s="0" t="s">
        <v>22</v>
      </c>
      <c r="B2419" s="0" t="s">
        <v>48</v>
      </c>
      <c r="C2419" s="0" t="s">
        <v>50</v>
      </c>
      <c r="D2419" s="0" t="s">
        <v>22</v>
      </c>
      <c r="E2419" s="0" t="s">
        <v>7625</v>
      </c>
      <c r="F2419" s="0" t="s">
        <v>1328</v>
      </c>
      <c r="G2419" s="0" t="s">
        <v>103</v>
      </c>
      <c r="H2419" s="0" t="s">
        <v>103</v>
      </c>
      <c r="I2419" s="0" t="s">
        <v>104</v>
      </c>
      <c r="J2419" s="0" t="s">
        <v>4911</v>
      </c>
      <c r="K2419" s="0" t="s">
        <v>4912</v>
      </c>
      <c r="L2419" s="0" t="s">
        <v>4042</v>
      </c>
      <c r="M2419" s="0" t="s">
        <v>7550</v>
      </c>
      <c r="N2419" s="0" t="s">
        <v>98</v>
      </c>
      <c r="O2419" s="0" t="s">
        <v>103</v>
      </c>
      <c r="P2419" s="0" t="s">
        <v>103</v>
      </c>
      <c r="Q2419" s="0" t="s">
        <v>104</v>
      </c>
      <c r="R2419" s="0" t="s">
        <v>4911</v>
      </c>
      <c r="S2419" s="0" t="s">
        <v>4912</v>
      </c>
      <c r="T2419" s="0" t="s">
        <v>3604</v>
      </c>
      <c r="U2419" s="0" t="s">
        <v>3605</v>
      </c>
      <c r="V2419" s="0" t="s">
        <v>3606</v>
      </c>
      <c r="W2419" s="0" t="s">
        <v>3607</v>
      </c>
      <c r="X2419" s="0" t="s">
        <v>3608</v>
      </c>
      <c r="Y2419" s="0" t="s">
        <v>3605</v>
      </c>
      <c r="Z2419" s="0" t="s">
        <v>7626</v>
      </c>
      <c r="AA2419" s="0" t="s">
        <v>5706</v>
      </c>
      <c r="AB2419" s="0" t="s">
        <v>7627</v>
      </c>
      <c r="AC2419" s="0" t="s">
        <v>19</v>
      </c>
      <c r="AD2419" s="0" t="s">
        <v>61</v>
      </c>
      <c r="AE2419" s="0" t="s">
        <v>19</v>
      </c>
      <c r="AF2419" s="0" t="s">
        <v>22</v>
      </c>
      <c r="AG2419" s="0" t="s">
        <v>22</v>
      </c>
      <c r="AH2419" s="0" t="s">
        <v>5708</v>
      </c>
      <c r="AI2419" s="0" t="s">
        <v>4224</v>
      </c>
      <c r="AJ2419" s="0" t="s">
        <v>22</v>
      </c>
      <c r="AK2419" s="0" t="s">
        <v>22</v>
      </c>
    </row>
    <row customHeight="1" ht="11.25">
      <c r="A2420" s="0" t="s">
        <v>22</v>
      </c>
      <c r="B2420" s="0" t="s">
        <v>48</v>
      </c>
      <c r="C2420" s="0" t="s">
        <v>50</v>
      </c>
      <c r="D2420" s="0" t="s">
        <v>22</v>
      </c>
      <c r="E2420" s="0" t="s">
        <v>7625</v>
      </c>
      <c r="F2420" s="0" t="s">
        <v>1328</v>
      </c>
      <c r="G2420" s="0" t="s">
        <v>103</v>
      </c>
      <c r="H2420" s="0" t="s">
        <v>103</v>
      </c>
      <c r="I2420" s="0" t="s">
        <v>104</v>
      </c>
      <c r="J2420" s="0" t="s">
        <v>4911</v>
      </c>
      <c r="K2420" s="0" t="s">
        <v>4912</v>
      </c>
      <c r="L2420" s="0" t="s">
        <v>4042</v>
      </c>
      <c r="M2420" s="0" t="s">
        <v>7550</v>
      </c>
      <c r="N2420" s="0" t="s">
        <v>98</v>
      </c>
      <c r="O2420" s="0" t="s">
        <v>103</v>
      </c>
      <c r="P2420" s="0" t="s">
        <v>103</v>
      </c>
      <c r="Q2420" s="0" t="s">
        <v>104</v>
      </c>
      <c r="R2420" s="0" t="s">
        <v>4911</v>
      </c>
      <c r="S2420" s="0" t="s">
        <v>4912</v>
      </c>
      <c r="T2420" s="0" t="s">
        <v>3604</v>
      </c>
      <c r="U2420" s="0" t="s">
        <v>3605</v>
      </c>
      <c r="V2420" s="0" t="s">
        <v>3606</v>
      </c>
      <c r="W2420" s="0" t="s">
        <v>3607</v>
      </c>
      <c r="X2420" s="0" t="s">
        <v>3608</v>
      </c>
      <c r="Y2420" s="0" t="s">
        <v>3605</v>
      </c>
      <c r="Z2420" s="0" t="s">
        <v>7626</v>
      </c>
      <c r="AA2420" s="0" t="s">
        <v>5706</v>
      </c>
      <c r="AB2420" s="0" t="s">
        <v>7627</v>
      </c>
      <c r="AC2420" s="0" t="s">
        <v>19</v>
      </c>
      <c r="AD2420" s="0" t="s">
        <v>61</v>
      </c>
      <c r="AE2420" s="0" t="s">
        <v>19</v>
      </c>
      <c r="AF2420" s="0" t="s">
        <v>22</v>
      </c>
      <c r="AG2420" s="0" t="s">
        <v>22</v>
      </c>
      <c r="AH2420" s="0" t="s">
        <v>5708</v>
      </c>
      <c r="AI2420" s="0" t="s">
        <v>4224</v>
      </c>
      <c r="AJ2420" s="0" t="s">
        <v>22</v>
      </c>
      <c r="AK2420" s="0" t="s">
        <v>22</v>
      </c>
    </row>
    <row customHeight="1" ht="11.25">
      <c r="A2421" s="0" t="s">
        <v>22</v>
      </c>
      <c r="B2421" s="0" t="s">
        <v>48</v>
      </c>
      <c r="C2421" s="0" t="s">
        <v>50</v>
      </c>
      <c r="D2421" s="0" t="s">
        <v>22</v>
      </c>
      <c r="E2421" s="0" t="s">
        <v>7625</v>
      </c>
      <c r="F2421" s="0" t="s">
        <v>1328</v>
      </c>
      <c r="G2421" s="0" t="s">
        <v>103</v>
      </c>
      <c r="H2421" s="0" t="s">
        <v>103</v>
      </c>
      <c r="I2421" s="0" t="s">
        <v>104</v>
      </c>
      <c r="J2421" s="0" t="s">
        <v>4911</v>
      </c>
      <c r="K2421" s="0" t="s">
        <v>4912</v>
      </c>
      <c r="L2421" s="0" t="s">
        <v>4042</v>
      </c>
      <c r="M2421" s="0" t="s">
        <v>7550</v>
      </c>
      <c r="N2421" s="0" t="s">
        <v>164</v>
      </c>
      <c r="O2421" s="0" t="s">
        <v>3550</v>
      </c>
      <c r="P2421" s="0" t="s">
        <v>3550</v>
      </c>
      <c r="Q2421" s="0" t="s">
        <v>3551</v>
      </c>
      <c r="R2421" s="0" t="s">
        <v>5123</v>
      </c>
      <c r="S2421" s="0" t="s">
        <v>5124</v>
      </c>
      <c r="T2421" s="0" t="s">
        <v>3604</v>
      </c>
      <c r="U2421" s="0" t="s">
        <v>3605</v>
      </c>
      <c r="V2421" s="0" t="s">
        <v>3606</v>
      </c>
      <c r="W2421" s="0" t="s">
        <v>3607</v>
      </c>
      <c r="X2421" s="0" t="s">
        <v>3608</v>
      </c>
      <c r="Y2421" s="0" t="s">
        <v>3605</v>
      </c>
      <c r="Z2421" s="0" t="s">
        <v>7626</v>
      </c>
      <c r="AA2421" s="0" t="s">
        <v>5706</v>
      </c>
      <c r="AB2421" s="0" t="s">
        <v>7627</v>
      </c>
      <c r="AC2421" s="0" t="s">
        <v>19</v>
      </c>
      <c r="AD2421" s="0" t="s">
        <v>61</v>
      </c>
      <c r="AE2421" s="0" t="s">
        <v>19</v>
      </c>
      <c r="AF2421" s="0" t="s">
        <v>22</v>
      </c>
      <c r="AG2421" s="0" t="s">
        <v>22</v>
      </c>
      <c r="AH2421" s="0" t="s">
        <v>5708</v>
      </c>
      <c r="AI2421" s="0" t="s">
        <v>4224</v>
      </c>
      <c r="AJ2421" s="0" t="s">
        <v>22</v>
      </c>
      <c r="AK2421" s="0" t="s">
        <v>22</v>
      </c>
    </row>
    <row customHeight="1" ht="11.25">
      <c r="A2422" s="0" t="s">
        <v>22</v>
      </c>
      <c r="B2422" s="0" t="s">
        <v>48</v>
      </c>
      <c r="C2422" s="0" t="s">
        <v>50</v>
      </c>
      <c r="D2422" s="0" t="s">
        <v>22</v>
      </c>
      <c r="E2422" s="0" t="s">
        <v>7625</v>
      </c>
      <c r="F2422" s="0" t="s">
        <v>1328</v>
      </c>
      <c r="G2422" s="0" t="s">
        <v>103</v>
      </c>
      <c r="H2422" s="0" t="s">
        <v>103</v>
      </c>
      <c r="I2422" s="0" t="s">
        <v>104</v>
      </c>
      <c r="J2422" s="0" t="s">
        <v>4911</v>
      </c>
      <c r="K2422" s="0" t="s">
        <v>4912</v>
      </c>
      <c r="L2422" s="0" t="s">
        <v>4042</v>
      </c>
      <c r="M2422" s="0" t="s">
        <v>7550</v>
      </c>
      <c r="N2422" s="0" t="s">
        <v>114</v>
      </c>
      <c r="O2422" s="0" t="s">
        <v>3550</v>
      </c>
      <c r="P2422" s="0" t="s">
        <v>3550</v>
      </c>
      <c r="Q2422" s="0" t="s">
        <v>3551</v>
      </c>
      <c r="R2422" s="0" t="s">
        <v>5041</v>
      </c>
      <c r="S2422" s="0" t="s">
        <v>5042</v>
      </c>
      <c r="T2422" s="0" t="s">
        <v>3604</v>
      </c>
      <c r="U2422" s="0" t="s">
        <v>3605</v>
      </c>
      <c r="V2422" s="0" t="s">
        <v>3606</v>
      </c>
      <c r="W2422" s="0" t="s">
        <v>3607</v>
      </c>
      <c r="X2422" s="0" t="s">
        <v>3608</v>
      </c>
      <c r="Y2422" s="0" t="s">
        <v>3605</v>
      </c>
      <c r="Z2422" s="0" t="s">
        <v>7626</v>
      </c>
      <c r="AA2422" s="0" t="s">
        <v>5706</v>
      </c>
      <c r="AB2422" s="0" t="s">
        <v>7627</v>
      </c>
      <c r="AC2422" s="0" t="s">
        <v>19</v>
      </c>
      <c r="AD2422" s="0" t="s">
        <v>61</v>
      </c>
      <c r="AE2422" s="0" t="s">
        <v>19</v>
      </c>
      <c r="AF2422" s="0" t="s">
        <v>22</v>
      </c>
      <c r="AG2422" s="0" t="s">
        <v>22</v>
      </c>
      <c r="AH2422" s="0" t="s">
        <v>5708</v>
      </c>
      <c r="AI2422" s="0" t="s">
        <v>4224</v>
      </c>
      <c r="AJ2422" s="0" t="s">
        <v>22</v>
      </c>
      <c r="AK2422" s="0" t="s">
        <v>22</v>
      </c>
    </row>
    <row customHeight="1" ht="11.25">
      <c r="A2423" s="0" t="s">
        <v>22</v>
      </c>
      <c r="B2423" s="0" t="s">
        <v>48</v>
      </c>
      <c r="C2423" s="0" t="s">
        <v>50</v>
      </c>
      <c r="D2423" s="0" t="s">
        <v>22</v>
      </c>
      <c r="E2423" s="0" t="s">
        <v>7625</v>
      </c>
      <c r="F2423" s="0" t="s">
        <v>1328</v>
      </c>
      <c r="G2423" s="0" t="s">
        <v>103</v>
      </c>
      <c r="H2423" s="0" t="s">
        <v>103</v>
      </c>
      <c r="I2423" s="0" t="s">
        <v>104</v>
      </c>
      <c r="J2423" s="0" t="s">
        <v>4911</v>
      </c>
      <c r="K2423" s="0" t="s">
        <v>4912</v>
      </c>
      <c r="L2423" s="0" t="s">
        <v>4042</v>
      </c>
      <c r="M2423" s="0" t="s">
        <v>7550</v>
      </c>
      <c r="N2423" s="0" t="s">
        <v>141</v>
      </c>
      <c r="O2423" s="0" t="s">
        <v>3550</v>
      </c>
      <c r="P2423" s="0" t="s">
        <v>3550</v>
      </c>
      <c r="Q2423" s="0" t="s">
        <v>3551</v>
      </c>
      <c r="R2423" s="0" t="s">
        <v>3723</v>
      </c>
      <c r="S2423" s="0" t="s">
        <v>3724</v>
      </c>
      <c r="T2423" s="0" t="s">
        <v>3604</v>
      </c>
      <c r="U2423" s="0" t="s">
        <v>3605</v>
      </c>
      <c r="V2423" s="0" t="s">
        <v>3606</v>
      </c>
      <c r="W2423" s="0" t="s">
        <v>3607</v>
      </c>
      <c r="X2423" s="0" t="s">
        <v>3608</v>
      </c>
      <c r="Y2423" s="0" t="s">
        <v>3605</v>
      </c>
      <c r="Z2423" s="0" t="s">
        <v>7626</v>
      </c>
      <c r="AA2423" s="0" t="s">
        <v>5706</v>
      </c>
      <c r="AB2423" s="0" t="s">
        <v>7627</v>
      </c>
      <c r="AC2423" s="0" t="s">
        <v>19</v>
      </c>
      <c r="AD2423" s="0" t="s">
        <v>61</v>
      </c>
      <c r="AE2423" s="0" t="s">
        <v>19</v>
      </c>
      <c r="AF2423" s="0" t="s">
        <v>22</v>
      </c>
      <c r="AG2423" s="0" t="s">
        <v>22</v>
      </c>
      <c r="AH2423" s="0" t="s">
        <v>5708</v>
      </c>
      <c r="AI2423" s="0" t="s">
        <v>4224</v>
      </c>
      <c r="AJ2423" s="0" t="s">
        <v>22</v>
      </c>
      <c r="AK2423" s="0" t="s">
        <v>22</v>
      </c>
    </row>
    <row customHeight="1" ht="11.25">
      <c r="A2424" s="0" t="s">
        <v>22</v>
      </c>
      <c r="B2424" s="0" t="s">
        <v>48</v>
      </c>
      <c r="C2424" s="0" t="s">
        <v>50</v>
      </c>
      <c r="D2424" s="0" t="s">
        <v>22</v>
      </c>
      <c r="E2424" s="0" t="s">
        <v>7625</v>
      </c>
      <c r="F2424" s="0" t="s">
        <v>1328</v>
      </c>
      <c r="G2424" s="0" t="s">
        <v>103</v>
      </c>
      <c r="H2424" s="0" t="s">
        <v>103</v>
      </c>
      <c r="I2424" s="0" t="s">
        <v>104</v>
      </c>
      <c r="J2424" s="0" t="s">
        <v>4911</v>
      </c>
      <c r="K2424" s="0" t="s">
        <v>4912</v>
      </c>
      <c r="L2424" s="0" t="s">
        <v>4042</v>
      </c>
      <c r="M2424" s="0" t="s">
        <v>7550</v>
      </c>
      <c r="N2424" s="0" t="s">
        <v>118</v>
      </c>
      <c r="O2424" s="0" t="s">
        <v>3550</v>
      </c>
      <c r="P2424" s="0" t="s">
        <v>3550</v>
      </c>
      <c r="Q2424" s="0" t="s">
        <v>3551</v>
      </c>
      <c r="R2424" s="0" t="s">
        <v>4981</v>
      </c>
      <c r="S2424" s="0" t="s">
        <v>4982</v>
      </c>
      <c r="T2424" s="0" t="s">
        <v>3604</v>
      </c>
      <c r="U2424" s="0" t="s">
        <v>3605</v>
      </c>
      <c r="V2424" s="0" t="s">
        <v>3606</v>
      </c>
      <c r="W2424" s="0" t="s">
        <v>3607</v>
      </c>
      <c r="X2424" s="0" t="s">
        <v>3608</v>
      </c>
      <c r="Y2424" s="0" t="s">
        <v>3605</v>
      </c>
      <c r="Z2424" s="0" t="s">
        <v>7626</v>
      </c>
      <c r="AA2424" s="0" t="s">
        <v>5706</v>
      </c>
      <c r="AB2424" s="0" t="s">
        <v>7627</v>
      </c>
      <c r="AC2424" s="0" t="s">
        <v>19</v>
      </c>
      <c r="AD2424" s="0" t="s">
        <v>61</v>
      </c>
      <c r="AE2424" s="0" t="s">
        <v>19</v>
      </c>
      <c r="AF2424" s="0" t="s">
        <v>22</v>
      </c>
      <c r="AG2424" s="0" t="s">
        <v>22</v>
      </c>
      <c r="AH2424" s="0" t="s">
        <v>5708</v>
      </c>
      <c r="AI2424" s="0" t="s">
        <v>4224</v>
      </c>
      <c r="AJ2424" s="0" t="s">
        <v>22</v>
      </c>
      <c r="AK2424" s="0" t="s">
        <v>22</v>
      </c>
    </row>
    <row customHeight="1" ht="11.25">
      <c r="A2425" s="0" t="s">
        <v>22</v>
      </c>
      <c r="B2425" s="0" t="s">
        <v>48</v>
      </c>
      <c r="C2425" s="0" t="s">
        <v>50</v>
      </c>
      <c r="D2425" s="0" t="s">
        <v>22</v>
      </c>
      <c r="E2425" s="0" t="s">
        <v>7625</v>
      </c>
      <c r="F2425" s="0" t="s">
        <v>1328</v>
      </c>
      <c r="G2425" s="0" t="s">
        <v>103</v>
      </c>
      <c r="H2425" s="0" t="s">
        <v>103</v>
      </c>
      <c r="I2425" s="0" t="s">
        <v>104</v>
      </c>
      <c r="J2425" s="0" t="s">
        <v>4911</v>
      </c>
      <c r="K2425" s="0" t="s">
        <v>4912</v>
      </c>
      <c r="L2425" s="0" t="s">
        <v>4042</v>
      </c>
      <c r="M2425" s="0" t="s">
        <v>7550</v>
      </c>
      <c r="N2425" s="0" t="s">
        <v>109</v>
      </c>
      <c r="O2425" s="0" t="s">
        <v>3550</v>
      </c>
      <c r="P2425" s="0" t="s">
        <v>3550</v>
      </c>
      <c r="Q2425" s="0" t="s">
        <v>3551</v>
      </c>
      <c r="R2425" s="0" t="s">
        <v>5053</v>
      </c>
      <c r="S2425" s="0" t="s">
        <v>5054</v>
      </c>
      <c r="T2425" s="0" t="s">
        <v>3604</v>
      </c>
      <c r="U2425" s="0" t="s">
        <v>3605</v>
      </c>
      <c r="V2425" s="0" t="s">
        <v>3606</v>
      </c>
      <c r="W2425" s="0" t="s">
        <v>3607</v>
      </c>
      <c r="X2425" s="0" t="s">
        <v>3608</v>
      </c>
      <c r="Y2425" s="0" t="s">
        <v>3605</v>
      </c>
      <c r="Z2425" s="0" t="s">
        <v>7626</v>
      </c>
      <c r="AA2425" s="0" t="s">
        <v>5706</v>
      </c>
      <c r="AB2425" s="0" t="s">
        <v>7627</v>
      </c>
      <c r="AC2425" s="0" t="s">
        <v>19</v>
      </c>
      <c r="AD2425" s="0" t="s">
        <v>61</v>
      </c>
      <c r="AE2425" s="0" t="s">
        <v>19</v>
      </c>
      <c r="AF2425" s="0" t="s">
        <v>22</v>
      </c>
      <c r="AG2425" s="0" t="s">
        <v>22</v>
      </c>
      <c r="AH2425" s="0" t="s">
        <v>5708</v>
      </c>
      <c r="AI2425" s="0" t="s">
        <v>4224</v>
      </c>
      <c r="AJ2425" s="0" t="s">
        <v>22</v>
      </c>
      <c r="AK2425" s="0" t="s">
        <v>22</v>
      </c>
    </row>
    <row customHeight="1" ht="11.25">
      <c r="A2426" s="0" t="s">
        <v>22</v>
      </c>
      <c r="B2426" s="0" t="s">
        <v>48</v>
      </c>
      <c r="C2426" s="0" t="s">
        <v>50</v>
      </c>
      <c r="D2426" s="0" t="s">
        <v>22</v>
      </c>
      <c r="E2426" s="0" t="s">
        <v>7625</v>
      </c>
      <c r="F2426" s="0" t="s">
        <v>1328</v>
      </c>
      <c r="G2426" s="0" t="s">
        <v>103</v>
      </c>
      <c r="H2426" s="0" t="s">
        <v>103</v>
      </c>
      <c r="I2426" s="0" t="s">
        <v>104</v>
      </c>
      <c r="J2426" s="0" t="s">
        <v>4911</v>
      </c>
      <c r="K2426" s="0" t="s">
        <v>4912</v>
      </c>
      <c r="L2426" s="0" t="s">
        <v>4042</v>
      </c>
      <c r="M2426" s="0" t="s">
        <v>7550</v>
      </c>
      <c r="N2426" s="0" t="s">
        <v>91</v>
      </c>
      <c r="O2426" s="0" t="s">
        <v>3550</v>
      </c>
      <c r="P2426" s="0" t="s">
        <v>3550</v>
      </c>
      <c r="Q2426" s="0" t="s">
        <v>3551</v>
      </c>
      <c r="R2426" s="0" t="s">
        <v>5060</v>
      </c>
      <c r="S2426" s="0" t="s">
        <v>5061</v>
      </c>
      <c r="T2426" s="0" t="s">
        <v>3604</v>
      </c>
      <c r="U2426" s="0" t="s">
        <v>3605</v>
      </c>
      <c r="V2426" s="0" t="s">
        <v>3606</v>
      </c>
      <c r="W2426" s="0" t="s">
        <v>3607</v>
      </c>
      <c r="X2426" s="0" t="s">
        <v>3608</v>
      </c>
      <c r="Y2426" s="0" t="s">
        <v>3605</v>
      </c>
      <c r="Z2426" s="0" t="s">
        <v>7626</v>
      </c>
      <c r="AA2426" s="0" t="s">
        <v>5706</v>
      </c>
      <c r="AB2426" s="0" t="s">
        <v>7627</v>
      </c>
      <c r="AC2426" s="0" t="s">
        <v>19</v>
      </c>
      <c r="AD2426" s="0" t="s">
        <v>61</v>
      </c>
      <c r="AE2426" s="0" t="s">
        <v>19</v>
      </c>
      <c r="AF2426" s="0" t="s">
        <v>22</v>
      </c>
      <c r="AG2426" s="0" t="s">
        <v>22</v>
      </c>
      <c r="AH2426" s="0" t="s">
        <v>5708</v>
      </c>
      <c r="AI2426" s="0" t="s">
        <v>4224</v>
      </c>
      <c r="AJ2426" s="0" t="s">
        <v>22</v>
      </c>
      <c r="AK2426" s="0" t="s">
        <v>22</v>
      </c>
    </row>
    <row customHeight="1" ht="11.25">
      <c r="A2427" s="0" t="s">
        <v>22</v>
      </c>
      <c r="B2427" s="0" t="s">
        <v>48</v>
      </c>
      <c r="C2427" s="0" t="s">
        <v>50</v>
      </c>
      <c r="D2427" s="0" t="s">
        <v>22</v>
      </c>
      <c r="E2427" s="0" t="s">
        <v>7625</v>
      </c>
      <c r="F2427" s="0" t="s">
        <v>1328</v>
      </c>
      <c r="G2427" s="0" t="s">
        <v>103</v>
      </c>
      <c r="H2427" s="0" t="s">
        <v>103</v>
      </c>
      <c r="I2427" s="0" t="s">
        <v>104</v>
      </c>
      <c r="J2427" s="0" t="s">
        <v>4911</v>
      </c>
      <c r="K2427" s="0" t="s">
        <v>4912</v>
      </c>
      <c r="L2427" s="0" t="s">
        <v>4042</v>
      </c>
      <c r="M2427" s="0" t="s">
        <v>7550</v>
      </c>
      <c r="N2427" s="0" t="s">
        <v>132</v>
      </c>
      <c r="O2427" s="0" t="s">
        <v>3550</v>
      </c>
      <c r="P2427" s="0" t="s">
        <v>3550</v>
      </c>
      <c r="Q2427" s="0" t="s">
        <v>3551</v>
      </c>
      <c r="R2427" s="0" t="s">
        <v>5093</v>
      </c>
      <c r="S2427" s="0" t="s">
        <v>5094</v>
      </c>
      <c r="T2427" s="0" t="s">
        <v>3604</v>
      </c>
      <c r="U2427" s="0" t="s">
        <v>3605</v>
      </c>
      <c r="V2427" s="0" t="s">
        <v>3606</v>
      </c>
      <c r="W2427" s="0" t="s">
        <v>3607</v>
      </c>
      <c r="X2427" s="0" t="s">
        <v>3608</v>
      </c>
      <c r="Y2427" s="0" t="s">
        <v>3605</v>
      </c>
      <c r="Z2427" s="0" t="s">
        <v>7626</v>
      </c>
      <c r="AA2427" s="0" t="s">
        <v>5706</v>
      </c>
      <c r="AB2427" s="0" t="s">
        <v>7627</v>
      </c>
      <c r="AC2427" s="0" t="s">
        <v>19</v>
      </c>
      <c r="AD2427" s="0" t="s">
        <v>61</v>
      </c>
      <c r="AE2427" s="0" t="s">
        <v>19</v>
      </c>
      <c r="AF2427" s="0" t="s">
        <v>22</v>
      </c>
      <c r="AG2427" s="0" t="s">
        <v>22</v>
      </c>
      <c r="AH2427" s="0" t="s">
        <v>5708</v>
      </c>
      <c r="AI2427" s="0" t="s">
        <v>4224</v>
      </c>
      <c r="AJ2427" s="0" t="s">
        <v>22</v>
      </c>
      <c r="AK2427" s="0" t="s">
        <v>22</v>
      </c>
    </row>
    <row customHeight="1" ht="11.25">
      <c r="A2428" s="0" t="s">
        <v>22</v>
      </c>
      <c r="B2428" s="0" t="s">
        <v>48</v>
      </c>
      <c r="C2428" s="0" t="s">
        <v>50</v>
      </c>
      <c r="D2428" s="0" t="s">
        <v>22</v>
      </c>
      <c r="E2428" s="0" t="s">
        <v>7625</v>
      </c>
      <c r="F2428" s="0" t="s">
        <v>1328</v>
      </c>
      <c r="G2428" s="0" t="s">
        <v>103</v>
      </c>
      <c r="H2428" s="0" t="s">
        <v>103</v>
      </c>
      <c r="I2428" s="0" t="s">
        <v>104</v>
      </c>
      <c r="J2428" s="0" t="s">
        <v>4911</v>
      </c>
      <c r="K2428" s="0" t="s">
        <v>4912</v>
      </c>
      <c r="L2428" s="0" t="s">
        <v>4042</v>
      </c>
      <c r="M2428" s="0" t="s">
        <v>7550</v>
      </c>
      <c r="N2428" s="0" t="s">
        <v>138</v>
      </c>
      <c r="O2428" s="0" t="s">
        <v>3550</v>
      </c>
      <c r="P2428" s="0" t="s">
        <v>3550</v>
      </c>
      <c r="Q2428" s="0" t="s">
        <v>3551</v>
      </c>
      <c r="R2428" s="0" t="s">
        <v>4891</v>
      </c>
      <c r="S2428" s="0" t="s">
        <v>4892</v>
      </c>
      <c r="T2428" s="0" t="s">
        <v>3604</v>
      </c>
      <c r="U2428" s="0" t="s">
        <v>3605</v>
      </c>
      <c r="V2428" s="0" t="s">
        <v>3606</v>
      </c>
      <c r="W2428" s="0" t="s">
        <v>3607</v>
      </c>
      <c r="X2428" s="0" t="s">
        <v>3608</v>
      </c>
      <c r="Y2428" s="0" t="s">
        <v>3605</v>
      </c>
      <c r="Z2428" s="0" t="s">
        <v>7626</v>
      </c>
      <c r="AA2428" s="0" t="s">
        <v>5706</v>
      </c>
      <c r="AB2428" s="0" t="s">
        <v>7627</v>
      </c>
      <c r="AC2428" s="0" t="s">
        <v>19</v>
      </c>
      <c r="AD2428" s="0" t="s">
        <v>61</v>
      </c>
      <c r="AE2428" s="0" t="s">
        <v>19</v>
      </c>
      <c r="AF2428" s="0" t="s">
        <v>22</v>
      </c>
      <c r="AG2428" s="0" t="s">
        <v>22</v>
      </c>
      <c r="AH2428" s="0" t="s">
        <v>5708</v>
      </c>
      <c r="AI2428" s="0" t="s">
        <v>4224</v>
      </c>
      <c r="AJ2428" s="0" t="s">
        <v>22</v>
      </c>
      <c r="AK2428" s="0" t="s">
        <v>22</v>
      </c>
    </row>
    <row customHeight="1" ht="11.25">
      <c r="A2429" s="0" t="s">
        <v>22</v>
      </c>
      <c r="B2429" s="0" t="s">
        <v>48</v>
      </c>
      <c r="C2429" s="0" t="s">
        <v>50</v>
      </c>
      <c r="D2429" s="0" t="s">
        <v>22</v>
      </c>
      <c r="E2429" s="0" t="s">
        <v>7625</v>
      </c>
      <c r="F2429" s="0" t="s">
        <v>1328</v>
      </c>
      <c r="G2429" s="0" t="s">
        <v>103</v>
      </c>
      <c r="H2429" s="0" t="s">
        <v>103</v>
      </c>
      <c r="I2429" s="0" t="s">
        <v>104</v>
      </c>
      <c r="J2429" s="0" t="s">
        <v>4911</v>
      </c>
      <c r="K2429" s="0" t="s">
        <v>4912</v>
      </c>
      <c r="L2429" s="0" t="s">
        <v>4042</v>
      </c>
      <c r="M2429" s="0" t="s">
        <v>7550</v>
      </c>
      <c r="N2429" s="0" t="s">
        <v>135</v>
      </c>
      <c r="O2429" s="0" t="s">
        <v>3550</v>
      </c>
      <c r="P2429" s="0" t="s">
        <v>3550</v>
      </c>
      <c r="Q2429" s="0" t="s">
        <v>3551</v>
      </c>
      <c r="R2429" s="0" t="s">
        <v>5097</v>
      </c>
      <c r="S2429" s="0" t="s">
        <v>5098</v>
      </c>
      <c r="T2429" s="0" t="s">
        <v>3604</v>
      </c>
      <c r="U2429" s="0" t="s">
        <v>3605</v>
      </c>
      <c r="V2429" s="0" t="s">
        <v>3606</v>
      </c>
      <c r="W2429" s="0" t="s">
        <v>3607</v>
      </c>
      <c r="X2429" s="0" t="s">
        <v>3608</v>
      </c>
      <c r="Y2429" s="0" t="s">
        <v>3605</v>
      </c>
      <c r="Z2429" s="0" t="s">
        <v>7626</v>
      </c>
      <c r="AA2429" s="0" t="s">
        <v>5706</v>
      </c>
      <c r="AB2429" s="0" t="s">
        <v>7627</v>
      </c>
      <c r="AC2429" s="0" t="s">
        <v>19</v>
      </c>
      <c r="AD2429" s="0" t="s">
        <v>61</v>
      </c>
      <c r="AE2429" s="0" t="s">
        <v>19</v>
      </c>
      <c r="AF2429" s="0" t="s">
        <v>22</v>
      </c>
      <c r="AG2429" s="0" t="s">
        <v>22</v>
      </c>
      <c r="AH2429" s="0" t="s">
        <v>5708</v>
      </c>
      <c r="AI2429" s="0" t="s">
        <v>4224</v>
      </c>
      <c r="AJ2429" s="0" t="s">
        <v>22</v>
      </c>
      <c r="AK2429" s="0" t="s">
        <v>22</v>
      </c>
    </row>
    <row customHeight="1" ht="11.25">
      <c r="A2430" s="0" t="s">
        <v>22</v>
      </c>
      <c r="B2430" s="0" t="s">
        <v>48</v>
      </c>
      <c r="C2430" s="0" t="s">
        <v>50</v>
      </c>
      <c r="D2430" s="0" t="s">
        <v>22</v>
      </c>
      <c r="E2430" s="0" t="s">
        <v>7625</v>
      </c>
      <c r="F2430" s="0" t="s">
        <v>1328</v>
      </c>
      <c r="G2430" s="0" t="s">
        <v>103</v>
      </c>
      <c r="H2430" s="0" t="s">
        <v>103</v>
      </c>
      <c r="I2430" s="0" t="s">
        <v>104</v>
      </c>
      <c r="J2430" s="0" t="s">
        <v>4911</v>
      </c>
      <c r="K2430" s="0" t="s">
        <v>4912</v>
      </c>
      <c r="L2430" s="0" t="s">
        <v>4042</v>
      </c>
      <c r="M2430" s="0" t="s">
        <v>7550</v>
      </c>
      <c r="N2430" s="0" t="s">
        <v>127</v>
      </c>
      <c r="O2430" s="0" t="s">
        <v>3550</v>
      </c>
      <c r="P2430" s="0" t="s">
        <v>3550</v>
      </c>
      <c r="Q2430" s="0" t="s">
        <v>3551</v>
      </c>
      <c r="R2430" s="0" t="s">
        <v>4964</v>
      </c>
      <c r="S2430" s="0" t="s">
        <v>4965</v>
      </c>
      <c r="T2430" s="0" t="s">
        <v>3604</v>
      </c>
      <c r="U2430" s="0" t="s">
        <v>3605</v>
      </c>
      <c r="V2430" s="0" t="s">
        <v>3606</v>
      </c>
      <c r="W2430" s="0" t="s">
        <v>3607</v>
      </c>
      <c r="X2430" s="0" t="s">
        <v>3608</v>
      </c>
      <c r="Y2430" s="0" t="s">
        <v>3605</v>
      </c>
      <c r="Z2430" s="0" t="s">
        <v>7626</v>
      </c>
      <c r="AA2430" s="0" t="s">
        <v>5706</v>
      </c>
      <c r="AB2430" s="0" t="s">
        <v>7627</v>
      </c>
      <c r="AC2430" s="0" t="s">
        <v>19</v>
      </c>
      <c r="AD2430" s="0" t="s">
        <v>61</v>
      </c>
      <c r="AE2430" s="0" t="s">
        <v>19</v>
      </c>
      <c r="AF2430" s="0" t="s">
        <v>22</v>
      </c>
      <c r="AG2430" s="0" t="s">
        <v>22</v>
      </c>
      <c r="AH2430" s="0" t="s">
        <v>5708</v>
      </c>
      <c r="AI2430" s="0" t="s">
        <v>4224</v>
      </c>
      <c r="AJ2430" s="0" t="s">
        <v>22</v>
      </c>
      <c r="AK2430" s="0" t="s">
        <v>22</v>
      </c>
    </row>
    <row customHeight="1" ht="11.25">
      <c r="A2431" s="0" t="s">
        <v>22</v>
      </c>
      <c r="B2431" s="0" t="s">
        <v>48</v>
      </c>
      <c r="C2431" s="0" t="s">
        <v>50</v>
      </c>
      <c r="D2431" s="0" t="s">
        <v>22</v>
      </c>
      <c r="E2431" s="0" t="s">
        <v>7625</v>
      </c>
      <c r="F2431" s="0" t="s">
        <v>1328</v>
      </c>
      <c r="G2431" s="0" t="s">
        <v>103</v>
      </c>
      <c r="H2431" s="0" t="s">
        <v>103</v>
      </c>
      <c r="I2431" s="0" t="s">
        <v>104</v>
      </c>
      <c r="J2431" s="0" t="s">
        <v>4911</v>
      </c>
      <c r="K2431" s="0" t="s">
        <v>4912</v>
      </c>
      <c r="L2431" s="0" t="s">
        <v>4042</v>
      </c>
      <c r="M2431" s="0" t="s">
        <v>7550</v>
      </c>
      <c r="N2431" s="0" t="s">
        <v>131</v>
      </c>
      <c r="O2431" s="0" t="s">
        <v>3550</v>
      </c>
      <c r="P2431" s="0" t="s">
        <v>3550</v>
      </c>
      <c r="Q2431" s="0" t="s">
        <v>3551</v>
      </c>
      <c r="R2431" s="0" t="s">
        <v>4961</v>
      </c>
      <c r="S2431" s="0" t="s">
        <v>4962</v>
      </c>
      <c r="T2431" s="0" t="s">
        <v>3604</v>
      </c>
      <c r="U2431" s="0" t="s">
        <v>3605</v>
      </c>
      <c r="V2431" s="0" t="s">
        <v>3606</v>
      </c>
      <c r="W2431" s="0" t="s">
        <v>3607</v>
      </c>
      <c r="X2431" s="0" t="s">
        <v>3608</v>
      </c>
      <c r="Y2431" s="0" t="s">
        <v>3605</v>
      </c>
      <c r="Z2431" s="0" t="s">
        <v>7626</v>
      </c>
      <c r="AA2431" s="0" t="s">
        <v>5706</v>
      </c>
      <c r="AB2431" s="0" t="s">
        <v>7627</v>
      </c>
      <c r="AC2431" s="0" t="s">
        <v>19</v>
      </c>
      <c r="AD2431" s="0" t="s">
        <v>61</v>
      </c>
      <c r="AE2431" s="0" t="s">
        <v>19</v>
      </c>
      <c r="AF2431" s="0" t="s">
        <v>22</v>
      </c>
      <c r="AG2431" s="0" t="s">
        <v>22</v>
      </c>
      <c r="AH2431" s="0" t="s">
        <v>5708</v>
      </c>
      <c r="AI2431" s="0" t="s">
        <v>4224</v>
      </c>
      <c r="AJ2431" s="0" t="s">
        <v>22</v>
      </c>
      <c r="AK2431" s="0" t="s">
        <v>22</v>
      </c>
    </row>
    <row customHeight="1" ht="11.25">
      <c r="A2432" s="0" t="s">
        <v>22</v>
      </c>
      <c r="B2432" s="0" t="s">
        <v>48</v>
      </c>
      <c r="C2432" s="0" t="s">
        <v>50</v>
      </c>
      <c r="D2432" s="0" t="s">
        <v>22</v>
      </c>
      <c r="E2432" s="0" t="s">
        <v>7625</v>
      </c>
      <c r="F2432" s="0" t="s">
        <v>1328</v>
      </c>
      <c r="G2432" s="0" t="s">
        <v>103</v>
      </c>
      <c r="H2432" s="0" t="s">
        <v>103</v>
      </c>
      <c r="I2432" s="0" t="s">
        <v>104</v>
      </c>
      <c r="J2432" s="0" t="s">
        <v>4911</v>
      </c>
      <c r="K2432" s="0" t="s">
        <v>4912</v>
      </c>
      <c r="L2432" s="0" t="s">
        <v>4042</v>
      </c>
      <c r="M2432" s="0" t="s">
        <v>7550</v>
      </c>
      <c r="N2432" s="0" t="s">
        <v>92</v>
      </c>
      <c r="O2432" s="0" t="s">
        <v>3550</v>
      </c>
      <c r="P2432" s="0" t="s">
        <v>3550</v>
      </c>
      <c r="Q2432" s="0" t="s">
        <v>3551</v>
      </c>
      <c r="R2432" s="0" t="s">
        <v>5065</v>
      </c>
      <c r="S2432" s="0" t="s">
        <v>5066</v>
      </c>
      <c r="T2432" s="0" t="s">
        <v>3604</v>
      </c>
      <c r="U2432" s="0" t="s">
        <v>3605</v>
      </c>
      <c r="V2432" s="0" t="s">
        <v>3606</v>
      </c>
      <c r="W2432" s="0" t="s">
        <v>3607</v>
      </c>
      <c r="X2432" s="0" t="s">
        <v>3608</v>
      </c>
      <c r="Y2432" s="0" t="s">
        <v>3605</v>
      </c>
      <c r="Z2432" s="0" t="s">
        <v>7626</v>
      </c>
      <c r="AA2432" s="0" t="s">
        <v>5706</v>
      </c>
      <c r="AB2432" s="0" t="s">
        <v>7627</v>
      </c>
      <c r="AC2432" s="0" t="s">
        <v>19</v>
      </c>
      <c r="AD2432" s="0" t="s">
        <v>61</v>
      </c>
      <c r="AE2432" s="0" t="s">
        <v>19</v>
      </c>
      <c r="AF2432" s="0" t="s">
        <v>22</v>
      </c>
      <c r="AG2432" s="0" t="s">
        <v>22</v>
      </c>
      <c r="AH2432" s="0" t="s">
        <v>5708</v>
      </c>
      <c r="AI2432" s="0" t="s">
        <v>4224</v>
      </c>
      <c r="AJ2432" s="0" t="s">
        <v>22</v>
      </c>
      <c r="AK2432" s="0" t="s">
        <v>22</v>
      </c>
    </row>
    <row customHeight="1" ht="11.25">
      <c r="A2433" s="0" t="s">
        <v>22</v>
      </c>
      <c r="B2433" s="0" t="s">
        <v>48</v>
      </c>
      <c r="C2433" s="0" t="s">
        <v>50</v>
      </c>
      <c r="D2433" s="0" t="s">
        <v>22</v>
      </c>
      <c r="E2433" s="0" t="s">
        <v>7625</v>
      </c>
      <c r="F2433" s="0" t="s">
        <v>1328</v>
      </c>
      <c r="G2433" s="0" t="s">
        <v>103</v>
      </c>
      <c r="H2433" s="0" t="s">
        <v>103</v>
      </c>
      <c r="I2433" s="0" t="s">
        <v>104</v>
      </c>
      <c r="J2433" s="0" t="s">
        <v>4911</v>
      </c>
      <c r="K2433" s="0" t="s">
        <v>4912</v>
      </c>
      <c r="L2433" s="0" t="s">
        <v>4042</v>
      </c>
      <c r="M2433" s="0" t="s">
        <v>7550</v>
      </c>
      <c r="N2433" s="0" t="s">
        <v>89</v>
      </c>
      <c r="O2433" s="0" t="s">
        <v>3550</v>
      </c>
      <c r="P2433" s="0" t="s">
        <v>3550</v>
      </c>
      <c r="Q2433" s="0" t="s">
        <v>3551</v>
      </c>
      <c r="R2433" s="0" t="s">
        <v>5105</v>
      </c>
      <c r="S2433" s="0" t="s">
        <v>5106</v>
      </c>
      <c r="T2433" s="0" t="s">
        <v>3604</v>
      </c>
      <c r="U2433" s="0" t="s">
        <v>3605</v>
      </c>
      <c r="V2433" s="0" t="s">
        <v>3606</v>
      </c>
      <c r="W2433" s="0" t="s">
        <v>3607</v>
      </c>
      <c r="X2433" s="0" t="s">
        <v>3608</v>
      </c>
      <c r="Y2433" s="0" t="s">
        <v>3605</v>
      </c>
      <c r="Z2433" s="0" t="s">
        <v>7626</v>
      </c>
      <c r="AA2433" s="0" t="s">
        <v>5706</v>
      </c>
      <c r="AB2433" s="0" t="s">
        <v>7627</v>
      </c>
      <c r="AC2433" s="0" t="s">
        <v>19</v>
      </c>
      <c r="AD2433" s="0" t="s">
        <v>61</v>
      </c>
      <c r="AE2433" s="0" t="s">
        <v>19</v>
      </c>
      <c r="AF2433" s="0" t="s">
        <v>22</v>
      </c>
      <c r="AG2433" s="0" t="s">
        <v>22</v>
      </c>
      <c r="AH2433" s="0" t="s">
        <v>5708</v>
      </c>
      <c r="AI2433" s="0" t="s">
        <v>4224</v>
      </c>
      <c r="AJ2433" s="0" t="s">
        <v>22</v>
      </c>
      <c r="AK2433" s="0" t="s">
        <v>22</v>
      </c>
    </row>
    <row customHeight="1" ht="11.25">
      <c r="A2434" s="0" t="s">
        <v>22</v>
      </c>
      <c r="B2434" s="0" t="s">
        <v>48</v>
      </c>
      <c r="C2434" s="0" t="s">
        <v>50</v>
      </c>
      <c r="D2434" s="0" t="s">
        <v>22</v>
      </c>
      <c r="E2434" s="0" t="s">
        <v>7625</v>
      </c>
      <c r="F2434" s="0" t="s">
        <v>1328</v>
      </c>
      <c r="G2434" s="0" t="s">
        <v>103</v>
      </c>
      <c r="H2434" s="0" t="s">
        <v>103</v>
      </c>
      <c r="I2434" s="0" t="s">
        <v>104</v>
      </c>
      <c r="J2434" s="0" t="s">
        <v>4911</v>
      </c>
      <c r="K2434" s="0" t="s">
        <v>4912</v>
      </c>
      <c r="L2434" s="0" t="s">
        <v>4042</v>
      </c>
      <c r="M2434" s="0" t="s">
        <v>7550</v>
      </c>
      <c r="N2434" s="0" t="s">
        <v>90</v>
      </c>
      <c r="O2434" s="0" t="s">
        <v>3550</v>
      </c>
      <c r="P2434" s="0" t="s">
        <v>3550</v>
      </c>
      <c r="Q2434" s="0" t="s">
        <v>3551</v>
      </c>
      <c r="R2434" s="0" t="s">
        <v>5109</v>
      </c>
      <c r="S2434" s="0" t="s">
        <v>5110</v>
      </c>
      <c r="T2434" s="0" t="s">
        <v>3604</v>
      </c>
      <c r="U2434" s="0" t="s">
        <v>3605</v>
      </c>
      <c r="V2434" s="0" t="s">
        <v>3606</v>
      </c>
      <c r="W2434" s="0" t="s">
        <v>3607</v>
      </c>
      <c r="X2434" s="0" t="s">
        <v>3608</v>
      </c>
      <c r="Y2434" s="0" t="s">
        <v>3605</v>
      </c>
      <c r="Z2434" s="0" t="s">
        <v>7626</v>
      </c>
      <c r="AA2434" s="0" t="s">
        <v>5706</v>
      </c>
      <c r="AB2434" s="0" t="s">
        <v>7627</v>
      </c>
      <c r="AC2434" s="0" t="s">
        <v>19</v>
      </c>
      <c r="AD2434" s="0" t="s">
        <v>61</v>
      </c>
      <c r="AE2434" s="0" t="s">
        <v>19</v>
      </c>
      <c r="AF2434" s="0" t="s">
        <v>22</v>
      </c>
      <c r="AG2434" s="0" t="s">
        <v>22</v>
      </c>
      <c r="AH2434" s="0" t="s">
        <v>5708</v>
      </c>
      <c r="AI2434" s="0" t="s">
        <v>4224</v>
      </c>
      <c r="AJ2434" s="0" t="s">
        <v>22</v>
      </c>
      <c r="AK2434" s="0" t="s">
        <v>22</v>
      </c>
    </row>
    <row customHeight="1" ht="11.25">
      <c r="A2435" s="0" t="s">
        <v>22</v>
      </c>
      <c r="B2435" s="0" t="s">
        <v>48</v>
      </c>
      <c r="C2435" s="0" t="s">
        <v>50</v>
      </c>
      <c r="D2435" s="0" t="s">
        <v>22</v>
      </c>
      <c r="E2435" s="0" t="s">
        <v>7625</v>
      </c>
      <c r="F2435" s="0" t="s">
        <v>1328</v>
      </c>
      <c r="G2435" s="0" t="s">
        <v>103</v>
      </c>
      <c r="H2435" s="0" t="s">
        <v>103</v>
      </c>
      <c r="I2435" s="0" t="s">
        <v>104</v>
      </c>
      <c r="J2435" s="0" t="s">
        <v>4911</v>
      </c>
      <c r="K2435" s="0" t="s">
        <v>4912</v>
      </c>
      <c r="L2435" s="0" t="s">
        <v>4042</v>
      </c>
      <c r="M2435" s="0" t="s">
        <v>7550</v>
      </c>
      <c r="N2435" s="0" t="s">
        <v>157</v>
      </c>
      <c r="O2435" s="0" t="s">
        <v>3550</v>
      </c>
      <c r="P2435" s="0" t="s">
        <v>3550</v>
      </c>
      <c r="Q2435" s="0" t="s">
        <v>3551</v>
      </c>
      <c r="R2435" s="0" t="s">
        <v>5081</v>
      </c>
      <c r="S2435" s="0" t="s">
        <v>5082</v>
      </c>
      <c r="T2435" s="0" t="s">
        <v>3604</v>
      </c>
      <c r="U2435" s="0" t="s">
        <v>3605</v>
      </c>
      <c r="V2435" s="0" t="s">
        <v>3606</v>
      </c>
      <c r="W2435" s="0" t="s">
        <v>3607</v>
      </c>
      <c r="X2435" s="0" t="s">
        <v>3608</v>
      </c>
      <c r="Y2435" s="0" t="s">
        <v>3605</v>
      </c>
      <c r="Z2435" s="0" t="s">
        <v>7626</v>
      </c>
      <c r="AA2435" s="0" t="s">
        <v>5706</v>
      </c>
      <c r="AB2435" s="0" t="s">
        <v>7627</v>
      </c>
      <c r="AC2435" s="0" t="s">
        <v>19</v>
      </c>
      <c r="AD2435" s="0" t="s">
        <v>61</v>
      </c>
      <c r="AE2435" s="0" t="s">
        <v>19</v>
      </c>
      <c r="AF2435" s="0" t="s">
        <v>22</v>
      </c>
      <c r="AG2435" s="0" t="s">
        <v>22</v>
      </c>
      <c r="AH2435" s="0" t="s">
        <v>5708</v>
      </c>
      <c r="AI2435" s="0" t="s">
        <v>4224</v>
      </c>
      <c r="AJ2435" s="0" t="s">
        <v>22</v>
      </c>
      <c r="AK2435" s="0" t="s">
        <v>22</v>
      </c>
    </row>
    <row customHeight="1" ht="11.25">
      <c r="A2436" s="0" t="s">
        <v>22</v>
      </c>
      <c r="B2436" s="0" t="s">
        <v>48</v>
      </c>
      <c r="C2436" s="0" t="s">
        <v>50</v>
      </c>
      <c r="D2436" s="0" t="s">
        <v>22</v>
      </c>
      <c r="E2436" s="0" t="s">
        <v>7625</v>
      </c>
      <c r="F2436" s="0" t="s">
        <v>1328</v>
      </c>
      <c r="G2436" s="0" t="s">
        <v>103</v>
      </c>
      <c r="H2436" s="0" t="s">
        <v>103</v>
      </c>
      <c r="I2436" s="0" t="s">
        <v>104</v>
      </c>
      <c r="J2436" s="0" t="s">
        <v>4911</v>
      </c>
      <c r="K2436" s="0" t="s">
        <v>4912</v>
      </c>
      <c r="L2436" s="0" t="s">
        <v>4042</v>
      </c>
      <c r="M2436" s="0" t="s">
        <v>7550</v>
      </c>
      <c r="N2436" s="0" t="s">
        <v>117</v>
      </c>
      <c r="O2436" s="0" t="s">
        <v>3550</v>
      </c>
      <c r="P2436" s="0" t="s">
        <v>3550</v>
      </c>
      <c r="Q2436" s="0" t="s">
        <v>3551</v>
      </c>
      <c r="R2436" s="0" t="s">
        <v>5067</v>
      </c>
      <c r="S2436" s="0" t="s">
        <v>5068</v>
      </c>
      <c r="T2436" s="0" t="s">
        <v>3604</v>
      </c>
      <c r="U2436" s="0" t="s">
        <v>3605</v>
      </c>
      <c r="V2436" s="0" t="s">
        <v>3606</v>
      </c>
      <c r="W2436" s="0" t="s">
        <v>3607</v>
      </c>
      <c r="X2436" s="0" t="s">
        <v>3608</v>
      </c>
      <c r="Y2436" s="0" t="s">
        <v>3605</v>
      </c>
      <c r="Z2436" s="0" t="s">
        <v>7626</v>
      </c>
      <c r="AA2436" s="0" t="s">
        <v>5706</v>
      </c>
      <c r="AB2436" s="0" t="s">
        <v>7627</v>
      </c>
      <c r="AC2436" s="0" t="s">
        <v>19</v>
      </c>
      <c r="AD2436" s="0" t="s">
        <v>61</v>
      </c>
      <c r="AE2436" s="0" t="s">
        <v>19</v>
      </c>
      <c r="AF2436" s="0" t="s">
        <v>22</v>
      </c>
      <c r="AG2436" s="0" t="s">
        <v>22</v>
      </c>
      <c r="AH2436" s="0" t="s">
        <v>5708</v>
      </c>
      <c r="AI2436" s="0" t="s">
        <v>4224</v>
      </c>
      <c r="AJ2436" s="0" t="s">
        <v>22</v>
      </c>
      <c r="AK2436" s="0" t="s">
        <v>22</v>
      </c>
    </row>
    <row customHeight="1" ht="11.25">
      <c r="A2437" s="0" t="s">
        <v>22</v>
      </c>
      <c r="B2437" s="0" t="s">
        <v>48</v>
      </c>
      <c r="C2437" s="0" t="s">
        <v>50</v>
      </c>
      <c r="D2437" s="0" t="s">
        <v>22</v>
      </c>
      <c r="E2437" s="0" t="s">
        <v>7625</v>
      </c>
      <c r="F2437" s="0" t="s">
        <v>1328</v>
      </c>
      <c r="G2437" s="0" t="s">
        <v>103</v>
      </c>
      <c r="H2437" s="0" t="s">
        <v>103</v>
      </c>
      <c r="I2437" s="0" t="s">
        <v>104</v>
      </c>
      <c r="J2437" s="0" t="s">
        <v>4911</v>
      </c>
      <c r="K2437" s="0" t="s">
        <v>4912</v>
      </c>
      <c r="L2437" s="0" t="s">
        <v>4042</v>
      </c>
      <c r="M2437" s="0" t="s">
        <v>7550</v>
      </c>
      <c r="N2437" s="0" t="s">
        <v>101</v>
      </c>
      <c r="O2437" s="0" t="s">
        <v>3550</v>
      </c>
      <c r="P2437" s="0" t="s">
        <v>3550</v>
      </c>
      <c r="Q2437" s="0" t="s">
        <v>3551</v>
      </c>
      <c r="R2437" s="0" t="s">
        <v>5085</v>
      </c>
      <c r="S2437" s="0" t="s">
        <v>5086</v>
      </c>
      <c r="T2437" s="0" t="s">
        <v>3604</v>
      </c>
      <c r="U2437" s="0" t="s">
        <v>3605</v>
      </c>
      <c r="V2437" s="0" t="s">
        <v>3606</v>
      </c>
      <c r="W2437" s="0" t="s">
        <v>3607</v>
      </c>
      <c r="X2437" s="0" t="s">
        <v>3608</v>
      </c>
      <c r="Y2437" s="0" t="s">
        <v>3605</v>
      </c>
      <c r="Z2437" s="0" t="s">
        <v>7626</v>
      </c>
      <c r="AA2437" s="0" t="s">
        <v>5706</v>
      </c>
      <c r="AB2437" s="0" t="s">
        <v>7627</v>
      </c>
      <c r="AC2437" s="0" t="s">
        <v>19</v>
      </c>
      <c r="AD2437" s="0" t="s">
        <v>61</v>
      </c>
      <c r="AE2437" s="0" t="s">
        <v>19</v>
      </c>
      <c r="AF2437" s="0" t="s">
        <v>22</v>
      </c>
      <c r="AG2437" s="0" t="s">
        <v>22</v>
      </c>
      <c r="AH2437" s="0" t="s">
        <v>5708</v>
      </c>
      <c r="AI2437" s="0" t="s">
        <v>4224</v>
      </c>
      <c r="AJ2437" s="0" t="s">
        <v>22</v>
      </c>
      <c r="AK2437" s="0" t="s">
        <v>22</v>
      </c>
    </row>
    <row customHeight="1" ht="11.25">
      <c r="A2438" s="0" t="s">
        <v>22</v>
      </c>
      <c r="B2438" s="0" t="s">
        <v>48</v>
      </c>
      <c r="C2438" s="0" t="s">
        <v>50</v>
      </c>
      <c r="D2438" s="0" t="s">
        <v>22</v>
      </c>
      <c r="E2438" s="0" t="s">
        <v>7625</v>
      </c>
      <c r="F2438" s="0" t="s">
        <v>1328</v>
      </c>
      <c r="G2438" s="0" t="s">
        <v>103</v>
      </c>
      <c r="H2438" s="0" t="s">
        <v>103</v>
      </c>
      <c r="I2438" s="0" t="s">
        <v>104</v>
      </c>
      <c r="J2438" s="0" t="s">
        <v>4911</v>
      </c>
      <c r="K2438" s="0" t="s">
        <v>4912</v>
      </c>
      <c r="L2438" s="0" t="s">
        <v>4042</v>
      </c>
      <c r="M2438" s="0" t="s">
        <v>7550</v>
      </c>
      <c r="N2438" s="0" t="s">
        <v>150</v>
      </c>
      <c r="O2438" s="0" t="s">
        <v>3550</v>
      </c>
      <c r="P2438" s="0" t="s">
        <v>3550</v>
      </c>
      <c r="Q2438" s="0" t="s">
        <v>3551</v>
      </c>
      <c r="R2438" s="0" t="s">
        <v>5099</v>
      </c>
      <c r="S2438" s="0" t="s">
        <v>5100</v>
      </c>
      <c r="T2438" s="0" t="s">
        <v>3604</v>
      </c>
      <c r="U2438" s="0" t="s">
        <v>3605</v>
      </c>
      <c r="V2438" s="0" t="s">
        <v>3606</v>
      </c>
      <c r="W2438" s="0" t="s">
        <v>3607</v>
      </c>
      <c r="X2438" s="0" t="s">
        <v>3608</v>
      </c>
      <c r="Y2438" s="0" t="s">
        <v>3605</v>
      </c>
      <c r="Z2438" s="0" t="s">
        <v>7626</v>
      </c>
      <c r="AA2438" s="0" t="s">
        <v>5706</v>
      </c>
      <c r="AB2438" s="0" t="s">
        <v>7627</v>
      </c>
      <c r="AC2438" s="0" t="s">
        <v>19</v>
      </c>
      <c r="AD2438" s="0" t="s">
        <v>61</v>
      </c>
      <c r="AE2438" s="0" t="s">
        <v>19</v>
      </c>
      <c r="AF2438" s="0" t="s">
        <v>22</v>
      </c>
      <c r="AG2438" s="0" t="s">
        <v>22</v>
      </c>
      <c r="AH2438" s="0" t="s">
        <v>5708</v>
      </c>
      <c r="AI2438" s="0" t="s">
        <v>4224</v>
      </c>
      <c r="AJ2438" s="0" t="s">
        <v>22</v>
      </c>
      <c r="AK2438" s="0" t="s">
        <v>22</v>
      </c>
    </row>
    <row customHeight="1" ht="11.25">
      <c r="A2439" s="0" t="s">
        <v>22</v>
      </c>
      <c r="B2439" s="0" t="s">
        <v>48</v>
      </c>
      <c r="C2439" s="0" t="s">
        <v>50</v>
      </c>
      <c r="D2439" s="0" t="s">
        <v>22</v>
      </c>
      <c r="E2439" s="0" t="s">
        <v>7625</v>
      </c>
      <c r="F2439" s="0" t="s">
        <v>1328</v>
      </c>
      <c r="G2439" s="0" t="s">
        <v>103</v>
      </c>
      <c r="H2439" s="0" t="s">
        <v>103</v>
      </c>
      <c r="I2439" s="0" t="s">
        <v>104</v>
      </c>
      <c r="J2439" s="0" t="s">
        <v>4911</v>
      </c>
      <c r="K2439" s="0" t="s">
        <v>4912</v>
      </c>
      <c r="L2439" s="0" t="s">
        <v>4042</v>
      </c>
      <c r="M2439" s="0" t="s">
        <v>7550</v>
      </c>
      <c r="N2439" s="0" t="s">
        <v>144</v>
      </c>
      <c r="O2439" s="0" t="s">
        <v>3550</v>
      </c>
      <c r="P2439" s="0" t="s">
        <v>3550</v>
      </c>
      <c r="Q2439" s="0" t="s">
        <v>3551</v>
      </c>
      <c r="R2439" s="0" t="s">
        <v>5125</v>
      </c>
      <c r="S2439" s="0" t="s">
        <v>5126</v>
      </c>
      <c r="T2439" s="0" t="s">
        <v>3604</v>
      </c>
      <c r="U2439" s="0" t="s">
        <v>3605</v>
      </c>
      <c r="V2439" s="0" t="s">
        <v>3606</v>
      </c>
      <c r="W2439" s="0" t="s">
        <v>3607</v>
      </c>
      <c r="X2439" s="0" t="s">
        <v>3608</v>
      </c>
      <c r="Y2439" s="0" t="s">
        <v>3605</v>
      </c>
      <c r="Z2439" s="0" t="s">
        <v>7626</v>
      </c>
      <c r="AA2439" s="0" t="s">
        <v>5706</v>
      </c>
      <c r="AB2439" s="0" t="s">
        <v>7627</v>
      </c>
      <c r="AC2439" s="0" t="s">
        <v>19</v>
      </c>
      <c r="AD2439" s="0" t="s">
        <v>61</v>
      </c>
      <c r="AE2439" s="0" t="s">
        <v>19</v>
      </c>
      <c r="AF2439" s="0" t="s">
        <v>22</v>
      </c>
      <c r="AG2439" s="0" t="s">
        <v>22</v>
      </c>
      <c r="AH2439" s="0" t="s">
        <v>5708</v>
      </c>
      <c r="AI2439" s="0" t="s">
        <v>4224</v>
      </c>
      <c r="AJ2439" s="0" t="s">
        <v>22</v>
      </c>
      <c r="AK2439" s="0" t="s">
        <v>22</v>
      </c>
    </row>
    <row customHeight="1" ht="11.25">
      <c r="A2440" s="0" t="s">
        <v>22</v>
      </c>
      <c r="B2440" s="0" t="s">
        <v>48</v>
      </c>
      <c r="C2440" s="0" t="s">
        <v>50</v>
      </c>
      <c r="D2440" s="0" t="s">
        <v>22</v>
      </c>
      <c r="E2440" s="0" t="s">
        <v>7625</v>
      </c>
      <c r="F2440" s="0" t="s">
        <v>1328</v>
      </c>
      <c r="G2440" s="0" t="s">
        <v>103</v>
      </c>
      <c r="H2440" s="0" t="s">
        <v>103</v>
      </c>
      <c r="I2440" s="0" t="s">
        <v>104</v>
      </c>
      <c r="J2440" s="0" t="s">
        <v>4911</v>
      </c>
      <c r="K2440" s="0" t="s">
        <v>4912</v>
      </c>
      <c r="L2440" s="0" t="s">
        <v>4042</v>
      </c>
      <c r="M2440" s="0" t="s">
        <v>7550</v>
      </c>
      <c r="N2440" s="0" t="s">
        <v>121</v>
      </c>
      <c r="O2440" s="0" t="s">
        <v>3550</v>
      </c>
      <c r="P2440" s="0" t="s">
        <v>3550</v>
      </c>
      <c r="Q2440" s="0" t="s">
        <v>3551</v>
      </c>
      <c r="R2440" s="0" t="s">
        <v>4968</v>
      </c>
      <c r="S2440" s="0" t="s">
        <v>4969</v>
      </c>
      <c r="T2440" s="0" t="s">
        <v>3604</v>
      </c>
      <c r="U2440" s="0" t="s">
        <v>3605</v>
      </c>
      <c r="V2440" s="0" t="s">
        <v>3606</v>
      </c>
      <c r="W2440" s="0" t="s">
        <v>3607</v>
      </c>
      <c r="X2440" s="0" t="s">
        <v>3608</v>
      </c>
      <c r="Y2440" s="0" t="s">
        <v>3605</v>
      </c>
      <c r="Z2440" s="0" t="s">
        <v>7626</v>
      </c>
      <c r="AA2440" s="0" t="s">
        <v>5706</v>
      </c>
      <c r="AB2440" s="0" t="s">
        <v>7627</v>
      </c>
      <c r="AC2440" s="0" t="s">
        <v>19</v>
      </c>
      <c r="AD2440" s="0" t="s">
        <v>61</v>
      </c>
      <c r="AE2440" s="0" t="s">
        <v>19</v>
      </c>
      <c r="AF2440" s="0" t="s">
        <v>22</v>
      </c>
      <c r="AG2440" s="0" t="s">
        <v>22</v>
      </c>
      <c r="AH2440" s="0" t="s">
        <v>5708</v>
      </c>
      <c r="AI2440" s="0" t="s">
        <v>4224</v>
      </c>
      <c r="AJ2440" s="0" t="s">
        <v>22</v>
      </c>
      <c r="AK2440" s="0" t="s">
        <v>22</v>
      </c>
    </row>
    <row customHeight="1" ht="11.25">
      <c r="A2441" s="0" t="s">
        <v>22</v>
      </c>
      <c r="B2441" s="0" t="s">
        <v>48</v>
      </c>
      <c r="C2441" s="0" t="s">
        <v>50</v>
      </c>
      <c r="D2441" s="0" t="s">
        <v>22</v>
      </c>
      <c r="E2441" s="0" t="s">
        <v>7625</v>
      </c>
      <c r="F2441" s="0" t="s">
        <v>1328</v>
      </c>
      <c r="G2441" s="0" t="s">
        <v>103</v>
      </c>
      <c r="H2441" s="0" t="s">
        <v>103</v>
      </c>
      <c r="I2441" s="0" t="s">
        <v>104</v>
      </c>
      <c r="J2441" s="0" t="s">
        <v>4911</v>
      </c>
      <c r="K2441" s="0" t="s">
        <v>4912</v>
      </c>
      <c r="L2441" s="0" t="s">
        <v>4042</v>
      </c>
      <c r="M2441" s="0" t="s">
        <v>7550</v>
      </c>
      <c r="N2441" s="0" t="s">
        <v>124</v>
      </c>
      <c r="O2441" s="0" t="s">
        <v>3550</v>
      </c>
      <c r="P2441" s="0" t="s">
        <v>3550</v>
      </c>
      <c r="Q2441" s="0" t="s">
        <v>3551</v>
      </c>
      <c r="R2441" s="0" t="s">
        <v>4974</v>
      </c>
      <c r="S2441" s="0" t="s">
        <v>4975</v>
      </c>
      <c r="T2441" s="0" t="s">
        <v>3604</v>
      </c>
      <c r="U2441" s="0" t="s">
        <v>3605</v>
      </c>
      <c r="V2441" s="0" t="s">
        <v>3606</v>
      </c>
      <c r="W2441" s="0" t="s">
        <v>3607</v>
      </c>
      <c r="X2441" s="0" t="s">
        <v>3608</v>
      </c>
      <c r="Y2441" s="0" t="s">
        <v>3605</v>
      </c>
      <c r="Z2441" s="0" t="s">
        <v>7626</v>
      </c>
      <c r="AA2441" s="0" t="s">
        <v>5706</v>
      </c>
      <c r="AB2441" s="0" t="s">
        <v>7627</v>
      </c>
      <c r="AC2441" s="0" t="s">
        <v>19</v>
      </c>
      <c r="AD2441" s="0" t="s">
        <v>61</v>
      </c>
      <c r="AE2441" s="0" t="s">
        <v>19</v>
      </c>
      <c r="AF2441" s="0" t="s">
        <v>22</v>
      </c>
      <c r="AG2441" s="0" t="s">
        <v>22</v>
      </c>
      <c r="AH2441" s="0" t="s">
        <v>5708</v>
      </c>
      <c r="AI2441" s="0" t="s">
        <v>4224</v>
      </c>
      <c r="AJ2441" s="0" t="s">
        <v>22</v>
      </c>
      <c r="AK2441" s="0" t="s">
        <v>22</v>
      </c>
    </row>
    <row customHeight="1" ht="11.25">
      <c r="A2442" s="0" t="s">
        <v>22</v>
      </c>
      <c r="B2442" s="0" t="s">
        <v>48</v>
      </c>
      <c r="C2442" s="0" t="s">
        <v>50</v>
      </c>
      <c r="D2442" s="0" t="s">
        <v>22</v>
      </c>
      <c r="E2442" s="0" t="s">
        <v>7625</v>
      </c>
      <c r="F2442" s="0" t="s">
        <v>1328</v>
      </c>
      <c r="G2442" s="0" t="s">
        <v>103</v>
      </c>
      <c r="H2442" s="0" t="s">
        <v>103</v>
      </c>
      <c r="I2442" s="0" t="s">
        <v>104</v>
      </c>
      <c r="J2442" s="0" t="s">
        <v>4911</v>
      </c>
      <c r="K2442" s="0" t="s">
        <v>4912</v>
      </c>
      <c r="L2442" s="0" t="s">
        <v>4042</v>
      </c>
      <c r="M2442" s="0" t="s">
        <v>7550</v>
      </c>
      <c r="N2442" s="0" t="s">
        <v>128</v>
      </c>
      <c r="O2442" s="0" t="s">
        <v>3550</v>
      </c>
      <c r="P2442" s="0" t="s">
        <v>3550</v>
      </c>
      <c r="Q2442" s="0" t="s">
        <v>3551</v>
      </c>
      <c r="R2442" s="0" t="s">
        <v>4985</v>
      </c>
      <c r="S2442" s="0" t="s">
        <v>4986</v>
      </c>
      <c r="T2442" s="0" t="s">
        <v>3604</v>
      </c>
      <c r="U2442" s="0" t="s">
        <v>3605</v>
      </c>
      <c r="V2442" s="0" t="s">
        <v>3606</v>
      </c>
      <c r="W2442" s="0" t="s">
        <v>3607</v>
      </c>
      <c r="X2442" s="0" t="s">
        <v>3608</v>
      </c>
      <c r="Y2442" s="0" t="s">
        <v>3605</v>
      </c>
      <c r="Z2442" s="0" t="s">
        <v>7626</v>
      </c>
      <c r="AA2442" s="0" t="s">
        <v>5706</v>
      </c>
      <c r="AB2442" s="0" t="s">
        <v>7627</v>
      </c>
      <c r="AC2442" s="0" t="s">
        <v>19</v>
      </c>
      <c r="AD2442" s="0" t="s">
        <v>61</v>
      </c>
      <c r="AE2442" s="0" t="s">
        <v>19</v>
      </c>
      <c r="AF2442" s="0" t="s">
        <v>22</v>
      </c>
      <c r="AG2442" s="0" t="s">
        <v>22</v>
      </c>
      <c r="AH2442" s="0" t="s">
        <v>5708</v>
      </c>
      <c r="AI2442" s="0" t="s">
        <v>4224</v>
      </c>
      <c r="AJ2442" s="0" t="s">
        <v>22</v>
      </c>
      <c r="AK2442" s="0" t="s">
        <v>22</v>
      </c>
    </row>
    <row customHeight="1" ht="11.25">
      <c r="A2443" s="0" t="s">
        <v>22</v>
      </c>
      <c r="B2443" s="0" t="s">
        <v>48</v>
      </c>
      <c r="C2443" s="0" t="s">
        <v>50</v>
      </c>
      <c r="D2443" s="0" t="s">
        <v>22</v>
      </c>
      <c r="E2443" s="0" t="s">
        <v>7625</v>
      </c>
      <c r="F2443" s="0" t="s">
        <v>1328</v>
      </c>
      <c r="G2443" s="0" t="s">
        <v>103</v>
      </c>
      <c r="H2443" s="0" t="s">
        <v>103</v>
      </c>
      <c r="I2443" s="0" t="s">
        <v>104</v>
      </c>
      <c r="J2443" s="0" t="s">
        <v>4911</v>
      </c>
      <c r="K2443" s="0" t="s">
        <v>4912</v>
      </c>
      <c r="L2443" s="0" t="s">
        <v>4042</v>
      </c>
      <c r="M2443" s="0" t="s">
        <v>7550</v>
      </c>
      <c r="N2443" s="0" t="s">
        <v>101</v>
      </c>
      <c r="O2443" s="0" t="s">
        <v>162</v>
      </c>
      <c r="P2443" s="0" t="s">
        <v>162</v>
      </c>
      <c r="Q2443" s="0" t="s">
        <v>163</v>
      </c>
      <c r="R2443" s="0" t="s">
        <v>5085</v>
      </c>
      <c r="S2443" s="0" t="s">
        <v>5091</v>
      </c>
      <c r="T2443" s="0" t="s">
        <v>3604</v>
      </c>
      <c r="U2443" s="0" t="s">
        <v>3605</v>
      </c>
      <c r="V2443" s="0" t="s">
        <v>3606</v>
      </c>
      <c r="W2443" s="0" t="s">
        <v>3607</v>
      </c>
      <c r="X2443" s="0" t="s">
        <v>3608</v>
      </c>
      <c r="Y2443" s="0" t="s">
        <v>3605</v>
      </c>
      <c r="Z2443" s="0" t="s">
        <v>7626</v>
      </c>
      <c r="AA2443" s="0" t="s">
        <v>5706</v>
      </c>
      <c r="AB2443" s="0" t="s">
        <v>7627</v>
      </c>
      <c r="AC2443" s="0" t="s">
        <v>19</v>
      </c>
      <c r="AD2443" s="0" t="s">
        <v>61</v>
      </c>
      <c r="AE2443" s="0" t="s">
        <v>19</v>
      </c>
      <c r="AF2443" s="0" t="s">
        <v>22</v>
      </c>
      <c r="AG2443" s="0" t="s">
        <v>22</v>
      </c>
      <c r="AH2443" s="0" t="s">
        <v>5708</v>
      </c>
      <c r="AI2443" s="0" t="s">
        <v>4224</v>
      </c>
      <c r="AJ2443" s="0" t="s">
        <v>22</v>
      </c>
      <c r="AK2443" s="0" t="s">
        <v>22</v>
      </c>
    </row>
    <row customHeight="1" ht="11.25">
      <c r="A2444" s="0" t="s">
        <v>22</v>
      </c>
      <c r="B2444" s="0" t="s">
        <v>48</v>
      </c>
      <c r="C2444" s="0" t="s">
        <v>50</v>
      </c>
      <c r="D2444" s="0" t="s">
        <v>22</v>
      </c>
      <c r="E2444" s="0" t="s">
        <v>7628</v>
      </c>
      <c r="F2444" s="0" t="s">
        <v>1328</v>
      </c>
      <c r="G2444" s="0" t="s">
        <v>103</v>
      </c>
      <c r="H2444" s="0" t="s">
        <v>103</v>
      </c>
      <c r="I2444" s="0" t="s">
        <v>104</v>
      </c>
      <c r="J2444" s="0" t="s">
        <v>4911</v>
      </c>
      <c r="K2444" s="0" t="s">
        <v>4912</v>
      </c>
      <c r="L2444" s="0" t="s">
        <v>4042</v>
      </c>
      <c r="M2444" s="0" t="s">
        <v>7550</v>
      </c>
      <c r="N2444" s="0" t="s">
        <v>98</v>
      </c>
      <c r="O2444" s="0" t="s">
        <v>103</v>
      </c>
      <c r="P2444" s="0" t="s">
        <v>103</v>
      </c>
      <c r="Q2444" s="0" t="s">
        <v>104</v>
      </c>
      <c r="R2444" s="0" t="s">
        <v>4911</v>
      </c>
      <c r="S2444" s="0" t="s">
        <v>4912</v>
      </c>
      <c r="T2444" s="0" t="s">
        <v>3604</v>
      </c>
      <c r="U2444" s="0" t="s">
        <v>3605</v>
      </c>
      <c r="V2444" s="0" t="s">
        <v>3606</v>
      </c>
      <c r="W2444" s="0" t="s">
        <v>3607</v>
      </c>
      <c r="X2444" s="0" t="s">
        <v>3608</v>
      </c>
      <c r="Y2444" s="0" t="s">
        <v>3605</v>
      </c>
      <c r="Z2444" s="0" t="s">
        <v>7629</v>
      </c>
      <c r="AA2444" s="0" t="s">
        <v>5706</v>
      </c>
      <c r="AB2444" s="0" t="s">
        <v>7630</v>
      </c>
      <c r="AC2444" s="0" t="s">
        <v>19</v>
      </c>
      <c r="AD2444" s="0" t="s">
        <v>61</v>
      </c>
      <c r="AE2444" s="0" t="s">
        <v>19</v>
      </c>
      <c r="AF2444" s="0" t="s">
        <v>22</v>
      </c>
      <c r="AG2444" s="0" t="s">
        <v>22</v>
      </c>
      <c r="AH2444" s="0" t="s">
        <v>5708</v>
      </c>
      <c r="AI2444" s="0" t="s">
        <v>4224</v>
      </c>
      <c r="AJ2444" s="0" t="s">
        <v>22</v>
      </c>
      <c r="AK2444" s="0" t="s">
        <v>22</v>
      </c>
    </row>
    <row customHeight="1" ht="11.25">
      <c r="A2445" s="0" t="s">
        <v>22</v>
      </c>
      <c r="B2445" s="0" t="s">
        <v>48</v>
      </c>
      <c r="C2445" s="0" t="s">
        <v>50</v>
      </c>
      <c r="D2445" s="0" t="s">
        <v>22</v>
      </c>
      <c r="E2445" s="0" t="s">
        <v>7628</v>
      </c>
      <c r="F2445" s="0" t="s">
        <v>1328</v>
      </c>
      <c r="G2445" s="0" t="s">
        <v>103</v>
      </c>
      <c r="H2445" s="0" t="s">
        <v>103</v>
      </c>
      <c r="I2445" s="0" t="s">
        <v>104</v>
      </c>
      <c r="J2445" s="0" t="s">
        <v>4911</v>
      </c>
      <c r="K2445" s="0" t="s">
        <v>4912</v>
      </c>
      <c r="L2445" s="0" t="s">
        <v>4042</v>
      </c>
      <c r="M2445" s="0" t="s">
        <v>7550</v>
      </c>
      <c r="N2445" s="0" t="s">
        <v>98</v>
      </c>
      <c r="O2445" s="0" t="s">
        <v>103</v>
      </c>
      <c r="P2445" s="0" t="s">
        <v>103</v>
      </c>
      <c r="Q2445" s="0" t="s">
        <v>104</v>
      </c>
      <c r="R2445" s="0" t="s">
        <v>4911</v>
      </c>
      <c r="S2445" s="0" t="s">
        <v>4912</v>
      </c>
      <c r="T2445" s="0" t="s">
        <v>3604</v>
      </c>
      <c r="U2445" s="0" t="s">
        <v>3605</v>
      </c>
      <c r="V2445" s="0" t="s">
        <v>3606</v>
      </c>
      <c r="W2445" s="0" t="s">
        <v>3607</v>
      </c>
      <c r="X2445" s="0" t="s">
        <v>3608</v>
      </c>
      <c r="Y2445" s="0" t="s">
        <v>3605</v>
      </c>
      <c r="Z2445" s="0" t="s">
        <v>7629</v>
      </c>
      <c r="AA2445" s="0" t="s">
        <v>5706</v>
      </c>
      <c r="AB2445" s="0" t="s">
        <v>7630</v>
      </c>
      <c r="AC2445" s="0" t="s">
        <v>19</v>
      </c>
      <c r="AD2445" s="0" t="s">
        <v>61</v>
      </c>
      <c r="AE2445" s="0" t="s">
        <v>19</v>
      </c>
      <c r="AF2445" s="0" t="s">
        <v>22</v>
      </c>
      <c r="AG2445" s="0" t="s">
        <v>22</v>
      </c>
      <c r="AH2445" s="0" t="s">
        <v>5708</v>
      </c>
      <c r="AI2445" s="0" t="s">
        <v>4224</v>
      </c>
      <c r="AJ2445" s="0" t="s">
        <v>22</v>
      </c>
      <c r="AK2445" s="0" t="s">
        <v>22</v>
      </c>
    </row>
    <row customHeight="1" ht="11.25">
      <c r="A2446" s="0" t="s">
        <v>22</v>
      </c>
      <c r="B2446" s="0" t="s">
        <v>48</v>
      </c>
      <c r="C2446" s="0" t="s">
        <v>50</v>
      </c>
      <c r="D2446" s="0" t="s">
        <v>22</v>
      </c>
      <c r="E2446" s="0" t="s">
        <v>7628</v>
      </c>
      <c r="F2446" s="0" t="s">
        <v>1328</v>
      </c>
      <c r="G2446" s="0" t="s">
        <v>103</v>
      </c>
      <c r="H2446" s="0" t="s">
        <v>103</v>
      </c>
      <c r="I2446" s="0" t="s">
        <v>104</v>
      </c>
      <c r="J2446" s="0" t="s">
        <v>4911</v>
      </c>
      <c r="K2446" s="0" t="s">
        <v>4912</v>
      </c>
      <c r="L2446" s="0" t="s">
        <v>4042</v>
      </c>
      <c r="M2446" s="0" t="s">
        <v>7550</v>
      </c>
      <c r="N2446" s="0" t="s">
        <v>164</v>
      </c>
      <c r="O2446" s="0" t="s">
        <v>3550</v>
      </c>
      <c r="P2446" s="0" t="s">
        <v>3550</v>
      </c>
      <c r="Q2446" s="0" t="s">
        <v>3551</v>
      </c>
      <c r="R2446" s="0" t="s">
        <v>5123</v>
      </c>
      <c r="S2446" s="0" t="s">
        <v>5124</v>
      </c>
      <c r="T2446" s="0" t="s">
        <v>3604</v>
      </c>
      <c r="U2446" s="0" t="s">
        <v>3605</v>
      </c>
      <c r="V2446" s="0" t="s">
        <v>3606</v>
      </c>
      <c r="W2446" s="0" t="s">
        <v>3607</v>
      </c>
      <c r="X2446" s="0" t="s">
        <v>3608</v>
      </c>
      <c r="Y2446" s="0" t="s">
        <v>3605</v>
      </c>
      <c r="Z2446" s="0" t="s">
        <v>7629</v>
      </c>
      <c r="AA2446" s="0" t="s">
        <v>5706</v>
      </c>
      <c r="AB2446" s="0" t="s">
        <v>7630</v>
      </c>
      <c r="AC2446" s="0" t="s">
        <v>19</v>
      </c>
      <c r="AD2446" s="0" t="s">
        <v>61</v>
      </c>
      <c r="AE2446" s="0" t="s">
        <v>19</v>
      </c>
      <c r="AF2446" s="0" t="s">
        <v>22</v>
      </c>
      <c r="AG2446" s="0" t="s">
        <v>22</v>
      </c>
      <c r="AH2446" s="0" t="s">
        <v>5708</v>
      </c>
      <c r="AI2446" s="0" t="s">
        <v>4224</v>
      </c>
      <c r="AJ2446" s="0" t="s">
        <v>22</v>
      </c>
      <c r="AK2446" s="0" t="s">
        <v>22</v>
      </c>
    </row>
    <row customHeight="1" ht="11.25">
      <c r="A2447" s="0" t="s">
        <v>22</v>
      </c>
      <c r="B2447" s="0" t="s">
        <v>48</v>
      </c>
      <c r="C2447" s="0" t="s">
        <v>50</v>
      </c>
      <c r="D2447" s="0" t="s">
        <v>22</v>
      </c>
      <c r="E2447" s="0" t="s">
        <v>7628</v>
      </c>
      <c r="F2447" s="0" t="s">
        <v>1328</v>
      </c>
      <c r="G2447" s="0" t="s">
        <v>103</v>
      </c>
      <c r="H2447" s="0" t="s">
        <v>103</v>
      </c>
      <c r="I2447" s="0" t="s">
        <v>104</v>
      </c>
      <c r="J2447" s="0" t="s">
        <v>4911</v>
      </c>
      <c r="K2447" s="0" t="s">
        <v>4912</v>
      </c>
      <c r="L2447" s="0" t="s">
        <v>4042</v>
      </c>
      <c r="M2447" s="0" t="s">
        <v>7550</v>
      </c>
      <c r="N2447" s="0" t="s">
        <v>114</v>
      </c>
      <c r="O2447" s="0" t="s">
        <v>3550</v>
      </c>
      <c r="P2447" s="0" t="s">
        <v>3550</v>
      </c>
      <c r="Q2447" s="0" t="s">
        <v>3551</v>
      </c>
      <c r="R2447" s="0" t="s">
        <v>5041</v>
      </c>
      <c r="S2447" s="0" t="s">
        <v>5042</v>
      </c>
      <c r="T2447" s="0" t="s">
        <v>3604</v>
      </c>
      <c r="U2447" s="0" t="s">
        <v>3605</v>
      </c>
      <c r="V2447" s="0" t="s">
        <v>3606</v>
      </c>
      <c r="W2447" s="0" t="s">
        <v>3607</v>
      </c>
      <c r="X2447" s="0" t="s">
        <v>3608</v>
      </c>
      <c r="Y2447" s="0" t="s">
        <v>3605</v>
      </c>
      <c r="Z2447" s="0" t="s">
        <v>7629</v>
      </c>
      <c r="AA2447" s="0" t="s">
        <v>5706</v>
      </c>
      <c r="AB2447" s="0" t="s">
        <v>7630</v>
      </c>
      <c r="AC2447" s="0" t="s">
        <v>19</v>
      </c>
      <c r="AD2447" s="0" t="s">
        <v>61</v>
      </c>
      <c r="AE2447" s="0" t="s">
        <v>19</v>
      </c>
      <c r="AF2447" s="0" t="s">
        <v>22</v>
      </c>
      <c r="AG2447" s="0" t="s">
        <v>22</v>
      </c>
      <c r="AH2447" s="0" t="s">
        <v>5708</v>
      </c>
      <c r="AI2447" s="0" t="s">
        <v>4224</v>
      </c>
      <c r="AJ2447" s="0" t="s">
        <v>22</v>
      </c>
      <c r="AK2447" s="0" t="s">
        <v>22</v>
      </c>
    </row>
    <row customHeight="1" ht="11.25">
      <c r="A2448" s="0" t="s">
        <v>22</v>
      </c>
      <c r="B2448" s="0" t="s">
        <v>48</v>
      </c>
      <c r="C2448" s="0" t="s">
        <v>50</v>
      </c>
      <c r="D2448" s="0" t="s">
        <v>22</v>
      </c>
      <c r="E2448" s="0" t="s">
        <v>7628</v>
      </c>
      <c r="F2448" s="0" t="s">
        <v>1328</v>
      </c>
      <c r="G2448" s="0" t="s">
        <v>103</v>
      </c>
      <c r="H2448" s="0" t="s">
        <v>103</v>
      </c>
      <c r="I2448" s="0" t="s">
        <v>104</v>
      </c>
      <c r="J2448" s="0" t="s">
        <v>4911</v>
      </c>
      <c r="K2448" s="0" t="s">
        <v>4912</v>
      </c>
      <c r="L2448" s="0" t="s">
        <v>4042</v>
      </c>
      <c r="M2448" s="0" t="s">
        <v>7550</v>
      </c>
      <c r="N2448" s="0" t="s">
        <v>141</v>
      </c>
      <c r="O2448" s="0" t="s">
        <v>3550</v>
      </c>
      <c r="P2448" s="0" t="s">
        <v>3550</v>
      </c>
      <c r="Q2448" s="0" t="s">
        <v>3551</v>
      </c>
      <c r="R2448" s="0" t="s">
        <v>3723</v>
      </c>
      <c r="S2448" s="0" t="s">
        <v>3724</v>
      </c>
      <c r="T2448" s="0" t="s">
        <v>3604</v>
      </c>
      <c r="U2448" s="0" t="s">
        <v>3605</v>
      </c>
      <c r="V2448" s="0" t="s">
        <v>3606</v>
      </c>
      <c r="W2448" s="0" t="s">
        <v>3607</v>
      </c>
      <c r="X2448" s="0" t="s">
        <v>3608</v>
      </c>
      <c r="Y2448" s="0" t="s">
        <v>3605</v>
      </c>
      <c r="Z2448" s="0" t="s">
        <v>7629</v>
      </c>
      <c r="AA2448" s="0" t="s">
        <v>5706</v>
      </c>
      <c r="AB2448" s="0" t="s">
        <v>7630</v>
      </c>
      <c r="AC2448" s="0" t="s">
        <v>19</v>
      </c>
      <c r="AD2448" s="0" t="s">
        <v>61</v>
      </c>
      <c r="AE2448" s="0" t="s">
        <v>19</v>
      </c>
      <c r="AF2448" s="0" t="s">
        <v>22</v>
      </c>
      <c r="AG2448" s="0" t="s">
        <v>22</v>
      </c>
      <c r="AH2448" s="0" t="s">
        <v>5708</v>
      </c>
      <c r="AI2448" s="0" t="s">
        <v>4224</v>
      </c>
      <c r="AJ2448" s="0" t="s">
        <v>22</v>
      </c>
      <c r="AK2448" s="0" t="s">
        <v>22</v>
      </c>
    </row>
    <row customHeight="1" ht="11.25">
      <c r="A2449" s="0" t="s">
        <v>22</v>
      </c>
      <c r="B2449" s="0" t="s">
        <v>48</v>
      </c>
      <c r="C2449" s="0" t="s">
        <v>50</v>
      </c>
      <c r="D2449" s="0" t="s">
        <v>22</v>
      </c>
      <c r="E2449" s="0" t="s">
        <v>7628</v>
      </c>
      <c r="F2449" s="0" t="s">
        <v>1328</v>
      </c>
      <c r="G2449" s="0" t="s">
        <v>103</v>
      </c>
      <c r="H2449" s="0" t="s">
        <v>103</v>
      </c>
      <c r="I2449" s="0" t="s">
        <v>104</v>
      </c>
      <c r="J2449" s="0" t="s">
        <v>4911</v>
      </c>
      <c r="K2449" s="0" t="s">
        <v>4912</v>
      </c>
      <c r="L2449" s="0" t="s">
        <v>4042</v>
      </c>
      <c r="M2449" s="0" t="s">
        <v>7550</v>
      </c>
      <c r="N2449" s="0" t="s">
        <v>121</v>
      </c>
      <c r="O2449" s="0" t="s">
        <v>3550</v>
      </c>
      <c r="P2449" s="0" t="s">
        <v>3550</v>
      </c>
      <c r="Q2449" s="0" t="s">
        <v>3551</v>
      </c>
      <c r="R2449" s="0" t="s">
        <v>4981</v>
      </c>
      <c r="S2449" s="0" t="s">
        <v>4982</v>
      </c>
      <c r="T2449" s="0" t="s">
        <v>3604</v>
      </c>
      <c r="U2449" s="0" t="s">
        <v>3605</v>
      </c>
      <c r="V2449" s="0" t="s">
        <v>3606</v>
      </c>
      <c r="W2449" s="0" t="s">
        <v>3607</v>
      </c>
      <c r="X2449" s="0" t="s">
        <v>3608</v>
      </c>
      <c r="Y2449" s="0" t="s">
        <v>3605</v>
      </c>
      <c r="Z2449" s="0" t="s">
        <v>7629</v>
      </c>
      <c r="AA2449" s="0" t="s">
        <v>5706</v>
      </c>
      <c r="AB2449" s="0" t="s">
        <v>7630</v>
      </c>
      <c r="AC2449" s="0" t="s">
        <v>19</v>
      </c>
      <c r="AD2449" s="0" t="s">
        <v>61</v>
      </c>
      <c r="AE2449" s="0" t="s">
        <v>19</v>
      </c>
      <c r="AF2449" s="0" t="s">
        <v>22</v>
      </c>
      <c r="AG2449" s="0" t="s">
        <v>22</v>
      </c>
      <c r="AH2449" s="0" t="s">
        <v>5708</v>
      </c>
      <c r="AI2449" s="0" t="s">
        <v>4224</v>
      </c>
      <c r="AJ2449" s="0" t="s">
        <v>22</v>
      </c>
      <c r="AK2449" s="0" t="s">
        <v>22</v>
      </c>
    </row>
    <row customHeight="1" ht="11.25">
      <c r="A2450" s="0" t="s">
        <v>22</v>
      </c>
      <c r="B2450" s="0" t="s">
        <v>48</v>
      </c>
      <c r="C2450" s="0" t="s">
        <v>50</v>
      </c>
      <c r="D2450" s="0" t="s">
        <v>22</v>
      </c>
      <c r="E2450" s="0" t="s">
        <v>7628</v>
      </c>
      <c r="F2450" s="0" t="s">
        <v>1328</v>
      </c>
      <c r="G2450" s="0" t="s">
        <v>103</v>
      </c>
      <c r="H2450" s="0" t="s">
        <v>103</v>
      </c>
      <c r="I2450" s="0" t="s">
        <v>104</v>
      </c>
      <c r="J2450" s="0" t="s">
        <v>4911</v>
      </c>
      <c r="K2450" s="0" t="s">
        <v>4912</v>
      </c>
      <c r="L2450" s="0" t="s">
        <v>4042</v>
      </c>
      <c r="M2450" s="0" t="s">
        <v>7550</v>
      </c>
      <c r="N2450" s="0" t="s">
        <v>109</v>
      </c>
      <c r="O2450" s="0" t="s">
        <v>3550</v>
      </c>
      <c r="P2450" s="0" t="s">
        <v>3550</v>
      </c>
      <c r="Q2450" s="0" t="s">
        <v>3551</v>
      </c>
      <c r="R2450" s="0" t="s">
        <v>5053</v>
      </c>
      <c r="S2450" s="0" t="s">
        <v>5054</v>
      </c>
      <c r="T2450" s="0" t="s">
        <v>3604</v>
      </c>
      <c r="U2450" s="0" t="s">
        <v>3605</v>
      </c>
      <c r="V2450" s="0" t="s">
        <v>3606</v>
      </c>
      <c r="W2450" s="0" t="s">
        <v>3607</v>
      </c>
      <c r="X2450" s="0" t="s">
        <v>3608</v>
      </c>
      <c r="Y2450" s="0" t="s">
        <v>3605</v>
      </c>
      <c r="Z2450" s="0" t="s">
        <v>7629</v>
      </c>
      <c r="AA2450" s="0" t="s">
        <v>5706</v>
      </c>
      <c r="AB2450" s="0" t="s">
        <v>7630</v>
      </c>
      <c r="AC2450" s="0" t="s">
        <v>19</v>
      </c>
      <c r="AD2450" s="0" t="s">
        <v>61</v>
      </c>
      <c r="AE2450" s="0" t="s">
        <v>19</v>
      </c>
      <c r="AF2450" s="0" t="s">
        <v>22</v>
      </c>
      <c r="AG2450" s="0" t="s">
        <v>22</v>
      </c>
      <c r="AH2450" s="0" t="s">
        <v>5708</v>
      </c>
      <c r="AI2450" s="0" t="s">
        <v>4224</v>
      </c>
      <c r="AJ2450" s="0" t="s">
        <v>22</v>
      </c>
      <c r="AK2450" s="0" t="s">
        <v>22</v>
      </c>
    </row>
    <row customHeight="1" ht="11.25">
      <c r="A2451" s="0" t="s">
        <v>22</v>
      </c>
      <c r="B2451" s="0" t="s">
        <v>48</v>
      </c>
      <c r="C2451" s="0" t="s">
        <v>50</v>
      </c>
      <c r="D2451" s="0" t="s">
        <v>22</v>
      </c>
      <c r="E2451" s="0" t="s">
        <v>7628</v>
      </c>
      <c r="F2451" s="0" t="s">
        <v>1328</v>
      </c>
      <c r="G2451" s="0" t="s">
        <v>103</v>
      </c>
      <c r="H2451" s="0" t="s">
        <v>103</v>
      </c>
      <c r="I2451" s="0" t="s">
        <v>104</v>
      </c>
      <c r="J2451" s="0" t="s">
        <v>4911</v>
      </c>
      <c r="K2451" s="0" t="s">
        <v>4912</v>
      </c>
      <c r="L2451" s="0" t="s">
        <v>4042</v>
      </c>
      <c r="M2451" s="0" t="s">
        <v>7550</v>
      </c>
      <c r="N2451" s="0" t="s">
        <v>91</v>
      </c>
      <c r="O2451" s="0" t="s">
        <v>3550</v>
      </c>
      <c r="P2451" s="0" t="s">
        <v>3550</v>
      </c>
      <c r="Q2451" s="0" t="s">
        <v>3551</v>
      </c>
      <c r="R2451" s="0" t="s">
        <v>5060</v>
      </c>
      <c r="S2451" s="0" t="s">
        <v>5061</v>
      </c>
      <c r="T2451" s="0" t="s">
        <v>3604</v>
      </c>
      <c r="U2451" s="0" t="s">
        <v>3605</v>
      </c>
      <c r="V2451" s="0" t="s">
        <v>3606</v>
      </c>
      <c r="W2451" s="0" t="s">
        <v>3607</v>
      </c>
      <c r="X2451" s="0" t="s">
        <v>3608</v>
      </c>
      <c r="Y2451" s="0" t="s">
        <v>3605</v>
      </c>
      <c r="Z2451" s="0" t="s">
        <v>7629</v>
      </c>
      <c r="AA2451" s="0" t="s">
        <v>5706</v>
      </c>
      <c r="AB2451" s="0" t="s">
        <v>7630</v>
      </c>
      <c r="AC2451" s="0" t="s">
        <v>19</v>
      </c>
      <c r="AD2451" s="0" t="s">
        <v>61</v>
      </c>
      <c r="AE2451" s="0" t="s">
        <v>19</v>
      </c>
      <c r="AF2451" s="0" t="s">
        <v>22</v>
      </c>
      <c r="AG2451" s="0" t="s">
        <v>22</v>
      </c>
      <c r="AH2451" s="0" t="s">
        <v>5708</v>
      </c>
      <c r="AI2451" s="0" t="s">
        <v>4224</v>
      </c>
      <c r="AJ2451" s="0" t="s">
        <v>22</v>
      </c>
      <c r="AK2451" s="0" t="s">
        <v>22</v>
      </c>
    </row>
    <row customHeight="1" ht="11.25">
      <c r="A2452" s="0" t="s">
        <v>22</v>
      </c>
      <c r="B2452" s="0" t="s">
        <v>48</v>
      </c>
      <c r="C2452" s="0" t="s">
        <v>50</v>
      </c>
      <c r="D2452" s="0" t="s">
        <v>22</v>
      </c>
      <c r="E2452" s="0" t="s">
        <v>7628</v>
      </c>
      <c r="F2452" s="0" t="s">
        <v>1328</v>
      </c>
      <c r="G2452" s="0" t="s">
        <v>103</v>
      </c>
      <c r="H2452" s="0" t="s">
        <v>103</v>
      </c>
      <c r="I2452" s="0" t="s">
        <v>104</v>
      </c>
      <c r="J2452" s="0" t="s">
        <v>4911</v>
      </c>
      <c r="K2452" s="0" t="s">
        <v>4912</v>
      </c>
      <c r="L2452" s="0" t="s">
        <v>4042</v>
      </c>
      <c r="M2452" s="0" t="s">
        <v>7550</v>
      </c>
      <c r="N2452" s="0" t="s">
        <v>118</v>
      </c>
      <c r="O2452" s="0" t="s">
        <v>3550</v>
      </c>
      <c r="P2452" s="0" t="s">
        <v>3550</v>
      </c>
      <c r="Q2452" s="0" t="s">
        <v>3551</v>
      </c>
      <c r="R2452" s="0" t="s">
        <v>5093</v>
      </c>
      <c r="S2452" s="0" t="s">
        <v>5094</v>
      </c>
      <c r="T2452" s="0" t="s">
        <v>3604</v>
      </c>
      <c r="U2452" s="0" t="s">
        <v>3605</v>
      </c>
      <c r="V2452" s="0" t="s">
        <v>3606</v>
      </c>
      <c r="W2452" s="0" t="s">
        <v>3607</v>
      </c>
      <c r="X2452" s="0" t="s">
        <v>3608</v>
      </c>
      <c r="Y2452" s="0" t="s">
        <v>3605</v>
      </c>
      <c r="Z2452" s="0" t="s">
        <v>7629</v>
      </c>
      <c r="AA2452" s="0" t="s">
        <v>5706</v>
      </c>
      <c r="AB2452" s="0" t="s">
        <v>7630</v>
      </c>
      <c r="AC2452" s="0" t="s">
        <v>19</v>
      </c>
      <c r="AD2452" s="0" t="s">
        <v>61</v>
      </c>
      <c r="AE2452" s="0" t="s">
        <v>19</v>
      </c>
      <c r="AF2452" s="0" t="s">
        <v>22</v>
      </c>
      <c r="AG2452" s="0" t="s">
        <v>22</v>
      </c>
      <c r="AH2452" s="0" t="s">
        <v>5708</v>
      </c>
      <c r="AI2452" s="0" t="s">
        <v>4224</v>
      </c>
      <c r="AJ2452" s="0" t="s">
        <v>22</v>
      </c>
      <c r="AK2452" s="0" t="s">
        <v>22</v>
      </c>
    </row>
    <row customHeight="1" ht="11.25">
      <c r="A2453" s="0" t="s">
        <v>22</v>
      </c>
      <c r="B2453" s="0" t="s">
        <v>48</v>
      </c>
      <c r="C2453" s="0" t="s">
        <v>50</v>
      </c>
      <c r="D2453" s="0" t="s">
        <v>22</v>
      </c>
      <c r="E2453" s="0" t="s">
        <v>7628</v>
      </c>
      <c r="F2453" s="0" t="s">
        <v>1328</v>
      </c>
      <c r="G2453" s="0" t="s">
        <v>103</v>
      </c>
      <c r="H2453" s="0" t="s">
        <v>103</v>
      </c>
      <c r="I2453" s="0" t="s">
        <v>104</v>
      </c>
      <c r="J2453" s="0" t="s">
        <v>4911</v>
      </c>
      <c r="K2453" s="0" t="s">
        <v>4912</v>
      </c>
      <c r="L2453" s="0" t="s">
        <v>4042</v>
      </c>
      <c r="M2453" s="0" t="s">
        <v>7550</v>
      </c>
      <c r="N2453" s="0" t="s">
        <v>138</v>
      </c>
      <c r="O2453" s="0" t="s">
        <v>3550</v>
      </c>
      <c r="P2453" s="0" t="s">
        <v>3550</v>
      </c>
      <c r="Q2453" s="0" t="s">
        <v>3551</v>
      </c>
      <c r="R2453" s="0" t="s">
        <v>4891</v>
      </c>
      <c r="S2453" s="0" t="s">
        <v>4892</v>
      </c>
      <c r="T2453" s="0" t="s">
        <v>3604</v>
      </c>
      <c r="U2453" s="0" t="s">
        <v>3605</v>
      </c>
      <c r="V2453" s="0" t="s">
        <v>3606</v>
      </c>
      <c r="W2453" s="0" t="s">
        <v>3607</v>
      </c>
      <c r="X2453" s="0" t="s">
        <v>3608</v>
      </c>
      <c r="Y2453" s="0" t="s">
        <v>3605</v>
      </c>
      <c r="Z2453" s="0" t="s">
        <v>7629</v>
      </c>
      <c r="AA2453" s="0" t="s">
        <v>5706</v>
      </c>
      <c r="AB2453" s="0" t="s">
        <v>7630</v>
      </c>
      <c r="AC2453" s="0" t="s">
        <v>19</v>
      </c>
      <c r="AD2453" s="0" t="s">
        <v>61</v>
      </c>
      <c r="AE2453" s="0" t="s">
        <v>19</v>
      </c>
      <c r="AF2453" s="0" t="s">
        <v>22</v>
      </c>
      <c r="AG2453" s="0" t="s">
        <v>22</v>
      </c>
      <c r="AH2453" s="0" t="s">
        <v>5708</v>
      </c>
      <c r="AI2453" s="0" t="s">
        <v>4224</v>
      </c>
      <c r="AJ2453" s="0" t="s">
        <v>22</v>
      </c>
      <c r="AK2453" s="0" t="s">
        <v>22</v>
      </c>
    </row>
    <row customHeight="1" ht="11.25">
      <c r="A2454" s="0" t="s">
        <v>22</v>
      </c>
      <c r="B2454" s="0" t="s">
        <v>48</v>
      </c>
      <c r="C2454" s="0" t="s">
        <v>50</v>
      </c>
      <c r="D2454" s="0" t="s">
        <v>22</v>
      </c>
      <c r="E2454" s="0" t="s">
        <v>7628</v>
      </c>
      <c r="F2454" s="0" t="s">
        <v>1328</v>
      </c>
      <c r="G2454" s="0" t="s">
        <v>103</v>
      </c>
      <c r="H2454" s="0" t="s">
        <v>103</v>
      </c>
      <c r="I2454" s="0" t="s">
        <v>104</v>
      </c>
      <c r="J2454" s="0" t="s">
        <v>4911</v>
      </c>
      <c r="K2454" s="0" t="s">
        <v>4912</v>
      </c>
      <c r="L2454" s="0" t="s">
        <v>4042</v>
      </c>
      <c r="M2454" s="0" t="s">
        <v>7550</v>
      </c>
      <c r="N2454" s="0" t="s">
        <v>127</v>
      </c>
      <c r="O2454" s="0" t="s">
        <v>3550</v>
      </c>
      <c r="P2454" s="0" t="s">
        <v>3550</v>
      </c>
      <c r="Q2454" s="0" t="s">
        <v>3551</v>
      </c>
      <c r="R2454" s="0" t="s">
        <v>5097</v>
      </c>
      <c r="S2454" s="0" t="s">
        <v>5098</v>
      </c>
      <c r="T2454" s="0" t="s">
        <v>3604</v>
      </c>
      <c r="U2454" s="0" t="s">
        <v>3605</v>
      </c>
      <c r="V2454" s="0" t="s">
        <v>3606</v>
      </c>
      <c r="W2454" s="0" t="s">
        <v>3607</v>
      </c>
      <c r="X2454" s="0" t="s">
        <v>3608</v>
      </c>
      <c r="Y2454" s="0" t="s">
        <v>3605</v>
      </c>
      <c r="Z2454" s="0" t="s">
        <v>7629</v>
      </c>
      <c r="AA2454" s="0" t="s">
        <v>5706</v>
      </c>
      <c r="AB2454" s="0" t="s">
        <v>7630</v>
      </c>
      <c r="AC2454" s="0" t="s">
        <v>19</v>
      </c>
      <c r="AD2454" s="0" t="s">
        <v>61</v>
      </c>
      <c r="AE2454" s="0" t="s">
        <v>19</v>
      </c>
      <c r="AF2454" s="0" t="s">
        <v>22</v>
      </c>
      <c r="AG2454" s="0" t="s">
        <v>22</v>
      </c>
      <c r="AH2454" s="0" t="s">
        <v>5708</v>
      </c>
      <c r="AI2454" s="0" t="s">
        <v>4224</v>
      </c>
      <c r="AJ2454" s="0" t="s">
        <v>22</v>
      </c>
      <c r="AK2454" s="0" t="s">
        <v>22</v>
      </c>
    </row>
    <row customHeight="1" ht="11.25">
      <c r="A2455" s="0" t="s">
        <v>22</v>
      </c>
      <c r="B2455" s="0" t="s">
        <v>48</v>
      </c>
      <c r="C2455" s="0" t="s">
        <v>50</v>
      </c>
      <c r="D2455" s="0" t="s">
        <v>22</v>
      </c>
      <c r="E2455" s="0" t="s">
        <v>7628</v>
      </c>
      <c r="F2455" s="0" t="s">
        <v>1328</v>
      </c>
      <c r="G2455" s="0" t="s">
        <v>103</v>
      </c>
      <c r="H2455" s="0" t="s">
        <v>103</v>
      </c>
      <c r="I2455" s="0" t="s">
        <v>104</v>
      </c>
      <c r="J2455" s="0" t="s">
        <v>4911</v>
      </c>
      <c r="K2455" s="0" t="s">
        <v>4912</v>
      </c>
      <c r="L2455" s="0" t="s">
        <v>4042</v>
      </c>
      <c r="M2455" s="0" t="s">
        <v>7550</v>
      </c>
      <c r="N2455" s="0" t="s">
        <v>124</v>
      </c>
      <c r="O2455" s="0" t="s">
        <v>3550</v>
      </c>
      <c r="P2455" s="0" t="s">
        <v>3550</v>
      </c>
      <c r="Q2455" s="0" t="s">
        <v>3551</v>
      </c>
      <c r="R2455" s="0" t="s">
        <v>4964</v>
      </c>
      <c r="S2455" s="0" t="s">
        <v>4965</v>
      </c>
      <c r="T2455" s="0" t="s">
        <v>3604</v>
      </c>
      <c r="U2455" s="0" t="s">
        <v>3605</v>
      </c>
      <c r="V2455" s="0" t="s">
        <v>3606</v>
      </c>
      <c r="W2455" s="0" t="s">
        <v>3607</v>
      </c>
      <c r="X2455" s="0" t="s">
        <v>3608</v>
      </c>
      <c r="Y2455" s="0" t="s">
        <v>3605</v>
      </c>
      <c r="Z2455" s="0" t="s">
        <v>7629</v>
      </c>
      <c r="AA2455" s="0" t="s">
        <v>5706</v>
      </c>
      <c r="AB2455" s="0" t="s">
        <v>7630</v>
      </c>
      <c r="AC2455" s="0" t="s">
        <v>19</v>
      </c>
      <c r="AD2455" s="0" t="s">
        <v>61</v>
      </c>
      <c r="AE2455" s="0" t="s">
        <v>19</v>
      </c>
      <c r="AF2455" s="0" t="s">
        <v>22</v>
      </c>
      <c r="AG2455" s="0" t="s">
        <v>22</v>
      </c>
      <c r="AH2455" s="0" t="s">
        <v>5708</v>
      </c>
      <c r="AI2455" s="0" t="s">
        <v>4224</v>
      </c>
      <c r="AJ2455" s="0" t="s">
        <v>22</v>
      </c>
      <c r="AK2455" s="0" t="s">
        <v>22</v>
      </c>
    </row>
    <row customHeight="1" ht="11.25">
      <c r="A2456" s="0" t="s">
        <v>22</v>
      </c>
      <c r="B2456" s="0" t="s">
        <v>48</v>
      </c>
      <c r="C2456" s="0" t="s">
        <v>50</v>
      </c>
      <c r="D2456" s="0" t="s">
        <v>22</v>
      </c>
      <c r="E2456" s="0" t="s">
        <v>7628</v>
      </c>
      <c r="F2456" s="0" t="s">
        <v>1328</v>
      </c>
      <c r="G2456" s="0" t="s">
        <v>103</v>
      </c>
      <c r="H2456" s="0" t="s">
        <v>103</v>
      </c>
      <c r="I2456" s="0" t="s">
        <v>104</v>
      </c>
      <c r="J2456" s="0" t="s">
        <v>4911</v>
      </c>
      <c r="K2456" s="0" t="s">
        <v>4912</v>
      </c>
      <c r="L2456" s="0" t="s">
        <v>4042</v>
      </c>
      <c r="M2456" s="0" t="s">
        <v>7550</v>
      </c>
      <c r="N2456" s="0" t="s">
        <v>128</v>
      </c>
      <c r="O2456" s="0" t="s">
        <v>3550</v>
      </c>
      <c r="P2456" s="0" t="s">
        <v>3550</v>
      </c>
      <c r="Q2456" s="0" t="s">
        <v>3551</v>
      </c>
      <c r="R2456" s="0" t="s">
        <v>4961</v>
      </c>
      <c r="S2456" s="0" t="s">
        <v>4962</v>
      </c>
      <c r="T2456" s="0" t="s">
        <v>3604</v>
      </c>
      <c r="U2456" s="0" t="s">
        <v>3605</v>
      </c>
      <c r="V2456" s="0" t="s">
        <v>3606</v>
      </c>
      <c r="W2456" s="0" t="s">
        <v>3607</v>
      </c>
      <c r="X2456" s="0" t="s">
        <v>3608</v>
      </c>
      <c r="Y2456" s="0" t="s">
        <v>3605</v>
      </c>
      <c r="Z2456" s="0" t="s">
        <v>7629</v>
      </c>
      <c r="AA2456" s="0" t="s">
        <v>5706</v>
      </c>
      <c r="AB2456" s="0" t="s">
        <v>7630</v>
      </c>
      <c r="AC2456" s="0" t="s">
        <v>19</v>
      </c>
      <c r="AD2456" s="0" t="s">
        <v>61</v>
      </c>
      <c r="AE2456" s="0" t="s">
        <v>19</v>
      </c>
      <c r="AF2456" s="0" t="s">
        <v>22</v>
      </c>
      <c r="AG2456" s="0" t="s">
        <v>22</v>
      </c>
      <c r="AH2456" s="0" t="s">
        <v>5708</v>
      </c>
      <c r="AI2456" s="0" t="s">
        <v>4224</v>
      </c>
      <c r="AJ2456" s="0" t="s">
        <v>22</v>
      </c>
      <c r="AK2456" s="0" t="s">
        <v>22</v>
      </c>
    </row>
    <row customHeight="1" ht="11.25">
      <c r="A2457" s="0" t="s">
        <v>22</v>
      </c>
      <c r="B2457" s="0" t="s">
        <v>48</v>
      </c>
      <c r="C2457" s="0" t="s">
        <v>50</v>
      </c>
      <c r="D2457" s="0" t="s">
        <v>22</v>
      </c>
      <c r="E2457" s="0" t="s">
        <v>7628</v>
      </c>
      <c r="F2457" s="0" t="s">
        <v>1328</v>
      </c>
      <c r="G2457" s="0" t="s">
        <v>103</v>
      </c>
      <c r="H2457" s="0" t="s">
        <v>103</v>
      </c>
      <c r="I2457" s="0" t="s">
        <v>104</v>
      </c>
      <c r="J2457" s="0" t="s">
        <v>4911</v>
      </c>
      <c r="K2457" s="0" t="s">
        <v>4912</v>
      </c>
      <c r="L2457" s="0" t="s">
        <v>4042</v>
      </c>
      <c r="M2457" s="0" t="s">
        <v>7550</v>
      </c>
      <c r="N2457" s="0" t="s">
        <v>92</v>
      </c>
      <c r="O2457" s="0" t="s">
        <v>3550</v>
      </c>
      <c r="P2457" s="0" t="s">
        <v>3550</v>
      </c>
      <c r="Q2457" s="0" t="s">
        <v>3551</v>
      </c>
      <c r="R2457" s="0" t="s">
        <v>5065</v>
      </c>
      <c r="S2457" s="0" t="s">
        <v>5066</v>
      </c>
      <c r="T2457" s="0" t="s">
        <v>3604</v>
      </c>
      <c r="U2457" s="0" t="s">
        <v>3605</v>
      </c>
      <c r="V2457" s="0" t="s">
        <v>3606</v>
      </c>
      <c r="W2457" s="0" t="s">
        <v>3607</v>
      </c>
      <c r="X2457" s="0" t="s">
        <v>3608</v>
      </c>
      <c r="Y2457" s="0" t="s">
        <v>3605</v>
      </c>
      <c r="Z2457" s="0" t="s">
        <v>7629</v>
      </c>
      <c r="AA2457" s="0" t="s">
        <v>5706</v>
      </c>
      <c r="AB2457" s="0" t="s">
        <v>7630</v>
      </c>
      <c r="AC2457" s="0" t="s">
        <v>19</v>
      </c>
      <c r="AD2457" s="0" t="s">
        <v>61</v>
      </c>
      <c r="AE2457" s="0" t="s">
        <v>19</v>
      </c>
      <c r="AF2457" s="0" t="s">
        <v>22</v>
      </c>
      <c r="AG2457" s="0" t="s">
        <v>22</v>
      </c>
      <c r="AH2457" s="0" t="s">
        <v>5708</v>
      </c>
      <c r="AI2457" s="0" t="s">
        <v>4224</v>
      </c>
      <c r="AJ2457" s="0" t="s">
        <v>22</v>
      </c>
      <c r="AK2457" s="0" t="s">
        <v>22</v>
      </c>
    </row>
    <row customHeight="1" ht="11.25">
      <c r="A2458" s="0" t="s">
        <v>22</v>
      </c>
      <c r="B2458" s="0" t="s">
        <v>48</v>
      </c>
      <c r="C2458" s="0" t="s">
        <v>50</v>
      </c>
      <c r="D2458" s="0" t="s">
        <v>22</v>
      </c>
      <c r="E2458" s="0" t="s">
        <v>7628</v>
      </c>
      <c r="F2458" s="0" t="s">
        <v>1328</v>
      </c>
      <c r="G2458" s="0" t="s">
        <v>103</v>
      </c>
      <c r="H2458" s="0" t="s">
        <v>103</v>
      </c>
      <c r="I2458" s="0" t="s">
        <v>104</v>
      </c>
      <c r="J2458" s="0" t="s">
        <v>4911</v>
      </c>
      <c r="K2458" s="0" t="s">
        <v>4912</v>
      </c>
      <c r="L2458" s="0" t="s">
        <v>4042</v>
      </c>
      <c r="M2458" s="0" t="s">
        <v>7550</v>
      </c>
      <c r="N2458" s="0" t="s">
        <v>89</v>
      </c>
      <c r="O2458" s="0" t="s">
        <v>3550</v>
      </c>
      <c r="P2458" s="0" t="s">
        <v>3550</v>
      </c>
      <c r="Q2458" s="0" t="s">
        <v>3551</v>
      </c>
      <c r="R2458" s="0" t="s">
        <v>5105</v>
      </c>
      <c r="S2458" s="0" t="s">
        <v>5106</v>
      </c>
      <c r="T2458" s="0" t="s">
        <v>3604</v>
      </c>
      <c r="U2458" s="0" t="s">
        <v>3605</v>
      </c>
      <c r="V2458" s="0" t="s">
        <v>3606</v>
      </c>
      <c r="W2458" s="0" t="s">
        <v>3607</v>
      </c>
      <c r="X2458" s="0" t="s">
        <v>3608</v>
      </c>
      <c r="Y2458" s="0" t="s">
        <v>3605</v>
      </c>
      <c r="Z2458" s="0" t="s">
        <v>7629</v>
      </c>
      <c r="AA2458" s="0" t="s">
        <v>5706</v>
      </c>
      <c r="AB2458" s="0" t="s">
        <v>7630</v>
      </c>
      <c r="AC2458" s="0" t="s">
        <v>19</v>
      </c>
      <c r="AD2458" s="0" t="s">
        <v>61</v>
      </c>
      <c r="AE2458" s="0" t="s">
        <v>19</v>
      </c>
      <c r="AF2458" s="0" t="s">
        <v>22</v>
      </c>
      <c r="AG2458" s="0" t="s">
        <v>22</v>
      </c>
      <c r="AH2458" s="0" t="s">
        <v>5708</v>
      </c>
      <c r="AI2458" s="0" t="s">
        <v>4224</v>
      </c>
      <c r="AJ2458" s="0" t="s">
        <v>22</v>
      </c>
      <c r="AK2458" s="0" t="s">
        <v>22</v>
      </c>
    </row>
    <row customHeight="1" ht="11.25">
      <c r="A2459" s="0" t="s">
        <v>22</v>
      </c>
      <c r="B2459" s="0" t="s">
        <v>48</v>
      </c>
      <c r="C2459" s="0" t="s">
        <v>50</v>
      </c>
      <c r="D2459" s="0" t="s">
        <v>22</v>
      </c>
      <c r="E2459" s="0" t="s">
        <v>7628</v>
      </c>
      <c r="F2459" s="0" t="s">
        <v>1328</v>
      </c>
      <c r="G2459" s="0" t="s">
        <v>103</v>
      </c>
      <c r="H2459" s="0" t="s">
        <v>103</v>
      </c>
      <c r="I2459" s="0" t="s">
        <v>104</v>
      </c>
      <c r="J2459" s="0" t="s">
        <v>4911</v>
      </c>
      <c r="K2459" s="0" t="s">
        <v>4912</v>
      </c>
      <c r="L2459" s="0" t="s">
        <v>4042</v>
      </c>
      <c r="M2459" s="0" t="s">
        <v>7550</v>
      </c>
      <c r="N2459" s="0" t="s">
        <v>90</v>
      </c>
      <c r="O2459" s="0" t="s">
        <v>3550</v>
      </c>
      <c r="P2459" s="0" t="s">
        <v>3550</v>
      </c>
      <c r="Q2459" s="0" t="s">
        <v>3551</v>
      </c>
      <c r="R2459" s="0" t="s">
        <v>5109</v>
      </c>
      <c r="S2459" s="0" t="s">
        <v>5110</v>
      </c>
      <c r="T2459" s="0" t="s">
        <v>3604</v>
      </c>
      <c r="U2459" s="0" t="s">
        <v>3605</v>
      </c>
      <c r="V2459" s="0" t="s">
        <v>3606</v>
      </c>
      <c r="W2459" s="0" t="s">
        <v>3607</v>
      </c>
      <c r="X2459" s="0" t="s">
        <v>3608</v>
      </c>
      <c r="Y2459" s="0" t="s">
        <v>3605</v>
      </c>
      <c r="Z2459" s="0" t="s">
        <v>7629</v>
      </c>
      <c r="AA2459" s="0" t="s">
        <v>5706</v>
      </c>
      <c r="AB2459" s="0" t="s">
        <v>7630</v>
      </c>
      <c r="AC2459" s="0" t="s">
        <v>19</v>
      </c>
      <c r="AD2459" s="0" t="s">
        <v>61</v>
      </c>
      <c r="AE2459" s="0" t="s">
        <v>19</v>
      </c>
      <c r="AF2459" s="0" t="s">
        <v>22</v>
      </c>
      <c r="AG2459" s="0" t="s">
        <v>22</v>
      </c>
      <c r="AH2459" s="0" t="s">
        <v>5708</v>
      </c>
      <c r="AI2459" s="0" t="s">
        <v>4224</v>
      </c>
      <c r="AJ2459" s="0" t="s">
        <v>22</v>
      </c>
      <c r="AK2459" s="0" t="s">
        <v>22</v>
      </c>
    </row>
    <row customHeight="1" ht="11.25">
      <c r="A2460" s="0" t="s">
        <v>22</v>
      </c>
      <c r="B2460" s="0" t="s">
        <v>48</v>
      </c>
      <c r="C2460" s="0" t="s">
        <v>50</v>
      </c>
      <c r="D2460" s="0" t="s">
        <v>22</v>
      </c>
      <c r="E2460" s="0" t="s">
        <v>7628</v>
      </c>
      <c r="F2460" s="0" t="s">
        <v>1328</v>
      </c>
      <c r="G2460" s="0" t="s">
        <v>103</v>
      </c>
      <c r="H2460" s="0" t="s">
        <v>103</v>
      </c>
      <c r="I2460" s="0" t="s">
        <v>104</v>
      </c>
      <c r="J2460" s="0" t="s">
        <v>4911</v>
      </c>
      <c r="K2460" s="0" t="s">
        <v>4912</v>
      </c>
      <c r="L2460" s="0" t="s">
        <v>4042</v>
      </c>
      <c r="M2460" s="0" t="s">
        <v>7550</v>
      </c>
      <c r="N2460" s="0" t="s">
        <v>157</v>
      </c>
      <c r="O2460" s="0" t="s">
        <v>3550</v>
      </c>
      <c r="P2460" s="0" t="s">
        <v>3550</v>
      </c>
      <c r="Q2460" s="0" t="s">
        <v>3551</v>
      </c>
      <c r="R2460" s="0" t="s">
        <v>5081</v>
      </c>
      <c r="S2460" s="0" t="s">
        <v>5082</v>
      </c>
      <c r="T2460" s="0" t="s">
        <v>3604</v>
      </c>
      <c r="U2460" s="0" t="s">
        <v>3605</v>
      </c>
      <c r="V2460" s="0" t="s">
        <v>3606</v>
      </c>
      <c r="W2460" s="0" t="s">
        <v>3607</v>
      </c>
      <c r="X2460" s="0" t="s">
        <v>3608</v>
      </c>
      <c r="Y2460" s="0" t="s">
        <v>3605</v>
      </c>
      <c r="Z2460" s="0" t="s">
        <v>7629</v>
      </c>
      <c r="AA2460" s="0" t="s">
        <v>5706</v>
      </c>
      <c r="AB2460" s="0" t="s">
        <v>7630</v>
      </c>
      <c r="AC2460" s="0" t="s">
        <v>19</v>
      </c>
      <c r="AD2460" s="0" t="s">
        <v>61</v>
      </c>
      <c r="AE2460" s="0" t="s">
        <v>19</v>
      </c>
      <c r="AF2460" s="0" t="s">
        <v>22</v>
      </c>
      <c r="AG2460" s="0" t="s">
        <v>22</v>
      </c>
      <c r="AH2460" s="0" t="s">
        <v>5708</v>
      </c>
      <c r="AI2460" s="0" t="s">
        <v>4224</v>
      </c>
      <c r="AJ2460" s="0" t="s">
        <v>22</v>
      </c>
      <c r="AK2460" s="0" t="s">
        <v>22</v>
      </c>
    </row>
    <row customHeight="1" ht="11.25">
      <c r="A2461" s="0" t="s">
        <v>22</v>
      </c>
      <c r="B2461" s="0" t="s">
        <v>48</v>
      </c>
      <c r="C2461" s="0" t="s">
        <v>50</v>
      </c>
      <c r="D2461" s="0" t="s">
        <v>22</v>
      </c>
      <c r="E2461" s="0" t="s">
        <v>7628</v>
      </c>
      <c r="F2461" s="0" t="s">
        <v>1328</v>
      </c>
      <c r="G2461" s="0" t="s">
        <v>103</v>
      </c>
      <c r="H2461" s="0" t="s">
        <v>103</v>
      </c>
      <c r="I2461" s="0" t="s">
        <v>104</v>
      </c>
      <c r="J2461" s="0" t="s">
        <v>4911</v>
      </c>
      <c r="K2461" s="0" t="s">
        <v>4912</v>
      </c>
      <c r="L2461" s="0" t="s">
        <v>4042</v>
      </c>
      <c r="M2461" s="0" t="s">
        <v>7550</v>
      </c>
      <c r="N2461" s="0" t="s">
        <v>117</v>
      </c>
      <c r="O2461" s="0" t="s">
        <v>3550</v>
      </c>
      <c r="P2461" s="0" t="s">
        <v>3550</v>
      </c>
      <c r="Q2461" s="0" t="s">
        <v>3551</v>
      </c>
      <c r="R2461" s="0" t="s">
        <v>5067</v>
      </c>
      <c r="S2461" s="0" t="s">
        <v>5068</v>
      </c>
      <c r="T2461" s="0" t="s">
        <v>3604</v>
      </c>
      <c r="U2461" s="0" t="s">
        <v>3605</v>
      </c>
      <c r="V2461" s="0" t="s">
        <v>3606</v>
      </c>
      <c r="W2461" s="0" t="s">
        <v>3607</v>
      </c>
      <c r="X2461" s="0" t="s">
        <v>3608</v>
      </c>
      <c r="Y2461" s="0" t="s">
        <v>3605</v>
      </c>
      <c r="Z2461" s="0" t="s">
        <v>7629</v>
      </c>
      <c r="AA2461" s="0" t="s">
        <v>5706</v>
      </c>
      <c r="AB2461" s="0" t="s">
        <v>7630</v>
      </c>
      <c r="AC2461" s="0" t="s">
        <v>19</v>
      </c>
      <c r="AD2461" s="0" t="s">
        <v>61</v>
      </c>
      <c r="AE2461" s="0" t="s">
        <v>19</v>
      </c>
      <c r="AF2461" s="0" t="s">
        <v>22</v>
      </c>
      <c r="AG2461" s="0" t="s">
        <v>22</v>
      </c>
      <c r="AH2461" s="0" t="s">
        <v>5708</v>
      </c>
      <c r="AI2461" s="0" t="s">
        <v>4224</v>
      </c>
      <c r="AJ2461" s="0" t="s">
        <v>22</v>
      </c>
      <c r="AK2461" s="0" t="s">
        <v>22</v>
      </c>
    </row>
    <row customHeight="1" ht="11.25">
      <c r="A2462" s="0" t="s">
        <v>22</v>
      </c>
      <c r="B2462" s="0" t="s">
        <v>48</v>
      </c>
      <c r="C2462" s="0" t="s">
        <v>50</v>
      </c>
      <c r="D2462" s="0" t="s">
        <v>22</v>
      </c>
      <c r="E2462" s="0" t="s">
        <v>7628</v>
      </c>
      <c r="F2462" s="0" t="s">
        <v>1328</v>
      </c>
      <c r="G2462" s="0" t="s">
        <v>103</v>
      </c>
      <c r="H2462" s="0" t="s">
        <v>103</v>
      </c>
      <c r="I2462" s="0" t="s">
        <v>104</v>
      </c>
      <c r="J2462" s="0" t="s">
        <v>4911</v>
      </c>
      <c r="K2462" s="0" t="s">
        <v>4912</v>
      </c>
      <c r="L2462" s="0" t="s">
        <v>4042</v>
      </c>
      <c r="M2462" s="0" t="s">
        <v>7550</v>
      </c>
      <c r="N2462" s="0" t="s">
        <v>101</v>
      </c>
      <c r="O2462" s="0" t="s">
        <v>3550</v>
      </c>
      <c r="P2462" s="0" t="s">
        <v>3550</v>
      </c>
      <c r="Q2462" s="0" t="s">
        <v>3551</v>
      </c>
      <c r="R2462" s="0" t="s">
        <v>5085</v>
      </c>
      <c r="S2462" s="0" t="s">
        <v>5086</v>
      </c>
      <c r="T2462" s="0" t="s">
        <v>3604</v>
      </c>
      <c r="U2462" s="0" t="s">
        <v>3605</v>
      </c>
      <c r="V2462" s="0" t="s">
        <v>3606</v>
      </c>
      <c r="W2462" s="0" t="s">
        <v>3607</v>
      </c>
      <c r="X2462" s="0" t="s">
        <v>3608</v>
      </c>
      <c r="Y2462" s="0" t="s">
        <v>3605</v>
      </c>
      <c r="Z2462" s="0" t="s">
        <v>7629</v>
      </c>
      <c r="AA2462" s="0" t="s">
        <v>5706</v>
      </c>
      <c r="AB2462" s="0" t="s">
        <v>7630</v>
      </c>
      <c r="AC2462" s="0" t="s">
        <v>19</v>
      </c>
      <c r="AD2462" s="0" t="s">
        <v>61</v>
      </c>
      <c r="AE2462" s="0" t="s">
        <v>19</v>
      </c>
      <c r="AF2462" s="0" t="s">
        <v>22</v>
      </c>
      <c r="AG2462" s="0" t="s">
        <v>22</v>
      </c>
      <c r="AH2462" s="0" t="s">
        <v>5708</v>
      </c>
      <c r="AI2462" s="0" t="s">
        <v>4224</v>
      </c>
      <c r="AJ2462" s="0" t="s">
        <v>22</v>
      </c>
      <c r="AK2462" s="0" t="s">
        <v>22</v>
      </c>
    </row>
    <row customHeight="1" ht="11.25">
      <c r="A2463" s="0" t="s">
        <v>22</v>
      </c>
      <c r="B2463" s="0" t="s">
        <v>48</v>
      </c>
      <c r="C2463" s="0" t="s">
        <v>50</v>
      </c>
      <c r="D2463" s="0" t="s">
        <v>22</v>
      </c>
      <c r="E2463" s="0" t="s">
        <v>7628</v>
      </c>
      <c r="F2463" s="0" t="s">
        <v>1328</v>
      </c>
      <c r="G2463" s="0" t="s">
        <v>103</v>
      </c>
      <c r="H2463" s="0" t="s">
        <v>103</v>
      </c>
      <c r="I2463" s="0" t="s">
        <v>104</v>
      </c>
      <c r="J2463" s="0" t="s">
        <v>4911</v>
      </c>
      <c r="K2463" s="0" t="s">
        <v>4912</v>
      </c>
      <c r="L2463" s="0" t="s">
        <v>4042</v>
      </c>
      <c r="M2463" s="0" t="s">
        <v>7550</v>
      </c>
      <c r="N2463" s="0" t="s">
        <v>131</v>
      </c>
      <c r="O2463" s="0" t="s">
        <v>3550</v>
      </c>
      <c r="P2463" s="0" t="s">
        <v>3550</v>
      </c>
      <c r="Q2463" s="0" t="s">
        <v>3551</v>
      </c>
      <c r="R2463" s="0" t="s">
        <v>5099</v>
      </c>
      <c r="S2463" s="0" t="s">
        <v>5100</v>
      </c>
      <c r="T2463" s="0" t="s">
        <v>3604</v>
      </c>
      <c r="U2463" s="0" t="s">
        <v>3605</v>
      </c>
      <c r="V2463" s="0" t="s">
        <v>3606</v>
      </c>
      <c r="W2463" s="0" t="s">
        <v>3607</v>
      </c>
      <c r="X2463" s="0" t="s">
        <v>3608</v>
      </c>
      <c r="Y2463" s="0" t="s">
        <v>3605</v>
      </c>
      <c r="Z2463" s="0" t="s">
        <v>7629</v>
      </c>
      <c r="AA2463" s="0" t="s">
        <v>5706</v>
      </c>
      <c r="AB2463" s="0" t="s">
        <v>7630</v>
      </c>
      <c r="AC2463" s="0" t="s">
        <v>19</v>
      </c>
      <c r="AD2463" s="0" t="s">
        <v>61</v>
      </c>
      <c r="AE2463" s="0" t="s">
        <v>19</v>
      </c>
      <c r="AF2463" s="0" t="s">
        <v>22</v>
      </c>
      <c r="AG2463" s="0" t="s">
        <v>22</v>
      </c>
      <c r="AH2463" s="0" t="s">
        <v>5708</v>
      </c>
      <c r="AI2463" s="0" t="s">
        <v>4224</v>
      </c>
      <c r="AJ2463" s="0" t="s">
        <v>22</v>
      </c>
      <c r="AK2463" s="0" t="s">
        <v>22</v>
      </c>
    </row>
    <row customHeight="1" ht="11.25">
      <c r="A2464" s="0" t="s">
        <v>22</v>
      </c>
      <c r="B2464" s="0" t="s">
        <v>48</v>
      </c>
      <c r="C2464" s="0" t="s">
        <v>50</v>
      </c>
      <c r="D2464" s="0" t="s">
        <v>22</v>
      </c>
      <c r="E2464" s="0" t="s">
        <v>7628</v>
      </c>
      <c r="F2464" s="0" t="s">
        <v>1328</v>
      </c>
      <c r="G2464" s="0" t="s">
        <v>103</v>
      </c>
      <c r="H2464" s="0" t="s">
        <v>103</v>
      </c>
      <c r="I2464" s="0" t="s">
        <v>104</v>
      </c>
      <c r="J2464" s="0" t="s">
        <v>4911</v>
      </c>
      <c r="K2464" s="0" t="s">
        <v>4912</v>
      </c>
      <c r="L2464" s="0" t="s">
        <v>4042</v>
      </c>
      <c r="M2464" s="0" t="s">
        <v>7550</v>
      </c>
      <c r="N2464" s="0" t="s">
        <v>144</v>
      </c>
      <c r="O2464" s="0" t="s">
        <v>3550</v>
      </c>
      <c r="P2464" s="0" t="s">
        <v>3550</v>
      </c>
      <c r="Q2464" s="0" t="s">
        <v>3551</v>
      </c>
      <c r="R2464" s="0" t="s">
        <v>5125</v>
      </c>
      <c r="S2464" s="0" t="s">
        <v>5126</v>
      </c>
      <c r="T2464" s="0" t="s">
        <v>3604</v>
      </c>
      <c r="U2464" s="0" t="s">
        <v>3605</v>
      </c>
      <c r="V2464" s="0" t="s">
        <v>3606</v>
      </c>
      <c r="W2464" s="0" t="s">
        <v>3607</v>
      </c>
      <c r="X2464" s="0" t="s">
        <v>3608</v>
      </c>
      <c r="Y2464" s="0" t="s">
        <v>3605</v>
      </c>
      <c r="Z2464" s="0" t="s">
        <v>7629</v>
      </c>
      <c r="AA2464" s="0" t="s">
        <v>5706</v>
      </c>
      <c r="AB2464" s="0" t="s">
        <v>7630</v>
      </c>
      <c r="AC2464" s="0" t="s">
        <v>19</v>
      </c>
      <c r="AD2464" s="0" t="s">
        <v>61</v>
      </c>
      <c r="AE2464" s="0" t="s">
        <v>19</v>
      </c>
      <c r="AF2464" s="0" t="s">
        <v>22</v>
      </c>
      <c r="AG2464" s="0" t="s">
        <v>22</v>
      </c>
      <c r="AH2464" s="0" t="s">
        <v>5708</v>
      </c>
      <c r="AI2464" s="0" t="s">
        <v>4224</v>
      </c>
      <c r="AJ2464" s="0" t="s">
        <v>22</v>
      </c>
      <c r="AK2464" s="0" t="s">
        <v>22</v>
      </c>
    </row>
    <row customHeight="1" ht="11.25">
      <c r="A2465" s="0" t="s">
        <v>22</v>
      </c>
      <c r="B2465" s="0" t="s">
        <v>48</v>
      </c>
      <c r="C2465" s="0" t="s">
        <v>50</v>
      </c>
      <c r="D2465" s="0" t="s">
        <v>22</v>
      </c>
      <c r="E2465" s="0" t="s">
        <v>7628</v>
      </c>
      <c r="F2465" s="0" t="s">
        <v>1328</v>
      </c>
      <c r="G2465" s="0" t="s">
        <v>103</v>
      </c>
      <c r="H2465" s="0" t="s">
        <v>103</v>
      </c>
      <c r="I2465" s="0" t="s">
        <v>104</v>
      </c>
      <c r="J2465" s="0" t="s">
        <v>4911</v>
      </c>
      <c r="K2465" s="0" t="s">
        <v>4912</v>
      </c>
      <c r="L2465" s="0" t="s">
        <v>4042</v>
      </c>
      <c r="M2465" s="0" t="s">
        <v>7550</v>
      </c>
      <c r="N2465" s="0" t="s">
        <v>132</v>
      </c>
      <c r="O2465" s="0" t="s">
        <v>3550</v>
      </c>
      <c r="P2465" s="0" t="s">
        <v>3550</v>
      </c>
      <c r="Q2465" s="0" t="s">
        <v>3551</v>
      </c>
      <c r="R2465" s="0" t="s">
        <v>4968</v>
      </c>
      <c r="S2465" s="0" t="s">
        <v>4969</v>
      </c>
      <c r="T2465" s="0" t="s">
        <v>3604</v>
      </c>
      <c r="U2465" s="0" t="s">
        <v>3605</v>
      </c>
      <c r="V2465" s="0" t="s">
        <v>3606</v>
      </c>
      <c r="W2465" s="0" t="s">
        <v>3607</v>
      </c>
      <c r="X2465" s="0" t="s">
        <v>3608</v>
      </c>
      <c r="Y2465" s="0" t="s">
        <v>3605</v>
      </c>
      <c r="Z2465" s="0" t="s">
        <v>7629</v>
      </c>
      <c r="AA2465" s="0" t="s">
        <v>5706</v>
      </c>
      <c r="AB2465" s="0" t="s">
        <v>7630</v>
      </c>
      <c r="AC2465" s="0" t="s">
        <v>19</v>
      </c>
      <c r="AD2465" s="0" t="s">
        <v>61</v>
      </c>
      <c r="AE2465" s="0" t="s">
        <v>19</v>
      </c>
      <c r="AF2465" s="0" t="s">
        <v>22</v>
      </c>
      <c r="AG2465" s="0" t="s">
        <v>22</v>
      </c>
      <c r="AH2465" s="0" t="s">
        <v>5708</v>
      </c>
      <c r="AI2465" s="0" t="s">
        <v>4224</v>
      </c>
      <c r="AJ2465" s="0" t="s">
        <v>22</v>
      </c>
      <c r="AK2465" s="0" t="s">
        <v>22</v>
      </c>
    </row>
    <row customHeight="1" ht="11.25">
      <c r="A2466" s="0" t="s">
        <v>22</v>
      </c>
      <c r="B2466" s="0" t="s">
        <v>48</v>
      </c>
      <c r="C2466" s="0" t="s">
        <v>50</v>
      </c>
      <c r="D2466" s="0" t="s">
        <v>22</v>
      </c>
      <c r="E2466" s="0" t="s">
        <v>7628</v>
      </c>
      <c r="F2466" s="0" t="s">
        <v>1328</v>
      </c>
      <c r="G2466" s="0" t="s">
        <v>103</v>
      </c>
      <c r="H2466" s="0" t="s">
        <v>103</v>
      </c>
      <c r="I2466" s="0" t="s">
        <v>104</v>
      </c>
      <c r="J2466" s="0" t="s">
        <v>4911</v>
      </c>
      <c r="K2466" s="0" t="s">
        <v>4912</v>
      </c>
      <c r="L2466" s="0" t="s">
        <v>4042</v>
      </c>
      <c r="M2466" s="0" t="s">
        <v>7550</v>
      </c>
      <c r="N2466" s="0" t="s">
        <v>135</v>
      </c>
      <c r="O2466" s="0" t="s">
        <v>3550</v>
      </c>
      <c r="P2466" s="0" t="s">
        <v>3550</v>
      </c>
      <c r="Q2466" s="0" t="s">
        <v>3551</v>
      </c>
      <c r="R2466" s="0" t="s">
        <v>4974</v>
      </c>
      <c r="S2466" s="0" t="s">
        <v>4975</v>
      </c>
      <c r="T2466" s="0" t="s">
        <v>3604</v>
      </c>
      <c r="U2466" s="0" t="s">
        <v>3605</v>
      </c>
      <c r="V2466" s="0" t="s">
        <v>3606</v>
      </c>
      <c r="W2466" s="0" t="s">
        <v>3607</v>
      </c>
      <c r="X2466" s="0" t="s">
        <v>3608</v>
      </c>
      <c r="Y2466" s="0" t="s">
        <v>3605</v>
      </c>
      <c r="Z2466" s="0" t="s">
        <v>7629</v>
      </c>
      <c r="AA2466" s="0" t="s">
        <v>5706</v>
      </c>
      <c r="AB2466" s="0" t="s">
        <v>7630</v>
      </c>
      <c r="AC2466" s="0" t="s">
        <v>19</v>
      </c>
      <c r="AD2466" s="0" t="s">
        <v>61</v>
      </c>
      <c r="AE2466" s="0" t="s">
        <v>19</v>
      </c>
      <c r="AF2466" s="0" t="s">
        <v>22</v>
      </c>
      <c r="AG2466" s="0" t="s">
        <v>22</v>
      </c>
      <c r="AH2466" s="0" t="s">
        <v>5708</v>
      </c>
      <c r="AI2466" s="0" t="s">
        <v>4224</v>
      </c>
      <c r="AJ2466" s="0" t="s">
        <v>22</v>
      </c>
      <c r="AK2466" s="0" t="s">
        <v>22</v>
      </c>
    </row>
    <row customHeight="1" ht="11.25">
      <c r="A2467" s="0" t="s">
        <v>22</v>
      </c>
      <c r="B2467" s="0" t="s">
        <v>48</v>
      </c>
      <c r="C2467" s="0" t="s">
        <v>50</v>
      </c>
      <c r="D2467" s="0" t="s">
        <v>22</v>
      </c>
      <c r="E2467" s="0" t="s">
        <v>7628</v>
      </c>
      <c r="F2467" s="0" t="s">
        <v>1328</v>
      </c>
      <c r="G2467" s="0" t="s">
        <v>103</v>
      </c>
      <c r="H2467" s="0" t="s">
        <v>103</v>
      </c>
      <c r="I2467" s="0" t="s">
        <v>104</v>
      </c>
      <c r="J2467" s="0" t="s">
        <v>4911</v>
      </c>
      <c r="K2467" s="0" t="s">
        <v>4912</v>
      </c>
      <c r="L2467" s="0" t="s">
        <v>4042</v>
      </c>
      <c r="M2467" s="0" t="s">
        <v>7550</v>
      </c>
      <c r="N2467" s="0" t="s">
        <v>150</v>
      </c>
      <c r="O2467" s="0" t="s">
        <v>3550</v>
      </c>
      <c r="P2467" s="0" t="s">
        <v>3550</v>
      </c>
      <c r="Q2467" s="0" t="s">
        <v>3551</v>
      </c>
      <c r="R2467" s="0" t="s">
        <v>4985</v>
      </c>
      <c r="S2467" s="0" t="s">
        <v>4986</v>
      </c>
      <c r="T2467" s="0" t="s">
        <v>3604</v>
      </c>
      <c r="U2467" s="0" t="s">
        <v>3605</v>
      </c>
      <c r="V2467" s="0" t="s">
        <v>3606</v>
      </c>
      <c r="W2467" s="0" t="s">
        <v>3607</v>
      </c>
      <c r="X2467" s="0" t="s">
        <v>3608</v>
      </c>
      <c r="Y2467" s="0" t="s">
        <v>3605</v>
      </c>
      <c r="Z2467" s="0" t="s">
        <v>7629</v>
      </c>
      <c r="AA2467" s="0" t="s">
        <v>5706</v>
      </c>
      <c r="AB2467" s="0" t="s">
        <v>7630</v>
      </c>
      <c r="AC2467" s="0" t="s">
        <v>19</v>
      </c>
      <c r="AD2467" s="0" t="s">
        <v>61</v>
      </c>
      <c r="AE2467" s="0" t="s">
        <v>19</v>
      </c>
      <c r="AF2467" s="0" t="s">
        <v>22</v>
      </c>
      <c r="AG2467" s="0" t="s">
        <v>22</v>
      </c>
      <c r="AH2467" s="0" t="s">
        <v>5708</v>
      </c>
      <c r="AI2467" s="0" t="s">
        <v>4224</v>
      </c>
      <c r="AJ2467" s="0" t="s">
        <v>22</v>
      </c>
      <c r="AK2467" s="0" t="s">
        <v>22</v>
      </c>
    </row>
    <row customHeight="1" ht="11.25">
      <c r="A2468" s="0" t="s">
        <v>22</v>
      </c>
      <c r="B2468" s="0" t="s">
        <v>48</v>
      </c>
      <c r="C2468" s="0" t="s">
        <v>50</v>
      </c>
      <c r="D2468" s="0" t="s">
        <v>22</v>
      </c>
      <c r="E2468" s="0" t="s">
        <v>7628</v>
      </c>
      <c r="F2468" s="0" t="s">
        <v>1328</v>
      </c>
      <c r="G2468" s="0" t="s">
        <v>103</v>
      </c>
      <c r="H2468" s="0" t="s">
        <v>103</v>
      </c>
      <c r="I2468" s="0" t="s">
        <v>104</v>
      </c>
      <c r="J2468" s="0" t="s">
        <v>4911</v>
      </c>
      <c r="K2468" s="0" t="s">
        <v>4912</v>
      </c>
      <c r="L2468" s="0" t="s">
        <v>4042</v>
      </c>
      <c r="M2468" s="0" t="s">
        <v>7550</v>
      </c>
      <c r="N2468" s="0" t="s">
        <v>101</v>
      </c>
      <c r="O2468" s="0" t="s">
        <v>162</v>
      </c>
      <c r="P2468" s="0" t="s">
        <v>162</v>
      </c>
      <c r="Q2468" s="0" t="s">
        <v>163</v>
      </c>
      <c r="R2468" s="0" t="s">
        <v>5085</v>
      </c>
      <c r="S2468" s="0" t="s">
        <v>5091</v>
      </c>
      <c r="T2468" s="0" t="s">
        <v>3604</v>
      </c>
      <c r="U2468" s="0" t="s">
        <v>3605</v>
      </c>
      <c r="V2468" s="0" t="s">
        <v>3606</v>
      </c>
      <c r="W2468" s="0" t="s">
        <v>3607</v>
      </c>
      <c r="X2468" s="0" t="s">
        <v>3608</v>
      </c>
      <c r="Y2468" s="0" t="s">
        <v>3605</v>
      </c>
      <c r="Z2468" s="0" t="s">
        <v>7629</v>
      </c>
      <c r="AA2468" s="0" t="s">
        <v>5706</v>
      </c>
      <c r="AB2468" s="0" t="s">
        <v>7630</v>
      </c>
      <c r="AC2468" s="0" t="s">
        <v>19</v>
      </c>
      <c r="AD2468" s="0" t="s">
        <v>61</v>
      </c>
      <c r="AE2468" s="0" t="s">
        <v>19</v>
      </c>
      <c r="AF2468" s="0" t="s">
        <v>22</v>
      </c>
      <c r="AG2468" s="0" t="s">
        <v>22</v>
      </c>
      <c r="AH2468" s="0" t="s">
        <v>5708</v>
      </c>
      <c r="AI2468" s="0" t="s">
        <v>4224</v>
      </c>
      <c r="AJ2468" s="0" t="s">
        <v>22</v>
      </c>
      <c r="AK2468" s="0" t="s">
        <v>22</v>
      </c>
    </row>
    <row customHeight="1" ht="11.25">
      <c r="A2469" s="0" t="s">
        <v>22</v>
      </c>
      <c r="B2469" s="0" t="s">
        <v>48</v>
      </c>
      <c r="C2469" s="0" t="s">
        <v>50</v>
      </c>
      <c r="D2469" s="0" t="s">
        <v>22</v>
      </c>
      <c r="E2469" s="0" t="s">
        <v>7631</v>
      </c>
      <c r="F2469" s="0" t="s">
        <v>1269</v>
      </c>
      <c r="G2469" s="0" t="s">
        <v>133</v>
      </c>
      <c r="H2469" s="0" t="s">
        <v>133</v>
      </c>
      <c r="I2469" s="0" t="s">
        <v>134</v>
      </c>
      <c r="J2469" s="0" t="s">
        <v>1295</v>
      </c>
      <c r="K2469" s="0" t="s">
        <v>1296</v>
      </c>
      <c r="L2469" s="0" t="s">
        <v>7632</v>
      </c>
      <c r="M2469" s="0" t="s">
        <v>7633</v>
      </c>
      <c r="N2469" s="0" t="s">
        <v>98</v>
      </c>
      <c r="O2469" s="0" t="s">
        <v>133</v>
      </c>
      <c r="P2469" s="0" t="s">
        <v>133</v>
      </c>
      <c r="Q2469" s="0" t="s">
        <v>134</v>
      </c>
      <c r="R2469" s="0" t="s">
        <v>1295</v>
      </c>
      <c r="S2469" s="0" t="s">
        <v>1296</v>
      </c>
      <c r="T2469" s="0" t="s">
        <v>3604</v>
      </c>
      <c r="U2469" s="0" t="s">
        <v>3605</v>
      </c>
      <c r="V2469" s="0" t="s">
        <v>3606</v>
      </c>
      <c r="W2469" s="0" t="s">
        <v>3607</v>
      </c>
      <c r="X2469" s="0" t="s">
        <v>3608</v>
      </c>
      <c r="Y2469" s="0" t="s">
        <v>3605</v>
      </c>
      <c r="Z2469" s="0" t="s">
        <v>7634</v>
      </c>
      <c r="AA2469" s="0" t="s">
        <v>3908</v>
      </c>
      <c r="AB2469" s="0" t="s">
        <v>7635</v>
      </c>
      <c r="AC2469" s="0" t="s">
        <v>61</v>
      </c>
      <c r="AD2469" s="0" t="s">
        <v>19</v>
      </c>
      <c r="AE2469" s="0" t="s">
        <v>19</v>
      </c>
      <c r="AF2469" s="0" t="s">
        <v>7636</v>
      </c>
      <c r="AG2469" s="0" t="s">
        <v>7637</v>
      </c>
      <c r="AH2469" s="0" t="s">
        <v>22</v>
      </c>
      <c r="AI2469" s="0" t="s">
        <v>22</v>
      </c>
      <c r="AJ2469" s="0" t="s">
        <v>22</v>
      </c>
      <c r="AK2469" s="0" t="s">
        <v>22</v>
      </c>
    </row>
    <row customHeight="1" ht="11.25">
      <c r="A2470" s="0" t="s">
        <v>22</v>
      </c>
      <c r="B2470" s="0" t="s">
        <v>48</v>
      </c>
      <c r="C2470" s="0" t="s">
        <v>50</v>
      </c>
      <c r="D2470" s="0" t="s">
        <v>22</v>
      </c>
      <c r="E2470" s="0" t="s">
        <v>7631</v>
      </c>
      <c r="F2470" s="0" t="s">
        <v>1269</v>
      </c>
      <c r="G2470" s="0" t="s">
        <v>133</v>
      </c>
      <c r="H2470" s="0" t="s">
        <v>133</v>
      </c>
      <c r="I2470" s="0" t="s">
        <v>134</v>
      </c>
      <c r="J2470" s="0" t="s">
        <v>1295</v>
      </c>
      <c r="K2470" s="0" t="s">
        <v>1296</v>
      </c>
      <c r="L2470" s="0" t="s">
        <v>7632</v>
      </c>
      <c r="M2470" s="0" t="s">
        <v>7633</v>
      </c>
      <c r="N2470" s="0" t="s">
        <v>98</v>
      </c>
      <c r="O2470" s="0" t="s">
        <v>133</v>
      </c>
      <c r="P2470" s="0" t="s">
        <v>133</v>
      </c>
      <c r="Q2470" s="0" t="s">
        <v>134</v>
      </c>
      <c r="R2470" s="0" t="s">
        <v>1295</v>
      </c>
      <c r="S2470" s="0" t="s">
        <v>1296</v>
      </c>
      <c r="T2470" s="0" t="s">
        <v>3604</v>
      </c>
      <c r="U2470" s="0" t="s">
        <v>3605</v>
      </c>
      <c r="V2470" s="0" t="s">
        <v>3606</v>
      </c>
      <c r="W2470" s="0" t="s">
        <v>3607</v>
      </c>
      <c r="X2470" s="0" t="s">
        <v>3608</v>
      </c>
      <c r="Y2470" s="0" t="s">
        <v>3605</v>
      </c>
      <c r="Z2470" s="0" t="s">
        <v>7634</v>
      </c>
      <c r="AA2470" s="0" t="s">
        <v>3908</v>
      </c>
      <c r="AB2470" s="0" t="s">
        <v>7635</v>
      </c>
      <c r="AC2470" s="0" t="s">
        <v>61</v>
      </c>
      <c r="AD2470" s="0" t="s">
        <v>19</v>
      </c>
      <c r="AE2470" s="0" t="s">
        <v>19</v>
      </c>
      <c r="AF2470" s="0" t="s">
        <v>7636</v>
      </c>
      <c r="AG2470" s="0" t="s">
        <v>7637</v>
      </c>
      <c r="AH2470" s="0" t="s">
        <v>22</v>
      </c>
      <c r="AI2470" s="0" t="s">
        <v>22</v>
      </c>
      <c r="AJ2470" s="0" t="s">
        <v>22</v>
      </c>
      <c r="AK2470" s="0" t="s">
        <v>22</v>
      </c>
    </row>
    <row customHeight="1" ht="11.25">
      <c r="A2471" s="0" t="s">
        <v>22</v>
      </c>
      <c r="B2471" s="0" t="s">
        <v>48</v>
      </c>
      <c r="C2471" s="0" t="s">
        <v>50</v>
      </c>
      <c r="D2471" s="0" t="s">
        <v>22</v>
      </c>
      <c r="E2471" s="0" t="s">
        <v>1294</v>
      </c>
      <c r="F2471" s="0" t="s">
        <v>1269</v>
      </c>
      <c r="G2471" s="0" t="s">
        <v>133</v>
      </c>
      <c r="H2471" s="0" t="s">
        <v>133</v>
      </c>
      <c r="I2471" s="0" t="s">
        <v>134</v>
      </c>
      <c r="J2471" s="0" t="s">
        <v>1295</v>
      </c>
      <c r="K2471" s="0" t="s">
        <v>1296</v>
      </c>
      <c r="L2471" s="0" t="s">
        <v>1297</v>
      </c>
      <c r="M2471" s="0" t="s">
        <v>1261</v>
      </c>
      <c r="N2471" s="0" t="s">
        <v>98</v>
      </c>
      <c r="O2471" s="0" t="s">
        <v>133</v>
      </c>
      <c r="P2471" s="0" t="s">
        <v>133</v>
      </c>
      <c r="Q2471" s="0" t="s">
        <v>134</v>
      </c>
      <c r="R2471" s="0" t="s">
        <v>1295</v>
      </c>
      <c r="S2471" s="0" t="s">
        <v>1296</v>
      </c>
      <c r="T2471" s="0" t="s">
        <v>3604</v>
      </c>
      <c r="U2471" s="0" t="s">
        <v>3605</v>
      </c>
      <c r="V2471" s="0" t="s">
        <v>3606</v>
      </c>
      <c r="W2471" s="0" t="s">
        <v>3607</v>
      </c>
      <c r="X2471" s="0" t="s">
        <v>3608</v>
      </c>
      <c r="Y2471" s="0" t="s">
        <v>3605</v>
      </c>
      <c r="Z2471" s="0" t="s">
        <v>7638</v>
      </c>
      <c r="AA2471" s="0" t="s">
        <v>5056</v>
      </c>
      <c r="AB2471" s="0" t="s">
        <v>7639</v>
      </c>
      <c r="AC2471" s="0" t="s">
        <v>61</v>
      </c>
      <c r="AD2471" s="0" t="s">
        <v>19</v>
      </c>
      <c r="AE2471" s="0" t="s">
        <v>19</v>
      </c>
      <c r="AF2471" s="0" t="s">
        <v>7640</v>
      </c>
      <c r="AG2471" s="0" t="s">
        <v>7641</v>
      </c>
      <c r="AH2471" s="0" t="s">
        <v>22</v>
      </c>
      <c r="AI2471" s="0" t="s">
        <v>22</v>
      </c>
      <c r="AJ2471" s="0" t="s">
        <v>22</v>
      </c>
      <c r="AK2471" s="0" t="s">
        <v>22</v>
      </c>
    </row>
    <row customHeight="1" ht="11.25">
      <c r="A2472" s="0" t="s">
        <v>22</v>
      </c>
      <c r="B2472" s="0" t="s">
        <v>48</v>
      </c>
      <c r="C2472" s="0" t="s">
        <v>50</v>
      </c>
      <c r="D2472" s="0" t="s">
        <v>22</v>
      </c>
      <c r="E2472" s="0" t="s">
        <v>1294</v>
      </c>
      <c r="F2472" s="0" t="s">
        <v>1269</v>
      </c>
      <c r="G2472" s="0" t="s">
        <v>133</v>
      </c>
      <c r="H2472" s="0" t="s">
        <v>133</v>
      </c>
      <c r="I2472" s="0" t="s">
        <v>134</v>
      </c>
      <c r="J2472" s="0" t="s">
        <v>1295</v>
      </c>
      <c r="K2472" s="0" t="s">
        <v>1296</v>
      </c>
      <c r="L2472" s="0" t="s">
        <v>1297</v>
      </c>
      <c r="M2472" s="0" t="s">
        <v>1261</v>
      </c>
      <c r="N2472" s="0" t="s">
        <v>98</v>
      </c>
      <c r="O2472" s="0" t="s">
        <v>133</v>
      </c>
      <c r="P2472" s="0" t="s">
        <v>133</v>
      </c>
      <c r="Q2472" s="0" t="s">
        <v>134</v>
      </c>
      <c r="R2472" s="0" t="s">
        <v>1295</v>
      </c>
      <c r="S2472" s="0" t="s">
        <v>1296</v>
      </c>
      <c r="T2472" s="0" t="s">
        <v>3604</v>
      </c>
      <c r="U2472" s="0" t="s">
        <v>3605</v>
      </c>
      <c r="V2472" s="0" t="s">
        <v>3606</v>
      </c>
      <c r="W2472" s="0" t="s">
        <v>3607</v>
      </c>
      <c r="X2472" s="0" t="s">
        <v>3608</v>
      </c>
      <c r="Y2472" s="0" t="s">
        <v>3605</v>
      </c>
      <c r="Z2472" s="0" t="s">
        <v>7638</v>
      </c>
      <c r="AA2472" s="0" t="s">
        <v>5056</v>
      </c>
      <c r="AB2472" s="0" t="s">
        <v>7639</v>
      </c>
      <c r="AC2472" s="0" t="s">
        <v>61</v>
      </c>
      <c r="AD2472" s="0" t="s">
        <v>19</v>
      </c>
      <c r="AE2472" s="0" t="s">
        <v>19</v>
      </c>
      <c r="AF2472" s="0" t="s">
        <v>7640</v>
      </c>
      <c r="AG2472" s="0" t="s">
        <v>7641</v>
      </c>
      <c r="AH2472" s="0" t="s">
        <v>22</v>
      </c>
      <c r="AI2472" s="0" t="s">
        <v>22</v>
      </c>
      <c r="AJ2472" s="0" t="s">
        <v>22</v>
      </c>
      <c r="AK2472" s="0" t="s">
        <v>22</v>
      </c>
    </row>
    <row customHeight="1" ht="11.25">
      <c r="A2473" s="0" t="s">
        <v>22</v>
      </c>
      <c r="B2473" s="0" t="s">
        <v>48</v>
      </c>
      <c r="C2473" s="0" t="s">
        <v>50</v>
      </c>
      <c r="D2473" s="0" t="s">
        <v>22</v>
      </c>
      <c r="E2473" s="0" t="s">
        <v>7642</v>
      </c>
      <c r="F2473" s="0" t="s">
        <v>1269</v>
      </c>
      <c r="G2473" s="0" t="s">
        <v>133</v>
      </c>
      <c r="H2473" s="0" t="s">
        <v>133</v>
      </c>
      <c r="I2473" s="0" t="s">
        <v>134</v>
      </c>
      <c r="J2473" s="0" t="s">
        <v>1295</v>
      </c>
      <c r="K2473" s="0" t="s">
        <v>1296</v>
      </c>
      <c r="L2473" s="0" t="s">
        <v>7643</v>
      </c>
      <c r="M2473" s="0" t="s">
        <v>101</v>
      </c>
      <c r="N2473" s="0" t="s">
        <v>98</v>
      </c>
      <c r="O2473" s="0" t="s">
        <v>133</v>
      </c>
      <c r="P2473" s="0" t="s">
        <v>133</v>
      </c>
      <c r="Q2473" s="0" t="s">
        <v>134</v>
      </c>
      <c r="R2473" s="0" t="s">
        <v>1295</v>
      </c>
      <c r="S2473" s="0" t="s">
        <v>1296</v>
      </c>
      <c r="T2473" s="0" t="s">
        <v>3604</v>
      </c>
      <c r="U2473" s="0" t="s">
        <v>3605</v>
      </c>
      <c r="V2473" s="0" t="s">
        <v>7644</v>
      </c>
      <c r="W2473" s="0" t="s">
        <v>3607</v>
      </c>
      <c r="X2473" s="0" t="s">
        <v>3608</v>
      </c>
      <c r="Y2473" s="0" t="s">
        <v>3605</v>
      </c>
      <c r="Z2473" s="0" t="s">
        <v>7645</v>
      </c>
      <c r="AA2473" s="0" t="s">
        <v>3965</v>
      </c>
      <c r="AB2473" s="0" t="s">
        <v>7646</v>
      </c>
      <c r="AC2473" s="0" t="s">
        <v>61</v>
      </c>
      <c r="AD2473" s="0" t="s">
        <v>19</v>
      </c>
      <c r="AE2473" s="0" t="s">
        <v>19</v>
      </c>
      <c r="AF2473" s="0" t="s">
        <v>7647</v>
      </c>
      <c r="AG2473" s="0" t="s">
        <v>2221</v>
      </c>
      <c r="AH2473" s="0" t="s">
        <v>22</v>
      </c>
      <c r="AI2473" s="0" t="s">
        <v>22</v>
      </c>
      <c r="AJ2473" s="0" t="s">
        <v>22</v>
      </c>
      <c r="AK2473" s="0" t="s">
        <v>22</v>
      </c>
    </row>
    <row customHeight="1" ht="11.25">
      <c r="A2474" s="0" t="s">
        <v>22</v>
      </c>
      <c r="B2474" s="0" t="s">
        <v>48</v>
      </c>
      <c r="C2474" s="0" t="s">
        <v>50</v>
      </c>
      <c r="D2474" s="0" t="s">
        <v>22</v>
      </c>
      <c r="E2474" s="0" t="s">
        <v>7642</v>
      </c>
      <c r="F2474" s="0" t="s">
        <v>1269</v>
      </c>
      <c r="G2474" s="0" t="s">
        <v>133</v>
      </c>
      <c r="H2474" s="0" t="s">
        <v>133</v>
      </c>
      <c r="I2474" s="0" t="s">
        <v>134</v>
      </c>
      <c r="J2474" s="0" t="s">
        <v>1295</v>
      </c>
      <c r="K2474" s="0" t="s">
        <v>1296</v>
      </c>
      <c r="L2474" s="0" t="s">
        <v>7643</v>
      </c>
      <c r="M2474" s="0" t="s">
        <v>101</v>
      </c>
      <c r="N2474" s="0" t="s">
        <v>98</v>
      </c>
      <c r="O2474" s="0" t="s">
        <v>133</v>
      </c>
      <c r="P2474" s="0" t="s">
        <v>133</v>
      </c>
      <c r="Q2474" s="0" t="s">
        <v>134</v>
      </c>
      <c r="R2474" s="0" t="s">
        <v>1295</v>
      </c>
      <c r="S2474" s="0" t="s">
        <v>1296</v>
      </c>
      <c r="T2474" s="0" t="s">
        <v>3604</v>
      </c>
      <c r="U2474" s="0" t="s">
        <v>3605</v>
      </c>
      <c r="V2474" s="0" t="s">
        <v>7644</v>
      </c>
      <c r="W2474" s="0" t="s">
        <v>3607</v>
      </c>
      <c r="X2474" s="0" t="s">
        <v>3608</v>
      </c>
      <c r="Y2474" s="0" t="s">
        <v>3605</v>
      </c>
      <c r="Z2474" s="0" t="s">
        <v>7645</v>
      </c>
      <c r="AA2474" s="0" t="s">
        <v>3965</v>
      </c>
      <c r="AB2474" s="0" t="s">
        <v>7646</v>
      </c>
      <c r="AC2474" s="0" t="s">
        <v>61</v>
      </c>
      <c r="AD2474" s="0" t="s">
        <v>19</v>
      </c>
      <c r="AE2474" s="0" t="s">
        <v>19</v>
      </c>
      <c r="AF2474" s="0" t="s">
        <v>7647</v>
      </c>
      <c r="AG2474" s="0" t="s">
        <v>2221</v>
      </c>
      <c r="AH2474" s="0" t="s">
        <v>22</v>
      </c>
      <c r="AI2474" s="0" t="s">
        <v>22</v>
      </c>
      <c r="AJ2474" s="0" t="s">
        <v>22</v>
      </c>
      <c r="AK2474" s="0" t="s">
        <v>22</v>
      </c>
    </row>
    <row customHeight="1" ht="11.25">
      <c r="A2475" s="0" t="s">
        <v>22</v>
      </c>
      <c r="B2475" s="0" t="s">
        <v>48</v>
      </c>
      <c r="C2475" s="0" t="s">
        <v>50</v>
      </c>
      <c r="D2475" s="0" t="s">
        <v>22</v>
      </c>
      <c r="E2475" s="0" t="s">
        <v>7648</v>
      </c>
      <c r="F2475" s="0" t="s">
        <v>1269</v>
      </c>
      <c r="G2475" s="0" t="s">
        <v>133</v>
      </c>
      <c r="H2475" s="0" t="s">
        <v>133</v>
      </c>
      <c r="I2475" s="0" t="s">
        <v>134</v>
      </c>
      <c r="J2475" s="0" t="s">
        <v>1295</v>
      </c>
      <c r="K2475" s="0" t="s">
        <v>1296</v>
      </c>
      <c r="L2475" s="0" t="s">
        <v>7649</v>
      </c>
      <c r="M2475" s="0" t="s">
        <v>101</v>
      </c>
      <c r="N2475" s="0" t="s">
        <v>98</v>
      </c>
      <c r="O2475" s="0" t="s">
        <v>133</v>
      </c>
      <c r="P2475" s="0" t="s">
        <v>133</v>
      </c>
      <c r="Q2475" s="0" t="s">
        <v>134</v>
      </c>
      <c r="R2475" s="0" t="s">
        <v>1295</v>
      </c>
      <c r="S2475" s="0" t="s">
        <v>1296</v>
      </c>
      <c r="T2475" s="0" t="s">
        <v>3604</v>
      </c>
      <c r="U2475" s="0" t="s">
        <v>3605</v>
      </c>
      <c r="V2475" s="0" t="s">
        <v>3606</v>
      </c>
      <c r="W2475" s="0" t="s">
        <v>3607</v>
      </c>
      <c r="X2475" s="0" t="s">
        <v>3700</v>
      </c>
      <c r="Y2475" s="0" t="s">
        <v>3605</v>
      </c>
      <c r="Z2475" s="0" t="s">
        <v>7650</v>
      </c>
      <c r="AA2475" s="0" t="s">
        <v>6633</v>
      </c>
      <c r="AB2475" s="0" t="s">
        <v>7651</v>
      </c>
      <c r="AC2475" s="0" t="s">
        <v>61</v>
      </c>
      <c r="AD2475" s="0" t="s">
        <v>19</v>
      </c>
      <c r="AE2475" s="0" t="s">
        <v>19</v>
      </c>
      <c r="AF2475" s="0" t="s">
        <v>7652</v>
      </c>
      <c r="AG2475" s="0" t="s">
        <v>3712</v>
      </c>
      <c r="AH2475" s="0" t="s">
        <v>22</v>
      </c>
      <c r="AI2475" s="0" t="s">
        <v>22</v>
      </c>
      <c r="AJ2475" s="0" t="s">
        <v>22</v>
      </c>
      <c r="AK2475" s="0" t="s">
        <v>22</v>
      </c>
    </row>
    <row customHeight="1" ht="11.25">
      <c r="A2476" s="0" t="s">
        <v>22</v>
      </c>
      <c r="B2476" s="0" t="s">
        <v>48</v>
      </c>
      <c r="C2476" s="0" t="s">
        <v>50</v>
      </c>
      <c r="D2476" s="0" t="s">
        <v>22</v>
      </c>
      <c r="E2476" s="0" t="s">
        <v>7648</v>
      </c>
      <c r="F2476" s="0" t="s">
        <v>1269</v>
      </c>
      <c r="G2476" s="0" t="s">
        <v>133</v>
      </c>
      <c r="H2476" s="0" t="s">
        <v>133</v>
      </c>
      <c r="I2476" s="0" t="s">
        <v>134</v>
      </c>
      <c r="J2476" s="0" t="s">
        <v>1295</v>
      </c>
      <c r="K2476" s="0" t="s">
        <v>1296</v>
      </c>
      <c r="L2476" s="0" t="s">
        <v>7649</v>
      </c>
      <c r="M2476" s="0" t="s">
        <v>101</v>
      </c>
      <c r="N2476" s="0" t="s">
        <v>98</v>
      </c>
      <c r="O2476" s="0" t="s">
        <v>133</v>
      </c>
      <c r="P2476" s="0" t="s">
        <v>133</v>
      </c>
      <c r="Q2476" s="0" t="s">
        <v>134</v>
      </c>
      <c r="R2476" s="0" t="s">
        <v>1295</v>
      </c>
      <c r="S2476" s="0" t="s">
        <v>1296</v>
      </c>
      <c r="T2476" s="0" t="s">
        <v>3604</v>
      </c>
      <c r="U2476" s="0" t="s">
        <v>3605</v>
      </c>
      <c r="V2476" s="0" t="s">
        <v>3606</v>
      </c>
      <c r="W2476" s="0" t="s">
        <v>3607</v>
      </c>
      <c r="X2476" s="0" t="s">
        <v>3700</v>
      </c>
      <c r="Y2476" s="0" t="s">
        <v>3605</v>
      </c>
      <c r="Z2476" s="0" t="s">
        <v>7650</v>
      </c>
      <c r="AA2476" s="0" t="s">
        <v>6633</v>
      </c>
      <c r="AB2476" s="0" t="s">
        <v>7651</v>
      </c>
      <c r="AC2476" s="0" t="s">
        <v>61</v>
      </c>
      <c r="AD2476" s="0" t="s">
        <v>19</v>
      </c>
      <c r="AE2476" s="0" t="s">
        <v>19</v>
      </c>
      <c r="AF2476" s="0" t="s">
        <v>7652</v>
      </c>
      <c r="AG2476" s="0" t="s">
        <v>3712</v>
      </c>
      <c r="AH2476" s="0" t="s">
        <v>22</v>
      </c>
      <c r="AI2476" s="0" t="s">
        <v>22</v>
      </c>
      <c r="AJ2476" s="0" t="s">
        <v>22</v>
      </c>
      <c r="AK2476" s="0" t="s">
        <v>22</v>
      </c>
    </row>
    <row customHeight="1" ht="11.25">
      <c r="A2477" s="0" t="s">
        <v>22</v>
      </c>
      <c r="B2477" s="0" t="s">
        <v>48</v>
      </c>
      <c r="C2477" s="0" t="s">
        <v>50</v>
      </c>
      <c r="D2477" s="0" t="s">
        <v>22</v>
      </c>
      <c r="E2477" s="0" t="s">
        <v>7653</v>
      </c>
      <c r="F2477" s="0" t="s">
        <v>1269</v>
      </c>
      <c r="G2477" s="0" t="s">
        <v>133</v>
      </c>
      <c r="H2477" s="0" t="s">
        <v>133</v>
      </c>
      <c r="I2477" s="0" t="s">
        <v>134</v>
      </c>
      <c r="J2477" s="0" t="s">
        <v>1295</v>
      </c>
      <c r="K2477" s="0" t="s">
        <v>1296</v>
      </c>
      <c r="L2477" s="0" t="s">
        <v>7654</v>
      </c>
      <c r="M2477" s="0" t="s">
        <v>109</v>
      </c>
      <c r="N2477" s="0" t="s">
        <v>98</v>
      </c>
      <c r="O2477" s="0" t="s">
        <v>133</v>
      </c>
      <c r="P2477" s="0" t="s">
        <v>133</v>
      </c>
      <c r="Q2477" s="0" t="s">
        <v>134</v>
      </c>
      <c r="R2477" s="0" t="s">
        <v>1295</v>
      </c>
      <c r="S2477" s="0" t="s">
        <v>1296</v>
      </c>
      <c r="T2477" s="0" t="s">
        <v>3604</v>
      </c>
      <c r="U2477" s="0" t="s">
        <v>3605</v>
      </c>
      <c r="V2477" s="0" t="s">
        <v>7655</v>
      </c>
      <c r="W2477" s="0" t="s">
        <v>3607</v>
      </c>
      <c r="X2477" s="0" t="s">
        <v>3608</v>
      </c>
      <c r="Y2477" s="0" t="s">
        <v>3605</v>
      </c>
      <c r="Z2477" s="0" t="s">
        <v>7656</v>
      </c>
      <c r="AA2477" s="0" t="s">
        <v>3995</v>
      </c>
      <c r="AB2477" s="0" t="s">
        <v>7657</v>
      </c>
      <c r="AC2477" s="0" t="s">
        <v>61</v>
      </c>
      <c r="AD2477" s="0" t="s">
        <v>19</v>
      </c>
      <c r="AE2477" s="0" t="s">
        <v>19</v>
      </c>
      <c r="AF2477" s="0" t="s">
        <v>7658</v>
      </c>
      <c r="AG2477" s="0" t="s">
        <v>7659</v>
      </c>
      <c r="AH2477" s="0" t="s">
        <v>22</v>
      </c>
      <c r="AI2477" s="0" t="s">
        <v>22</v>
      </c>
      <c r="AJ2477" s="0" t="s">
        <v>22</v>
      </c>
      <c r="AK2477" s="0" t="s">
        <v>22</v>
      </c>
    </row>
    <row customHeight="1" ht="11.25">
      <c r="A2478" s="0" t="s">
        <v>22</v>
      </c>
      <c r="B2478" s="0" t="s">
        <v>48</v>
      </c>
      <c r="C2478" s="0" t="s">
        <v>50</v>
      </c>
      <c r="D2478" s="0" t="s">
        <v>22</v>
      </c>
      <c r="E2478" s="0" t="s">
        <v>7653</v>
      </c>
      <c r="F2478" s="0" t="s">
        <v>1269</v>
      </c>
      <c r="G2478" s="0" t="s">
        <v>133</v>
      </c>
      <c r="H2478" s="0" t="s">
        <v>133</v>
      </c>
      <c r="I2478" s="0" t="s">
        <v>134</v>
      </c>
      <c r="J2478" s="0" t="s">
        <v>1295</v>
      </c>
      <c r="K2478" s="0" t="s">
        <v>1296</v>
      </c>
      <c r="L2478" s="0" t="s">
        <v>7654</v>
      </c>
      <c r="M2478" s="0" t="s">
        <v>109</v>
      </c>
      <c r="N2478" s="0" t="s">
        <v>98</v>
      </c>
      <c r="O2478" s="0" t="s">
        <v>133</v>
      </c>
      <c r="P2478" s="0" t="s">
        <v>133</v>
      </c>
      <c r="Q2478" s="0" t="s">
        <v>134</v>
      </c>
      <c r="R2478" s="0" t="s">
        <v>1295</v>
      </c>
      <c r="S2478" s="0" t="s">
        <v>1296</v>
      </c>
      <c r="T2478" s="0" t="s">
        <v>3604</v>
      </c>
      <c r="U2478" s="0" t="s">
        <v>3605</v>
      </c>
      <c r="V2478" s="0" t="s">
        <v>7655</v>
      </c>
      <c r="W2478" s="0" t="s">
        <v>3607</v>
      </c>
      <c r="X2478" s="0" t="s">
        <v>3608</v>
      </c>
      <c r="Y2478" s="0" t="s">
        <v>3605</v>
      </c>
      <c r="Z2478" s="0" t="s">
        <v>7656</v>
      </c>
      <c r="AA2478" s="0" t="s">
        <v>3995</v>
      </c>
      <c r="AB2478" s="0" t="s">
        <v>7657</v>
      </c>
      <c r="AC2478" s="0" t="s">
        <v>61</v>
      </c>
      <c r="AD2478" s="0" t="s">
        <v>19</v>
      </c>
      <c r="AE2478" s="0" t="s">
        <v>19</v>
      </c>
      <c r="AF2478" s="0" t="s">
        <v>7658</v>
      </c>
      <c r="AG2478" s="0" t="s">
        <v>7659</v>
      </c>
      <c r="AH2478" s="0" t="s">
        <v>22</v>
      </c>
      <c r="AI2478" s="0" t="s">
        <v>22</v>
      </c>
      <c r="AJ2478" s="0" t="s">
        <v>22</v>
      </c>
      <c r="AK2478" s="0" t="s">
        <v>22</v>
      </c>
    </row>
    <row customHeight="1" ht="11.25">
      <c r="A2479" s="0" t="s">
        <v>22</v>
      </c>
      <c r="B2479" s="0" t="s">
        <v>48</v>
      </c>
      <c r="C2479" s="0" t="s">
        <v>50</v>
      </c>
      <c r="D2479" s="0" t="s">
        <v>22</v>
      </c>
      <c r="E2479" s="0" t="s">
        <v>7660</v>
      </c>
      <c r="F2479" s="0" t="s">
        <v>1269</v>
      </c>
      <c r="G2479" s="0" t="s">
        <v>133</v>
      </c>
      <c r="H2479" s="0" t="s">
        <v>133</v>
      </c>
      <c r="I2479" s="0" t="s">
        <v>134</v>
      </c>
      <c r="J2479" s="0" t="s">
        <v>7661</v>
      </c>
      <c r="K2479" s="0" t="s">
        <v>7662</v>
      </c>
      <c r="L2479" s="0" t="s">
        <v>7663</v>
      </c>
      <c r="M2479" s="0" t="s">
        <v>101</v>
      </c>
      <c r="N2479" s="0" t="s">
        <v>98</v>
      </c>
      <c r="O2479" s="0" t="s">
        <v>133</v>
      </c>
      <c r="P2479" s="0" t="s">
        <v>133</v>
      </c>
      <c r="Q2479" s="0" t="s">
        <v>134</v>
      </c>
      <c r="R2479" s="0" t="s">
        <v>7661</v>
      </c>
      <c r="S2479" s="0" t="s">
        <v>7662</v>
      </c>
      <c r="T2479" s="0" t="s">
        <v>3604</v>
      </c>
      <c r="U2479" s="0" t="s">
        <v>3605</v>
      </c>
      <c r="V2479" s="0" t="s">
        <v>7664</v>
      </c>
      <c r="W2479" s="0" t="s">
        <v>3607</v>
      </c>
      <c r="X2479" s="0" t="s">
        <v>3608</v>
      </c>
      <c r="Y2479" s="0" t="s">
        <v>3605</v>
      </c>
      <c r="Z2479" s="0" t="s">
        <v>7665</v>
      </c>
      <c r="AA2479" s="0" t="s">
        <v>3981</v>
      </c>
      <c r="AB2479" s="0" t="s">
        <v>7666</v>
      </c>
      <c r="AC2479" s="0" t="s">
        <v>61</v>
      </c>
      <c r="AD2479" s="0" t="s">
        <v>19</v>
      </c>
      <c r="AE2479" s="0" t="s">
        <v>19</v>
      </c>
      <c r="AF2479" s="0" t="s">
        <v>7667</v>
      </c>
      <c r="AG2479" s="0" t="s">
        <v>7668</v>
      </c>
      <c r="AH2479" s="0" t="s">
        <v>22</v>
      </c>
      <c r="AI2479" s="0" t="s">
        <v>22</v>
      </c>
      <c r="AJ2479" s="0" t="s">
        <v>22</v>
      </c>
      <c r="AK2479" s="0" t="s">
        <v>22</v>
      </c>
    </row>
    <row customHeight="1" ht="11.25">
      <c r="A2480" s="0" t="s">
        <v>22</v>
      </c>
      <c r="B2480" s="0" t="s">
        <v>48</v>
      </c>
      <c r="C2480" s="0" t="s">
        <v>50</v>
      </c>
      <c r="D2480" s="0" t="s">
        <v>22</v>
      </c>
      <c r="E2480" s="0" t="s">
        <v>7660</v>
      </c>
      <c r="F2480" s="0" t="s">
        <v>1269</v>
      </c>
      <c r="G2480" s="0" t="s">
        <v>133</v>
      </c>
      <c r="H2480" s="0" t="s">
        <v>133</v>
      </c>
      <c r="I2480" s="0" t="s">
        <v>134</v>
      </c>
      <c r="J2480" s="0" t="s">
        <v>7661</v>
      </c>
      <c r="K2480" s="0" t="s">
        <v>7662</v>
      </c>
      <c r="L2480" s="0" t="s">
        <v>7663</v>
      </c>
      <c r="M2480" s="0" t="s">
        <v>101</v>
      </c>
      <c r="N2480" s="0" t="s">
        <v>98</v>
      </c>
      <c r="O2480" s="0" t="s">
        <v>133</v>
      </c>
      <c r="P2480" s="0" t="s">
        <v>133</v>
      </c>
      <c r="Q2480" s="0" t="s">
        <v>134</v>
      </c>
      <c r="R2480" s="0" t="s">
        <v>7661</v>
      </c>
      <c r="S2480" s="0" t="s">
        <v>7662</v>
      </c>
      <c r="T2480" s="0" t="s">
        <v>3604</v>
      </c>
      <c r="U2480" s="0" t="s">
        <v>3605</v>
      </c>
      <c r="V2480" s="0" t="s">
        <v>7664</v>
      </c>
      <c r="W2480" s="0" t="s">
        <v>3607</v>
      </c>
      <c r="X2480" s="0" t="s">
        <v>3608</v>
      </c>
      <c r="Y2480" s="0" t="s">
        <v>3605</v>
      </c>
      <c r="Z2480" s="0" t="s">
        <v>7665</v>
      </c>
      <c r="AA2480" s="0" t="s">
        <v>3981</v>
      </c>
      <c r="AB2480" s="0" t="s">
        <v>7666</v>
      </c>
      <c r="AC2480" s="0" t="s">
        <v>61</v>
      </c>
      <c r="AD2480" s="0" t="s">
        <v>19</v>
      </c>
      <c r="AE2480" s="0" t="s">
        <v>19</v>
      </c>
      <c r="AF2480" s="0" t="s">
        <v>7667</v>
      </c>
      <c r="AG2480" s="0" t="s">
        <v>7668</v>
      </c>
      <c r="AH2480" s="0" t="s">
        <v>22</v>
      </c>
      <c r="AI2480" s="0" t="s">
        <v>22</v>
      </c>
      <c r="AJ2480" s="0" t="s">
        <v>22</v>
      </c>
      <c r="AK2480" s="0" t="s">
        <v>22</v>
      </c>
    </row>
    <row customHeight="1" ht="11.25">
      <c r="A2481" s="0" t="s">
        <v>22</v>
      </c>
      <c r="B2481" s="0" t="s">
        <v>48</v>
      </c>
      <c r="C2481" s="0" t="s">
        <v>50</v>
      </c>
      <c r="D2481" s="0" t="s">
        <v>22</v>
      </c>
      <c r="E2481" s="0" t="s">
        <v>7669</v>
      </c>
      <c r="F2481" s="0" t="s">
        <v>1269</v>
      </c>
      <c r="G2481" s="0" t="s">
        <v>133</v>
      </c>
      <c r="H2481" s="0" t="s">
        <v>133</v>
      </c>
      <c r="I2481" s="0" t="s">
        <v>134</v>
      </c>
      <c r="J2481" s="0" t="s">
        <v>1295</v>
      </c>
      <c r="K2481" s="0" t="s">
        <v>1296</v>
      </c>
      <c r="L2481" s="0" t="s">
        <v>4518</v>
      </c>
      <c r="M2481" s="0" t="s">
        <v>1261</v>
      </c>
      <c r="N2481" s="0" t="s">
        <v>98</v>
      </c>
      <c r="O2481" s="0" t="s">
        <v>133</v>
      </c>
      <c r="P2481" s="0" t="s">
        <v>133</v>
      </c>
      <c r="Q2481" s="0" t="s">
        <v>134</v>
      </c>
      <c r="R2481" s="0" t="s">
        <v>1295</v>
      </c>
      <c r="S2481" s="0" t="s">
        <v>1296</v>
      </c>
      <c r="T2481" s="0" t="s">
        <v>3604</v>
      </c>
      <c r="U2481" s="0" t="s">
        <v>3605</v>
      </c>
      <c r="V2481" s="0" t="s">
        <v>7670</v>
      </c>
      <c r="W2481" s="0" t="s">
        <v>3607</v>
      </c>
      <c r="X2481" s="0" t="s">
        <v>3608</v>
      </c>
      <c r="Y2481" s="0" t="s">
        <v>3605</v>
      </c>
      <c r="Z2481" s="0" t="s">
        <v>7671</v>
      </c>
      <c r="AA2481" s="0" t="s">
        <v>3965</v>
      </c>
      <c r="AB2481" s="0" t="s">
        <v>7672</v>
      </c>
      <c r="AC2481" s="0" t="s">
        <v>61</v>
      </c>
      <c r="AD2481" s="0" t="s">
        <v>19</v>
      </c>
      <c r="AE2481" s="0" t="s">
        <v>19</v>
      </c>
      <c r="AF2481" s="0" t="s">
        <v>7673</v>
      </c>
      <c r="AG2481" s="0" t="s">
        <v>7674</v>
      </c>
      <c r="AH2481" s="0" t="s">
        <v>22</v>
      </c>
      <c r="AI2481" s="0" t="s">
        <v>22</v>
      </c>
      <c r="AJ2481" s="0" t="s">
        <v>22</v>
      </c>
      <c r="AK2481" s="0" t="s">
        <v>22</v>
      </c>
    </row>
    <row customHeight="1" ht="11.25">
      <c r="A2482" s="0" t="s">
        <v>22</v>
      </c>
      <c r="B2482" s="0" t="s">
        <v>48</v>
      </c>
      <c r="C2482" s="0" t="s">
        <v>50</v>
      </c>
      <c r="D2482" s="0" t="s">
        <v>22</v>
      </c>
      <c r="E2482" s="0" t="s">
        <v>7669</v>
      </c>
      <c r="F2482" s="0" t="s">
        <v>1269</v>
      </c>
      <c r="G2482" s="0" t="s">
        <v>133</v>
      </c>
      <c r="H2482" s="0" t="s">
        <v>133</v>
      </c>
      <c r="I2482" s="0" t="s">
        <v>134</v>
      </c>
      <c r="J2482" s="0" t="s">
        <v>1295</v>
      </c>
      <c r="K2482" s="0" t="s">
        <v>1296</v>
      </c>
      <c r="L2482" s="0" t="s">
        <v>4518</v>
      </c>
      <c r="M2482" s="0" t="s">
        <v>1261</v>
      </c>
      <c r="N2482" s="0" t="s">
        <v>98</v>
      </c>
      <c r="O2482" s="0" t="s">
        <v>133</v>
      </c>
      <c r="P2482" s="0" t="s">
        <v>133</v>
      </c>
      <c r="Q2482" s="0" t="s">
        <v>134</v>
      </c>
      <c r="R2482" s="0" t="s">
        <v>1295</v>
      </c>
      <c r="S2482" s="0" t="s">
        <v>1296</v>
      </c>
      <c r="T2482" s="0" t="s">
        <v>3604</v>
      </c>
      <c r="U2482" s="0" t="s">
        <v>3605</v>
      </c>
      <c r="V2482" s="0" t="s">
        <v>7670</v>
      </c>
      <c r="W2482" s="0" t="s">
        <v>3607</v>
      </c>
      <c r="X2482" s="0" t="s">
        <v>3608</v>
      </c>
      <c r="Y2482" s="0" t="s">
        <v>3605</v>
      </c>
      <c r="Z2482" s="0" t="s">
        <v>7671</v>
      </c>
      <c r="AA2482" s="0" t="s">
        <v>3965</v>
      </c>
      <c r="AB2482" s="0" t="s">
        <v>7672</v>
      </c>
      <c r="AC2482" s="0" t="s">
        <v>61</v>
      </c>
      <c r="AD2482" s="0" t="s">
        <v>19</v>
      </c>
      <c r="AE2482" s="0" t="s">
        <v>19</v>
      </c>
      <c r="AF2482" s="0" t="s">
        <v>7673</v>
      </c>
      <c r="AG2482" s="0" t="s">
        <v>7674</v>
      </c>
      <c r="AH2482" s="0" t="s">
        <v>22</v>
      </c>
      <c r="AI2482" s="0" t="s">
        <v>22</v>
      </c>
      <c r="AJ2482" s="0" t="s">
        <v>22</v>
      </c>
      <c r="AK2482" s="0" t="s">
        <v>22</v>
      </c>
    </row>
    <row customHeight="1" ht="11.25">
      <c r="A2483" s="0" t="s">
        <v>22</v>
      </c>
      <c r="B2483" s="0" t="s">
        <v>48</v>
      </c>
      <c r="C2483" s="0" t="s">
        <v>50</v>
      </c>
      <c r="D2483" s="0" t="s">
        <v>22</v>
      </c>
      <c r="E2483" s="0" t="s">
        <v>7675</v>
      </c>
      <c r="F2483" s="0" t="s">
        <v>1306</v>
      </c>
      <c r="G2483" s="0" t="s">
        <v>133</v>
      </c>
      <c r="H2483" s="0" t="s">
        <v>133</v>
      </c>
      <c r="I2483" s="0" t="s">
        <v>134</v>
      </c>
      <c r="J2483" s="0" t="s">
        <v>1295</v>
      </c>
      <c r="K2483" s="0" t="s">
        <v>1296</v>
      </c>
      <c r="L2483" s="0" t="s">
        <v>976</v>
      </c>
      <c r="M2483" s="0" t="s">
        <v>976</v>
      </c>
      <c r="N2483" s="0" t="s">
        <v>98</v>
      </c>
      <c r="O2483" s="0" t="s">
        <v>133</v>
      </c>
      <c r="P2483" s="0" t="s">
        <v>133</v>
      </c>
      <c r="Q2483" s="0" t="s">
        <v>134</v>
      </c>
      <c r="R2483" s="0" t="s">
        <v>1295</v>
      </c>
      <c r="S2483" s="0" t="s">
        <v>1296</v>
      </c>
      <c r="T2483" s="0" t="s">
        <v>3604</v>
      </c>
      <c r="U2483" s="0" t="s">
        <v>3605</v>
      </c>
      <c r="V2483" s="0" t="s">
        <v>3726</v>
      </c>
      <c r="W2483" s="0" t="s">
        <v>3607</v>
      </c>
      <c r="X2483" s="0" t="s">
        <v>3700</v>
      </c>
      <c r="Y2483" s="0" t="s">
        <v>3605</v>
      </c>
      <c r="Z2483" s="0" t="s">
        <v>7650</v>
      </c>
      <c r="AA2483" s="0" t="s">
        <v>7676</v>
      </c>
      <c r="AB2483" s="0" t="s">
        <v>7651</v>
      </c>
      <c r="AC2483" s="0" t="s">
        <v>61</v>
      </c>
      <c r="AD2483" s="0" t="s">
        <v>19</v>
      </c>
      <c r="AE2483" s="0" t="s">
        <v>19</v>
      </c>
      <c r="AF2483" s="0" t="s">
        <v>6064</v>
      </c>
      <c r="AG2483" s="0" t="s">
        <v>6064</v>
      </c>
      <c r="AH2483" s="0" t="s">
        <v>22</v>
      </c>
      <c r="AI2483" s="0" t="s">
        <v>22</v>
      </c>
      <c r="AJ2483" s="0" t="s">
        <v>6064</v>
      </c>
      <c r="AK2483" s="0" t="s">
        <v>7677</v>
      </c>
    </row>
    <row customHeight="1" ht="11.25">
      <c r="A2484" s="0" t="s">
        <v>22</v>
      </c>
      <c r="B2484" s="0" t="s">
        <v>48</v>
      </c>
      <c r="C2484" s="0" t="s">
        <v>50</v>
      </c>
      <c r="D2484" s="0" t="s">
        <v>22</v>
      </c>
      <c r="E2484" s="0" t="s">
        <v>7675</v>
      </c>
      <c r="F2484" s="0" t="s">
        <v>1306</v>
      </c>
      <c r="G2484" s="0" t="s">
        <v>133</v>
      </c>
      <c r="H2484" s="0" t="s">
        <v>133</v>
      </c>
      <c r="I2484" s="0" t="s">
        <v>134</v>
      </c>
      <c r="J2484" s="0" t="s">
        <v>1295</v>
      </c>
      <c r="K2484" s="0" t="s">
        <v>1296</v>
      </c>
      <c r="L2484" s="0" t="s">
        <v>976</v>
      </c>
      <c r="M2484" s="0" t="s">
        <v>976</v>
      </c>
      <c r="N2484" s="0" t="s">
        <v>98</v>
      </c>
      <c r="O2484" s="0" t="s">
        <v>133</v>
      </c>
      <c r="P2484" s="0" t="s">
        <v>133</v>
      </c>
      <c r="Q2484" s="0" t="s">
        <v>134</v>
      </c>
      <c r="R2484" s="0" t="s">
        <v>1295</v>
      </c>
      <c r="S2484" s="0" t="s">
        <v>1296</v>
      </c>
      <c r="T2484" s="0" t="s">
        <v>3604</v>
      </c>
      <c r="U2484" s="0" t="s">
        <v>3605</v>
      </c>
      <c r="V2484" s="0" t="s">
        <v>3726</v>
      </c>
      <c r="W2484" s="0" t="s">
        <v>3607</v>
      </c>
      <c r="X2484" s="0" t="s">
        <v>3700</v>
      </c>
      <c r="Y2484" s="0" t="s">
        <v>3605</v>
      </c>
      <c r="Z2484" s="0" t="s">
        <v>7650</v>
      </c>
      <c r="AA2484" s="0" t="s">
        <v>7676</v>
      </c>
      <c r="AB2484" s="0" t="s">
        <v>7651</v>
      </c>
      <c r="AC2484" s="0" t="s">
        <v>61</v>
      </c>
      <c r="AD2484" s="0" t="s">
        <v>19</v>
      </c>
      <c r="AE2484" s="0" t="s">
        <v>19</v>
      </c>
      <c r="AF2484" s="0" t="s">
        <v>6064</v>
      </c>
      <c r="AG2484" s="0" t="s">
        <v>6064</v>
      </c>
      <c r="AH2484" s="0" t="s">
        <v>22</v>
      </c>
      <c r="AI2484" s="0" t="s">
        <v>22</v>
      </c>
      <c r="AJ2484" s="0" t="s">
        <v>6064</v>
      </c>
      <c r="AK2484" s="0" t="s">
        <v>7677</v>
      </c>
    </row>
    <row customHeight="1" ht="11.25">
      <c r="A2485" s="0" t="s">
        <v>22</v>
      </c>
      <c r="B2485" s="0" t="s">
        <v>48</v>
      </c>
      <c r="C2485" s="0" t="s">
        <v>50</v>
      </c>
      <c r="D2485" s="0" t="s">
        <v>22</v>
      </c>
      <c r="E2485" s="0" t="s">
        <v>7678</v>
      </c>
      <c r="F2485" s="0" t="s">
        <v>1269</v>
      </c>
      <c r="G2485" s="0" t="s">
        <v>1548</v>
      </c>
      <c r="H2485" s="0" t="s">
        <v>1548</v>
      </c>
      <c r="I2485" s="0" t="s">
        <v>1549</v>
      </c>
      <c r="J2485" s="0" t="s">
        <v>1550</v>
      </c>
      <c r="K2485" s="0" t="s">
        <v>1551</v>
      </c>
      <c r="L2485" s="0" t="s">
        <v>7679</v>
      </c>
      <c r="M2485" s="0" t="s">
        <v>1261</v>
      </c>
      <c r="N2485" s="0" t="s">
        <v>98</v>
      </c>
      <c r="O2485" s="0" t="s">
        <v>1548</v>
      </c>
      <c r="P2485" s="0" t="s">
        <v>1548</v>
      </c>
      <c r="Q2485" s="0" t="s">
        <v>1549</v>
      </c>
      <c r="R2485" s="0" t="s">
        <v>1550</v>
      </c>
      <c r="S2485" s="0" t="s">
        <v>1551</v>
      </c>
      <c r="T2485" s="0" t="s">
        <v>3604</v>
      </c>
      <c r="U2485" s="0" t="s">
        <v>3605</v>
      </c>
      <c r="V2485" s="0" t="s">
        <v>3606</v>
      </c>
      <c r="W2485" s="0" t="s">
        <v>3607</v>
      </c>
      <c r="X2485" s="0" t="s">
        <v>3608</v>
      </c>
      <c r="Y2485" s="0" t="s">
        <v>3605</v>
      </c>
      <c r="Z2485" s="0" t="s">
        <v>7680</v>
      </c>
      <c r="AA2485" s="0" t="s">
        <v>3610</v>
      </c>
      <c r="AB2485" s="0" t="s">
        <v>7681</v>
      </c>
      <c r="AC2485" s="0" t="s">
        <v>61</v>
      </c>
      <c r="AD2485" s="0" t="s">
        <v>19</v>
      </c>
      <c r="AE2485" s="0" t="s">
        <v>19</v>
      </c>
      <c r="AF2485" s="0" t="s">
        <v>6813</v>
      </c>
      <c r="AG2485" s="0" t="s">
        <v>6946</v>
      </c>
      <c r="AH2485" s="0" t="s">
        <v>22</v>
      </c>
      <c r="AI2485" s="0" t="s">
        <v>22</v>
      </c>
      <c r="AJ2485" s="0" t="s">
        <v>22</v>
      </c>
      <c r="AK2485" s="0" t="s">
        <v>22</v>
      </c>
    </row>
    <row customHeight="1" ht="11.25">
      <c r="A2486" s="0" t="s">
        <v>22</v>
      </c>
      <c r="B2486" s="0" t="s">
        <v>48</v>
      </c>
      <c r="C2486" s="0" t="s">
        <v>50</v>
      </c>
      <c r="D2486" s="0" t="s">
        <v>22</v>
      </c>
      <c r="E2486" s="0" t="s">
        <v>7678</v>
      </c>
      <c r="F2486" s="0" t="s">
        <v>1269</v>
      </c>
      <c r="G2486" s="0" t="s">
        <v>142</v>
      </c>
      <c r="H2486" s="0" t="s">
        <v>142</v>
      </c>
      <c r="I2486" s="0" t="s">
        <v>143</v>
      </c>
      <c r="J2486" s="0" t="s">
        <v>1550</v>
      </c>
      <c r="K2486" s="0" t="s">
        <v>6947</v>
      </c>
      <c r="L2486" s="0" t="s">
        <v>7679</v>
      </c>
      <c r="M2486" s="0" t="s">
        <v>1261</v>
      </c>
      <c r="N2486" s="0" t="s">
        <v>98</v>
      </c>
      <c r="O2486" s="0" t="s">
        <v>142</v>
      </c>
      <c r="P2486" s="0" t="s">
        <v>142</v>
      </c>
      <c r="Q2486" s="0" t="s">
        <v>143</v>
      </c>
      <c r="R2486" s="0" t="s">
        <v>1550</v>
      </c>
      <c r="S2486" s="0" t="s">
        <v>6947</v>
      </c>
      <c r="T2486" s="0" t="s">
        <v>3604</v>
      </c>
      <c r="U2486" s="0" t="s">
        <v>3605</v>
      </c>
      <c r="V2486" s="0" t="s">
        <v>3606</v>
      </c>
      <c r="W2486" s="0" t="s">
        <v>3607</v>
      </c>
      <c r="X2486" s="0" t="s">
        <v>3608</v>
      </c>
      <c r="Y2486" s="0" t="s">
        <v>3605</v>
      </c>
      <c r="Z2486" s="0" t="s">
        <v>7680</v>
      </c>
      <c r="AA2486" s="0" t="s">
        <v>3610</v>
      </c>
      <c r="AB2486" s="0" t="s">
        <v>7681</v>
      </c>
      <c r="AC2486" s="0" t="s">
        <v>61</v>
      </c>
      <c r="AD2486" s="0" t="s">
        <v>19</v>
      </c>
      <c r="AE2486" s="0" t="s">
        <v>19</v>
      </c>
      <c r="AF2486" s="0" t="s">
        <v>6813</v>
      </c>
      <c r="AG2486" s="0" t="s">
        <v>6946</v>
      </c>
      <c r="AH2486" s="0" t="s">
        <v>22</v>
      </c>
      <c r="AI2486" s="0" t="s">
        <v>22</v>
      </c>
      <c r="AJ2486" s="0" t="s">
        <v>22</v>
      </c>
      <c r="AK2486" s="0" t="s">
        <v>22</v>
      </c>
    </row>
    <row customHeight="1" ht="11.25">
      <c r="A2487" s="0" t="s">
        <v>22</v>
      </c>
      <c r="B2487" s="0" t="s">
        <v>48</v>
      </c>
      <c r="C2487" s="0" t="s">
        <v>50</v>
      </c>
      <c r="D2487" s="0" t="s">
        <v>22</v>
      </c>
      <c r="E2487" s="0" t="s">
        <v>7682</v>
      </c>
      <c r="F2487" s="0" t="s">
        <v>1269</v>
      </c>
      <c r="G2487" s="0" t="s">
        <v>1548</v>
      </c>
      <c r="H2487" s="0" t="s">
        <v>1548</v>
      </c>
      <c r="I2487" s="0" t="s">
        <v>1549</v>
      </c>
      <c r="J2487" s="0" t="s">
        <v>6982</v>
      </c>
      <c r="K2487" s="0" t="s">
        <v>6983</v>
      </c>
      <c r="L2487" s="0" t="s">
        <v>7683</v>
      </c>
      <c r="M2487" s="0" t="s">
        <v>1261</v>
      </c>
      <c r="N2487" s="0" t="s">
        <v>98</v>
      </c>
      <c r="O2487" s="0" t="s">
        <v>1548</v>
      </c>
      <c r="P2487" s="0" t="s">
        <v>1548</v>
      </c>
      <c r="Q2487" s="0" t="s">
        <v>1549</v>
      </c>
      <c r="R2487" s="0" t="s">
        <v>6982</v>
      </c>
      <c r="S2487" s="0" t="s">
        <v>6983</v>
      </c>
      <c r="T2487" s="0" t="s">
        <v>3604</v>
      </c>
      <c r="U2487" s="0" t="s">
        <v>3605</v>
      </c>
      <c r="V2487" s="0" t="s">
        <v>3606</v>
      </c>
      <c r="W2487" s="0" t="s">
        <v>3607</v>
      </c>
      <c r="X2487" s="0" t="s">
        <v>3608</v>
      </c>
      <c r="Y2487" s="0" t="s">
        <v>3605</v>
      </c>
      <c r="Z2487" s="0" t="s">
        <v>7684</v>
      </c>
      <c r="AA2487" s="0" t="s">
        <v>7685</v>
      </c>
      <c r="AB2487" s="0" t="s">
        <v>7686</v>
      </c>
      <c r="AC2487" s="0" t="s">
        <v>61</v>
      </c>
      <c r="AD2487" s="0" t="s">
        <v>19</v>
      </c>
      <c r="AE2487" s="0" t="s">
        <v>19</v>
      </c>
      <c r="AF2487" s="0" t="s">
        <v>7447</v>
      </c>
      <c r="AG2487" s="0" t="s">
        <v>92</v>
      </c>
      <c r="AH2487" s="0" t="s">
        <v>22</v>
      </c>
      <c r="AI2487" s="0" t="s">
        <v>22</v>
      </c>
      <c r="AJ2487" s="0" t="s">
        <v>22</v>
      </c>
      <c r="AK2487" s="0" t="s">
        <v>22</v>
      </c>
    </row>
    <row customHeight="1" ht="11.25">
      <c r="A2488" s="0" t="s">
        <v>22</v>
      </c>
      <c r="B2488" s="0" t="s">
        <v>48</v>
      </c>
      <c r="C2488" s="0" t="s">
        <v>50</v>
      </c>
      <c r="D2488" s="0" t="s">
        <v>22</v>
      </c>
      <c r="E2488" s="0" t="s">
        <v>7682</v>
      </c>
      <c r="F2488" s="0" t="s">
        <v>1269</v>
      </c>
      <c r="G2488" s="0" t="s">
        <v>142</v>
      </c>
      <c r="H2488" s="0" t="s">
        <v>142</v>
      </c>
      <c r="I2488" s="0" t="s">
        <v>143</v>
      </c>
      <c r="J2488" s="0" t="s">
        <v>6982</v>
      </c>
      <c r="K2488" s="0" t="s">
        <v>7000</v>
      </c>
      <c r="L2488" s="0" t="s">
        <v>7683</v>
      </c>
      <c r="M2488" s="0" t="s">
        <v>1261</v>
      </c>
      <c r="N2488" s="0" t="s">
        <v>98</v>
      </c>
      <c r="O2488" s="0" t="s">
        <v>142</v>
      </c>
      <c r="P2488" s="0" t="s">
        <v>142</v>
      </c>
      <c r="Q2488" s="0" t="s">
        <v>143</v>
      </c>
      <c r="R2488" s="0" t="s">
        <v>6982</v>
      </c>
      <c r="S2488" s="0" t="s">
        <v>7000</v>
      </c>
      <c r="T2488" s="0" t="s">
        <v>3604</v>
      </c>
      <c r="U2488" s="0" t="s">
        <v>3605</v>
      </c>
      <c r="V2488" s="0" t="s">
        <v>3606</v>
      </c>
      <c r="W2488" s="0" t="s">
        <v>3607</v>
      </c>
      <c r="X2488" s="0" t="s">
        <v>3608</v>
      </c>
      <c r="Y2488" s="0" t="s">
        <v>3605</v>
      </c>
      <c r="Z2488" s="0" t="s">
        <v>7684</v>
      </c>
      <c r="AA2488" s="0" t="s">
        <v>7685</v>
      </c>
      <c r="AB2488" s="0" t="s">
        <v>7686</v>
      </c>
      <c r="AC2488" s="0" t="s">
        <v>61</v>
      </c>
      <c r="AD2488" s="0" t="s">
        <v>19</v>
      </c>
      <c r="AE2488" s="0" t="s">
        <v>19</v>
      </c>
      <c r="AF2488" s="0" t="s">
        <v>7447</v>
      </c>
      <c r="AG2488" s="0" t="s">
        <v>92</v>
      </c>
      <c r="AH2488" s="0" t="s">
        <v>22</v>
      </c>
      <c r="AI2488" s="0" t="s">
        <v>22</v>
      </c>
      <c r="AJ2488" s="0" t="s">
        <v>22</v>
      </c>
      <c r="AK2488" s="0" t="s">
        <v>22</v>
      </c>
    </row>
    <row customHeight="1" ht="11.25">
      <c r="A2489" s="0" t="s">
        <v>22</v>
      </c>
      <c r="B2489" s="0" t="s">
        <v>48</v>
      </c>
      <c r="C2489" s="0" t="s">
        <v>50</v>
      </c>
      <c r="D2489" s="0" t="s">
        <v>22</v>
      </c>
      <c r="E2489" s="0" t="s">
        <v>7687</v>
      </c>
      <c r="F2489" s="0" t="s">
        <v>1269</v>
      </c>
      <c r="G2489" s="0" t="s">
        <v>1548</v>
      </c>
      <c r="H2489" s="0" t="s">
        <v>1548</v>
      </c>
      <c r="I2489" s="0" t="s">
        <v>1549</v>
      </c>
      <c r="J2489" s="0" t="s">
        <v>6974</v>
      </c>
      <c r="K2489" s="0" t="s">
        <v>6975</v>
      </c>
      <c r="L2489" s="0" t="s">
        <v>7688</v>
      </c>
      <c r="M2489" s="0" t="s">
        <v>1261</v>
      </c>
      <c r="N2489" s="0" t="s">
        <v>98</v>
      </c>
      <c r="O2489" s="0" t="s">
        <v>1548</v>
      </c>
      <c r="P2489" s="0" t="s">
        <v>1548</v>
      </c>
      <c r="Q2489" s="0" t="s">
        <v>1549</v>
      </c>
      <c r="R2489" s="0" t="s">
        <v>6974</v>
      </c>
      <c r="S2489" s="0" t="s">
        <v>6975</v>
      </c>
      <c r="T2489" s="0" t="s">
        <v>3604</v>
      </c>
      <c r="U2489" s="0" t="s">
        <v>3605</v>
      </c>
      <c r="V2489" s="0" t="s">
        <v>3606</v>
      </c>
      <c r="W2489" s="0" t="s">
        <v>3607</v>
      </c>
      <c r="X2489" s="0" t="s">
        <v>3608</v>
      </c>
      <c r="Y2489" s="0" t="s">
        <v>3605</v>
      </c>
      <c r="Z2489" s="0" t="s">
        <v>7689</v>
      </c>
      <c r="AA2489" s="0" t="s">
        <v>6108</v>
      </c>
      <c r="AB2489" s="0" t="s">
        <v>7690</v>
      </c>
      <c r="AC2489" s="0" t="s">
        <v>61</v>
      </c>
      <c r="AD2489" s="0" t="s">
        <v>19</v>
      </c>
      <c r="AE2489" s="0" t="s">
        <v>19</v>
      </c>
      <c r="AF2489" s="0" t="s">
        <v>7652</v>
      </c>
      <c r="AG2489" s="0" t="s">
        <v>7691</v>
      </c>
      <c r="AH2489" s="0" t="s">
        <v>22</v>
      </c>
      <c r="AI2489" s="0" t="s">
        <v>22</v>
      </c>
      <c r="AJ2489" s="0" t="s">
        <v>22</v>
      </c>
      <c r="AK2489" s="0" t="s">
        <v>22</v>
      </c>
    </row>
    <row customHeight="1" ht="11.25">
      <c r="A2490" s="0" t="s">
        <v>22</v>
      </c>
      <c r="B2490" s="0" t="s">
        <v>48</v>
      </c>
      <c r="C2490" s="0" t="s">
        <v>50</v>
      </c>
      <c r="D2490" s="0" t="s">
        <v>22</v>
      </c>
      <c r="E2490" s="0" t="s">
        <v>7687</v>
      </c>
      <c r="F2490" s="0" t="s">
        <v>1269</v>
      </c>
      <c r="G2490" s="0" t="s">
        <v>142</v>
      </c>
      <c r="H2490" s="0" t="s">
        <v>142</v>
      </c>
      <c r="I2490" s="0" t="s">
        <v>143</v>
      </c>
      <c r="J2490" s="0" t="s">
        <v>6974</v>
      </c>
      <c r="K2490" s="0" t="s">
        <v>7692</v>
      </c>
      <c r="L2490" s="0" t="s">
        <v>7688</v>
      </c>
      <c r="M2490" s="0" t="s">
        <v>1261</v>
      </c>
      <c r="N2490" s="0" t="s">
        <v>98</v>
      </c>
      <c r="O2490" s="0" t="s">
        <v>142</v>
      </c>
      <c r="P2490" s="0" t="s">
        <v>142</v>
      </c>
      <c r="Q2490" s="0" t="s">
        <v>143</v>
      </c>
      <c r="R2490" s="0" t="s">
        <v>6974</v>
      </c>
      <c r="S2490" s="0" t="s">
        <v>7692</v>
      </c>
      <c r="T2490" s="0" t="s">
        <v>3604</v>
      </c>
      <c r="U2490" s="0" t="s">
        <v>3605</v>
      </c>
      <c r="V2490" s="0" t="s">
        <v>3606</v>
      </c>
      <c r="W2490" s="0" t="s">
        <v>3607</v>
      </c>
      <c r="X2490" s="0" t="s">
        <v>3608</v>
      </c>
      <c r="Y2490" s="0" t="s">
        <v>3605</v>
      </c>
      <c r="Z2490" s="0" t="s">
        <v>7689</v>
      </c>
      <c r="AA2490" s="0" t="s">
        <v>6108</v>
      </c>
      <c r="AB2490" s="0" t="s">
        <v>7690</v>
      </c>
      <c r="AC2490" s="0" t="s">
        <v>61</v>
      </c>
      <c r="AD2490" s="0" t="s">
        <v>19</v>
      </c>
      <c r="AE2490" s="0" t="s">
        <v>19</v>
      </c>
      <c r="AF2490" s="0" t="s">
        <v>7652</v>
      </c>
      <c r="AG2490" s="0" t="s">
        <v>7691</v>
      </c>
      <c r="AH2490" s="0" t="s">
        <v>22</v>
      </c>
      <c r="AI2490" s="0" t="s">
        <v>22</v>
      </c>
      <c r="AJ2490" s="0" t="s">
        <v>22</v>
      </c>
      <c r="AK2490" s="0" t="s">
        <v>22</v>
      </c>
    </row>
    <row customHeight="1" ht="11.25">
      <c r="A2491" s="0" t="s">
        <v>22</v>
      </c>
      <c r="B2491" s="0" t="s">
        <v>48</v>
      </c>
      <c r="C2491" s="0" t="s">
        <v>50</v>
      </c>
      <c r="D2491" s="0" t="s">
        <v>22</v>
      </c>
      <c r="E2491" s="0" t="s">
        <v>7693</v>
      </c>
      <c r="F2491" s="0" t="s">
        <v>1269</v>
      </c>
      <c r="G2491" s="0" t="s">
        <v>1548</v>
      </c>
      <c r="H2491" s="0" t="s">
        <v>1548</v>
      </c>
      <c r="I2491" s="0" t="s">
        <v>1549</v>
      </c>
      <c r="J2491" s="0" t="s">
        <v>6958</v>
      </c>
      <c r="K2491" s="0" t="s">
        <v>6959</v>
      </c>
      <c r="L2491" s="0" t="s">
        <v>7694</v>
      </c>
      <c r="M2491" s="0" t="s">
        <v>1261</v>
      </c>
      <c r="N2491" s="0" t="s">
        <v>98</v>
      </c>
      <c r="O2491" s="0" t="s">
        <v>1548</v>
      </c>
      <c r="P2491" s="0" t="s">
        <v>1548</v>
      </c>
      <c r="Q2491" s="0" t="s">
        <v>1549</v>
      </c>
      <c r="R2491" s="0" t="s">
        <v>6958</v>
      </c>
      <c r="S2491" s="0" t="s">
        <v>6959</v>
      </c>
      <c r="T2491" s="0" t="s">
        <v>3604</v>
      </c>
      <c r="U2491" s="0" t="s">
        <v>3605</v>
      </c>
      <c r="V2491" s="0" t="s">
        <v>3606</v>
      </c>
      <c r="W2491" s="0" t="s">
        <v>3607</v>
      </c>
      <c r="X2491" s="0" t="s">
        <v>3608</v>
      </c>
      <c r="Y2491" s="0" t="s">
        <v>3605</v>
      </c>
      <c r="Z2491" s="0" t="s">
        <v>7695</v>
      </c>
      <c r="AA2491" s="0" t="s">
        <v>7696</v>
      </c>
      <c r="AB2491" s="0" t="s">
        <v>7697</v>
      </c>
      <c r="AC2491" s="0" t="s">
        <v>61</v>
      </c>
      <c r="AD2491" s="0" t="s">
        <v>19</v>
      </c>
      <c r="AE2491" s="0" t="s">
        <v>19</v>
      </c>
      <c r="AF2491" s="0" t="s">
        <v>7698</v>
      </c>
      <c r="AG2491" s="0" t="s">
        <v>7699</v>
      </c>
      <c r="AH2491" s="0" t="s">
        <v>22</v>
      </c>
      <c r="AI2491" s="0" t="s">
        <v>22</v>
      </c>
      <c r="AJ2491" s="0" t="s">
        <v>22</v>
      </c>
      <c r="AK2491" s="0" t="s">
        <v>22</v>
      </c>
    </row>
    <row customHeight="1" ht="11.25">
      <c r="A2492" s="0" t="s">
        <v>22</v>
      </c>
      <c r="B2492" s="0" t="s">
        <v>48</v>
      </c>
      <c r="C2492" s="0" t="s">
        <v>50</v>
      </c>
      <c r="D2492" s="0" t="s">
        <v>22</v>
      </c>
      <c r="E2492" s="0" t="s">
        <v>7693</v>
      </c>
      <c r="F2492" s="0" t="s">
        <v>1269</v>
      </c>
      <c r="G2492" s="0" t="s">
        <v>142</v>
      </c>
      <c r="H2492" s="0" t="s">
        <v>142</v>
      </c>
      <c r="I2492" s="0" t="s">
        <v>143</v>
      </c>
      <c r="J2492" s="0" t="s">
        <v>6958</v>
      </c>
      <c r="K2492" s="0" t="s">
        <v>6988</v>
      </c>
      <c r="L2492" s="0" t="s">
        <v>7694</v>
      </c>
      <c r="M2492" s="0" t="s">
        <v>1261</v>
      </c>
      <c r="N2492" s="0" t="s">
        <v>98</v>
      </c>
      <c r="O2492" s="0" t="s">
        <v>142</v>
      </c>
      <c r="P2492" s="0" t="s">
        <v>142</v>
      </c>
      <c r="Q2492" s="0" t="s">
        <v>143</v>
      </c>
      <c r="R2492" s="0" t="s">
        <v>6958</v>
      </c>
      <c r="S2492" s="0" t="s">
        <v>6988</v>
      </c>
      <c r="T2492" s="0" t="s">
        <v>3604</v>
      </c>
      <c r="U2492" s="0" t="s">
        <v>3605</v>
      </c>
      <c r="V2492" s="0" t="s">
        <v>3606</v>
      </c>
      <c r="W2492" s="0" t="s">
        <v>3607</v>
      </c>
      <c r="X2492" s="0" t="s">
        <v>3608</v>
      </c>
      <c r="Y2492" s="0" t="s">
        <v>3605</v>
      </c>
      <c r="Z2492" s="0" t="s">
        <v>7695</v>
      </c>
      <c r="AA2492" s="0" t="s">
        <v>7696</v>
      </c>
      <c r="AB2492" s="0" t="s">
        <v>7697</v>
      </c>
      <c r="AC2492" s="0" t="s">
        <v>61</v>
      </c>
      <c r="AD2492" s="0" t="s">
        <v>19</v>
      </c>
      <c r="AE2492" s="0" t="s">
        <v>19</v>
      </c>
      <c r="AF2492" s="0" t="s">
        <v>7698</v>
      </c>
      <c r="AG2492" s="0" t="s">
        <v>7699</v>
      </c>
      <c r="AH2492" s="0" t="s">
        <v>22</v>
      </c>
      <c r="AI2492" s="0" t="s">
        <v>22</v>
      </c>
      <c r="AJ2492" s="0" t="s">
        <v>22</v>
      </c>
      <c r="AK2492" s="0" t="s">
        <v>22</v>
      </c>
    </row>
    <row customHeight="1" ht="11.25">
      <c r="A2493" s="0" t="s">
        <v>22</v>
      </c>
      <c r="B2493" s="0" t="s">
        <v>48</v>
      </c>
      <c r="C2493" s="0" t="s">
        <v>50</v>
      </c>
      <c r="D2493" s="0" t="s">
        <v>22</v>
      </c>
      <c r="E2493" s="0" t="s">
        <v>7700</v>
      </c>
      <c r="F2493" s="0" t="s">
        <v>1269</v>
      </c>
      <c r="G2493" s="0" t="s">
        <v>1548</v>
      </c>
      <c r="H2493" s="0" t="s">
        <v>1548</v>
      </c>
      <c r="I2493" s="0" t="s">
        <v>1549</v>
      </c>
      <c r="J2493" s="0" t="s">
        <v>7005</v>
      </c>
      <c r="K2493" s="0" t="s">
        <v>7006</v>
      </c>
      <c r="L2493" s="0" t="s">
        <v>7701</v>
      </c>
      <c r="M2493" s="0" t="s">
        <v>1261</v>
      </c>
      <c r="N2493" s="0" t="s">
        <v>98</v>
      </c>
      <c r="O2493" s="0" t="s">
        <v>1548</v>
      </c>
      <c r="P2493" s="0" t="s">
        <v>1548</v>
      </c>
      <c r="Q2493" s="0" t="s">
        <v>1549</v>
      </c>
      <c r="R2493" s="0" t="s">
        <v>7005</v>
      </c>
      <c r="S2493" s="0" t="s">
        <v>7006</v>
      </c>
      <c r="T2493" s="0" t="s">
        <v>3604</v>
      </c>
      <c r="U2493" s="0" t="s">
        <v>3605</v>
      </c>
      <c r="V2493" s="0" t="s">
        <v>3606</v>
      </c>
      <c r="W2493" s="0" t="s">
        <v>3607</v>
      </c>
      <c r="X2493" s="0" t="s">
        <v>3608</v>
      </c>
      <c r="Y2493" s="0" t="s">
        <v>3605</v>
      </c>
      <c r="Z2493" s="0" t="s">
        <v>7702</v>
      </c>
      <c r="AA2493" s="0" t="s">
        <v>3659</v>
      </c>
      <c r="AB2493" s="0" t="s">
        <v>7703</v>
      </c>
      <c r="AC2493" s="0" t="s">
        <v>61</v>
      </c>
      <c r="AD2493" s="0" t="s">
        <v>19</v>
      </c>
      <c r="AE2493" s="0" t="s">
        <v>19</v>
      </c>
      <c r="AF2493" s="0" t="s">
        <v>7704</v>
      </c>
      <c r="AG2493" s="0" t="s">
        <v>5505</v>
      </c>
      <c r="AH2493" s="0" t="s">
        <v>22</v>
      </c>
      <c r="AI2493" s="0" t="s">
        <v>22</v>
      </c>
      <c r="AJ2493" s="0" t="s">
        <v>22</v>
      </c>
      <c r="AK2493" s="0" t="s">
        <v>22</v>
      </c>
    </row>
    <row customHeight="1" ht="11.25">
      <c r="A2494" s="0" t="s">
        <v>22</v>
      </c>
      <c r="B2494" s="0" t="s">
        <v>48</v>
      </c>
      <c r="C2494" s="0" t="s">
        <v>50</v>
      </c>
      <c r="D2494" s="0" t="s">
        <v>22</v>
      </c>
      <c r="E2494" s="0" t="s">
        <v>7700</v>
      </c>
      <c r="F2494" s="0" t="s">
        <v>1269</v>
      </c>
      <c r="G2494" s="0" t="s">
        <v>142</v>
      </c>
      <c r="H2494" s="0" t="s">
        <v>142</v>
      </c>
      <c r="I2494" s="0" t="s">
        <v>143</v>
      </c>
      <c r="J2494" s="0" t="s">
        <v>7005</v>
      </c>
      <c r="K2494" s="0" t="s">
        <v>7016</v>
      </c>
      <c r="L2494" s="0" t="s">
        <v>7701</v>
      </c>
      <c r="M2494" s="0" t="s">
        <v>1261</v>
      </c>
      <c r="N2494" s="0" t="s">
        <v>98</v>
      </c>
      <c r="O2494" s="0" t="s">
        <v>142</v>
      </c>
      <c r="P2494" s="0" t="s">
        <v>142</v>
      </c>
      <c r="Q2494" s="0" t="s">
        <v>143</v>
      </c>
      <c r="R2494" s="0" t="s">
        <v>7005</v>
      </c>
      <c r="S2494" s="0" t="s">
        <v>7016</v>
      </c>
      <c r="T2494" s="0" t="s">
        <v>3604</v>
      </c>
      <c r="U2494" s="0" t="s">
        <v>3605</v>
      </c>
      <c r="V2494" s="0" t="s">
        <v>3606</v>
      </c>
      <c r="W2494" s="0" t="s">
        <v>3607</v>
      </c>
      <c r="X2494" s="0" t="s">
        <v>3608</v>
      </c>
      <c r="Y2494" s="0" t="s">
        <v>3605</v>
      </c>
      <c r="Z2494" s="0" t="s">
        <v>7702</v>
      </c>
      <c r="AA2494" s="0" t="s">
        <v>3659</v>
      </c>
      <c r="AB2494" s="0" t="s">
        <v>7703</v>
      </c>
      <c r="AC2494" s="0" t="s">
        <v>61</v>
      </c>
      <c r="AD2494" s="0" t="s">
        <v>19</v>
      </c>
      <c r="AE2494" s="0" t="s">
        <v>19</v>
      </c>
      <c r="AF2494" s="0" t="s">
        <v>7704</v>
      </c>
      <c r="AG2494" s="0" t="s">
        <v>5505</v>
      </c>
      <c r="AH2494" s="0" t="s">
        <v>22</v>
      </c>
      <c r="AI2494" s="0" t="s">
        <v>22</v>
      </c>
      <c r="AJ2494" s="0" t="s">
        <v>22</v>
      </c>
      <c r="AK2494" s="0" t="s">
        <v>22</v>
      </c>
    </row>
    <row customHeight="1" ht="11.25">
      <c r="A2495" s="0" t="s">
        <v>22</v>
      </c>
      <c r="B2495" s="0" t="s">
        <v>48</v>
      </c>
      <c r="C2495" s="0" t="s">
        <v>50</v>
      </c>
      <c r="D2495" s="0" t="s">
        <v>22</v>
      </c>
      <c r="E2495" s="0" t="s">
        <v>7705</v>
      </c>
      <c r="F2495" s="0" t="s">
        <v>1269</v>
      </c>
      <c r="G2495" s="0" t="s">
        <v>1548</v>
      </c>
      <c r="H2495" s="0" t="s">
        <v>1548</v>
      </c>
      <c r="I2495" s="0" t="s">
        <v>1549</v>
      </c>
      <c r="J2495" s="0" t="s">
        <v>6853</v>
      </c>
      <c r="K2495" s="0" t="s">
        <v>6854</v>
      </c>
      <c r="L2495" s="0" t="s">
        <v>7706</v>
      </c>
      <c r="M2495" s="0" t="s">
        <v>1261</v>
      </c>
      <c r="N2495" s="0" t="s">
        <v>98</v>
      </c>
      <c r="O2495" s="0" t="s">
        <v>1548</v>
      </c>
      <c r="P2495" s="0" t="s">
        <v>1548</v>
      </c>
      <c r="Q2495" s="0" t="s">
        <v>1549</v>
      </c>
      <c r="R2495" s="0" t="s">
        <v>6853</v>
      </c>
      <c r="S2495" s="0" t="s">
        <v>6854</v>
      </c>
      <c r="T2495" s="0" t="s">
        <v>3604</v>
      </c>
      <c r="U2495" s="0" t="s">
        <v>3605</v>
      </c>
      <c r="V2495" s="0" t="s">
        <v>3606</v>
      </c>
      <c r="W2495" s="0" t="s">
        <v>3607</v>
      </c>
      <c r="X2495" s="0" t="s">
        <v>3608</v>
      </c>
      <c r="Y2495" s="0" t="s">
        <v>3605</v>
      </c>
      <c r="Z2495" s="0" t="s">
        <v>7707</v>
      </c>
      <c r="AA2495" s="0" t="s">
        <v>7708</v>
      </c>
      <c r="AB2495" s="0" t="s">
        <v>7709</v>
      </c>
      <c r="AC2495" s="0" t="s">
        <v>61</v>
      </c>
      <c r="AD2495" s="0" t="s">
        <v>19</v>
      </c>
      <c r="AE2495" s="0" t="s">
        <v>19</v>
      </c>
      <c r="AF2495" s="0" t="s">
        <v>7710</v>
      </c>
      <c r="AG2495" s="0" t="s">
        <v>2249</v>
      </c>
      <c r="AH2495" s="0" t="s">
        <v>22</v>
      </c>
      <c r="AI2495" s="0" t="s">
        <v>22</v>
      </c>
      <c r="AJ2495" s="0" t="s">
        <v>22</v>
      </c>
      <c r="AK2495" s="0" t="s">
        <v>22</v>
      </c>
    </row>
    <row customHeight="1" ht="11.25">
      <c r="A2496" s="0" t="s">
        <v>22</v>
      </c>
      <c r="B2496" s="0" t="s">
        <v>48</v>
      </c>
      <c r="C2496" s="0" t="s">
        <v>50</v>
      </c>
      <c r="D2496" s="0" t="s">
        <v>22</v>
      </c>
      <c r="E2496" s="0" t="s">
        <v>7705</v>
      </c>
      <c r="F2496" s="0" t="s">
        <v>1269</v>
      </c>
      <c r="G2496" s="0" t="s">
        <v>142</v>
      </c>
      <c r="H2496" s="0" t="s">
        <v>142</v>
      </c>
      <c r="I2496" s="0" t="s">
        <v>143</v>
      </c>
      <c r="J2496" s="0" t="s">
        <v>6853</v>
      </c>
      <c r="K2496" s="0" t="s">
        <v>6866</v>
      </c>
      <c r="L2496" s="0" t="s">
        <v>7706</v>
      </c>
      <c r="M2496" s="0" t="s">
        <v>1261</v>
      </c>
      <c r="N2496" s="0" t="s">
        <v>98</v>
      </c>
      <c r="O2496" s="0" t="s">
        <v>142</v>
      </c>
      <c r="P2496" s="0" t="s">
        <v>142</v>
      </c>
      <c r="Q2496" s="0" t="s">
        <v>143</v>
      </c>
      <c r="R2496" s="0" t="s">
        <v>6853</v>
      </c>
      <c r="S2496" s="0" t="s">
        <v>6866</v>
      </c>
      <c r="T2496" s="0" t="s">
        <v>3604</v>
      </c>
      <c r="U2496" s="0" t="s">
        <v>3605</v>
      </c>
      <c r="V2496" s="0" t="s">
        <v>3606</v>
      </c>
      <c r="W2496" s="0" t="s">
        <v>3607</v>
      </c>
      <c r="X2496" s="0" t="s">
        <v>3608</v>
      </c>
      <c r="Y2496" s="0" t="s">
        <v>3605</v>
      </c>
      <c r="Z2496" s="0" t="s">
        <v>7707</v>
      </c>
      <c r="AA2496" s="0" t="s">
        <v>7708</v>
      </c>
      <c r="AB2496" s="0" t="s">
        <v>7709</v>
      </c>
      <c r="AC2496" s="0" t="s">
        <v>61</v>
      </c>
      <c r="AD2496" s="0" t="s">
        <v>19</v>
      </c>
      <c r="AE2496" s="0" t="s">
        <v>19</v>
      </c>
      <c r="AF2496" s="0" t="s">
        <v>7710</v>
      </c>
      <c r="AG2496" s="0" t="s">
        <v>2249</v>
      </c>
      <c r="AH2496" s="0" t="s">
        <v>22</v>
      </c>
      <c r="AI2496" s="0" t="s">
        <v>22</v>
      </c>
      <c r="AJ2496" s="0" t="s">
        <v>22</v>
      </c>
      <c r="AK2496" s="0" t="s">
        <v>22</v>
      </c>
    </row>
    <row customHeight="1" ht="11.25">
      <c r="A2497" s="0" t="s">
        <v>22</v>
      </c>
      <c r="B2497" s="0" t="s">
        <v>48</v>
      </c>
      <c r="C2497" s="0" t="s">
        <v>50</v>
      </c>
      <c r="D2497" s="0" t="s">
        <v>22</v>
      </c>
      <c r="E2497" s="0" t="s">
        <v>7711</v>
      </c>
      <c r="F2497" s="0" t="s">
        <v>1269</v>
      </c>
      <c r="G2497" s="0" t="s">
        <v>1548</v>
      </c>
      <c r="H2497" s="0" t="s">
        <v>1548</v>
      </c>
      <c r="I2497" s="0" t="s">
        <v>1549</v>
      </c>
      <c r="J2497" s="0" t="s">
        <v>6843</v>
      </c>
      <c r="K2497" s="0" t="s">
        <v>6844</v>
      </c>
      <c r="L2497" s="0" t="s">
        <v>6845</v>
      </c>
      <c r="M2497" s="0" t="s">
        <v>1261</v>
      </c>
      <c r="N2497" s="0" t="s">
        <v>98</v>
      </c>
      <c r="O2497" s="0" t="s">
        <v>1548</v>
      </c>
      <c r="P2497" s="0" t="s">
        <v>1548</v>
      </c>
      <c r="Q2497" s="0" t="s">
        <v>1549</v>
      </c>
      <c r="R2497" s="0" t="s">
        <v>6843</v>
      </c>
      <c r="S2497" s="0" t="s">
        <v>6844</v>
      </c>
      <c r="T2497" s="0" t="s">
        <v>3604</v>
      </c>
      <c r="U2497" s="0" t="s">
        <v>3605</v>
      </c>
      <c r="V2497" s="0" t="s">
        <v>3606</v>
      </c>
      <c r="W2497" s="0" t="s">
        <v>3607</v>
      </c>
      <c r="X2497" s="0" t="s">
        <v>3608</v>
      </c>
      <c r="Y2497" s="0" t="s">
        <v>3605</v>
      </c>
      <c r="Z2497" s="0" t="s">
        <v>7712</v>
      </c>
      <c r="AA2497" s="0" t="s">
        <v>3850</v>
      </c>
      <c r="AB2497" s="0" t="s">
        <v>7713</v>
      </c>
      <c r="AC2497" s="0" t="s">
        <v>61</v>
      </c>
      <c r="AD2497" s="0" t="s">
        <v>19</v>
      </c>
      <c r="AE2497" s="0" t="s">
        <v>19</v>
      </c>
      <c r="AF2497" s="0" t="s">
        <v>6848</v>
      </c>
      <c r="AG2497" s="0" t="s">
        <v>2252</v>
      </c>
      <c r="AH2497" s="0" t="s">
        <v>22</v>
      </c>
      <c r="AI2497" s="0" t="s">
        <v>22</v>
      </c>
      <c r="AJ2497" s="0" t="s">
        <v>22</v>
      </c>
      <c r="AK2497" s="0" t="s">
        <v>22</v>
      </c>
    </row>
    <row customHeight="1" ht="11.25">
      <c r="A2498" s="0" t="s">
        <v>22</v>
      </c>
      <c r="B2498" s="0" t="s">
        <v>48</v>
      </c>
      <c r="C2498" s="0" t="s">
        <v>50</v>
      </c>
      <c r="D2498" s="0" t="s">
        <v>22</v>
      </c>
      <c r="E2498" s="0" t="s">
        <v>7711</v>
      </c>
      <c r="F2498" s="0" t="s">
        <v>1269</v>
      </c>
      <c r="G2498" s="0" t="s">
        <v>142</v>
      </c>
      <c r="H2498" s="0" t="s">
        <v>142</v>
      </c>
      <c r="I2498" s="0" t="s">
        <v>143</v>
      </c>
      <c r="J2498" s="0" t="s">
        <v>6843</v>
      </c>
      <c r="K2498" s="0" t="s">
        <v>6863</v>
      </c>
      <c r="L2498" s="0" t="s">
        <v>6845</v>
      </c>
      <c r="M2498" s="0" t="s">
        <v>1261</v>
      </c>
      <c r="N2498" s="0" t="s">
        <v>98</v>
      </c>
      <c r="O2498" s="0" t="s">
        <v>142</v>
      </c>
      <c r="P2498" s="0" t="s">
        <v>142</v>
      </c>
      <c r="Q2498" s="0" t="s">
        <v>143</v>
      </c>
      <c r="R2498" s="0" t="s">
        <v>6843</v>
      </c>
      <c r="S2498" s="0" t="s">
        <v>6863</v>
      </c>
      <c r="T2498" s="0" t="s">
        <v>3604</v>
      </c>
      <c r="U2498" s="0" t="s">
        <v>3605</v>
      </c>
      <c r="V2498" s="0" t="s">
        <v>3606</v>
      </c>
      <c r="W2498" s="0" t="s">
        <v>3607</v>
      </c>
      <c r="X2498" s="0" t="s">
        <v>3608</v>
      </c>
      <c r="Y2498" s="0" t="s">
        <v>3605</v>
      </c>
      <c r="Z2498" s="0" t="s">
        <v>7712</v>
      </c>
      <c r="AA2498" s="0" t="s">
        <v>3850</v>
      </c>
      <c r="AB2498" s="0" t="s">
        <v>7713</v>
      </c>
      <c r="AC2498" s="0" t="s">
        <v>61</v>
      </c>
      <c r="AD2498" s="0" t="s">
        <v>19</v>
      </c>
      <c r="AE2498" s="0" t="s">
        <v>19</v>
      </c>
      <c r="AF2498" s="0" t="s">
        <v>6848</v>
      </c>
      <c r="AG2498" s="0" t="s">
        <v>2252</v>
      </c>
      <c r="AH2498" s="0" t="s">
        <v>22</v>
      </c>
      <c r="AI2498" s="0" t="s">
        <v>22</v>
      </c>
      <c r="AJ2498" s="0" t="s">
        <v>22</v>
      </c>
      <c r="AK2498" s="0" t="s">
        <v>22</v>
      </c>
    </row>
    <row customHeight="1" ht="11.25">
      <c r="A2499" s="0" t="s">
        <v>22</v>
      </c>
      <c r="B2499" s="0" t="s">
        <v>48</v>
      </c>
      <c r="C2499" s="0" t="s">
        <v>50</v>
      </c>
      <c r="D2499" s="0" t="s">
        <v>22</v>
      </c>
      <c r="E2499" s="0" t="s">
        <v>7714</v>
      </c>
      <c r="F2499" s="0" t="s">
        <v>1269</v>
      </c>
      <c r="G2499" s="0" t="s">
        <v>1548</v>
      </c>
      <c r="H2499" s="0" t="s">
        <v>1548</v>
      </c>
      <c r="I2499" s="0" t="s">
        <v>1549</v>
      </c>
      <c r="J2499" s="0" t="s">
        <v>6900</v>
      </c>
      <c r="K2499" s="0" t="s">
        <v>6901</v>
      </c>
      <c r="L2499" s="0" t="s">
        <v>6902</v>
      </c>
      <c r="M2499" s="0" t="s">
        <v>1261</v>
      </c>
      <c r="N2499" s="0" t="s">
        <v>98</v>
      </c>
      <c r="O2499" s="0" t="s">
        <v>1548</v>
      </c>
      <c r="P2499" s="0" t="s">
        <v>1548</v>
      </c>
      <c r="Q2499" s="0" t="s">
        <v>1549</v>
      </c>
      <c r="R2499" s="0" t="s">
        <v>6900</v>
      </c>
      <c r="S2499" s="0" t="s">
        <v>6901</v>
      </c>
      <c r="T2499" s="0" t="s">
        <v>3604</v>
      </c>
      <c r="U2499" s="0" t="s">
        <v>3605</v>
      </c>
      <c r="V2499" s="0" t="s">
        <v>3606</v>
      </c>
      <c r="W2499" s="0" t="s">
        <v>3607</v>
      </c>
      <c r="X2499" s="0" t="s">
        <v>3608</v>
      </c>
      <c r="Y2499" s="0" t="s">
        <v>3605</v>
      </c>
      <c r="Z2499" s="0" t="s">
        <v>7715</v>
      </c>
      <c r="AA2499" s="0" t="s">
        <v>4002</v>
      </c>
      <c r="AB2499" s="0" t="s">
        <v>7716</v>
      </c>
      <c r="AC2499" s="0" t="s">
        <v>61</v>
      </c>
      <c r="AD2499" s="0" t="s">
        <v>19</v>
      </c>
      <c r="AE2499" s="0" t="s">
        <v>19</v>
      </c>
      <c r="AF2499" s="0" t="s">
        <v>7257</v>
      </c>
      <c r="AG2499" s="0" t="s">
        <v>529</v>
      </c>
      <c r="AH2499" s="0" t="s">
        <v>22</v>
      </c>
      <c r="AI2499" s="0" t="s">
        <v>22</v>
      </c>
      <c r="AJ2499" s="0" t="s">
        <v>22</v>
      </c>
      <c r="AK2499" s="0" t="s">
        <v>22</v>
      </c>
    </row>
    <row customHeight="1" ht="11.25">
      <c r="A2500" s="0" t="s">
        <v>22</v>
      </c>
      <c r="B2500" s="0" t="s">
        <v>48</v>
      </c>
      <c r="C2500" s="0" t="s">
        <v>50</v>
      </c>
      <c r="D2500" s="0" t="s">
        <v>22</v>
      </c>
      <c r="E2500" s="0" t="s">
        <v>7714</v>
      </c>
      <c r="F2500" s="0" t="s">
        <v>1269</v>
      </c>
      <c r="G2500" s="0" t="s">
        <v>142</v>
      </c>
      <c r="H2500" s="0" t="s">
        <v>142</v>
      </c>
      <c r="I2500" s="0" t="s">
        <v>143</v>
      </c>
      <c r="J2500" s="0" t="s">
        <v>6900</v>
      </c>
      <c r="K2500" s="0" t="s">
        <v>6909</v>
      </c>
      <c r="L2500" s="0" t="s">
        <v>6902</v>
      </c>
      <c r="M2500" s="0" t="s">
        <v>1261</v>
      </c>
      <c r="N2500" s="0" t="s">
        <v>98</v>
      </c>
      <c r="O2500" s="0" t="s">
        <v>142</v>
      </c>
      <c r="P2500" s="0" t="s">
        <v>142</v>
      </c>
      <c r="Q2500" s="0" t="s">
        <v>143</v>
      </c>
      <c r="R2500" s="0" t="s">
        <v>6900</v>
      </c>
      <c r="S2500" s="0" t="s">
        <v>6909</v>
      </c>
      <c r="T2500" s="0" t="s">
        <v>3604</v>
      </c>
      <c r="U2500" s="0" t="s">
        <v>3605</v>
      </c>
      <c r="V2500" s="0" t="s">
        <v>3606</v>
      </c>
      <c r="W2500" s="0" t="s">
        <v>3607</v>
      </c>
      <c r="X2500" s="0" t="s">
        <v>3608</v>
      </c>
      <c r="Y2500" s="0" t="s">
        <v>3605</v>
      </c>
      <c r="Z2500" s="0" t="s">
        <v>7715</v>
      </c>
      <c r="AA2500" s="0" t="s">
        <v>4002</v>
      </c>
      <c r="AB2500" s="0" t="s">
        <v>7716</v>
      </c>
      <c r="AC2500" s="0" t="s">
        <v>61</v>
      </c>
      <c r="AD2500" s="0" t="s">
        <v>19</v>
      </c>
      <c r="AE2500" s="0" t="s">
        <v>19</v>
      </c>
      <c r="AF2500" s="0" t="s">
        <v>7257</v>
      </c>
      <c r="AG2500" s="0" t="s">
        <v>529</v>
      </c>
      <c r="AH2500" s="0" t="s">
        <v>22</v>
      </c>
      <c r="AI2500" s="0" t="s">
        <v>22</v>
      </c>
      <c r="AJ2500" s="0" t="s">
        <v>22</v>
      </c>
      <c r="AK2500" s="0" t="s">
        <v>22</v>
      </c>
    </row>
    <row customHeight="1" ht="11.25">
      <c r="A2501" s="0" t="s">
        <v>22</v>
      </c>
      <c r="B2501" s="0" t="s">
        <v>48</v>
      </c>
      <c r="C2501" s="0" t="s">
        <v>50</v>
      </c>
      <c r="D2501" s="0" t="s">
        <v>22</v>
      </c>
      <c r="E2501" s="0" t="s">
        <v>7717</v>
      </c>
      <c r="F2501" s="0" t="s">
        <v>1269</v>
      </c>
      <c r="G2501" s="0" t="s">
        <v>1548</v>
      </c>
      <c r="H2501" s="0" t="s">
        <v>1548</v>
      </c>
      <c r="I2501" s="0" t="s">
        <v>1549</v>
      </c>
      <c r="J2501" s="0" t="s">
        <v>6916</v>
      </c>
      <c r="K2501" s="0" t="s">
        <v>6917</v>
      </c>
      <c r="L2501" s="0" t="s">
        <v>7718</v>
      </c>
      <c r="M2501" s="0" t="s">
        <v>1261</v>
      </c>
      <c r="N2501" s="0" t="s">
        <v>98</v>
      </c>
      <c r="O2501" s="0" t="s">
        <v>1548</v>
      </c>
      <c r="P2501" s="0" t="s">
        <v>1548</v>
      </c>
      <c r="Q2501" s="0" t="s">
        <v>1549</v>
      </c>
      <c r="R2501" s="0" t="s">
        <v>6916</v>
      </c>
      <c r="S2501" s="0" t="s">
        <v>6917</v>
      </c>
      <c r="T2501" s="0" t="s">
        <v>3604</v>
      </c>
      <c r="U2501" s="0" t="s">
        <v>3605</v>
      </c>
      <c r="V2501" s="0" t="s">
        <v>3606</v>
      </c>
      <c r="W2501" s="0" t="s">
        <v>3607</v>
      </c>
      <c r="X2501" s="0" t="s">
        <v>3608</v>
      </c>
      <c r="Y2501" s="0" t="s">
        <v>3605</v>
      </c>
      <c r="Z2501" s="0" t="s">
        <v>7719</v>
      </c>
      <c r="AA2501" s="0" t="s">
        <v>5423</v>
      </c>
      <c r="AB2501" s="0" t="s">
        <v>7720</v>
      </c>
      <c r="AC2501" s="0" t="s">
        <v>61</v>
      </c>
      <c r="AD2501" s="0" t="s">
        <v>19</v>
      </c>
      <c r="AE2501" s="0" t="s">
        <v>19</v>
      </c>
      <c r="AF2501" s="0" t="s">
        <v>7721</v>
      </c>
      <c r="AG2501" s="0" t="s">
        <v>529</v>
      </c>
      <c r="AH2501" s="0" t="s">
        <v>22</v>
      </c>
      <c r="AI2501" s="0" t="s">
        <v>22</v>
      </c>
      <c r="AJ2501" s="0" t="s">
        <v>22</v>
      </c>
      <c r="AK2501" s="0" t="s">
        <v>22</v>
      </c>
    </row>
    <row customHeight="1" ht="11.25">
      <c r="A2502" s="0" t="s">
        <v>22</v>
      </c>
      <c r="B2502" s="0" t="s">
        <v>48</v>
      </c>
      <c r="C2502" s="0" t="s">
        <v>50</v>
      </c>
      <c r="D2502" s="0" t="s">
        <v>22</v>
      </c>
      <c r="E2502" s="0" t="s">
        <v>7717</v>
      </c>
      <c r="F2502" s="0" t="s">
        <v>1269</v>
      </c>
      <c r="G2502" s="0" t="s">
        <v>142</v>
      </c>
      <c r="H2502" s="0" t="s">
        <v>142</v>
      </c>
      <c r="I2502" s="0" t="s">
        <v>143</v>
      </c>
      <c r="J2502" s="0" t="s">
        <v>6916</v>
      </c>
      <c r="K2502" s="0" t="s">
        <v>6918</v>
      </c>
      <c r="L2502" s="0" t="s">
        <v>7718</v>
      </c>
      <c r="M2502" s="0" t="s">
        <v>1261</v>
      </c>
      <c r="N2502" s="0" t="s">
        <v>98</v>
      </c>
      <c r="O2502" s="0" t="s">
        <v>142</v>
      </c>
      <c r="P2502" s="0" t="s">
        <v>142</v>
      </c>
      <c r="Q2502" s="0" t="s">
        <v>143</v>
      </c>
      <c r="R2502" s="0" t="s">
        <v>6916</v>
      </c>
      <c r="S2502" s="0" t="s">
        <v>6918</v>
      </c>
      <c r="T2502" s="0" t="s">
        <v>3604</v>
      </c>
      <c r="U2502" s="0" t="s">
        <v>3605</v>
      </c>
      <c r="V2502" s="0" t="s">
        <v>3606</v>
      </c>
      <c r="W2502" s="0" t="s">
        <v>3607</v>
      </c>
      <c r="X2502" s="0" t="s">
        <v>3608</v>
      </c>
      <c r="Y2502" s="0" t="s">
        <v>3605</v>
      </c>
      <c r="Z2502" s="0" t="s">
        <v>7719</v>
      </c>
      <c r="AA2502" s="0" t="s">
        <v>5423</v>
      </c>
      <c r="AB2502" s="0" t="s">
        <v>7720</v>
      </c>
      <c r="AC2502" s="0" t="s">
        <v>61</v>
      </c>
      <c r="AD2502" s="0" t="s">
        <v>19</v>
      </c>
      <c r="AE2502" s="0" t="s">
        <v>19</v>
      </c>
      <c r="AF2502" s="0" t="s">
        <v>7721</v>
      </c>
      <c r="AG2502" s="0" t="s">
        <v>529</v>
      </c>
      <c r="AH2502" s="0" t="s">
        <v>22</v>
      </c>
      <c r="AI2502" s="0" t="s">
        <v>22</v>
      </c>
      <c r="AJ2502" s="0" t="s">
        <v>22</v>
      </c>
      <c r="AK2502" s="0" t="s">
        <v>22</v>
      </c>
    </row>
    <row customHeight="1" ht="11.25">
      <c r="A2503" s="0" t="s">
        <v>22</v>
      </c>
      <c r="B2503" s="0" t="s">
        <v>48</v>
      </c>
      <c r="C2503" s="0" t="s">
        <v>50</v>
      </c>
      <c r="D2503" s="0" t="s">
        <v>22</v>
      </c>
      <c r="E2503" s="0" t="s">
        <v>7722</v>
      </c>
      <c r="F2503" s="0" t="s">
        <v>1269</v>
      </c>
      <c r="G2503" s="0" t="s">
        <v>105</v>
      </c>
      <c r="H2503" s="0" t="s">
        <v>105</v>
      </c>
      <c r="I2503" s="0" t="s">
        <v>106</v>
      </c>
      <c r="J2503" s="0" t="s">
        <v>6806</v>
      </c>
      <c r="K2503" s="0" t="s">
        <v>6807</v>
      </c>
      <c r="L2503" s="0" t="s">
        <v>7723</v>
      </c>
      <c r="M2503" s="0" t="s">
        <v>1261</v>
      </c>
      <c r="N2503" s="0" t="s">
        <v>98</v>
      </c>
      <c r="O2503" s="0" t="s">
        <v>105</v>
      </c>
      <c r="P2503" s="0" t="s">
        <v>105</v>
      </c>
      <c r="Q2503" s="0" t="s">
        <v>106</v>
      </c>
      <c r="R2503" s="0" t="s">
        <v>6806</v>
      </c>
      <c r="S2503" s="0" t="s">
        <v>6807</v>
      </c>
      <c r="T2503" s="0" t="s">
        <v>3604</v>
      </c>
      <c r="U2503" s="0" t="s">
        <v>3605</v>
      </c>
      <c r="V2503" s="0" t="s">
        <v>3606</v>
      </c>
      <c r="W2503" s="0" t="s">
        <v>3607</v>
      </c>
      <c r="X2503" s="0" t="s">
        <v>3608</v>
      </c>
      <c r="Y2503" s="0" t="s">
        <v>3605</v>
      </c>
      <c r="Z2503" s="0" t="s">
        <v>7724</v>
      </c>
      <c r="AA2503" s="0" t="s">
        <v>7509</v>
      </c>
      <c r="AB2503" s="0" t="s">
        <v>7725</v>
      </c>
      <c r="AC2503" s="0" t="s">
        <v>61</v>
      </c>
      <c r="AD2503" s="0" t="s">
        <v>19</v>
      </c>
      <c r="AE2503" s="0" t="s">
        <v>19</v>
      </c>
      <c r="AF2503" s="0" t="s">
        <v>7726</v>
      </c>
      <c r="AG2503" s="0" t="s">
        <v>6814</v>
      </c>
      <c r="AH2503" s="0" t="s">
        <v>22</v>
      </c>
      <c r="AI2503" s="0" t="s">
        <v>22</v>
      </c>
      <c r="AJ2503" s="0" t="s">
        <v>22</v>
      </c>
      <c r="AK2503" s="0" t="s">
        <v>22</v>
      </c>
    </row>
    <row customHeight="1" ht="11.25">
      <c r="A2504" s="0" t="s">
        <v>22</v>
      </c>
      <c r="B2504" s="0" t="s">
        <v>48</v>
      </c>
      <c r="C2504" s="0" t="s">
        <v>50</v>
      </c>
      <c r="D2504" s="0" t="s">
        <v>22</v>
      </c>
      <c r="E2504" s="0" t="s">
        <v>7722</v>
      </c>
      <c r="F2504" s="0" t="s">
        <v>1269</v>
      </c>
      <c r="G2504" s="0" t="s">
        <v>105</v>
      </c>
      <c r="H2504" s="0" t="s">
        <v>105</v>
      </c>
      <c r="I2504" s="0" t="s">
        <v>106</v>
      </c>
      <c r="J2504" s="0" t="s">
        <v>6806</v>
      </c>
      <c r="K2504" s="0" t="s">
        <v>6807</v>
      </c>
      <c r="L2504" s="0" t="s">
        <v>7723</v>
      </c>
      <c r="M2504" s="0" t="s">
        <v>1261</v>
      </c>
      <c r="N2504" s="0" t="s">
        <v>98</v>
      </c>
      <c r="O2504" s="0" t="s">
        <v>105</v>
      </c>
      <c r="P2504" s="0" t="s">
        <v>105</v>
      </c>
      <c r="Q2504" s="0" t="s">
        <v>106</v>
      </c>
      <c r="R2504" s="0" t="s">
        <v>6806</v>
      </c>
      <c r="S2504" s="0" t="s">
        <v>6807</v>
      </c>
      <c r="T2504" s="0" t="s">
        <v>3604</v>
      </c>
      <c r="U2504" s="0" t="s">
        <v>3605</v>
      </c>
      <c r="V2504" s="0" t="s">
        <v>3606</v>
      </c>
      <c r="W2504" s="0" t="s">
        <v>3607</v>
      </c>
      <c r="X2504" s="0" t="s">
        <v>3608</v>
      </c>
      <c r="Y2504" s="0" t="s">
        <v>3605</v>
      </c>
      <c r="Z2504" s="0" t="s">
        <v>7724</v>
      </c>
      <c r="AA2504" s="0" t="s">
        <v>7509</v>
      </c>
      <c r="AB2504" s="0" t="s">
        <v>7725</v>
      </c>
      <c r="AC2504" s="0" t="s">
        <v>61</v>
      </c>
      <c r="AD2504" s="0" t="s">
        <v>19</v>
      </c>
      <c r="AE2504" s="0" t="s">
        <v>19</v>
      </c>
      <c r="AF2504" s="0" t="s">
        <v>7726</v>
      </c>
      <c r="AG2504" s="0" t="s">
        <v>6814</v>
      </c>
      <c r="AH2504" s="0" t="s">
        <v>22</v>
      </c>
      <c r="AI2504" s="0" t="s">
        <v>22</v>
      </c>
      <c r="AJ2504" s="0" t="s">
        <v>22</v>
      </c>
      <c r="AK2504" s="0" t="s">
        <v>22</v>
      </c>
    </row>
    <row customHeight="1" ht="11.25">
      <c r="A2505" s="0" t="s">
        <v>22</v>
      </c>
      <c r="B2505" s="0" t="s">
        <v>48</v>
      </c>
      <c r="C2505" s="0" t="s">
        <v>50</v>
      </c>
      <c r="D2505" s="0" t="s">
        <v>22</v>
      </c>
      <c r="E2505" s="0" t="s">
        <v>7727</v>
      </c>
      <c r="F2505" s="0" t="s">
        <v>1269</v>
      </c>
      <c r="G2505" s="0" t="s">
        <v>105</v>
      </c>
      <c r="H2505" s="0" t="s">
        <v>105</v>
      </c>
      <c r="I2505" s="0" t="s">
        <v>106</v>
      </c>
      <c r="J2505" s="0" t="s">
        <v>6817</v>
      </c>
      <c r="K2505" s="0" t="s">
        <v>6818</v>
      </c>
      <c r="L2505" s="0" t="s">
        <v>7728</v>
      </c>
      <c r="M2505" s="0" t="s">
        <v>1261</v>
      </c>
      <c r="N2505" s="0" t="s">
        <v>98</v>
      </c>
      <c r="O2505" s="0" t="s">
        <v>105</v>
      </c>
      <c r="P2505" s="0" t="s">
        <v>105</v>
      </c>
      <c r="Q2505" s="0" t="s">
        <v>106</v>
      </c>
      <c r="R2505" s="0" t="s">
        <v>6817</v>
      </c>
      <c r="S2505" s="0" t="s">
        <v>6818</v>
      </c>
      <c r="T2505" s="0" t="s">
        <v>3604</v>
      </c>
      <c r="U2505" s="0" t="s">
        <v>3605</v>
      </c>
      <c r="V2505" s="0" t="s">
        <v>3606</v>
      </c>
      <c r="W2505" s="0" t="s">
        <v>3607</v>
      </c>
      <c r="X2505" s="0" t="s">
        <v>3608</v>
      </c>
      <c r="Y2505" s="0" t="s">
        <v>3605</v>
      </c>
      <c r="Z2505" s="0" t="s">
        <v>7729</v>
      </c>
      <c r="AA2505" s="0" t="s">
        <v>7730</v>
      </c>
      <c r="AB2505" s="0" t="s">
        <v>7731</v>
      </c>
      <c r="AC2505" s="0" t="s">
        <v>61</v>
      </c>
      <c r="AD2505" s="0" t="s">
        <v>19</v>
      </c>
      <c r="AE2505" s="0" t="s">
        <v>19</v>
      </c>
      <c r="AF2505" s="0" t="s">
        <v>7732</v>
      </c>
      <c r="AG2505" s="0" t="s">
        <v>7733</v>
      </c>
      <c r="AH2505" s="0" t="s">
        <v>22</v>
      </c>
      <c r="AI2505" s="0" t="s">
        <v>22</v>
      </c>
      <c r="AJ2505" s="0" t="s">
        <v>22</v>
      </c>
      <c r="AK2505" s="0" t="s">
        <v>22</v>
      </c>
    </row>
    <row customHeight="1" ht="11.25">
      <c r="A2506" s="0" t="s">
        <v>22</v>
      </c>
      <c r="B2506" s="0" t="s">
        <v>48</v>
      </c>
      <c r="C2506" s="0" t="s">
        <v>50</v>
      </c>
      <c r="D2506" s="0" t="s">
        <v>22</v>
      </c>
      <c r="E2506" s="0" t="s">
        <v>7727</v>
      </c>
      <c r="F2506" s="0" t="s">
        <v>1269</v>
      </c>
      <c r="G2506" s="0" t="s">
        <v>105</v>
      </c>
      <c r="H2506" s="0" t="s">
        <v>105</v>
      </c>
      <c r="I2506" s="0" t="s">
        <v>106</v>
      </c>
      <c r="J2506" s="0" t="s">
        <v>6817</v>
      </c>
      <c r="K2506" s="0" t="s">
        <v>6818</v>
      </c>
      <c r="L2506" s="0" t="s">
        <v>7728</v>
      </c>
      <c r="M2506" s="0" t="s">
        <v>1261</v>
      </c>
      <c r="N2506" s="0" t="s">
        <v>98</v>
      </c>
      <c r="O2506" s="0" t="s">
        <v>105</v>
      </c>
      <c r="P2506" s="0" t="s">
        <v>105</v>
      </c>
      <c r="Q2506" s="0" t="s">
        <v>106</v>
      </c>
      <c r="R2506" s="0" t="s">
        <v>6817</v>
      </c>
      <c r="S2506" s="0" t="s">
        <v>6818</v>
      </c>
      <c r="T2506" s="0" t="s">
        <v>3604</v>
      </c>
      <c r="U2506" s="0" t="s">
        <v>3605</v>
      </c>
      <c r="V2506" s="0" t="s">
        <v>3606</v>
      </c>
      <c r="W2506" s="0" t="s">
        <v>3607</v>
      </c>
      <c r="X2506" s="0" t="s">
        <v>3608</v>
      </c>
      <c r="Y2506" s="0" t="s">
        <v>3605</v>
      </c>
      <c r="Z2506" s="0" t="s">
        <v>7729</v>
      </c>
      <c r="AA2506" s="0" t="s">
        <v>7730</v>
      </c>
      <c r="AB2506" s="0" t="s">
        <v>7731</v>
      </c>
      <c r="AC2506" s="0" t="s">
        <v>61</v>
      </c>
      <c r="AD2506" s="0" t="s">
        <v>19</v>
      </c>
      <c r="AE2506" s="0" t="s">
        <v>19</v>
      </c>
      <c r="AF2506" s="0" t="s">
        <v>7732</v>
      </c>
      <c r="AG2506" s="0" t="s">
        <v>7733</v>
      </c>
      <c r="AH2506" s="0" t="s">
        <v>22</v>
      </c>
      <c r="AI2506" s="0" t="s">
        <v>22</v>
      </c>
      <c r="AJ2506" s="0" t="s">
        <v>22</v>
      </c>
      <c r="AK2506" s="0" t="s">
        <v>22</v>
      </c>
    </row>
    <row customHeight="1" ht="11.25">
      <c r="A2507" s="0" t="s">
        <v>22</v>
      </c>
      <c r="B2507" s="0" t="s">
        <v>48</v>
      </c>
      <c r="C2507" s="0" t="s">
        <v>50</v>
      </c>
      <c r="D2507" s="0" t="s">
        <v>22</v>
      </c>
      <c r="E2507" s="0" t="s">
        <v>7734</v>
      </c>
      <c r="F2507" s="0" t="s">
        <v>1269</v>
      </c>
      <c r="G2507" s="0" t="s">
        <v>1548</v>
      </c>
      <c r="H2507" s="0" t="s">
        <v>1548</v>
      </c>
      <c r="I2507" s="0" t="s">
        <v>1549</v>
      </c>
      <c r="J2507" s="0" t="s">
        <v>1550</v>
      </c>
      <c r="K2507" s="0" t="s">
        <v>1551</v>
      </c>
      <c r="L2507" s="0" t="s">
        <v>7735</v>
      </c>
      <c r="M2507" s="0" t="s">
        <v>1261</v>
      </c>
      <c r="N2507" s="0" t="s">
        <v>98</v>
      </c>
      <c r="O2507" s="0" t="s">
        <v>1548</v>
      </c>
      <c r="P2507" s="0" t="s">
        <v>1548</v>
      </c>
      <c r="Q2507" s="0" t="s">
        <v>1549</v>
      </c>
      <c r="R2507" s="0" t="s">
        <v>1550</v>
      </c>
      <c r="S2507" s="0" t="s">
        <v>1551</v>
      </c>
      <c r="T2507" s="0" t="s">
        <v>3604</v>
      </c>
      <c r="U2507" s="0" t="s">
        <v>3605</v>
      </c>
      <c r="V2507" s="0" t="s">
        <v>3606</v>
      </c>
      <c r="W2507" s="0" t="s">
        <v>3607</v>
      </c>
      <c r="X2507" s="0" t="s">
        <v>3608</v>
      </c>
      <c r="Y2507" s="0" t="s">
        <v>3605</v>
      </c>
      <c r="Z2507" s="0" t="s">
        <v>7736</v>
      </c>
      <c r="AA2507" s="0" t="s">
        <v>7737</v>
      </c>
      <c r="AB2507" s="0" t="s">
        <v>7738</v>
      </c>
      <c r="AC2507" s="0" t="s">
        <v>61</v>
      </c>
      <c r="AD2507" s="0" t="s">
        <v>19</v>
      </c>
      <c r="AE2507" s="0" t="s">
        <v>19</v>
      </c>
      <c r="AF2507" s="0" t="s">
        <v>7257</v>
      </c>
      <c r="AG2507" s="0" t="s">
        <v>7739</v>
      </c>
      <c r="AH2507" s="0" t="s">
        <v>22</v>
      </c>
      <c r="AI2507" s="0" t="s">
        <v>22</v>
      </c>
      <c r="AJ2507" s="0" t="s">
        <v>22</v>
      </c>
      <c r="AK2507" s="0" t="s">
        <v>22</v>
      </c>
    </row>
    <row customHeight="1" ht="11.25">
      <c r="A2508" s="0" t="s">
        <v>22</v>
      </c>
      <c r="B2508" s="0" t="s">
        <v>48</v>
      </c>
      <c r="C2508" s="0" t="s">
        <v>50</v>
      </c>
      <c r="D2508" s="0" t="s">
        <v>22</v>
      </c>
      <c r="E2508" s="0" t="s">
        <v>7734</v>
      </c>
      <c r="F2508" s="0" t="s">
        <v>1269</v>
      </c>
      <c r="G2508" s="0" t="s">
        <v>142</v>
      </c>
      <c r="H2508" s="0" t="s">
        <v>142</v>
      </c>
      <c r="I2508" s="0" t="s">
        <v>143</v>
      </c>
      <c r="J2508" s="0" t="s">
        <v>1550</v>
      </c>
      <c r="K2508" s="0" t="s">
        <v>6947</v>
      </c>
      <c r="L2508" s="0" t="s">
        <v>7735</v>
      </c>
      <c r="M2508" s="0" t="s">
        <v>1261</v>
      </c>
      <c r="N2508" s="0" t="s">
        <v>98</v>
      </c>
      <c r="O2508" s="0" t="s">
        <v>142</v>
      </c>
      <c r="P2508" s="0" t="s">
        <v>142</v>
      </c>
      <c r="Q2508" s="0" t="s">
        <v>143</v>
      </c>
      <c r="R2508" s="0" t="s">
        <v>1550</v>
      </c>
      <c r="S2508" s="0" t="s">
        <v>6947</v>
      </c>
      <c r="T2508" s="0" t="s">
        <v>3604</v>
      </c>
      <c r="U2508" s="0" t="s">
        <v>3605</v>
      </c>
      <c r="V2508" s="0" t="s">
        <v>3606</v>
      </c>
      <c r="W2508" s="0" t="s">
        <v>3607</v>
      </c>
      <c r="X2508" s="0" t="s">
        <v>3608</v>
      </c>
      <c r="Y2508" s="0" t="s">
        <v>3605</v>
      </c>
      <c r="Z2508" s="0" t="s">
        <v>7736</v>
      </c>
      <c r="AA2508" s="0" t="s">
        <v>7737</v>
      </c>
      <c r="AB2508" s="0" t="s">
        <v>7738</v>
      </c>
      <c r="AC2508" s="0" t="s">
        <v>61</v>
      </c>
      <c r="AD2508" s="0" t="s">
        <v>19</v>
      </c>
      <c r="AE2508" s="0" t="s">
        <v>19</v>
      </c>
      <c r="AF2508" s="0" t="s">
        <v>7257</v>
      </c>
      <c r="AG2508" s="0" t="s">
        <v>7739</v>
      </c>
      <c r="AH2508" s="0" t="s">
        <v>22</v>
      </c>
      <c r="AI2508" s="0" t="s">
        <v>22</v>
      </c>
      <c r="AJ2508" s="0" t="s">
        <v>22</v>
      </c>
      <c r="AK2508" s="0" t="s">
        <v>22</v>
      </c>
    </row>
    <row customHeight="1" ht="11.25">
      <c r="A2509" s="0" t="s">
        <v>22</v>
      </c>
      <c r="B2509" s="0" t="s">
        <v>48</v>
      </c>
      <c r="C2509" s="0" t="s">
        <v>50</v>
      </c>
      <c r="D2509" s="0" t="s">
        <v>22</v>
      </c>
      <c r="E2509" s="0" t="s">
        <v>7740</v>
      </c>
      <c r="F2509" s="0" t="s">
        <v>1269</v>
      </c>
      <c r="G2509" s="0" t="s">
        <v>105</v>
      </c>
      <c r="H2509" s="0" t="s">
        <v>105</v>
      </c>
      <c r="I2509" s="0" t="s">
        <v>106</v>
      </c>
      <c r="J2509" s="0" t="s">
        <v>6809</v>
      </c>
      <c r="K2509" s="0" t="s">
        <v>6810</v>
      </c>
      <c r="L2509" s="0" t="s">
        <v>7741</v>
      </c>
      <c r="M2509" s="0" t="s">
        <v>1261</v>
      </c>
      <c r="N2509" s="0" t="s">
        <v>98</v>
      </c>
      <c r="O2509" s="0" t="s">
        <v>105</v>
      </c>
      <c r="P2509" s="0" t="s">
        <v>105</v>
      </c>
      <c r="Q2509" s="0" t="s">
        <v>106</v>
      </c>
      <c r="R2509" s="0" t="s">
        <v>6809</v>
      </c>
      <c r="S2509" s="0" t="s">
        <v>6810</v>
      </c>
      <c r="T2509" s="0" t="s">
        <v>3604</v>
      </c>
      <c r="U2509" s="0" t="s">
        <v>3605</v>
      </c>
      <c r="V2509" s="0" t="s">
        <v>3606</v>
      </c>
      <c r="W2509" s="0" t="s">
        <v>3607</v>
      </c>
      <c r="X2509" s="0" t="s">
        <v>3608</v>
      </c>
      <c r="Y2509" s="0" t="s">
        <v>3605</v>
      </c>
      <c r="Z2509" s="0" t="s">
        <v>7742</v>
      </c>
      <c r="AA2509" s="0" t="s">
        <v>7730</v>
      </c>
      <c r="AB2509" s="0" t="s">
        <v>7743</v>
      </c>
      <c r="AC2509" s="0" t="s">
        <v>61</v>
      </c>
      <c r="AD2509" s="0" t="s">
        <v>19</v>
      </c>
      <c r="AE2509" s="0" t="s">
        <v>19</v>
      </c>
      <c r="AF2509" s="0" t="s">
        <v>7710</v>
      </c>
      <c r="AG2509" s="0" t="s">
        <v>7744</v>
      </c>
      <c r="AH2509" s="0" t="s">
        <v>22</v>
      </c>
      <c r="AI2509" s="0" t="s">
        <v>22</v>
      </c>
      <c r="AJ2509" s="0" t="s">
        <v>22</v>
      </c>
      <c r="AK2509" s="0" t="s">
        <v>22</v>
      </c>
    </row>
    <row customHeight="1" ht="11.25">
      <c r="A2510" s="0" t="s">
        <v>22</v>
      </c>
      <c r="B2510" s="0" t="s">
        <v>48</v>
      </c>
      <c r="C2510" s="0" t="s">
        <v>50</v>
      </c>
      <c r="D2510" s="0" t="s">
        <v>22</v>
      </c>
      <c r="E2510" s="0" t="s">
        <v>7740</v>
      </c>
      <c r="F2510" s="0" t="s">
        <v>1269</v>
      </c>
      <c r="G2510" s="0" t="s">
        <v>105</v>
      </c>
      <c r="H2510" s="0" t="s">
        <v>105</v>
      </c>
      <c r="I2510" s="0" t="s">
        <v>106</v>
      </c>
      <c r="J2510" s="0" t="s">
        <v>6809</v>
      </c>
      <c r="K2510" s="0" t="s">
        <v>6810</v>
      </c>
      <c r="L2510" s="0" t="s">
        <v>7741</v>
      </c>
      <c r="M2510" s="0" t="s">
        <v>1261</v>
      </c>
      <c r="N2510" s="0" t="s">
        <v>98</v>
      </c>
      <c r="O2510" s="0" t="s">
        <v>105</v>
      </c>
      <c r="P2510" s="0" t="s">
        <v>105</v>
      </c>
      <c r="Q2510" s="0" t="s">
        <v>106</v>
      </c>
      <c r="R2510" s="0" t="s">
        <v>6809</v>
      </c>
      <c r="S2510" s="0" t="s">
        <v>6810</v>
      </c>
      <c r="T2510" s="0" t="s">
        <v>3604</v>
      </c>
      <c r="U2510" s="0" t="s">
        <v>3605</v>
      </c>
      <c r="V2510" s="0" t="s">
        <v>3606</v>
      </c>
      <c r="W2510" s="0" t="s">
        <v>3607</v>
      </c>
      <c r="X2510" s="0" t="s">
        <v>3608</v>
      </c>
      <c r="Y2510" s="0" t="s">
        <v>3605</v>
      </c>
      <c r="Z2510" s="0" t="s">
        <v>7742</v>
      </c>
      <c r="AA2510" s="0" t="s">
        <v>7730</v>
      </c>
      <c r="AB2510" s="0" t="s">
        <v>7743</v>
      </c>
      <c r="AC2510" s="0" t="s">
        <v>61</v>
      </c>
      <c r="AD2510" s="0" t="s">
        <v>19</v>
      </c>
      <c r="AE2510" s="0" t="s">
        <v>19</v>
      </c>
      <c r="AF2510" s="0" t="s">
        <v>7710</v>
      </c>
      <c r="AG2510" s="0" t="s">
        <v>7744</v>
      </c>
      <c r="AH2510" s="0" t="s">
        <v>22</v>
      </c>
      <c r="AI2510" s="0" t="s">
        <v>22</v>
      </c>
      <c r="AJ2510" s="0" t="s">
        <v>22</v>
      </c>
      <c r="AK2510" s="0" t="s">
        <v>22</v>
      </c>
    </row>
    <row customHeight="1" ht="11.25">
      <c r="A2511" s="0" t="s">
        <v>22</v>
      </c>
      <c r="B2511" s="0" t="s">
        <v>48</v>
      </c>
      <c r="C2511" s="0" t="s">
        <v>50</v>
      </c>
      <c r="D2511" s="0" t="s">
        <v>22</v>
      </c>
      <c r="E2511" s="0" t="s">
        <v>7745</v>
      </c>
      <c r="F2511" s="0" t="s">
        <v>1269</v>
      </c>
      <c r="G2511" s="0" t="s">
        <v>1548</v>
      </c>
      <c r="H2511" s="0" t="s">
        <v>1548</v>
      </c>
      <c r="I2511" s="0" t="s">
        <v>1549</v>
      </c>
      <c r="J2511" s="0" t="s">
        <v>6970</v>
      </c>
      <c r="K2511" s="0" t="s">
        <v>6971</v>
      </c>
      <c r="L2511" s="0" t="s">
        <v>7746</v>
      </c>
      <c r="M2511" s="0" t="s">
        <v>1261</v>
      </c>
      <c r="N2511" s="0" t="s">
        <v>98</v>
      </c>
      <c r="O2511" s="0" t="s">
        <v>1548</v>
      </c>
      <c r="P2511" s="0" t="s">
        <v>1548</v>
      </c>
      <c r="Q2511" s="0" t="s">
        <v>1549</v>
      </c>
      <c r="R2511" s="0" t="s">
        <v>6970</v>
      </c>
      <c r="S2511" s="0" t="s">
        <v>6971</v>
      </c>
      <c r="T2511" s="0" t="s">
        <v>3604</v>
      </c>
      <c r="U2511" s="0" t="s">
        <v>3605</v>
      </c>
      <c r="V2511" s="0" t="s">
        <v>3606</v>
      </c>
      <c r="W2511" s="0" t="s">
        <v>3607</v>
      </c>
      <c r="X2511" s="0" t="s">
        <v>3608</v>
      </c>
      <c r="Y2511" s="0" t="s">
        <v>3605</v>
      </c>
      <c r="Z2511" s="0" t="s">
        <v>7747</v>
      </c>
      <c r="AA2511" s="0" t="s">
        <v>7748</v>
      </c>
      <c r="AB2511" s="0" t="s">
        <v>7749</v>
      </c>
      <c r="AC2511" s="0" t="s">
        <v>61</v>
      </c>
      <c r="AD2511" s="0" t="s">
        <v>19</v>
      </c>
      <c r="AE2511" s="0" t="s">
        <v>19</v>
      </c>
      <c r="AF2511" s="0" t="s">
        <v>7750</v>
      </c>
      <c r="AG2511" s="0" t="s">
        <v>7751</v>
      </c>
      <c r="AH2511" s="0" t="s">
        <v>22</v>
      </c>
      <c r="AI2511" s="0" t="s">
        <v>22</v>
      </c>
      <c r="AJ2511" s="0" t="s">
        <v>22</v>
      </c>
      <c r="AK2511" s="0" t="s">
        <v>22</v>
      </c>
    </row>
    <row customHeight="1" ht="11.25">
      <c r="A2512" s="0" t="s">
        <v>22</v>
      </c>
      <c r="B2512" s="0" t="s">
        <v>48</v>
      </c>
      <c r="C2512" s="0" t="s">
        <v>50</v>
      </c>
      <c r="D2512" s="0" t="s">
        <v>22</v>
      </c>
      <c r="E2512" s="0" t="s">
        <v>7745</v>
      </c>
      <c r="F2512" s="0" t="s">
        <v>1269</v>
      </c>
      <c r="G2512" s="0" t="s">
        <v>142</v>
      </c>
      <c r="H2512" s="0" t="s">
        <v>142</v>
      </c>
      <c r="I2512" s="0" t="s">
        <v>143</v>
      </c>
      <c r="J2512" s="0" t="s">
        <v>6970</v>
      </c>
      <c r="K2512" s="0" t="s">
        <v>6994</v>
      </c>
      <c r="L2512" s="0" t="s">
        <v>7746</v>
      </c>
      <c r="M2512" s="0" t="s">
        <v>1261</v>
      </c>
      <c r="N2512" s="0" t="s">
        <v>98</v>
      </c>
      <c r="O2512" s="0" t="s">
        <v>142</v>
      </c>
      <c r="P2512" s="0" t="s">
        <v>142</v>
      </c>
      <c r="Q2512" s="0" t="s">
        <v>143</v>
      </c>
      <c r="R2512" s="0" t="s">
        <v>6970</v>
      </c>
      <c r="S2512" s="0" t="s">
        <v>6994</v>
      </c>
      <c r="T2512" s="0" t="s">
        <v>3604</v>
      </c>
      <c r="U2512" s="0" t="s">
        <v>3605</v>
      </c>
      <c r="V2512" s="0" t="s">
        <v>3606</v>
      </c>
      <c r="W2512" s="0" t="s">
        <v>3607</v>
      </c>
      <c r="X2512" s="0" t="s">
        <v>3608</v>
      </c>
      <c r="Y2512" s="0" t="s">
        <v>3605</v>
      </c>
      <c r="Z2512" s="0" t="s">
        <v>7747</v>
      </c>
      <c r="AA2512" s="0" t="s">
        <v>7748</v>
      </c>
      <c r="AB2512" s="0" t="s">
        <v>7749</v>
      </c>
      <c r="AC2512" s="0" t="s">
        <v>61</v>
      </c>
      <c r="AD2512" s="0" t="s">
        <v>19</v>
      </c>
      <c r="AE2512" s="0" t="s">
        <v>19</v>
      </c>
      <c r="AF2512" s="0" t="s">
        <v>7750</v>
      </c>
      <c r="AG2512" s="0" t="s">
        <v>7751</v>
      </c>
      <c r="AH2512" s="0" t="s">
        <v>22</v>
      </c>
      <c r="AI2512" s="0" t="s">
        <v>22</v>
      </c>
      <c r="AJ2512" s="0" t="s">
        <v>22</v>
      </c>
      <c r="AK2512" s="0" t="s">
        <v>22</v>
      </c>
    </row>
    <row customHeight="1" ht="11.25">
      <c r="A2513" s="0" t="s">
        <v>22</v>
      </c>
      <c r="B2513" s="0" t="s">
        <v>48</v>
      </c>
      <c r="C2513" s="0" t="s">
        <v>50</v>
      </c>
      <c r="D2513" s="0" t="s">
        <v>22</v>
      </c>
      <c r="E2513" s="0" t="s">
        <v>7752</v>
      </c>
      <c r="F2513" s="0" t="s">
        <v>1269</v>
      </c>
      <c r="G2513" s="0" t="s">
        <v>192</v>
      </c>
      <c r="H2513" s="0" t="s">
        <v>192</v>
      </c>
      <c r="I2513" s="0" t="s">
        <v>193</v>
      </c>
      <c r="J2513" s="0" t="s">
        <v>6832</v>
      </c>
      <c r="K2513" s="0" t="s">
        <v>6833</v>
      </c>
      <c r="L2513" s="0" t="s">
        <v>7753</v>
      </c>
      <c r="M2513" s="0" t="s">
        <v>1261</v>
      </c>
      <c r="N2513" s="0" t="s">
        <v>98</v>
      </c>
      <c r="O2513" s="0" t="s">
        <v>192</v>
      </c>
      <c r="P2513" s="0" t="s">
        <v>192</v>
      </c>
      <c r="Q2513" s="0" t="s">
        <v>193</v>
      </c>
      <c r="R2513" s="0" t="s">
        <v>6832</v>
      </c>
      <c r="S2513" s="0" t="s">
        <v>6833</v>
      </c>
      <c r="T2513" s="0" t="s">
        <v>3604</v>
      </c>
      <c r="U2513" s="0" t="s">
        <v>3605</v>
      </c>
      <c r="V2513" s="0" t="s">
        <v>7754</v>
      </c>
      <c r="W2513" s="0" t="s">
        <v>3607</v>
      </c>
      <c r="X2513" s="0" t="s">
        <v>3608</v>
      </c>
      <c r="Y2513" s="0" t="s">
        <v>3605</v>
      </c>
      <c r="Z2513" s="0" t="s">
        <v>7755</v>
      </c>
      <c r="AA2513" s="0" t="s">
        <v>7756</v>
      </c>
      <c r="AB2513" s="0" t="s">
        <v>7757</v>
      </c>
      <c r="AC2513" s="0" t="s">
        <v>61</v>
      </c>
      <c r="AD2513" s="0" t="s">
        <v>19</v>
      </c>
      <c r="AE2513" s="0" t="s">
        <v>19</v>
      </c>
      <c r="AF2513" s="0" t="s">
        <v>7758</v>
      </c>
      <c r="AG2513" s="0" t="s">
        <v>7759</v>
      </c>
      <c r="AH2513" s="0" t="s">
        <v>22</v>
      </c>
      <c r="AI2513" s="0" t="s">
        <v>22</v>
      </c>
      <c r="AJ2513" s="0" t="s">
        <v>22</v>
      </c>
      <c r="AK2513" s="0" t="s">
        <v>22</v>
      </c>
    </row>
    <row customHeight="1" ht="11.25">
      <c r="A2514" s="0" t="s">
        <v>22</v>
      </c>
      <c r="B2514" s="0" t="s">
        <v>48</v>
      </c>
      <c r="C2514" s="0" t="s">
        <v>50</v>
      </c>
      <c r="D2514" s="0" t="s">
        <v>22</v>
      </c>
      <c r="E2514" s="0" t="s">
        <v>7752</v>
      </c>
      <c r="F2514" s="0" t="s">
        <v>1269</v>
      </c>
      <c r="G2514" s="0" t="s">
        <v>192</v>
      </c>
      <c r="H2514" s="0" t="s">
        <v>192</v>
      </c>
      <c r="I2514" s="0" t="s">
        <v>193</v>
      </c>
      <c r="J2514" s="0" t="s">
        <v>6832</v>
      </c>
      <c r="K2514" s="0" t="s">
        <v>6833</v>
      </c>
      <c r="L2514" s="0" t="s">
        <v>7753</v>
      </c>
      <c r="M2514" s="0" t="s">
        <v>1261</v>
      </c>
      <c r="N2514" s="0" t="s">
        <v>98</v>
      </c>
      <c r="O2514" s="0" t="s">
        <v>192</v>
      </c>
      <c r="P2514" s="0" t="s">
        <v>192</v>
      </c>
      <c r="Q2514" s="0" t="s">
        <v>193</v>
      </c>
      <c r="R2514" s="0" t="s">
        <v>6832</v>
      </c>
      <c r="S2514" s="0" t="s">
        <v>6833</v>
      </c>
      <c r="T2514" s="0" t="s">
        <v>3604</v>
      </c>
      <c r="U2514" s="0" t="s">
        <v>3605</v>
      </c>
      <c r="V2514" s="0" t="s">
        <v>7754</v>
      </c>
      <c r="W2514" s="0" t="s">
        <v>3607</v>
      </c>
      <c r="X2514" s="0" t="s">
        <v>3608</v>
      </c>
      <c r="Y2514" s="0" t="s">
        <v>3605</v>
      </c>
      <c r="Z2514" s="0" t="s">
        <v>7755</v>
      </c>
      <c r="AA2514" s="0" t="s">
        <v>7756</v>
      </c>
      <c r="AB2514" s="0" t="s">
        <v>7757</v>
      </c>
      <c r="AC2514" s="0" t="s">
        <v>61</v>
      </c>
      <c r="AD2514" s="0" t="s">
        <v>19</v>
      </c>
      <c r="AE2514" s="0" t="s">
        <v>19</v>
      </c>
      <c r="AF2514" s="0" t="s">
        <v>7758</v>
      </c>
      <c r="AG2514" s="0" t="s">
        <v>7759</v>
      </c>
      <c r="AH2514" s="0" t="s">
        <v>22</v>
      </c>
      <c r="AI2514" s="0" t="s">
        <v>22</v>
      </c>
      <c r="AJ2514" s="0" t="s">
        <v>22</v>
      </c>
      <c r="AK2514" s="0" t="s">
        <v>22</v>
      </c>
    </row>
    <row customHeight="1" ht="11.25">
      <c r="A2515" s="0" t="s">
        <v>22</v>
      </c>
      <c r="B2515" s="0" t="s">
        <v>48</v>
      </c>
      <c r="C2515" s="0" t="s">
        <v>50</v>
      </c>
      <c r="D2515" s="0" t="s">
        <v>22</v>
      </c>
      <c r="E2515" s="0" t="s">
        <v>7760</v>
      </c>
      <c r="F2515" s="0" t="s">
        <v>1269</v>
      </c>
      <c r="G2515" s="0" t="s">
        <v>105</v>
      </c>
      <c r="H2515" s="0" t="s">
        <v>105</v>
      </c>
      <c r="I2515" s="0" t="s">
        <v>106</v>
      </c>
      <c r="J2515" s="0" t="s">
        <v>6941</v>
      </c>
      <c r="K2515" s="0" t="s">
        <v>6942</v>
      </c>
      <c r="L2515" s="0" t="s">
        <v>7761</v>
      </c>
      <c r="M2515" s="0" t="s">
        <v>1261</v>
      </c>
      <c r="N2515" s="0" t="s">
        <v>98</v>
      </c>
      <c r="O2515" s="0" t="s">
        <v>105</v>
      </c>
      <c r="P2515" s="0" t="s">
        <v>105</v>
      </c>
      <c r="Q2515" s="0" t="s">
        <v>106</v>
      </c>
      <c r="R2515" s="0" t="s">
        <v>6941</v>
      </c>
      <c r="S2515" s="0" t="s">
        <v>6942</v>
      </c>
      <c r="T2515" s="0" t="s">
        <v>3604</v>
      </c>
      <c r="U2515" s="0" t="s">
        <v>3605</v>
      </c>
      <c r="V2515" s="0" t="s">
        <v>3606</v>
      </c>
      <c r="W2515" s="0" t="s">
        <v>3607</v>
      </c>
      <c r="X2515" s="0" t="s">
        <v>3608</v>
      </c>
      <c r="Y2515" s="0" t="s">
        <v>3605</v>
      </c>
      <c r="Z2515" s="0" t="s">
        <v>7762</v>
      </c>
      <c r="AA2515" s="0" t="s">
        <v>3773</v>
      </c>
      <c r="AB2515" s="0" t="s">
        <v>7763</v>
      </c>
      <c r="AC2515" s="0" t="s">
        <v>61</v>
      </c>
      <c r="AD2515" s="0" t="s">
        <v>19</v>
      </c>
      <c r="AE2515" s="0" t="s">
        <v>19</v>
      </c>
      <c r="AF2515" s="0" t="s">
        <v>7698</v>
      </c>
      <c r="AG2515" s="0" t="s">
        <v>168</v>
      </c>
      <c r="AH2515" s="0" t="s">
        <v>22</v>
      </c>
      <c r="AI2515" s="0" t="s">
        <v>22</v>
      </c>
      <c r="AJ2515" s="0" t="s">
        <v>22</v>
      </c>
      <c r="AK2515" s="0" t="s">
        <v>22</v>
      </c>
    </row>
    <row customHeight="1" ht="11.25">
      <c r="A2516" s="0" t="s">
        <v>22</v>
      </c>
      <c r="B2516" s="0" t="s">
        <v>48</v>
      </c>
      <c r="C2516" s="0" t="s">
        <v>50</v>
      </c>
      <c r="D2516" s="0" t="s">
        <v>22</v>
      </c>
      <c r="E2516" s="0" t="s">
        <v>7760</v>
      </c>
      <c r="F2516" s="0" t="s">
        <v>1269</v>
      </c>
      <c r="G2516" s="0" t="s">
        <v>105</v>
      </c>
      <c r="H2516" s="0" t="s">
        <v>105</v>
      </c>
      <c r="I2516" s="0" t="s">
        <v>106</v>
      </c>
      <c r="J2516" s="0" t="s">
        <v>6941</v>
      </c>
      <c r="K2516" s="0" t="s">
        <v>6942</v>
      </c>
      <c r="L2516" s="0" t="s">
        <v>7761</v>
      </c>
      <c r="M2516" s="0" t="s">
        <v>1261</v>
      </c>
      <c r="N2516" s="0" t="s">
        <v>98</v>
      </c>
      <c r="O2516" s="0" t="s">
        <v>105</v>
      </c>
      <c r="P2516" s="0" t="s">
        <v>105</v>
      </c>
      <c r="Q2516" s="0" t="s">
        <v>106</v>
      </c>
      <c r="R2516" s="0" t="s">
        <v>6941</v>
      </c>
      <c r="S2516" s="0" t="s">
        <v>6942</v>
      </c>
      <c r="T2516" s="0" t="s">
        <v>3604</v>
      </c>
      <c r="U2516" s="0" t="s">
        <v>3605</v>
      </c>
      <c r="V2516" s="0" t="s">
        <v>3606</v>
      </c>
      <c r="W2516" s="0" t="s">
        <v>3607</v>
      </c>
      <c r="X2516" s="0" t="s">
        <v>3608</v>
      </c>
      <c r="Y2516" s="0" t="s">
        <v>3605</v>
      </c>
      <c r="Z2516" s="0" t="s">
        <v>7762</v>
      </c>
      <c r="AA2516" s="0" t="s">
        <v>3773</v>
      </c>
      <c r="AB2516" s="0" t="s">
        <v>7763</v>
      </c>
      <c r="AC2516" s="0" t="s">
        <v>61</v>
      </c>
      <c r="AD2516" s="0" t="s">
        <v>19</v>
      </c>
      <c r="AE2516" s="0" t="s">
        <v>19</v>
      </c>
      <c r="AF2516" s="0" t="s">
        <v>7698</v>
      </c>
      <c r="AG2516" s="0" t="s">
        <v>168</v>
      </c>
      <c r="AH2516" s="0" t="s">
        <v>22</v>
      </c>
      <c r="AI2516" s="0" t="s">
        <v>22</v>
      </c>
      <c r="AJ2516" s="0" t="s">
        <v>22</v>
      </c>
      <c r="AK2516" s="0" t="s">
        <v>22</v>
      </c>
    </row>
    <row customHeight="1" ht="11.25">
      <c r="A2517" s="0" t="s">
        <v>22</v>
      </c>
      <c r="B2517" s="0" t="s">
        <v>48</v>
      </c>
      <c r="C2517" s="0" t="s">
        <v>50</v>
      </c>
      <c r="D2517" s="0" t="s">
        <v>22</v>
      </c>
      <c r="E2517" s="0" t="s">
        <v>7764</v>
      </c>
      <c r="F2517" s="0" t="s">
        <v>1269</v>
      </c>
      <c r="G2517" s="0" t="s">
        <v>192</v>
      </c>
      <c r="H2517" s="0" t="s">
        <v>192</v>
      </c>
      <c r="I2517" s="0" t="s">
        <v>193</v>
      </c>
      <c r="J2517" s="0" t="s">
        <v>6838</v>
      </c>
      <c r="K2517" s="0" t="s">
        <v>6839</v>
      </c>
      <c r="L2517" s="0" t="s">
        <v>7765</v>
      </c>
      <c r="M2517" s="0" t="s">
        <v>1261</v>
      </c>
      <c r="N2517" s="0" t="s">
        <v>98</v>
      </c>
      <c r="O2517" s="0" t="s">
        <v>192</v>
      </c>
      <c r="P2517" s="0" t="s">
        <v>192</v>
      </c>
      <c r="Q2517" s="0" t="s">
        <v>193</v>
      </c>
      <c r="R2517" s="0" t="s">
        <v>6838</v>
      </c>
      <c r="S2517" s="0" t="s">
        <v>6839</v>
      </c>
      <c r="T2517" s="0" t="s">
        <v>3604</v>
      </c>
      <c r="U2517" s="0" t="s">
        <v>3605</v>
      </c>
      <c r="V2517" s="0" t="s">
        <v>3606</v>
      </c>
      <c r="W2517" s="0" t="s">
        <v>3607</v>
      </c>
      <c r="X2517" s="0" t="s">
        <v>3608</v>
      </c>
      <c r="Y2517" s="0" t="s">
        <v>3605</v>
      </c>
      <c r="Z2517" s="0" t="s">
        <v>7766</v>
      </c>
      <c r="AA2517" s="0" t="s">
        <v>7767</v>
      </c>
      <c r="AB2517" s="0" t="s">
        <v>7768</v>
      </c>
      <c r="AC2517" s="0" t="s">
        <v>61</v>
      </c>
      <c r="AD2517" s="0" t="s">
        <v>19</v>
      </c>
      <c r="AE2517" s="0" t="s">
        <v>19</v>
      </c>
      <c r="AF2517" s="0" t="s">
        <v>3849</v>
      </c>
      <c r="AG2517" s="0" t="s">
        <v>7769</v>
      </c>
      <c r="AH2517" s="0" t="s">
        <v>22</v>
      </c>
      <c r="AI2517" s="0" t="s">
        <v>22</v>
      </c>
      <c r="AJ2517" s="0" t="s">
        <v>22</v>
      </c>
      <c r="AK2517" s="0" t="s">
        <v>22</v>
      </c>
    </row>
    <row customHeight="1" ht="11.25">
      <c r="A2518" s="0" t="s">
        <v>22</v>
      </c>
      <c r="B2518" s="0" t="s">
        <v>48</v>
      </c>
      <c r="C2518" s="0" t="s">
        <v>50</v>
      </c>
      <c r="D2518" s="0" t="s">
        <v>22</v>
      </c>
      <c r="E2518" s="0" t="s">
        <v>7764</v>
      </c>
      <c r="F2518" s="0" t="s">
        <v>1269</v>
      </c>
      <c r="G2518" s="0" t="s">
        <v>192</v>
      </c>
      <c r="H2518" s="0" t="s">
        <v>192</v>
      </c>
      <c r="I2518" s="0" t="s">
        <v>193</v>
      </c>
      <c r="J2518" s="0" t="s">
        <v>6838</v>
      </c>
      <c r="K2518" s="0" t="s">
        <v>6839</v>
      </c>
      <c r="L2518" s="0" t="s">
        <v>7765</v>
      </c>
      <c r="M2518" s="0" t="s">
        <v>1261</v>
      </c>
      <c r="N2518" s="0" t="s">
        <v>98</v>
      </c>
      <c r="O2518" s="0" t="s">
        <v>192</v>
      </c>
      <c r="P2518" s="0" t="s">
        <v>192</v>
      </c>
      <c r="Q2518" s="0" t="s">
        <v>193</v>
      </c>
      <c r="R2518" s="0" t="s">
        <v>6838</v>
      </c>
      <c r="S2518" s="0" t="s">
        <v>6839</v>
      </c>
      <c r="T2518" s="0" t="s">
        <v>3604</v>
      </c>
      <c r="U2518" s="0" t="s">
        <v>3605</v>
      </c>
      <c r="V2518" s="0" t="s">
        <v>3606</v>
      </c>
      <c r="W2518" s="0" t="s">
        <v>3607</v>
      </c>
      <c r="X2518" s="0" t="s">
        <v>3608</v>
      </c>
      <c r="Y2518" s="0" t="s">
        <v>3605</v>
      </c>
      <c r="Z2518" s="0" t="s">
        <v>7766</v>
      </c>
      <c r="AA2518" s="0" t="s">
        <v>7767</v>
      </c>
      <c r="AB2518" s="0" t="s">
        <v>7768</v>
      </c>
      <c r="AC2518" s="0" t="s">
        <v>61</v>
      </c>
      <c r="AD2518" s="0" t="s">
        <v>19</v>
      </c>
      <c r="AE2518" s="0" t="s">
        <v>19</v>
      </c>
      <c r="AF2518" s="0" t="s">
        <v>3849</v>
      </c>
      <c r="AG2518" s="0" t="s">
        <v>7769</v>
      </c>
      <c r="AH2518" s="0" t="s">
        <v>22</v>
      </c>
      <c r="AI2518" s="0" t="s">
        <v>22</v>
      </c>
      <c r="AJ2518" s="0" t="s">
        <v>22</v>
      </c>
      <c r="AK2518" s="0" t="s">
        <v>22</v>
      </c>
    </row>
    <row customHeight="1" ht="11.25">
      <c r="A2519" s="0" t="s">
        <v>22</v>
      </c>
      <c r="B2519" s="0" t="s">
        <v>48</v>
      </c>
      <c r="C2519" s="0" t="s">
        <v>50</v>
      </c>
      <c r="D2519" s="0" t="s">
        <v>22</v>
      </c>
      <c r="E2519" s="0" t="s">
        <v>7770</v>
      </c>
      <c r="F2519" s="0" t="s">
        <v>1269</v>
      </c>
      <c r="G2519" s="0" t="s">
        <v>1548</v>
      </c>
      <c r="H2519" s="0" t="s">
        <v>1548</v>
      </c>
      <c r="I2519" s="0" t="s">
        <v>1549</v>
      </c>
      <c r="J2519" s="0" t="s">
        <v>6960</v>
      </c>
      <c r="K2519" s="0" t="s">
        <v>6961</v>
      </c>
      <c r="L2519" s="0" t="s">
        <v>7771</v>
      </c>
      <c r="M2519" s="0" t="s">
        <v>1261</v>
      </c>
      <c r="N2519" s="0" t="s">
        <v>98</v>
      </c>
      <c r="O2519" s="0" t="s">
        <v>1548</v>
      </c>
      <c r="P2519" s="0" t="s">
        <v>1548</v>
      </c>
      <c r="Q2519" s="0" t="s">
        <v>1549</v>
      </c>
      <c r="R2519" s="0" t="s">
        <v>6960</v>
      </c>
      <c r="S2519" s="0" t="s">
        <v>6961</v>
      </c>
      <c r="T2519" s="0" t="s">
        <v>3604</v>
      </c>
      <c r="U2519" s="0" t="s">
        <v>3605</v>
      </c>
      <c r="V2519" s="0" t="s">
        <v>3606</v>
      </c>
      <c r="W2519" s="0" t="s">
        <v>3607</v>
      </c>
      <c r="X2519" s="0" t="s">
        <v>3608</v>
      </c>
      <c r="Y2519" s="0" t="s">
        <v>3605</v>
      </c>
      <c r="Z2519" s="0" t="s">
        <v>7772</v>
      </c>
      <c r="AA2519" s="0" t="s">
        <v>3628</v>
      </c>
      <c r="AB2519" s="0" t="s">
        <v>7773</v>
      </c>
      <c r="AC2519" s="0" t="s">
        <v>61</v>
      </c>
      <c r="AD2519" s="0" t="s">
        <v>19</v>
      </c>
      <c r="AE2519" s="0" t="s">
        <v>19</v>
      </c>
      <c r="AF2519" s="0" t="s">
        <v>7698</v>
      </c>
      <c r="AG2519" s="0" t="s">
        <v>92</v>
      </c>
      <c r="AH2519" s="0" t="s">
        <v>22</v>
      </c>
      <c r="AI2519" s="0" t="s">
        <v>22</v>
      </c>
      <c r="AJ2519" s="0" t="s">
        <v>22</v>
      </c>
      <c r="AK2519" s="0" t="s">
        <v>22</v>
      </c>
    </row>
    <row customHeight="1" ht="11.25">
      <c r="A2520" s="0" t="s">
        <v>22</v>
      </c>
      <c r="B2520" s="0" t="s">
        <v>48</v>
      </c>
      <c r="C2520" s="0" t="s">
        <v>50</v>
      </c>
      <c r="D2520" s="0" t="s">
        <v>22</v>
      </c>
      <c r="E2520" s="0" t="s">
        <v>7770</v>
      </c>
      <c r="F2520" s="0" t="s">
        <v>1269</v>
      </c>
      <c r="G2520" s="0" t="s">
        <v>142</v>
      </c>
      <c r="H2520" s="0" t="s">
        <v>142</v>
      </c>
      <c r="I2520" s="0" t="s">
        <v>143</v>
      </c>
      <c r="J2520" s="0" t="s">
        <v>6960</v>
      </c>
      <c r="K2520" s="0" t="s">
        <v>6989</v>
      </c>
      <c r="L2520" s="0" t="s">
        <v>7771</v>
      </c>
      <c r="M2520" s="0" t="s">
        <v>1261</v>
      </c>
      <c r="N2520" s="0" t="s">
        <v>98</v>
      </c>
      <c r="O2520" s="0" t="s">
        <v>142</v>
      </c>
      <c r="P2520" s="0" t="s">
        <v>142</v>
      </c>
      <c r="Q2520" s="0" t="s">
        <v>143</v>
      </c>
      <c r="R2520" s="0" t="s">
        <v>6960</v>
      </c>
      <c r="S2520" s="0" t="s">
        <v>6989</v>
      </c>
      <c r="T2520" s="0" t="s">
        <v>3604</v>
      </c>
      <c r="U2520" s="0" t="s">
        <v>3605</v>
      </c>
      <c r="V2520" s="0" t="s">
        <v>3606</v>
      </c>
      <c r="W2520" s="0" t="s">
        <v>3607</v>
      </c>
      <c r="X2520" s="0" t="s">
        <v>3608</v>
      </c>
      <c r="Y2520" s="0" t="s">
        <v>3605</v>
      </c>
      <c r="Z2520" s="0" t="s">
        <v>7772</v>
      </c>
      <c r="AA2520" s="0" t="s">
        <v>3628</v>
      </c>
      <c r="AB2520" s="0" t="s">
        <v>7773</v>
      </c>
      <c r="AC2520" s="0" t="s">
        <v>61</v>
      </c>
      <c r="AD2520" s="0" t="s">
        <v>19</v>
      </c>
      <c r="AE2520" s="0" t="s">
        <v>19</v>
      </c>
      <c r="AF2520" s="0" t="s">
        <v>7698</v>
      </c>
      <c r="AG2520" s="0" t="s">
        <v>92</v>
      </c>
      <c r="AH2520" s="0" t="s">
        <v>22</v>
      </c>
      <c r="AI2520" s="0" t="s">
        <v>22</v>
      </c>
      <c r="AJ2520" s="0" t="s">
        <v>22</v>
      </c>
      <c r="AK2520" s="0" t="s">
        <v>22</v>
      </c>
    </row>
    <row customHeight="1" ht="11.25">
      <c r="A2521" s="0" t="s">
        <v>22</v>
      </c>
      <c r="B2521" s="0" t="s">
        <v>48</v>
      </c>
      <c r="C2521" s="0" t="s">
        <v>50</v>
      </c>
      <c r="D2521" s="0" t="s">
        <v>22</v>
      </c>
      <c r="E2521" s="0" t="s">
        <v>7774</v>
      </c>
      <c r="F2521" s="0" t="s">
        <v>1269</v>
      </c>
      <c r="G2521" s="0" t="s">
        <v>107</v>
      </c>
      <c r="H2521" s="0" t="s">
        <v>107</v>
      </c>
      <c r="I2521" s="0" t="s">
        <v>108</v>
      </c>
      <c r="J2521" s="0" t="s">
        <v>6243</v>
      </c>
      <c r="K2521" s="0" t="s">
        <v>6821</v>
      </c>
      <c r="L2521" s="0" t="s">
        <v>7775</v>
      </c>
      <c r="M2521" s="0" t="s">
        <v>1261</v>
      </c>
      <c r="N2521" s="0" t="s">
        <v>98</v>
      </c>
      <c r="O2521" s="0" t="s">
        <v>107</v>
      </c>
      <c r="P2521" s="0" t="s">
        <v>107</v>
      </c>
      <c r="Q2521" s="0" t="s">
        <v>108</v>
      </c>
      <c r="R2521" s="0" t="s">
        <v>6243</v>
      </c>
      <c r="S2521" s="0" t="s">
        <v>6821</v>
      </c>
      <c r="T2521" s="0" t="s">
        <v>3604</v>
      </c>
      <c r="U2521" s="0" t="s">
        <v>3605</v>
      </c>
      <c r="V2521" s="0" t="s">
        <v>3606</v>
      </c>
      <c r="W2521" s="0" t="s">
        <v>3607</v>
      </c>
      <c r="X2521" s="0" t="s">
        <v>3608</v>
      </c>
      <c r="Y2521" s="0" t="s">
        <v>3605</v>
      </c>
      <c r="Z2521" s="0" t="s">
        <v>7776</v>
      </c>
      <c r="AA2521" s="0" t="s">
        <v>7777</v>
      </c>
      <c r="AB2521" s="0" t="s">
        <v>7778</v>
      </c>
      <c r="AC2521" s="0" t="s">
        <v>61</v>
      </c>
      <c r="AD2521" s="0" t="s">
        <v>19</v>
      </c>
      <c r="AE2521" s="0" t="s">
        <v>19</v>
      </c>
      <c r="AF2521" s="0" t="s">
        <v>5763</v>
      </c>
      <c r="AG2521" s="0" t="s">
        <v>7779</v>
      </c>
      <c r="AH2521" s="0" t="s">
        <v>22</v>
      </c>
      <c r="AI2521" s="0" t="s">
        <v>22</v>
      </c>
      <c r="AJ2521" s="0" t="s">
        <v>22</v>
      </c>
      <c r="AK2521" s="0" t="s">
        <v>22</v>
      </c>
    </row>
    <row customHeight="1" ht="11.25">
      <c r="A2522" s="0" t="s">
        <v>22</v>
      </c>
      <c r="B2522" s="0" t="s">
        <v>48</v>
      </c>
      <c r="C2522" s="0" t="s">
        <v>50</v>
      </c>
      <c r="D2522" s="0" t="s">
        <v>22</v>
      </c>
      <c r="E2522" s="0" t="s">
        <v>7774</v>
      </c>
      <c r="F2522" s="0" t="s">
        <v>1269</v>
      </c>
      <c r="G2522" s="0" t="s">
        <v>107</v>
      </c>
      <c r="H2522" s="0" t="s">
        <v>107</v>
      </c>
      <c r="I2522" s="0" t="s">
        <v>108</v>
      </c>
      <c r="J2522" s="0" t="s">
        <v>6243</v>
      </c>
      <c r="K2522" s="0" t="s">
        <v>6821</v>
      </c>
      <c r="L2522" s="0" t="s">
        <v>7775</v>
      </c>
      <c r="M2522" s="0" t="s">
        <v>1261</v>
      </c>
      <c r="N2522" s="0" t="s">
        <v>98</v>
      </c>
      <c r="O2522" s="0" t="s">
        <v>107</v>
      </c>
      <c r="P2522" s="0" t="s">
        <v>107</v>
      </c>
      <c r="Q2522" s="0" t="s">
        <v>108</v>
      </c>
      <c r="R2522" s="0" t="s">
        <v>6243</v>
      </c>
      <c r="S2522" s="0" t="s">
        <v>6821</v>
      </c>
      <c r="T2522" s="0" t="s">
        <v>3604</v>
      </c>
      <c r="U2522" s="0" t="s">
        <v>3605</v>
      </c>
      <c r="V2522" s="0" t="s">
        <v>3606</v>
      </c>
      <c r="W2522" s="0" t="s">
        <v>3607</v>
      </c>
      <c r="X2522" s="0" t="s">
        <v>3608</v>
      </c>
      <c r="Y2522" s="0" t="s">
        <v>3605</v>
      </c>
      <c r="Z2522" s="0" t="s">
        <v>7776</v>
      </c>
      <c r="AA2522" s="0" t="s">
        <v>7777</v>
      </c>
      <c r="AB2522" s="0" t="s">
        <v>7778</v>
      </c>
      <c r="AC2522" s="0" t="s">
        <v>61</v>
      </c>
      <c r="AD2522" s="0" t="s">
        <v>19</v>
      </c>
      <c r="AE2522" s="0" t="s">
        <v>19</v>
      </c>
      <c r="AF2522" s="0" t="s">
        <v>5763</v>
      </c>
      <c r="AG2522" s="0" t="s">
        <v>7779</v>
      </c>
      <c r="AH2522" s="0" t="s">
        <v>22</v>
      </c>
      <c r="AI2522" s="0" t="s">
        <v>22</v>
      </c>
      <c r="AJ2522" s="0" t="s">
        <v>22</v>
      </c>
      <c r="AK2522" s="0" t="s">
        <v>22</v>
      </c>
    </row>
    <row customHeight="1" ht="11.25">
      <c r="A2523" s="0" t="s">
        <v>22</v>
      </c>
      <c r="B2523" s="0" t="s">
        <v>48</v>
      </c>
      <c r="C2523" s="0" t="s">
        <v>50</v>
      </c>
      <c r="D2523" s="0" t="s">
        <v>22</v>
      </c>
      <c r="E2523" s="0" t="s">
        <v>7780</v>
      </c>
      <c r="F2523" s="0" t="s">
        <v>1269</v>
      </c>
      <c r="G2523" s="0" t="s">
        <v>192</v>
      </c>
      <c r="H2523" s="0" t="s">
        <v>192</v>
      </c>
      <c r="I2523" s="0" t="s">
        <v>193</v>
      </c>
      <c r="J2523" s="0" t="s">
        <v>7002</v>
      </c>
      <c r="K2523" s="0" t="s">
        <v>7003</v>
      </c>
      <c r="L2523" s="0" t="s">
        <v>7781</v>
      </c>
      <c r="M2523" s="0" t="s">
        <v>1261</v>
      </c>
      <c r="N2523" s="0" t="s">
        <v>98</v>
      </c>
      <c r="O2523" s="0" t="s">
        <v>192</v>
      </c>
      <c r="P2523" s="0" t="s">
        <v>192</v>
      </c>
      <c r="Q2523" s="0" t="s">
        <v>193</v>
      </c>
      <c r="R2523" s="0" t="s">
        <v>7002</v>
      </c>
      <c r="S2523" s="0" t="s">
        <v>7003</v>
      </c>
      <c r="T2523" s="0" t="s">
        <v>3604</v>
      </c>
      <c r="U2523" s="0" t="s">
        <v>3605</v>
      </c>
      <c r="V2523" s="0" t="s">
        <v>3606</v>
      </c>
      <c r="W2523" s="0" t="s">
        <v>3607</v>
      </c>
      <c r="X2523" s="0" t="s">
        <v>3608</v>
      </c>
      <c r="Y2523" s="0" t="s">
        <v>3605</v>
      </c>
      <c r="Z2523" s="0" t="s">
        <v>7782</v>
      </c>
      <c r="AA2523" s="0" t="s">
        <v>6943</v>
      </c>
      <c r="AB2523" s="0" t="s">
        <v>7783</v>
      </c>
      <c r="AC2523" s="0" t="s">
        <v>61</v>
      </c>
      <c r="AD2523" s="0" t="s">
        <v>19</v>
      </c>
      <c r="AE2523" s="0" t="s">
        <v>19</v>
      </c>
      <c r="AF2523" s="0" t="s">
        <v>3789</v>
      </c>
      <c r="AG2523" s="0" t="s">
        <v>154</v>
      </c>
      <c r="AH2523" s="0" t="s">
        <v>22</v>
      </c>
      <c r="AI2523" s="0" t="s">
        <v>22</v>
      </c>
      <c r="AJ2523" s="0" t="s">
        <v>22</v>
      </c>
      <c r="AK2523" s="0" t="s">
        <v>22</v>
      </c>
    </row>
    <row customHeight="1" ht="11.25">
      <c r="A2524" s="0" t="s">
        <v>22</v>
      </c>
      <c r="B2524" s="0" t="s">
        <v>48</v>
      </c>
      <c r="C2524" s="0" t="s">
        <v>50</v>
      </c>
      <c r="D2524" s="0" t="s">
        <v>22</v>
      </c>
      <c r="E2524" s="0" t="s">
        <v>7780</v>
      </c>
      <c r="F2524" s="0" t="s">
        <v>1269</v>
      </c>
      <c r="G2524" s="0" t="s">
        <v>192</v>
      </c>
      <c r="H2524" s="0" t="s">
        <v>192</v>
      </c>
      <c r="I2524" s="0" t="s">
        <v>193</v>
      </c>
      <c r="J2524" s="0" t="s">
        <v>7002</v>
      </c>
      <c r="K2524" s="0" t="s">
        <v>7003</v>
      </c>
      <c r="L2524" s="0" t="s">
        <v>7781</v>
      </c>
      <c r="M2524" s="0" t="s">
        <v>1261</v>
      </c>
      <c r="N2524" s="0" t="s">
        <v>98</v>
      </c>
      <c r="O2524" s="0" t="s">
        <v>192</v>
      </c>
      <c r="P2524" s="0" t="s">
        <v>192</v>
      </c>
      <c r="Q2524" s="0" t="s">
        <v>193</v>
      </c>
      <c r="R2524" s="0" t="s">
        <v>7002</v>
      </c>
      <c r="S2524" s="0" t="s">
        <v>7003</v>
      </c>
      <c r="T2524" s="0" t="s">
        <v>3604</v>
      </c>
      <c r="U2524" s="0" t="s">
        <v>3605</v>
      </c>
      <c r="V2524" s="0" t="s">
        <v>3606</v>
      </c>
      <c r="W2524" s="0" t="s">
        <v>3607</v>
      </c>
      <c r="X2524" s="0" t="s">
        <v>3608</v>
      </c>
      <c r="Y2524" s="0" t="s">
        <v>3605</v>
      </c>
      <c r="Z2524" s="0" t="s">
        <v>7782</v>
      </c>
      <c r="AA2524" s="0" t="s">
        <v>6943</v>
      </c>
      <c r="AB2524" s="0" t="s">
        <v>7783</v>
      </c>
      <c r="AC2524" s="0" t="s">
        <v>61</v>
      </c>
      <c r="AD2524" s="0" t="s">
        <v>19</v>
      </c>
      <c r="AE2524" s="0" t="s">
        <v>19</v>
      </c>
      <c r="AF2524" s="0" t="s">
        <v>3789</v>
      </c>
      <c r="AG2524" s="0" t="s">
        <v>154</v>
      </c>
      <c r="AH2524" s="0" t="s">
        <v>22</v>
      </c>
      <c r="AI2524" s="0" t="s">
        <v>22</v>
      </c>
      <c r="AJ2524" s="0" t="s">
        <v>22</v>
      </c>
      <c r="AK2524" s="0" t="s">
        <v>22</v>
      </c>
    </row>
    <row customHeight="1" ht="11.25">
      <c r="A2525" s="0" t="s">
        <v>22</v>
      </c>
      <c r="B2525" s="0" t="s">
        <v>48</v>
      </c>
      <c r="C2525" s="0" t="s">
        <v>50</v>
      </c>
      <c r="D2525" s="0" t="s">
        <v>22</v>
      </c>
      <c r="E2525" s="0" t="s">
        <v>7784</v>
      </c>
      <c r="F2525" s="0" t="s">
        <v>1269</v>
      </c>
      <c r="G2525" s="0" t="s">
        <v>192</v>
      </c>
      <c r="H2525" s="0" t="s">
        <v>192</v>
      </c>
      <c r="I2525" s="0" t="s">
        <v>193</v>
      </c>
      <c r="J2525" s="0" t="s">
        <v>6838</v>
      </c>
      <c r="K2525" s="0" t="s">
        <v>6839</v>
      </c>
      <c r="L2525" s="0" t="s">
        <v>7785</v>
      </c>
      <c r="M2525" s="0" t="s">
        <v>1261</v>
      </c>
      <c r="N2525" s="0" t="s">
        <v>98</v>
      </c>
      <c r="O2525" s="0" t="s">
        <v>192</v>
      </c>
      <c r="P2525" s="0" t="s">
        <v>192</v>
      </c>
      <c r="Q2525" s="0" t="s">
        <v>193</v>
      </c>
      <c r="R2525" s="0" t="s">
        <v>6838</v>
      </c>
      <c r="S2525" s="0" t="s">
        <v>6839</v>
      </c>
      <c r="T2525" s="0" t="s">
        <v>3604</v>
      </c>
      <c r="U2525" s="0" t="s">
        <v>3605</v>
      </c>
      <c r="V2525" s="0" t="s">
        <v>3606</v>
      </c>
      <c r="W2525" s="0" t="s">
        <v>3607</v>
      </c>
      <c r="X2525" s="0" t="s">
        <v>3608</v>
      </c>
      <c r="Y2525" s="0" t="s">
        <v>3605</v>
      </c>
      <c r="Z2525" s="0" t="s">
        <v>7786</v>
      </c>
      <c r="AA2525" s="0" t="s">
        <v>7787</v>
      </c>
      <c r="AB2525" s="0" t="s">
        <v>7788</v>
      </c>
      <c r="AC2525" s="0" t="s">
        <v>61</v>
      </c>
      <c r="AD2525" s="0" t="s">
        <v>19</v>
      </c>
      <c r="AE2525" s="0" t="s">
        <v>19</v>
      </c>
      <c r="AF2525" s="0" t="s">
        <v>6064</v>
      </c>
      <c r="AG2525" s="0" t="s">
        <v>7789</v>
      </c>
      <c r="AH2525" s="0" t="s">
        <v>22</v>
      </c>
      <c r="AI2525" s="0" t="s">
        <v>22</v>
      </c>
      <c r="AJ2525" s="0" t="s">
        <v>22</v>
      </c>
      <c r="AK2525" s="0" t="s">
        <v>22</v>
      </c>
    </row>
    <row customHeight="1" ht="11.25">
      <c r="A2526" s="0" t="s">
        <v>22</v>
      </c>
      <c r="B2526" s="0" t="s">
        <v>48</v>
      </c>
      <c r="C2526" s="0" t="s">
        <v>50</v>
      </c>
      <c r="D2526" s="0" t="s">
        <v>22</v>
      </c>
      <c r="E2526" s="0" t="s">
        <v>7784</v>
      </c>
      <c r="F2526" s="0" t="s">
        <v>1269</v>
      </c>
      <c r="G2526" s="0" t="s">
        <v>192</v>
      </c>
      <c r="H2526" s="0" t="s">
        <v>192</v>
      </c>
      <c r="I2526" s="0" t="s">
        <v>193</v>
      </c>
      <c r="J2526" s="0" t="s">
        <v>6838</v>
      </c>
      <c r="K2526" s="0" t="s">
        <v>6839</v>
      </c>
      <c r="L2526" s="0" t="s">
        <v>7785</v>
      </c>
      <c r="M2526" s="0" t="s">
        <v>1261</v>
      </c>
      <c r="N2526" s="0" t="s">
        <v>98</v>
      </c>
      <c r="O2526" s="0" t="s">
        <v>192</v>
      </c>
      <c r="P2526" s="0" t="s">
        <v>192</v>
      </c>
      <c r="Q2526" s="0" t="s">
        <v>193</v>
      </c>
      <c r="R2526" s="0" t="s">
        <v>6838</v>
      </c>
      <c r="S2526" s="0" t="s">
        <v>6839</v>
      </c>
      <c r="T2526" s="0" t="s">
        <v>3604</v>
      </c>
      <c r="U2526" s="0" t="s">
        <v>3605</v>
      </c>
      <c r="V2526" s="0" t="s">
        <v>3606</v>
      </c>
      <c r="W2526" s="0" t="s">
        <v>3607</v>
      </c>
      <c r="X2526" s="0" t="s">
        <v>3608</v>
      </c>
      <c r="Y2526" s="0" t="s">
        <v>3605</v>
      </c>
      <c r="Z2526" s="0" t="s">
        <v>7786</v>
      </c>
      <c r="AA2526" s="0" t="s">
        <v>7787</v>
      </c>
      <c r="AB2526" s="0" t="s">
        <v>7788</v>
      </c>
      <c r="AC2526" s="0" t="s">
        <v>61</v>
      </c>
      <c r="AD2526" s="0" t="s">
        <v>19</v>
      </c>
      <c r="AE2526" s="0" t="s">
        <v>19</v>
      </c>
      <c r="AF2526" s="0" t="s">
        <v>6064</v>
      </c>
      <c r="AG2526" s="0" t="s">
        <v>7789</v>
      </c>
      <c r="AH2526" s="0" t="s">
        <v>22</v>
      </c>
      <c r="AI2526" s="0" t="s">
        <v>22</v>
      </c>
      <c r="AJ2526" s="0" t="s">
        <v>22</v>
      </c>
      <c r="AK2526" s="0" t="s">
        <v>22</v>
      </c>
    </row>
    <row customHeight="1" ht="11.25">
      <c r="A2527" s="0" t="s">
        <v>22</v>
      </c>
      <c r="B2527" s="0" t="s">
        <v>48</v>
      </c>
      <c r="C2527" s="0" t="s">
        <v>50</v>
      </c>
      <c r="D2527" s="0" t="s">
        <v>22</v>
      </c>
      <c r="E2527" s="0" t="s">
        <v>7790</v>
      </c>
      <c r="F2527" s="0" t="s">
        <v>1269</v>
      </c>
      <c r="G2527" s="0" t="s">
        <v>1548</v>
      </c>
      <c r="H2527" s="0" t="s">
        <v>1548</v>
      </c>
      <c r="I2527" s="0" t="s">
        <v>1549</v>
      </c>
      <c r="J2527" s="0" t="s">
        <v>6984</v>
      </c>
      <c r="K2527" s="0" t="s">
        <v>6985</v>
      </c>
      <c r="L2527" s="0" t="s">
        <v>7791</v>
      </c>
      <c r="M2527" s="0" t="s">
        <v>1261</v>
      </c>
      <c r="N2527" s="0" t="s">
        <v>98</v>
      </c>
      <c r="O2527" s="0" t="s">
        <v>1548</v>
      </c>
      <c r="P2527" s="0" t="s">
        <v>1548</v>
      </c>
      <c r="Q2527" s="0" t="s">
        <v>1549</v>
      </c>
      <c r="R2527" s="0" t="s">
        <v>6984</v>
      </c>
      <c r="S2527" s="0" t="s">
        <v>6985</v>
      </c>
      <c r="T2527" s="0" t="s">
        <v>3604</v>
      </c>
      <c r="U2527" s="0" t="s">
        <v>3605</v>
      </c>
      <c r="V2527" s="0" t="s">
        <v>3606</v>
      </c>
      <c r="W2527" s="0" t="s">
        <v>3607</v>
      </c>
      <c r="X2527" s="0" t="s">
        <v>3608</v>
      </c>
      <c r="Y2527" s="0" t="s">
        <v>3605</v>
      </c>
      <c r="Z2527" s="0" t="s">
        <v>7792</v>
      </c>
      <c r="AA2527" s="0" t="s">
        <v>6108</v>
      </c>
      <c r="AB2527" s="0" t="s">
        <v>7793</v>
      </c>
      <c r="AC2527" s="0" t="s">
        <v>61</v>
      </c>
      <c r="AD2527" s="0" t="s">
        <v>19</v>
      </c>
      <c r="AE2527" s="0" t="s">
        <v>19</v>
      </c>
      <c r="AF2527" s="0" t="s">
        <v>7436</v>
      </c>
      <c r="AG2527" s="0" t="s">
        <v>7794</v>
      </c>
      <c r="AH2527" s="0" t="s">
        <v>22</v>
      </c>
      <c r="AI2527" s="0" t="s">
        <v>22</v>
      </c>
      <c r="AJ2527" s="0" t="s">
        <v>22</v>
      </c>
      <c r="AK2527" s="0" t="s">
        <v>22</v>
      </c>
    </row>
    <row customHeight="1" ht="11.25">
      <c r="A2528" s="0" t="s">
        <v>22</v>
      </c>
      <c r="B2528" s="0" t="s">
        <v>48</v>
      </c>
      <c r="C2528" s="0" t="s">
        <v>50</v>
      </c>
      <c r="D2528" s="0" t="s">
        <v>22</v>
      </c>
      <c r="E2528" s="0" t="s">
        <v>7790</v>
      </c>
      <c r="F2528" s="0" t="s">
        <v>1269</v>
      </c>
      <c r="G2528" s="0" t="s">
        <v>142</v>
      </c>
      <c r="H2528" s="0" t="s">
        <v>142</v>
      </c>
      <c r="I2528" s="0" t="s">
        <v>143</v>
      </c>
      <c r="J2528" s="0" t="s">
        <v>6984</v>
      </c>
      <c r="K2528" s="0" t="s">
        <v>7001</v>
      </c>
      <c r="L2528" s="0" t="s">
        <v>7791</v>
      </c>
      <c r="M2528" s="0" t="s">
        <v>1261</v>
      </c>
      <c r="N2528" s="0" t="s">
        <v>98</v>
      </c>
      <c r="O2528" s="0" t="s">
        <v>142</v>
      </c>
      <c r="P2528" s="0" t="s">
        <v>142</v>
      </c>
      <c r="Q2528" s="0" t="s">
        <v>143</v>
      </c>
      <c r="R2528" s="0" t="s">
        <v>6984</v>
      </c>
      <c r="S2528" s="0" t="s">
        <v>7001</v>
      </c>
      <c r="T2528" s="0" t="s">
        <v>3604</v>
      </c>
      <c r="U2528" s="0" t="s">
        <v>3605</v>
      </c>
      <c r="V2528" s="0" t="s">
        <v>3606</v>
      </c>
      <c r="W2528" s="0" t="s">
        <v>3607</v>
      </c>
      <c r="X2528" s="0" t="s">
        <v>3608</v>
      </c>
      <c r="Y2528" s="0" t="s">
        <v>3605</v>
      </c>
      <c r="Z2528" s="0" t="s">
        <v>7792</v>
      </c>
      <c r="AA2528" s="0" t="s">
        <v>6108</v>
      </c>
      <c r="AB2528" s="0" t="s">
        <v>7793</v>
      </c>
      <c r="AC2528" s="0" t="s">
        <v>61</v>
      </c>
      <c r="AD2528" s="0" t="s">
        <v>19</v>
      </c>
      <c r="AE2528" s="0" t="s">
        <v>19</v>
      </c>
      <c r="AF2528" s="0" t="s">
        <v>7436</v>
      </c>
      <c r="AG2528" s="0" t="s">
        <v>7794</v>
      </c>
      <c r="AH2528" s="0" t="s">
        <v>22</v>
      </c>
      <c r="AI2528" s="0" t="s">
        <v>22</v>
      </c>
      <c r="AJ2528" s="0" t="s">
        <v>22</v>
      </c>
      <c r="AK2528" s="0" t="s">
        <v>22</v>
      </c>
    </row>
    <row customHeight="1" ht="11.25">
      <c r="A2529" s="0" t="s">
        <v>22</v>
      </c>
      <c r="B2529" s="0" t="s">
        <v>48</v>
      </c>
      <c r="C2529" s="0" t="s">
        <v>50</v>
      </c>
      <c r="D2529" s="0" t="s">
        <v>22</v>
      </c>
      <c r="E2529" s="0" t="s">
        <v>7795</v>
      </c>
      <c r="F2529" s="0" t="s">
        <v>1269</v>
      </c>
      <c r="G2529" s="0" t="s">
        <v>1548</v>
      </c>
      <c r="H2529" s="0" t="s">
        <v>1548</v>
      </c>
      <c r="I2529" s="0" t="s">
        <v>1549</v>
      </c>
      <c r="J2529" s="0" t="s">
        <v>6962</v>
      </c>
      <c r="K2529" s="0" t="s">
        <v>6963</v>
      </c>
      <c r="L2529" s="0" t="s">
        <v>7796</v>
      </c>
      <c r="M2529" s="0" t="s">
        <v>1261</v>
      </c>
      <c r="N2529" s="0" t="s">
        <v>98</v>
      </c>
      <c r="O2529" s="0" t="s">
        <v>1548</v>
      </c>
      <c r="P2529" s="0" t="s">
        <v>1548</v>
      </c>
      <c r="Q2529" s="0" t="s">
        <v>1549</v>
      </c>
      <c r="R2529" s="0" t="s">
        <v>6962</v>
      </c>
      <c r="S2529" s="0" t="s">
        <v>6963</v>
      </c>
      <c r="T2529" s="0" t="s">
        <v>3604</v>
      </c>
      <c r="U2529" s="0" t="s">
        <v>3605</v>
      </c>
      <c r="V2529" s="0" t="s">
        <v>3606</v>
      </c>
      <c r="W2529" s="0" t="s">
        <v>3607</v>
      </c>
      <c r="X2529" s="0" t="s">
        <v>3608</v>
      </c>
      <c r="Y2529" s="0" t="s">
        <v>3605</v>
      </c>
      <c r="Z2529" s="0" t="s">
        <v>4948</v>
      </c>
      <c r="AA2529" s="0" t="s">
        <v>7797</v>
      </c>
      <c r="AB2529" s="0" t="s">
        <v>7793</v>
      </c>
      <c r="AC2529" s="0" t="s">
        <v>61</v>
      </c>
      <c r="AD2529" s="0" t="s">
        <v>19</v>
      </c>
      <c r="AE2529" s="0" t="s">
        <v>19</v>
      </c>
      <c r="AF2529" s="0" t="s">
        <v>7798</v>
      </c>
      <c r="AG2529" s="0" t="s">
        <v>194</v>
      </c>
      <c r="AH2529" s="0" t="s">
        <v>22</v>
      </c>
      <c r="AI2529" s="0" t="s">
        <v>22</v>
      </c>
      <c r="AJ2529" s="0" t="s">
        <v>22</v>
      </c>
      <c r="AK2529" s="0" t="s">
        <v>22</v>
      </c>
    </row>
    <row customHeight="1" ht="11.25">
      <c r="A2530" s="0" t="s">
        <v>22</v>
      </c>
      <c r="B2530" s="0" t="s">
        <v>48</v>
      </c>
      <c r="C2530" s="0" t="s">
        <v>50</v>
      </c>
      <c r="D2530" s="0" t="s">
        <v>22</v>
      </c>
      <c r="E2530" s="0" t="s">
        <v>7795</v>
      </c>
      <c r="F2530" s="0" t="s">
        <v>1269</v>
      </c>
      <c r="G2530" s="0" t="s">
        <v>142</v>
      </c>
      <c r="H2530" s="0" t="s">
        <v>142</v>
      </c>
      <c r="I2530" s="0" t="s">
        <v>143</v>
      </c>
      <c r="J2530" s="0" t="s">
        <v>6962</v>
      </c>
      <c r="K2530" s="0" t="s">
        <v>6990</v>
      </c>
      <c r="L2530" s="0" t="s">
        <v>7796</v>
      </c>
      <c r="M2530" s="0" t="s">
        <v>1261</v>
      </c>
      <c r="N2530" s="0" t="s">
        <v>98</v>
      </c>
      <c r="O2530" s="0" t="s">
        <v>142</v>
      </c>
      <c r="P2530" s="0" t="s">
        <v>142</v>
      </c>
      <c r="Q2530" s="0" t="s">
        <v>143</v>
      </c>
      <c r="R2530" s="0" t="s">
        <v>6962</v>
      </c>
      <c r="S2530" s="0" t="s">
        <v>6990</v>
      </c>
      <c r="T2530" s="0" t="s">
        <v>3604</v>
      </c>
      <c r="U2530" s="0" t="s">
        <v>3605</v>
      </c>
      <c r="V2530" s="0" t="s">
        <v>3606</v>
      </c>
      <c r="W2530" s="0" t="s">
        <v>3607</v>
      </c>
      <c r="X2530" s="0" t="s">
        <v>3608</v>
      </c>
      <c r="Y2530" s="0" t="s">
        <v>3605</v>
      </c>
      <c r="Z2530" s="0" t="s">
        <v>4948</v>
      </c>
      <c r="AA2530" s="0" t="s">
        <v>7797</v>
      </c>
      <c r="AB2530" s="0" t="s">
        <v>7793</v>
      </c>
      <c r="AC2530" s="0" t="s">
        <v>61</v>
      </c>
      <c r="AD2530" s="0" t="s">
        <v>19</v>
      </c>
      <c r="AE2530" s="0" t="s">
        <v>19</v>
      </c>
      <c r="AF2530" s="0" t="s">
        <v>7798</v>
      </c>
      <c r="AG2530" s="0" t="s">
        <v>194</v>
      </c>
      <c r="AH2530" s="0" t="s">
        <v>22</v>
      </c>
      <c r="AI2530" s="0" t="s">
        <v>22</v>
      </c>
      <c r="AJ2530" s="0" t="s">
        <v>22</v>
      </c>
      <c r="AK2530" s="0" t="s">
        <v>22</v>
      </c>
    </row>
    <row customHeight="1" ht="11.25">
      <c r="A2531" s="0" t="s">
        <v>22</v>
      </c>
      <c r="B2531" s="0" t="s">
        <v>48</v>
      </c>
      <c r="C2531" s="0" t="s">
        <v>50</v>
      </c>
      <c r="D2531" s="0" t="s">
        <v>22</v>
      </c>
      <c r="E2531" s="0" t="s">
        <v>7799</v>
      </c>
      <c r="F2531" s="0" t="s">
        <v>1269</v>
      </c>
      <c r="G2531" s="0" t="s">
        <v>145</v>
      </c>
      <c r="H2531" s="0" t="s">
        <v>145</v>
      </c>
      <c r="I2531" s="0" t="s">
        <v>146</v>
      </c>
      <c r="J2531" s="0" t="s">
        <v>4897</v>
      </c>
      <c r="K2531" s="0" t="s">
        <v>4898</v>
      </c>
      <c r="L2531" s="0" t="s">
        <v>7800</v>
      </c>
      <c r="M2531" s="0" t="s">
        <v>976</v>
      </c>
      <c r="N2531" s="0" t="s">
        <v>98</v>
      </c>
      <c r="O2531" s="0" t="s">
        <v>145</v>
      </c>
      <c r="P2531" s="0" t="s">
        <v>145</v>
      </c>
      <c r="Q2531" s="0" t="s">
        <v>146</v>
      </c>
      <c r="R2531" s="0" t="s">
        <v>4897</v>
      </c>
      <c r="S2531" s="0" t="s">
        <v>4898</v>
      </c>
      <c r="T2531" s="0" t="s">
        <v>3604</v>
      </c>
      <c r="U2531" s="0" t="s">
        <v>3707</v>
      </c>
      <c r="V2531" s="0" t="s">
        <v>3726</v>
      </c>
      <c r="W2531" s="0" t="s">
        <v>3607</v>
      </c>
      <c r="X2531" s="0" t="s">
        <v>3700</v>
      </c>
      <c r="Y2531" s="0" t="s">
        <v>3605</v>
      </c>
      <c r="Z2531" s="0" t="s">
        <v>109</v>
      </c>
      <c r="AA2531" s="0" t="s">
        <v>7230</v>
      </c>
      <c r="AB2531" s="0" t="s">
        <v>7231</v>
      </c>
      <c r="AC2531" s="0" t="s">
        <v>61</v>
      </c>
      <c r="AD2531" s="0" t="s">
        <v>19</v>
      </c>
      <c r="AE2531" s="0" t="s">
        <v>19</v>
      </c>
      <c r="AF2531" s="0" t="s">
        <v>4647</v>
      </c>
      <c r="AG2531" s="0" t="s">
        <v>4647</v>
      </c>
      <c r="AH2531" s="0" t="s">
        <v>22</v>
      </c>
      <c r="AI2531" s="0" t="s">
        <v>22</v>
      </c>
      <c r="AJ2531" s="0" t="s">
        <v>22</v>
      </c>
      <c r="AK2531" s="0" t="s">
        <v>22</v>
      </c>
    </row>
    <row customHeight="1" ht="11.25">
      <c r="A2532" s="0" t="s">
        <v>22</v>
      </c>
      <c r="B2532" s="0" t="s">
        <v>48</v>
      </c>
      <c r="C2532" s="0" t="s">
        <v>50</v>
      </c>
      <c r="D2532" s="0" t="s">
        <v>22</v>
      </c>
      <c r="E2532" s="0" t="s">
        <v>7799</v>
      </c>
      <c r="F2532" s="0" t="s">
        <v>1269</v>
      </c>
      <c r="G2532" s="0" t="s">
        <v>145</v>
      </c>
      <c r="H2532" s="0" t="s">
        <v>145</v>
      </c>
      <c r="I2532" s="0" t="s">
        <v>146</v>
      </c>
      <c r="J2532" s="0" t="s">
        <v>4897</v>
      </c>
      <c r="K2532" s="0" t="s">
        <v>4898</v>
      </c>
      <c r="L2532" s="0" t="s">
        <v>7800</v>
      </c>
      <c r="M2532" s="0" t="s">
        <v>976</v>
      </c>
      <c r="N2532" s="0" t="s">
        <v>101</v>
      </c>
      <c r="O2532" s="0" t="s">
        <v>178</v>
      </c>
      <c r="P2532" s="0" t="s">
        <v>178</v>
      </c>
      <c r="Q2532" s="0" t="s">
        <v>179</v>
      </c>
      <c r="R2532" s="0" t="s">
        <v>4885</v>
      </c>
      <c r="S2532" s="0" t="s">
        <v>4886</v>
      </c>
      <c r="T2532" s="0" t="s">
        <v>3604</v>
      </c>
      <c r="U2532" s="0" t="s">
        <v>3707</v>
      </c>
      <c r="V2532" s="0" t="s">
        <v>3726</v>
      </c>
      <c r="W2532" s="0" t="s">
        <v>3607</v>
      </c>
      <c r="X2532" s="0" t="s">
        <v>3700</v>
      </c>
      <c r="Y2532" s="0" t="s">
        <v>3605</v>
      </c>
      <c r="Z2532" s="0" t="s">
        <v>109</v>
      </c>
      <c r="AA2532" s="0" t="s">
        <v>7230</v>
      </c>
      <c r="AB2532" s="0" t="s">
        <v>7231</v>
      </c>
      <c r="AC2532" s="0" t="s">
        <v>61</v>
      </c>
      <c r="AD2532" s="0" t="s">
        <v>19</v>
      </c>
      <c r="AE2532" s="0" t="s">
        <v>19</v>
      </c>
      <c r="AF2532" s="0" t="s">
        <v>4647</v>
      </c>
      <c r="AG2532" s="0" t="s">
        <v>4647</v>
      </c>
      <c r="AH2532" s="0" t="s">
        <v>22</v>
      </c>
      <c r="AI2532" s="0" t="s">
        <v>22</v>
      </c>
      <c r="AJ2532" s="0" t="s">
        <v>22</v>
      </c>
      <c r="AK2532" s="0" t="s">
        <v>22</v>
      </c>
    </row>
    <row customHeight="1" ht="11.25">
      <c r="A2533" s="0" t="s">
        <v>22</v>
      </c>
      <c r="B2533" s="0" t="s">
        <v>48</v>
      </c>
      <c r="C2533" s="0" t="s">
        <v>50</v>
      </c>
      <c r="D2533" s="0" t="s">
        <v>22</v>
      </c>
      <c r="E2533" s="0" t="s">
        <v>7801</v>
      </c>
      <c r="F2533" s="0" t="s">
        <v>1269</v>
      </c>
      <c r="G2533" s="0" t="s">
        <v>145</v>
      </c>
      <c r="H2533" s="0" t="s">
        <v>145</v>
      </c>
      <c r="I2533" s="0" t="s">
        <v>146</v>
      </c>
      <c r="J2533" s="0" t="s">
        <v>4897</v>
      </c>
      <c r="K2533" s="0" t="s">
        <v>4898</v>
      </c>
      <c r="L2533" s="0" t="s">
        <v>7802</v>
      </c>
      <c r="M2533" s="0" t="s">
        <v>976</v>
      </c>
      <c r="N2533" s="0" t="s">
        <v>98</v>
      </c>
      <c r="O2533" s="0" t="s">
        <v>145</v>
      </c>
      <c r="P2533" s="0" t="s">
        <v>145</v>
      </c>
      <c r="Q2533" s="0" t="s">
        <v>146</v>
      </c>
      <c r="R2533" s="0" t="s">
        <v>4897</v>
      </c>
      <c r="S2533" s="0" t="s">
        <v>4898</v>
      </c>
      <c r="T2533" s="0" t="s">
        <v>3604</v>
      </c>
      <c r="U2533" s="0" t="s">
        <v>3707</v>
      </c>
      <c r="V2533" s="0" t="s">
        <v>3726</v>
      </c>
      <c r="W2533" s="0" t="s">
        <v>3607</v>
      </c>
      <c r="X2533" s="0" t="s">
        <v>3700</v>
      </c>
      <c r="Y2533" s="0" t="s">
        <v>3605</v>
      </c>
      <c r="Z2533" s="0" t="s">
        <v>109</v>
      </c>
      <c r="AA2533" s="0" t="s">
        <v>7230</v>
      </c>
      <c r="AB2533" s="0" t="s">
        <v>7231</v>
      </c>
      <c r="AC2533" s="0" t="s">
        <v>61</v>
      </c>
      <c r="AD2533" s="0" t="s">
        <v>19</v>
      </c>
      <c r="AE2533" s="0" t="s">
        <v>19</v>
      </c>
      <c r="AF2533" s="0" t="s">
        <v>7803</v>
      </c>
      <c r="AG2533" s="0" t="s">
        <v>529</v>
      </c>
      <c r="AH2533" s="0" t="s">
        <v>22</v>
      </c>
      <c r="AI2533" s="0" t="s">
        <v>22</v>
      </c>
      <c r="AJ2533" s="0" t="s">
        <v>22</v>
      </c>
      <c r="AK2533" s="0" t="s">
        <v>22</v>
      </c>
    </row>
    <row customHeight="1" ht="11.25">
      <c r="A2534" s="0" t="s">
        <v>22</v>
      </c>
      <c r="B2534" s="0" t="s">
        <v>48</v>
      </c>
      <c r="C2534" s="0" t="s">
        <v>50</v>
      </c>
      <c r="D2534" s="0" t="s">
        <v>22</v>
      </c>
      <c r="E2534" s="0" t="s">
        <v>7801</v>
      </c>
      <c r="F2534" s="0" t="s">
        <v>1269</v>
      </c>
      <c r="G2534" s="0" t="s">
        <v>145</v>
      </c>
      <c r="H2534" s="0" t="s">
        <v>145</v>
      </c>
      <c r="I2534" s="0" t="s">
        <v>146</v>
      </c>
      <c r="J2534" s="0" t="s">
        <v>4897</v>
      </c>
      <c r="K2534" s="0" t="s">
        <v>4898</v>
      </c>
      <c r="L2534" s="0" t="s">
        <v>7802</v>
      </c>
      <c r="M2534" s="0" t="s">
        <v>976</v>
      </c>
      <c r="N2534" s="0" t="s">
        <v>101</v>
      </c>
      <c r="O2534" s="0" t="s">
        <v>178</v>
      </c>
      <c r="P2534" s="0" t="s">
        <v>178</v>
      </c>
      <c r="Q2534" s="0" t="s">
        <v>179</v>
      </c>
      <c r="R2534" s="0" t="s">
        <v>4885</v>
      </c>
      <c r="S2534" s="0" t="s">
        <v>4886</v>
      </c>
      <c r="T2534" s="0" t="s">
        <v>3604</v>
      </c>
      <c r="U2534" s="0" t="s">
        <v>3707</v>
      </c>
      <c r="V2534" s="0" t="s">
        <v>3726</v>
      </c>
      <c r="W2534" s="0" t="s">
        <v>3607</v>
      </c>
      <c r="X2534" s="0" t="s">
        <v>3700</v>
      </c>
      <c r="Y2534" s="0" t="s">
        <v>3605</v>
      </c>
      <c r="Z2534" s="0" t="s">
        <v>109</v>
      </c>
      <c r="AA2534" s="0" t="s">
        <v>7230</v>
      </c>
      <c r="AB2534" s="0" t="s">
        <v>7231</v>
      </c>
      <c r="AC2534" s="0" t="s">
        <v>61</v>
      </c>
      <c r="AD2534" s="0" t="s">
        <v>19</v>
      </c>
      <c r="AE2534" s="0" t="s">
        <v>19</v>
      </c>
      <c r="AF2534" s="0" t="s">
        <v>7803</v>
      </c>
      <c r="AG2534" s="0" t="s">
        <v>529</v>
      </c>
      <c r="AH2534" s="0" t="s">
        <v>22</v>
      </c>
      <c r="AI2534" s="0" t="s">
        <v>22</v>
      </c>
      <c r="AJ2534" s="0" t="s">
        <v>22</v>
      </c>
      <c r="AK2534" s="0" t="s">
        <v>22</v>
      </c>
    </row>
    <row customHeight="1" ht="11.25">
      <c r="A2535" s="0" t="s">
        <v>22</v>
      </c>
      <c r="B2535" s="0" t="s">
        <v>48</v>
      </c>
      <c r="C2535" s="0" t="s">
        <v>50</v>
      </c>
      <c r="D2535" s="0" t="s">
        <v>22</v>
      </c>
      <c r="E2535" s="0" t="s">
        <v>7804</v>
      </c>
      <c r="F2535" s="0" t="s">
        <v>1269</v>
      </c>
      <c r="G2535" s="0" t="s">
        <v>145</v>
      </c>
      <c r="H2535" s="0" t="s">
        <v>145</v>
      </c>
      <c r="I2535" s="0" t="s">
        <v>146</v>
      </c>
      <c r="J2535" s="0" t="s">
        <v>4897</v>
      </c>
      <c r="K2535" s="0" t="s">
        <v>4898</v>
      </c>
      <c r="L2535" s="0" t="s">
        <v>7805</v>
      </c>
      <c r="M2535" s="0" t="s">
        <v>976</v>
      </c>
      <c r="N2535" s="0" t="s">
        <v>98</v>
      </c>
      <c r="O2535" s="0" t="s">
        <v>145</v>
      </c>
      <c r="P2535" s="0" t="s">
        <v>145</v>
      </c>
      <c r="Q2535" s="0" t="s">
        <v>146</v>
      </c>
      <c r="R2535" s="0" t="s">
        <v>4897</v>
      </c>
      <c r="S2535" s="0" t="s">
        <v>4898</v>
      </c>
      <c r="T2535" s="0" t="s">
        <v>3604</v>
      </c>
      <c r="U2535" s="0" t="s">
        <v>3707</v>
      </c>
      <c r="V2535" s="0" t="s">
        <v>3726</v>
      </c>
      <c r="W2535" s="0" t="s">
        <v>3607</v>
      </c>
      <c r="X2535" s="0" t="s">
        <v>3700</v>
      </c>
      <c r="Y2535" s="0" t="s">
        <v>3605</v>
      </c>
      <c r="Z2535" s="0" t="s">
        <v>109</v>
      </c>
      <c r="AA2535" s="0" t="s">
        <v>7230</v>
      </c>
      <c r="AB2535" s="0" t="s">
        <v>7231</v>
      </c>
      <c r="AC2535" s="0" t="s">
        <v>61</v>
      </c>
      <c r="AD2535" s="0" t="s">
        <v>19</v>
      </c>
      <c r="AE2535" s="0" t="s">
        <v>19</v>
      </c>
      <c r="AF2535" s="0" t="s">
        <v>7806</v>
      </c>
      <c r="AG2535" s="0" t="s">
        <v>529</v>
      </c>
      <c r="AH2535" s="0" t="s">
        <v>22</v>
      </c>
      <c r="AI2535" s="0" t="s">
        <v>22</v>
      </c>
      <c r="AJ2535" s="0" t="s">
        <v>22</v>
      </c>
      <c r="AK2535" s="0" t="s">
        <v>22</v>
      </c>
    </row>
    <row customHeight="1" ht="11.25">
      <c r="A2536" s="0" t="s">
        <v>22</v>
      </c>
      <c r="B2536" s="0" t="s">
        <v>48</v>
      </c>
      <c r="C2536" s="0" t="s">
        <v>50</v>
      </c>
      <c r="D2536" s="0" t="s">
        <v>22</v>
      </c>
      <c r="E2536" s="0" t="s">
        <v>7804</v>
      </c>
      <c r="F2536" s="0" t="s">
        <v>1269</v>
      </c>
      <c r="G2536" s="0" t="s">
        <v>145</v>
      </c>
      <c r="H2536" s="0" t="s">
        <v>145</v>
      </c>
      <c r="I2536" s="0" t="s">
        <v>146</v>
      </c>
      <c r="J2536" s="0" t="s">
        <v>4897</v>
      </c>
      <c r="K2536" s="0" t="s">
        <v>4898</v>
      </c>
      <c r="L2536" s="0" t="s">
        <v>7805</v>
      </c>
      <c r="M2536" s="0" t="s">
        <v>976</v>
      </c>
      <c r="N2536" s="0" t="s">
        <v>101</v>
      </c>
      <c r="O2536" s="0" t="s">
        <v>178</v>
      </c>
      <c r="P2536" s="0" t="s">
        <v>178</v>
      </c>
      <c r="Q2536" s="0" t="s">
        <v>179</v>
      </c>
      <c r="R2536" s="0" t="s">
        <v>4885</v>
      </c>
      <c r="S2536" s="0" t="s">
        <v>4886</v>
      </c>
      <c r="T2536" s="0" t="s">
        <v>3604</v>
      </c>
      <c r="U2536" s="0" t="s">
        <v>3707</v>
      </c>
      <c r="V2536" s="0" t="s">
        <v>3726</v>
      </c>
      <c r="W2536" s="0" t="s">
        <v>3607</v>
      </c>
      <c r="X2536" s="0" t="s">
        <v>3700</v>
      </c>
      <c r="Y2536" s="0" t="s">
        <v>3605</v>
      </c>
      <c r="Z2536" s="0" t="s">
        <v>109</v>
      </c>
      <c r="AA2536" s="0" t="s">
        <v>7230</v>
      </c>
      <c r="AB2536" s="0" t="s">
        <v>7231</v>
      </c>
      <c r="AC2536" s="0" t="s">
        <v>61</v>
      </c>
      <c r="AD2536" s="0" t="s">
        <v>19</v>
      </c>
      <c r="AE2536" s="0" t="s">
        <v>19</v>
      </c>
      <c r="AF2536" s="0" t="s">
        <v>7806</v>
      </c>
      <c r="AG2536" s="0" t="s">
        <v>529</v>
      </c>
      <c r="AH2536" s="0" t="s">
        <v>22</v>
      </c>
      <c r="AI2536" s="0" t="s">
        <v>22</v>
      </c>
      <c r="AJ2536" s="0" t="s">
        <v>22</v>
      </c>
      <c r="AK2536" s="0" t="s">
        <v>22</v>
      </c>
    </row>
    <row customHeight="1" ht="11.25">
      <c r="A2537" s="0" t="s">
        <v>22</v>
      </c>
      <c r="B2537" s="0" t="s">
        <v>48</v>
      </c>
      <c r="C2537" s="0" t="s">
        <v>50</v>
      </c>
      <c r="D2537" s="0" t="s">
        <v>22</v>
      </c>
      <c r="E2537" s="0" t="s">
        <v>7807</v>
      </c>
      <c r="F2537" s="0" t="s">
        <v>1269</v>
      </c>
      <c r="G2537" s="0" t="s">
        <v>145</v>
      </c>
      <c r="H2537" s="0" t="s">
        <v>145</v>
      </c>
      <c r="I2537" s="0" t="s">
        <v>146</v>
      </c>
      <c r="J2537" s="0" t="s">
        <v>4897</v>
      </c>
      <c r="K2537" s="0" t="s">
        <v>4898</v>
      </c>
      <c r="L2537" s="0" t="s">
        <v>7808</v>
      </c>
      <c r="M2537" s="0" t="s">
        <v>976</v>
      </c>
      <c r="N2537" s="0" t="s">
        <v>98</v>
      </c>
      <c r="O2537" s="0" t="s">
        <v>145</v>
      </c>
      <c r="P2537" s="0" t="s">
        <v>145</v>
      </c>
      <c r="Q2537" s="0" t="s">
        <v>146</v>
      </c>
      <c r="R2537" s="0" t="s">
        <v>4897</v>
      </c>
      <c r="S2537" s="0" t="s">
        <v>4898</v>
      </c>
      <c r="T2537" s="0" t="s">
        <v>3604</v>
      </c>
      <c r="U2537" s="0" t="s">
        <v>3707</v>
      </c>
      <c r="V2537" s="0" t="s">
        <v>3726</v>
      </c>
      <c r="W2537" s="0" t="s">
        <v>3607</v>
      </c>
      <c r="X2537" s="0" t="s">
        <v>3700</v>
      </c>
      <c r="Y2537" s="0" t="s">
        <v>3605</v>
      </c>
      <c r="Z2537" s="0" t="s">
        <v>109</v>
      </c>
      <c r="AA2537" s="0" t="s">
        <v>7230</v>
      </c>
      <c r="AB2537" s="0" t="s">
        <v>7231</v>
      </c>
      <c r="AC2537" s="0" t="s">
        <v>61</v>
      </c>
      <c r="AD2537" s="0" t="s">
        <v>19</v>
      </c>
      <c r="AE2537" s="0" t="s">
        <v>19</v>
      </c>
      <c r="AF2537" s="0" t="s">
        <v>3812</v>
      </c>
      <c r="AG2537" s="0" t="s">
        <v>529</v>
      </c>
      <c r="AH2537" s="0" t="s">
        <v>22</v>
      </c>
      <c r="AI2537" s="0" t="s">
        <v>22</v>
      </c>
      <c r="AJ2537" s="0" t="s">
        <v>22</v>
      </c>
      <c r="AK2537" s="0" t="s">
        <v>22</v>
      </c>
    </row>
    <row customHeight="1" ht="11.25">
      <c r="A2538" s="0" t="s">
        <v>22</v>
      </c>
      <c r="B2538" s="0" t="s">
        <v>48</v>
      </c>
      <c r="C2538" s="0" t="s">
        <v>50</v>
      </c>
      <c r="D2538" s="0" t="s">
        <v>22</v>
      </c>
      <c r="E2538" s="0" t="s">
        <v>7807</v>
      </c>
      <c r="F2538" s="0" t="s">
        <v>1269</v>
      </c>
      <c r="G2538" s="0" t="s">
        <v>145</v>
      </c>
      <c r="H2538" s="0" t="s">
        <v>145</v>
      </c>
      <c r="I2538" s="0" t="s">
        <v>146</v>
      </c>
      <c r="J2538" s="0" t="s">
        <v>4897</v>
      </c>
      <c r="K2538" s="0" t="s">
        <v>4898</v>
      </c>
      <c r="L2538" s="0" t="s">
        <v>7808</v>
      </c>
      <c r="M2538" s="0" t="s">
        <v>976</v>
      </c>
      <c r="N2538" s="0" t="s">
        <v>101</v>
      </c>
      <c r="O2538" s="0" t="s">
        <v>178</v>
      </c>
      <c r="P2538" s="0" t="s">
        <v>178</v>
      </c>
      <c r="Q2538" s="0" t="s">
        <v>179</v>
      </c>
      <c r="R2538" s="0" t="s">
        <v>4885</v>
      </c>
      <c r="S2538" s="0" t="s">
        <v>4886</v>
      </c>
      <c r="T2538" s="0" t="s">
        <v>3604</v>
      </c>
      <c r="U2538" s="0" t="s">
        <v>3707</v>
      </c>
      <c r="V2538" s="0" t="s">
        <v>3726</v>
      </c>
      <c r="W2538" s="0" t="s">
        <v>3607</v>
      </c>
      <c r="X2538" s="0" t="s">
        <v>3700</v>
      </c>
      <c r="Y2538" s="0" t="s">
        <v>3605</v>
      </c>
      <c r="Z2538" s="0" t="s">
        <v>109</v>
      </c>
      <c r="AA2538" s="0" t="s">
        <v>7230</v>
      </c>
      <c r="AB2538" s="0" t="s">
        <v>7231</v>
      </c>
      <c r="AC2538" s="0" t="s">
        <v>61</v>
      </c>
      <c r="AD2538" s="0" t="s">
        <v>19</v>
      </c>
      <c r="AE2538" s="0" t="s">
        <v>19</v>
      </c>
      <c r="AF2538" s="0" t="s">
        <v>3812</v>
      </c>
      <c r="AG2538" s="0" t="s">
        <v>529</v>
      </c>
      <c r="AH2538" s="0" t="s">
        <v>22</v>
      </c>
      <c r="AI2538" s="0" t="s">
        <v>22</v>
      </c>
      <c r="AJ2538" s="0" t="s">
        <v>22</v>
      </c>
      <c r="AK2538" s="0" t="s">
        <v>22</v>
      </c>
    </row>
    <row customHeight="1" ht="11.25">
      <c r="A2539" s="0" t="s">
        <v>22</v>
      </c>
      <c r="B2539" s="0" t="s">
        <v>48</v>
      </c>
      <c r="C2539" s="0" t="s">
        <v>50</v>
      </c>
      <c r="D2539" s="0" t="s">
        <v>22</v>
      </c>
      <c r="E2539" s="0" t="s">
        <v>7809</v>
      </c>
      <c r="F2539" s="0" t="s">
        <v>1269</v>
      </c>
      <c r="G2539" s="0" t="s">
        <v>145</v>
      </c>
      <c r="H2539" s="0" t="s">
        <v>145</v>
      </c>
      <c r="I2539" s="0" t="s">
        <v>146</v>
      </c>
      <c r="J2539" s="0" t="s">
        <v>4897</v>
      </c>
      <c r="K2539" s="0" t="s">
        <v>4898</v>
      </c>
      <c r="L2539" s="0" t="s">
        <v>7810</v>
      </c>
      <c r="M2539" s="0" t="s">
        <v>976</v>
      </c>
      <c r="N2539" s="0" t="s">
        <v>98</v>
      </c>
      <c r="O2539" s="0" t="s">
        <v>145</v>
      </c>
      <c r="P2539" s="0" t="s">
        <v>145</v>
      </c>
      <c r="Q2539" s="0" t="s">
        <v>146</v>
      </c>
      <c r="R2539" s="0" t="s">
        <v>4897</v>
      </c>
      <c r="S2539" s="0" t="s">
        <v>4898</v>
      </c>
      <c r="T2539" s="0" t="s">
        <v>3604</v>
      </c>
      <c r="U2539" s="0" t="s">
        <v>3707</v>
      </c>
      <c r="V2539" s="0" t="s">
        <v>3726</v>
      </c>
      <c r="W2539" s="0" t="s">
        <v>3607</v>
      </c>
      <c r="X2539" s="0" t="s">
        <v>3700</v>
      </c>
      <c r="Y2539" s="0" t="s">
        <v>3605</v>
      </c>
      <c r="Z2539" s="0" t="s">
        <v>109</v>
      </c>
      <c r="AA2539" s="0" t="s">
        <v>7230</v>
      </c>
      <c r="AB2539" s="0" t="s">
        <v>7231</v>
      </c>
      <c r="AC2539" s="0" t="s">
        <v>61</v>
      </c>
      <c r="AD2539" s="0" t="s">
        <v>19</v>
      </c>
      <c r="AE2539" s="0" t="s">
        <v>19</v>
      </c>
      <c r="AF2539" s="0" t="s">
        <v>7806</v>
      </c>
      <c r="AG2539" s="0" t="s">
        <v>154</v>
      </c>
      <c r="AH2539" s="0" t="s">
        <v>22</v>
      </c>
      <c r="AI2539" s="0" t="s">
        <v>22</v>
      </c>
      <c r="AJ2539" s="0" t="s">
        <v>22</v>
      </c>
      <c r="AK2539" s="0" t="s">
        <v>22</v>
      </c>
    </row>
    <row customHeight="1" ht="11.25">
      <c r="A2540" s="0" t="s">
        <v>22</v>
      </c>
      <c r="B2540" s="0" t="s">
        <v>48</v>
      </c>
      <c r="C2540" s="0" t="s">
        <v>50</v>
      </c>
      <c r="D2540" s="0" t="s">
        <v>22</v>
      </c>
      <c r="E2540" s="0" t="s">
        <v>7809</v>
      </c>
      <c r="F2540" s="0" t="s">
        <v>1269</v>
      </c>
      <c r="G2540" s="0" t="s">
        <v>145</v>
      </c>
      <c r="H2540" s="0" t="s">
        <v>145</v>
      </c>
      <c r="I2540" s="0" t="s">
        <v>146</v>
      </c>
      <c r="J2540" s="0" t="s">
        <v>4897</v>
      </c>
      <c r="K2540" s="0" t="s">
        <v>4898</v>
      </c>
      <c r="L2540" s="0" t="s">
        <v>7810</v>
      </c>
      <c r="M2540" s="0" t="s">
        <v>976</v>
      </c>
      <c r="N2540" s="0" t="s">
        <v>101</v>
      </c>
      <c r="O2540" s="0" t="s">
        <v>178</v>
      </c>
      <c r="P2540" s="0" t="s">
        <v>178</v>
      </c>
      <c r="Q2540" s="0" t="s">
        <v>179</v>
      </c>
      <c r="R2540" s="0" t="s">
        <v>4885</v>
      </c>
      <c r="S2540" s="0" t="s">
        <v>4886</v>
      </c>
      <c r="T2540" s="0" t="s">
        <v>3604</v>
      </c>
      <c r="U2540" s="0" t="s">
        <v>3707</v>
      </c>
      <c r="V2540" s="0" t="s">
        <v>3726</v>
      </c>
      <c r="W2540" s="0" t="s">
        <v>3607</v>
      </c>
      <c r="X2540" s="0" t="s">
        <v>3700</v>
      </c>
      <c r="Y2540" s="0" t="s">
        <v>3605</v>
      </c>
      <c r="Z2540" s="0" t="s">
        <v>109</v>
      </c>
      <c r="AA2540" s="0" t="s">
        <v>7230</v>
      </c>
      <c r="AB2540" s="0" t="s">
        <v>7231</v>
      </c>
      <c r="AC2540" s="0" t="s">
        <v>61</v>
      </c>
      <c r="AD2540" s="0" t="s">
        <v>19</v>
      </c>
      <c r="AE2540" s="0" t="s">
        <v>19</v>
      </c>
      <c r="AF2540" s="0" t="s">
        <v>7806</v>
      </c>
      <c r="AG2540" s="0" t="s">
        <v>154</v>
      </c>
      <c r="AH2540" s="0" t="s">
        <v>22</v>
      </c>
      <c r="AI2540" s="0" t="s">
        <v>22</v>
      </c>
      <c r="AJ2540" s="0" t="s">
        <v>22</v>
      </c>
      <c r="AK2540" s="0" t="s">
        <v>22</v>
      </c>
    </row>
    <row customHeight="1" ht="11.25">
      <c r="A2541" s="0" t="s">
        <v>22</v>
      </c>
      <c r="B2541" s="0" t="s">
        <v>48</v>
      </c>
      <c r="C2541" s="0" t="s">
        <v>50</v>
      </c>
      <c r="D2541" s="0" t="s">
        <v>22</v>
      </c>
      <c r="E2541" s="0" t="s">
        <v>7811</v>
      </c>
      <c r="F2541" s="0" t="s">
        <v>1269</v>
      </c>
      <c r="G2541" s="0" t="s">
        <v>145</v>
      </c>
      <c r="H2541" s="0" t="s">
        <v>145</v>
      </c>
      <c r="I2541" s="0" t="s">
        <v>146</v>
      </c>
      <c r="J2541" s="0" t="s">
        <v>4897</v>
      </c>
      <c r="K2541" s="0" t="s">
        <v>4898</v>
      </c>
      <c r="L2541" s="0" t="s">
        <v>7812</v>
      </c>
      <c r="M2541" s="0" t="s">
        <v>976</v>
      </c>
      <c r="N2541" s="0" t="s">
        <v>98</v>
      </c>
      <c r="O2541" s="0" t="s">
        <v>145</v>
      </c>
      <c r="P2541" s="0" t="s">
        <v>145</v>
      </c>
      <c r="Q2541" s="0" t="s">
        <v>146</v>
      </c>
      <c r="R2541" s="0" t="s">
        <v>4897</v>
      </c>
      <c r="S2541" s="0" t="s">
        <v>4898</v>
      </c>
      <c r="T2541" s="0" t="s">
        <v>3604</v>
      </c>
      <c r="U2541" s="0" t="s">
        <v>3707</v>
      </c>
      <c r="V2541" s="0" t="s">
        <v>3726</v>
      </c>
      <c r="W2541" s="0" t="s">
        <v>3607</v>
      </c>
      <c r="X2541" s="0" t="s">
        <v>3700</v>
      </c>
      <c r="Y2541" s="0" t="s">
        <v>3605</v>
      </c>
      <c r="Z2541" s="0" t="s">
        <v>109</v>
      </c>
      <c r="AA2541" s="0" t="s">
        <v>7230</v>
      </c>
      <c r="AB2541" s="0" t="s">
        <v>7231</v>
      </c>
      <c r="AC2541" s="0" t="s">
        <v>61</v>
      </c>
      <c r="AD2541" s="0" t="s">
        <v>19</v>
      </c>
      <c r="AE2541" s="0" t="s">
        <v>19</v>
      </c>
      <c r="AF2541" s="0" t="s">
        <v>4647</v>
      </c>
      <c r="AG2541" s="0" t="s">
        <v>529</v>
      </c>
      <c r="AH2541" s="0" t="s">
        <v>22</v>
      </c>
      <c r="AI2541" s="0" t="s">
        <v>22</v>
      </c>
      <c r="AJ2541" s="0" t="s">
        <v>22</v>
      </c>
      <c r="AK2541" s="0" t="s">
        <v>22</v>
      </c>
    </row>
    <row customHeight="1" ht="11.25">
      <c r="A2542" s="0" t="s">
        <v>22</v>
      </c>
      <c r="B2542" s="0" t="s">
        <v>48</v>
      </c>
      <c r="C2542" s="0" t="s">
        <v>50</v>
      </c>
      <c r="D2542" s="0" t="s">
        <v>22</v>
      </c>
      <c r="E2542" s="0" t="s">
        <v>7811</v>
      </c>
      <c r="F2542" s="0" t="s">
        <v>1269</v>
      </c>
      <c r="G2542" s="0" t="s">
        <v>145</v>
      </c>
      <c r="H2542" s="0" t="s">
        <v>145</v>
      </c>
      <c r="I2542" s="0" t="s">
        <v>146</v>
      </c>
      <c r="J2542" s="0" t="s">
        <v>4897</v>
      </c>
      <c r="K2542" s="0" t="s">
        <v>4898</v>
      </c>
      <c r="L2542" s="0" t="s">
        <v>7812</v>
      </c>
      <c r="M2542" s="0" t="s">
        <v>976</v>
      </c>
      <c r="N2542" s="0" t="s">
        <v>101</v>
      </c>
      <c r="O2542" s="0" t="s">
        <v>178</v>
      </c>
      <c r="P2542" s="0" t="s">
        <v>178</v>
      </c>
      <c r="Q2542" s="0" t="s">
        <v>179</v>
      </c>
      <c r="R2542" s="0" t="s">
        <v>4885</v>
      </c>
      <c r="S2542" s="0" t="s">
        <v>4886</v>
      </c>
      <c r="T2542" s="0" t="s">
        <v>3604</v>
      </c>
      <c r="U2542" s="0" t="s">
        <v>3707</v>
      </c>
      <c r="V2542" s="0" t="s">
        <v>3726</v>
      </c>
      <c r="W2542" s="0" t="s">
        <v>3607</v>
      </c>
      <c r="X2542" s="0" t="s">
        <v>3700</v>
      </c>
      <c r="Y2542" s="0" t="s">
        <v>3605</v>
      </c>
      <c r="Z2542" s="0" t="s">
        <v>109</v>
      </c>
      <c r="AA2542" s="0" t="s">
        <v>7230</v>
      </c>
      <c r="AB2542" s="0" t="s">
        <v>7231</v>
      </c>
      <c r="AC2542" s="0" t="s">
        <v>61</v>
      </c>
      <c r="AD2542" s="0" t="s">
        <v>19</v>
      </c>
      <c r="AE2542" s="0" t="s">
        <v>19</v>
      </c>
      <c r="AF2542" s="0" t="s">
        <v>4647</v>
      </c>
      <c r="AG2542" s="0" t="s">
        <v>529</v>
      </c>
      <c r="AH2542" s="0" t="s">
        <v>22</v>
      </c>
      <c r="AI2542" s="0" t="s">
        <v>22</v>
      </c>
      <c r="AJ2542" s="0" t="s">
        <v>22</v>
      </c>
      <c r="AK2542" s="0" t="s">
        <v>22</v>
      </c>
    </row>
    <row customHeight="1" ht="11.25">
      <c r="A2543" s="0" t="s">
        <v>22</v>
      </c>
      <c r="B2543" s="0" t="s">
        <v>48</v>
      </c>
      <c r="C2543" s="0" t="s">
        <v>50</v>
      </c>
      <c r="D2543" s="0" t="s">
        <v>22</v>
      </c>
      <c r="E2543" s="0" t="s">
        <v>7813</v>
      </c>
      <c r="F2543" s="0" t="s">
        <v>1328</v>
      </c>
      <c r="G2543" s="0" t="s">
        <v>148</v>
      </c>
      <c r="H2543" s="0" t="s">
        <v>148</v>
      </c>
      <c r="I2543" s="0" t="s">
        <v>149</v>
      </c>
      <c r="J2543" s="0" t="s">
        <v>6151</v>
      </c>
      <c r="K2543" s="0" t="s">
        <v>6152</v>
      </c>
      <c r="L2543" s="0" t="s">
        <v>6153</v>
      </c>
      <c r="M2543" s="0" t="s">
        <v>1261</v>
      </c>
      <c r="N2543" s="0" t="s">
        <v>98</v>
      </c>
      <c r="O2543" s="0" t="s">
        <v>148</v>
      </c>
      <c r="P2543" s="0" t="s">
        <v>148</v>
      </c>
      <c r="Q2543" s="0" t="s">
        <v>149</v>
      </c>
      <c r="R2543" s="0" t="s">
        <v>6151</v>
      </c>
      <c r="S2543" s="0" t="s">
        <v>6152</v>
      </c>
      <c r="T2543" s="0" t="s">
        <v>3604</v>
      </c>
      <c r="U2543" s="0" t="s">
        <v>3605</v>
      </c>
      <c r="V2543" s="0" t="s">
        <v>6154</v>
      </c>
      <c r="W2543" s="0" t="s">
        <v>3607</v>
      </c>
      <c r="X2543" s="0" t="s">
        <v>3808</v>
      </c>
      <c r="Y2543" s="0" t="s">
        <v>4339</v>
      </c>
      <c r="Z2543" s="0" t="s">
        <v>6155</v>
      </c>
      <c r="AA2543" s="0" t="s">
        <v>6156</v>
      </c>
      <c r="AB2543" s="0" t="s">
        <v>6157</v>
      </c>
      <c r="AC2543" s="0" t="s">
        <v>19</v>
      </c>
      <c r="AD2543" s="0" t="s">
        <v>61</v>
      </c>
      <c r="AE2543" s="0" t="s">
        <v>19</v>
      </c>
      <c r="AF2543" s="0" t="s">
        <v>22</v>
      </c>
      <c r="AG2543" s="0" t="s">
        <v>22</v>
      </c>
      <c r="AH2543" s="0" t="s">
        <v>5763</v>
      </c>
      <c r="AI2543" s="0" t="s">
        <v>2243</v>
      </c>
      <c r="AJ2543" s="0" t="s">
        <v>22</v>
      </c>
      <c r="AK2543" s="0" t="s">
        <v>22</v>
      </c>
    </row>
    <row customHeight="1" ht="11.25">
      <c r="A2544" s="0" t="s">
        <v>22</v>
      </c>
      <c r="B2544" s="0" t="s">
        <v>48</v>
      </c>
      <c r="C2544" s="0" t="s">
        <v>50</v>
      </c>
      <c r="D2544" s="0" t="s">
        <v>22</v>
      </c>
      <c r="E2544" s="0" t="s">
        <v>7813</v>
      </c>
      <c r="F2544" s="0" t="s">
        <v>1328</v>
      </c>
      <c r="G2544" s="0" t="s">
        <v>148</v>
      </c>
      <c r="H2544" s="0" t="s">
        <v>148</v>
      </c>
      <c r="I2544" s="0" t="s">
        <v>149</v>
      </c>
      <c r="J2544" s="0" t="s">
        <v>6151</v>
      </c>
      <c r="K2544" s="0" t="s">
        <v>6152</v>
      </c>
      <c r="L2544" s="0" t="s">
        <v>6153</v>
      </c>
      <c r="M2544" s="0" t="s">
        <v>1261</v>
      </c>
      <c r="N2544" s="0" t="s">
        <v>98</v>
      </c>
      <c r="O2544" s="0" t="s">
        <v>148</v>
      </c>
      <c r="P2544" s="0" t="s">
        <v>148</v>
      </c>
      <c r="Q2544" s="0" t="s">
        <v>149</v>
      </c>
      <c r="R2544" s="0" t="s">
        <v>6151</v>
      </c>
      <c r="S2544" s="0" t="s">
        <v>6152</v>
      </c>
      <c r="T2544" s="0" t="s">
        <v>3604</v>
      </c>
      <c r="U2544" s="0" t="s">
        <v>3605</v>
      </c>
      <c r="V2544" s="0" t="s">
        <v>6154</v>
      </c>
      <c r="W2544" s="0" t="s">
        <v>3607</v>
      </c>
      <c r="X2544" s="0" t="s">
        <v>3808</v>
      </c>
      <c r="Y2544" s="0" t="s">
        <v>4339</v>
      </c>
      <c r="Z2544" s="0" t="s">
        <v>6155</v>
      </c>
      <c r="AA2544" s="0" t="s">
        <v>6156</v>
      </c>
      <c r="AB2544" s="0" t="s">
        <v>6157</v>
      </c>
      <c r="AC2544" s="0" t="s">
        <v>19</v>
      </c>
      <c r="AD2544" s="0" t="s">
        <v>61</v>
      </c>
      <c r="AE2544" s="0" t="s">
        <v>19</v>
      </c>
      <c r="AF2544" s="0" t="s">
        <v>22</v>
      </c>
      <c r="AG2544" s="0" t="s">
        <v>22</v>
      </c>
      <c r="AH2544" s="0" t="s">
        <v>5763</v>
      </c>
      <c r="AI2544" s="0" t="s">
        <v>2243</v>
      </c>
      <c r="AJ2544" s="0" t="s">
        <v>22</v>
      </c>
      <c r="AK2544" s="0" t="s">
        <v>22</v>
      </c>
    </row>
    <row customHeight="1" ht="11.25">
      <c r="A2545" s="0" t="s">
        <v>22</v>
      </c>
      <c r="B2545" s="0" t="s">
        <v>48</v>
      </c>
      <c r="C2545" s="0" t="s">
        <v>50</v>
      </c>
      <c r="D2545" s="0" t="s">
        <v>22</v>
      </c>
      <c r="E2545" s="0" t="s">
        <v>7814</v>
      </c>
      <c r="F2545" s="0" t="s">
        <v>1328</v>
      </c>
      <c r="G2545" s="0" t="s">
        <v>3552</v>
      </c>
      <c r="H2545" s="0" t="s">
        <v>3552</v>
      </c>
      <c r="I2545" s="0" t="s">
        <v>3553</v>
      </c>
      <c r="J2545" s="0" t="s">
        <v>5926</v>
      </c>
      <c r="K2545" s="0" t="s">
        <v>5927</v>
      </c>
      <c r="L2545" s="0" t="s">
        <v>7815</v>
      </c>
      <c r="M2545" s="0" t="s">
        <v>976</v>
      </c>
      <c r="N2545" s="0" t="s">
        <v>98</v>
      </c>
      <c r="O2545" s="0" t="s">
        <v>3552</v>
      </c>
      <c r="P2545" s="0" t="s">
        <v>3552</v>
      </c>
      <c r="Q2545" s="0" t="s">
        <v>3553</v>
      </c>
      <c r="R2545" s="0" t="s">
        <v>5926</v>
      </c>
      <c r="S2545" s="0" t="s">
        <v>5927</v>
      </c>
      <c r="T2545" s="0" t="s">
        <v>3604</v>
      </c>
      <c r="U2545" s="0" t="s">
        <v>3707</v>
      </c>
      <c r="V2545" s="0" t="s">
        <v>3726</v>
      </c>
      <c r="W2545" s="0" t="s">
        <v>3607</v>
      </c>
      <c r="X2545" s="0" t="s">
        <v>3700</v>
      </c>
      <c r="Y2545" s="0" t="s">
        <v>3605</v>
      </c>
      <c r="Z2545" s="0" t="s">
        <v>5929</v>
      </c>
      <c r="AA2545" s="0" t="s">
        <v>5920</v>
      </c>
      <c r="AB2545" s="0" t="s">
        <v>7816</v>
      </c>
      <c r="AC2545" s="0" t="s">
        <v>19</v>
      </c>
      <c r="AD2545" s="0" t="s">
        <v>61</v>
      </c>
      <c r="AE2545" s="0" t="s">
        <v>19</v>
      </c>
      <c r="AF2545" s="0" t="s">
        <v>22</v>
      </c>
      <c r="AG2545" s="0" t="s">
        <v>22</v>
      </c>
      <c r="AH2545" s="0" t="s">
        <v>3721</v>
      </c>
      <c r="AI2545" s="0" t="s">
        <v>3721</v>
      </c>
      <c r="AJ2545" s="0" t="s">
        <v>22</v>
      </c>
      <c r="AK2545" s="0" t="s">
        <v>22</v>
      </c>
    </row>
    <row customHeight="1" ht="11.25">
      <c r="A2546" s="0" t="s">
        <v>22</v>
      </c>
      <c r="B2546" s="0" t="s">
        <v>48</v>
      </c>
      <c r="C2546" s="0" t="s">
        <v>50</v>
      </c>
      <c r="D2546" s="0" t="s">
        <v>22</v>
      </c>
      <c r="E2546" s="0" t="s">
        <v>7814</v>
      </c>
      <c r="F2546" s="0" t="s">
        <v>1328</v>
      </c>
      <c r="G2546" s="0" t="s">
        <v>175</v>
      </c>
      <c r="H2546" s="0" t="s">
        <v>175</v>
      </c>
      <c r="I2546" s="0" t="s">
        <v>176</v>
      </c>
      <c r="J2546" s="0" t="s">
        <v>5926</v>
      </c>
      <c r="K2546" s="0" t="s">
        <v>5932</v>
      </c>
      <c r="L2546" s="0" t="s">
        <v>7815</v>
      </c>
      <c r="M2546" s="0" t="s">
        <v>976</v>
      </c>
      <c r="N2546" s="0" t="s">
        <v>98</v>
      </c>
      <c r="O2546" s="0" t="s">
        <v>175</v>
      </c>
      <c r="P2546" s="0" t="s">
        <v>175</v>
      </c>
      <c r="Q2546" s="0" t="s">
        <v>176</v>
      </c>
      <c r="R2546" s="0" t="s">
        <v>5926</v>
      </c>
      <c r="S2546" s="0" t="s">
        <v>5932</v>
      </c>
      <c r="T2546" s="0" t="s">
        <v>3604</v>
      </c>
      <c r="U2546" s="0" t="s">
        <v>3707</v>
      </c>
      <c r="V2546" s="0" t="s">
        <v>3726</v>
      </c>
      <c r="W2546" s="0" t="s">
        <v>3607</v>
      </c>
      <c r="X2546" s="0" t="s">
        <v>3700</v>
      </c>
      <c r="Y2546" s="0" t="s">
        <v>3605</v>
      </c>
      <c r="Z2546" s="0" t="s">
        <v>5929</v>
      </c>
      <c r="AA2546" s="0" t="s">
        <v>5920</v>
      </c>
      <c r="AB2546" s="0" t="s">
        <v>7816</v>
      </c>
      <c r="AC2546" s="0" t="s">
        <v>19</v>
      </c>
      <c r="AD2546" s="0" t="s">
        <v>61</v>
      </c>
      <c r="AE2546" s="0" t="s">
        <v>19</v>
      </c>
      <c r="AF2546" s="0" t="s">
        <v>22</v>
      </c>
      <c r="AG2546" s="0" t="s">
        <v>22</v>
      </c>
      <c r="AH2546" s="0" t="s">
        <v>3721</v>
      </c>
      <c r="AI2546" s="0" t="s">
        <v>3721</v>
      </c>
      <c r="AJ2546" s="0" t="s">
        <v>22</v>
      </c>
      <c r="AK2546" s="0" t="s">
        <v>22</v>
      </c>
    </row>
    <row customHeight="1" ht="11.25">
      <c r="A2547" s="0" t="s">
        <v>22</v>
      </c>
      <c r="B2547" s="0" t="s">
        <v>48</v>
      </c>
      <c r="C2547" s="0" t="s">
        <v>50</v>
      </c>
      <c r="D2547" s="0" t="s">
        <v>22</v>
      </c>
      <c r="E2547" s="0" t="s">
        <v>7817</v>
      </c>
      <c r="F2547" s="0" t="s">
        <v>1328</v>
      </c>
      <c r="G2547" s="0" t="s">
        <v>3552</v>
      </c>
      <c r="H2547" s="0" t="s">
        <v>3552</v>
      </c>
      <c r="I2547" s="0" t="s">
        <v>3553</v>
      </c>
      <c r="J2547" s="0" t="s">
        <v>5917</v>
      </c>
      <c r="K2547" s="0" t="s">
        <v>5918</v>
      </c>
      <c r="L2547" s="0" t="s">
        <v>7818</v>
      </c>
      <c r="M2547" s="0" t="s">
        <v>976</v>
      </c>
      <c r="N2547" s="0" t="s">
        <v>98</v>
      </c>
      <c r="O2547" s="0" t="s">
        <v>3552</v>
      </c>
      <c r="P2547" s="0" t="s">
        <v>3552</v>
      </c>
      <c r="Q2547" s="0" t="s">
        <v>3553</v>
      </c>
      <c r="R2547" s="0" t="s">
        <v>5917</v>
      </c>
      <c r="S2547" s="0" t="s">
        <v>5918</v>
      </c>
      <c r="T2547" s="0" t="s">
        <v>3604</v>
      </c>
      <c r="U2547" s="0" t="s">
        <v>3707</v>
      </c>
      <c r="V2547" s="0" t="s">
        <v>3726</v>
      </c>
      <c r="W2547" s="0" t="s">
        <v>3607</v>
      </c>
      <c r="X2547" s="0" t="s">
        <v>3700</v>
      </c>
      <c r="Y2547" s="0" t="s">
        <v>3605</v>
      </c>
      <c r="Z2547" s="0" t="s">
        <v>5337</v>
      </c>
      <c r="AA2547" s="0" t="s">
        <v>5920</v>
      </c>
      <c r="AB2547" s="0" t="s">
        <v>7819</v>
      </c>
      <c r="AC2547" s="0" t="s">
        <v>19</v>
      </c>
      <c r="AD2547" s="0" t="s">
        <v>61</v>
      </c>
      <c r="AE2547" s="0" t="s">
        <v>19</v>
      </c>
      <c r="AF2547" s="0" t="s">
        <v>22</v>
      </c>
      <c r="AG2547" s="0" t="s">
        <v>22</v>
      </c>
      <c r="AH2547" s="0" t="s">
        <v>3721</v>
      </c>
      <c r="AI2547" s="0" t="s">
        <v>3721</v>
      </c>
      <c r="AJ2547" s="0" t="s">
        <v>22</v>
      </c>
      <c r="AK2547" s="0" t="s">
        <v>22</v>
      </c>
    </row>
    <row customHeight="1" ht="11.25">
      <c r="A2548" s="0" t="s">
        <v>22</v>
      </c>
      <c r="B2548" s="0" t="s">
        <v>48</v>
      </c>
      <c r="C2548" s="0" t="s">
        <v>50</v>
      </c>
      <c r="D2548" s="0" t="s">
        <v>22</v>
      </c>
      <c r="E2548" s="0" t="s">
        <v>7817</v>
      </c>
      <c r="F2548" s="0" t="s">
        <v>1328</v>
      </c>
      <c r="G2548" s="0" t="s">
        <v>175</v>
      </c>
      <c r="H2548" s="0" t="s">
        <v>175</v>
      </c>
      <c r="I2548" s="0" t="s">
        <v>176</v>
      </c>
      <c r="J2548" s="0" t="s">
        <v>5917</v>
      </c>
      <c r="K2548" s="0" t="s">
        <v>5924</v>
      </c>
      <c r="L2548" s="0" t="s">
        <v>7818</v>
      </c>
      <c r="M2548" s="0" t="s">
        <v>976</v>
      </c>
      <c r="N2548" s="0" t="s">
        <v>98</v>
      </c>
      <c r="O2548" s="0" t="s">
        <v>175</v>
      </c>
      <c r="P2548" s="0" t="s">
        <v>175</v>
      </c>
      <c r="Q2548" s="0" t="s">
        <v>176</v>
      </c>
      <c r="R2548" s="0" t="s">
        <v>5917</v>
      </c>
      <c r="S2548" s="0" t="s">
        <v>5924</v>
      </c>
      <c r="T2548" s="0" t="s">
        <v>3604</v>
      </c>
      <c r="U2548" s="0" t="s">
        <v>3707</v>
      </c>
      <c r="V2548" s="0" t="s">
        <v>3726</v>
      </c>
      <c r="W2548" s="0" t="s">
        <v>3607</v>
      </c>
      <c r="X2548" s="0" t="s">
        <v>3700</v>
      </c>
      <c r="Y2548" s="0" t="s">
        <v>3605</v>
      </c>
      <c r="Z2548" s="0" t="s">
        <v>5337</v>
      </c>
      <c r="AA2548" s="0" t="s">
        <v>5920</v>
      </c>
      <c r="AB2548" s="0" t="s">
        <v>7819</v>
      </c>
      <c r="AC2548" s="0" t="s">
        <v>19</v>
      </c>
      <c r="AD2548" s="0" t="s">
        <v>61</v>
      </c>
      <c r="AE2548" s="0" t="s">
        <v>19</v>
      </c>
      <c r="AF2548" s="0" t="s">
        <v>22</v>
      </c>
      <c r="AG2548" s="0" t="s">
        <v>22</v>
      </c>
      <c r="AH2548" s="0" t="s">
        <v>3721</v>
      </c>
      <c r="AI2548" s="0" t="s">
        <v>3721</v>
      </c>
      <c r="AJ2548" s="0" t="s">
        <v>22</v>
      </c>
      <c r="AK2548" s="0" t="s">
        <v>22</v>
      </c>
    </row>
    <row customHeight="1" ht="11.25">
      <c r="A2549" s="0" t="s">
        <v>22</v>
      </c>
      <c r="B2549" s="0" t="s">
        <v>48</v>
      </c>
      <c r="C2549" s="0" t="s">
        <v>50</v>
      </c>
      <c r="D2549" s="0" t="s">
        <v>22</v>
      </c>
      <c r="E2549" s="0" t="s">
        <v>7820</v>
      </c>
      <c r="F2549" s="0" t="s">
        <v>1328</v>
      </c>
      <c r="G2549" s="0" t="s">
        <v>3552</v>
      </c>
      <c r="H2549" s="0" t="s">
        <v>3552</v>
      </c>
      <c r="I2549" s="0" t="s">
        <v>3553</v>
      </c>
      <c r="J2549" s="0" t="s">
        <v>5949</v>
      </c>
      <c r="K2549" s="0" t="s">
        <v>5950</v>
      </c>
      <c r="L2549" s="0" t="s">
        <v>5951</v>
      </c>
      <c r="M2549" s="0" t="s">
        <v>976</v>
      </c>
      <c r="N2549" s="0" t="s">
        <v>98</v>
      </c>
      <c r="O2549" s="0" t="s">
        <v>3552</v>
      </c>
      <c r="P2549" s="0" t="s">
        <v>3552</v>
      </c>
      <c r="Q2549" s="0" t="s">
        <v>3553</v>
      </c>
      <c r="R2549" s="0" t="s">
        <v>5949</v>
      </c>
      <c r="S2549" s="0" t="s">
        <v>5950</v>
      </c>
      <c r="T2549" s="0" t="s">
        <v>3604</v>
      </c>
      <c r="U2549" s="0" t="s">
        <v>3707</v>
      </c>
      <c r="V2549" s="0" t="s">
        <v>3726</v>
      </c>
      <c r="W2549" s="0" t="s">
        <v>3607</v>
      </c>
      <c r="X2549" s="0" t="s">
        <v>3700</v>
      </c>
      <c r="Y2549" s="0" t="s">
        <v>3605</v>
      </c>
      <c r="Z2549" s="0" t="s">
        <v>5342</v>
      </c>
      <c r="AA2549" s="0" t="s">
        <v>5920</v>
      </c>
      <c r="AB2549" s="0" t="s">
        <v>5952</v>
      </c>
      <c r="AC2549" s="0" t="s">
        <v>19</v>
      </c>
      <c r="AD2549" s="0" t="s">
        <v>61</v>
      </c>
      <c r="AE2549" s="0" t="s">
        <v>19</v>
      </c>
      <c r="AF2549" s="0" t="s">
        <v>22</v>
      </c>
      <c r="AG2549" s="0" t="s">
        <v>22</v>
      </c>
      <c r="AH2549" s="0" t="s">
        <v>3721</v>
      </c>
      <c r="AI2549" s="0" t="s">
        <v>3721</v>
      </c>
      <c r="AJ2549" s="0" t="s">
        <v>22</v>
      </c>
      <c r="AK2549" s="0" t="s">
        <v>22</v>
      </c>
    </row>
    <row customHeight="1" ht="11.25">
      <c r="A2550" s="0" t="s">
        <v>22</v>
      </c>
      <c r="B2550" s="0" t="s">
        <v>48</v>
      </c>
      <c r="C2550" s="0" t="s">
        <v>50</v>
      </c>
      <c r="D2550" s="0" t="s">
        <v>22</v>
      </c>
      <c r="E2550" s="0" t="s">
        <v>7820</v>
      </c>
      <c r="F2550" s="0" t="s">
        <v>1328</v>
      </c>
      <c r="G2550" s="0" t="s">
        <v>175</v>
      </c>
      <c r="H2550" s="0" t="s">
        <v>175</v>
      </c>
      <c r="I2550" s="0" t="s">
        <v>176</v>
      </c>
      <c r="J2550" s="0" t="s">
        <v>5917</v>
      </c>
      <c r="K2550" s="0" t="s">
        <v>5924</v>
      </c>
      <c r="L2550" s="0" t="s">
        <v>5951</v>
      </c>
      <c r="M2550" s="0" t="s">
        <v>976</v>
      </c>
      <c r="N2550" s="0" t="s">
        <v>98</v>
      </c>
      <c r="O2550" s="0" t="s">
        <v>175</v>
      </c>
      <c r="P2550" s="0" t="s">
        <v>175</v>
      </c>
      <c r="Q2550" s="0" t="s">
        <v>176</v>
      </c>
      <c r="R2550" s="0" t="s">
        <v>5917</v>
      </c>
      <c r="S2550" s="0" t="s">
        <v>5924</v>
      </c>
      <c r="T2550" s="0" t="s">
        <v>3604</v>
      </c>
      <c r="U2550" s="0" t="s">
        <v>3707</v>
      </c>
      <c r="V2550" s="0" t="s">
        <v>3726</v>
      </c>
      <c r="W2550" s="0" t="s">
        <v>3607</v>
      </c>
      <c r="X2550" s="0" t="s">
        <v>3700</v>
      </c>
      <c r="Y2550" s="0" t="s">
        <v>3605</v>
      </c>
      <c r="Z2550" s="0" t="s">
        <v>5342</v>
      </c>
      <c r="AA2550" s="0" t="s">
        <v>5920</v>
      </c>
      <c r="AB2550" s="0" t="s">
        <v>5952</v>
      </c>
      <c r="AC2550" s="0" t="s">
        <v>19</v>
      </c>
      <c r="AD2550" s="0" t="s">
        <v>61</v>
      </c>
      <c r="AE2550" s="0" t="s">
        <v>19</v>
      </c>
      <c r="AF2550" s="0" t="s">
        <v>22</v>
      </c>
      <c r="AG2550" s="0" t="s">
        <v>22</v>
      </c>
      <c r="AH2550" s="0" t="s">
        <v>3721</v>
      </c>
      <c r="AI2550" s="0" t="s">
        <v>3721</v>
      </c>
      <c r="AJ2550" s="0" t="s">
        <v>22</v>
      </c>
      <c r="AK2550" s="0" t="s">
        <v>22</v>
      </c>
    </row>
    <row customHeight="1" ht="11.25">
      <c r="A2551" s="0" t="s">
        <v>22</v>
      </c>
      <c r="B2551" s="0" t="s">
        <v>48</v>
      </c>
      <c r="C2551" s="0" t="s">
        <v>50</v>
      </c>
      <c r="D2551" s="0" t="s">
        <v>22</v>
      </c>
      <c r="E2551" s="0" t="s">
        <v>7821</v>
      </c>
      <c r="F2551" s="0" t="s">
        <v>1328</v>
      </c>
      <c r="G2551" s="0" t="s">
        <v>1472</v>
      </c>
      <c r="H2551" s="0" t="s">
        <v>1472</v>
      </c>
      <c r="I2551" s="0" t="s">
        <v>1473</v>
      </c>
      <c r="J2551" s="0" t="s">
        <v>4248</v>
      </c>
      <c r="K2551" s="0" t="s">
        <v>4249</v>
      </c>
      <c r="L2551" s="0" t="s">
        <v>976</v>
      </c>
      <c r="M2551" s="0" t="s">
        <v>976</v>
      </c>
      <c r="N2551" s="0" t="s">
        <v>98</v>
      </c>
      <c r="O2551" s="0" t="s">
        <v>1472</v>
      </c>
      <c r="P2551" s="0" t="s">
        <v>1472</v>
      </c>
      <c r="Q2551" s="0" t="s">
        <v>1473</v>
      </c>
      <c r="R2551" s="0" t="s">
        <v>4248</v>
      </c>
      <c r="S2551" s="0" t="s">
        <v>4249</v>
      </c>
      <c r="T2551" s="0" t="s">
        <v>3604</v>
      </c>
      <c r="U2551" s="0" t="s">
        <v>3605</v>
      </c>
      <c r="V2551" s="0" t="s">
        <v>3726</v>
      </c>
      <c r="W2551" s="0" t="s">
        <v>3607</v>
      </c>
      <c r="X2551" s="0" t="s">
        <v>3700</v>
      </c>
      <c r="Y2551" s="0" t="s">
        <v>3605</v>
      </c>
      <c r="Z2551" s="0" t="s">
        <v>4250</v>
      </c>
      <c r="AA2551" s="0" t="s">
        <v>4251</v>
      </c>
      <c r="AB2551" s="0" t="s">
        <v>4252</v>
      </c>
      <c r="AC2551" s="0" t="s">
        <v>19</v>
      </c>
      <c r="AD2551" s="0" t="s">
        <v>61</v>
      </c>
      <c r="AE2551" s="0" t="s">
        <v>19</v>
      </c>
      <c r="AF2551" s="0" t="s">
        <v>22</v>
      </c>
      <c r="AG2551" s="0" t="s">
        <v>22</v>
      </c>
      <c r="AH2551" s="0" t="s">
        <v>7822</v>
      </c>
      <c r="AI2551" s="0" t="s">
        <v>7822</v>
      </c>
      <c r="AJ2551" s="0" t="s">
        <v>22</v>
      </c>
      <c r="AK2551" s="0" t="s">
        <v>22</v>
      </c>
    </row>
    <row customHeight="1" ht="11.25">
      <c r="A2552" s="0" t="s">
        <v>22</v>
      </c>
      <c r="B2552" s="0" t="s">
        <v>48</v>
      </c>
      <c r="C2552" s="0" t="s">
        <v>50</v>
      </c>
      <c r="D2552" s="0" t="s">
        <v>22</v>
      </c>
      <c r="E2552" s="0" t="s">
        <v>7823</v>
      </c>
      <c r="F2552" s="0" t="s">
        <v>1328</v>
      </c>
      <c r="G2552" s="0" t="s">
        <v>169</v>
      </c>
      <c r="H2552" s="0" t="s">
        <v>169</v>
      </c>
      <c r="I2552" s="0" t="s">
        <v>170</v>
      </c>
      <c r="J2552" s="0" t="s">
        <v>4248</v>
      </c>
      <c r="K2552" s="0" t="s">
        <v>4254</v>
      </c>
      <c r="L2552" s="0" t="s">
        <v>7824</v>
      </c>
      <c r="M2552" s="0" t="s">
        <v>976</v>
      </c>
      <c r="N2552" s="0" t="s">
        <v>98</v>
      </c>
      <c r="O2552" s="0" t="s">
        <v>169</v>
      </c>
      <c r="P2552" s="0" t="s">
        <v>169</v>
      </c>
      <c r="Q2552" s="0" t="s">
        <v>170</v>
      </c>
      <c r="R2552" s="0" t="s">
        <v>4248</v>
      </c>
      <c r="S2552" s="0" t="s">
        <v>4254</v>
      </c>
      <c r="T2552" s="0" t="s">
        <v>3604</v>
      </c>
      <c r="U2552" s="0" t="s">
        <v>3707</v>
      </c>
      <c r="V2552" s="0" t="s">
        <v>3726</v>
      </c>
      <c r="W2552" s="0" t="s">
        <v>3607</v>
      </c>
      <c r="X2552" s="0" t="s">
        <v>3700</v>
      </c>
      <c r="Y2552" s="0" t="s">
        <v>3605</v>
      </c>
      <c r="Z2552" s="0" t="s">
        <v>4250</v>
      </c>
      <c r="AA2552" s="0" t="s">
        <v>4251</v>
      </c>
      <c r="AB2552" s="0" t="s">
        <v>4252</v>
      </c>
      <c r="AC2552" s="0" t="s">
        <v>19</v>
      </c>
      <c r="AD2552" s="0" t="s">
        <v>61</v>
      </c>
      <c r="AE2552" s="0" t="s">
        <v>19</v>
      </c>
      <c r="AF2552" s="0" t="s">
        <v>22</v>
      </c>
      <c r="AG2552" s="0" t="s">
        <v>22</v>
      </c>
      <c r="AH2552" s="0" t="s">
        <v>7822</v>
      </c>
      <c r="AI2552" s="0" t="s">
        <v>7822</v>
      </c>
      <c r="AJ2552" s="0" t="s">
        <v>22</v>
      </c>
      <c r="AK2552" s="0" t="s">
        <v>22</v>
      </c>
    </row>
    <row customHeight="1" ht="11.25">
      <c r="A2553" s="0" t="s">
        <v>22</v>
      </c>
      <c r="B2553" s="0" t="s">
        <v>48</v>
      </c>
      <c r="C2553" s="0" t="s">
        <v>50</v>
      </c>
      <c r="D2553" s="0" t="s">
        <v>22</v>
      </c>
      <c r="E2553" s="0" t="s">
        <v>7825</v>
      </c>
      <c r="F2553" s="0" t="s">
        <v>1257</v>
      </c>
      <c r="G2553" s="0" t="s">
        <v>188</v>
      </c>
      <c r="H2553" s="0" t="s">
        <v>188</v>
      </c>
      <c r="I2553" s="0" t="s">
        <v>189</v>
      </c>
      <c r="J2553" s="0" t="s">
        <v>5329</v>
      </c>
      <c r="K2553" s="0" t="s">
        <v>5330</v>
      </c>
      <c r="L2553" s="0" t="s">
        <v>5331</v>
      </c>
      <c r="M2553" s="0" t="s">
        <v>1261</v>
      </c>
      <c r="N2553" s="0" t="s">
        <v>98</v>
      </c>
      <c r="O2553" s="0" t="s">
        <v>188</v>
      </c>
      <c r="P2553" s="0" t="s">
        <v>188</v>
      </c>
      <c r="Q2553" s="0" t="s">
        <v>189</v>
      </c>
      <c r="R2553" s="0" t="s">
        <v>5329</v>
      </c>
      <c r="S2553" s="0" t="s">
        <v>5330</v>
      </c>
      <c r="T2553" s="0" t="s">
        <v>3604</v>
      </c>
      <c r="U2553" s="0" t="s">
        <v>3605</v>
      </c>
      <c r="V2553" s="0" t="s">
        <v>3606</v>
      </c>
      <c r="W2553" s="0" t="s">
        <v>3607</v>
      </c>
      <c r="X2553" s="0" t="s">
        <v>3608</v>
      </c>
      <c r="Y2553" s="0" t="s">
        <v>3605</v>
      </c>
      <c r="Z2553" s="0" t="s">
        <v>7826</v>
      </c>
      <c r="AA2553" s="0" t="s">
        <v>3951</v>
      </c>
      <c r="AB2553" s="0" t="s">
        <v>7827</v>
      </c>
      <c r="AC2553" s="0" t="s">
        <v>19</v>
      </c>
      <c r="AD2553" s="0" t="s">
        <v>19</v>
      </c>
      <c r="AE2553" s="0" t="s">
        <v>61</v>
      </c>
      <c r="AF2553" s="0" t="s">
        <v>22</v>
      </c>
      <c r="AG2553" s="0" t="s">
        <v>22</v>
      </c>
      <c r="AH2553" s="0" t="s">
        <v>22</v>
      </c>
      <c r="AI2553" s="0" t="s">
        <v>22</v>
      </c>
      <c r="AJ2553" s="0" t="s">
        <v>5333</v>
      </c>
      <c r="AK2553" s="0" t="s">
        <v>5333</v>
      </c>
    </row>
    <row customHeight="1" ht="11.25">
      <c r="A2554" s="0" t="s">
        <v>22</v>
      </c>
      <c r="B2554" s="0" t="s">
        <v>48</v>
      </c>
      <c r="C2554" s="0" t="s">
        <v>50</v>
      </c>
      <c r="D2554" s="0" t="s">
        <v>22</v>
      </c>
      <c r="E2554" s="0" t="s">
        <v>7825</v>
      </c>
      <c r="F2554" s="0" t="s">
        <v>1257</v>
      </c>
      <c r="G2554" s="0" t="s">
        <v>188</v>
      </c>
      <c r="H2554" s="0" t="s">
        <v>188</v>
      </c>
      <c r="I2554" s="0" t="s">
        <v>189</v>
      </c>
      <c r="J2554" s="0" t="s">
        <v>5329</v>
      </c>
      <c r="K2554" s="0" t="s">
        <v>5330</v>
      </c>
      <c r="L2554" s="0" t="s">
        <v>5331</v>
      </c>
      <c r="M2554" s="0" t="s">
        <v>1261</v>
      </c>
      <c r="N2554" s="0" t="s">
        <v>98</v>
      </c>
      <c r="O2554" s="0" t="s">
        <v>188</v>
      </c>
      <c r="P2554" s="0" t="s">
        <v>188</v>
      </c>
      <c r="Q2554" s="0" t="s">
        <v>189</v>
      </c>
      <c r="R2554" s="0" t="s">
        <v>5329</v>
      </c>
      <c r="S2554" s="0" t="s">
        <v>5330</v>
      </c>
      <c r="T2554" s="0" t="s">
        <v>3604</v>
      </c>
      <c r="U2554" s="0" t="s">
        <v>3605</v>
      </c>
      <c r="V2554" s="0" t="s">
        <v>3606</v>
      </c>
      <c r="W2554" s="0" t="s">
        <v>3607</v>
      </c>
      <c r="X2554" s="0" t="s">
        <v>3608</v>
      </c>
      <c r="Y2554" s="0" t="s">
        <v>3605</v>
      </c>
      <c r="Z2554" s="0" t="s">
        <v>7826</v>
      </c>
      <c r="AA2554" s="0" t="s">
        <v>3951</v>
      </c>
      <c r="AB2554" s="0" t="s">
        <v>7827</v>
      </c>
      <c r="AC2554" s="0" t="s">
        <v>19</v>
      </c>
      <c r="AD2554" s="0" t="s">
        <v>19</v>
      </c>
      <c r="AE2554" s="0" t="s">
        <v>61</v>
      </c>
      <c r="AF2554" s="0" t="s">
        <v>22</v>
      </c>
      <c r="AG2554" s="0" t="s">
        <v>22</v>
      </c>
      <c r="AH2554" s="0" t="s">
        <v>22</v>
      </c>
      <c r="AI2554" s="0" t="s">
        <v>22</v>
      </c>
      <c r="AJ2554" s="0" t="s">
        <v>5333</v>
      </c>
      <c r="AK2554" s="0" t="s">
        <v>5333</v>
      </c>
    </row>
    <row customHeight="1" ht="11.25">
      <c r="A2555" s="0" t="s">
        <v>22</v>
      </c>
      <c r="B2555" s="0" t="s">
        <v>48</v>
      </c>
      <c r="C2555" s="0" t="s">
        <v>50</v>
      </c>
      <c r="D2555" s="0" t="s">
        <v>22</v>
      </c>
      <c r="E2555" s="0" t="s">
        <v>7828</v>
      </c>
      <c r="F2555" s="0" t="s">
        <v>1257</v>
      </c>
      <c r="G2555" s="0" t="s">
        <v>148</v>
      </c>
      <c r="H2555" s="0" t="s">
        <v>148</v>
      </c>
      <c r="I2555" s="0" t="s">
        <v>149</v>
      </c>
      <c r="J2555" s="0" t="s">
        <v>1430</v>
      </c>
      <c r="K2555" s="0" t="s">
        <v>1431</v>
      </c>
      <c r="L2555" s="0" t="s">
        <v>1432</v>
      </c>
      <c r="M2555" s="0" t="s">
        <v>1261</v>
      </c>
      <c r="N2555" s="0" t="s">
        <v>98</v>
      </c>
      <c r="O2555" s="0" t="s">
        <v>148</v>
      </c>
      <c r="P2555" s="0" t="s">
        <v>148</v>
      </c>
      <c r="Q2555" s="0" t="s">
        <v>149</v>
      </c>
      <c r="R2555" s="0" t="s">
        <v>1430</v>
      </c>
      <c r="S2555" s="0" t="s">
        <v>1431</v>
      </c>
      <c r="T2555" s="0" t="s">
        <v>3604</v>
      </c>
      <c r="U2555" s="0" t="s">
        <v>3605</v>
      </c>
      <c r="V2555" s="0" t="s">
        <v>3606</v>
      </c>
      <c r="W2555" s="0" t="s">
        <v>3607</v>
      </c>
      <c r="X2555" s="0" t="s">
        <v>3608</v>
      </c>
      <c r="Y2555" s="0" t="s">
        <v>3605</v>
      </c>
      <c r="Z2555" s="0" t="s">
        <v>7829</v>
      </c>
      <c r="AA2555" s="0" t="s">
        <v>3674</v>
      </c>
      <c r="AB2555" s="0" t="s">
        <v>7830</v>
      </c>
      <c r="AC2555" s="0" t="s">
        <v>19</v>
      </c>
      <c r="AD2555" s="0" t="s">
        <v>19</v>
      </c>
      <c r="AE2555" s="0" t="s">
        <v>61</v>
      </c>
      <c r="AF2555" s="0" t="s">
        <v>22</v>
      </c>
      <c r="AG2555" s="0" t="s">
        <v>22</v>
      </c>
      <c r="AH2555" s="0" t="s">
        <v>22</v>
      </c>
      <c r="AI2555" s="0" t="s">
        <v>22</v>
      </c>
      <c r="AJ2555" s="0" t="s">
        <v>1564</v>
      </c>
      <c r="AK2555" s="0" t="s">
        <v>1564</v>
      </c>
    </row>
    <row customHeight="1" ht="11.25">
      <c r="A2556" s="0" t="s">
        <v>22</v>
      </c>
      <c r="B2556" s="0" t="s">
        <v>48</v>
      </c>
      <c r="C2556" s="0" t="s">
        <v>50</v>
      </c>
      <c r="D2556" s="0" t="s">
        <v>22</v>
      </c>
      <c r="E2556" s="0" t="s">
        <v>7828</v>
      </c>
      <c r="F2556" s="0" t="s">
        <v>1257</v>
      </c>
      <c r="G2556" s="0" t="s">
        <v>148</v>
      </c>
      <c r="H2556" s="0" t="s">
        <v>148</v>
      </c>
      <c r="I2556" s="0" t="s">
        <v>149</v>
      </c>
      <c r="J2556" s="0" t="s">
        <v>1430</v>
      </c>
      <c r="K2556" s="0" t="s">
        <v>1431</v>
      </c>
      <c r="L2556" s="0" t="s">
        <v>1432</v>
      </c>
      <c r="M2556" s="0" t="s">
        <v>1261</v>
      </c>
      <c r="N2556" s="0" t="s">
        <v>98</v>
      </c>
      <c r="O2556" s="0" t="s">
        <v>148</v>
      </c>
      <c r="P2556" s="0" t="s">
        <v>148</v>
      </c>
      <c r="Q2556" s="0" t="s">
        <v>149</v>
      </c>
      <c r="R2556" s="0" t="s">
        <v>1430</v>
      </c>
      <c r="S2556" s="0" t="s">
        <v>1431</v>
      </c>
      <c r="T2556" s="0" t="s">
        <v>3604</v>
      </c>
      <c r="U2556" s="0" t="s">
        <v>3605</v>
      </c>
      <c r="V2556" s="0" t="s">
        <v>3606</v>
      </c>
      <c r="W2556" s="0" t="s">
        <v>3607</v>
      </c>
      <c r="X2556" s="0" t="s">
        <v>3608</v>
      </c>
      <c r="Y2556" s="0" t="s">
        <v>3605</v>
      </c>
      <c r="Z2556" s="0" t="s">
        <v>7829</v>
      </c>
      <c r="AA2556" s="0" t="s">
        <v>3674</v>
      </c>
      <c r="AB2556" s="0" t="s">
        <v>7830</v>
      </c>
      <c r="AC2556" s="0" t="s">
        <v>19</v>
      </c>
      <c r="AD2556" s="0" t="s">
        <v>19</v>
      </c>
      <c r="AE2556" s="0" t="s">
        <v>61</v>
      </c>
      <c r="AF2556" s="0" t="s">
        <v>22</v>
      </c>
      <c r="AG2556" s="0" t="s">
        <v>22</v>
      </c>
      <c r="AH2556" s="0" t="s">
        <v>22</v>
      </c>
      <c r="AI2556" s="0" t="s">
        <v>22</v>
      </c>
      <c r="AJ2556" s="0" t="s">
        <v>1564</v>
      </c>
      <c r="AK2556" s="0" t="s">
        <v>1564</v>
      </c>
    </row>
    <row customHeight="1" ht="11.25">
      <c r="A2557" s="0" t="s">
        <v>22</v>
      </c>
      <c r="B2557" s="0" t="s">
        <v>48</v>
      </c>
      <c r="C2557" s="0" t="s">
        <v>50</v>
      </c>
      <c r="D2557" s="0" t="s">
        <v>22</v>
      </c>
      <c r="E2557" s="0" t="s">
        <v>7828</v>
      </c>
      <c r="F2557" s="0" t="s">
        <v>1257</v>
      </c>
      <c r="G2557" s="0" t="s">
        <v>148</v>
      </c>
      <c r="H2557" s="0" t="s">
        <v>148</v>
      </c>
      <c r="I2557" s="0" t="s">
        <v>149</v>
      </c>
      <c r="J2557" s="0" t="s">
        <v>1438</v>
      </c>
      <c r="K2557" s="0" t="s">
        <v>1439</v>
      </c>
      <c r="L2557" s="0" t="s">
        <v>1440</v>
      </c>
      <c r="M2557" s="0" t="s">
        <v>1261</v>
      </c>
      <c r="N2557" s="0" t="s">
        <v>98</v>
      </c>
      <c r="O2557" s="0" t="s">
        <v>148</v>
      </c>
      <c r="P2557" s="0" t="s">
        <v>148</v>
      </c>
      <c r="Q2557" s="0" t="s">
        <v>149</v>
      </c>
      <c r="R2557" s="0" t="s">
        <v>1438</v>
      </c>
      <c r="S2557" s="0" t="s">
        <v>1439</v>
      </c>
      <c r="T2557" s="0" t="s">
        <v>3604</v>
      </c>
      <c r="U2557" s="0" t="s">
        <v>3605</v>
      </c>
      <c r="V2557" s="0" t="s">
        <v>3606</v>
      </c>
      <c r="W2557" s="0" t="s">
        <v>3607</v>
      </c>
      <c r="X2557" s="0" t="s">
        <v>3608</v>
      </c>
      <c r="Y2557" s="0" t="s">
        <v>3605</v>
      </c>
      <c r="Z2557" s="0" t="s">
        <v>7831</v>
      </c>
      <c r="AA2557" s="0" t="s">
        <v>4098</v>
      </c>
      <c r="AB2557" s="0" t="s">
        <v>7832</v>
      </c>
      <c r="AC2557" s="0" t="s">
        <v>19</v>
      </c>
      <c r="AD2557" s="0" t="s">
        <v>19</v>
      </c>
      <c r="AE2557" s="0" t="s">
        <v>61</v>
      </c>
      <c r="AF2557" s="0" t="s">
        <v>22</v>
      </c>
      <c r="AG2557" s="0" t="s">
        <v>22</v>
      </c>
      <c r="AH2557" s="0" t="s">
        <v>22</v>
      </c>
      <c r="AI2557" s="0" t="s">
        <v>22</v>
      </c>
      <c r="AJ2557" s="0" t="s">
        <v>2221</v>
      </c>
      <c r="AK2557" s="0" t="s">
        <v>2221</v>
      </c>
    </row>
    <row customHeight="1" ht="11.25">
      <c r="A2558" s="0" t="s">
        <v>22</v>
      </c>
      <c r="B2558" s="0" t="s">
        <v>48</v>
      </c>
      <c r="C2558" s="0" t="s">
        <v>50</v>
      </c>
      <c r="D2558" s="0" t="s">
        <v>22</v>
      </c>
      <c r="E2558" s="0" t="s">
        <v>7828</v>
      </c>
      <c r="F2558" s="0" t="s">
        <v>1257</v>
      </c>
      <c r="G2558" s="0" t="s">
        <v>148</v>
      </c>
      <c r="H2558" s="0" t="s">
        <v>148</v>
      </c>
      <c r="I2558" s="0" t="s">
        <v>149</v>
      </c>
      <c r="J2558" s="0" t="s">
        <v>1438</v>
      </c>
      <c r="K2558" s="0" t="s">
        <v>1439</v>
      </c>
      <c r="L2558" s="0" t="s">
        <v>1440</v>
      </c>
      <c r="M2558" s="0" t="s">
        <v>1261</v>
      </c>
      <c r="N2558" s="0" t="s">
        <v>98</v>
      </c>
      <c r="O2558" s="0" t="s">
        <v>148</v>
      </c>
      <c r="P2558" s="0" t="s">
        <v>148</v>
      </c>
      <c r="Q2558" s="0" t="s">
        <v>149</v>
      </c>
      <c r="R2558" s="0" t="s">
        <v>1438</v>
      </c>
      <c r="S2558" s="0" t="s">
        <v>1439</v>
      </c>
      <c r="T2558" s="0" t="s">
        <v>3604</v>
      </c>
      <c r="U2558" s="0" t="s">
        <v>3605</v>
      </c>
      <c r="V2558" s="0" t="s">
        <v>3606</v>
      </c>
      <c r="W2558" s="0" t="s">
        <v>3607</v>
      </c>
      <c r="X2558" s="0" t="s">
        <v>3608</v>
      </c>
      <c r="Y2558" s="0" t="s">
        <v>3605</v>
      </c>
      <c r="Z2558" s="0" t="s">
        <v>7831</v>
      </c>
      <c r="AA2558" s="0" t="s">
        <v>4098</v>
      </c>
      <c r="AB2558" s="0" t="s">
        <v>7832</v>
      </c>
      <c r="AC2558" s="0" t="s">
        <v>19</v>
      </c>
      <c r="AD2558" s="0" t="s">
        <v>19</v>
      </c>
      <c r="AE2558" s="0" t="s">
        <v>61</v>
      </c>
      <c r="AF2558" s="0" t="s">
        <v>22</v>
      </c>
      <c r="AG2558" s="0" t="s">
        <v>22</v>
      </c>
      <c r="AH2558" s="0" t="s">
        <v>22</v>
      </c>
      <c r="AI2558" s="0" t="s">
        <v>22</v>
      </c>
      <c r="AJ2558" s="0" t="s">
        <v>2221</v>
      </c>
      <c r="AK2558" s="0" t="s">
        <v>2221</v>
      </c>
    </row>
    <row customHeight="1" ht="11.25">
      <c r="A2559" s="0" t="s">
        <v>22</v>
      </c>
      <c r="B2559" s="0" t="s">
        <v>48</v>
      </c>
      <c r="C2559" s="0" t="s">
        <v>50</v>
      </c>
      <c r="D2559" s="0" t="s">
        <v>22</v>
      </c>
      <c r="E2559" s="0" t="s">
        <v>7833</v>
      </c>
      <c r="F2559" s="0" t="s">
        <v>1257</v>
      </c>
      <c r="G2559" s="0" t="s">
        <v>148</v>
      </c>
      <c r="H2559" s="0" t="s">
        <v>148</v>
      </c>
      <c r="I2559" s="0" t="s">
        <v>149</v>
      </c>
      <c r="J2559" s="0" t="s">
        <v>1430</v>
      </c>
      <c r="K2559" s="0" t="s">
        <v>1431</v>
      </c>
      <c r="L2559" s="0" t="s">
        <v>1432</v>
      </c>
      <c r="M2559" s="0" t="s">
        <v>1261</v>
      </c>
      <c r="N2559" s="0" t="s">
        <v>98</v>
      </c>
      <c r="O2559" s="0" t="s">
        <v>148</v>
      </c>
      <c r="P2559" s="0" t="s">
        <v>148</v>
      </c>
      <c r="Q2559" s="0" t="s">
        <v>149</v>
      </c>
      <c r="R2559" s="0" t="s">
        <v>1430</v>
      </c>
      <c r="S2559" s="0" t="s">
        <v>1431</v>
      </c>
      <c r="T2559" s="0" t="s">
        <v>3604</v>
      </c>
      <c r="U2559" s="0" t="s">
        <v>3605</v>
      </c>
      <c r="V2559" s="0" t="s">
        <v>3606</v>
      </c>
      <c r="W2559" s="0" t="s">
        <v>3607</v>
      </c>
      <c r="X2559" s="0" t="s">
        <v>3608</v>
      </c>
      <c r="Y2559" s="0" t="s">
        <v>3605</v>
      </c>
      <c r="Z2559" s="0" t="s">
        <v>6871</v>
      </c>
      <c r="AA2559" s="0" t="s">
        <v>3988</v>
      </c>
      <c r="AB2559" s="0" t="s">
        <v>7834</v>
      </c>
      <c r="AC2559" s="0" t="s">
        <v>19</v>
      </c>
      <c r="AD2559" s="0" t="s">
        <v>19</v>
      </c>
      <c r="AE2559" s="0" t="s">
        <v>61</v>
      </c>
      <c r="AF2559" s="0" t="s">
        <v>22</v>
      </c>
      <c r="AG2559" s="0" t="s">
        <v>22</v>
      </c>
      <c r="AH2559" s="0" t="s">
        <v>22</v>
      </c>
      <c r="AI2559" s="0" t="s">
        <v>22</v>
      </c>
      <c r="AJ2559" s="0" t="s">
        <v>1564</v>
      </c>
      <c r="AK2559" s="0" t="s">
        <v>1564</v>
      </c>
    </row>
    <row customHeight="1" ht="11.25">
      <c r="A2560" s="0" t="s">
        <v>22</v>
      </c>
      <c r="B2560" s="0" t="s">
        <v>48</v>
      </c>
      <c r="C2560" s="0" t="s">
        <v>50</v>
      </c>
      <c r="D2560" s="0" t="s">
        <v>22</v>
      </c>
      <c r="E2560" s="0" t="s">
        <v>7833</v>
      </c>
      <c r="F2560" s="0" t="s">
        <v>1257</v>
      </c>
      <c r="G2560" s="0" t="s">
        <v>148</v>
      </c>
      <c r="H2560" s="0" t="s">
        <v>148</v>
      </c>
      <c r="I2560" s="0" t="s">
        <v>149</v>
      </c>
      <c r="J2560" s="0" t="s">
        <v>1430</v>
      </c>
      <c r="K2560" s="0" t="s">
        <v>1431</v>
      </c>
      <c r="L2560" s="0" t="s">
        <v>1432</v>
      </c>
      <c r="M2560" s="0" t="s">
        <v>1261</v>
      </c>
      <c r="N2560" s="0" t="s">
        <v>98</v>
      </c>
      <c r="O2560" s="0" t="s">
        <v>148</v>
      </c>
      <c r="P2560" s="0" t="s">
        <v>148</v>
      </c>
      <c r="Q2560" s="0" t="s">
        <v>149</v>
      </c>
      <c r="R2560" s="0" t="s">
        <v>1430</v>
      </c>
      <c r="S2560" s="0" t="s">
        <v>1431</v>
      </c>
      <c r="T2560" s="0" t="s">
        <v>3604</v>
      </c>
      <c r="U2560" s="0" t="s">
        <v>3605</v>
      </c>
      <c r="V2560" s="0" t="s">
        <v>3606</v>
      </c>
      <c r="W2560" s="0" t="s">
        <v>3607</v>
      </c>
      <c r="X2560" s="0" t="s">
        <v>3608</v>
      </c>
      <c r="Y2560" s="0" t="s">
        <v>3605</v>
      </c>
      <c r="Z2560" s="0" t="s">
        <v>6871</v>
      </c>
      <c r="AA2560" s="0" t="s">
        <v>3988</v>
      </c>
      <c r="AB2560" s="0" t="s">
        <v>7834</v>
      </c>
      <c r="AC2560" s="0" t="s">
        <v>19</v>
      </c>
      <c r="AD2560" s="0" t="s">
        <v>19</v>
      </c>
      <c r="AE2560" s="0" t="s">
        <v>61</v>
      </c>
      <c r="AF2560" s="0" t="s">
        <v>22</v>
      </c>
      <c r="AG2560" s="0" t="s">
        <v>22</v>
      </c>
      <c r="AH2560" s="0" t="s">
        <v>22</v>
      </c>
      <c r="AI2560" s="0" t="s">
        <v>22</v>
      </c>
      <c r="AJ2560" s="0" t="s">
        <v>1564</v>
      </c>
      <c r="AK2560" s="0" t="s">
        <v>1564</v>
      </c>
    </row>
    <row customHeight="1" ht="11.25">
      <c r="A2561" s="0" t="s">
        <v>22</v>
      </c>
      <c r="B2561" s="0" t="s">
        <v>48</v>
      </c>
      <c r="C2561" s="0" t="s">
        <v>50</v>
      </c>
      <c r="D2561" s="0" t="s">
        <v>22</v>
      </c>
      <c r="E2561" s="0" t="s">
        <v>7835</v>
      </c>
      <c r="F2561" s="0" t="s">
        <v>1257</v>
      </c>
      <c r="G2561" s="0" t="s">
        <v>188</v>
      </c>
      <c r="H2561" s="0" t="s">
        <v>188</v>
      </c>
      <c r="I2561" s="0" t="s">
        <v>189</v>
      </c>
      <c r="J2561" s="0" t="s">
        <v>5329</v>
      </c>
      <c r="K2561" s="0" t="s">
        <v>5330</v>
      </c>
      <c r="L2561" s="0" t="s">
        <v>5331</v>
      </c>
      <c r="M2561" s="0" t="s">
        <v>1261</v>
      </c>
      <c r="N2561" s="0" t="s">
        <v>98</v>
      </c>
      <c r="O2561" s="0" t="s">
        <v>188</v>
      </c>
      <c r="P2561" s="0" t="s">
        <v>188</v>
      </c>
      <c r="Q2561" s="0" t="s">
        <v>189</v>
      </c>
      <c r="R2561" s="0" t="s">
        <v>5329</v>
      </c>
      <c r="S2561" s="0" t="s">
        <v>5330</v>
      </c>
      <c r="T2561" s="0" t="s">
        <v>3604</v>
      </c>
      <c r="U2561" s="0" t="s">
        <v>3605</v>
      </c>
      <c r="V2561" s="0" t="s">
        <v>3606</v>
      </c>
      <c r="W2561" s="0" t="s">
        <v>3607</v>
      </c>
      <c r="X2561" s="0" t="s">
        <v>3608</v>
      </c>
      <c r="Y2561" s="0" t="s">
        <v>3605</v>
      </c>
      <c r="Z2561" s="0" t="s">
        <v>7836</v>
      </c>
      <c r="AA2561" s="0" t="s">
        <v>3951</v>
      </c>
      <c r="AB2561" s="0" t="s">
        <v>7837</v>
      </c>
      <c r="AC2561" s="0" t="s">
        <v>19</v>
      </c>
      <c r="AD2561" s="0" t="s">
        <v>19</v>
      </c>
      <c r="AE2561" s="0" t="s">
        <v>61</v>
      </c>
      <c r="AF2561" s="0" t="s">
        <v>22</v>
      </c>
      <c r="AG2561" s="0" t="s">
        <v>22</v>
      </c>
      <c r="AH2561" s="0" t="s">
        <v>22</v>
      </c>
      <c r="AI2561" s="0" t="s">
        <v>22</v>
      </c>
      <c r="AJ2561" s="0" t="s">
        <v>5333</v>
      </c>
      <c r="AK2561" s="0" t="s">
        <v>5333</v>
      </c>
    </row>
    <row customHeight="1" ht="11.25">
      <c r="A2562" s="0" t="s">
        <v>22</v>
      </c>
      <c r="B2562" s="0" t="s">
        <v>48</v>
      </c>
      <c r="C2562" s="0" t="s">
        <v>50</v>
      </c>
      <c r="D2562" s="0" t="s">
        <v>22</v>
      </c>
      <c r="E2562" s="0" t="s">
        <v>7835</v>
      </c>
      <c r="F2562" s="0" t="s">
        <v>1257</v>
      </c>
      <c r="G2562" s="0" t="s">
        <v>188</v>
      </c>
      <c r="H2562" s="0" t="s">
        <v>188</v>
      </c>
      <c r="I2562" s="0" t="s">
        <v>189</v>
      </c>
      <c r="J2562" s="0" t="s">
        <v>5329</v>
      </c>
      <c r="K2562" s="0" t="s">
        <v>5330</v>
      </c>
      <c r="L2562" s="0" t="s">
        <v>5331</v>
      </c>
      <c r="M2562" s="0" t="s">
        <v>1261</v>
      </c>
      <c r="N2562" s="0" t="s">
        <v>98</v>
      </c>
      <c r="O2562" s="0" t="s">
        <v>188</v>
      </c>
      <c r="P2562" s="0" t="s">
        <v>188</v>
      </c>
      <c r="Q2562" s="0" t="s">
        <v>189</v>
      </c>
      <c r="R2562" s="0" t="s">
        <v>5329</v>
      </c>
      <c r="S2562" s="0" t="s">
        <v>5330</v>
      </c>
      <c r="T2562" s="0" t="s">
        <v>3604</v>
      </c>
      <c r="U2562" s="0" t="s">
        <v>3605</v>
      </c>
      <c r="V2562" s="0" t="s">
        <v>3606</v>
      </c>
      <c r="W2562" s="0" t="s">
        <v>3607</v>
      </c>
      <c r="X2562" s="0" t="s">
        <v>3608</v>
      </c>
      <c r="Y2562" s="0" t="s">
        <v>3605</v>
      </c>
      <c r="Z2562" s="0" t="s">
        <v>7836</v>
      </c>
      <c r="AA2562" s="0" t="s">
        <v>3951</v>
      </c>
      <c r="AB2562" s="0" t="s">
        <v>7837</v>
      </c>
      <c r="AC2562" s="0" t="s">
        <v>19</v>
      </c>
      <c r="AD2562" s="0" t="s">
        <v>19</v>
      </c>
      <c r="AE2562" s="0" t="s">
        <v>61</v>
      </c>
      <c r="AF2562" s="0" t="s">
        <v>22</v>
      </c>
      <c r="AG2562" s="0" t="s">
        <v>22</v>
      </c>
      <c r="AH2562" s="0" t="s">
        <v>22</v>
      </c>
      <c r="AI2562" s="0" t="s">
        <v>22</v>
      </c>
      <c r="AJ2562" s="0" t="s">
        <v>5333</v>
      </c>
      <c r="AK2562" s="0" t="s">
        <v>5333</v>
      </c>
    </row>
    <row customHeight="1" ht="11.25">
      <c r="A2563" s="0" t="s">
        <v>22</v>
      </c>
      <c r="B2563" s="0" t="s">
        <v>48</v>
      </c>
      <c r="C2563" s="0" t="s">
        <v>50</v>
      </c>
      <c r="D2563" s="0" t="s">
        <v>22</v>
      </c>
      <c r="E2563" s="0" t="s">
        <v>7838</v>
      </c>
      <c r="F2563" s="0" t="s">
        <v>1257</v>
      </c>
      <c r="G2563" s="0" t="s">
        <v>195</v>
      </c>
      <c r="H2563" s="0" t="s">
        <v>195</v>
      </c>
      <c r="I2563" s="0" t="s">
        <v>196</v>
      </c>
      <c r="J2563" s="0" t="s">
        <v>5934</v>
      </c>
      <c r="K2563" s="0" t="s">
        <v>5935</v>
      </c>
      <c r="L2563" s="0" t="s">
        <v>7612</v>
      </c>
      <c r="M2563" s="0" t="s">
        <v>1261</v>
      </c>
      <c r="N2563" s="0" t="s">
        <v>98</v>
      </c>
      <c r="O2563" s="0" t="s">
        <v>195</v>
      </c>
      <c r="P2563" s="0" t="s">
        <v>195</v>
      </c>
      <c r="Q2563" s="0" t="s">
        <v>196</v>
      </c>
      <c r="R2563" s="0" t="s">
        <v>5934</v>
      </c>
      <c r="S2563" s="0" t="s">
        <v>5935</v>
      </c>
      <c r="T2563" s="0" t="s">
        <v>3604</v>
      </c>
      <c r="U2563" s="0" t="s">
        <v>3605</v>
      </c>
      <c r="V2563" s="0" t="s">
        <v>3606</v>
      </c>
      <c r="W2563" s="0" t="s">
        <v>3607</v>
      </c>
      <c r="X2563" s="0" t="s">
        <v>3608</v>
      </c>
      <c r="Y2563" s="0" t="s">
        <v>3605</v>
      </c>
      <c r="Z2563" s="0" t="s">
        <v>7839</v>
      </c>
      <c r="AA2563" s="0" t="s">
        <v>7401</v>
      </c>
      <c r="AB2563" s="0" t="s">
        <v>7840</v>
      </c>
      <c r="AC2563" s="0" t="s">
        <v>19</v>
      </c>
      <c r="AD2563" s="0" t="s">
        <v>19</v>
      </c>
      <c r="AE2563" s="0" t="s">
        <v>61</v>
      </c>
      <c r="AF2563" s="0" t="s">
        <v>22</v>
      </c>
      <c r="AG2563" s="0" t="s">
        <v>22</v>
      </c>
      <c r="AH2563" s="0" t="s">
        <v>22</v>
      </c>
      <c r="AI2563" s="0" t="s">
        <v>22</v>
      </c>
      <c r="AJ2563" s="0" t="s">
        <v>3622</v>
      </c>
      <c r="AK2563" s="0" t="s">
        <v>3622</v>
      </c>
    </row>
    <row customHeight="1" ht="11.25">
      <c r="A2564" s="0" t="s">
        <v>22</v>
      </c>
      <c r="B2564" s="0" t="s">
        <v>48</v>
      </c>
      <c r="C2564" s="0" t="s">
        <v>50</v>
      </c>
      <c r="D2564" s="0" t="s">
        <v>22</v>
      </c>
      <c r="E2564" s="0" t="s">
        <v>7838</v>
      </c>
      <c r="F2564" s="0" t="s">
        <v>1257</v>
      </c>
      <c r="G2564" s="0" t="s">
        <v>195</v>
      </c>
      <c r="H2564" s="0" t="s">
        <v>195</v>
      </c>
      <c r="I2564" s="0" t="s">
        <v>196</v>
      </c>
      <c r="J2564" s="0" t="s">
        <v>5934</v>
      </c>
      <c r="K2564" s="0" t="s">
        <v>5935</v>
      </c>
      <c r="L2564" s="0" t="s">
        <v>7612</v>
      </c>
      <c r="M2564" s="0" t="s">
        <v>1261</v>
      </c>
      <c r="N2564" s="0" t="s">
        <v>98</v>
      </c>
      <c r="O2564" s="0" t="s">
        <v>195</v>
      </c>
      <c r="P2564" s="0" t="s">
        <v>195</v>
      </c>
      <c r="Q2564" s="0" t="s">
        <v>196</v>
      </c>
      <c r="R2564" s="0" t="s">
        <v>5934</v>
      </c>
      <c r="S2564" s="0" t="s">
        <v>5935</v>
      </c>
      <c r="T2564" s="0" t="s">
        <v>3604</v>
      </c>
      <c r="U2564" s="0" t="s">
        <v>3605</v>
      </c>
      <c r="V2564" s="0" t="s">
        <v>3606</v>
      </c>
      <c r="W2564" s="0" t="s">
        <v>3607</v>
      </c>
      <c r="X2564" s="0" t="s">
        <v>3608</v>
      </c>
      <c r="Y2564" s="0" t="s">
        <v>3605</v>
      </c>
      <c r="Z2564" s="0" t="s">
        <v>7839</v>
      </c>
      <c r="AA2564" s="0" t="s">
        <v>7401</v>
      </c>
      <c r="AB2564" s="0" t="s">
        <v>7840</v>
      </c>
      <c r="AC2564" s="0" t="s">
        <v>19</v>
      </c>
      <c r="AD2564" s="0" t="s">
        <v>19</v>
      </c>
      <c r="AE2564" s="0" t="s">
        <v>61</v>
      </c>
      <c r="AF2564" s="0" t="s">
        <v>22</v>
      </c>
      <c r="AG2564" s="0" t="s">
        <v>22</v>
      </c>
      <c r="AH2564" s="0" t="s">
        <v>22</v>
      </c>
      <c r="AI2564" s="0" t="s">
        <v>22</v>
      </c>
      <c r="AJ2564" s="0" t="s">
        <v>3622</v>
      </c>
      <c r="AK2564" s="0" t="s">
        <v>3622</v>
      </c>
    </row>
    <row customHeight="1" ht="11.25">
      <c r="A2565" s="0" t="s">
        <v>22</v>
      </c>
      <c r="B2565" s="0" t="s">
        <v>48</v>
      </c>
      <c r="C2565" s="0" t="s">
        <v>50</v>
      </c>
      <c r="D2565" s="0" t="s">
        <v>22</v>
      </c>
      <c r="E2565" s="0" t="s">
        <v>7841</v>
      </c>
      <c r="F2565" s="0" t="s">
        <v>1257</v>
      </c>
      <c r="G2565" s="0" t="s">
        <v>136</v>
      </c>
      <c r="H2565" s="0" t="s">
        <v>136</v>
      </c>
      <c r="I2565" s="0" t="s">
        <v>137</v>
      </c>
      <c r="J2565" s="0" t="s">
        <v>5399</v>
      </c>
      <c r="K2565" s="0" t="s">
        <v>5400</v>
      </c>
      <c r="L2565" s="0" t="s">
        <v>5445</v>
      </c>
      <c r="M2565" s="0" t="s">
        <v>1261</v>
      </c>
      <c r="N2565" s="0" t="s">
        <v>98</v>
      </c>
      <c r="O2565" s="0" t="s">
        <v>136</v>
      </c>
      <c r="P2565" s="0" t="s">
        <v>136</v>
      </c>
      <c r="Q2565" s="0" t="s">
        <v>137</v>
      </c>
      <c r="R2565" s="0" t="s">
        <v>5399</v>
      </c>
      <c r="S2565" s="0" t="s">
        <v>5400</v>
      </c>
      <c r="T2565" s="0" t="s">
        <v>3604</v>
      </c>
      <c r="U2565" s="0" t="s">
        <v>3605</v>
      </c>
      <c r="V2565" s="0" t="s">
        <v>3606</v>
      </c>
      <c r="W2565" s="0" t="s">
        <v>3607</v>
      </c>
      <c r="X2565" s="0" t="s">
        <v>3608</v>
      </c>
      <c r="Y2565" s="0" t="s">
        <v>3605</v>
      </c>
      <c r="Z2565" s="0" t="s">
        <v>7842</v>
      </c>
      <c r="AA2565" s="0" t="s">
        <v>5407</v>
      </c>
      <c r="AB2565" s="0" t="s">
        <v>7843</v>
      </c>
      <c r="AC2565" s="0" t="s">
        <v>19</v>
      </c>
      <c r="AD2565" s="0" t="s">
        <v>19</v>
      </c>
      <c r="AE2565" s="0" t="s">
        <v>61</v>
      </c>
      <c r="AF2565" s="0" t="s">
        <v>22</v>
      </c>
      <c r="AG2565" s="0" t="s">
        <v>22</v>
      </c>
      <c r="AH2565" s="0" t="s">
        <v>22</v>
      </c>
      <c r="AI2565" s="0" t="s">
        <v>22</v>
      </c>
      <c r="AJ2565" s="0" t="s">
        <v>3622</v>
      </c>
      <c r="AK2565" s="0" t="s">
        <v>3622</v>
      </c>
    </row>
    <row customHeight="1" ht="11.25">
      <c r="A2566" s="0" t="s">
        <v>22</v>
      </c>
      <c r="B2566" s="0" t="s">
        <v>48</v>
      </c>
      <c r="C2566" s="0" t="s">
        <v>50</v>
      </c>
      <c r="D2566" s="0" t="s">
        <v>22</v>
      </c>
      <c r="E2566" s="0" t="s">
        <v>7841</v>
      </c>
      <c r="F2566" s="0" t="s">
        <v>1257</v>
      </c>
      <c r="G2566" s="0" t="s">
        <v>136</v>
      </c>
      <c r="H2566" s="0" t="s">
        <v>136</v>
      </c>
      <c r="I2566" s="0" t="s">
        <v>137</v>
      </c>
      <c r="J2566" s="0" t="s">
        <v>5399</v>
      </c>
      <c r="K2566" s="0" t="s">
        <v>5400</v>
      </c>
      <c r="L2566" s="0" t="s">
        <v>5445</v>
      </c>
      <c r="M2566" s="0" t="s">
        <v>1261</v>
      </c>
      <c r="N2566" s="0" t="s">
        <v>98</v>
      </c>
      <c r="O2566" s="0" t="s">
        <v>136</v>
      </c>
      <c r="P2566" s="0" t="s">
        <v>136</v>
      </c>
      <c r="Q2566" s="0" t="s">
        <v>137</v>
      </c>
      <c r="R2566" s="0" t="s">
        <v>5399</v>
      </c>
      <c r="S2566" s="0" t="s">
        <v>5400</v>
      </c>
      <c r="T2566" s="0" t="s">
        <v>3604</v>
      </c>
      <c r="U2566" s="0" t="s">
        <v>3605</v>
      </c>
      <c r="V2566" s="0" t="s">
        <v>3606</v>
      </c>
      <c r="W2566" s="0" t="s">
        <v>3607</v>
      </c>
      <c r="X2566" s="0" t="s">
        <v>3608</v>
      </c>
      <c r="Y2566" s="0" t="s">
        <v>3605</v>
      </c>
      <c r="Z2566" s="0" t="s">
        <v>7842</v>
      </c>
      <c r="AA2566" s="0" t="s">
        <v>5407</v>
      </c>
      <c r="AB2566" s="0" t="s">
        <v>7843</v>
      </c>
      <c r="AC2566" s="0" t="s">
        <v>19</v>
      </c>
      <c r="AD2566" s="0" t="s">
        <v>19</v>
      </c>
      <c r="AE2566" s="0" t="s">
        <v>61</v>
      </c>
      <c r="AF2566" s="0" t="s">
        <v>22</v>
      </c>
      <c r="AG2566" s="0" t="s">
        <v>22</v>
      </c>
      <c r="AH2566" s="0" t="s">
        <v>22</v>
      </c>
      <c r="AI2566" s="0" t="s">
        <v>22</v>
      </c>
      <c r="AJ2566" s="0" t="s">
        <v>3622</v>
      </c>
      <c r="AK2566" s="0" t="s">
        <v>3622</v>
      </c>
    </row>
    <row customHeight="1" ht="11.25">
      <c r="A2567" s="0" t="s">
        <v>22</v>
      </c>
      <c r="B2567" s="0" t="s">
        <v>48</v>
      </c>
      <c r="C2567" s="0" t="s">
        <v>50</v>
      </c>
      <c r="D2567" s="0" t="s">
        <v>22</v>
      </c>
      <c r="E2567" s="0" t="s">
        <v>7844</v>
      </c>
      <c r="F2567" s="0" t="s">
        <v>1257</v>
      </c>
      <c r="G2567" s="0" t="s">
        <v>136</v>
      </c>
      <c r="H2567" s="0" t="s">
        <v>136</v>
      </c>
      <c r="I2567" s="0" t="s">
        <v>137</v>
      </c>
      <c r="J2567" s="0" t="s">
        <v>5519</v>
      </c>
      <c r="K2567" s="0" t="s">
        <v>5520</v>
      </c>
      <c r="L2567" s="0" t="s">
        <v>5519</v>
      </c>
      <c r="M2567" s="0" t="s">
        <v>1261</v>
      </c>
      <c r="N2567" s="0" t="s">
        <v>98</v>
      </c>
      <c r="O2567" s="0" t="s">
        <v>136</v>
      </c>
      <c r="P2567" s="0" t="s">
        <v>136</v>
      </c>
      <c r="Q2567" s="0" t="s">
        <v>137</v>
      </c>
      <c r="R2567" s="0" t="s">
        <v>5519</v>
      </c>
      <c r="S2567" s="0" t="s">
        <v>5520</v>
      </c>
      <c r="T2567" s="0" t="s">
        <v>3604</v>
      </c>
      <c r="U2567" s="0" t="s">
        <v>3605</v>
      </c>
      <c r="V2567" s="0" t="s">
        <v>3606</v>
      </c>
      <c r="W2567" s="0" t="s">
        <v>3607</v>
      </c>
      <c r="X2567" s="0" t="s">
        <v>3608</v>
      </c>
      <c r="Y2567" s="0" t="s">
        <v>3605</v>
      </c>
      <c r="Z2567" s="0" t="s">
        <v>7845</v>
      </c>
      <c r="AA2567" s="0" t="s">
        <v>7846</v>
      </c>
      <c r="AB2567" s="0" t="s">
        <v>7847</v>
      </c>
      <c r="AC2567" s="0" t="s">
        <v>19</v>
      </c>
      <c r="AD2567" s="0" t="s">
        <v>19</v>
      </c>
      <c r="AE2567" s="0" t="s">
        <v>61</v>
      </c>
      <c r="AF2567" s="0" t="s">
        <v>22</v>
      </c>
      <c r="AG2567" s="0" t="s">
        <v>22</v>
      </c>
      <c r="AH2567" s="0" t="s">
        <v>22</v>
      </c>
      <c r="AI2567" s="0" t="s">
        <v>22</v>
      </c>
      <c r="AJ2567" s="0" t="s">
        <v>3622</v>
      </c>
      <c r="AK2567" s="0" t="s">
        <v>3622</v>
      </c>
    </row>
    <row customHeight="1" ht="11.25">
      <c r="A2568" s="0" t="s">
        <v>22</v>
      </c>
      <c r="B2568" s="0" t="s">
        <v>48</v>
      </c>
      <c r="C2568" s="0" t="s">
        <v>50</v>
      </c>
      <c r="D2568" s="0" t="s">
        <v>22</v>
      </c>
      <c r="E2568" s="0" t="s">
        <v>7844</v>
      </c>
      <c r="F2568" s="0" t="s">
        <v>1257</v>
      </c>
      <c r="G2568" s="0" t="s">
        <v>136</v>
      </c>
      <c r="H2568" s="0" t="s">
        <v>136</v>
      </c>
      <c r="I2568" s="0" t="s">
        <v>137</v>
      </c>
      <c r="J2568" s="0" t="s">
        <v>5519</v>
      </c>
      <c r="K2568" s="0" t="s">
        <v>5520</v>
      </c>
      <c r="L2568" s="0" t="s">
        <v>5519</v>
      </c>
      <c r="M2568" s="0" t="s">
        <v>1261</v>
      </c>
      <c r="N2568" s="0" t="s">
        <v>98</v>
      </c>
      <c r="O2568" s="0" t="s">
        <v>136</v>
      </c>
      <c r="P2568" s="0" t="s">
        <v>136</v>
      </c>
      <c r="Q2568" s="0" t="s">
        <v>137</v>
      </c>
      <c r="R2568" s="0" t="s">
        <v>5519</v>
      </c>
      <c r="S2568" s="0" t="s">
        <v>5520</v>
      </c>
      <c r="T2568" s="0" t="s">
        <v>3604</v>
      </c>
      <c r="U2568" s="0" t="s">
        <v>3605</v>
      </c>
      <c r="V2568" s="0" t="s">
        <v>3606</v>
      </c>
      <c r="W2568" s="0" t="s">
        <v>3607</v>
      </c>
      <c r="X2568" s="0" t="s">
        <v>3608</v>
      </c>
      <c r="Y2568" s="0" t="s">
        <v>3605</v>
      </c>
      <c r="Z2568" s="0" t="s">
        <v>7845</v>
      </c>
      <c r="AA2568" s="0" t="s">
        <v>7846</v>
      </c>
      <c r="AB2568" s="0" t="s">
        <v>7847</v>
      </c>
      <c r="AC2568" s="0" t="s">
        <v>19</v>
      </c>
      <c r="AD2568" s="0" t="s">
        <v>19</v>
      </c>
      <c r="AE2568" s="0" t="s">
        <v>61</v>
      </c>
      <c r="AF2568" s="0" t="s">
        <v>22</v>
      </c>
      <c r="AG2568" s="0" t="s">
        <v>22</v>
      </c>
      <c r="AH2568" s="0" t="s">
        <v>22</v>
      </c>
      <c r="AI2568" s="0" t="s">
        <v>22</v>
      </c>
      <c r="AJ2568" s="0" t="s">
        <v>3622</v>
      </c>
      <c r="AK2568" s="0" t="s">
        <v>3622</v>
      </c>
    </row>
    <row customHeight="1" ht="11.25">
      <c r="A2569" s="0" t="s">
        <v>22</v>
      </c>
      <c r="B2569" s="0" t="s">
        <v>48</v>
      </c>
      <c r="C2569" s="0" t="s">
        <v>50</v>
      </c>
      <c r="D2569" s="0" t="s">
        <v>22</v>
      </c>
      <c r="E2569" s="0" t="s">
        <v>7848</v>
      </c>
      <c r="F2569" s="0" t="s">
        <v>1257</v>
      </c>
      <c r="G2569" s="0" t="s">
        <v>148</v>
      </c>
      <c r="H2569" s="0" t="s">
        <v>148</v>
      </c>
      <c r="I2569" s="0" t="s">
        <v>149</v>
      </c>
      <c r="J2569" s="0" t="s">
        <v>1446</v>
      </c>
      <c r="K2569" s="0" t="s">
        <v>1447</v>
      </c>
      <c r="L2569" s="0" t="s">
        <v>1448</v>
      </c>
      <c r="M2569" s="0" t="s">
        <v>1261</v>
      </c>
      <c r="N2569" s="0" t="s">
        <v>98</v>
      </c>
      <c r="O2569" s="0" t="s">
        <v>148</v>
      </c>
      <c r="P2569" s="0" t="s">
        <v>148</v>
      </c>
      <c r="Q2569" s="0" t="s">
        <v>149</v>
      </c>
      <c r="R2569" s="0" t="s">
        <v>1446</v>
      </c>
      <c r="S2569" s="0" t="s">
        <v>1447</v>
      </c>
      <c r="T2569" s="0" t="s">
        <v>3604</v>
      </c>
      <c r="U2569" s="0" t="s">
        <v>3605</v>
      </c>
      <c r="V2569" s="0" t="s">
        <v>3606</v>
      </c>
      <c r="W2569" s="0" t="s">
        <v>3607</v>
      </c>
      <c r="X2569" s="0" t="s">
        <v>3608</v>
      </c>
      <c r="Y2569" s="0" t="s">
        <v>3605</v>
      </c>
      <c r="Z2569" s="0" t="s">
        <v>7849</v>
      </c>
      <c r="AA2569" s="0" t="s">
        <v>3903</v>
      </c>
      <c r="AB2569" s="0" t="s">
        <v>7850</v>
      </c>
      <c r="AC2569" s="0" t="s">
        <v>19</v>
      </c>
      <c r="AD2569" s="0" t="s">
        <v>19</v>
      </c>
      <c r="AE2569" s="0" t="s">
        <v>61</v>
      </c>
      <c r="AF2569" s="0" t="s">
        <v>22</v>
      </c>
      <c r="AG2569" s="0" t="s">
        <v>22</v>
      </c>
      <c r="AH2569" s="0" t="s">
        <v>22</v>
      </c>
      <c r="AI2569" s="0" t="s">
        <v>22</v>
      </c>
      <c r="AJ2569" s="0" t="s">
        <v>3676</v>
      </c>
      <c r="AK2569" s="0" t="s">
        <v>3676</v>
      </c>
    </row>
    <row customHeight="1" ht="11.25">
      <c r="A2570" s="0" t="s">
        <v>22</v>
      </c>
      <c r="B2570" s="0" t="s">
        <v>48</v>
      </c>
      <c r="C2570" s="0" t="s">
        <v>50</v>
      </c>
      <c r="D2570" s="0" t="s">
        <v>22</v>
      </c>
      <c r="E2570" s="0" t="s">
        <v>7848</v>
      </c>
      <c r="F2570" s="0" t="s">
        <v>1257</v>
      </c>
      <c r="G2570" s="0" t="s">
        <v>148</v>
      </c>
      <c r="H2570" s="0" t="s">
        <v>148</v>
      </c>
      <c r="I2570" s="0" t="s">
        <v>149</v>
      </c>
      <c r="J2570" s="0" t="s">
        <v>1446</v>
      </c>
      <c r="K2570" s="0" t="s">
        <v>1447</v>
      </c>
      <c r="L2570" s="0" t="s">
        <v>1448</v>
      </c>
      <c r="M2570" s="0" t="s">
        <v>1261</v>
      </c>
      <c r="N2570" s="0" t="s">
        <v>98</v>
      </c>
      <c r="O2570" s="0" t="s">
        <v>148</v>
      </c>
      <c r="P2570" s="0" t="s">
        <v>148</v>
      </c>
      <c r="Q2570" s="0" t="s">
        <v>149</v>
      </c>
      <c r="R2570" s="0" t="s">
        <v>1446</v>
      </c>
      <c r="S2570" s="0" t="s">
        <v>1447</v>
      </c>
      <c r="T2570" s="0" t="s">
        <v>3604</v>
      </c>
      <c r="U2570" s="0" t="s">
        <v>3605</v>
      </c>
      <c r="V2570" s="0" t="s">
        <v>3606</v>
      </c>
      <c r="W2570" s="0" t="s">
        <v>3607</v>
      </c>
      <c r="X2570" s="0" t="s">
        <v>3608</v>
      </c>
      <c r="Y2570" s="0" t="s">
        <v>3605</v>
      </c>
      <c r="Z2570" s="0" t="s">
        <v>7849</v>
      </c>
      <c r="AA2570" s="0" t="s">
        <v>3903</v>
      </c>
      <c r="AB2570" s="0" t="s">
        <v>7850</v>
      </c>
      <c r="AC2570" s="0" t="s">
        <v>19</v>
      </c>
      <c r="AD2570" s="0" t="s">
        <v>19</v>
      </c>
      <c r="AE2570" s="0" t="s">
        <v>61</v>
      </c>
      <c r="AF2570" s="0" t="s">
        <v>22</v>
      </c>
      <c r="AG2570" s="0" t="s">
        <v>22</v>
      </c>
      <c r="AH2570" s="0" t="s">
        <v>22</v>
      </c>
      <c r="AI2570" s="0" t="s">
        <v>22</v>
      </c>
      <c r="AJ2570" s="0" t="s">
        <v>3676</v>
      </c>
      <c r="AK2570" s="0" t="s">
        <v>3676</v>
      </c>
    </row>
    <row customHeight="1" ht="11.25">
      <c r="A2571" s="0" t="s">
        <v>22</v>
      </c>
      <c r="B2571" s="0" t="s">
        <v>48</v>
      </c>
      <c r="C2571" s="0" t="s">
        <v>50</v>
      </c>
      <c r="D2571" s="0" t="s">
        <v>22</v>
      </c>
      <c r="E2571" s="0" t="s">
        <v>7851</v>
      </c>
      <c r="F2571" s="0" t="s">
        <v>1257</v>
      </c>
      <c r="G2571" s="0" t="s">
        <v>148</v>
      </c>
      <c r="H2571" s="0" t="s">
        <v>148</v>
      </c>
      <c r="I2571" s="0" t="s">
        <v>149</v>
      </c>
      <c r="J2571" s="0" t="s">
        <v>1438</v>
      </c>
      <c r="K2571" s="0" t="s">
        <v>1439</v>
      </c>
      <c r="L2571" s="0" t="s">
        <v>1440</v>
      </c>
      <c r="M2571" s="0" t="s">
        <v>1261</v>
      </c>
      <c r="N2571" s="0" t="s">
        <v>98</v>
      </c>
      <c r="O2571" s="0" t="s">
        <v>148</v>
      </c>
      <c r="P2571" s="0" t="s">
        <v>148</v>
      </c>
      <c r="Q2571" s="0" t="s">
        <v>149</v>
      </c>
      <c r="R2571" s="0" t="s">
        <v>1438</v>
      </c>
      <c r="S2571" s="0" t="s">
        <v>1439</v>
      </c>
      <c r="T2571" s="0" t="s">
        <v>3604</v>
      </c>
      <c r="U2571" s="0" t="s">
        <v>3605</v>
      </c>
      <c r="V2571" s="0" t="s">
        <v>3606</v>
      </c>
      <c r="W2571" s="0" t="s">
        <v>3607</v>
      </c>
      <c r="X2571" s="0" t="s">
        <v>3608</v>
      </c>
      <c r="Y2571" s="0" t="s">
        <v>3605</v>
      </c>
      <c r="Z2571" s="0" t="s">
        <v>7852</v>
      </c>
      <c r="AA2571" s="0" t="s">
        <v>3628</v>
      </c>
      <c r="AB2571" s="0" t="s">
        <v>7853</v>
      </c>
      <c r="AC2571" s="0" t="s">
        <v>19</v>
      </c>
      <c r="AD2571" s="0" t="s">
        <v>19</v>
      </c>
      <c r="AE2571" s="0" t="s">
        <v>61</v>
      </c>
      <c r="AF2571" s="0" t="s">
        <v>22</v>
      </c>
      <c r="AG2571" s="0" t="s">
        <v>22</v>
      </c>
      <c r="AH2571" s="0" t="s">
        <v>22</v>
      </c>
      <c r="AI2571" s="0" t="s">
        <v>22</v>
      </c>
      <c r="AJ2571" s="0" t="s">
        <v>2221</v>
      </c>
      <c r="AK2571" s="0" t="s">
        <v>2221</v>
      </c>
    </row>
    <row customHeight="1" ht="11.25">
      <c r="A2572" s="0" t="s">
        <v>22</v>
      </c>
      <c r="B2572" s="0" t="s">
        <v>48</v>
      </c>
      <c r="C2572" s="0" t="s">
        <v>50</v>
      </c>
      <c r="D2572" s="0" t="s">
        <v>22</v>
      </c>
      <c r="E2572" s="0" t="s">
        <v>7851</v>
      </c>
      <c r="F2572" s="0" t="s">
        <v>1257</v>
      </c>
      <c r="G2572" s="0" t="s">
        <v>148</v>
      </c>
      <c r="H2572" s="0" t="s">
        <v>148</v>
      </c>
      <c r="I2572" s="0" t="s">
        <v>149</v>
      </c>
      <c r="J2572" s="0" t="s">
        <v>1438</v>
      </c>
      <c r="K2572" s="0" t="s">
        <v>1439</v>
      </c>
      <c r="L2572" s="0" t="s">
        <v>1440</v>
      </c>
      <c r="M2572" s="0" t="s">
        <v>1261</v>
      </c>
      <c r="N2572" s="0" t="s">
        <v>98</v>
      </c>
      <c r="O2572" s="0" t="s">
        <v>148</v>
      </c>
      <c r="P2572" s="0" t="s">
        <v>148</v>
      </c>
      <c r="Q2572" s="0" t="s">
        <v>149</v>
      </c>
      <c r="R2572" s="0" t="s">
        <v>1438</v>
      </c>
      <c r="S2572" s="0" t="s">
        <v>1439</v>
      </c>
      <c r="T2572" s="0" t="s">
        <v>3604</v>
      </c>
      <c r="U2572" s="0" t="s">
        <v>3605</v>
      </c>
      <c r="V2572" s="0" t="s">
        <v>3606</v>
      </c>
      <c r="W2572" s="0" t="s">
        <v>3607</v>
      </c>
      <c r="X2572" s="0" t="s">
        <v>3608</v>
      </c>
      <c r="Y2572" s="0" t="s">
        <v>3605</v>
      </c>
      <c r="Z2572" s="0" t="s">
        <v>7852</v>
      </c>
      <c r="AA2572" s="0" t="s">
        <v>3628</v>
      </c>
      <c r="AB2572" s="0" t="s">
        <v>7853</v>
      </c>
      <c r="AC2572" s="0" t="s">
        <v>19</v>
      </c>
      <c r="AD2572" s="0" t="s">
        <v>19</v>
      </c>
      <c r="AE2572" s="0" t="s">
        <v>61</v>
      </c>
      <c r="AF2572" s="0" t="s">
        <v>22</v>
      </c>
      <c r="AG2572" s="0" t="s">
        <v>22</v>
      </c>
      <c r="AH2572" s="0" t="s">
        <v>22</v>
      </c>
      <c r="AI2572" s="0" t="s">
        <v>22</v>
      </c>
      <c r="AJ2572" s="0" t="s">
        <v>2221</v>
      </c>
      <c r="AK2572" s="0" t="s">
        <v>2221</v>
      </c>
    </row>
    <row customHeight="1" ht="11.25">
      <c r="A2573" s="0" t="s">
        <v>22</v>
      </c>
      <c r="B2573" s="0" t="s">
        <v>48</v>
      </c>
      <c r="C2573" s="0" t="s">
        <v>50</v>
      </c>
      <c r="D2573" s="0" t="s">
        <v>22</v>
      </c>
      <c r="E2573" s="0" t="s">
        <v>7854</v>
      </c>
      <c r="F2573" s="0" t="s">
        <v>1269</v>
      </c>
      <c r="G2573" s="0" t="s">
        <v>178</v>
      </c>
      <c r="H2573" s="0" t="s">
        <v>178</v>
      </c>
      <c r="I2573" s="0" t="s">
        <v>179</v>
      </c>
      <c r="J2573" s="0" t="s">
        <v>6471</v>
      </c>
      <c r="K2573" s="0" t="s">
        <v>6472</v>
      </c>
      <c r="L2573" s="0" t="s">
        <v>7855</v>
      </c>
      <c r="M2573" s="0" t="s">
        <v>1261</v>
      </c>
      <c r="N2573" s="0" t="s">
        <v>98</v>
      </c>
      <c r="O2573" s="0" t="s">
        <v>178</v>
      </c>
      <c r="P2573" s="0" t="s">
        <v>178</v>
      </c>
      <c r="Q2573" s="0" t="s">
        <v>179</v>
      </c>
      <c r="R2573" s="0" t="s">
        <v>6471</v>
      </c>
      <c r="S2573" s="0" t="s">
        <v>6472</v>
      </c>
      <c r="T2573" s="0" t="s">
        <v>3604</v>
      </c>
      <c r="U2573" s="0" t="s">
        <v>3605</v>
      </c>
      <c r="V2573" s="0" t="s">
        <v>7856</v>
      </c>
      <c r="W2573" s="0" t="s">
        <v>3607</v>
      </c>
      <c r="X2573" s="0" t="s">
        <v>3608</v>
      </c>
      <c r="Y2573" s="0" t="s">
        <v>3605</v>
      </c>
      <c r="Z2573" s="0" t="s">
        <v>6053</v>
      </c>
      <c r="AA2573" s="0" t="s">
        <v>4045</v>
      </c>
      <c r="AB2573" s="0" t="s">
        <v>7857</v>
      </c>
      <c r="AC2573" s="0" t="s">
        <v>61</v>
      </c>
      <c r="AD2573" s="0" t="s">
        <v>19</v>
      </c>
      <c r="AE2573" s="0" t="s">
        <v>19</v>
      </c>
      <c r="AF2573" s="0" t="s">
        <v>7858</v>
      </c>
      <c r="AG2573" s="0" t="s">
        <v>7859</v>
      </c>
      <c r="AH2573" s="0" t="s">
        <v>22</v>
      </c>
      <c r="AI2573" s="0" t="s">
        <v>22</v>
      </c>
      <c r="AJ2573" s="0" t="s">
        <v>22</v>
      </c>
      <c r="AK2573" s="0" t="s">
        <v>22</v>
      </c>
    </row>
    <row customHeight="1" ht="11.25">
      <c r="A2574" s="0" t="s">
        <v>22</v>
      </c>
      <c r="B2574" s="0" t="s">
        <v>48</v>
      </c>
      <c r="C2574" s="0" t="s">
        <v>50</v>
      </c>
      <c r="D2574" s="0" t="s">
        <v>22</v>
      </c>
      <c r="E2574" s="0" t="s">
        <v>7854</v>
      </c>
      <c r="F2574" s="0" t="s">
        <v>1269</v>
      </c>
      <c r="G2574" s="0" t="s">
        <v>178</v>
      </c>
      <c r="H2574" s="0" t="s">
        <v>178</v>
      </c>
      <c r="I2574" s="0" t="s">
        <v>179</v>
      </c>
      <c r="J2574" s="0" t="s">
        <v>6471</v>
      </c>
      <c r="K2574" s="0" t="s">
        <v>6472</v>
      </c>
      <c r="L2574" s="0" t="s">
        <v>7855</v>
      </c>
      <c r="M2574" s="0" t="s">
        <v>1261</v>
      </c>
      <c r="N2574" s="0" t="s">
        <v>98</v>
      </c>
      <c r="O2574" s="0" t="s">
        <v>178</v>
      </c>
      <c r="P2574" s="0" t="s">
        <v>178</v>
      </c>
      <c r="Q2574" s="0" t="s">
        <v>179</v>
      </c>
      <c r="R2574" s="0" t="s">
        <v>6471</v>
      </c>
      <c r="S2574" s="0" t="s">
        <v>6472</v>
      </c>
      <c r="T2574" s="0" t="s">
        <v>3604</v>
      </c>
      <c r="U2574" s="0" t="s">
        <v>3605</v>
      </c>
      <c r="V2574" s="0" t="s">
        <v>7856</v>
      </c>
      <c r="W2574" s="0" t="s">
        <v>3607</v>
      </c>
      <c r="X2574" s="0" t="s">
        <v>3608</v>
      </c>
      <c r="Y2574" s="0" t="s">
        <v>3605</v>
      </c>
      <c r="Z2574" s="0" t="s">
        <v>6053</v>
      </c>
      <c r="AA2574" s="0" t="s">
        <v>4045</v>
      </c>
      <c r="AB2574" s="0" t="s">
        <v>7857</v>
      </c>
      <c r="AC2574" s="0" t="s">
        <v>61</v>
      </c>
      <c r="AD2574" s="0" t="s">
        <v>19</v>
      </c>
      <c r="AE2574" s="0" t="s">
        <v>19</v>
      </c>
      <c r="AF2574" s="0" t="s">
        <v>7858</v>
      </c>
      <c r="AG2574" s="0" t="s">
        <v>7859</v>
      </c>
      <c r="AH2574" s="0" t="s">
        <v>22</v>
      </c>
      <c r="AI2574" s="0" t="s">
        <v>22</v>
      </c>
      <c r="AJ2574" s="0" t="s">
        <v>22</v>
      </c>
      <c r="AK2574" s="0" t="s">
        <v>22</v>
      </c>
    </row>
    <row customHeight="1" ht="11.25">
      <c r="A2575" s="0" t="s">
        <v>22</v>
      </c>
      <c r="B2575" s="0" t="s">
        <v>48</v>
      </c>
      <c r="C2575" s="0" t="s">
        <v>50</v>
      </c>
      <c r="D2575" s="0" t="s">
        <v>22</v>
      </c>
      <c r="E2575" s="0" t="s">
        <v>7860</v>
      </c>
      <c r="F2575" s="0" t="s">
        <v>1269</v>
      </c>
      <c r="G2575" s="0" t="s">
        <v>1501</v>
      </c>
      <c r="H2575" s="0" t="s">
        <v>1501</v>
      </c>
      <c r="I2575" s="0" t="s">
        <v>1502</v>
      </c>
      <c r="J2575" s="0" t="s">
        <v>1503</v>
      </c>
      <c r="K2575" s="0" t="s">
        <v>1504</v>
      </c>
      <c r="L2575" s="0" t="s">
        <v>7861</v>
      </c>
      <c r="M2575" s="0" t="s">
        <v>158</v>
      </c>
      <c r="N2575" s="0" t="s">
        <v>98</v>
      </c>
      <c r="O2575" s="0" t="s">
        <v>1501</v>
      </c>
      <c r="P2575" s="0" t="s">
        <v>1501</v>
      </c>
      <c r="Q2575" s="0" t="s">
        <v>1502</v>
      </c>
      <c r="R2575" s="0" t="s">
        <v>1503</v>
      </c>
      <c r="S2575" s="0" t="s">
        <v>1504</v>
      </c>
      <c r="T2575" s="0" t="s">
        <v>3604</v>
      </c>
      <c r="U2575" s="0" t="s">
        <v>3605</v>
      </c>
      <c r="V2575" s="0" t="s">
        <v>7862</v>
      </c>
      <c r="W2575" s="0" t="s">
        <v>3607</v>
      </c>
      <c r="X2575" s="0" t="s">
        <v>3700</v>
      </c>
      <c r="Y2575" s="0" t="s">
        <v>3605</v>
      </c>
      <c r="Z2575" s="0" t="s">
        <v>7863</v>
      </c>
      <c r="AA2575" s="0" t="s">
        <v>6724</v>
      </c>
      <c r="AB2575" s="0" t="s">
        <v>7862</v>
      </c>
      <c r="AC2575" s="0" t="s">
        <v>61</v>
      </c>
      <c r="AD2575" s="0" t="s">
        <v>19</v>
      </c>
      <c r="AE2575" s="0" t="s">
        <v>19</v>
      </c>
      <c r="AF2575" s="0" t="s">
        <v>5590</v>
      </c>
      <c r="AG2575" s="0" t="s">
        <v>529</v>
      </c>
      <c r="AH2575" s="0" t="s">
        <v>22</v>
      </c>
      <c r="AI2575" s="0" t="s">
        <v>22</v>
      </c>
      <c r="AJ2575" s="0" t="s">
        <v>22</v>
      </c>
      <c r="AK2575" s="0" t="s">
        <v>22</v>
      </c>
    </row>
    <row customHeight="1" ht="11.25">
      <c r="A2576" s="0" t="s">
        <v>22</v>
      </c>
      <c r="B2576" s="0" t="s">
        <v>48</v>
      </c>
      <c r="C2576" s="0" t="s">
        <v>50</v>
      </c>
      <c r="D2576" s="0" t="s">
        <v>22</v>
      </c>
      <c r="E2576" s="0" t="s">
        <v>7860</v>
      </c>
      <c r="F2576" s="0" t="s">
        <v>1269</v>
      </c>
      <c r="G2576" s="0" t="s">
        <v>115</v>
      </c>
      <c r="H2576" s="0" t="s">
        <v>115</v>
      </c>
      <c r="I2576" s="0" t="s">
        <v>116</v>
      </c>
      <c r="J2576" s="0" t="s">
        <v>1503</v>
      </c>
      <c r="K2576" s="0" t="s">
        <v>7864</v>
      </c>
      <c r="L2576" s="0" t="s">
        <v>7861</v>
      </c>
      <c r="M2576" s="0" t="s">
        <v>158</v>
      </c>
      <c r="N2576" s="0" t="s">
        <v>98</v>
      </c>
      <c r="O2576" s="0" t="s">
        <v>115</v>
      </c>
      <c r="P2576" s="0" t="s">
        <v>115</v>
      </c>
      <c r="Q2576" s="0" t="s">
        <v>116</v>
      </c>
      <c r="R2576" s="0" t="s">
        <v>1503</v>
      </c>
      <c r="S2576" s="0" t="s">
        <v>7864</v>
      </c>
      <c r="T2576" s="0" t="s">
        <v>3604</v>
      </c>
      <c r="U2576" s="0" t="s">
        <v>3605</v>
      </c>
      <c r="V2576" s="0" t="s">
        <v>7862</v>
      </c>
      <c r="W2576" s="0" t="s">
        <v>3607</v>
      </c>
      <c r="X2576" s="0" t="s">
        <v>3700</v>
      </c>
      <c r="Y2576" s="0" t="s">
        <v>3605</v>
      </c>
      <c r="Z2576" s="0" t="s">
        <v>7863</v>
      </c>
      <c r="AA2576" s="0" t="s">
        <v>6724</v>
      </c>
      <c r="AB2576" s="0" t="s">
        <v>7862</v>
      </c>
      <c r="AC2576" s="0" t="s">
        <v>61</v>
      </c>
      <c r="AD2576" s="0" t="s">
        <v>19</v>
      </c>
      <c r="AE2576" s="0" t="s">
        <v>19</v>
      </c>
      <c r="AF2576" s="0" t="s">
        <v>5590</v>
      </c>
      <c r="AG2576" s="0" t="s">
        <v>529</v>
      </c>
      <c r="AH2576" s="0" t="s">
        <v>22</v>
      </c>
      <c r="AI2576" s="0" t="s">
        <v>22</v>
      </c>
      <c r="AJ2576" s="0" t="s">
        <v>22</v>
      </c>
      <c r="AK2576" s="0" t="s">
        <v>22</v>
      </c>
    </row>
    <row customHeight="1" ht="11.25">
      <c r="A2577" s="0" t="s">
        <v>22</v>
      </c>
      <c r="B2577" s="0" t="s">
        <v>48</v>
      </c>
      <c r="C2577" s="0" t="s">
        <v>50</v>
      </c>
      <c r="D2577" s="0" t="s">
        <v>22</v>
      </c>
      <c r="E2577" s="0" t="s">
        <v>7865</v>
      </c>
      <c r="F2577" s="0" t="s">
        <v>1306</v>
      </c>
      <c r="G2577" s="0" t="s">
        <v>99</v>
      </c>
      <c r="H2577" s="0" t="s">
        <v>99</v>
      </c>
      <c r="I2577" s="0" t="s">
        <v>100</v>
      </c>
      <c r="J2577" s="0" t="s">
        <v>7866</v>
      </c>
      <c r="K2577" s="0" t="s">
        <v>7867</v>
      </c>
      <c r="L2577" s="0" t="s">
        <v>7868</v>
      </c>
      <c r="M2577" s="0" t="s">
        <v>1261</v>
      </c>
      <c r="N2577" s="0" t="s">
        <v>98</v>
      </c>
      <c r="O2577" s="0" t="s">
        <v>99</v>
      </c>
      <c r="P2577" s="0" t="s">
        <v>99</v>
      </c>
      <c r="Q2577" s="0" t="s">
        <v>100</v>
      </c>
      <c r="R2577" s="0" t="s">
        <v>7866</v>
      </c>
      <c r="S2577" s="0" t="s">
        <v>7867</v>
      </c>
      <c r="T2577" s="0" t="s">
        <v>3604</v>
      </c>
      <c r="U2577" s="0" t="s">
        <v>3605</v>
      </c>
      <c r="V2577" s="0" t="s">
        <v>3606</v>
      </c>
      <c r="W2577" s="0" t="s">
        <v>3607</v>
      </c>
      <c r="X2577" s="0" t="s">
        <v>3608</v>
      </c>
      <c r="Y2577" s="0" t="s">
        <v>3605</v>
      </c>
      <c r="Z2577" s="0" t="s">
        <v>7869</v>
      </c>
      <c r="AA2577" s="0" t="s">
        <v>3972</v>
      </c>
      <c r="AB2577" s="0" t="s">
        <v>7870</v>
      </c>
      <c r="AC2577" s="0" t="s">
        <v>61</v>
      </c>
      <c r="AD2577" s="0" t="s">
        <v>19</v>
      </c>
      <c r="AE2577" s="0" t="s">
        <v>61</v>
      </c>
      <c r="AF2577" s="0" t="s">
        <v>3931</v>
      </c>
      <c r="AG2577" s="0" t="s">
        <v>3994</v>
      </c>
      <c r="AH2577" s="0" t="s">
        <v>22</v>
      </c>
      <c r="AI2577" s="0" t="s">
        <v>22</v>
      </c>
      <c r="AJ2577" s="0" t="s">
        <v>3994</v>
      </c>
      <c r="AK2577" s="0" t="s">
        <v>3994</v>
      </c>
    </row>
    <row customHeight="1" ht="11.25">
      <c r="A2578" s="0" t="s">
        <v>22</v>
      </c>
      <c r="B2578" s="0" t="s">
        <v>48</v>
      </c>
      <c r="C2578" s="0" t="s">
        <v>50</v>
      </c>
      <c r="D2578" s="0" t="s">
        <v>22</v>
      </c>
      <c r="E2578" s="0" t="s">
        <v>7865</v>
      </c>
      <c r="F2578" s="0" t="s">
        <v>1306</v>
      </c>
      <c r="G2578" s="0" t="s">
        <v>99</v>
      </c>
      <c r="H2578" s="0" t="s">
        <v>99</v>
      </c>
      <c r="I2578" s="0" t="s">
        <v>100</v>
      </c>
      <c r="J2578" s="0" t="s">
        <v>7866</v>
      </c>
      <c r="K2578" s="0" t="s">
        <v>7867</v>
      </c>
      <c r="L2578" s="0" t="s">
        <v>7868</v>
      </c>
      <c r="M2578" s="0" t="s">
        <v>1261</v>
      </c>
      <c r="N2578" s="0" t="s">
        <v>98</v>
      </c>
      <c r="O2578" s="0" t="s">
        <v>99</v>
      </c>
      <c r="P2578" s="0" t="s">
        <v>99</v>
      </c>
      <c r="Q2578" s="0" t="s">
        <v>100</v>
      </c>
      <c r="R2578" s="0" t="s">
        <v>7866</v>
      </c>
      <c r="S2578" s="0" t="s">
        <v>7867</v>
      </c>
      <c r="T2578" s="0" t="s">
        <v>3604</v>
      </c>
      <c r="U2578" s="0" t="s">
        <v>3605</v>
      </c>
      <c r="V2578" s="0" t="s">
        <v>3606</v>
      </c>
      <c r="W2578" s="0" t="s">
        <v>3607</v>
      </c>
      <c r="X2578" s="0" t="s">
        <v>3608</v>
      </c>
      <c r="Y2578" s="0" t="s">
        <v>3605</v>
      </c>
      <c r="Z2578" s="0" t="s">
        <v>7869</v>
      </c>
      <c r="AA2578" s="0" t="s">
        <v>3972</v>
      </c>
      <c r="AB2578" s="0" t="s">
        <v>7870</v>
      </c>
      <c r="AC2578" s="0" t="s">
        <v>61</v>
      </c>
      <c r="AD2578" s="0" t="s">
        <v>19</v>
      </c>
      <c r="AE2578" s="0" t="s">
        <v>61</v>
      </c>
      <c r="AF2578" s="0" t="s">
        <v>3931</v>
      </c>
      <c r="AG2578" s="0" t="s">
        <v>3994</v>
      </c>
      <c r="AH2578" s="0" t="s">
        <v>22</v>
      </c>
      <c r="AI2578" s="0" t="s">
        <v>22</v>
      </c>
      <c r="AJ2578" s="0" t="s">
        <v>3994</v>
      </c>
      <c r="AK2578" s="0" t="s">
        <v>3994</v>
      </c>
    </row>
    <row customHeight="1" ht="11.25">
      <c r="A2579" s="0" t="s">
        <v>22</v>
      </c>
      <c r="B2579" s="0" t="s">
        <v>48</v>
      </c>
      <c r="C2579" s="0" t="s">
        <v>50</v>
      </c>
      <c r="D2579" s="0" t="s">
        <v>22</v>
      </c>
      <c r="E2579" s="0" t="s">
        <v>7871</v>
      </c>
      <c r="F2579" s="0" t="s">
        <v>1269</v>
      </c>
      <c r="G2579" s="0" t="s">
        <v>181</v>
      </c>
      <c r="H2579" s="0" t="s">
        <v>181</v>
      </c>
      <c r="I2579" s="0" t="s">
        <v>182</v>
      </c>
      <c r="J2579" s="0" t="s">
        <v>4848</v>
      </c>
      <c r="K2579" s="0" t="s">
        <v>4849</v>
      </c>
      <c r="L2579" s="0" t="s">
        <v>976</v>
      </c>
      <c r="M2579" s="0" t="s">
        <v>976</v>
      </c>
      <c r="N2579" s="0" t="s">
        <v>98</v>
      </c>
      <c r="O2579" s="0" t="s">
        <v>181</v>
      </c>
      <c r="P2579" s="0" t="s">
        <v>181</v>
      </c>
      <c r="Q2579" s="0" t="s">
        <v>182</v>
      </c>
      <c r="R2579" s="0" t="s">
        <v>4848</v>
      </c>
      <c r="S2579" s="0" t="s">
        <v>4849</v>
      </c>
      <c r="T2579" s="0" t="s">
        <v>3604</v>
      </c>
      <c r="U2579" s="0" t="s">
        <v>3707</v>
      </c>
      <c r="V2579" s="0" t="s">
        <v>3718</v>
      </c>
      <c r="W2579" s="0" t="s">
        <v>3607</v>
      </c>
      <c r="X2579" s="0" t="s">
        <v>3700</v>
      </c>
      <c r="Y2579" s="0" t="s">
        <v>3605</v>
      </c>
      <c r="Z2579" s="0" t="s">
        <v>3719</v>
      </c>
      <c r="AA2579" s="0" t="s">
        <v>3710</v>
      </c>
      <c r="AB2579" s="0" t="s">
        <v>3720</v>
      </c>
      <c r="AC2579" s="0" t="s">
        <v>61</v>
      </c>
      <c r="AD2579" s="0" t="s">
        <v>19</v>
      </c>
      <c r="AE2579" s="0" t="s">
        <v>19</v>
      </c>
      <c r="AF2579" s="0" t="s">
        <v>91</v>
      </c>
      <c r="AG2579" s="0" t="s">
        <v>91</v>
      </c>
      <c r="AH2579" s="0" t="s">
        <v>22</v>
      </c>
      <c r="AI2579" s="0" t="s">
        <v>22</v>
      </c>
      <c r="AJ2579" s="0" t="s">
        <v>22</v>
      </c>
      <c r="AK2579" s="0" t="s">
        <v>22</v>
      </c>
    </row>
    <row customHeight="1" ht="11.25">
      <c r="A2580" s="0" t="s">
        <v>22</v>
      </c>
      <c r="B2580" s="0" t="s">
        <v>48</v>
      </c>
      <c r="C2580" s="0" t="s">
        <v>50</v>
      </c>
      <c r="D2580" s="0" t="s">
        <v>22</v>
      </c>
      <c r="E2580" s="0" t="s">
        <v>7872</v>
      </c>
      <c r="F2580" s="0" t="s">
        <v>1269</v>
      </c>
      <c r="G2580" s="0" t="s">
        <v>1348</v>
      </c>
      <c r="H2580" s="0" t="s">
        <v>1348</v>
      </c>
      <c r="I2580" s="0" t="s">
        <v>1349</v>
      </c>
      <c r="J2580" s="0" t="s">
        <v>3601</v>
      </c>
      <c r="K2580" s="0" t="s">
        <v>3602</v>
      </c>
      <c r="L2580" s="0" t="s">
        <v>3603</v>
      </c>
      <c r="M2580" s="0" t="s">
        <v>1261</v>
      </c>
      <c r="N2580" s="0" t="s">
        <v>98</v>
      </c>
      <c r="O2580" s="0" t="s">
        <v>1348</v>
      </c>
      <c r="P2580" s="0" t="s">
        <v>1348</v>
      </c>
      <c r="Q2580" s="0" t="s">
        <v>1349</v>
      </c>
      <c r="R2580" s="0" t="s">
        <v>3601</v>
      </c>
      <c r="S2580" s="0" t="s">
        <v>3602</v>
      </c>
      <c r="T2580" s="0" t="s">
        <v>3604</v>
      </c>
      <c r="U2580" s="0" t="s">
        <v>3605</v>
      </c>
      <c r="V2580" s="0" t="s">
        <v>3606</v>
      </c>
      <c r="W2580" s="0" t="s">
        <v>3607</v>
      </c>
      <c r="X2580" s="0" t="s">
        <v>3608</v>
      </c>
      <c r="Y2580" s="0" t="s">
        <v>3605</v>
      </c>
      <c r="Z2580" s="0" t="s">
        <v>4929</v>
      </c>
      <c r="AA2580" s="0" t="s">
        <v>3908</v>
      </c>
      <c r="AB2580" s="0" t="s">
        <v>7873</v>
      </c>
      <c r="AC2580" s="0" t="s">
        <v>61</v>
      </c>
      <c r="AD2580" s="0" t="s">
        <v>19</v>
      </c>
      <c r="AE2580" s="0" t="s">
        <v>19</v>
      </c>
      <c r="AF2580" s="0" t="s">
        <v>7874</v>
      </c>
      <c r="AG2580" s="0" t="s">
        <v>7874</v>
      </c>
      <c r="AH2580" s="0" t="s">
        <v>22</v>
      </c>
      <c r="AI2580" s="0" t="s">
        <v>22</v>
      </c>
      <c r="AJ2580" s="0" t="s">
        <v>22</v>
      </c>
      <c r="AK2580" s="0" t="s">
        <v>22</v>
      </c>
    </row>
    <row customHeight="1" ht="11.25">
      <c r="A2581" s="0" t="s">
        <v>22</v>
      </c>
      <c r="B2581" s="0" t="s">
        <v>48</v>
      </c>
      <c r="C2581" s="0" t="s">
        <v>50</v>
      </c>
      <c r="D2581" s="0" t="s">
        <v>22</v>
      </c>
      <c r="E2581" s="0" t="s">
        <v>7872</v>
      </c>
      <c r="F2581" s="0" t="s">
        <v>1269</v>
      </c>
      <c r="G2581" s="0" t="s">
        <v>1348</v>
      </c>
      <c r="H2581" s="0" t="s">
        <v>1348</v>
      </c>
      <c r="I2581" s="0" t="s">
        <v>1349</v>
      </c>
      <c r="J2581" s="0" t="s">
        <v>3601</v>
      </c>
      <c r="K2581" s="0" t="s">
        <v>3602</v>
      </c>
      <c r="L2581" s="0" t="s">
        <v>3603</v>
      </c>
      <c r="M2581" s="0" t="s">
        <v>1261</v>
      </c>
      <c r="N2581" s="0" t="s">
        <v>101</v>
      </c>
      <c r="O2581" s="0" t="s">
        <v>1348</v>
      </c>
      <c r="P2581" s="0" t="s">
        <v>1348</v>
      </c>
      <c r="Q2581" s="0" t="s">
        <v>1349</v>
      </c>
      <c r="R2581" s="0" t="s">
        <v>3601</v>
      </c>
      <c r="S2581" s="0" t="s">
        <v>3602</v>
      </c>
      <c r="T2581" s="0" t="s">
        <v>3604</v>
      </c>
      <c r="U2581" s="0" t="s">
        <v>3605</v>
      </c>
      <c r="V2581" s="0" t="s">
        <v>3606</v>
      </c>
      <c r="W2581" s="0" t="s">
        <v>3607</v>
      </c>
      <c r="X2581" s="0" t="s">
        <v>3608</v>
      </c>
      <c r="Y2581" s="0" t="s">
        <v>3605</v>
      </c>
      <c r="Z2581" s="0" t="s">
        <v>4929</v>
      </c>
      <c r="AA2581" s="0" t="s">
        <v>3908</v>
      </c>
      <c r="AB2581" s="0" t="s">
        <v>7873</v>
      </c>
      <c r="AC2581" s="0" t="s">
        <v>61</v>
      </c>
      <c r="AD2581" s="0" t="s">
        <v>19</v>
      </c>
      <c r="AE2581" s="0" t="s">
        <v>19</v>
      </c>
      <c r="AF2581" s="0" t="s">
        <v>7874</v>
      </c>
      <c r="AG2581" s="0" t="s">
        <v>7874</v>
      </c>
      <c r="AH2581" s="0" t="s">
        <v>22</v>
      </c>
      <c r="AI2581" s="0" t="s">
        <v>22</v>
      </c>
      <c r="AJ2581" s="0" t="s">
        <v>22</v>
      </c>
      <c r="AK2581" s="0" t="s">
        <v>22</v>
      </c>
    </row>
    <row customHeight="1" ht="11.25">
      <c r="A2582" s="0" t="s">
        <v>22</v>
      </c>
      <c r="B2582" s="0" t="s">
        <v>48</v>
      </c>
      <c r="C2582" s="0" t="s">
        <v>50</v>
      </c>
      <c r="D2582" s="0" t="s">
        <v>22</v>
      </c>
      <c r="E2582" s="0" t="s">
        <v>7872</v>
      </c>
      <c r="F2582" s="0" t="s">
        <v>1269</v>
      </c>
      <c r="G2582" s="0" t="s">
        <v>139</v>
      </c>
      <c r="H2582" s="0" t="s">
        <v>139</v>
      </c>
      <c r="I2582" s="0" t="s">
        <v>140</v>
      </c>
      <c r="J2582" s="0" t="s">
        <v>3601</v>
      </c>
      <c r="K2582" s="0" t="s">
        <v>3614</v>
      </c>
      <c r="L2582" s="0" t="s">
        <v>3603</v>
      </c>
      <c r="M2582" s="0" t="s">
        <v>1261</v>
      </c>
      <c r="N2582" s="0" t="s">
        <v>98</v>
      </c>
      <c r="O2582" s="0" t="s">
        <v>139</v>
      </c>
      <c r="P2582" s="0" t="s">
        <v>139</v>
      </c>
      <c r="Q2582" s="0" t="s">
        <v>140</v>
      </c>
      <c r="R2582" s="0" t="s">
        <v>3601</v>
      </c>
      <c r="S2582" s="0" t="s">
        <v>3614</v>
      </c>
      <c r="T2582" s="0" t="s">
        <v>3604</v>
      </c>
      <c r="U2582" s="0" t="s">
        <v>3605</v>
      </c>
      <c r="V2582" s="0" t="s">
        <v>3606</v>
      </c>
      <c r="W2582" s="0" t="s">
        <v>3607</v>
      </c>
      <c r="X2582" s="0" t="s">
        <v>3608</v>
      </c>
      <c r="Y2582" s="0" t="s">
        <v>3605</v>
      </c>
      <c r="Z2582" s="0" t="s">
        <v>4929</v>
      </c>
      <c r="AA2582" s="0" t="s">
        <v>3908</v>
      </c>
      <c r="AB2582" s="0" t="s">
        <v>7873</v>
      </c>
      <c r="AC2582" s="0" t="s">
        <v>61</v>
      </c>
      <c r="AD2582" s="0" t="s">
        <v>19</v>
      </c>
      <c r="AE2582" s="0" t="s">
        <v>19</v>
      </c>
      <c r="AF2582" s="0" t="s">
        <v>7874</v>
      </c>
      <c r="AG2582" s="0" t="s">
        <v>7874</v>
      </c>
      <c r="AH2582" s="0" t="s">
        <v>22</v>
      </c>
      <c r="AI2582" s="0" t="s">
        <v>22</v>
      </c>
      <c r="AJ2582" s="0" t="s">
        <v>22</v>
      </c>
      <c r="AK2582" s="0" t="s">
        <v>22</v>
      </c>
    </row>
    <row customHeight="1" ht="11.25">
      <c r="A2583" s="0" t="s">
        <v>22</v>
      </c>
      <c r="B2583" s="0" t="s">
        <v>48</v>
      </c>
      <c r="C2583" s="0" t="s">
        <v>50</v>
      </c>
      <c r="D2583" s="0" t="s">
        <v>22</v>
      </c>
      <c r="E2583" s="0" t="s">
        <v>7872</v>
      </c>
      <c r="F2583" s="0" t="s">
        <v>1269</v>
      </c>
      <c r="G2583" s="0" t="s">
        <v>139</v>
      </c>
      <c r="H2583" s="0" t="s">
        <v>139</v>
      </c>
      <c r="I2583" s="0" t="s">
        <v>140</v>
      </c>
      <c r="J2583" s="0" t="s">
        <v>3601</v>
      </c>
      <c r="K2583" s="0" t="s">
        <v>3614</v>
      </c>
      <c r="L2583" s="0" t="s">
        <v>3603</v>
      </c>
      <c r="M2583" s="0" t="s">
        <v>1261</v>
      </c>
      <c r="N2583" s="0" t="s">
        <v>101</v>
      </c>
      <c r="O2583" s="0" t="s">
        <v>139</v>
      </c>
      <c r="P2583" s="0" t="s">
        <v>139</v>
      </c>
      <c r="Q2583" s="0" t="s">
        <v>140</v>
      </c>
      <c r="R2583" s="0" t="s">
        <v>3601</v>
      </c>
      <c r="S2583" s="0" t="s">
        <v>3614</v>
      </c>
      <c r="T2583" s="0" t="s">
        <v>3604</v>
      </c>
      <c r="U2583" s="0" t="s">
        <v>3605</v>
      </c>
      <c r="V2583" s="0" t="s">
        <v>3606</v>
      </c>
      <c r="W2583" s="0" t="s">
        <v>3607</v>
      </c>
      <c r="X2583" s="0" t="s">
        <v>3608</v>
      </c>
      <c r="Y2583" s="0" t="s">
        <v>3605</v>
      </c>
      <c r="Z2583" s="0" t="s">
        <v>4929</v>
      </c>
      <c r="AA2583" s="0" t="s">
        <v>3908</v>
      </c>
      <c r="AB2583" s="0" t="s">
        <v>7873</v>
      </c>
      <c r="AC2583" s="0" t="s">
        <v>61</v>
      </c>
      <c r="AD2583" s="0" t="s">
        <v>19</v>
      </c>
      <c r="AE2583" s="0" t="s">
        <v>19</v>
      </c>
      <c r="AF2583" s="0" t="s">
        <v>7874</v>
      </c>
      <c r="AG2583" s="0" t="s">
        <v>7874</v>
      </c>
      <c r="AH2583" s="0" t="s">
        <v>22</v>
      </c>
      <c r="AI2583" s="0" t="s">
        <v>22</v>
      </c>
      <c r="AJ2583" s="0" t="s">
        <v>22</v>
      </c>
      <c r="AK2583" s="0" t="s">
        <v>22</v>
      </c>
    </row>
    <row customHeight="1" ht="11.25">
      <c r="A2584" s="0" t="s">
        <v>22</v>
      </c>
      <c r="B2584" s="0" t="s">
        <v>48</v>
      </c>
      <c r="C2584" s="0" t="s">
        <v>50</v>
      </c>
      <c r="D2584" s="0" t="s">
        <v>22</v>
      </c>
      <c r="E2584" s="0" t="s">
        <v>7875</v>
      </c>
      <c r="F2584" s="0" t="s">
        <v>1269</v>
      </c>
      <c r="G2584" s="0" t="s">
        <v>129</v>
      </c>
      <c r="H2584" s="0" t="s">
        <v>129</v>
      </c>
      <c r="I2584" s="0" t="s">
        <v>130</v>
      </c>
      <c r="J2584" s="0" t="s">
        <v>1289</v>
      </c>
      <c r="K2584" s="0" t="s">
        <v>1290</v>
      </c>
      <c r="L2584" s="0" t="s">
        <v>7876</v>
      </c>
      <c r="M2584" s="0" t="s">
        <v>1261</v>
      </c>
      <c r="N2584" s="0" t="s">
        <v>98</v>
      </c>
      <c r="O2584" s="0" t="s">
        <v>129</v>
      </c>
      <c r="P2584" s="0" t="s">
        <v>129</v>
      </c>
      <c r="Q2584" s="0" t="s">
        <v>130</v>
      </c>
      <c r="R2584" s="0" t="s">
        <v>1289</v>
      </c>
      <c r="S2584" s="0" t="s">
        <v>1290</v>
      </c>
      <c r="T2584" s="0" t="s">
        <v>3604</v>
      </c>
      <c r="U2584" s="0" t="s">
        <v>3605</v>
      </c>
      <c r="V2584" s="0" t="s">
        <v>7877</v>
      </c>
      <c r="W2584" s="0" t="s">
        <v>3607</v>
      </c>
      <c r="X2584" s="0" t="s">
        <v>3608</v>
      </c>
      <c r="Y2584" s="0" t="s">
        <v>3605</v>
      </c>
      <c r="Z2584" s="0" t="s">
        <v>4121</v>
      </c>
      <c r="AA2584" s="0" t="s">
        <v>7878</v>
      </c>
      <c r="AB2584" s="0" t="s">
        <v>7879</v>
      </c>
      <c r="AC2584" s="0" t="s">
        <v>61</v>
      </c>
      <c r="AD2584" s="0" t="s">
        <v>19</v>
      </c>
      <c r="AE2584" s="0" t="s">
        <v>19</v>
      </c>
      <c r="AF2584" s="0" t="s">
        <v>7880</v>
      </c>
      <c r="AG2584" s="0" t="s">
        <v>7881</v>
      </c>
      <c r="AH2584" s="0" t="s">
        <v>22</v>
      </c>
      <c r="AI2584" s="0" t="s">
        <v>22</v>
      </c>
      <c r="AJ2584" s="0" t="s">
        <v>22</v>
      </c>
      <c r="AK2584" s="0" t="s">
        <v>22</v>
      </c>
    </row>
    <row customHeight="1" ht="11.25">
      <c r="A2585" s="0" t="s">
        <v>22</v>
      </c>
      <c r="B2585" s="0" t="s">
        <v>48</v>
      </c>
      <c r="C2585" s="0" t="s">
        <v>50</v>
      </c>
      <c r="D2585" s="0" t="s">
        <v>22</v>
      </c>
      <c r="E2585" s="0" t="s">
        <v>7875</v>
      </c>
      <c r="F2585" s="0" t="s">
        <v>1269</v>
      </c>
      <c r="G2585" s="0" t="s">
        <v>129</v>
      </c>
      <c r="H2585" s="0" t="s">
        <v>129</v>
      </c>
      <c r="I2585" s="0" t="s">
        <v>130</v>
      </c>
      <c r="J2585" s="0" t="s">
        <v>1289</v>
      </c>
      <c r="K2585" s="0" t="s">
        <v>1290</v>
      </c>
      <c r="L2585" s="0" t="s">
        <v>7876</v>
      </c>
      <c r="M2585" s="0" t="s">
        <v>1261</v>
      </c>
      <c r="N2585" s="0" t="s">
        <v>98</v>
      </c>
      <c r="O2585" s="0" t="s">
        <v>129</v>
      </c>
      <c r="P2585" s="0" t="s">
        <v>129</v>
      </c>
      <c r="Q2585" s="0" t="s">
        <v>130</v>
      </c>
      <c r="R2585" s="0" t="s">
        <v>1289</v>
      </c>
      <c r="S2585" s="0" t="s">
        <v>1290</v>
      </c>
      <c r="T2585" s="0" t="s">
        <v>3604</v>
      </c>
      <c r="U2585" s="0" t="s">
        <v>3605</v>
      </c>
      <c r="V2585" s="0" t="s">
        <v>7877</v>
      </c>
      <c r="W2585" s="0" t="s">
        <v>3607</v>
      </c>
      <c r="X2585" s="0" t="s">
        <v>3608</v>
      </c>
      <c r="Y2585" s="0" t="s">
        <v>3605</v>
      </c>
      <c r="Z2585" s="0" t="s">
        <v>4121</v>
      </c>
      <c r="AA2585" s="0" t="s">
        <v>7878</v>
      </c>
      <c r="AB2585" s="0" t="s">
        <v>7879</v>
      </c>
      <c r="AC2585" s="0" t="s">
        <v>61</v>
      </c>
      <c r="AD2585" s="0" t="s">
        <v>19</v>
      </c>
      <c r="AE2585" s="0" t="s">
        <v>19</v>
      </c>
      <c r="AF2585" s="0" t="s">
        <v>7880</v>
      </c>
      <c r="AG2585" s="0" t="s">
        <v>7881</v>
      </c>
      <c r="AH2585" s="0" t="s">
        <v>22</v>
      </c>
      <c r="AI2585" s="0" t="s">
        <v>22</v>
      </c>
      <c r="AJ2585" s="0" t="s">
        <v>22</v>
      </c>
      <c r="AK2585" s="0" t="s">
        <v>22</v>
      </c>
    </row>
    <row customHeight="1" ht="11.25">
      <c r="A2586" s="0" t="s">
        <v>22</v>
      </c>
      <c r="B2586" s="0" t="s">
        <v>48</v>
      </c>
      <c r="C2586" s="0" t="s">
        <v>50</v>
      </c>
      <c r="D2586" s="0" t="s">
        <v>22</v>
      </c>
      <c r="E2586" s="0" t="s">
        <v>7882</v>
      </c>
      <c r="F2586" s="0" t="s">
        <v>1269</v>
      </c>
      <c r="G2586" s="0" t="s">
        <v>129</v>
      </c>
      <c r="H2586" s="0" t="s">
        <v>129</v>
      </c>
      <c r="I2586" s="0" t="s">
        <v>130</v>
      </c>
      <c r="J2586" s="0" t="s">
        <v>1289</v>
      </c>
      <c r="K2586" s="0" t="s">
        <v>1290</v>
      </c>
      <c r="L2586" s="0" t="s">
        <v>7883</v>
      </c>
      <c r="M2586" s="0" t="s">
        <v>1261</v>
      </c>
      <c r="N2586" s="0" t="s">
        <v>98</v>
      </c>
      <c r="O2586" s="0" t="s">
        <v>129</v>
      </c>
      <c r="P2586" s="0" t="s">
        <v>129</v>
      </c>
      <c r="Q2586" s="0" t="s">
        <v>130</v>
      </c>
      <c r="R2586" s="0" t="s">
        <v>1289</v>
      </c>
      <c r="S2586" s="0" t="s">
        <v>1290</v>
      </c>
      <c r="T2586" s="0" t="s">
        <v>3604</v>
      </c>
      <c r="U2586" s="0" t="s">
        <v>3605</v>
      </c>
      <c r="V2586" s="0" t="s">
        <v>7884</v>
      </c>
      <c r="W2586" s="0" t="s">
        <v>3607</v>
      </c>
      <c r="X2586" s="0" t="s">
        <v>3608</v>
      </c>
      <c r="Y2586" s="0" t="s">
        <v>3605</v>
      </c>
      <c r="Z2586" s="0" t="s">
        <v>7885</v>
      </c>
      <c r="AA2586" s="0" t="s">
        <v>7886</v>
      </c>
      <c r="AB2586" s="0" t="s">
        <v>7887</v>
      </c>
      <c r="AC2586" s="0" t="s">
        <v>61</v>
      </c>
      <c r="AD2586" s="0" t="s">
        <v>19</v>
      </c>
      <c r="AE2586" s="0" t="s">
        <v>19</v>
      </c>
      <c r="AF2586" s="0" t="s">
        <v>3630</v>
      </c>
      <c r="AG2586" s="0" t="s">
        <v>7698</v>
      </c>
      <c r="AH2586" s="0" t="s">
        <v>22</v>
      </c>
      <c r="AI2586" s="0" t="s">
        <v>22</v>
      </c>
      <c r="AJ2586" s="0" t="s">
        <v>22</v>
      </c>
      <c r="AK2586" s="0" t="s">
        <v>22</v>
      </c>
    </row>
    <row customHeight="1" ht="11.25">
      <c r="A2587" s="0" t="s">
        <v>22</v>
      </c>
      <c r="B2587" s="0" t="s">
        <v>48</v>
      </c>
      <c r="C2587" s="0" t="s">
        <v>50</v>
      </c>
      <c r="D2587" s="0" t="s">
        <v>22</v>
      </c>
      <c r="E2587" s="0" t="s">
        <v>7882</v>
      </c>
      <c r="F2587" s="0" t="s">
        <v>1269</v>
      </c>
      <c r="G2587" s="0" t="s">
        <v>129</v>
      </c>
      <c r="H2587" s="0" t="s">
        <v>129</v>
      </c>
      <c r="I2587" s="0" t="s">
        <v>130</v>
      </c>
      <c r="J2587" s="0" t="s">
        <v>1289</v>
      </c>
      <c r="K2587" s="0" t="s">
        <v>1290</v>
      </c>
      <c r="L2587" s="0" t="s">
        <v>7883</v>
      </c>
      <c r="M2587" s="0" t="s">
        <v>1261</v>
      </c>
      <c r="N2587" s="0" t="s">
        <v>98</v>
      </c>
      <c r="O2587" s="0" t="s">
        <v>129</v>
      </c>
      <c r="P2587" s="0" t="s">
        <v>129</v>
      </c>
      <c r="Q2587" s="0" t="s">
        <v>130</v>
      </c>
      <c r="R2587" s="0" t="s">
        <v>1289</v>
      </c>
      <c r="S2587" s="0" t="s">
        <v>1290</v>
      </c>
      <c r="T2587" s="0" t="s">
        <v>3604</v>
      </c>
      <c r="U2587" s="0" t="s">
        <v>3605</v>
      </c>
      <c r="V2587" s="0" t="s">
        <v>7884</v>
      </c>
      <c r="W2587" s="0" t="s">
        <v>3607</v>
      </c>
      <c r="X2587" s="0" t="s">
        <v>3608</v>
      </c>
      <c r="Y2587" s="0" t="s">
        <v>3605</v>
      </c>
      <c r="Z2587" s="0" t="s">
        <v>7885</v>
      </c>
      <c r="AA2587" s="0" t="s">
        <v>7886</v>
      </c>
      <c r="AB2587" s="0" t="s">
        <v>7887</v>
      </c>
      <c r="AC2587" s="0" t="s">
        <v>61</v>
      </c>
      <c r="AD2587" s="0" t="s">
        <v>19</v>
      </c>
      <c r="AE2587" s="0" t="s">
        <v>19</v>
      </c>
      <c r="AF2587" s="0" t="s">
        <v>3630</v>
      </c>
      <c r="AG2587" s="0" t="s">
        <v>7698</v>
      </c>
      <c r="AH2587" s="0" t="s">
        <v>22</v>
      </c>
      <c r="AI2587" s="0" t="s">
        <v>22</v>
      </c>
      <c r="AJ2587" s="0" t="s">
        <v>22</v>
      </c>
      <c r="AK2587" s="0" t="s">
        <v>22</v>
      </c>
    </row>
    <row customHeight="1" ht="11.25">
      <c r="A2588" s="0" t="s">
        <v>22</v>
      </c>
      <c r="B2588" s="0" t="s">
        <v>48</v>
      </c>
      <c r="C2588" s="0" t="s">
        <v>50</v>
      </c>
      <c r="D2588" s="0" t="s">
        <v>22</v>
      </c>
      <c r="E2588" s="0" t="s">
        <v>7888</v>
      </c>
      <c r="F2588" s="0" t="s">
        <v>1306</v>
      </c>
      <c r="G2588" s="0" t="s">
        <v>129</v>
      </c>
      <c r="H2588" s="0" t="s">
        <v>129</v>
      </c>
      <c r="I2588" s="0" t="s">
        <v>130</v>
      </c>
      <c r="J2588" s="0" t="s">
        <v>1289</v>
      </c>
      <c r="K2588" s="0" t="s">
        <v>1290</v>
      </c>
      <c r="L2588" s="0" t="s">
        <v>4042</v>
      </c>
      <c r="M2588" s="0" t="s">
        <v>1261</v>
      </c>
      <c r="N2588" s="0" t="s">
        <v>98</v>
      </c>
      <c r="O2588" s="0" t="s">
        <v>129</v>
      </c>
      <c r="P2588" s="0" t="s">
        <v>129</v>
      </c>
      <c r="Q2588" s="0" t="s">
        <v>130</v>
      </c>
      <c r="R2588" s="0" t="s">
        <v>1289</v>
      </c>
      <c r="S2588" s="0" t="s">
        <v>1290</v>
      </c>
      <c r="T2588" s="0" t="s">
        <v>3604</v>
      </c>
      <c r="U2588" s="0" t="s">
        <v>3605</v>
      </c>
      <c r="V2588" s="0" t="s">
        <v>3606</v>
      </c>
      <c r="W2588" s="0" t="s">
        <v>3607</v>
      </c>
      <c r="X2588" s="0" t="s">
        <v>3608</v>
      </c>
      <c r="Y2588" s="0" t="s">
        <v>3605</v>
      </c>
      <c r="Z2588" s="0" t="s">
        <v>7889</v>
      </c>
      <c r="AA2588" s="0" t="s">
        <v>7890</v>
      </c>
      <c r="AB2588" s="0" t="s">
        <v>7891</v>
      </c>
      <c r="AC2588" s="0" t="s">
        <v>61</v>
      </c>
      <c r="AD2588" s="0" t="s">
        <v>19</v>
      </c>
      <c r="AE2588" s="0" t="s">
        <v>61</v>
      </c>
      <c r="AF2588" s="0" t="s">
        <v>157</v>
      </c>
      <c r="AG2588" s="0" t="s">
        <v>118</v>
      </c>
      <c r="AH2588" s="0" t="s">
        <v>22</v>
      </c>
      <c r="AI2588" s="0" t="s">
        <v>22</v>
      </c>
      <c r="AJ2588" s="0" t="s">
        <v>157</v>
      </c>
      <c r="AK2588" s="0" t="s">
        <v>118</v>
      </c>
    </row>
    <row customHeight="1" ht="11.25">
      <c r="A2589" s="0" t="s">
        <v>22</v>
      </c>
      <c r="B2589" s="0" t="s">
        <v>48</v>
      </c>
      <c r="C2589" s="0" t="s">
        <v>50</v>
      </c>
      <c r="D2589" s="0" t="s">
        <v>22</v>
      </c>
      <c r="E2589" s="0" t="s">
        <v>7888</v>
      </c>
      <c r="F2589" s="0" t="s">
        <v>1306</v>
      </c>
      <c r="G2589" s="0" t="s">
        <v>129</v>
      </c>
      <c r="H2589" s="0" t="s">
        <v>129</v>
      </c>
      <c r="I2589" s="0" t="s">
        <v>130</v>
      </c>
      <c r="J2589" s="0" t="s">
        <v>1289</v>
      </c>
      <c r="K2589" s="0" t="s">
        <v>1290</v>
      </c>
      <c r="L2589" s="0" t="s">
        <v>4042</v>
      </c>
      <c r="M2589" s="0" t="s">
        <v>1261</v>
      </c>
      <c r="N2589" s="0" t="s">
        <v>98</v>
      </c>
      <c r="O2589" s="0" t="s">
        <v>129</v>
      </c>
      <c r="P2589" s="0" t="s">
        <v>129</v>
      </c>
      <c r="Q2589" s="0" t="s">
        <v>130</v>
      </c>
      <c r="R2589" s="0" t="s">
        <v>1289</v>
      </c>
      <c r="S2589" s="0" t="s">
        <v>1290</v>
      </c>
      <c r="T2589" s="0" t="s">
        <v>3604</v>
      </c>
      <c r="U2589" s="0" t="s">
        <v>3605</v>
      </c>
      <c r="V2589" s="0" t="s">
        <v>3606</v>
      </c>
      <c r="W2589" s="0" t="s">
        <v>3607</v>
      </c>
      <c r="X2589" s="0" t="s">
        <v>3608</v>
      </c>
      <c r="Y2589" s="0" t="s">
        <v>3605</v>
      </c>
      <c r="Z2589" s="0" t="s">
        <v>7889</v>
      </c>
      <c r="AA2589" s="0" t="s">
        <v>7890</v>
      </c>
      <c r="AB2589" s="0" t="s">
        <v>7891</v>
      </c>
      <c r="AC2589" s="0" t="s">
        <v>61</v>
      </c>
      <c r="AD2589" s="0" t="s">
        <v>19</v>
      </c>
      <c r="AE2589" s="0" t="s">
        <v>61</v>
      </c>
      <c r="AF2589" s="0" t="s">
        <v>157</v>
      </c>
      <c r="AG2589" s="0" t="s">
        <v>118</v>
      </c>
      <c r="AH2589" s="0" t="s">
        <v>22</v>
      </c>
      <c r="AI2589" s="0" t="s">
        <v>22</v>
      </c>
      <c r="AJ2589" s="0" t="s">
        <v>157</v>
      </c>
      <c r="AK2589" s="0" t="s">
        <v>118</v>
      </c>
    </row>
    <row customHeight="1" ht="11.25">
      <c r="A2590" s="0" t="s">
        <v>22</v>
      </c>
      <c r="B2590" s="0" t="s">
        <v>48</v>
      </c>
      <c r="C2590" s="0" t="s">
        <v>50</v>
      </c>
      <c r="D2590" s="0" t="s">
        <v>22</v>
      </c>
      <c r="E2590" s="0" t="s">
        <v>7892</v>
      </c>
      <c r="F2590" s="0" t="s">
        <v>1269</v>
      </c>
      <c r="G2590" s="0" t="s">
        <v>129</v>
      </c>
      <c r="H2590" s="0" t="s">
        <v>129</v>
      </c>
      <c r="I2590" s="0" t="s">
        <v>130</v>
      </c>
      <c r="J2590" s="0" t="s">
        <v>7893</v>
      </c>
      <c r="K2590" s="0" t="s">
        <v>7894</v>
      </c>
      <c r="L2590" s="0" t="s">
        <v>7893</v>
      </c>
      <c r="M2590" s="0" t="s">
        <v>1261</v>
      </c>
      <c r="N2590" s="0" t="s">
        <v>98</v>
      </c>
      <c r="O2590" s="0" t="s">
        <v>129</v>
      </c>
      <c r="P2590" s="0" t="s">
        <v>129</v>
      </c>
      <c r="Q2590" s="0" t="s">
        <v>130</v>
      </c>
      <c r="R2590" s="0" t="s">
        <v>7893</v>
      </c>
      <c r="S2590" s="0" t="s">
        <v>7894</v>
      </c>
      <c r="T2590" s="0" t="s">
        <v>3604</v>
      </c>
      <c r="U2590" s="0" t="s">
        <v>3605</v>
      </c>
      <c r="V2590" s="0" t="s">
        <v>3606</v>
      </c>
      <c r="W2590" s="0" t="s">
        <v>3607</v>
      </c>
      <c r="X2590" s="0" t="s">
        <v>3608</v>
      </c>
      <c r="Y2590" s="0" t="s">
        <v>3605</v>
      </c>
      <c r="Z2590" s="0" t="s">
        <v>7895</v>
      </c>
      <c r="AA2590" s="0" t="s">
        <v>7896</v>
      </c>
      <c r="AB2590" s="0" t="s">
        <v>7897</v>
      </c>
      <c r="AC2590" s="0" t="s">
        <v>61</v>
      </c>
      <c r="AD2590" s="0" t="s">
        <v>19</v>
      </c>
      <c r="AE2590" s="0" t="s">
        <v>19</v>
      </c>
      <c r="AF2590" s="0" t="s">
        <v>118</v>
      </c>
      <c r="AG2590" s="0" t="s">
        <v>118</v>
      </c>
      <c r="AH2590" s="0" t="s">
        <v>22</v>
      </c>
      <c r="AI2590" s="0" t="s">
        <v>22</v>
      </c>
      <c r="AJ2590" s="0" t="s">
        <v>22</v>
      </c>
      <c r="AK2590" s="0" t="s">
        <v>22</v>
      </c>
    </row>
    <row customHeight="1" ht="11.25">
      <c r="A2591" s="0" t="s">
        <v>22</v>
      </c>
      <c r="B2591" s="0" t="s">
        <v>48</v>
      </c>
      <c r="C2591" s="0" t="s">
        <v>50</v>
      </c>
      <c r="D2591" s="0" t="s">
        <v>22</v>
      </c>
      <c r="E2591" s="0" t="s">
        <v>7892</v>
      </c>
      <c r="F2591" s="0" t="s">
        <v>1269</v>
      </c>
      <c r="G2591" s="0" t="s">
        <v>129</v>
      </c>
      <c r="H2591" s="0" t="s">
        <v>129</v>
      </c>
      <c r="I2591" s="0" t="s">
        <v>130</v>
      </c>
      <c r="J2591" s="0" t="s">
        <v>7893</v>
      </c>
      <c r="K2591" s="0" t="s">
        <v>7894</v>
      </c>
      <c r="L2591" s="0" t="s">
        <v>7893</v>
      </c>
      <c r="M2591" s="0" t="s">
        <v>1261</v>
      </c>
      <c r="N2591" s="0" t="s">
        <v>98</v>
      </c>
      <c r="O2591" s="0" t="s">
        <v>129</v>
      </c>
      <c r="P2591" s="0" t="s">
        <v>129</v>
      </c>
      <c r="Q2591" s="0" t="s">
        <v>130</v>
      </c>
      <c r="R2591" s="0" t="s">
        <v>7893</v>
      </c>
      <c r="S2591" s="0" t="s">
        <v>7894</v>
      </c>
      <c r="T2591" s="0" t="s">
        <v>3604</v>
      </c>
      <c r="U2591" s="0" t="s">
        <v>3605</v>
      </c>
      <c r="V2591" s="0" t="s">
        <v>3606</v>
      </c>
      <c r="W2591" s="0" t="s">
        <v>3607</v>
      </c>
      <c r="X2591" s="0" t="s">
        <v>3608</v>
      </c>
      <c r="Y2591" s="0" t="s">
        <v>3605</v>
      </c>
      <c r="Z2591" s="0" t="s">
        <v>7895</v>
      </c>
      <c r="AA2591" s="0" t="s">
        <v>7896</v>
      </c>
      <c r="AB2591" s="0" t="s">
        <v>7897</v>
      </c>
      <c r="AC2591" s="0" t="s">
        <v>61</v>
      </c>
      <c r="AD2591" s="0" t="s">
        <v>19</v>
      </c>
      <c r="AE2591" s="0" t="s">
        <v>19</v>
      </c>
      <c r="AF2591" s="0" t="s">
        <v>118</v>
      </c>
      <c r="AG2591" s="0" t="s">
        <v>118</v>
      </c>
      <c r="AH2591" s="0" t="s">
        <v>22</v>
      </c>
      <c r="AI2591" s="0" t="s">
        <v>22</v>
      </c>
      <c r="AJ2591" s="0" t="s">
        <v>22</v>
      </c>
      <c r="AK2591" s="0" t="s">
        <v>22</v>
      </c>
    </row>
    <row customHeight="1" ht="11.25">
      <c r="A2592" s="0" t="s">
        <v>22</v>
      </c>
      <c r="B2592" s="0" t="s">
        <v>48</v>
      </c>
      <c r="C2592" s="0" t="s">
        <v>50</v>
      </c>
      <c r="D2592" s="0" t="s">
        <v>22</v>
      </c>
      <c r="E2592" s="0" t="s">
        <v>7898</v>
      </c>
      <c r="F2592" s="0" t="s">
        <v>1269</v>
      </c>
      <c r="G2592" s="0" t="s">
        <v>125</v>
      </c>
      <c r="H2592" s="0" t="s">
        <v>125</v>
      </c>
      <c r="I2592" s="0" t="s">
        <v>126</v>
      </c>
      <c r="J2592" s="0" t="s">
        <v>1606</v>
      </c>
      <c r="K2592" s="0" t="s">
        <v>1607</v>
      </c>
      <c r="L2592" s="0" t="s">
        <v>1606</v>
      </c>
      <c r="M2592" s="0" t="s">
        <v>1261</v>
      </c>
      <c r="N2592" s="0" t="s">
        <v>98</v>
      </c>
      <c r="O2592" s="0" t="s">
        <v>125</v>
      </c>
      <c r="P2592" s="0" t="s">
        <v>125</v>
      </c>
      <c r="Q2592" s="0" t="s">
        <v>126</v>
      </c>
      <c r="R2592" s="0" t="s">
        <v>1606</v>
      </c>
      <c r="S2592" s="0" t="s">
        <v>1607</v>
      </c>
      <c r="T2592" s="0" t="s">
        <v>3604</v>
      </c>
      <c r="U2592" s="0" t="s">
        <v>3605</v>
      </c>
      <c r="V2592" s="0" t="s">
        <v>7899</v>
      </c>
      <c r="W2592" s="0" t="s">
        <v>3607</v>
      </c>
      <c r="X2592" s="0" t="s">
        <v>3608</v>
      </c>
      <c r="Y2592" s="0" t="s">
        <v>3605</v>
      </c>
      <c r="Z2592" s="0" t="s">
        <v>7900</v>
      </c>
      <c r="AA2592" s="0" t="s">
        <v>7901</v>
      </c>
      <c r="AB2592" s="0" t="s">
        <v>7902</v>
      </c>
      <c r="AC2592" s="0" t="s">
        <v>61</v>
      </c>
      <c r="AD2592" s="0" t="s">
        <v>19</v>
      </c>
      <c r="AE2592" s="0" t="s">
        <v>19</v>
      </c>
      <c r="AF2592" s="0" t="s">
        <v>7903</v>
      </c>
      <c r="AG2592" s="0" t="s">
        <v>6063</v>
      </c>
      <c r="AH2592" s="0" t="s">
        <v>22</v>
      </c>
      <c r="AI2592" s="0" t="s">
        <v>22</v>
      </c>
      <c r="AJ2592" s="0" t="s">
        <v>22</v>
      </c>
      <c r="AK2592" s="0" t="s">
        <v>22</v>
      </c>
    </row>
    <row customHeight="1" ht="11.25">
      <c r="A2593" s="0" t="s">
        <v>22</v>
      </c>
      <c r="B2593" s="0" t="s">
        <v>48</v>
      </c>
      <c r="C2593" s="0" t="s">
        <v>50</v>
      </c>
      <c r="D2593" s="0" t="s">
        <v>22</v>
      </c>
      <c r="E2593" s="0" t="s">
        <v>7898</v>
      </c>
      <c r="F2593" s="0" t="s">
        <v>1269</v>
      </c>
      <c r="G2593" s="0" t="s">
        <v>125</v>
      </c>
      <c r="H2593" s="0" t="s">
        <v>125</v>
      </c>
      <c r="I2593" s="0" t="s">
        <v>126</v>
      </c>
      <c r="J2593" s="0" t="s">
        <v>1606</v>
      </c>
      <c r="K2593" s="0" t="s">
        <v>1607</v>
      </c>
      <c r="L2593" s="0" t="s">
        <v>1606</v>
      </c>
      <c r="M2593" s="0" t="s">
        <v>1261</v>
      </c>
      <c r="N2593" s="0" t="s">
        <v>98</v>
      </c>
      <c r="O2593" s="0" t="s">
        <v>125</v>
      </c>
      <c r="P2593" s="0" t="s">
        <v>125</v>
      </c>
      <c r="Q2593" s="0" t="s">
        <v>126</v>
      </c>
      <c r="R2593" s="0" t="s">
        <v>1606</v>
      </c>
      <c r="S2593" s="0" t="s">
        <v>1607</v>
      </c>
      <c r="T2593" s="0" t="s">
        <v>3604</v>
      </c>
      <c r="U2593" s="0" t="s">
        <v>3605</v>
      </c>
      <c r="V2593" s="0" t="s">
        <v>7899</v>
      </c>
      <c r="W2593" s="0" t="s">
        <v>3607</v>
      </c>
      <c r="X2593" s="0" t="s">
        <v>3608</v>
      </c>
      <c r="Y2593" s="0" t="s">
        <v>3605</v>
      </c>
      <c r="Z2593" s="0" t="s">
        <v>7900</v>
      </c>
      <c r="AA2593" s="0" t="s">
        <v>7901</v>
      </c>
      <c r="AB2593" s="0" t="s">
        <v>7902</v>
      </c>
      <c r="AC2593" s="0" t="s">
        <v>61</v>
      </c>
      <c r="AD2593" s="0" t="s">
        <v>19</v>
      </c>
      <c r="AE2593" s="0" t="s">
        <v>19</v>
      </c>
      <c r="AF2593" s="0" t="s">
        <v>7903</v>
      </c>
      <c r="AG2593" s="0" t="s">
        <v>6063</v>
      </c>
      <c r="AH2593" s="0" t="s">
        <v>22</v>
      </c>
      <c r="AI2593" s="0" t="s">
        <v>22</v>
      </c>
      <c r="AJ2593" s="0" t="s">
        <v>22</v>
      </c>
      <c r="AK2593" s="0" t="s">
        <v>22</v>
      </c>
    </row>
    <row customHeight="1" ht="11.25">
      <c r="A2594" s="0" t="s">
        <v>22</v>
      </c>
      <c r="B2594" s="0" t="s">
        <v>48</v>
      </c>
      <c r="C2594" s="0" t="s">
        <v>50</v>
      </c>
      <c r="D2594" s="0" t="s">
        <v>22</v>
      </c>
      <c r="E2594" s="0" t="s">
        <v>7904</v>
      </c>
      <c r="F2594" s="0" t="s">
        <v>1269</v>
      </c>
      <c r="G2594" s="0" t="s">
        <v>129</v>
      </c>
      <c r="H2594" s="0" t="s">
        <v>129</v>
      </c>
      <c r="I2594" s="0" t="s">
        <v>130</v>
      </c>
      <c r="J2594" s="0" t="s">
        <v>1289</v>
      </c>
      <c r="K2594" s="0" t="s">
        <v>1290</v>
      </c>
      <c r="L2594" s="0" t="s">
        <v>7905</v>
      </c>
      <c r="M2594" s="0" t="s">
        <v>1261</v>
      </c>
      <c r="N2594" s="0" t="s">
        <v>98</v>
      </c>
      <c r="O2594" s="0" t="s">
        <v>129</v>
      </c>
      <c r="P2594" s="0" t="s">
        <v>129</v>
      </c>
      <c r="Q2594" s="0" t="s">
        <v>130</v>
      </c>
      <c r="R2594" s="0" t="s">
        <v>1289</v>
      </c>
      <c r="S2594" s="0" t="s">
        <v>1290</v>
      </c>
      <c r="T2594" s="0" t="s">
        <v>3604</v>
      </c>
      <c r="U2594" s="0" t="s">
        <v>3605</v>
      </c>
      <c r="V2594" s="0" t="s">
        <v>7906</v>
      </c>
      <c r="W2594" s="0" t="s">
        <v>3607</v>
      </c>
      <c r="X2594" s="0" t="s">
        <v>3608</v>
      </c>
      <c r="Y2594" s="0" t="s">
        <v>3605</v>
      </c>
      <c r="Z2594" s="0" t="s">
        <v>4134</v>
      </c>
      <c r="AA2594" s="0" t="s">
        <v>7907</v>
      </c>
      <c r="AB2594" s="0" t="s">
        <v>7908</v>
      </c>
      <c r="AC2594" s="0" t="s">
        <v>61</v>
      </c>
      <c r="AD2594" s="0" t="s">
        <v>19</v>
      </c>
      <c r="AE2594" s="0" t="s">
        <v>19</v>
      </c>
      <c r="AF2594" s="0" t="s">
        <v>7698</v>
      </c>
      <c r="AG2594" s="0" t="s">
        <v>529</v>
      </c>
      <c r="AH2594" s="0" t="s">
        <v>22</v>
      </c>
      <c r="AI2594" s="0" t="s">
        <v>22</v>
      </c>
      <c r="AJ2594" s="0" t="s">
        <v>22</v>
      </c>
      <c r="AK2594" s="0" t="s">
        <v>22</v>
      </c>
    </row>
    <row customHeight="1" ht="11.25">
      <c r="A2595" s="0" t="s">
        <v>22</v>
      </c>
      <c r="B2595" s="0" t="s">
        <v>48</v>
      </c>
      <c r="C2595" s="0" t="s">
        <v>50</v>
      </c>
      <c r="D2595" s="0" t="s">
        <v>22</v>
      </c>
      <c r="E2595" s="0" t="s">
        <v>7904</v>
      </c>
      <c r="F2595" s="0" t="s">
        <v>1269</v>
      </c>
      <c r="G2595" s="0" t="s">
        <v>129</v>
      </c>
      <c r="H2595" s="0" t="s">
        <v>129</v>
      </c>
      <c r="I2595" s="0" t="s">
        <v>130</v>
      </c>
      <c r="J2595" s="0" t="s">
        <v>1289</v>
      </c>
      <c r="K2595" s="0" t="s">
        <v>1290</v>
      </c>
      <c r="L2595" s="0" t="s">
        <v>7905</v>
      </c>
      <c r="M2595" s="0" t="s">
        <v>1261</v>
      </c>
      <c r="N2595" s="0" t="s">
        <v>98</v>
      </c>
      <c r="O2595" s="0" t="s">
        <v>129</v>
      </c>
      <c r="P2595" s="0" t="s">
        <v>129</v>
      </c>
      <c r="Q2595" s="0" t="s">
        <v>130</v>
      </c>
      <c r="R2595" s="0" t="s">
        <v>1289</v>
      </c>
      <c r="S2595" s="0" t="s">
        <v>1290</v>
      </c>
      <c r="T2595" s="0" t="s">
        <v>3604</v>
      </c>
      <c r="U2595" s="0" t="s">
        <v>3605</v>
      </c>
      <c r="V2595" s="0" t="s">
        <v>7906</v>
      </c>
      <c r="W2595" s="0" t="s">
        <v>3607</v>
      </c>
      <c r="X2595" s="0" t="s">
        <v>3608</v>
      </c>
      <c r="Y2595" s="0" t="s">
        <v>3605</v>
      </c>
      <c r="Z2595" s="0" t="s">
        <v>4134</v>
      </c>
      <c r="AA2595" s="0" t="s">
        <v>7907</v>
      </c>
      <c r="AB2595" s="0" t="s">
        <v>7908</v>
      </c>
      <c r="AC2595" s="0" t="s">
        <v>61</v>
      </c>
      <c r="AD2595" s="0" t="s">
        <v>19</v>
      </c>
      <c r="AE2595" s="0" t="s">
        <v>19</v>
      </c>
      <c r="AF2595" s="0" t="s">
        <v>7698</v>
      </c>
      <c r="AG2595" s="0" t="s">
        <v>529</v>
      </c>
      <c r="AH2595" s="0" t="s">
        <v>22</v>
      </c>
      <c r="AI2595" s="0" t="s">
        <v>22</v>
      </c>
      <c r="AJ2595" s="0" t="s">
        <v>22</v>
      </c>
      <c r="AK2595" s="0" t="s">
        <v>22</v>
      </c>
    </row>
    <row customHeight="1" ht="11.25">
      <c r="A2596" s="0" t="s">
        <v>22</v>
      </c>
      <c r="B2596" s="0" t="s">
        <v>48</v>
      </c>
      <c r="C2596" s="0" t="s">
        <v>50</v>
      </c>
      <c r="D2596" s="0" t="s">
        <v>22</v>
      </c>
      <c r="E2596" s="0" t="s">
        <v>1605</v>
      </c>
      <c r="F2596" s="0" t="s">
        <v>1269</v>
      </c>
      <c r="G2596" s="0" t="s">
        <v>125</v>
      </c>
      <c r="H2596" s="0" t="s">
        <v>125</v>
      </c>
      <c r="I2596" s="0" t="s">
        <v>126</v>
      </c>
      <c r="J2596" s="0" t="s">
        <v>1606</v>
      </c>
      <c r="K2596" s="0" t="s">
        <v>1607</v>
      </c>
      <c r="L2596" s="0" t="s">
        <v>1608</v>
      </c>
      <c r="M2596" s="0" t="s">
        <v>1609</v>
      </c>
      <c r="N2596" s="0" t="s">
        <v>98</v>
      </c>
      <c r="O2596" s="0" t="s">
        <v>125</v>
      </c>
      <c r="P2596" s="0" t="s">
        <v>125</v>
      </c>
      <c r="Q2596" s="0" t="s">
        <v>126</v>
      </c>
      <c r="R2596" s="0" t="s">
        <v>1606</v>
      </c>
      <c r="S2596" s="0" t="s">
        <v>1607</v>
      </c>
      <c r="T2596" s="0" t="s">
        <v>3604</v>
      </c>
      <c r="U2596" s="0" t="s">
        <v>3605</v>
      </c>
      <c r="V2596" s="0" t="s">
        <v>3606</v>
      </c>
      <c r="W2596" s="0" t="s">
        <v>3607</v>
      </c>
      <c r="X2596" s="0" t="s">
        <v>3608</v>
      </c>
      <c r="Y2596" s="0" t="s">
        <v>3605</v>
      </c>
      <c r="Z2596" s="0" t="s">
        <v>7300</v>
      </c>
      <c r="AA2596" s="0" t="s">
        <v>7909</v>
      </c>
      <c r="AB2596" s="0" t="s">
        <v>7910</v>
      </c>
      <c r="AC2596" s="0" t="s">
        <v>61</v>
      </c>
      <c r="AD2596" s="0" t="s">
        <v>19</v>
      </c>
      <c r="AE2596" s="0" t="s">
        <v>19</v>
      </c>
      <c r="AF2596" s="0" t="s">
        <v>7798</v>
      </c>
      <c r="AG2596" s="0" t="s">
        <v>7698</v>
      </c>
      <c r="AH2596" s="0" t="s">
        <v>22</v>
      </c>
      <c r="AI2596" s="0" t="s">
        <v>22</v>
      </c>
      <c r="AJ2596" s="0" t="s">
        <v>22</v>
      </c>
      <c r="AK2596" s="0" t="s">
        <v>22</v>
      </c>
    </row>
    <row customHeight="1" ht="11.25">
      <c r="A2597" s="0" t="s">
        <v>22</v>
      </c>
      <c r="B2597" s="0" t="s">
        <v>48</v>
      </c>
      <c r="C2597" s="0" t="s">
        <v>50</v>
      </c>
      <c r="D2597" s="0" t="s">
        <v>22</v>
      </c>
      <c r="E2597" s="0" t="s">
        <v>1605</v>
      </c>
      <c r="F2597" s="0" t="s">
        <v>1269</v>
      </c>
      <c r="G2597" s="0" t="s">
        <v>125</v>
      </c>
      <c r="H2597" s="0" t="s">
        <v>125</v>
      </c>
      <c r="I2597" s="0" t="s">
        <v>126</v>
      </c>
      <c r="J2597" s="0" t="s">
        <v>1606</v>
      </c>
      <c r="K2597" s="0" t="s">
        <v>1607</v>
      </c>
      <c r="L2597" s="0" t="s">
        <v>1608</v>
      </c>
      <c r="M2597" s="0" t="s">
        <v>1609</v>
      </c>
      <c r="N2597" s="0" t="s">
        <v>98</v>
      </c>
      <c r="O2597" s="0" t="s">
        <v>125</v>
      </c>
      <c r="P2597" s="0" t="s">
        <v>125</v>
      </c>
      <c r="Q2597" s="0" t="s">
        <v>126</v>
      </c>
      <c r="R2597" s="0" t="s">
        <v>1606</v>
      </c>
      <c r="S2597" s="0" t="s">
        <v>1607</v>
      </c>
      <c r="T2597" s="0" t="s">
        <v>3604</v>
      </c>
      <c r="U2597" s="0" t="s">
        <v>3605</v>
      </c>
      <c r="V2597" s="0" t="s">
        <v>3606</v>
      </c>
      <c r="W2597" s="0" t="s">
        <v>3607</v>
      </c>
      <c r="X2597" s="0" t="s">
        <v>3608</v>
      </c>
      <c r="Y2597" s="0" t="s">
        <v>3605</v>
      </c>
      <c r="Z2597" s="0" t="s">
        <v>7300</v>
      </c>
      <c r="AA2597" s="0" t="s">
        <v>7909</v>
      </c>
      <c r="AB2597" s="0" t="s">
        <v>7910</v>
      </c>
      <c r="AC2597" s="0" t="s">
        <v>61</v>
      </c>
      <c r="AD2597" s="0" t="s">
        <v>19</v>
      </c>
      <c r="AE2597" s="0" t="s">
        <v>19</v>
      </c>
      <c r="AF2597" s="0" t="s">
        <v>7798</v>
      </c>
      <c r="AG2597" s="0" t="s">
        <v>7698</v>
      </c>
      <c r="AH2597" s="0" t="s">
        <v>22</v>
      </c>
      <c r="AI2597" s="0" t="s">
        <v>22</v>
      </c>
      <c r="AJ2597" s="0" t="s">
        <v>22</v>
      </c>
      <c r="AK2597" s="0" t="s">
        <v>22</v>
      </c>
    </row>
    <row customHeight="1" ht="11.25">
      <c r="A2598" s="0" t="s">
        <v>22</v>
      </c>
      <c r="B2598" s="0" t="s">
        <v>48</v>
      </c>
      <c r="C2598" s="0" t="s">
        <v>50</v>
      </c>
      <c r="D2598" s="0" t="s">
        <v>22</v>
      </c>
      <c r="E2598" s="0" t="s">
        <v>1268</v>
      </c>
      <c r="F2598" s="0" t="s">
        <v>1269</v>
      </c>
      <c r="G2598" s="0" t="s">
        <v>125</v>
      </c>
      <c r="H2598" s="0" t="s">
        <v>125</v>
      </c>
      <c r="I2598" s="0" t="s">
        <v>126</v>
      </c>
      <c r="J2598" s="0" t="s">
        <v>1270</v>
      </c>
      <c r="K2598" s="0" t="s">
        <v>1271</v>
      </c>
      <c r="L2598" s="0" t="s">
        <v>1270</v>
      </c>
      <c r="M2598" s="0" t="s">
        <v>1261</v>
      </c>
      <c r="N2598" s="0" t="s">
        <v>98</v>
      </c>
      <c r="O2598" s="0" t="s">
        <v>125</v>
      </c>
      <c r="P2598" s="0" t="s">
        <v>125</v>
      </c>
      <c r="Q2598" s="0" t="s">
        <v>126</v>
      </c>
      <c r="R2598" s="0" t="s">
        <v>1270</v>
      </c>
      <c r="S2598" s="0" t="s">
        <v>1271</v>
      </c>
      <c r="T2598" s="0" t="s">
        <v>3604</v>
      </c>
      <c r="U2598" s="0" t="s">
        <v>3605</v>
      </c>
      <c r="V2598" s="0" t="s">
        <v>7911</v>
      </c>
      <c r="W2598" s="0" t="s">
        <v>3607</v>
      </c>
      <c r="X2598" s="0" t="s">
        <v>3608</v>
      </c>
      <c r="Y2598" s="0" t="s">
        <v>3605</v>
      </c>
      <c r="Z2598" s="0" t="s">
        <v>7912</v>
      </c>
      <c r="AA2598" s="0" t="s">
        <v>5089</v>
      </c>
      <c r="AB2598" s="0" t="s">
        <v>7913</v>
      </c>
      <c r="AC2598" s="0" t="s">
        <v>61</v>
      </c>
      <c r="AD2598" s="0" t="s">
        <v>19</v>
      </c>
      <c r="AE2598" s="0" t="s">
        <v>19</v>
      </c>
      <c r="AF2598" s="0" t="s">
        <v>7914</v>
      </c>
      <c r="AG2598" s="0" t="s">
        <v>7915</v>
      </c>
      <c r="AH2598" s="0" t="s">
        <v>22</v>
      </c>
      <c r="AI2598" s="0" t="s">
        <v>22</v>
      </c>
      <c r="AJ2598" s="0" t="s">
        <v>22</v>
      </c>
      <c r="AK2598" s="0" t="s">
        <v>22</v>
      </c>
    </row>
    <row customHeight="1" ht="11.25">
      <c r="A2599" s="0" t="s">
        <v>22</v>
      </c>
      <c r="B2599" s="0" t="s">
        <v>48</v>
      </c>
      <c r="C2599" s="0" t="s">
        <v>50</v>
      </c>
      <c r="D2599" s="0" t="s">
        <v>22</v>
      </c>
      <c r="E2599" s="0" t="s">
        <v>1268</v>
      </c>
      <c r="F2599" s="0" t="s">
        <v>1269</v>
      </c>
      <c r="G2599" s="0" t="s">
        <v>125</v>
      </c>
      <c r="H2599" s="0" t="s">
        <v>125</v>
      </c>
      <c r="I2599" s="0" t="s">
        <v>126</v>
      </c>
      <c r="J2599" s="0" t="s">
        <v>1270</v>
      </c>
      <c r="K2599" s="0" t="s">
        <v>1271</v>
      </c>
      <c r="L2599" s="0" t="s">
        <v>1270</v>
      </c>
      <c r="M2599" s="0" t="s">
        <v>1261</v>
      </c>
      <c r="N2599" s="0" t="s">
        <v>98</v>
      </c>
      <c r="O2599" s="0" t="s">
        <v>125</v>
      </c>
      <c r="P2599" s="0" t="s">
        <v>125</v>
      </c>
      <c r="Q2599" s="0" t="s">
        <v>126</v>
      </c>
      <c r="R2599" s="0" t="s">
        <v>1270</v>
      </c>
      <c r="S2599" s="0" t="s">
        <v>1271</v>
      </c>
      <c r="T2599" s="0" t="s">
        <v>3604</v>
      </c>
      <c r="U2599" s="0" t="s">
        <v>3605</v>
      </c>
      <c r="V2599" s="0" t="s">
        <v>7911</v>
      </c>
      <c r="W2599" s="0" t="s">
        <v>3607</v>
      </c>
      <c r="X2599" s="0" t="s">
        <v>3608</v>
      </c>
      <c r="Y2599" s="0" t="s">
        <v>3605</v>
      </c>
      <c r="Z2599" s="0" t="s">
        <v>7912</v>
      </c>
      <c r="AA2599" s="0" t="s">
        <v>5089</v>
      </c>
      <c r="AB2599" s="0" t="s">
        <v>7913</v>
      </c>
      <c r="AC2599" s="0" t="s">
        <v>61</v>
      </c>
      <c r="AD2599" s="0" t="s">
        <v>19</v>
      </c>
      <c r="AE2599" s="0" t="s">
        <v>19</v>
      </c>
      <c r="AF2599" s="0" t="s">
        <v>7914</v>
      </c>
      <c r="AG2599" s="0" t="s">
        <v>7915</v>
      </c>
      <c r="AH2599" s="0" t="s">
        <v>22</v>
      </c>
      <c r="AI2599" s="0" t="s">
        <v>22</v>
      </c>
      <c r="AJ2599" s="0" t="s">
        <v>22</v>
      </c>
      <c r="AK2599" s="0" t="s">
        <v>22</v>
      </c>
    </row>
    <row customHeight="1" ht="11.25">
      <c r="A2600" s="0" t="s">
        <v>22</v>
      </c>
      <c r="B2600" s="0" t="s">
        <v>48</v>
      </c>
      <c r="C2600" s="0" t="s">
        <v>50</v>
      </c>
      <c r="D2600" s="0" t="s">
        <v>22</v>
      </c>
      <c r="E2600" s="0" t="s">
        <v>7916</v>
      </c>
      <c r="F2600" s="0" t="s">
        <v>1269</v>
      </c>
      <c r="G2600" s="0" t="s">
        <v>129</v>
      </c>
      <c r="H2600" s="0" t="s">
        <v>129</v>
      </c>
      <c r="I2600" s="0" t="s">
        <v>130</v>
      </c>
      <c r="J2600" s="0" t="s">
        <v>1289</v>
      </c>
      <c r="K2600" s="0" t="s">
        <v>1290</v>
      </c>
      <c r="L2600" s="0" t="s">
        <v>6183</v>
      </c>
      <c r="M2600" s="0" t="s">
        <v>1261</v>
      </c>
      <c r="N2600" s="0" t="s">
        <v>98</v>
      </c>
      <c r="O2600" s="0" t="s">
        <v>129</v>
      </c>
      <c r="P2600" s="0" t="s">
        <v>129</v>
      </c>
      <c r="Q2600" s="0" t="s">
        <v>130</v>
      </c>
      <c r="R2600" s="0" t="s">
        <v>1289</v>
      </c>
      <c r="S2600" s="0" t="s">
        <v>1290</v>
      </c>
      <c r="T2600" s="0" t="s">
        <v>3604</v>
      </c>
      <c r="U2600" s="0" t="s">
        <v>3605</v>
      </c>
      <c r="V2600" s="0" t="s">
        <v>7917</v>
      </c>
      <c r="W2600" s="0" t="s">
        <v>3607</v>
      </c>
      <c r="X2600" s="0" t="s">
        <v>3608</v>
      </c>
      <c r="Y2600" s="0" t="s">
        <v>3605</v>
      </c>
      <c r="Z2600" s="0" t="s">
        <v>7918</v>
      </c>
      <c r="AA2600" s="0" t="s">
        <v>7919</v>
      </c>
      <c r="AB2600" s="0" t="s">
        <v>7920</v>
      </c>
      <c r="AC2600" s="0" t="s">
        <v>61</v>
      </c>
      <c r="AD2600" s="0" t="s">
        <v>19</v>
      </c>
      <c r="AE2600" s="0" t="s">
        <v>19</v>
      </c>
      <c r="AF2600" s="0" t="s">
        <v>7436</v>
      </c>
      <c r="AG2600" s="0" t="s">
        <v>2243</v>
      </c>
      <c r="AH2600" s="0" t="s">
        <v>22</v>
      </c>
      <c r="AI2600" s="0" t="s">
        <v>22</v>
      </c>
      <c r="AJ2600" s="0" t="s">
        <v>22</v>
      </c>
      <c r="AK2600" s="0" t="s">
        <v>22</v>
      </c>
    </row>
    <row customHeight="1" ht="11.25">
      <c r="A2601" s="0" t="s">
        <v>22</v>
      </c>
      <c r="B2601" s="0" t="s">
        <v>48</v>
      </c>
      <c r="C2601" s="0" t="s">
        <v>50</v>
      </c>
      <c r="D2601" s="0" t="s">
        <v>22</v>
      </c>
      <c r="E2601" s="0" t="s">
        <v>7916</v>
      </c>
      <c r="F2601" s="0" t="s">
        <v>1269</v>
      </c>
      <c r="G2601" s="0" t="s">
        <v>129</v>
      </c>
      <c r="H2601" s="0" t="s">
        <v>129</v>
      </c>
      <c r="I2601" s="0" t="s">
        <v>130</v>
      </c>
      <c r="J2601" s="0" t="s">
        <v>1289</v>
      </c>
      <c r="K2601" s="0" t="s">
        <v>1290</v>
      </c>
      <c r="L2601" s="0" t="s">
        <v>6183</v>
      </c>
      <c r="M2601" s="0" t="s">
        <v>1261</v>
      </c>
      <c r="N2601" s="0" t="s">
        <v>98</v>
      </c>
      <c r="O2601" s="0" t="s">
        <v>129</v>
      </c>
      <c r="P2601" s="0" t="s">
        <v>129</v>
      </c>
      <c r="Q2601" s="0" t="s">
        <v>130</v>
      </c>
      <c r="R2601" s="0" t="s">
        <v>1289</v>
      </c>
      <c r="S2601" s="0" t="s">
        <v>1290</v>
      </c>
      <c r="T2601" s="0" t="s">
        <v>3604</v>
      </c>
      <c r="U2601" s="0" t="s">
        <v>3605</v>
      </c>
      <c r="V2601" s="0" t="s">
        <v>7917</v>
      </c>
      <c r="W2601" s="0" t="s">
        <v>3607</v>
      </c>
      <c r="X2601" s="0" t="s">
        <v>3608</v>
      </c>
      <c r="Y2601" s="0" t="s">
        <v>3605</v>
      </c>
      <c r="Z2601" s="0" t="s">
        <v>7918</v>
      </c>
      <c r="AA2601" s="0" t="s">
        <v>7919</v>
      </c>
      <c r="AB2601" s="0" t="s">
        <v>7920</v>
      </c>
      <c r="AC2601" s="0" t="s">
        <v>61</v>
      </c>
      <c r="AD2601" s="0" t="s">
        <v>19</v>
      </c>
      <c r="AE2601" s="0" t="s">
        <v>19</v>
      </c>
      <c r="AF2601" s="0" t="s">
        <v>7436</v>
      </c>
      <c r="AG2601" s="0" t="s">
        <v>2243</v>
      </c>
      <c r="AH2601" s="0" t="s">
        <v>22</v>
      </c>
      <c r="AI2601" s="0" t="s">
        <v>22</v>
      </c>
      <c r="AJ2601" s="0" t="s">
        <v>22</v>
      </c>
      <c r="AK2601" s="0" t="s">
        <v>22</v>
      </c>
    </row>
    <row customHeight="1" ht="11.25">
      <c r="A2602" s="0" t="s">
        <v>22</v>
      </c>
      <c r="B2602" s="0" t="s">
        <v>48</v>
      </c>
      <c r="C2602" s="0" t="s">
        <v>50</v>
      </c>
      <c r="D2602" s="0" t="s">
        <v>22</v>
      </c>
      <c r="E2602" s="0" t="s">
        <v>7921</v>
      </c>
      <c r="F2602" s="0" t="s">
        <v>1269</v>
      </c>
      <c r="G2602" s="0" t="s">
        <v>129</v>
      </c>
      <c r="H2602" s="0" t="s">
        <v>129</v>
      </c>
      <c r="I2602" s="0" t="s">
        <v>130</v>
      </c>
      <c r="J2602" s="0" t="s">
        <v>1289</v>
      </c>
      <c r="K2602" s="0" t="s">
        <v>1290</v>
      </c>
      <c r="L2602" s="0" t="s">
        <v>7922</v>
      </c>
      <c r="M2602" s="0" t="s">
        <v>1261</v>
      </c>
      <c r="N2602" s="0" t="s">
        <v>98</v>
      </c>
      <c r="O2602" s="0" t="s">
        <v>129</v>
      </c>
      <c r="P2602" s="0" t="s">
        <v>129</v>
      </c>
      <c r="Q2602" s="0" t="s">
        <v>130</v>
      </c>
      <c r="R2602" s="0" t="s">
        <v>1289</v>
      </c>
      <c r="S2602" s="0" t="s">
        <v>1290</v>
      </c>
      <c r="T2602" s="0" t="s">
        <v>3604</v>
      </c>
      <c r="U2602" s="0" t="s">
        <v>3605</v>
      </c>
      <c r="V2602" s="0" t="s">
        <v>7923</v>
      </c>
      <c r="W2602" s="0" t="s">
        <v>3607</v>
      </c>
      <c r="X2602" s="0" t="s">
        <v>3608</v>
      </c>
      <c r="Y2602" s="0" t="s">
        <v>3605</v>
      </c>
      <c r="Z2602" s="0" t="s">
        <v>7924</v>
      </c>
      <c r="AA2602" s="0" t="s">
        <v>7925</v>
      </c>
      <c r="AB2602" s="0" t="s">
        <v>7926</v>
      </c>
      <c r="AC2602" s="0" t="s">
        <v>61</v>
      </c>
      <c r="AD2602" s="0" t="s">
        <v>19</v>
      </c>
      <c r="AE2602" s="0" t="s">
        <v>19</v>
      </c>
      <c r="AF2602" s="0" t="s">
        <v>5375</v>
      </c>
      <c r="AG2602" s="0" t="s">
        <v>7927</v>
      </c>
      <c r="AH2602" s="0" t="s">
        <v>22</v>
      </c>
      <c r="AI2602" s="0" t="s">
        <v>22</v>
      </c>
      <c r="AJ2602" s="0" t="s">
        <v>22</v>
      </c>
      <c r="AK2602" s="0" t="s">
        <v>22</v>
      </c>
    </row>
    <row customHeight="1" ht="11.25">
      <c r="A2603" s="0" t="s">
        <v>22</v>
      </c>
      <c r="B2603" s="0" t="s">
        <v>48</v>
      </c>
      <c r="C2603" s="0" t="s">
        <v>50</v>
      </c>
      <c r="D2603" s="0" t="s">
        <v>22</v>
      </c>
      <c r="E2603" s="0" t="s">
        <v>7921</v>
      </c>
      <c r="F2603" s="0" t="s">
        <v>1269</v>
      </c>
      <c r="G2603" s="0" t="s">
        <v>129</v>
      </c>
      <c r="H2603" s="0" t="s">
        <v>129</v>
      </c>
      <c r="I2603" s="0" t="s">
        <v>130</v>
      </c>
      <c r="J2603" s="0" t="s">
        <v>1289</v>
      </c>
      <c r="K2603" s="0" t="s">
        <v>1290</v>
      </c>
      <c r="L2603" s="0" t="s">
        <v>7922</v>
      </c>
      <c r="M2603" s="0" t="s">
        <v>1261</v>
      </c>
      <c r="N2603" s="0" t="s">
        <v>98</v>
      </c>
      <c r="O2603" s="0" t="s">
        <v>129</v>
      </c>
      <c r="P2603" s="0" t="s">
        <v>129</v>
      </c>
      <c r="Q2603" s="0" t="s">
        <v>130</v>
      </c>
      <c r="R2603" s="0" t="s">
        <v>1289</v>
      </c>
      <c r="S2603" s="0" t="s">
        <v>1290</v>
      </c>
      <c r="T2603" s="0" t="s">
        <v>3604</v>
      </c>
      <c r="U2603" s="0" t="s">
        <v>3605</v>
      </c>
      <c r="V2603" s="0" t="s">
        <v>7923</v>
      </c>
      <c r="W2603" s="0" t="s">
        <v>3607</v>
      </c>
      <c r="X2603" s="0" t="s">
        <v>3608</v>
      </c>
      <c r="Y2603" s="0" t="s">
        <v>3605</v>
      </c>
      <c r="Z2603" s="0" t="s">
        <v>7924</v>
      </c>
      <c r="AA2603" s="0" t="s">
        <v>7925</v>
      </c>
      <c r="AB2603" s="0" t="s">
        <v>7926</v>
      </c>
      <c r="AC2603" s="0" t="s">
        <v>61</v>
      </c>
      <c r="AD2603" s="0" t="s">
        <v>19</v>
      </c>
      <c r="AE2603" s="0" t="s">
        <v>19</v>
      </c>
      <c r="AF2603" s="0" t="s">
        <v>5375</v>
      </c>
      <c r="AG2603" s="0" t="s">
        <v>7927</v>
      </c>
      <c r="AH2603" s="0" t="s">
        <v>22</v>
      </c>
      <c r="AI2603" s="0" t="s">
        <v>22</v>
      </c>
      <c r="AJ2603" s="0" t="s">
        <v>22</v>
      </c>
      <c r="AK2603" s="0" t="s">
        <v>22</v>
      </c>
    </row>
    <row customHeight="1" ht="11.25">
      <c r="A2604" s="0" t="s">
        <v>22</v>
      </c>
      <c r="B2604" s="0" t="s">
        <v>48</v>
      </c>
      <c r="C2604" s="0" t="s">
        <v>50</v>
      </c>
      <c r="D2604" s="0" t="s">
        <v>22</v>
      </c>
      <c r="E2604" s="0" t="s">
        <v>7928</v>
      </c>
      <c r="F2604" s="0" t="s">
        <v>1269</v>
      </c>
      <c r="G2604" s="0" t="s">
        <v>129</v>
      </c>
      <c r="H2604" s="0" t="s">
        <v>129</v>
      </c>
      <c r="I2604" s="0" t="s">
        <v>130</v>
      </c>
      <c r="J2604" s="0" t="s">
        <v>1289</v>
      </c>
      <c r="K2604" s="0" t="s">
        <v>1290</v>
      </c>
      <c r="L2604" s="0" t="s">
        <v>7929</v>
      </c>
      <c r="M2604" s="0" t="s">
        <v>1261</v>
      </c>
      <c r="N2604" s="0" t="s">
        <v>98</v>
      </c>
      <c r="O2604" s="0" t="s">
        <v>129</v>
      </c>
      <c r="P2604" s="0" t="s">
        <v>129</v>
      </c>
      <c r="Q2604" s="0" t="s">
        <v>130</v>
      </c>
      <c r="R2604" s="0" t="s">
        <v>1289</v>
      </c>
      <c r="S2604" s="0" t="s">
        <v>1290</v>
      </c>
      <c r="T2604" s="0" t="s">
        <v>3604</v>
      </c>
      <c r="U2604" s="0" t="s">
        <v>3605</v>
      </c>
      <c r="V2604" s="0" t="s">
        <v>7930</v>
      </c>
      <c r="W2604" s="0" t="s">
        <v>3607</v>
      </c>
      <c r="X2604" s="0" t="s">
        <v>3608</v>
      </c>
      <c r="Y2604" s="0" t="s">
        <v>3605</v>
      </c>
      <c r="Z2604" s="0" t="s">
        <v>4158</v>
      </c>
      <c r="AA2604" s="0" t="s">
        <v>7907</v>
      </c>
      <c r="AB2604" s="0" t="s">
        <v>7931</v>
      </c>
      <c r="AC2604" s="0" t="s">
        <v>61</v>
      </c>
      <c r="AD2604" s="0" t="s">
        <v>19</v>
      </c>
      <c r="AE2604" s="0" t="s">
        <v>19</v>
      </c>
      <c r="AF2604" s="0" t="s">
        <v>4944</v>
      </c>
      <c r="AG2604" s="0" t="s">
        <v>7932</v>
      </c>
      <c r="AH2604" s="0" t="s">
        <v>22</v>
      </c>
      <c r="AI2604" s="0" t="s">
        <v>22</v>
      </c>
      <c r="AJ2604" s="0" t="s">
        <v>22</v>
      </c>
      <c r="AK2604" s="0" t="s">
        <v>22</v>
      </c>
    </row>
    <row customHeight="1" ht="11.25">
      <c r="A2605" s="0" t="s">
        <v>22</v>
      </c>
      <c r="B2605" s="0" t="s">
        <v>48</v>
      </c>
      <c r="C2605" s="0" t="s">
        <v>50</v>
      </c>
      <c r="D2605" s="0" t="s">
        <v>22</v>
      </c>
      <c r="E2605" s="0" t="s">
        <v>7928</v>
      </c>
      <c r="F2605" s="0" t="s">
        <v>1269</v>
      </c>
      <c r="G2605" s="0" t="s">
        <v>129</v>
      </c>
      <c r="H2605" s="0" t="s">
        <v>129</v>
      </c>
      <c r="I2605" s="0" t="s">
        <v>130</v>
      </c>
      <c r="J2605" s="0" t="s">
        <v>1289</v>
      </c>
      <c r="K2605" s="0" t="s">
        <v>1290</v>
      </c>
      <c r="L2605" s="0" t="s">
        <v>7929</v>
      </c>
      <c r="M2605" s="0" t="s">
        <v>1261</v>
      </c>
      <c r="N2605" s="0" t="s">
        <v>98</v>
      </c>
      <c r="O2605" s="0" t="s">
        <v>129</v>
      </c>
      <c r="P2605" s="0" t="s">
        <v>129</v>
      </c>
      <c r="Q2605" s="0" t="s">
        <v>130</v>
      </c>
      <c r="R2605" s="0" t="s">
        <v>1289</v>
      </c>
      <c r="S2605" s="0" t="s">
        <v>1290</v>
      </c>
      <c r="T2605" s="0" t="s">
        <v>3604</v>
      </c>
      <c r="U2605" s="0" t="s">
        <v>3605</v>
      </c>
      <c r="V2605" s="0" t="s">
        <v>7930</v>
      </c>
      <c r="W2605" s="0" t="s">
        <v>3607</v>
      </c>
      <c r="X2605" s="0" t="s">
        <v>3608</v>
      </c>
      <c r="Y2605" s="0" t="s">
        <v>3605</v>
      </c>
      <c r="Z2605" s="0" t="s">
        <v>4158</v>
      </c>
      <c r="AA2605" s="0" t="s">
        <v>7907</v>
      </c>
      <c r="AB2605" s="0" t="s">
        <v>7931</v>
      </c>
      <c r="AC2605" s="0" t="s">
        <v>61</v>
      </c>
      <c r="AD2605" s="0" t="s">
        <v>19</v>
      </c>
      <c r="AE2605" s="0" t="s">
        <v>19</v>
      </c>
      <c r="AF2605" s="0" t="s">
        <v>4944</v>
      </c>
      <c r="AG2605" s="0" t="s">
        <v>7932</v>
      </c>
      <c r="AH2605" s="0" t="s">
        <v>22</v>
      </c>
      <c r="AI2605" s="0" t="s">
        <v>22</v>
      </c>
      <c r="AJ2605" s="0" t="s">
        <v>22</v>
      </c>
      <c r="AK2605" s="0" t="s">
        <v>22</v>
      </c>
    </row>
    <row customHeight="1" ht="11.25">
      <c r="A2606" s="0" t="s">
        <v>22</v>
      </c>
      <c r="B2606" s="0" t="s">
        <v>48</v>
      </c>
      <c r="C2606" s="0" t="s">
        <v>50</v>
      </c>
      <c r="D2606" s="0" t="s">
        <v>22</v>
      </c>
      <c r="E2606" s="0" t="s">
        <v>7933</v>
      </c>
      <c r="F2606" s="0" t="s">
        <v>1269</v>
      </c>
      <c r="G2606" s="0" t="s">
        <v>129</v>
      </c>
      <c r="H2606" s="0" t="s">
        <v>129</v>
      </c>
      <c r="I2606" s="0" t="s">
        <v>130</v>
      </c>
      <c r="J2606" s="0" t="s">
        <v>1289</v>
      </c>
      <c r="K2606" s="0" t="s">
        <v>1290</v>
      </c>
      <c r="L2606" s="0" t="s">
        <v>7934</v>
      </c>
      <c r="M2606" s="0" t="s">
        <v>90</v>
      </c>
      <c r="N2606" s="0" t="s">
        <v>98</v>
      </c>
      <c r="O2606" s="0" t="s">
        <v>129</v>
      </c>
      <c r="P2606" s="0" t="s">
        <v>129</v>
      </c>
      <c r="Q2606" s="0" t="s">
        <v>130</v>
      </c>
      <c r="R2606" s="0" t="s">
        <v>1289</v>
      </c>
      <c r="S2606" s="0" t="s">
        <v>1290</v>
      </c>
      <c r="T2606" s="0" t="s">
        <v>3604</v>
      </c>
      <c r="U2606" s="0" t="s">
        <v>3605</v>
      </c>
      <c r="V2606" s="0" t="s">
        <v>7935</v>
      </c>
      <c r="W2606" s="0" t="s">
        <v>3607</v>
      </c>
      <c r="X2606" s="0" t="s">
        <v>3608</v>
      </c>
      <c r="Y2606" s="0" t="s">
        <v>3605</v>
      </c>
      <c r="Z2606" s="0" t="s">
        <v>4125</v>
      </c>
      <c r="AA2606" s="0" t="s">
        <v>7936</v>
      </c>
      <c r="AB2606" s="0" t="s">
        <v>7937</v>
      </c>
      <c r="AC2606" s="0" t="s">
        <v>61</v>
      </c>
      <c r="AD2606" s="0" t="s">
        <v>19</v>
      </c>
      <c r="AE2606" s="0" t="s">
        <v>19</v>
      </c>
      <c r="AF2606" s="0" t="s">
        <v>5230</v>
      </c>
      <c r="AG2606" s="0" t="s">
        <v>7938</v>
      </c>
      <c r="AH2606" s="0" t="s">
        <v>22</v>
      </c>
      <c r="AI2606" s="0" t="s">
        <v>22</v>
      </c>
      <c r="AJ2606" s="0" t="s">
        <v>22</v>
      </c>
      <c r="AK2606" s="0" t="s">
        <v>22</v>
      </c>
    </row>
    <row customHeight="1" ht="11.25">
      <c r="A2607" s="0" t="s">
        <v>22</v>
      </c>
      <c r="B2607" s="0" t="s">
        <v>48</v>
      </c>
      <c r="C2607" s="0" t="s">
        <v>50</v>
      </c>
      <c r="D2607" s="0" t="s">
        <v>22</v>
      </c>
      <c r="E2607" s="0" t="s">
        <v>7933</v>
      </c>
      <c r="F2607" s="0" t="s">
        <v>1269</v>
      </c>
      <c r="G2607" s="0" t="s">
        <v>129</v>
      </c>
      <c r="H2607" s="0" t="s">
        <v>129</v>
      </c>
      <c r="I2607" s="0" t="s">
        <v>130</v>
      </c>
      <c r="J2607" s="0" t="s">
        <v>1289</v>
      </c>
      <c r="K2607" s="0" t="s">
        <v>1290</v>
      </c>
      <c r="L2607" s="0" t="s">
        <v>7934</v>
      </c>
      <c r="M2607" s="0" t="s">
        <v>90</v>
      </c>
      <c r="N2607" s="0" t="s">
        <v>98</v>
      </c>
      <c r="O2607" s="0" t="s">
        <v>129</v>
      </c>
      <c r="P2607" s="0" t="s">
        <v>129</v>
      </c>
      <c r="Q2607" s="0" t="s">
        <v>130</v>
      </c>
      <c r="R2607" s="0" t="s">
        <v>1289</v>
      </c>
      <c r="S2607" s="0" t="s">
        <v>1290</v>
      </c>
      <c r="T2607" s="0" t="s">
        <v>3604</v>
      </c>
      <c r="U2607" s="0" t="s">
        <v>3605</v>
      </c>
      <c r="V2607" s="0" t="s">
        <v>7935</v>
      </c>
      <c r="W2607" s="0" t="s">
        <v>3607</v>
      </c>
      <c r="X2607" s="0" t="s">
        <v>3608</v>
      </c>
      <c r="Y2607" s="0" t="s">
        <v>3605</v>
      </c>
      <c r="Z2607" s="0" t="s">
        <v>4125</v>
      </c>
      <c r="AA2607" s="0" t="s">
        <v>7936</v>
      </c>
      <c r="AB2607" s="0" t="s">
        <v>7937</v>
      </c>
      <c r="AC2607" s="0" t="s">
        <v>61</v>
      </c>
      <c r="AD2607" s="0" t="s">
        <v>19</v>
      </c>
      <c r="AE2607" s="0" t="s">
        <v>19</v>
      </c>
      <c r="AF2607" s="0" t="s">
        <v>5230</v>
      </c>
      <c r="AG2607" s="0" t="s">
        <v>7938</v>
      </c>
      <c r="AH2607" s="0" t="s">
        <v>22</v>
      </c>
      <c r="AI2607" s="0" t="s">
        <v>22</v>
      </c>
      <c r="AJ2607" s="0" t="s">
        <v>22</v>
      </c>
      <c r="AK2607" s="0" t="s">
        <v>22</v>
      </c>
    </row>
    <row customHeight="1" ht="11.25">
      <c r="A2608" s="0" t="s">
        <v>22</v>
      </c>
      <c r="B2608" s="0" t="s">
        <v>48</v>
      </c>
      <c r="C2608" s="0" t="s">
        <v>50</v>
      </c>
      <c r="D2608" s="0" t="s">
        <v>22</v>
      </c>
      <c r="E2608" s="0" t="s">
        <v>7939</v>
      </c>
      <c r="F2608" s="0" t="s">
        <v>1269</v>
      </c>
      <c r="G2608" s="0" t="s">
        <v>145</v>
      </c>
      <c r="H2608" s="0" t="s">
        <v>145</v>
      </c>
      <c r="I2608" s="0" t="s">
        <v>146</v>
      </c>
      <c r="J2608" s="0" t="s">
        <v>4897</v>
      </c>
      <c r="K2608" s="0" t="s">
        <v>4898</v>
      </c>
      <c r="L2608" s="0" t="s">
        <v>7940</v>
      </c>
      <c r="M2608" s="0" t="s">
        <v>976</v>
      </c>
      <c r="N2608" s="0" t="s">
        <v>98</v>
      </c>
      <c r="O2608" s="0" t="s">
        <v>145</v>
      </c>
      <c r="P2608" s="0" t="s">
        <v>145</v>
      </c>
      <c r="Q2608" s="0" t="s">
        <v>146</v>
      </c>
      <c r="R2608" s="0" t="s">
        <v>4897</v>
      </c>
      <c r="S2608" s="0" t="s">
        <v>4898</v>
      </c>
      <c r="T2608" s="0" t="s">
        <v>3604</v>
      </c>
      <c r="U2608" s="0" t="s">
        <v>3707</v>
      </c>
      <c r="V2608" s="0" t="s">
        <v>3726</v>
      </c>
      <c r="W2608" s="0" t="s">
        <v>3607</v>
      </c>
      <c r="X2608" s="0" t="s">
        <v>3700</v>
      </c>
      <c r="Y2608" s="0" t="s">
        <v>3605</v>
      </c>
      <c r="Z2608" s="0" t="s">
        <v>109</v>
      </c>
      <c r="AA2608" s="0" t="s">
        <v>7230</v>
      </c>
      <c r="AB2608" s="0" t="s">
        <v>7231</v>
      </c>
      <c r="AC2608" s="0" t="s">
        <v>61</v>
      </c>
      <c r="AD2608" s="0" t="s">
        <v>19</v>
      </c>
      <c r="AE2608" s="0" t="s">
        <v>19</v>
      </c>
      <c r="AF2608" s="0" t="s">
        <v>7721</v>
      </c>
      <c r="AG2608" s="0" t="s">
        <v>3712</v>
      </c>
      <c r="AH2608" s="0" t="s">
        <v>22</v>
      </c>
      <c r="AI2608" s="0" t="s">
        <v>22</v>
      </c>
      <c r="AJ2608" s="0" t="s">
        <v>22</v>
      </c>
      <c r="AK2608" s="0" t="s">
        <v>22</v>
      </c>
    </row>
    <row customHeight="1" ht="11.25">
      <c r="A2609" s="0" t="s">
        <v>22</v>
      </c>
      <c r="B2609" s="0" t="s">
        <v>48</v>
      </c>
      <c r="C2609" s="0" t="s">
        <v>50</v>
      </c>
      <c r="D2609" s="0" t="s">
        <v>22</v>
      </c>
      <c r="E2609" s="0" t="s">
        <v>7939</v>
      </c>
      <c r="F2609" s="0" t="s">
        <v>1269</v>
      </c>
      <c r="G2609" s="0" t="s">
        <v>145</v>
      </c>
      <c r="H2609" s="0" t="s">
        <v>145</v>
      </c>
      <c r="I2609" s="0" t="s">
        <v>146</v>
      </c>
      <c r="J2609" s="0" t="s">
        <v>4897</v>
      </c>
      <c r="K2609" s="0" t="s">
        <v>4898</v>
      </c>
      <c r="L2609" s="0" t="s">
        <v>7940</v>
      </c>
      <c r="M2609" s="0" t="s">
        <v>976</v>
      </c>
      <c r="N2609" s="0" t="s">
        <v>101</v>
      </c>
      <c r="O2609" s="0" t="s">
        <v>178</v>
      </c>
      <c r="P2609" s="0" t="s">
        <v>178</v>
      </c>
      <c r="Q2609" s="0" t="s">
        <v>179</v>
      </c>
      <c r="R2609" s="0" t="s">
        <v>4885</v>
      </c>
      <c r="S2609" s="0" t="s">
        <v>4886</v>
      </c>
      <c r="T2609" s="0" t="s">
        <v>3604</v>
      </c>
      <c r="U2609" s="0" t="s">
        <v>3707</v>
      </c>
      <c r="V2609" s="0" t="s">
        <v>3726</v>
      </c>
      <c r="W2609" s="0" t="s">
        <v>3607</v>
      </c>
      <c r="X2609" s="0" t="s">
        <v>3700</v>
      </c>
      <c r="Y2609" s="0" t="s">
        <v>3605</v>
      </c>
      <c r="Z2609" s="0" t="s">
        <v>109</v>
      </c>
      <c r="AA2609" s="0" t="s">
        <v>7230</v>
      </c>
      <c r="AB2609" s="0" t="s">
        <v>7231</v>
      </c>
      <c r="AC2609" s="0" t="s">
        <v>61</v>
      </c>
      <c r="AD2609" s="0" t="s">
        <v>19</v>
      </c>
      <c r="AE2609" s="0" t="s">
        <v>19</v>
      </c>
      <c r="AF2609" s="0" t="s">
        <v>7721</v>
      </c>
      <c r="AG2609" s="0" t="s">
        <v>3712</v>
      </c>
      <c r="AH2609" s="0" t="s">
        <v>22</v>
      </c>
      <c r="AI2609" s="0" t="s">
        <v>22</v>
      </c>
      <c r="AJ2609" s="0" t="s">
        <v>22</v>
      </c>
      <c r="AK2609" s="0" t="s">
        <v>22</v>
      </c>
    </row>
    <row customHeight="1" ht="11.25">
      <c r="A2610" s="0" t="s">
        <v>22</v>
      </c>
      <c r="B2610" s="0" t="s">
        <v>48</v>
      </c>
      <c r="C2610" s="0" t="s">
        <v>50</v>
      </c>
      <c r="D2610" s="0" t="s">
        <v>22</v>
      </c>
      <c r="E2610" s="0" t="s">
        <v>7941</v>
      </c>
      <c r="F2610" s="0" t="s">
        <v>1269</v>
      </c>
      <c r="G2610" s="0" t="s">
        <v>178</v>
      </c>
      <c r="H2610" s="0" t="s">
        <v>178</v>
      </c>
      <c r="I2610" s="0" t="s">
        <v>179</v>
      </c>
      <c r="J2610" s="0" t="s">
        <v>6435</v>
      </c>
      <c r="K2610" s="0" t="s">
        <v>6436</v>
      </c>
      <c r="L2610" s="0" t="s">
        <v>4518</v>
      </c>
      <c r="M2610" s="0" t="s">
        <v>7942</v>
      </c>
      <c r="N2610" s="0" t="s">
        <v>98</v>
      </c>
      <c r="O2610" s="0" t="s">
        <v>178</v>
      </c>
      <c r="P2610" s="0" t="s">
        <v>178</v>
      </c>
      <c r="Q2610" s="0" t="s">
        <v>179</v>
      </c>
      <c r="R2610" s="0" t="s">
        <v>6435</v>
      </c>
      <c r="S2610" s="0" t="s">
        <v>6436</v>
      </c>
      <c r="T2610" s="0" t="s">
        <v>3604</v>
      </c>
      <c r="U2610" s="0" t="s">
        <v>3605</v>
      </c>
      <c r="V2610" s="0" t="s">
        <v>3606</v>
      </c>
      <c r="W2610" s="0" t="s">
        <v>3607</v>
      </c>
      <c r="X2610" s="0" t="s">
        <v>3608</v>
      </c>
      <c r="Y2610" s="0" t="s">
        <v>3605</v>
      </c>
      <c r="Z2610" s="0" t="s">
        <v>7943</v>
      </c>
      <c r="AA2610" s="0" t="s">
        <v>7944</v>
      </c>
      <c r="AB2610" s="0" t="s">
        <v>7945</v>
      </c>
      <c r="AC2610" s="0" t="s">
        <v>61</v>
      </c>
      <c r="AD2610" s="0" t="s">
        <v>19</v>
      </c>
      <c r="AE2610" s="0" t="s">
        <v>19</v>
      </c>
      <c r="AF2610" s="0" t="s">
        <v>7946</v>
      </c>
      <c r="AG2610" s="0" t="s">
        <v>7946</v>
      </c>
      <c r="AH2610" s="0" t="s">
        <v>22</v>
      </c>
      <c r="AI2610" s="0" t="s">
        <v>22</v>
      </c>
      <c r="AJ2610" s="0" t="s">
        <v>22</v>
      </c>
      <c r="AK2610" s="0" t="s">
        <v>22</v>
      </c>
    </row>
    <row customHeight="1" ht="11.25">
      <c r="A2611" s="0" t="s">
        <v>22</v>
      </c>
      <c r="B2611" s="0" t="s">
        <v>48</v>
      </c>
      <c r="C2611" s="0" t="s">
        <v>50</v>
      </c>
      <c r="D2611" s="0" t="s">
        <v>22</v>
      </c>
      <c r="E2611" s="0" t="s">
        <v>7941</v>
      </c>
      <c r="F2611" s="0" t="s">
        <v>1269</v>
      </c>
      <c r="G2611" s="0" t="s">
        <v>178</v>
      </c>
      <c r="H2611" s="0" t="s">
        <v>178</v>
      </c>
      <c r="I2611" s="0" t="s">
        <v>179</v>
      </c>
      <c r="J2611" s="0" t="s">
        <v>6435</v>
      </c>
      <c r="K2611" s="0" t="s">
        <v>6436</v>
      </c>
      <c r="L2611" s="0" t="s">
        <v>4518</v>
      </c>
      <c r="M2611" s="0" t="s">
        <v>7942</v>
      </c>
      <c r="N2611" s="0" t="s">
        <v>98</v>
      </c>
      <c r="O2611" s="0" t="s">
        <v>178</v>
      </c>
      <c r="P2611" s="0" t="s">
        <v>178</v>
      </c>
      <c r="Q2611" s="0" t="s">
        <v>179</v>
      </c>
      <c r="R2611" s="0" t="s">
        <v>6435</v>
      </c>
      <c r="S2611" s="0" t="s">
        <v>6436</v>
      </c>
      <c r="T2611" s="0" t="s">
        <v>3604</v>
      </c>
      <c r="U2611" s="0" t="s">
        <v>3605</v>
      </c>
      <c r="V2611" s="0" t="s">
        <v>3606</v>
      </c>
      <c r="W2611" s="0" t="s">
        <v>3607</v>
      </c>
      <c r="X2611" s="0" t="s">
        <v>3608</v>
      </c>
      <c r="Y2611" s="0" t="s">
        <v>3605</v>
      </c>
      <c r="Z2611" s="0" t="s">
        <v>7943</v>
      </c>
      <c r="AA2611" s="0" t="s">
        <v>7944</v>
      </c>
      <c r="AB2611" s="0" t="s">
        <v>7945</v>
      </c>
      <c r="AC2611" s="0" t="s">
        <v>61</v>
      </c>
      <c r="AD2611" s="0" t="s">
        <v>19</v>
      </c>
      <c r="AE2611" s="0" t="s">
        <v>19</v>
      </c>
      <c r="AF2611" s="0" t="s">
        <v>7946</v>
      </c>
      <c r="AG2611" s="0" t="s">
        <v>7946</v>
      </c>
      <c r="AH2611" s="0" t="s">
        <v>22</v>
      </c>
      <c r="AI2611" s="0" t="s">
        <v>22</v>
      </c>
      <c r="AJ2611" s="0" t="s">
        <v>22</v>
      </c>
      <c r="AK2611" s="0" t="s">
        <v>22</v>
      </c>
    </row>
    <row customHeight="1" ht="11.25">
      <c r="A2612" s="0" t="s">
        <v>22</v>
      </c>
      <c r="B2612" s="0" t="s">
        <v>48</v>
      </c>
      <c r="C2612" s="0" t="s">
        <v>50</v>
      </c>
      <c r="D2612" s="0" t="s">
        <v>22</v>
      </c>
      <c r="E2612" s="0" t="s">
        <v>7947</v>
      </c>
      <c r="F2612" s="0" t="s">
        <v>1269</v>
      </c>
      <c r="G2612" s="0" t="s">
        <v>129</v>
      </c>
      <c r="H2612" s="0" t="s">
        <v>129</v>
      </c>
      <c r="I2612" s="0" t="s">
        <v>130</v>
      </c>
      <c r="J2612" s="0" t="s">
        <v>1289</v>
      </c>
      <c r="K2612" s="0" t="s">
        <v>1290</v>
      </c>
      <c r="L2612" s="0" t="s">
        <v>7948</v>
      </c>
      <c r="M2612" s="0" t="s">
        <v>1261</v>
      </c>
      <c r="N2612" s="0" t="s">
        <v>98</v>
      </c>
      <c r="O2612" s="0" t="s">
        <v>129</v>
      </c>
      <c r="P2612" s="0" t="s">
        <v>129</v>
      </c>
      <c r="Q2612" s="0" t="s">
        <v>130</v>
      </c>
      <c r="R2612" s="0" t="s">
        <v>1289</v>
      </c>
      <c r="S2612" s="0" t="s">
        <v>1290</v>
      </c>
      <c r="T2612" s="0" t="s">
        <v>3604</v>
      </c>
      <c r="U2612" s="0" t="s">
        <v>3605</v>
      </c>
      <c r="V2612" s="0" t="s">
        <v>7949</v>
      </c>
      <c r="W2612" s="0" t="s">
        <v>3607</v>
      </c>
      <c r="X2612" s="0" t="s">
        <v>3608</v>
      </c>
      <c r="Y2612" s="0" t="s">
        <v>3605</v>
      </c>
      <c r="Z2612" s="0" t="s">
        <v>7950</v>
      </c>
      <c r="AA2612" s="0" t="s">
        <v>7951</v>
      </c>
      <c r="AB2612" s="0" t="s">
        <v>7952</v>
      </c>
      <c r="AC2612" s="0" t="s">
        <v>61</v>
      </c>
      <c r="AD2612" s="0" t="s">
        <v>19</v>
      </c>
      <c r="AE2612" s="0" t="s">
        <v>19</v>
      </c>
      <c r="AF2612" s="0" t="s">
        <v>3827</v>
      </c>
      <c r="AG2612" s="0" t="s">
        <v>7953</v>
      </c>
      <c r="AH2612" s="0" t="s">
        <v>22</v>
      </c>
      <c r="AI2612" s="0" t="s">
        <v>22</v>
      </c>
      <c r="AJ2612" s="0" t="s">
        <v>22</v>
      </c>
      <c r="AK2612" s="0" t="s">
        <v>22</v>
      </c>
    </row>
    <row customHeight="1" ht="11.25">
      <c r="A2613" s="0" t="s">
        <v>22</v>
      </c>
      <c r="B2613" s="0" t="s">
        <v>48</v>
      </c>
      <c r="C2613" s="0" t="s">
        <v>50</v>
      </c>
      <c r="D2613" s="0" t="s">
        <v>22</v>
      </c>
      <c r="E2613" s="0" t="s">
        <v>7947</v>
      </c>
      <c r="F2613" s="0" t="s">
        <v>1269</v>
      </c>
      <c r="G2613" s="0" t="s">
        <v>129</v>
      </c>
      <c r="H2613" s="0" t="s">
        <v>129</v>
      </c>
      <c r="I2613" s="0" t="s">
        <v>130</v>
      </c>
      <c r="J2613" s="0" t="s">
        <v>1289</v>
      </c>
      <c r="K2613" s="0" t="s">
        <v>1290</v>
      </c>
      <c r="L2613" s="0" t="s">
        <v>7948</v>
      </c>
      <c r="M2613" s="0" t="s">
        <v>1261</v>
      </c>
      <c r="N2613" s="0" t="s">
        <v>98</v>
      </c>
      <c r="O2613" s="0" t="s">
        <v>129</v>
      </c>
      <c r="P2613" s="0" t="s">
        <v>129</v>
      </c>
      <c r="Q2613" s="0" t="s">
        <v>130</v>
      </c>
      <c r="R2613" s="0" t="s">
        <v>1289</v>
      </c>
      <c r="S2613" s="0" t="s">
        <v>1290</v>
      </c>
      <c r="T2613" s="0" t="s">
        <v>3604</v>
      </c>
      <c r="U2613" s="0" t="s">
        <v>3605</v>
      </c>
      <c r="V2613" s="0" t="s">
        <v>7949</v>
      </c>
      <c r="W2613" s="0" t="s">
        <v>3607</v>
      </c>
      <c r="X2613" s="0" t="s">
        <v>3608</v>
      </c>
      <c r="Y2613" s="0" t="s">
        <v>3605</v>
      </c>
      <c r="Z2613" s="0" t="s">
        <v>7950</v>
      </c>
      <c r="AA2613" s="0" t="s">
        <v>7951</v>
      </c>
      <c r="AB2613" s="0" t="s">
        <v>7952</v>
      </c>
      <c r="AC2613" s="0" t="s">
        <v>61</v>
      </c>
      <c r="AD2613" s="0" t="s">
        <v>19</v>
      </c>
      <c r="AE2613" s="0" t="s">
        <v>19</v>
      </c>
      <c r="AF2613" s="0" t="s">
        <v>3827</v>
      </c>
      <c r="AG2613" s="0" t="s">
        <v>7953</v>
      </c>
      <c r="AH2613" s="0" t="s">
        <v>22</v>
      </c>
      <c r="AI2613" s="0" t="s">
        <v>22</v>
      </c>
      <c r="AJ2613" s="0" t="s">
        <v>22</v>
      </c>
      <c r="AK2613" s="0" t="s">
        <v>22</v>
      </c>
    </row>
    <row customHeight="1" ht="11.25">
      <c r="A2614" s="0" t="s">
        <v>22</v>
      </c>
      <c r="B2614" s="0" t="s">
        <v>48</v>
      </c>
      <c r="C2614" s="0" t="s">
        <v>50</v>
      </c>
      <c r="D2614" s="0" t="s">
        <v>22</v>
      </c>
      <c r="E2614" s="0" t="s">
        <v>7954</v>
      </c>
      <c r="F2614" s="0" t="s">
        <v>1269</v>
      </c>
      <c r="G2614" s="0" t="s">
        <v>129</v>
      </c>
      <c r="H2614" s="0" t="s">
        <v>129</v>
      </c>
      <c r="I2614" s="0" t="s">
        <v>130</v>
      </c>
      <c r="J2614" s="0" t="s">
        <v>1289</v>
      </c>
      <c r="K2614" s="0" t="s">
        <v>1290</v>
      </c>
      <c r="L2614" s="0" t="s">
        <v>7955</v>
      </c>
      <c r="M2614" s="0" t="s">
        <v>1261</v>
      </c>
      <c r="N2614" s="0" t="s">
        <v>98</v>
      </c>
      <c r="O2614" s="0" t="s">
        <v>129</v>
      </c>
      <c r="P2614" s="0" t="s">
        <v>129</v>
      </c>
      <c r="Q2614" s="0" t="s">
        <v>130</v>
      </c>
      <c r="R2614" s="0" t="s">
        <v>1289</v>
      </c>
      <c r="S2614" s="0" t="s">
        <v>1290</v>
      </c>
      <c r="T2614" s="0" t="s">
        <v>3604</v>
      </c>
      <c r="U2614" s="0" t="s">
        <v>3605</v>
      </c>
      <c r="V2614" s="0" t="s">
        <v>7956</v>
      </c>
      <c r="W2614" s="0" t="s">
        <v>3607</v>
      </c>
      <c r="X2614" s="0" t="s">
        <v>3608</v>
      </c>
      <c r="Y2614" s="0" t="s">
        <v>3605</v>
      </c>
      <c r="Z2614" s="0" t="s">
        <v>7957</v>
      </c>
      <c r="AA2614" s="0" t="s">
        <v>7958</v>
      </c>
      <c r="AB2614" s="0" t="s">
        <v>7959</v>
      </c>
      <c r="AC2614" s="0" t="s">
        <v>61</v>
      </c>
      <c r="AD2614" s="0" t="s">
        <v>19</v>
      </c>
      <c r="AE2614" s="0" t="s">
        <v>19</v>
      </c>
      <c r="AF2614" s="0" t="s">
        <v>5763</v>
      </c>
      <c r="AG2614" s="0" t="s">
        <v>7960</v>
      </c>
      <c r="AH2614" s="0" t="s">
        <v>22</v>
      </c>
      <c r="AI2614" s="0" t="s">
        <v>22</v>
      </c>
      <c r="AJ2614" s="0" t="s">
        <v>22</v>
      </c>
      <c r="AK2614" s="0" t="s">
        <v>22</v>
      </c>
    </row>
    <row customHeight="1" ht="11.25">
      <c r="A2615" s="0" t="s">
        <v>22</v>
      </c>
      <c r="B2615" s="0" t="s">
        <v>48</v>
      </c>
      <c r="C2615" s="0" t="s">
        <v>50</v>
      </c>
      <c r="D2615" s="0" t="s">
        <v>22</v>
      </c>
      <c r="E2615" s="0" t="s">
        <v>7954</v>
      </c>
      <c r="F2615" s="0" t="s">
        <v>1269</v>
      </c>
      <c r="G2615" s="0" t="s">
        <v>129</v>
      </c>
      <c r="H2615" s="0" t="s">
        <v>129</v>
      </c>
      <c r="I2615" s="0" t="s">
        <v>130</v>
      </c>
      <c r="J2615" s="0" t="s">
        <v>1289</v>
      </c>
      <c r="K2615" s="0" t="s">
        <v>1290</v>
      </c>
      <c r="L2615" s="0" t="s">
        <v>7955</v>
      </c>
      <c r="M2615" s="0" t="s">
        <v>1261</v>
      </c>
      <c r="N2615" s="0" t="s">
        <v>98</v>
      </c>
      <c r="O2615" s="0" t="s">
        <v>129</v>
      </c>
      <c r="P2615" s="0" t="s">
        <v>129</v>
      </c>
      <c r="Q2615" s="0" t="s">
        <v>130</v>
      </c>
      <c r="R2615" s="0" t="s">
        <v>1289</v>
      </c>
      <c r="S2615" s="0" t="s">
        <v>1290</v>
      </c>
      <c r="T2615" s="0" t="s">
        <v>3604</v>
      </c>
      <c r="U2615" s="0" t="s">
        <v>3605</v>
      </c>
      <c r="V2615" s="0" t="s">
        <v>7956</v>
      </c>
      <c r="W2615" s="0" t="s">
        <v>3607</v>
      </c>
      <c r="X2615" s="0" t="s">
        <v>3608</v>
      </c>
      <c r="Y2615" s="0" t="s">
        <v>3605</v>
      </c>
      <c r="Z2615" s="0" t="s">
        <v>7957</v>
      </c>
      <c r="AA2615" s="0" t="s">
        <v>7958</v>
      </c>
      <c r="AB2615" s="0" t="s">
        <v>7959</v>
      </c>
      <c r="AC2615" s="0" t="s">
        <v>61</v>
      </c>
      <c r="AD2615" s="0" t="s">
        <v>19</v>
      </c>
      <c r="AE2615" s="0" t="s">
        <v>19</v>
      </c>
      <c r="AF2615" s="0" t="s">
        <v>5763</v>
      </c>
      <c r="AG2615" s="0" t="s">
        <v>7960</v>
      </c>
      <c r="AH2615" s="0" t="s">
        <v>22</v>
      </c>
      <c r="AI2615" s="0" t="s">
        <v>22</v>
      </c>
      <c r="AJ2615" s="0" t="s">
        <v>22</v>
      </c>
      <c r="AK2615" s="0" t="s">
        <v>22</v>
      </c>
    </row>
    <row customHeight="1" ht="11.25">
      <c r="A2616" s="0" t="s">
        <v>22</v>
      </c>
      <c r="B2616" s="0" t="s">
        <v>48</v>
      </c>
      <c r="C2616" s="0" t="s">
        <v>50</v>
      </c>
      <c r="D2616" s="0" t="s">
        <v>22</v>
      </c>
      <c r="E2616" s="0" t="s">
        <v>7961</v>
      </c>
      <c r="F2616" s="0" t="s">
        <v>1269</v>
      </c>
      <c r="G2616" s="0" t="s">
        <v>107</v>
      </c>
      <c r="H2616" s="0" t="s">
        <v>107</v>
      </c>
      <c r="I2616" s="0" t="s">
        <v>108</v>
      </c>
      <c r="J2616" s="0" t="s">
        <v>1417</v>
      </c>
      <c r="K2616" s="0" t="s">
        <v>1418</v>
      </c>
      <c r="L2616" s="0" t="s">
        <v>1417</v>
      </c>
      <c r="M2616" s="0" t="s">
        <v>1261</v>
      </c>
      <c r="N2616" s="0" t="s">
        <v>98</v>
      </c>
      <c r="O2616" s="0" t="s">
        <v>107</v>
      </c>
      <c r="P2616" s="0" t="s">
        <v>107</v>
      </c>
      <c r="Q2616" s="0" t="s">
        <v>108</v>
      </c>
      <c r="R2616" s="0" t="s">
        <v>1417</v>
      </c>
      <c r="S2616" s="0" t="s">
        <v>1418</v>
      </c>
      <c r="T2616" s="0" t="s">
        <v>3604</v>
      </c>
      <c r="U2616" s="0" t="s">
        <v>3605</v>
      </c>
      <c r="V2616" s="0" t="s">
        <v>3606</v>
      </c>
      <c r="W2616" s="0" t="s">
        <v>3607</v>
      </c>
      <c r="X2616" s="0" t="s">
        <v>4129</v>
      </c>
      <c r="Y2616" s="0" t="s">
        <v>3605</v>
      </c>
      <c r="Z2616" s="0" t="s">
        <v>98</v>
      </c>
      <c r="AA2616" s="0" t="s">
        <v>7962</v>
      </c>
      <c r="AB2616" s="0" t="s">
        <v>7963</v>
      </c>
      <c r="AC2616" s="0" t="s">
        <v>61</v>
      </c>
      <c r="AD2616" s="0" t="s">
        <v>19</v>
      </c>
      <c r="AE2616" s="0" t="s">
        <v>19</v>
      </c>
      <c r="AF2616" s="0" t="s">
        <v>7529</v>
      </c>
      <c r="AG2616" s="0" t="s">
        <v>7529</v>
      </c>
      <c r="AH2616" s="0" t="s">
        <v>22</v>
      </c>
      <c r="AI2616" s="0" t="s">
        <v>22</v>
      </c>
      <c r="AJ2616" s="0" t="s">
        <v>22</v>
      </c>
      <c r="AK2616" s="0" t="s">
        <v>22</v>
      </c>
    </row>
    <row customHeight="1" ht="11.25">
      <c r="A2617" s="0" t="s">
        <v>22</v>
      </c>
      <c r="B2617" s="0" t="s">
        <v>48</v>
      </c>
      <c r="C2617" s="0" t="s">
        <v>50</v>
      </c>
      <c r="D2617" s="0" t="s">
        <v>22</v>
      </c>
      <c r="E2617" s="0" t="s">
        <v>7961</v>
      </c>
      <c r="F2617" s="0" t="s">
        <v>1269</v>
      </c>
      <c r="G2617" s="0" t="s">
        <v>107</v>
      </c>
      <c r="H2617" s="0" t="s">
        <v>107</v>
      </c>
      <c r="I2617" s="0" t="s">
        <v>108</v>
      </c>
      <c r="J2617" s="0" t="s">
        <v>1417</v>
      </c>
      <c r="K2617" s="0" t="s">
        <v>1418</v>
      </c>
      <c r="L2617" s="0" t="s">
        <v>1417</v>
      </c>
      <c r="M2617" s="0" t="s">
        <v>1261</v>
      </c>
      <c r="N2617" s="0" t="s">
        <v>98</v>
      </c>
      <c r="O2617" s="0" t="s">
        <v>107</v>
      </c>
      <c r="P2617" s="0" t="s">
        <v>107</v>
      </c>
      <c r="Q2617" s="0" t="s">
        <v>108</v>
      </c>
      <c r="R2617" s="0" t="s">
        <v>1417</v>
      </c>
      <c r="S2617" s="0" t="s">
        <v>1418</v>
      </c>
      <c r="T2617" s="0" t="s">
        <v>3604</v>
      </c>
      <c r="U2617" s="0" t="s">
        <v>3605</v>
      </c>
      <c r="V2617" s="0" t="s">
        <v>3606</v>
      </c>
      <c r="W2617" s="0" t="s">
        <v>3607</v>
      </c>
      <c r="X2617" s="0" t="s">
        <v>4129</v>
      </c>
      <c r="Y2617" s="0" t="s">
        <v>3605</v>
      </c>
      <c r="Z2617" s="0" t="s">
        <v>98</v>
      </c>
      <c r="AA2617" s="0" t="s">
        <v>7962</v>
      </c>
      <c r="AB2617" s="0" t="s">
        <v>7963</v>
      </c>
      <c r="AC2617" s="0" t="s">
        <v>61</v>
      </c>
      <c r="AD2617" s="0" t="s">
        <v>19</v>
      </c>
      <c r="AE2617" s="0" t="s">
        <v>19</v>
      </c>
      <c r="AF2617" s="0" t="s">
        <v>7529</v>
      </c>
      <c r="AG2617" s="0" t="s">
        <v>7529</v>
      </c>
      <c r="AH2617" s="0" t="s">
        <v>22</v>
      </c>
      <c r="AI2617" s="0" t="s">
        <v>22</v>
      </c>
      <c r="AJ2617" s="0" t="s">
        <v>22</v>
      </c>
      <c r="AK2617" s="0" t="s">
        <v>22</v>
      </c>
    </row>
    <row customHeight="1" ht="11.25">
      <c r="A2618" s="0" t="s">
        <v>22</v>
      </c>
      <c r="B2618" s="0" t="s">
        <v>48</v>
      </c>
      <c r="C2618" s="0" t="s">
        <v>50</v>
      </c>
      <c r="D2618" s="0" t="s">
        <v>22</v>
      </c>
      <c r="E2618" s="0" t="s">
        <v>7964</v>
      </c>
      <c r="F2618" s="0" t="s">
        <v>1306</v>
      </c>
      <c r="G2618" s="0" t="s">
        <v>3552</v>
      </c>
      <c r="H2618" s="0" t="s">
        <v>3552</v>
      </c>
      <c r="I2618" s="0" t="s">
        <v>3553</v>
      </c>
      <c r="J2618" s="0" t="s">
        <v>6203</v>
      </c>
      <c r="K2618" s="0" t="s">
        <v>6204</v>
      </c>
      <c r="L2618" s="0" t="s">
        <v>6203</v>
      </c>
      <c r="M2618" s="0" t="s">
        <v>1261</v>
      </c>
      <c r="N2618" s="0" t="s">
        <v>98</v>
      </c>
      <c r="O2618" s="0" t="s">
        <v>3552</v>
      </c>
      <c r="P2618" s="0" t="s">
        <v>3552</v>
      </c>
      <c r="Q2618" s="0" t="s">
        <v>3553</v>
      </c>
      <c r="R2618" s="0" t="s">
        <v>6203</v>
      </c>
      <c r="S2618" s="0" t="s">
        <v>6204</v>
      </c>
      <c r="T2618" s="0" t="s">
        <v>3604</v>
      </c>
      <c r="U2618" s="0" t="s">
        <v>3605</v>
      </c>
      <c r="V2618" s="0" t="s">
        <v>3606</v>
      </c>
      <c r="W2618" s="0" t="s">
        <v>3607</v>
      </c>
      <c r="X2618" s="0" t="s">
        <v>3608</v>
      </c>
      <c r="Y2618" s="0" t="s">
        <v>3605</v>
      </c>
      <c r="Z2618" s="0" t="s">
        <v>7965</v>
      </c>
      <c r="AA2618" s="0" t="s">
        <v>7966</v>
      </c>
      <c r="AB2618" s="0" t="s">
        <v>7967</v>
      </c>
      <c r="AC2618" s="0" t="s">
        <v>61</v>
      </c>
      <c r="AD2618" s="0" t="s">
        <v>19</v>
      </c>
      <c r="AE2618" s="0" t="s">
        <v>61</v>
      </c>
      <c r="AF2618" s="0" t="s">
        <v>7968</v>
      </c>
      <c r="AG2618" s="0" t="s">
        <v>7968</v>
      </c>
      <c r="AH2618" s="0" t="s">
        <v>22</v>
      </c>
      <c r="AI2618" s="0" t="s">
        <v>22</v>
      </c>
      <c r="AJ2618" s="0" t="s">
        <v>3622</v>
      </c>
      <c r="AK2618" s="0" t="s">
        <v>3622</v>
      </c>
    </row>
    <row customHeight="1" ht="11.25">
      <c r="A2619" s="0" t="s">
        <v>22</v>
      </c>
      <c r="B2619" s="0" t="s">
        <v>48</v>
      </c>
      <c r="C2619" s="0" t="s">
        <v>50</v>
      </c>
      <c r="D2619" s="0" t="s">
        <v>22</v>
      </c>
      <c r="E2619" s="0" t="s">
        <v>7964</v>
      </c>
      <c r="F2619" s="0" t="s">
        <v>1306</v>
      </c>
      <c r="G2619" s="0" t="s">
        <v>175</v>
      </c>
      <c r="H2619" s="0" t="s">
        <v>175</v>
      </c>
      <c r="I2619" s="0" t="s">
        <v>176</v>
      </c>
      <c r="J2619" s="0" t="s">
        <v>6203</v>
      </c>
      <c r="K2619" s="0" t="s">
        <v>6208</v>
      </c>
      <c r="L2619" s="0" t="s">
        <v>6203</v>
      </c>
      <c r="M2619" s="0" t="s">
        <v>1261</v>
      </c>
      <c r="N2619" s="0" t="s">
        <v>98</v>
      </c>
      <c r="O2619" s="0" t="s">
        <v>175</v>
      </c>
      <c r="P2619" s="0" t="s">
        <v>175</v>
      </c>
      <c r="Q2619" s="0" t="s">
        <v>176</v>
      </c>
      <c r="R2619" s="0" t="s">
        <v>6203</v>
      </c>
      <c r="S2619" s="0" t="s">
        <v>6208</v>
      </c>
      <c r="T2619" s="0" t="s">
        <v>3604</v>
      </c>
      <c r="U2619" s="0" t="s">
        <v>3605</v>
      </c>
      <c r="V2619" s="0" t="s">
        <v>3606</v>
      </c>
      <c r="W2619" s="0" t="s">
        <v>3607</v>
      </c>
      <c r="X2619" s="0" t="s">
        <v>3608</v>
      </c>
      <c r="Y2619" s="0" t="s">
        <v>3605</v>
      </c>
      <c r="Z2619" s="0" t="s">
        <v>7965</v>
      </c>
      <c r="AA2619" s="0" t="s">
        <v>7966</v>
      </c>
      <c r="AB2619" s="0" t="s">
        <v>7967</v>
      </c>
      <c r="AC2619" s="0" t="s">
        <v>61</v>
      </c>
      <c r="AD2619" s="0" t="s">
        <v>19</v>
      </c>
      <c r="AE2619" s="0" t="s">
        <v>61</v>
      </c>
      <c r="AF2619" s="0" t="s">
        <v>7968</v>
      </c>
      <c r="AG2619" s="0" t="s">
        <v>7968</v>
      </c>
      <c r="AH2619" s="0" t="s">
        <v>22</v>
      </c>
      <c r="AI2619" s="0" t="s">
        <v>22</v>
      </c>
      <c r="AJ2619" s="0" t="s">
        <v>3622</v>
      </c>
      <c r="AK2619" s="0" t="s">
        <v>3622</v>
      </c>
    </row>
    <row customHeight="1" ht="11.25">
      <c r="A2620" s="0" t="s">
        <v>22</v>
      </c>
      <c r="B2620" s="0" t="s">
        <v>48</v>
      </c>
      <c r="C2620" s="0" t="s">
        <v>50</v>
      </c>
      <c r="D2620" s="0" t="s">
        <v>22</v>
      </c>
      <c r="E2620" s="0" t="s">
        <v>7969</v>
      </c>
      <c r="F2620" s="0" t="s">
        <v>1269</v>
      </c>
      <c r="G2620" s="0" t="s">
        <v>148</v>
      </c>
      <c r="H2620" s="0" t="s">
        <v>148</v>
      </c>
      <c r="I2620" s="0" t="s">
        <v>149</v>
      </c>
      <c r="J2620" s="0" t="s">
        <v>1446</v>
      </c>
      <c r="K2620" s="0" t="s">
        <v>1447</v>
      </c>
      <c r="L2620" s="0" t="s">
        <v>7970</v>
      </c>
      <c r="M2620" s="0" t="s">
        <v>7971</v>
      </c>
      <c r="N2620" s="0" t="s">
        <v>98</v>
      </c>
      <c r="O2620" s="0" t="s">
        <v>148</v>
      </c>
      <c r="P2620" s="0" t="s">
        <v>148</v>
      </c>
      <c r="Q2620" s="0" t="s">
        <v>149</v>
      </c>
      <c r="R2620" s="0" t="s">
        <v>1446</v>
      </c>
      <c r="S2620" s="0" t="s">
        <v>1447</v>
      </c>
      <c r="T2620" s="0" t="s">
        <v>3604</v>
      </c>
      <c r="U2620" s="0" t="s">
        <v>3605</v>
      </c>
      <c r="V2620" s="0" t="s">
        <v>7972</v>
      </c>
      <c r="W2620" s="0" t="s">
        <v>3607</v>
      </c>
      <c r="X2620" s="0" t="s">
        <v>3608</v>
      </c>
      <c r="Y2620" s="0" t="s">
        <v>3605</v>
      </c>
      <c r="Z2620" s="0" t="s">
        <v>7973</v>
      </c>
      <c r="AA2620" s="0" t="s">
        <v>4098</v>
      </c>
      <c r="AB2620" s="0" t="s">
        <v>7974</v>
      </c>
      <c r="AC2620" s="0" t="s">
        <v>61</v>
      </c>
      <c r="AD2620" s="0" t="s">
        <v>19</v>
      </c>
      <c r="AE2620" s="0" t="s">
        <v>19</v>
      </c>
      <c r="AF2620" s="0" t="s">
        <v>7915</v>
      </c>
      <c r="AG2620" s="0" t="s">
        <v>7915</v>
      </c>
      <c r="AH2620" s="0" t="s">
        <v>22</v>
      </c>
      <c r="AI2620" s="0" t="s">
        <v>22</v>
      </c>
      <c r="AJ2620" s="0" t="s">
        <v>22</v>
      </c>
      <c r="AK2620" s="0" t="s">
        <v>22</v>
      </c>
    </row>
    <row customHeight="1" ht="11.25">
      <c r="A2621" s="0" t="s">
        <v>22</v>
      </c>
      <c r="B2621" s="0" t="s">
        <v>48</v>
      </c>
      <c r="C2621" s="0" t="s">
        <v>50</v>
      </c>
      <c r="D2621" s="0" t="s">
        <v>22</v>
      </c>
      <c r="E2621" s="0" t="s">
        <v>7969</v>
      </c>
      <c r="F2621" s="0" t="s">
        <v>1269</v>
      </c>
      <c r="G2621" s="0" t="s">
        <v>148</v>
      </c>
      <c r="H2621" s="0" t="s">
        <v>148</v>
      </c>
      <c r="I2621" s="0" t="s">
        <v>149</v>
      </c>
      <c r="J2621" s="0" t="s">
        <v>1446</v>
      </c>
      <c r="K2621" s="0" t="s">
        <v>1447</v>
      </c>
      <c r="L2621" s="0" t="s">
        <v>7970</v>
      </c>
      <c r="M2621" s="0" t="s">
        <v>7971</v>
      </c>
      <c r="N2621" s="0" t="s">
        <v>98</v>
      </c>
      <c r="O2621" s="0" t="s">
        <v>148</v>
      </c>
      <c r="P2621" s="0" t="s">
        <v>148</v>
      </c>
      <c r="Q2621" s="0" t="s">
        <v>149</v>
      </c>
      <c r="R2621" s="0" t="s">
        <v>1446</v>
      </c>
      <c r="S2621" s="0" t="s">
        <v>1447</v>
      </c>
      <c r="T2621" s="0" t="s">
        <v>3604</v>
      </c>
      <c r="U2621" s="0" t="s">
        <v>3605</v>
      </c>
      <c r="V2621" s="0" t="s">
        <v>7972</v>
      </c>
      <c r="W2621" s="0" t="s">
        <v>3607</v>
      </c>
      <c r="X2621" s="0" t="s">
        <v>3608</v>
      </c>
      <c r="Y2621" s="0" t="s">
        <v>3605</v>
      </c>
      <c r="Z2621" s="0" t="s">
        <v>7973</v>
      </c>
      <c r="AA2621" s="0" t="s">
        <v>4098</v>
      </c>
      <c r="AB2621" s="0" t="s">
        <v>7974</v>
      </c>
      <c r="AC2621" s="0" t="s">
        <v>61</v>
      </c>
      <c r="AD2621" s="0" t="s">
        <v>19</v>
      </c>
      <c r="AE2621" s="0" t="s">
        <v>19</v>
      </c>
      <c r="AF2621" s="0" t="s">
        <v>7915</v>
      </c>
      <c r="AG2621" s="0" t="s">
        <v>7915</v>
      </c>
      <c r="AH2621" s="0" t="s">
        <v>22</v>
      </c>
      <c r="AI2621" s="0" t="s">
        <v>22</v>
      </c>
      <c r="AJ2621" s="0" t="s">
        <v>22</v>
      </c>
      <c r="AK2621" s="0" t="s">
        <v>22</v>
      </c>
    </row>
    <row customHeight="1" ht="11.25">
      <c r="A2622" s="0" t="s">
        <v>22</v>
      </c>
      <c r="B2622" s="0" t="s">
        <v>48</v>
      </c>
      <c r="C2622" s="0" t="s">
        <v>50</v>
      </c>
      <c r="D2622" s="0" t="s">
        <v>22</v>
      </c>
      <c r="E2622" s="0" t="s">
        <v>7975</v>
      </c>
      <c r="F2622" s="0" t="s">
        <v>1269</v>
      </c>
      <c r="G2622" s="0" t="s">
        <v>1348</v>
      </c>
      <c r="H2622" s="0" t="s">
        <v>1348</v>
      </c>
      <c r="I2622" s="0" t="s">
        <v>1349</v>
      </c>
      <c r="J2622" s="0" t="s">
        <v>3601</v>
      </c>
      <c r="K2622" s="0" t="s">
        <v>3602</v>
      </c>
      <c r="L2622" s="0" t="s">
        <v>3603</v>
      </c>
      <c r="M2622" s="0" t="s">
        <v>1261</v>
      </c>
      <c r="N2622" s="0" t="s">
        <v>98</v>
      </c>
      <c r="O2622" s="0" t="s">
        <v>1348</v>
      </c>
      <c r="P2622" s="0" t="s">
        <v>1348</v>
      </c>
      <c r="Q2622" s="0" t="s">
        <v>1349</v>
      </c>
      <c r="R2622" s="0" t="s">
        <v>3601</v>
      </c>
      <c r="S2622" s="0" t="s">
        <v>3602</v>
      </c>
      <c r="T2622" s="0" t="s">
        <v>3604</v>
      </c>
      <c r="U2622" s="0" t="s">
        <v>3605</v>
      </c>
      <c r="V2622" s="0" t="s">
        <v>3606</v>
      </c>
      <c r="W2622" s="0" t="s">
        <v>3607</v>
      </c>
      <c r="X2622" s="0" t="s">
        <v>3608</v>
      </c>
      <c r="Y2622" s="0" t="s">
        <v>3605</v>
      </c>
      <c r="Z2622" s="0" t="s">
        <v>7976</v>
      </c>
      <c r="AA2622" s="0" t="s">
        <v>3610</v>
      </c>
      <c r="AB2622" s="0" t="s">
        <v>7977</v>
      </c>
      <c r="AC2622" s="0" t="s">
        <v>61</v>
      </c>
      <c r="AD2622" s="0" t="s">
        <v>19</v>
      </c>
      <c r="AE2622" s="0" t="s">
        <v>19</v>
      </c>
      <c r="AF2622" s="0" t="s">
        <v>5229</v>
      </c>
      <c r="AG2622" s="0" t="s">
        <v>5229</v>
      </c>
      <c r="AH2622" s="0" t="s">
        <v>22</v>
      </c>
      <c r="AI2622" s="0" t="s">
        <v>22</v>
      </c>
      <c r="AJ2622" s="0" t="s">
        <v>22</v>
      </c>
      <c r="AK2622" s="0" t="s">
        <v>22</v>
      </c>
    </row>
    <row customHeight="1" ht="11.25">
      <c r="A2623" s="0" t="s">
        <v>22</v>
      </c>
      <c r="B2623" s="0" t="s">
        <v>48</v>
      </c>
      <c r="C2623" s="0" t="s">
        <v>50</v>
      </c>
      <c r="D2623" s="0" t="s">
        <v>22</v>
      </c>
      <c r="E2623" s="0" t="s">
        <v>7975</v>
      </c>
      <c r="F2623" s="0" t="s">
        <v>1269</v>
      </c>
      <c r="G2623" s="0" t="s">
        <v>139</v>
      </c>
      <c r="H2623" s="0" t="s">
        <v>139</v>
      </c>
      <c r="I2623" s="0" t="s">
        <v>140</v>
      </c>
      <c r="J2623" s="0" t="s">
        <v>3601</v>
      </c>
      <c r="K2623" s="0" t="s">
        <v>3614</v>
      </c>
      <c r="L2623" s="0" t="s">
        <v>3603</v>
      </c>
      <c r="M2623" s="0" t="s">
        <v>1261</v>
      </c>
      <c r="N2623" s="0" t="s">
        <v>98</v>
      </c>
      <c r="O2623" s="0" t="s">
        <v>139</v>
      </c>
      <c r="P2623" s="0" t="s">
        <v>139</v>
      </c>
      <c r="Q2623" s="0" t="s">
        <v>140</v>
      </c>
      <c r="R2623" s="0" t="s">
        <v>3601</v>
      </c>
      <c r="S2623" s="0" t="s">
        <v>3614</v>
      </c>
      <c r="T2623" s="0" t="s">
        <v>3604</v>
      </c>
      <c r="U2623" s="0" t="s">
        <v>3605</v>
      </c>
      <c r="V2623" s="0" t="s">
        <v>3606</v>
      </c>
      <c r="W2623" s="0" t="s">
        <v>3607</v>
      </c>
      <c r="X2623" s="0" t="s">
        <v>3608</v>
      </c>
      <c r="Y2623" s="0" t="s">
        <v>3605</v>
      </c>
      <c r="Z2623" s="0" t="s">
        <v>7976</v>
      </c>
      <c r="AA2623" s="0" t="s">
        <v>3610</v>
      </c>
      <c r="AB2623" s="0" t="s">
        <v>7977</v>
      </c>
      <c r="AC2623" s="0" t="s">
        <v>61</v>
      </c>
      <c r="AD2623" s="0" t="s">
        <v>19</v>
      </c>
      <c r="AE2623" s="0" t="s">
        <v>19</v>
      </c>
      <c r="AF2623" s="0" t="s">
        <v>5229</v>
      </c>
      <c r="AG2623" s="0" t="s">
        <v>5229</v>
      </c>
      <c r="AH2623" s="0" t="s">
        <v>22</v>
      </c>
      <c r="AI2623" s="0" t="s">
        <v>22</v>
      </c>
      <c r="AJ2623" s="0" t="s">
        <v>22</v>
      </c>
      <c r="AK2623" s="0" t="s">
        <v>22</v>
      </c>
    </row>
    <row customHeight="1" ht="11.25">
      <c r="A2624" s="0" t="s">
        <v>22</v>
      </c>
      <c r="B2624" s="0" t="s">
        <v>48</v>
      </c>
      <c r="C2624" s="0" t="s">
        <v>50</v>
      </c>
      <c r="D2624" s="0" t="s">
        <v>22</v>
      </c>
      <c r="E2624" s="0" t="s">
        <v>1347</v>
      </c>
      <c r="F2624" s="0" t="s">
        <v>1269</v>
      </c>
      <c r="G2624" s="0" t="s">
        <v>1348</v>
      </c>
      <c r="H2624" s="0" t="s">
        <v>1348</v>
      </c>
      <c r="I2624" s="0" t="s">
        <v>1349</v>
      </c>
      <c r="J2624" s="0" t="s">
        <v>1350</v>
      </c>
      <c r="K2624" s="0" t="s">
        <v>1351</v>
      </c>
      <c r="L2624" s="0" t="s">
        <v>1352</v>
      </c>
      <c r="M2624" s="0" t="s">
        <v>91</v>
      </c>
      <c r="N2624" s="0" t="s">
        <v>98</v>
      </c>
      <c r="O2624" s="0" t="s">
        <v>1348</v>
      </c>
      <c r="P2624" s="0" t="s">
        <v>1348</v>
      </c>
      <c r="Q2624" s="0" t="s">
        <v>1349</v>
      </c>
      <c r="R2624" s="0" t="s">
        <v>1350</v>
      </c>
      <c r="S2624" s="0" t="s">
        <v>1351</v>
      </c>
      <c r="T2624" s="0" t="s">
        <v>3604</v>
      </c>
      <c r="U2624" s="0" t="s">
        <v>3605</v>
      </c>
      <c r="V2624" s="0" t="s">
        <v>3606</v>
      </c>
      <c r="W2624" s="0" t="s">
        <v>3607</v>
      </c>
      <c r="X2624" s="0" t="s">
        <v>3608</v>
      </c>
      <c r="Y2624" s="0" t="s">
        <v>3605</v>
      </c>
      <c r="Z2624" s="0" t="s">
        <v>7978</v>
      </c>
      <c r="AA2624" s="0" t="s">
        <v>7979</v>
      </c>
      <c r="AB2624" s="0" t="s">
        <v>7980</v>
      </c>
      <c r="AC2624" s="0" t="s">
        <v>61</v>
      </c>
      <c r="AD2624" s="0" t="s">
        <v>19</v>
      </c>
      <c r="AE2624" s="0" t="s">
        <v>19</v>
      </c>
      <c r="AF2624" s="0" t="s">
        <v>7981</v>
      </c>
      <c r="AG2624" s="0" t="s">
        <v>7982</v>
      </c>
      <c r="AH2624" s="0" t="s">
        <v>22</v>
      </c>
      <c r="AI2624" s="0" t="s">
        <v>22</v>
      </c>
      <c r="AJ2624" s="0" t="s">
        <v>22</v>
      </c>
      <c r="AK2624" s="0" t="s">
        <v>22</v>
      </c>
    </row>
    <row customHeight="1" ht="11.25">
      <c r="A2625" s="0" t="s">
        <v>22</v>
      </c>
      <c r="B2625" s="0" t="s">
        <v>48</v>
      </c>
      <c r="C2625" s="0" t="s">
        <v>50</v>
      </c>
      <c r="D2625" s="0" t="s">
        <v>22</v>
      </c>
      <c r="E2625" s="0" t="s">
        <v>1347</v>
      </c>
      <c r="F2625" s="0" t="s">
        <v>1269</v>
      </c>
      <c r="G2625" s="0" t="s">
        <v>1348</v>
      </c>
      <c r="H2625" s="0" t="s">
        <v>1348</v>
      </c>
      <c r="I2625" s="0" t="s">
        <v>1349</v>
      </c>
      <c r="J2625" s="0" t="s">
        <v>1350</v>
      </c>
      <c r="K2625" s="0" t="s">
        <v>1351</v>
      </c>
      <c r="L2625" s="0" t="s">
        <v>1352</v>
      </c>
      <c r="M2625" s="0" t="s">
        <v>91</v>
      </c>
      <c r="N2625" s="0" t="s">
        <v>89</v>
      </c>
      <c r="O2625" s="0" t="s">
        <v>1348</v>
      </c>
      <c r="P2625" s="0" t="s">
        <v>1348</v>
      </c>
      <c r="Q2625" s="0" t="s">
        <v>1349</v>
      </c>
      <c r="R2625" s="0" t="s">
        <v>3637</v>
      </c>
      <c r="S2625" s="0" t="s">
        <v>3638</v>
      </c>
      <c r="T2625" s="0" t="s">
        <v>3604</v>
      </c>
      <c r="U2625" s="0" t="s">
        <v>3605</v>
      </c>
      <c r="V2625" s="0" t="s">
        <v>3606</v>
      </c>
      <c r="W2625" s="0" t="s">
        <v>3607</v>
      </c>
      <c r="X2625" s="0" t="s">
        <v>3608</v>
      </c>
      <c r="Y2625" s="0" t="s">
        <v>3605</v>
      </c>
      <c r="Z2625" s="0" t="s">
        <v>7978</v>
      </c>
      <c r="AA2625" s="0" t="s">
        <v>7979</v>
      </c>
      <c r="AB2625" s="0" t="s">
        <v>7980</v>
      </c>
      <c r="AC2625" s="0" t="s">
        <v>61</v>
      </c>
      <c r="AD2625" s="0" t="s">
        <v>19</v>
      </c>
      <c r="AE2625" s="0" t="s">
        <v>19</v>
      </c>
      <c r="AF2625" s="0" t="s">
        <v>7981</v>
      </c>
      <c r="AG2625" s="0" t="s">
        <v>7982</v>
      </c>
      <c r="AH2625" s="0" t="s">
        <v>22</v>
      </c>
      <c r="AI2625" s="0" t="s">
        <v>22</v>
      </c>
      <c r="AJ2625" s="0" t="s">
        <v>22</v>
      </c>
      <c r="AK2625" s="0" t="s">
        <v>22</v>
      </c>
    </row>
    <row customHeight="1" ht="11.25">
      <c r="A2626" s="0" t="s">
        <v>22</v>
      </c>
      <c r="B2626" s="0" t="s">
        <v>48</v>
      </c>
      <c r="C2626" s="0" t="s">
        <v>50</v>
      </c>
      <c r="D2626" s="0" t="s">
        <v>22</v>
      </c>
      <c r="E2626" s="0" t="s">
        <v>1347</v>
      </c>
      <c r="F2626" s="0" t="s">
        <v>1269</v>
      </c>
      <c r="G2626" s="0" t="s">
        <v>1348</v>
      </c>
      <c r="H2626" s="0" t="s">
        <v>1348</v>
      </c>
      <c r="I2626" s="0" t="s">
        <v>1349</v>
      </c>
      <c r="J2626" s="0" t="s">
        <v>1350</v>
      </c>
      <c r="K2626" s="0" t="s">
        <v>1351</v>
      </c>
      <c r="L2626" s="0" t="s">
        <v>1352</v>
      </c>
      <c r="M2626" s="0" t="s">
        <v>91</v>
      </c>
      <c r="N2626" s="0" t="s">
        <v>90</v>
      </c>
      <c r="O2626" s="0" t="s">
        <v>1348</v>
      </c>
      <c r="P2626" s="0" t="s">
        <v>1348</v>
      </c>
      <c r="Q2626" s="0" t="s">
        <v>1349</v>
      </c>
      <c r="R2626" s="0" t="s">
        <v>3616</v>
      </c>
      <c r="S2626" s="0" t="s">
        <v>3617</v>
      </c>
      <c r="T2626" s="0" t="s">
        <v>3604</v>
      </c>
      <c r="U2626" s="0" t="s">
        <v>3605</v>
      </c>
      <c r="V2626" s="0" t="s">
        <v>3606</v>
      </c>
      <c r="W2626" s="0" t="s">
        <v>3607</v>
      </c>
      <c r="X2626" s="0" t="s">
        <v>3608</v>
      </c>
      <c r="Y2626" s="0" t="s">
        <v>3605</v>
      </c>
      <c r="Z2626" s="0" t="s">
        <v>7978</v>
      </c>
      <c r="AA2626" s="0" t="s">
        <v>7979</v>
      </c>
      <c r="AB2626" s="0" t="s">
        <v>7980</v>
      </c>
      <c r="AC2626" s="0" t="s">
        <v>61</v>
      </c>
      <c r="AD2626" s="0" t="s">
        <v>19</v>
      </c>
      <c r="AE2626" s="0" t="s">
        <v>19</v>
      </c>
      <c r="AF2626" s="0" t="s">
        <v>7981</v>
      </c>
      <c r="AG2626" s="0" t="s">
        <v>7982</v>
      </c>
      <c r="AH2626" s="0" t="s">
        <v>22</v>
      </c>
      <c r="AI2626" s="0" t="s">
        <v>22</v>
      </c>
      <c r="AJ2626" s="0" t="s">
        <v>22</v>
      </c>
      <c r="AK2626" s="0" t="s">
        <v>22</v>
      </c>
    </row>
    <row customHeight="1" ht="11.25">
      <c r="A2627" s="0" t="s">
        <v>22</v>
      </c>
      <c r="B2627" s="0" t="s">
        <v>48</v>
      </c>
      <c r="C2627" s="0" t="s">
        <v>50</v>
      </c>
      <c r="D2627" s="0" t="s">
        <v>22</v>
      </c>
      <c r="E2627" s="0" t="s">
        <v>1347</v>
      </c>
      <c r="F2627" s="0" t="s">
        <v>1269</v>
      </c>
      <c r="G2627" s="0" t="s">
        <v>1348</v>
      </c>
      <c r="H2627" s="0" t="s">
        <v>1348</v>
      </c>
      <c r="I2627" s="0" t="s">
        <v>1349</v>
      </c>
      <c r="J2627" s="0" t="s">
        <v>1350</v>
      </c>
      <c r="K2627" s="0" t="s">
        <v>1351</v>
      </c>
      <c r="L2627" s="0" t="s">
        <v>1352</v>
      </c>
      <c r="M2627" s="0" t="s">
        <v>91</v>
      </c>
      <c r="N2627" s="0" t="s">
        <v>109</v>
      </c>
      <c r="O2627" s="0" t="s">
        <v>1348</v>
      </c>
      <c r="P2627" s="0" t="s">
        <v>1348</v>
      </c>
      <c r="Q2627" s="0" t="s">
        <v>1349</v>
      </c>
      <c r="R2627" s="0" t="s">
        <v>3683</v>
      </c>
      <c r="S2627" s="0" t="s">
        <v>3684</v>
      </c>
      <c r="T2627" s="0" t="s">
        <v>3604</v>
      </c>
      <c r="U2627" s="0" t="s">
        <v>3605</v>
      </c>
      <c r="V2627" s="0" t="s">
        <v>3606</v>
      </c>
      <c r="W2627" s="0" t="s">
        <v>3607</v>
      </c>
      <c r="X2627" s="0" t="s">
        <v>3608</v>
      </c>
      <c r="Y2627" s="0" t="s">
        <v>3605</v>
      </c>
      <c r="Z2627" s="0" t="s">
        <v>7978</v>
      </c>
      <c r="AA2627" s="0" t="s">
        <v>7979</v>
      </c>
      <c r="AB2627" s="0" t="s">
        <v>7980</v>
      </c>
      <c r="AC2627" s="0" t="s">
        <v>61</v>
      </c>
      <c r="AD2627" s="0" t="s">
        <v>19</v>
      </c>
      <c r="AE2627" s="0" t="s">
        <v>19</v>
      </c>
      <c r="AF2627" s="0" t="s">
        <v>7981</v>
      </c>
      <c r="AG2627" s="0" t="s">
        <v>7982</v>
      </c>
      <c r="AH2627" s="0" t="s">
        <v>22</v>
      </c>
      <c r="AI2627" s="0" t="s">
        <v>22</v>
      </c>
      <c r="AJ2627" s="0" t="s">
        <v>22</v>
      </c>
      <c r="AK2627" s="0" t="s">
        <v>22</v>
      </c>
    </row>
    <row customHeight="1" ht="11.25">
      <c r="A2628" s="0" t="s">
        <v>22</v>
      </c>
      <c r="B2628" s="0" t="s">
        <v>48</v>
      </c>
      <c r="C2628" s="0" t="s">
        <v>50</v>
      </c>
      <c r="D2628" s="0" t="s">
        <v>22</v>
      </c>
      <c r="E2628" s="0" t="s">
        <v>1347</v>
      </c>
      <c r="F2628" s="0" t="s">
        <v>1269</v>
      </c>
      <c r="G2628" s="0" t="s">
        <v>1348</v>
      </c>
      <c r="H2628" s="0" t="s">
        <v>1348</v>
      </c>
      <c r="I2628" s="0" t="s">
        <v>1349</v>
      </c>
      <c r="J2628" s="0" t="s">
        <v>1350</v>
      </c>
      <c r="K2628" s="0" t="s">
        <v>1351</v>
      </c>
      <c r="L2628" s="0" t="s">
        <v>1352</v>
      </c>
      <c r="M2628" s="0" t="s">
        <v>91</v>
      </c>
      <c r="N2628" s="0" t="s">
        <v>101</v>
      </c>
      <c r="O2628" s="0" t="s">
        <v>1348</v>
      </c>
      <c r="P2628" s="0" t="s">
        <v>1348</v>
      </c>
      <c r="Q2628" s="0" t="s">
        <v>1349</v>
      </c>
      <c r="R2628" s="0" t="s">
        <v>3654</v>
      </c>
      <c r="S2628" s="0" t="s">
        <v>3655</v>
      </c>
      <c r="T2628" s="0" t="s">
        <v>3604</v>
      </c>
      <c r="U2628" s="0" t="s">
        <v>3605</v>
      </c>
      <c r="V2628" s="0" t="s">
        <v>3606</v>
      </c>
      <c r="W2628" s="0" t="s">
        <v>3607</v>
      </c>
      <c r="X2628" s="0" t="s">
        <v>3608</v>
      </c>
      <c r="Y2628" s="0" t="s">
        <v>3605</v>
      </c>
      <c r="Z2628" s="0" t="s">
        <v>7978</v>
      </c>
      <c r="AA2628" s="0" t="s">
        <v>7979</v>
      </c>
      <c r="AB2628" s="0" t="s">
        <v>7980</v>
      </c>
      <c r="AC2628" s="0" t="s">
        <v>61</v>
      </c>
      <c r="AD2628" s="0" t="s">
        <v>19</v>
      </c>
      <c r="AE2628" s="0" t="s">
        <v>19</v>
      </c>
      <c r="AF2628" s="0" t="s">
        <v>7981</v>
      </c>
      <c r="AG2628" s="0" t="s">
        <v>7982</v>
      </c>
      <c r="AH2628" s="0" t="s">
        <v>22</v>
      </c>
      <c r="AI2628" s="0" t="s">
        <v>22</v>
      </c>
      <c r="AJ2628" s="0" t="s">
        <v>22</v>
      </c>
      <c r="AK2628" s="0" t="s">
        <v>22</v>
      </c>
    </row>
    <row customHeight="1" ht="11.25">
      <c r="A2629" s="0" t="s">
        <v>22</v>
      </c>
      <c r="B2629" s="0" t="s">
        <v>48</v>
      </c>
      <c r="C2629" s="0" t="s">
        <v>50</v>
      </c>
      <c r="D2629" s="0" t="s">
        <v>22</v>
      </c>
      <c r="E2629" s="0" t="s">
        <v>1347</v>
      </c>
      <c r="F2629" s="0" t="s">
        <v>1269</v>
      </c>
      <c r="G2629" s="0" t="s">
        <v>1348</v>
      </c>
      <c r="H2629" s="0" t="s">
        <v>1348</v>
      </c>
      <c r="I2629" s="0" t="s">
        <v>1349</v>
      </c>
      <c r="J2629" s="0" t="s">
        <v>1350</v>
      </c>
      <c r="K2629" s="0" t="s">
        <v>1351</v>
      </c>
      <c r="L2629" s="0" t="s">
        <v>1352</v>
      </c>
      <c r="M2629" s="0" t="s">
        <v>91</v>
      </c>
      <c r="N2629" s="0" t="s">
        <v>91</v>
      </c>
      <c r="O2629" s="0" t="s">
        <v>1348</v>
      </c>
      <c r="P2629" s="0" t="s">
        <v>1348</v>
      </c>
      <c r="Q2629" s="0" t="s">
        <v>1349</v>
      </c>
      <c r="R2629" s="0" t="s">
        <v>3685</v>
      </c>
      <c r="S2629" s="0" t="s">
        <v>3686</v>
      </c>
      <c r="T2629" s="0" t="s">
        <v>3604</v>
      </c>
      <c r="U2629" s="0" t="s">
        <v>3605</v>
      </c>
      <c r="V2629" s="0" t="s">
        <v>3606</v>
      </c>
      <c r="W2629" s="0" t="s">
        <v>3607</v>
      </c>
      <c r="X2629" s="0" t="s">
        <v>3608</v>
      </c>
      <c r="Y2629" s="0" t="s">
        <v>3605</v>
      </c>
      <c r="Z2629" s="0" t="s">
        <v>7978</v>
      </c>
      <c r="AA2629" s="0" t="s">
        <v>7979</v>
      </c>
      <c r="AB2629" s="0" t="s">
        <v>7980</v>
      </c>
      <c r="AC2629" s="0" t="s">
        <v>61</v>
      </c>
      <c r="AD2629" s="0" t="s">
        <v>19</v>
      </c>
      <c r="AE2629" s="0" t="s">
        <v>19</v>
      </c>
      <c r="AF2629" s="0" t="s">
        <v>7981</v>
      </c>
      <c r="AG2629" s="0" t="s">
        <v>7982</v>
      </c>
      <c r="AH2629" s="0" t="s">
        <v>22</v>
      </c>
      <c r="AI2629" s="0" t="s">
        <v>22</v>
      </c>
      <c r="AJ2629" s="0" t="s">
        <v>22</v>
      </c>
      <c r="AK2629" s="0" t="s">
        <v>22</v>
      </c>
    </row>
    <row customHeight="1" ht="11.25">
      <c r="A2630" s="0" t="s">
        <v>22</v>
      </c>
      <c r="B2630" s="0" t="s">
        <v>48</v>
      </c>
      <c r="C2630" s="0" t="s">
        <v>50</v>
      </c>
      <c r="D2630" s="0" t="s">
        <v>22</v>
      </c>
      <c r="E2630" s="0" t="s">
        <v>1347</v>
      </c>
      <c r="F2630" s="0" t="s">
        <v>1269</v>
      </c>
      <c r="G2630" s="0" t="s">
        <v>139</v>
      </c>
      <c r="H2630" s="0" t="s">
        <v>139</v>
      </c>
      <c r="I2630" s="0" t="s">
        <v>140</v>
      </c>
      <c r="J2630" s="0" t="s">
        <v>1350</v>
      </c>
      <c r="K2630" s="0" t="s">
        <v>3689</v>
      </c>
      <c r="L2630" s="0" t="s">
        <v>1352</v>
      </c>
      <c r="M2630" s="0" t="s">
        <v>91</v>
      </c>
      <c r="N2630" s="0" t="s">
        <v>98</v>
      </c>
      <c r="O2630" s="0" t="s">
        <v>139</v>
      </c>
      <c r="P2630" s="0" t="s">
        <v>139</v>
      </c>
      <c r="Q2630" s="0" t="s">
        <v>140</v>
      </c>
      <c r="R2630" s="0" t="s">
        <v>1350</v>
      </c>
      <c r="S2630" s="0" t="s">
        <v>3689</v>
      </c>
      <c r="T2630" s="0" t="s">
        <v>3604</v>
      </c>
      <c r="U2630" s="0" t="s">
        <v>3605</v>
      </c>
      <c r="V2630" s="0" t="s">
        <v>3606</v>
      </c>
      <c r="W2630" s="0" t="s">
        <v>3607</v>
      </c>
      <c r="X2630" s="0" t="s">
        <v>3608</v>
      </c>
      <c r="Y2630" s="0" t="s">
        <v>3605</v>
      </c>
      <c r="Z2630" s="0" t="s">
        <v>7978</v>
      </c>
      <c r="AA2630" s="0" t="s">
        <v>7979</v>
      </c>
      <c r="AB2630" s="0" t="s">
        <v>7980</v>
      </c>
      <c r="AC2630" s="0" t="s">
        <v>61</v>
      </c>
      <c r="AD2630" s="0" t="s">
        <v>19</v>
      </c>
      <c r="AE2630" s="0" t="s">
        <v>19</v>
      </c>
      <c r="AF2630" s="0" t="s">
        <v>7981</v>
      </c>
      <c r="AG2630" s="0" t="s">
        <v>7982</v>
      </c>
      <c r="AH2630" s="0" t="s">
        <v>22</v>
      </c>
      <c r="AI2630" s="0" t="s">
        <v>22</v>
      </c>
      <c r="AJ2630" s="0" t="s">
        <v>22</v>
      </c>
      <c r="AK2630" s="0" t="s">
        <v>22</v>
      </c>
    </row>
    <row customHeight="1" ht="11.25">
      <c r="A2631" s="0" t="s">
        <v>22</v>
      </c>
      <c r="B2631" s="0" t="s">
        <v>48</v>
      </c>
      <c r="C2631" s="0" t="s">
        <v>50</v>
      </c>
      <c r="D2631" s="0" t="s">
        <v>22</v>
      </c>
      <c r="E2631" s="0" t="s">
        <v>1347</v>
      </c>
      <c r="F2631" s="0" t="s">
        <v>1269</v>
      </c>
      <c r="G2631" s="0" t="s">
        <v>139</v>
      </c>
      <c r="H2631" s="0" t="s">
        <v>139</v>
      </c>
      <c r="I2631" s="0" t="s">
        <v>140</v>
      </c>
      <c r="J2631" s="0" t="s">
        <v>1350</v>
      </c>
      <c r="K2631" s="0" t="s">
        <v>3689</v>
      </c>
      <c r="L2631" s="0" t="s">
        <v>1352</v>
      </c>
      <c r="M2631" s="0" t="s">
        <v>91</v>
      </c>
      <c r="N2631" s="0" t="s">
        <v>89</v>
      </c>
      <c r="O2631" s="0" t="s">
        <v>139</v>
      </c>
      <c r="P2631" s="0" t="s">
        <v>139</v>
      </c>
      <c r="Q2631" s="0" t="s">
        <v>140</v>
      </c>
      <c r="R2631" s="0" t="s">
        <v>3637</v>
      </c>
      <c r="S2631" s="0" t="s">
        <v>3643</v>
      </c>
      <c r="T2631" s="0" t="s">
        <v>3604</v>
      </c>
      <c r="U2631" s="0" t="s">
        <v>3605</v>
      </c>
      <c r="V2631" s="0" t="s">
        <v>3606</v>
      </c>
      <c r="W2631" s="0" t="s">
        <v>3607</v>
      </c>
      <c r="X2631" s="0" t="s">
        <v>3608</v>
      </c>
      <c r="Y2631" s="0" t="s">
        <v>3605</v>
      </c>
      <c r="Z2631" s="0" t="s">
        <v>7978</v>
      </c>
      <c r="AA2631" s="0" t="s">
        <v>7979</v>
      </c>
      <c r="AB2631" s="0" t="s">
        <v>7980</v>
      </c>
      <c r="AC2631" s="0" t="s">
        <v>61</v>
      </c>
      <c r="AD2631" s="0" t="s">
        <v>19</v>
      </c>
      <c r="AE2631" s="0" t="s">
        <v>19</v>
      </c>
      <c r="AF2631" s="0" t="s">
        <v>7981</v>
      </c>
      <c r="AG2631" s="0" t="s">
        <v>7982</v>
      </c>
      <c r="AH2631" s="0" t="s">
        <v>22</v>
      </c>
      <c r="AI2631" s="0" t="s">
        <v>22</v>
      </c>
      <c r="AJ2631" s="0" t="s">
        <v>22</v>
      </c>
      <c r="AK2631" s="0" t="s">
        <v>22</v>
      </c>
    </row>
    <row customHeight="1" ht="11.25">
      <c r="A2632" s="0" t="s">
        <v>22</v>
      </c>
      <c r="B2632" s="0" t="s">
        <v>48</v>
      </c>
      <c r="C2632" s="0" t="s">
        <v>50</v>
      </c>
      <c r="D2632" s="0" t="s">
        <v>22</v>
      </c>
      <c r="E2632" s="0" t="s">
        <v>1347</v>
      </c>
      <c r="F2632" s="0" t="s">
        <v>1269</v>
      </c>
      <c r="G2632" s="0" t="s">
        <v>139</v>
      </c>
      <c r="H2632" s="0" t="s">
        <v>139</v>
      </c>
      <c r="I2632" s="0" t="s">
        <v>140</v>
      </c>
      <c r="J2632" s="0" t="s">
        <v>1350</v>
      </c>
      <c r="K2632" s="0" t="s">
        <v>3689</v>
      </c>
      <c r="L2632" s="0" t="s">
        <v>1352</v>
      </c>
      <c r="M2632" s="0" t="s">
        <v>91</v>
      </c>
      <c r="N2632" s="0" t="s">
        <v>90</v>
      </c>
      <c r="O2632" s="0" t="s">
        <v>139</v>
      </c>
      <c r="P2632" s="0" t="s">
        <v>139</v>
      </c>
      <c r="Q2632" s="0" t="s">
        <v>140</v>
      </c>
      <c r="R2632" s="0" t="s">
        <v>3616</v>
      </c>
      <c r="S2632" s="0" t="s">
        <v>3623</v>
      </c>
      <c r="T2632" s="0" t="s">
        <v>3604</v>
      </c>
      <c r="U2632" s="0" t="s">
        <v>3605</v>
      </c>
      <c r="V2632" s="0" t="s">
        <v>3606</v>
      </c>
      <c r="W2632" s="0" t="s">
        <v>3607</v>
      </c>
      <c r="X2632" s="0" t="s">
        <v>3608</v>
      </c>
      <c r="Y2632" s="0" t="s">
        <v>3605</v>
      </c>
      <c r="Z2632" s="0" t="s">
        <v>7978</v>
      </c>
      <c r="AA2632" s="0" t="s">
        <v>7979</v>
      </c>
      <c r="AB2632" s="0" t="s">
        <v>7980</v>
      </c>
      <c r="AC2632" s="0" t="s">
        <v>61</v>
      </c>
      <c r="AD2632" s="0" t="s">
        <v>19</v>
      </c>
      <c r="AE2632" s="0" t="s">
        <v>19</v>
      </c>
      <c r="AF2632" s="0" t="s">
        <v>7981</v>
      </c>
      <c r="AG2632" s="0" t="s">
        <v>7982</v>
      </c>
      <c r="AH2632" s="0" t="s">
        <v>22</v>
      </c>
      <c r="AI2632" s="0" t="s">
        <v>22</v>
      </c>
      <c r="AJ2632" s="0" t="s">
        <v>22</v>
      </c>
      <c r="AK2632" s="0" t="s">
        <v>22</v>
      </c>
    </row>
    <row customHeight="1" ht="11.25">
      <c r="A2633" s="0" t="s">
        <v>22</v>
      </c>
      <c r="B2633" s="0" t="s">
        <v>48</v>
      </c>
      <c r="C2633" s="0" t="s">
        <v>50</v>
      </c>
      <c r="D2633" s="0" t="s">
        <v>22</v>
      </c>
      <c r="E2633" s="0" t="s">
        <v>1347</v>
      </c>
      <c r="F2633" s="0" t="s">
        <v>1269</v>
      </c>
      <c r="G2633" s="0" t="s">
        <v>139</v>
      </c>
      <c r="H2633" s="0" t="s">
        <v>139</v>
      </c>
      <c r="I2633" s="0" t="s">
        <v>140</v>
      </c>
      <c r="J2633" s="0" t="s">
        <v>1350</v>
      </c>
      <c r="K2633" s="0" t="s">
        <v>3689</v>
      </c>
      <c r="L2633" s="0" t="s">
        <v>1352</v>
      </c>
      <c r="M2633" s="0" t="s">
        <v>91</v>
      </c>
      <c r="N2633" s="0" t="s">
        <v>109</v>
      </c>
      <c r="O2633" s="0" t="s">
        <v>139</v>
      </c>
      <c r="P2633" s="0" t="s">
        <v>139</v>
      </c>
      <c r="Q2633" s="0" t="s">
        <v>140</v>
      </c>
      <c r="R2633" s="0" t="s">
        <v>3683</v>
      </c>
      <c r="S2633" s="0" t="s">
        <v>7174</v>
      </c>
      <c r="T2633" s="0" t="s">
        <v>3604</v>
      </c>
      <c r="U2633" s="0" t="s">
        <v>3605</v>
      </c>
      <c r="V2633" s="0" t="s">
        <v>3606</v>
      </c>
      <c r="W2633" s="0" t="s">
        <v>3607</v>
      </c>
      <c r="X2633" s="0" t="s">
        <v>3608</v>
      </c>
      <c r="Y2633" s="0" t="s">
        <v>3605</v>
      </c>
      <c r="Z2633" s="0" t="s">
        <v>7978</v>
      </c>
      <c r="AA2633" s="0" t="s">
        <v>7979</v>
      </c>
      <c r="AB2633" s="0" t="s">
        <v>7980</v>
      </c>
      <c r="AC2633" s="0" t="s">
        <v>61</v>
      </c>
      <c r="AD2633" s="0" t="s">
        <v>19</v>
      </c>
      <c r="AE2633" s="0" t="s">
        <v>19</v>
      </c>
      <c r="AF2633" s="0" t="s">
        <v>7981</v>
      </c>
      <c r="AG2633" s="0" t="s">
        <v>7982</v>
      </c>
      <c r="AH2633" s="0" t="s">
        <v>22</v>
      </c>
      <c r="AI2633" s="0" t="s">
        <v>22</v>
      </c>
      <c r="AJ2633" s="0" t="s">
        <v>22</v>
      </c>
      <c r="AK2633" s="0" t="s">
        <v>22</v>
      </c>
    </row>
    <row customHeight="1" ht="11.25">
      <c r="A2634" s="0" t="s">
        <v>22</v>
      </c>
      <c r="B2634" s="0" t="s">
        <v>48</v>
      </c>
      <c r="C2634" s="0" t="s">
        <v>50</v>
      </c>
      <c r="D2634" s="0" t="s">
        <v>22</v>
      </c>
      <c r="E2634" s="0" t="s">
        <v>1347</v>
      </c>
      <c r="F2634" s="0" t="s">
        <v>1269</v>
      </c>
      <c r="G2634" s="0" t="s">
        <v>139</v>
      </c>
      <c r="H2634" s="0" t="s">
        <v>139</v>
      </c>
      <c r="I2634" s="0" t="s">
        <v>140</v>
      </c>
      <c r="J2634" s="0" t="s">
        <v>1350</v>
      </c>
      <c r="K2634" s="0" t="s">
        <v>3689</v>
      </c>
      <c r="L2634" s="0" t="s">
        <v>1352</v>
      </c>
      <c r="M2634" s="0" t="s">
        <v>91</v>
      </c>
      <c r="N2634" s="0" t="s">
        <v>101</v>
      </c>
      <c r="O2634" s="0" t="s">
        <v>139</v>
      </c>
      <c r="P2634" s="0" t="s">
        <v>139</v>
      </c>
      <c r="Q2634" s="0" t="s">
        <v>140</v>
      </c>
      <c r="R2634" s="0" t="s">
        <v>7983</v>
      </c>
      <c r="S2634" s="0" t="s">
        <v>7984</v>
      </c>
      <c r="T2634" s="0" t="s">
        <v>3604</v>
      </c>
      <c r="U2634" s="0" t="s">
        <v>3605</v>
      </c>
      <c r="V2634" s="0" t="s">
        <v>3606</v>
      </c>
      <c r="W2634" s="0" t="s">
        <v>3607</v>
      </c>
      <c r="X2634" s="0" t="s">
        <v>3608</v>
      </c>
      <c r="Y2634" s="0" t="s">
        <v>3605</v>
      </c>
      <c r="Z2634" s="0" t="s">
        <v>7978</v>
      </c>
      <c r="AA2634" s="0" t="s">
        <v>7979</v>
      </c>
      <c r="AB2634" s="0" t="s">
        <v>7980</v>
      </c>
      <c r="AC2634" s="0" t="s">
        <v>61</v>
      </c>
      <c r="AD2634" s="0" t="s">
        <v>19</v>
      </c>
      <c r="AE2634" s="0" t="s">
        <v>19</v>
      </c>
      <c r="AF2634" s="0" t="s">
        <v>7981</v>
      </c>
      <c r="AG2634" s="0" t="s">
        <v>7982</v>
      </c>
      <c r="AH2634" s="0" t="s">
        <v>22</v>
      </c>
      <c r="AI2634" s="0" t="s">
        <v>22</v>
      </c>
      <c r="AJ2634" s="0" t="s">
        <v>22</v>
      </c>
      <c r="AK2634" s="0" t="s">
        <v>22</v>
      </c>
    </row>
    <row customHeight="1" ht="11.25">
      <c r="A2635" s="0" t="s">
        <v>22</v>
      </c>
      <c r="B2635" s="0" t="s">
        <v>48</v>
      </c>
      <c r="C2635" s="0" t="s">
        <v>50</v>
      </c>
      <c r="D2635" s="0" t="s">
        <v>22</v>
      </c>
      <c r="E2635" s="0" t="s">
        <v>1347</v>
      </c>
      <c r="F2635" s="0" t="s">
        <v>1269</v>
      </c>
      <c r="G2635" s="0" t="s">
        <v>139</v>
      </c>
      <c r="H2635" s="0" t="s">
        <v>139</v>
      </c>
      <c r="I2635" s="0" t="s">
        <v>140</v>
      </c>
      <c r="J2635" s="0" t="s">
        <v>1350</v>
      </c>
      <c r="K2635" s="0" t="s">
        <v>3689</v>
      </c>
      <c r="L2635" s="0" t="s">
        <v>1352</v>
      </c>
      <c r="M2635" s="0" t="s">
        <v>91</v>
      </c>
      <c r="N2635" s="0" t="s">
        <v>91</v>
      </c>
      <c r="O2635" s="0" t="s">
        <v>139</v>
      </c>
      <c r="P2635" s="0" t="s">
        <v>139</v>
      </c>
      <c r="Q2635" s="0" t="s">
        <v>140</v>
      </c>
      <c r="R2635" s="0" t="s">
        <v>3685</v>
      </c>
      <c r="S2635" s="0" t="s">
        <v>3693</v>
      </c>
      <c r="T2635" s="0" t="s">
        <v>3604</v>
      </c>
      <c r="U2635" s="0" t="s">
        <v>3605</v>
      </c>
      <c r="V2635" s="0" t="s">
        <v>3606</v>
      </c>
      <c r="W2635" s="0" t="s">
        <v>3607</v>
      </c>
      <c r="X2635" s="0" t="s">
        <v>3608</v>
      </c>
      <c r="Y2635" s="0" t="s">
        <v>3605</v>
      </c>
      <c r="Z2635" s="0" t="s">
        <v>7978</v>
      </c>
      <c r="AA2635" s="0" t="s">
        <v>7979</v>
      </c>
      <c r="AB2635" s="0" t="s">
        <v>7980</v>
      </c>
      <c r="AC2635" s="0" t="s">
        <v>61</v>
      </c>
      <c r="AD2635" s="0" t="s">
        <v>19</v>
      </c>
      <c r="AE2635" s="0" t="s">
        <v>19</v>
      </c>
      <c r="AF2635" s="0" t="s">
        <v>7981</v>
      </c>
      <c r="AG2635" s="0" t="s">
        <v>7982</v>
      </c>
      <c r="AH2635" s="0" t="s">
        <v>22</v>
      </c>
      <c r="AI2635" s="0" t="s">
        <v>22</v>
      </c>
      <c r="AJ2635" s="0" t="s">
        <v>22</v>
      </c>
      <c r="AK2635" s="0" t="s">
        <v>22</v>
      </c>
    </row>
    <row customHeight="1" ht="11.25">
      <c r="A2636" s="0" t="s">
        <v>22</v>
      </c>
      <c r="B2636" s="0" t="s">
        <v>48</v>
      </c>
      <c r="C2636" s="0" t="s">
        <v>50</v>
      </c>
      <c r="D2636" s="0" t="s">
        <v>22</v>
      </c>
      <c r="E2636" s="0" t="s">
        <v>7985</v>
      </c>
      <c r="F2636" s="0" t="s">
        <v>1269</v>
      </c>
      <c r="G2636" s="0" t="s">
        <v>107</v>
      </c>
      <c r="H2636" s="0" t="s">
        <v>107</v>
      </c>
      <c r="I2636" s="0" t="s">
        <v>108</v>
      </c>
      <c r="J2636" s="0" t="s">
        <v>1417</v>
      </c>
      <c r="K2636" s="0" t="s">
        <v>1418</v>
      </c>
      <c r="L2636" s="0" t="s">
        <v>1417</v>
      </c>
      <c r="M2636" s="0" t="s">
        <v>1261</v>
      </c>
      <c r="N2636" s="0" t="s">
        <v>98</v>
      </c>
      <c r="O2636" s="0" t="s">
        <v>107</v>
      </c>
      <c r="P2636" s="0" t="s">
        <v>107</v>
      </c>
      <c r="Q2636" s="0" t="s">
        <v>108</v>
      </c>
      <c r="R2636" s="0" t="s">
        <v>1417</v>
      </c>
      <c r="S2636" s="0" t="s">
        <v>1418</v>
      </c>
      <c r="T2636" s="0" t="s">
        <v>3604</v>
      </c>
      <c r="U2636" s="0" t="s">
        <v>3605</v>
      </c>
      <c r="V2636" s="0" t="s">
        <v>3606</v>
      </c>
      <c r="W2636" s="0" t="s">
        <v>3607</v>
      </c>
      <c r="X2636" s="0" t="s">
        <v>3608</v>
      </c>
      <c r="Y2636" s="0" t="s">
        <v>3605</v>
      </c>
      <c r="Z2636" s="0" t="s">
        <v>7492</v>
      </c>
      <c r="AA2636" s="0" t="s">
        <v>7986</v>
      </c>
      <c r="AB2636" s="0" t="s">
        <v>7987</v>
      </c>
      <c r="AC2636" s="0" t="s">
        <v>61</v>
      </c>
      <c r="AD2636" s="0" t="s">
        <v>19</v>
      </c>
      <c r="AE2636" s="0" t="s">
        <v>19</v>
      </c>
      <c r="AF2636" s="0" t="s">
        <v>7525</v>
      </c>
      <c r="AG2636" s="0" t="s">
        <v>7525</v>
      </c>
      <c r="AH2636" s="0" t="s">
        <v>22</v>
      </c>
      <c r="AI2636" s="0" t="s">
        <v>22</v>
      </c>
      <c r="AJ2636" s="0" t="s">
        <v>22</v>
      </c>
      <c r="AK2636" s="0" t="s">
        <v>22</v>
      </c>
    </row>
    <row customHeight="1" ht="11.25">
      <c r="A2637" s="0" t="s">
        <v>22</v>
      </c>
      <c r="B2637" s="0" t="s">
        <v>48</v>
      </c>
      <c r="C2637" s="0" t="s">
        <v>50</v>
      </c>
      <c r="D2637" s="0" t="s">
        <v>22</v>
      </c>
      <c r="E2637" s="0" t="s">
        <v>7985</v>
      </c>
      <c r="F2637" s="0" t="s">
        <v>1269</v>
      </c>
      <c r="G2637" s="0" t="s">
        <v>107</v>
      </c>
      <c r="H2637" s="0" t="s">
        <v>107</v>
      </c>
      <c r="I2637" s="0" t="s">
        <v>108</v>
      </c>
      <c r="J2637" s="0" t="s">
        <v>1417</v>
      </c>
      <c r="K2637" s="0" t="s">
        <v>1418</v>
      </c>
      <c r="L2637" s="0" t="s">
        <v>1417</v>
      </c>
      <c r="M2637" s="0" t="s">
        <v>1261</v>
      </c>
      <c r="N2637" s="0" t="s">
        <v>98</v>
      </c>
      <c r="O2637" s="0" t="s">
        <v>107</v>
      </c>
      <c r="P2637" s="0" t="s">
        <v>107</v>
      </c>
      <c r="Q2637" s="0" t="s">
        <v>108</v>
      </c>
      <c r="R2637" s="0" t="s">
        <v>1417</v>
      </c>
      <c r="S2637" s="0" t="s">
        <v>1418</v>
      </c>
      <c r="T2637" s="0" t="s">
        <v>3604</v>
      </c>
      <c r="U2637" s="0" t="s">
        <v>3605</v>
      </c>
      <c r="V2637" s="0" t="s">
        <v>3606</v>
      </c>
      <c r="W2637" s="0" t="s">
        <v>3607</v>
      </c>
      <c r="X2637" s="0" t="s">
        <v>3608</v>
      </c>
      <c r="Y2637" s="0" t="s">
        <v>3605</v>
      </c>
      <c r="Z2637" s="0" t="s">
        <v>7492</v>
      </c>
      <c r="AA2637" s="0" t="s">
        <v>7986</v>
      </c>
      <c r="AB2637" s="0" t="s">
        <v>7987</v>
      </c>
      <c r="AC2637" s="0" t="s">
        <v>61</v>
      </c>
      <c r="AD2637" s="0" t="s">
        <v>19</v>
      </c>
      <c r="AE2637" s="0" t="s">
        <v>19</v>
      </c>
      <c r="AF2637" s="0" t="s">
        <v>7525</v>
      </c>
      <c r="AG2637" s="0" t="s">
        <v>7525</v>
      </c>
      <c r="AH2637" s="0" t="s">
        <v>22</v>
      </c>
      <c r="AI2637" s="0" t="s">
        <v>22</v>
      </c>
      <c r="AJ2637" s="0" t="s">
        <v>22</v>
      </c>
      <c r="AK2637" s="0" t="s">
        <v>22</v>
      </c>
    </row>
    <row customHeight="1" ht="11.25">
      <c r="A2638" s="0" t="s">
        <v>22</v>
      </c>
      <c r="B2638" s="0" t="s">
        <v>48</v>
      </c>
      <c r="C2638" s="0" t="s">
        <v>50</v>
      </c>
      <c r="D2638" s="0" t="s">
        <v>22</v>
      </c>
      <c r="E2638" s="0" t="s">
        <v>7988</v>
      </c>
      <c r="F2638" s="0" t="s">
        <v>1269</v>
      </c>
      <c r="G2638" s="0" t="s">
        <v>148</v>
      </c>
      <c r="H2638" s="0" t="s">
        <v>148</v>
      </c>
      <c r="I2638" s="0" t="s">
        <v>149</v>
      </c>
      <c r="J2638" s="0" t="s">
        <v>3671</v>
      </c>
      <c r="K2638" s="0" t="s">
        <v>3672</v>
      </c>
      <c r="L2638" s="0" t="s">
        <v>7989</v>
      </c>
      <c r="M2638" s="0" t="s">
        <v>4506</v>
      </c>
      <c r="N2638" s="0" t="s">
        <v>98</v>
      </c>
      <c r="O2638" s="0" t="s">
        <v>148</v>
      </c>
      <c r="P2638" s="0" t="s">
        <v>148</v>
      </c>
      <c r="Q2638" s="0" t="s">
        <v>149</v>
      </c>
      <c r="R2638" s="0" t="s">
        <v>3671</v>
      </c>
      <c r="S2638" s="0" t="s">
        <v>3672</v>
      </c>
      <c r="T2638" s="0" t="s">
        <v>3604</v>
      </c>
      <c r="U2638" s="0" t="s">
        <v>3605</v>
      </c>
      <c r="V2638" s="0" t="s">
        <v>7990</v>
      </c>
      <c r="W2638" s="0" t="s">
        <v>3607</v>
      </c>
      <c r="X2638" s="0" t="s">
        <v>3608</v>
      </c>
      <c r="Y2638" s="0" t="s">
        <v>3605</v>
      </c>
      <c r="Z2638" s="0" t="s">
        <v>7991</v>
      </c>
      <c r="AA2638" s="0" t="s">
        <v>3777</v>
      </c>
      <c r="AB2638" s="0" t="s">
        <v>7992</v>
      </c>
      <c r="AC2638" s="0" t="s">
        <v>61</v>
      </c>
      <c r="AD2638" s="0" t="s">
        <v>19</v>
      </c>
      <c r="AE2638" s="0" t="s">
        <v>19</v>
      </c>
      <c r="AF2638" s="0" t="s">
        <v>6063</v>
      </c>
      <c r="AG2638" s="0" t="s">
        <v>6063</v>
      </c>
      <c r="AH2638" s="0" t="s">
        <v>22</v>
      </c>
      <c r="AI2638" s="0" t="s">
        <v>22</v>
      </c>
      <c r="AJ2638" s="0" t="s">
        <v>22</v>
      </c>
      <c r="AK2638" s="0" t="s">
        <v>22</v>
      </c>
    </row>
    <row customHeight="1" ht="11.25">
      <c r="A2639" s="0" t="s">
        <v>22</v>
      </c>
      <c r="B2639" s="0" t="s">
        <v>48</v>
      </c>
      <c r="C2639" s="0" t="s">
        <v>50</v>
      </c>
      <c r="D2639" s="0" t="s">
        <v>22</v>
      </c>
      <c r="E2639" s="0" t="s">
        <v>7988</v>
      </c>
      <c r="F2639" s="0" t="s">
        <v>1269</v>
      </c>
      <c r="G2639" s="0" t="s">
        <v>148</v>
      </c>
      <c r="H2639" s="0" t="s">
        <v>148</v>
      </c>
      <c r="I2639" s="0" t="s">
        <v>149</v>
      </c>
      <c r="J2639" s="0" t="s">
        <v>3671</v>
      </c>
      <c r="K2639" s="0" t="s">
        <v>3672</v>
      </c>
      <c r="L2639" s="0" t="s">
        <v>7989</v>
      </c>
      <c r="M2639" s="0" t="s">
        <v>4506</v>
      </c>
      <c r="N2639" s="0" t="s">
        <v>98</v>
      </c>
      <c r="O2639" s="0" t="s">
        <v>148</v>
      </c>
      <c r="P2639" s="0" t="s">
        <v>148</v>
      </c>
      <c r="Q2639" s="0" t="s">
        <v>149</v>
      </c>
      <c r="R2639" s="0" t="s">
        <v>3671</v>
      </c>
      <c r="S2639" s="0" t="s">
        <v>3672</v>
      </c>
      <c r="T2639" s="0" t="s">
        <v>3604</v>
      </c>
      <c r="U2639" s="0" t="s">
        <v>3605</v>
      </c>
      <c r="V2639" s="0" t="s">
        <v>7990</v>
      </c>
      <c r="W2639" s="0" t="s">
        <v>3607</v>
      </c>
      <c r="X2639" s="0" t="s">
        <v>3608</v>
      </c>
      <c r="Y2639" s="0" t="s">
        <v>3605</v>
      </c>
      <c r="Z2639" s="0" t="s">
        <v>7991</v>
      </c>
      <c r="AA2639" s="0" t="s">
        <v>3777</v>
      </c>
      <c r="AB2639" s="0" t="s">
        <v>7992</v>
      </c>
      <c r="AC2639" s="0" t="s">
        <v>61</v>
      </c>
      <c r="AD2639" s="0" t="s">
        <v>19</v>
      </c>
      <c r="AE2639" s="0" t="s">
        <v>19</v>
      </c>
      <c r="AF2639" s="0" t="s">
        <v>6063</v>
      </c>
      <c r="AG2639" s="0" t="s">
        <v>6063</v>
      </c>
      <c r="AH2639" s="0" t="s">
        <v>22</v>
      </c>
      <c r="AI2639" s="0" t="s">
        <v>22</v>
      </c>
      <c r="AJ2639" s="0" t="s">
        <v>22</v>
      </c>
      <c r="AK2639" s="0" t="s">
        <v>22</v>
      </c>
    </row>
    <row customHeight="1" ht="11.25">
      <c r="A2640" s="0" t="s">
        <v>22</v>
      </c>
      <c r="B2640" s="0" t="s">
        <v>48</v>
      </c>
      <c r="C2640" s="0" t="s">
        <v>50</v>
      </c>
      <c r="D2640" s="0" t="s">
        <v>22</v>
      </c>
      <c r="E2640" s="0" t="s">
        <v>7993</v>
      </c>
      <c r="F2640" s="0" t="s">
        <v>1306</v>
      </c>
      <c r="G2640" s="0" t="s">
        <v>3552</v>
      </c>
      <c r="H2640" s="0" t="s">
        <v>3552</v>
      </c>
      <c r="I2640" s="0" t="s">
        <v>3553</v>
      </c>
      <c r="J2640" s="0" t="s">
        <v>7994</v>
      </c>
      <c r="K2640" s="0" t="s">
        <v>7995</v>
      </c>
      <c r="L2640" s="0" t="s">
        <v>4028</v>
      </c>
      <c r="M2640" s="0" t="s">
        <v>92</v>
      </c>
      <c r="N2640" s="0" t="s">
        <v>98</v>
      </c>
      <c r="O2640" s="0" t="s">
        <v>3552</v>
      </c>
      <c r="P2640" s="0" t="s">
        <v>3552</v>
      </c>
      <c r="Q2640" s="0" t="s">
        <v>3553</v>
      </c>
      <c r="R2640" s="0" t="s">
        <v>7994</v>
      </c>
      <c r="S2640" s="0" t="s">
        <v>7995</v>
      </c>
      <c r="T2640" s="0" t="s">
        <v>3604</v>
      </c>
      <c r="U2640" s="0" t="s">
        <v>3605</v>
      </c>
      <c r="V2640" s="0" t="s">
        <v>3606</v>
      </c>
      <c r="W2640" s="0" t="s">
        <v>3607</v>
      </c>
      <c r="X2640" s="0" t="s">
        <v>3608</v>
      </c>
      <c r="Y2640" s="0" t="s">
        <v>3605</v>
      </c>
      <c r="Z2640" s="0" t="s">
        <v>7996</v>
      </c>
      <c r="AA2640" s="0" t="s">
        <v>7517</v>
      </c>
      <c r="AB2640" s="0" t="s">
        <v>7997</v>
      </c>
      <c r="AC2640" s="0" t="s">
        <v>61</v>
      </c>
      <c r="AD2640" s="0" t="s">
        <v>19</v>
      </c>
      <c r="AE2640" s="0" t="s">
        <v>61</v>
      </c>
      <c r="AF2640" s="0" t="s">
        <v>7447</v>
      </c>
      <c r="AG2640" s="0" t="s">
        <v>7447</v>
      </c>
      <c r="AH2640" s="0" t="s">
        <v>22</v>
      </c>
      <c r="AI2640" s="0" t="s">
        <v>22</v>
      </c>
      <c r="AJ2640" s="0" t="s">
        <v>3622</v>
      </c>
      <c r="AK2640" s="0" t="s">
        <v>3622</v>
      </c>
    </row>
    <row customHeight="1" ht="11.25">
      <c r="A2641" s="0" t="s">
        <v>22</v>
      </c>
      <c r="B2641" s="0" t="s">
        <v>48</v>
      </c>
      <c r="C2641" s="0" t="s">
        <v>50</v>
      </c>
      <c r="D2641" s="0" t="s">
        <v>22</v>
      </c>
      <c r="E2641" s="0" t="s">
        <v>7993</v>
      </c>
      <c r="F2641" s="0" t="s">
        <v>1306</v>
      </c>
      <c r="G2641" s="0" t="s">
        <v>175</v>
      </c>
      <c r="H2641" s="0" t="s">
        <v>175</v>
      </c>
      <c r="I2641" s="0" t="s">
        <v>176</v>
      </c>
      <c r="J2641" s="0" t="s">
        <v>7994</v>
      </c>
      <c r="K2641" s="0" t="s">
        <v>7998</v>
      </c>
      <c r="L2641" s="0" t="s">
        <v>4028</v>
      </c>
      <c r="M2641" s="0" t="s">
        <v>92</v>
      </c>
      <c r="N2641" s="0" t="s">
        <v>98</v>
      </c>
      <c r="O2641" s="0" t="s">
        <v>175</v>
      </c>
      <c r="P2641" s="0" t="s">
        <v>175</v>
      </c>
      <c r="Q2641" s="0" t="s">
        <v>176</v>
      </c>
      <c r="R2641" s="0" t="s">
        <v>7994</v>
      </c>
      <c r="S2641" s="0" t="s">
        <v>7998</v>
      </c>
      <c r="T2641" s="0" t="s">
        <v>3604</v>
      </c>
      <c r="U2641" s="0" t="s">
        <v>3605</v>
      </c>
      <c r="V2641" s="0" t="s">
        <v>3606</v>
      </c>
      <c r="W2641" s="0" t="s">
        <v>3607</v>
      </c>
      <c r="X2641" s="0" t="s">
        <v>3608</v>
      </c>
      <c r="Y2641" s="0" t="s">
        <v>3605</v>
      </c>
      <c r="Z2641" s="0" t="s">
        <v>7996</v>
      </c>
      <c r="AA2641" s="0" t="s">
        <v>7517</v>
      </c>
      <c r="AB2641" s="0" t="s">
        <v>7997</v>
      </c>
      <c r="AC2641" s="0" t="s">
        <v>61</v>
      </c>
      <c r="AD2641" s="0" t="s">
        <v>19</v>
      </c>
      <c r="AE2641" s="0" t="s">
        <v>61</v>
      </c>
      <c r="AF2641" s="0" t="s">
        <v>7447</v>
      </c>
      <c r="AG2641" s="0" t="s">
        <v>7447</v>
      </c>
      <c r="AH2641" s="0" t="s">
        <v>22</v>
      </c>
      <c r="AI2641" s="0" t="s">
        <v>22</v>
      </c>
      <c r="AJ2641" s="0" t="s">
        <v>3622</v>
      </c>
      <c r="AK2641" s="0" t="s">
        <v>3622</v>
      </c>
    </row>
    <row customHeight="1" ht="11.25">
      <c r="A2642" s="0" t="s">
        <v>22</v>
      </c>
      <c r="B2642" s="0" t="s">
        <v>48</v>
      </c>
      <c r="C2642" s="0" t="s">
        <v>50</v>
      </c>
      <c r="D2642" s="0" t="s">
        <v>22</v>
      </c>
      <c r="E2642" s="0" t="s">
        <v>1363</v>
      </c>
      <c r="F2642" s="0" t="s">
        <v>1429</v>
      </c>
      <c r="G2642" s="0" t="s">
        <v>152</v>
      </c>
      <c r="H2642" s="0" t="s">
        <v>152</v>
      </c>
      <c r="I2642" s="0" t="s">
        <v>153</v>
      </c>
      <c r="J2642" s="0" t="s">
        <v>7999</v>
      </c>
      <c r="K2642" s="0" t="s">
        <v>8000</v>
      </c>
      <c r="L2642" s="0" t="s">
        <v>8001</v>
      </c>
      <c r="M2642" s="0" t="s">
        <v>1367</v>
      </c>
      <c r="N2642" s="0" t="s">
        <v>98</v>
      </c>
      <c r="O2642" s="0" t="s">
        <v>152</v>
      </c>
      <c r="P2642" s="0" t="s">
        <v>152</v>
      </c>
      <c r="Q2642" s="0" t="s">
        <v>153</v>
      </c>
      <c r="R2642" s="0" t="s">
        <v>7999</v>
      </c>
      <c r="S2642" s="0" t="s">
        <v>8000</v>
      </c>
      <c r="T2642" s="0" t="s">
        <v>3604</v>
      </c>
      <c r="U2642" s="0" t="s">
        <v>3605</v>
      </c>
      <c r="V2642" s="0" t="s">
        <v>3606</v>
      </c>
      <c r="W2642" s="0" t="s">
        <v>3607</v>
      </c>
      <c r="X2642" s="0" t="s">
        <v>3608</v>
      </c>
      <c r="Y2642" s="0" t="s">
        <v>3605</v>
      </c>
      <c r="Z2642" s="0" t="s">
        <v>1261</v>
      </c>
      <c r="AA2642" s="0" t="s">
        <v>8002</v>
      </c>
      <c r="AB2642" s="0" t="s">
        <v>8003</v>
      </c>
      <c r="AC2642" s="0" t="s">
        <v>61</v>
      </c>
      <c r="AD2642" s="0" t="s">
        <v>61</v>
      </c>
      <c r="AE2642" s="0" t="s">
        <v>61</v>
      </c>
      <c r="AF2642" s="0" t="s">
        <v>6415</v>
      </c>
      <c r="AG2642" s="0" t="s">
        <v>3931</v>
      </c>
      <c r="AH2642" s="0" t="s">
        <v>7721</v>
      </c>
      <c r="AI2642" s="0" t="s">
        <v>529</v>
      </c>
      <c r="AJ2642" s="0" t="s">
        <v>6415</v>
      </c>
      <c r="AK2642" s="0" t="s">
        <v>3931</v>
      </c>
    </row>
    <row customHeight="1" ht="11.25">
      <c r="A2643" s="0" t="s">
        <v>22</v>
      </c>
      <c r="B2643" s="0" t="s">
        <v>48</v>
      </c>
      <c r="C2643" s="0" t="s">
        <v>50</v>
      </c>
      <c r="D2643" s="0" t="s">
        <v>22</v>
      </c>
      <c r="E2643" s="0" t="s">
        <v>1363</v>
      </c>
      <c r="F2643" s="0" t="s">
        <v>1429</v>
      </c>
      <c r="G2643" s="0" t="s">
        <v>152</v>
      </c>
      <c r="H2643" s="0" t="s">
        <v>152</v>
      </c>
      <c r="I2643" s="0" t="s">
        <v>153</v>
      </c>
      <c r="J2643" s="0" t="s">
        <v>7999</v>
      </c>
      <c r="K2643" s="0" t="s">
        <v>8000</v>
      </c>
      <c r="L2643" s="0" t="s">
        <v>8001</v>
      </c>
      <c r="M2643" s="0" t="s">
        <v>1367</v>
      </c>
      <c r="N2643" s="0" t="s">
        <v>98</v>
      </c>
      <c r="O2643" s="0" t="s">
        <v>152</v>
      </c>
      <c r="P2643" s="0" t="s">
        <v>152</v>
      </c>
      <c r="Q2643" s="0" t="s">
        <v>153</v>
      </c>
      <c r="R2643" s="0" t="s">
        <v>7999</v>
      </c>
      <c r="S2643" s="0" t="s">
        <v>8000</v>
      </c>
      <c r="T2643" s="0" t="s">
        <v>3604</v>
      </c>
      <c r="U2643" s="0" t="s">
        <v>3605</v>
      </c>
      <c r="V2643" s="0" t="s">
        <v>3606</v>
      </c>
      <c r="W2643" s="0" t="s">
        <v>3607</v>
      </c>
      <c r="X2643" s="0" t="s">
        <v>3608</v>
      </c>
      <c r="Y2643" s="0" t="s">
        <v>3605</v>
      </c>
      <c r="Z2643" s="0" t="s">
        <v>1261</v>
      </c>
      <c r="AA2643" s="0" t="s">
        <v>8002</v>
      </c>
      <c r="AB2643" s="0" t="s">
        <v>8003</v>
      </c>
      <c r="AC2643" s="0" t="s">
        <v>61</v>
      </c>
      <c r="AD2643" s="0" t="s">
        <v>61</v>
      </c>
      <c r="AE2643" s="0" t="s">
        <v>61</v>
      </c>
      <c r="AF2643" s="0" t="s">
        <v>6415</v>
      </c>
      <c r="AG2643" s="0" t="s">
        <v>3931</v>
      </c>
      <c r="AH2643" s="0" t="s">
        <v>7721</v>
      </c>
      <c r="AI2643" s="0" t="s">
        <v>529</v>
      </c>
      <c r="AJ2643" s="0" t="s">
        <v>6415</v>
      </c>
      <c r="AK2643" s="0" t="s">
        <v>3931</v>
      </c>
    </row>
    <row customHeight="1" ht="11.25">
      <c r="A2644" s="0" t="s">
        <v>22</v>
      </c>
      <c r="B2644" s="0" t="s">
        <v>48</v>
      </c>
      <c r="C2644" s="0" t="s">
        <v>50</v>
      </c>
      <c r="D2644" s="0" t="s">
        <v>22</v>
      </c>
      <c r="E2644" s="0" t="s">
        <v>1363</v>
      </c>
      <c r="F2644" s="0" t="s">
        <v>1429</v>
      </c>
      <c r="G2644" s="0" t="s">
        <v>152</v>
      </c>
      <c r="H2644" s="0" t="s">
        <v>152</v>
      </c>
      <c r="I2644" s="0" t="s">
        <v>153</v>
      </c>
      <c r="J2644" s="0" t="s">
        <v>8004</v>
      </c>
      <c r="K2644" s="0" t="s">
        <v>8005</v>
      </c>
      <c r="L2644" s="0" t="s">
        <v>8006</v>
      </c>
      <c r="M2644" s="0" t="s">
        <v>1463</v>
      </c>
      <c r="N2644" s="0" t="s">
        <v>98</v>
      </c>
      <c r="O2644" s="0" t="s">
        <v>152</v>
      </c>
      <c r="P2644" s="0" t="s">
        <v>152</v>
      </c>
      <c r="Q2644" s="0" t="s">
        <v>153</v>
      </c>
      <c r="R2644" s="0" t="s">
        <v>8004</v>
      </c>
      <c r="S2644" s="0" t="s">
        <v>8005</v>
      </c>
      <c r="T2644" s="0" t="s">
        <v>3604</v>
      </c>
      <c r="U2644" s="0" t="s">
        <v>3605</v>
      </c>
      <c r="V2644" s="0" t="s">
        <v>3606</v>
      </c>
      <c r="W2644" s="0" t="s">
        <v>3607</v>
      </c>
      <c r="X2644" s="0" t="s">
        <v>3608</v>
      </c>
      <c r="Y2644" s="0" t="s">
        <v>3605</v>
      </c>
      <c r="Z2644" s="0" t="s">
        <v>1261</v>
      </c>
      <c r="AA2644" s="0" t="s">
        <v>8007</v>
      </c>
      <c r="AB2644" s="0" t="s">
        <v>8008</v>
      </c>
      <c r="AC2644" s="0" t="s">
        <v>61</v>
      </c>
      <c r="AD2644" s="0" t="s">
        <v>61</v>
      </c>
      <c r="AE2644" s="0" t="s">
        <v>61</v>
      </c>
      <c r="AF2644" s="0" t="s">
        <v>8009</v>
      </c>
      <c r="AG2644" s="0" t="s">
        <v>2221</v>
      </c>
      <c r="AH2644" s="0" t="s">
        <v>6098</v>
      </c>
      <c r="AI2644" s="0" t="s">
        <v>529</v>
      </c>
      <c r="AJ2644" s="0" t="s">
        <v>8009</v>
      </c>
      <c r="AK2644" s="0" t="s">
        <v>2221</v>
      </c>
    </row>
    <row customHeight="1" ht="11.25">
      <c r="A2645" s="0" t="s">
        <v>22</v>
      </c>
      <c r="B2645" s="0" t="s">
        <v>48</v>
      </c>
      <c r="C2645" s="0" t="s">
        <v>50</v>
      </c>
      <c r="D2645" s="0" t="s">
        <v>22</v>
      </c>
      <c r="E2645" s="0" t="s">
        <v>1363</v>
      </c>
      <c r="F2645" s="0" t="s">
        <v>1429</v>
      </c>
      <c r="G2645" s="0" t="s">
        <v>152</v>
      </c>
      <c r="H2645" s="0" t="s">
        <v>152</v>
      </c>
      <c r="I2645" s="0" t="s">
        <v>153</v>
      </c>
      <c r="J2645" s="0" t="s">
        <v>8004</v>
      </c>
      <c r="K2645" s="0" t="s">
        <v>8005</v>
      </c>
      <c r="L2645" s="0" t="s">
        <v>8006</v>
      </c>
      <c r="M2645" s="0" t="s">
        <v>1463</v>
      </c>
      <c r="N2645" s="0" t="s">
        <v>98</v>
      </c>
      <c r="O2645" s="0" t="s">
        <v>152</v>
      </c>
      <c r="P2645" s="0" t="s">
        <v>152</v>
      </c>
      <c r="Q2645" s="0" t="s">
        <v>153</v>
      </c>
      <c r="R2645" s="0" t="s">
        <v>8004</v>
      </c>
      <c r="S2645" s="0" t="s">
        <v>8005</v>
      </c>
      <c r="T2645" s="0" t="s">
        <v>3604</v>
      </c>
      <c r="U2645" s="0" t="s">
        <v>3605</v>
      </c>
      <c r="V2645" s="0" t="s">
        <v>3606</v>
      </c>
      <c r="W2645" s="0" t="s">
        <v>3607</v>
      </c>
      <c r="X2645" s="0" t="s">
        <v>3608</v>
      </c>
      <c r="Y2645" s="0" t="s">
        <v>3605</v>
      </c>
      <c r="Z2645" s="0" t="s">
        <v>1261</v>
      </c>
      <c r="AA2645" s="0" t="s">
        <v>8007</v>
      </c>
      <c r="AB2645" s="0" t="s">
        <v>8008</v>
      </c>
      <c r="AC2645" s="0" t="s">
        <v>61</v>
      </c>
      <c r="AD2645" s="0" t="s">
        <v>61</v>
      </c>
      <c r="AE2645" s="0" t="s">
        <v>61</v>
      </c>
      <c r="AF2645" s="0" t="s">
        <v>8009</v>
      </c>
      <c r="AG2645" s="0" t="s">
        <v>2221</v>
      </c>
      <c r="AH2645" s="0" t="s">
        <v>6098</v>
      </c>
      <c r="AI2645" s="0" t="s">
        <v>529</v>
      </c>
      <c r="AJ2645" s="0" t="s">
        <v>8009</v>
      </c>
      <c r="AK2645" s="0" t="s">
        <v>2221</v>
      </c>
    </row>
    <row customHeight="1" ht="11.25">
      <c r="A2646" s="0" t="s">
        <v>22</v>
      </c>
      <c r="B2646" s="0" t="s">
        <v>48</v>
      </c>
      <c r="C2646" s="0" t="s">
        <v>50</v>
      </c>
      <c r="D2646" s="0" t="s">
        <v>22</v>
      </c>
      <c r="E2646" s="0" t="s">
        <v>1363</v>
      </c>
      <c r="F2646" s="0" t="s">
        <v>1306</v>
      </c>
      <c r="G2646" s="0" t="s">
        <v>152</v>
      </c>
      <c r="H2646" s="0" t="s">
        <v>152</v>
      </c>
      <c r="I2646" s="0" t="s">
        <v>153</v>
      </c>
      <c r="J2646" s="0" t="s">
        <v>1364</v>
      </c>
      <c r="K2646" s="0" t="s">
        <v>1365</v>
      </c>
      <c r="L2646" s="0" t="s">
        <v>1366</v>
      </c>
      <c r="M2646" s="0" t="s">
        <v>1367</v>
      </c>
      <c r="N2646" s="0" t="s">
        <v>98</v>
      </c>
      <c r="O2646" s="0" t="s">
        <v>152</v>
      </c>
      <c r="P2646" s="0" t="s">
        <v>152</v>
      </c>
      <c r="Q2646" s="0" t="s">
        <v>153</v>
      </c>
      <c r="R2646" s="0" t="s">
        <v>1364</v>
      </c>
      <c r="S2646" s="0" t="s">
        <v>1365</v>
      </c>
      <c r="T2646" s="0" t="s">
        <v>3604</v>
      </c>
      <c r="U2646" s="0" t="s">
        <v>3605</v>
      </c>
      <c r="V2646" s="0" t="s">
        <v>3606</v>
      </c>
      <c r="W2646" s="0" t="s">
        <v>3607</v>
      </c>
      <c r="X2646" s="0" t="s">
        <v>3608</v>
      </c>
      <c r="Y2646" s="0" t="s">
        <v>3605</v>
      </c>
      <c r="Z2646" s="0" t="s">
        <v>1261</v>
      </c>
      <c r="AA2646" s="0" t="s">
        <v>8010</v>
      </c>
      <c r="AB2646" s="0" t="s">
        <v>8011</v>
      </c>
      <c r="AC2646" s="0" t="s">
        <v>61</v>
      </c>
      <c r="AD2646" s="0" t="s">
        <v>19</v>
      </c>
      <c r="AE2646" s="0" t="s">
        <v>61</v>
      </c>
      <c r="AF2646" s="0" t="s">
        <v>8012</v>
      </c>
      <c r="AG2646" s="0" t="s">
        <v>8013</v>
      </c>
      <c r="AH2646" s="0" t="s">
        <v>22</v>
      </c>
      <c r="AI2646" s="0" t="s">
        <v>22</v>
      </c>
      <c r="AJ2646" s="0" t="s">
        <v>8012</v>
      </c>
      <c r="AK2646" s="0" t="s">
        <v>8013</v>
      </c>
    </row>
    <row customHeight="1" ht="11.25">
      <c r="A2647" s="0" t="s">
        <v>22</v>
      </c>
      <c r="B2647" s="0" t="s">
        <v>48</v>
      </c>
      <c r="C2647" s="0" t="s">
        <v>50</v>
      </c>
      <c r="D2647" s="0" t="s">
        <v>22</v>
      </c>
      <c r="E2647" s="0" t="s">
        <v>1363</v>
      </c>
      <c r="F2647" s="0" t="s">
        <v>1306</v>
      </c>
      <c r="G2647" s="0" t="s">
        <v>152</v>
      </c>
      <c r="H2647" s="0" t="s">
        <v>152</v>
      </c>
      <c r="I2647" s="0" t="s">
        <v>153</v>
      </c>
      <c r="J2647" s="0" t="s">
        <v>1364</v>
      </c>
      <c r="K2647" s="0" t="s">
        <v>1365</v>
      </c>
      <c r="L2647" s="0" t="s">
        <v>1366</v>
      </c>
      <c r="M2647" s="0" t="s">
        <v>1367</v>
      </c>
      <c r="N2647" s="0" t="s">
        <v>98</v>
      </c>
      <c r="O2647" s="0" t="s">
        <v>152</v>
      </c>
      <c r="P2647" s="0" t="s">
        <v>152</v>
      </c>
      <c r="Q2647" s="0" t="s">
        <v>153</v>
      </c>
      <c r="R2647" s="0" t="s">
        <v>1364</v>
      </c>
      <c r="S2647" s="0" t="s">
        <v>1365</v>
      </c>
      <c r="T2647" s="0" t="s">
        <v>3604</v>
      </c>
      <c r="U2647" s="0" t="s">
        <v>3605</v>
      </c>
      <c r="V2647" s="0" t="s">
        <v>3606</v>
      </c>
      <c r="W2647" s="0" t="s">
        <v>3607</v>
      </c>
      <c r="X2647" s="0" t="s">
        <v>3608</v>
      </c>
      <c r="Y2647" s="0" t="s">
        <v>3605</v>
      </c>
      <c r="Z2647" s="0" t="s">
        <v>1261</v>
      </c>
      <c r="AA2647" s="0" t="s">
        <v>8010</v>
      </c>
      <c r="AB2647" s="0" t="s">
        <v>8011</v>
      </c>
      <c r="AC2647" s="0" t="s">
        <v>61</v>
      </c>
      <c r="AD2647" s="0" t="s">
        <v>19</v>
      </c>
      <c r="AE2647" s="0" t="s">
        <v>61</v>
      </c>
      <c r="AF2647" s="0" t="s">
        <v>8012</v>
      </c>
      <c r="AG2647" s="0" t="s">
        <v>8013</v>
      </c>
      <c r="AH2647" s="0" t="s">
        <v>22</v>
      </c>
      <c r="AI2647" s="0" t="s">
        <v>22</v>
      </c>
      <c r="AJ2647" s="0" t="s">
        <v>8012</v>
      </c>
      <c r="AK2647" s="0" t="s">
        <v>8013</v>
      </c>
    </row>
    <row customHeight="1" ht="11.25">
      <c r="A2648" s="0" t="s">
        <v>22</v>
      </c>
      <c r="B2648" s="0" t="s">
        <v>48</v>
      </c>
      <c r="C2648" s="0" t="s">
        <v>50</v>
      </c>
      <c r="D2648" s="0" t="s">
        <v>22</v>
      </c>
      <c r="E2648" s="0" t="s">
        <v>1363</v>
      </c>
      <c r="F2648" s="0" t="s">
        <v>1306</v>
      </c>
      <c r="G2648" s="0" t="s">
        <v>152</v>
      </c>
      <c r="H2648" s="0" t="s">
        <v>152</v>
      </c>
      <c r="I2648" s="0" t="s">
        <v>153</v>
      </c>
      <c r="J2648" s="0" t="s">
        <v>1374</v>
      </c>
      <c r="K2648" s="0" t="s">
        <v>1375</v>
      </c>
      <c r="L2648" s="0" t="s">
        <v>1376</v>
      </c>
      <c r="M2648" s="0" t="s">
        <v>1367</v>
      </c>
      <c r="N2648" s="0" t="s">
        <v>98</v>
      </c>
      <c r="O2648" s="0" t="s">
        <v>152</v>
      </c>
      <c r="P2648" s="0" t="s">
        <v>152</v>
      </c>
      <c r="Q2648" s="0" t="s">
        <v>153</v>
      </c>
      <c r="R2648" s="0" t="s">
        <v>1374</v>
      </c>
      <c r="S2648" s="0" t="s">
        <v>1375</v>
      </c>
      <c r="T2648" s="0" t="s">
        <v>3604</v>
      </c>
      <c r="U2648" s="0" t="s">
        <v>3605</v>
      </c>
      <c r="V2648" s="0" t="s">
        <v>3606</v>
      </c>
      <c r="W2648" s="0" t="s">
        <v>3607</v>
      </c>
      <c r="X2648" s="0" t="s">
        <v>3608</v>
      </c>
      <c r="Y2648" s="0" t="s">
        <v>3605</v>
      </c>
      <c r="Z2648" s="0" t="s">
        <v>1261</v>
      </c>
      <c r="AA2648" s="0" t="s">
        <v>8010</v>
      </c>
      <c r="AB2648" s="0" t="s">
        <v>8014</v>
      </c>
      <c r="AC2648" s="0" t="s">
        <v>61</v>
      </c>
      <c r="AD2648" s="0" t="s">
        <v>19</v>
      </c>
      <c r="AE2648" s="0" t="s">
        <v>61</v>
      </c>
      <c r="AF2648" s="0" t="s">
        <v>8015</v>
      </c>
      <c r="AG2648" s="0" t="s">
        <v>8016</v>
      </c>
      <c r="AH2648" s="0" t="s">
        <v>22</v>
      </c>
      <c r="AI2648" s="0" t="s">
        <v>22</v>
      </c>
      <c r="AJ2648" s="0" t="s">
        <v>8015</v>
      </c>
      <c r="AK2648" s="0" t="s">
        <v>8016</v>
      </c>
    </row>
    <row customHeight="1" ht="11.25">
      <c r="A2649" s="0" t="s">
        <v>22</v>
      </c>
      <c r="B2649" s="0" t="s">
        <v>48</v>
      </c>
      <c r="C2649" s="0" t="s">
        <v>50</v>
      </c>
      <c r="D2649" s="0" t="s">
        <v>22</v>
      </c>
      <c r="E2649" s="0" t="s">
        <v>1363</v>
      </c>
      <c r="F2649" s="0" t="s">
        <v>1306</v>
      </c>
      <c r="G2649" s="0" t="s">
        <v>152</v>
      </c>
      <c r="H2649" s="0" t="s">
        <v>152</v>
      </c>
      <c r="I2649" s="0" t="s">
        <v>153</v>
      </c>
      <c r="J2649" s="0" t="s">
        <v>1374</v>
      </c>
      <c r="K2649" s="0" t="s">
        <v>1375</v>
      </c>
      <c r="L2649" s="0" t="s">
        <v>1376</v>
      </c>
      <c r="M2649" s="0" t="s">
        <v>1367</v>
      </c>
      <c r="N2649" s="0" t="s">
        <v>98</v>
      </c>
      <c r="O2649" s="0" t="s">
        <v>152</v>
      </c>
      <c r="P2649" s="0" t="s">
        <v>152</v>
      </c>
      <c r="Q2649" s="0" t="s">
        <v>153</v>
      </c>
      <c r="R2649" s="0" t="s">
        <v>1374</v>
      </c>
      <c r="S2649" s="0" t="s">
        <v>1375</v>
      </c>
      <c r="T2649" s="0" t="s">
        <v>3604</v>
      </c>
      <c r="U2649" s="0" t="s">
        <v>3605</v>
      </c>
      <c r="V2649" s="0" t="s">
        <v>3606</v>
      </c>
      <c r="W2649" s="0" t="s">
        <v>3607</v>
      </c>
      <c r="X2649" s="0" t="s">
        <v>3608</v>
      </c>
      <c r="Y2649" s="0" t="s">
        <v>3605</v>
      </c>
      <c r="Z2649" s="0" t="s">
        <v>1261</v>
      </c>
      <c r="AA2649" s="0" t="s">
        <v>8010</v>
      </c>
      <c r="AB2649" s="0" t="s">
        <v>8014</v>
      </c>
      <c r="AC2649" s="0" t="s">
        <v>61</v>
      </c>
      <c r="AD2649" s="0" t="s">
        <v>19</v>
      </c>
      <c r="AE2649" s="0" t="s">
        <v>61</v>
      </c>
      <c r="AF2649" s="0" t="s">
        <v>8015</v>
      </c>
      <c r="AG2649" s="0" t="s">
        <v>8016</v>
      </c>
      <c r="AH2649" s="0" t="s">
        <v>22</v>
      </c>
      <c r="AI2649" s="0" t="s">
        <v>22</v>
      </c>
      <c r="AJ2649" s="0" t="s">
        <v>8015</v>
      </c>
      <c r="AK2649" s="0" t="s">
        <v>8016</v>
      </c>
    </row>
    <row customHeight="1" ht="11.25">
      <c r="A2650" s="0" t="s">
        <v>22</v>
      </c>
      <c r="B2650" s="0" t="s">
        <v>48</v>
      </c>
      <c r="C2650" s="0" t="s">
        <v>50</v>
      </c>
      <c r="D2650" s="0" t="s">
        <v>22</v>
      </c>
      <c r="E2650" s="0" t="s">
        <v>8017</v>
      </c>
      <c r="F2650" s="0" t="s">
        <v>1306</v>
      </c>
      <c r="G2650" s="0" t="s">
        <v>3552</v>
      </c>
      <c r="H2650" s="0" t="s">
        <v>3552</v>
      </c>
      <c r="I2650" s="0" t="s">
        <v>3553</v>
      </c>
      <c r="J2650" s="0" t="s">
        <v>6203</v>
      </c>
      <c r="K2650" s="0" t="s">
        <v>6204</v>
      </c>
      <c r="L2650" s="0" t="s">
        <v>6203</v>
      </c>
      <c r="M2650" s="0" t="s">
        <v>1261</v>
      </c>
      <c r="N2650" s="0" t="s">
        <v>98</v>
      </c>
      <c r="O2650" s="0" t="s">
        <v>3552</v>
      </c>
      <c r="P2650" s="0" t="s">
        <v>3552</v>
      </c>
      <c r="Q2650" s="0" t="s">
        <v>3553</v>
      </c>
      <c r="R2650" s="0" t="s">
        <v>6203</v>
      </c>
      <c r="S2650" s="0" t="s">
        <v>6204</v>
      </c>
      <c r="T2650" s="0" t="s">
        <v>3604</v>
      </c>
      <c r="U2650" s="0" t="s">
        <v>3605</v>
      </c>
      <c r="V2650" s="0" t="s">
        <v>3606</v>
      </c>
      <c r="W2650" s="0" t="s">
        <v>3607</v>
      </c>
      <c r="X2650" s="0" t="s">
        <v>3608</v>
      </c>
      <c r="Y2650" s="0" t="s">
        <v>3605</v>
      </c>
      <c r="Z2650" s="0" t="s">
        <v>8018</v>
      </c>
      <c r="AA2650" s="0" t="s">
        <v>4014</v>
      </c>
      <c r="AB2650" s="0" t="s">
        <v>8019</v>
      </c>
      <c r="AC2650" s="0" t="s">
        <v>61</v>
      </c>
      <c r="AD2650" s="0" t="s">
        <v>19</v>
      </c>
      <c r="AE2650" s="0" t="s">
        <v>61</v>
      </c>
      <c r="AF2650" s="0" t="s">
        <v>8020</v>
      </c>
      <c r="AG2650" s="0" t="s">
        <v>8020</v>
      </c>
      <c r="AH2650" s="0" t="s">
        <v>22</v>
      </c>
      <c r="AI2650" s="0" t="s">
        <v>22</v>
      </c>
      <c r="AJ2650" s="0" t="s">
        <v>3622</v>
      </c>
      <c r="AK2650" s="0" t="s">
        <v>3622</v>
      </c>
    </row>
    <row customHeight="1" ht="11.25">
      <c r="A2651" s="0" t="s">
        <v>22</v>
      </c>
      <c r="B2651" s="0" t="s">
        <v>48</v>
      </c>
      <c r="C2651" s="0" t="s">
        <v>50</v>
      </c>
      <c r="D2651" s="0" t="s">
        <v>22</v>
      </c>
      <c r="E2651" s="0" t="s">
        <v>8017</v>
      </c>
      <c r="F2651" s="0" t="s">
        <v>1306</v>
      </c>
      <c r="G2651" s="0" t="s">
        <v>175</v>
      </c>
      <c r="H2651" s="0" t="s">
        <v>175</v>
      </c>
      <c r="I2651" s="0" t="s">
        <v>176</v>
      </c>
      <c r="J2651" s="0" t="s">
        <v>6203</v>
      </c>
      <c r="K2651" s="0" t="s">
        <v>6208</v>
      </c>
      <c r="L2651" s="0" t="s">
        <v>6203</v>
      </c>
      <c r="M2651" s="0" t="s">
        <v>1261</v>
      </c>
      <c r="N2651" s="0" t="s">
        <v>98</v>
      </c>
      <c r="O2651" s="0" t="s">
        <v>175</v>
      </c>
      <c r="P2651" s="0" t="s">
        <v>175</v>
      </c>
      <c r="Q2651" s="0" t="s">
        <v>176</v>
      </c>
      <c r="R2651" s="0" t="s">
        <v>6203</v>
      </c>
      <c r="S2651" s="0" t="s">
        <v>6208</v>
      </c>
      <c r="T2651" s="0" t="s">
        <v>3604</v>
      </c>
      <c r="U2651" s="0" t="s">
        <v>3605</v>
      </c>
      <c r="V2651" s="0" t="s">
        <v>3606</v>
      </c>
      <c r="W2651" s="0" t="s">
        <v>3607</v>
      </c>
      <c r="X2651" s="0" t="s">
        <v>3608</v>
      </c>
      <c r="Y2651" s="0" t="s">
        <v>3605</v>
      </c>
      <c r="Z2651" s="0" t="s">
        <v>8018</v>
      </c>
      <c r="AA2651" s="0" t="s">
        <v>4014</v>
      </c>
      <c r="AB2651" s="0" t="s">
        <v>8019</v>
      </c>
      <c r="AC2651" s="0" t="s">
        <v>61</v>
      </c>
      <c r="AD2651" s="0" t="s">
        <v>19</v>
      </c>
      <c r="AE2651" s="0" t="s">
        <v>61</v>
      </c>
      <c r="AF2651" s="0" t="s">
        <v>8020</v>
      </c>
      <c r="AG2651" s="0" t="s">
        <v>8020</v>
      </c>
      <c r="AH2651" s="0" t="s">
        <v>22</v>
      </c>
      <c r="AI2651" s="0" t="s">
        <v>22</v>
      </c>
      <c r="AJ2651" s="0" t="s">
        <v>3622</v>
      </c>
      <c r="AK2651" s="0" t="s">
        <v>3622</v>
      </c>
    </row>
    <row customHeight="1" ht="11.25">
      <c r="A2652" s="0" t="s">
        <v>22</v>
      </c>
      <c r="B2652" s="0" t="s">
        <v>48</v>
      </c>
      <c r="C2652" s="0" t="s">
        <v>50</v>
      </c>
      <c r="D2652" s="0" t="s">
        <v>22</v>
      </c>
      <c r="E2652" s="0" t="s">
        <v>8021</v>
      </c>
      <c r="F2652" s="0" t="s">
        <v>1269</v>
      </c>
      <c r="G2652" s="0" t="s">
        <v>107</v>
      </c>
      <c r="H2652" s="0" t="s">
        <v>107</v>
      </c>
      <c r="I2652" s="0" t="s">
        <v>108</v>
      </c>
      <c r="J2652" s="0" t="s">
        <v>1417</v>
      </c>
      <c r="K2652" s="0" t="s">
        <v>1418</v>
      </c>
      <c r="L2652" s="0" t="s">
        <v>1417</v>
      </c>
      <c r="M2652" s="0" t="s">
        <v>1261</v>
      </c>
      <c r="N2652" s="0" t="s">
        <v>98</v>
      </c>
      <c r="O2652" s="0" t="s">
        <v>107</v>
      </c>
      <c r="P2652" s="0" t="s">
        <v>107</v>
      </c>
      <c r="Q2652" s="0" t="s">
        <v>108</v>
      </c>
      <c r="R2652" s="0" t="s">
        <v>1417</v>
      </c>
      <c r="S2652" s="0" t="s">
        <v>1418</v>
      </c>
      <c r="T2652" s="0" t="s">
        <v>3604</v>
      </c>
      <c r="U2652" s="0" t="s">
        <v>3605</v>
      </c>
      <c r="V2652" s="0" t="s">
        <v>3606</v>
      </c>
      <c r="W2652" s="0" t="s">
        <v>3607</v>
      </c>
      <c r="X2652" s="0" t="s">
        <v>3608</v>
      </c>
      <c r="Y2652" s="0" t="s">
        <v>3605</v>
      </c>
      <c r="Z2652" s="0" t="s">
        <v>8022</v>
      </c>
      <c r="AA2652" s="0" t="s">
        <v>8023</v>
      </c>
      <c r="AB2652" s="0" t="s">
        <v>8024</v>
      </c>
      <c r="AC2652" s="0" t="s">
        <v>61</v>
      </c>
      <c r="AD2652" s="0" t="s">
        <v>19</v>
      </c>
      <c r="AE2652" s="0" t="s">
        <v>19</v>
      </c>
      <c r="AF2652" s="0" t="s">
        <v>5229</v>
      </c>
      <c r="AG2652" s="0" t="s">
        <v>5229</v>
      </c>
      <c r="AH2652" s="0" t="s">
        <v>22</v>
      </c>
      <c r="AI2652" s="0" t="s">
        <v>22</v>
      </c>
      <c r="AJ2652" s="0" t="s">
        <v>22</v>
      </c>
      <c r="AK2652" s="0" t="s">
        <v>22</v>
      </c>
    </row>
    <row customHeight="1" ht="11.25">
      <c r="A2653" s="0" t="s">
        <v>22</v>
      </c>
      <c r="B2653" s="0" t="s">
        <v>48</v>
      </c>
      <c r="C2653" s="0" t="s">
        <v>50</v>
      </c>
      <c r="D2653" s="0" t="s">
        <v>22</v>
      </c>
      <c r="E2653" s="0" t="s">
        <v>8021</v>
      </c>
      <c r="F2653" s="0" t="s">
        <v>1269</v>
      </c>
      <c r="G2653" s="0" t="s">
        <v>107</v>
      </c>
      <c r="H2653" s="0" t="s">
        <v>107</v>
      </c>
      <c r="I2653" s="0" t="s">
        <v>108</v>
      </c>
      <c r="J2653" s="0" t="s">
        <v>1417</v>
      </c>
      <c r="K2653" s="0" t="s">
        <v>1418</v>
      </c>
      <c r="L2653" s="0" t="s">
        <v>1417</v>
      </c>
      <c r="M2653" s="0" t="s">
        <v>1261</v>
      </c>
      <c r="N2653" s="0" t="s">
        <v>98</v>
      </c>
      <c r="O2653" s="0" t="s">
        <v>107</v>
      </c>
      <c r="P2653" s="0" t="s">
        <v>107</v>
      </c>
      <c r="Q2653" s="0" t="s">
        <v>108</v>
      </c>
      <c r="R2653" s="0" t="s">
        <v>1417</v>
      </c>
      <c r="S2653" s="0" t="s">
        <v>1418</v>
      </c>
      <c r="T2653" s="0" t="s">
        <v>3604</v>
      </c>
      <c r="U2653" s="0" t="s">
        <v>3605</v>
      </c>
      <c r="V2653" s="0" t="s">
        <v>3606</v>
      </c>
      <c r="W2653" s="0" t="s">
        <v>3607</v>
      </c>
      <c r="X2653" s="0" t="s">
        <v>3608</v>
      </c>
      <c r="Y2653" s="0" t="s">
        <v>3605</v>
      </c>
      <c r="Z2653" s="0" t="s">
        <v>8022</v>
      </c>
      <c r="AA2653" s="0" t="s">
        <v>8023</v>
      </c>
      <c r="AB2653" s="0" t="s">
        <v>8024</v>
      </c>
      <c r="AC2653" s="0" t="s">
        <v>61</v>
      </c>
      <c r="AD2653" s="0" t="s">
        <v>19</v>
      </c>
      <c r="AE2653" s="0" t="s">
        <v>19</v>
      </c>
      <c r="AF2653" s="0" t="s">
        <v>5229</v>
      </c>
      <c r="AG2653" s="0" t="s">
        <v>5229</v>
      </c>
      <c r="AH2653" s="0" t="s">
        <v>22</v>
      </c>
      <c r="AI2653" s="0" t="s">
        <v>22</v>
      </c>
      <c r="AJ2653" s="0" t="s">
        <v>22</v>
      </c>
      <c r="AK2653" s="0" t="s">
        <v>22</v>
      </c>
    </row>
    <row customHeight="1" ht="11.25">
      <c r="A2654" s="0" t="s">
        <v>22</v>
      </c>
      <c r="B2654" s="0" t="s">
        <v>48</v>
      </c>
      <c r="C2654" s="0" t="s">
        <v>50</v>
      </c>
      <c r="D2654" s="0" t="s">
        <v>22</v>
      </c>
      <c r="E2654" s="0" t="s">
        <v>8025</v>
      </c>
      <c r="F2654" s="0" t="s">
        <v>1429</v>
      </c>
      <c r="G2654" s="0" t="s">
        <v>99</v>
      </c>
      <c r="H2654" s="0" t="s">
        <v>99</v>
      </c>
      <c r="I2654" s="0" t="s">
        <v>100</v>
      </c>
      <c r="J2654" s="0" t="s">
        <v>8026</v>
      </c>
      <c r="K2654" s="0" t="s">
        <v>8027</v>
      </c>
      <c r="L2654" s="0" t="s">
        <v>4091</v>
      </c>
      <c r="M2654" s="0" t="s">
        <v>7915</v>
      </c>
      <c r="N2654" s="0" t="s">
        <v>98</v>
      </c>
      <c r="O2654" s="0" t="s">
        <v>99</v>
      </c>
      <c r="P2654" s="0" t="s">
        <v>99</v>
      </c>
      <c r="Q2654" s="0" t="s">
        <v>100</v>
      </c>
      <c r="R2654" s="0" t="s">
        <v>8026</v>
      </c>
      <c r="S2654" s="0" t="s">
        <v>8027</v>
      </c>
      <c r="T2654" s="0" t="s">
        <v>3604</v>
      </c>
      <c r="U2654" s="0" t="s">
        <v>3605</v>
      </c>
      <c r="V2654" s="0" t="s">
        <v>3606</v>
      </c>
      <c r="W2654" s="0" t="s">
        <v>3607</v>
      </c>
      <c r="X2654" s="0" t="s">
        <v>3754</v>
      </c>
      <c r="Y2654" s="0" t="s">
        <v>3605</v>
      </c>
      <c r="Z2654" s="0" t="s">
        <v>1261</v>
      </c>
      <c r="AA2654" s="0" t="s">
        <v>6251</v>
      </c>
      <c r="AB2654" s="0" t="s">
        <v>8028</v>
      </c>
      <c r="AC2654" s="0" t="s">
        <v>61</v>
      </c>
      <c r="AD2654" s="0" t="s">
        <v>61</v>
      </c>
      <c r="AE2654" s="0" t="s">
        <v>61</v>
      </c>
      <c r="AF2654" s="0" t="s">
        <v>7698</v>
      </c>
      <c r="AG2654" s="0" t="s">
        <v>3712</v>
      </c>
      <c r="AH2654" s="0" t="s">
        <v>3712</v>
      </c>
      <c r="AI2654" s="0" t="s">
        <v>3712</v>
      </c>
      <c r="AJ2654" s="0" t="s">
        <v>3712</v>
      </c>
      <c r="AK2654" s="0" t="s">
        <v>3712</v>
      </c>
    </row>
    <row customHeight="1" ht="11.25">
      <c r="A2655" s="0" t="s">
        <v>22</v>
      </c>
      <c r="B2655" s="0" t="s">
        <v>48</v>
      </c>
      <c r="C2655" s="0" t="s">
        <v>50</v>
      </c>
      <c r="D2655" s="0" t="s">
        <v>22</v>
      </c>
      <c r="E2655" s="0" t="s">
        <v>8025</v>
      </c>
      <c r="F2655" s="0" t="s">
        <v>1429</v>
      </c>
      <c r="G2655" s="0" t="s">
        <v>99</v>
      </c>
      <c r="H2655" s="0" t="s">
        <v>99</v>
      </c>
      <c r="I2655" s="0" t="s">
        <v>100</v>
      </c>
      <c r="J2655" s="0" t="s">
        <v>8026</v>
      </c>
      <c r="K2655" s="0" t="s">
        <v>8027</v>
      </c>
      <c r="L2655" s="0" t="s">
        <v>4091</v>
      </c>
      <c r="M2655" s="0" t="s">
        <v>7915</v>
      </c>
      <c r="N2655" s="0" t="s">
        <v>98</v>
      </c>
      <c r="O2655" s="0" t="s">
        <v>99</v>
      </c>
      <c r="P2655" s="0" t="s">
        <v>99</v>
      </c>
      <c r="Q2655" s="0" t="s">
        <v>100</v>
      </c>
      <c r="R2655" s="0" t="s">
        <v>8026</v>
      </c>
      <c r="S2655" s="0" t="s">
        <v>8027</v>
      </c>
      <c r="T2655" s="0" t="s">
        <v>3604</v>
      </c>
      <c r="U2655" s="0" t="s">
        <v>3605</v>
      </c>
      <c r="V2655" s="0" t="s">
        <v>3606</v>
      </c>
      <c r="W2655" s="0" t="s">
        <v>3607</v>
      </c>
      <c r="X2655" s="0" t="s">
        <v>3754</v>
      </c>
      <c r="Y2655" s="0" t="s">
        <v>3605</v>
      </c>
      <c r="Z2655" s="0" t="s">
        <v>1261</v>
      </c>
      <c r="AA2655" s="0" t="s">
        <v>6251</v>
      </c>
      <c r="AB2655" s="0" t="s">
        <v>8028</v>
      </c>
      <c r="AC2655" s="0" t="s">
        <v>61</v>
      </c>
      <c r="AD2655" s="0" t="s">
        <v>61</v>
      </c>
      <c r="AE2655" s="0" t="s">
        <v>61</v>
      </c>
      <c r="AF2655" s="0" t="s">
        <v>7698</v>
      </c>
      <c r="AG2655" s="0" t="s">
        <v>3712</v>
      </c>
      <c r="AH2655" s="0" t="s">
        <v>3712</v>
      </c>
      <c r="AI2655" s="0" t="s">
        <v>3712</v>
      </c>
      <c r="AJ2655" s="0" t="s">
        <v>3712</v>
      </c>
      <c r="AK2655" s="0" t="s">
        <v>3712</v>
      </c>
    </row>
    <row customHeight="1" ht="11.25">
      <c r="A2656" s="0" t="s">
        <v>22</v>
      </c>
      <c r="B2656" s="0" t="s">
        <v>48</v>
      </c>
      <c r="C2656" s="0" t="s">
        <v>50</v>
      </c>
      <c r="D2656" s="0" t="s">
        <v>22</v>
      </c>
      <c r="E2656" s="0" t="s">
        <v>8025</v>
      </c>
      <c r="F2656" s="0" t="s">
        <v>1429</v>
      </c>
      <c r="G2656" s="0" t="s">
        <v>99</v>
      </c>
      <c r="H2656" s="0" t="s">
        <v>99</v>
      </c>
      <c r="I2656" s="0" t="s">
        <v>100</v>
      </c>
      <c r="J2656" s="0" t="s">
        <v>8029</v>
      </c>
      <c r="K2656" s="0" t="s">
        <v>8030</v>
      </c>
      <c r="L2656" s="0" t="s">
        <v>8031</v>
      </c>
      <c r="M2656" s="0" t="s">
        <v>1261</v>
      </c>
      <c r="N2656" s="0" t="s">
        <v>98</v>
      </c>
      <c r="O2656" s="0" t="s">
        <v>99</v>
      </c>
      <c r="P2656" s="0" t="s">
        <v>99</v>
      </c>
      <c r="Q2656" s="0" t="s">
        <v>100</v>
      </c>
      <c r="R2656" s="0" t="s">
        <v>8029</v>
      </c>
      <c r="S2656" s="0" t="s">
        <v>8030</v>
      </c>
      <c r="T2656" s="0" t="s">
        <v>3604</v>
      </c>
      <c r="U2656" s="0" t="s">
        <v>3605</v>
      </c>
      <c r="V2656" s="0" t="s">
        <v>3606</v>
      </c>
      <c r="W2656" s="0" t="s">
        <v>3607</v>
      </c>
      <c r="X2656" s="0" t="s">
        <v>3608</v>
      </c>
      <c r="Y2656" s="0" t="s">
        <v>3605</v>
      </c>
      <c r="Z2656" s="0" t="s">
        <v>8032</v>
      </c>
      <c r="AA2656" s="0" t="s">
        <v>8033</v>
      </c>
      <c r="AB2656" s="0" t="s">
        <v>8034</v>
      </c>
      <c r="AC2656" s="0" t="s">
        <v>61</v>
      </c>
      <c r="AD2656" s="0" t="s">
        <v>61</v>
      </c>
      <c r="AE2656" s="0" t="s">
        <v>61</v>
      </c>
      <c r="AF2656" s="0" t="s">
        <v>7062</v>
      </c>
      <c r="AG2656" s="0" t="s">
        <v>8035</v>
      </c>
      <c r="AH2656" s="0" t="s">
        <v>8035</v>
      </c>
      <c r="AI2656" s="0" t="s">
        <v>8035</v>
      </c>
      <c r="AJ2656" s="0" t="s">
        <v>8035</v>
      </c>
      <c r="AK2656" s="0" t="s">
        <v>8035</v>
      </c>
    </row>
    <row customHeight="1" ht="11.25">
      <c r="A2657" s="0" t="s">
        <v>22</v>
      </c>
      <c r="B2657" s="0" t="s">
        <v>48</v>
      </c>
      <c r="C2657" s="0" t="s">
        <v>50</v>
      </c>
      <c r="D2657" s="0" t="s">
        <v>22</v>
      </c>
      <c r="E2657" s="0" t="s">
        <v>8025</v>
      </c>
      <c r="F2657" s="0" t="s">
        <v>1429</v>
      </c>
      <c r="G2657" s="0" t="s">
        <v>99</v>
      </c>
      <c r="H2657" s="0" t="s">
        <v>99</v>
      </c>
      <c r="I2657" s="0" t="s">
        <v>100</v>
      </c>
      <c r="J2657" s="0" t="s">
        <v>8029</v>
      </c>
      <c r="K2657" s="0" t="s">
        <v>8030</v>
      </c>
      <c r="L2657" s="0" t="s">
        <v>8031</v>
      </c>
      <c r="M2657" s="0" t="s">
        <v>1261</v>
      </c>
      <c r="N2657" s="0" t="s">
        <v>98</v>
      </c>
      <c r="O2657" s="0" t="s">
        <v>99</v>
      </c>
      <c r="P2657" s="0" t="s">
        <v>99</v>
      </c>
      <c r="Q2657" s="0" t="s">
        <v>100</v>
      </c>
      <c r="R2657" s="0" t="s">
        <v>8029</v>
      </c>
      <c r="S2657" s="0" t="s">
        <v>8030</v>
      </c>
      <c r="T2657" s="0" t="s">
        <v>3604</v>
      </c>
      <c r="U2657" s="0" t="s">
        <v>3605</v>
      </c>
      <c r="V2657" s="0" t="s">
        <v>3606</v>
      </c>
      <c r="W2657" s="0" t="s">
        <v>3607</v>
      </c>
      <c r="X2657" s="0" t="s">
        <v>3608</v>
      </c>
      <c r="Y2657" s="0" t="s">
        <v>3605</v>
      </c>
      <c r="Z2657" s="0" t="s">
        <v>8032</v>
      </c>
      <c r="AA2657" s="0" t="s">
        <v>8033</v>
      </c>
      <c r="AB2657" s="0" t="s">
        <v>8034</v>
      </c>
      <c r="AC2657" s="0" t="s">
        <v>61</v>
      </c>
      <c r="AD2657" s="0" t="s">
        <v>61</v>
      </c>
      <c r="AE2657" s="0" t="s">
        <v>61</v>
      </c>
      <c r="AF2657" s="0" t="s">
        <v>7062</v>
      </c>
      <c r="AG2657" s="0" t="s">
        <v>8035</v>
      </c>
      <c r="AH2657" s="0" t="s">
        <v>8035</v>
      </c>
      <c r="AI2657" s="0" t="s">
        <v>8035</v>
      </c>
      <c r="AJ2657" s="0" t="s">
        <v>8035</v>
      </c>
      <c r="AK2657" s="0" t="s">
        <v>8035</v>
      </c>
    </row>
    <row customHeight="1" ht="11.25">
      <c r="A2658" s="0" t="s">
        <v>22</v>
      </c>
      <c r="B2658" s="0" t="s">
        <v>48</v>
      </c>
      <c r="C2658" s="0" t="s">
        <v>50</v>
      </c>
      <c r="D2658" s="0" t="s">
        <v>22</v>
      </c>
      <c r="E2658" s="0" t="s">
        <v>8025</v>
      </c>
      <c r="F2658" s="0" t="s">
        <v>1429</v>
      </c>
      <c r="G2658" s="0" t="s">
        <v>172</v>
      </c>
      <c r="H2658" s="0" t="s">
        <v>172</v>
      </c>
      <c r="I2658" s="0" t="s">
        <v>173</v>
      </c>
      <c r="J2658" s="0" t="s">
        <v>8036</v>
      </c>
      <c r="K2658" s="0" t="s">
        <v>8037</v>
      </c>
      <c r="L2658" s="0" t="s">
        <v>8038</v>
      </c>
      <c r="M2658" s="0" t="s">
        <v>1261</v>
      </c>
      <c r="N2658" s="0" t="s">
        <v>98</v>
      </c>
      <c r="O2658" s="0" t="s">
        <v>172</v>
      </c>
      <c r="P2658" s="0" t="s">
        <v>172</v>
      </c>
      <c r="Q2658" s="0" t="s">
        <v>173</v>
      </c>
      <c r="R2658" s="0" t="s">
        <v>8036</v>
      </c>
      <c r="S2658" s="0" t="s">
        <v>8037</v>
      </c>
      <c r="T2658" s="0" t="s">
        <v>3604</v>
      </c>
      <c r="U2658" s="0" t="s">
        <v>3605</v>
      </c>
      <c r="V2658" s="0" t="s">
        <v>3606</v>
      </c>
      <c r="W2658" s="0" t="s">
        <v>3607</v>
      </c>
      <c r="X2658" s="0" t="s">
        <v>3608</v>
      </c>
      <c r="Y2658" s="0" t="s">
        <v>3605</v>
      </c>
      <c r="Z2658" s="0" t="s">
        <v>8039</v>
      </c>
      <c r="AA2658" s="0" t="s">
        <v>6061</v>
      </c>
      <c r="AB2658" s="0" t="s">
        <v>8040</v>
      </c>
      <c r="AC2658" s="0" t="s">
        <v>61</v>
      </c>
      <c r="AD2658" s="0" t="s">
        <v>61</v>
      </c>
      <c r="AE2658" s="0" t="s">
        <v>61</v>
      </c>
      <c r="AF2658" s="0" t="s">
        <v>8041</v>
      </c>
      <c r="AG2658" s="0" t="s">
        <v>7186</v>
      </c>
      <c r="AH2658" s="0" t="s">
        <v>7186</v>
      </c>
      <c r="AI2658" s="0" t="s">
        <v>7186</v>
      </c>
      <c r="AJ2658" s="0" t="s">
        <v>7186</v>
      </c>
      <c r="AK2658" s="0" t="s">
        <v>7186</v>
      </c>
    </row>
    <row customHeight="1" ht="11.25">
      <c r="A2659" s="0" t="s">
        <v>22</v>
      </c>
      <c r="B2659" s="0" t="s">
        <v>48</v>
      </c>
      <c r="C2659" s="0" t="s">
        <v>50</v>
      </c>
      <c r="D2659" s="0" t="s">
        <v>22</v>
      </c>
      <c r="E2659" s="0" t="s">
        <v>8025</v>
      </c>
      <c r="F2659" s="0" t="s">
        <v>1429</v>
      </c>
      <c r="G2659" s="0" t="s">
        <v>172</v>
      </c>
      <c r="H2659" s="0" t="s">
        <v>172</v>
      </c>
      <c r="I2659" s="0" t="s">
        <v>173</v>
      </c>
      <c r="J2659" s="0" t="s">
        <v>8036</v>
      </c>
      <c r="K2659" s="0" t="s">
        <v>8037</v>
      </c>
      <c r="L2659" s="0" t="s">
        <v>8038</v>
      </c>
      <c r="M2659" s="0" t="s">
        <v>1261</v>
      </c>
      <c r="N2659" s="0" t="s">
        <v>98</v>
      </c>
      <c r="O2659" s="0" t="s">
        <v>172</v>
      </c>
      <c r="P2659" s="0" t="s">
        <v>172</v>
      </c>
      <c r="Q2659" s="0" t="s">
        <v>173</v>
      </c>
      <c r="R2659" s="0" t="s">
        <v>8036</v>
      </c>
      <c r="S2659" s="0" t="s">
        <v>8037</v>
      </c>
      <c r="T2659" s="0" t="s">
        <v>3604</v>
      </c>
      <c r="U2659" s="0" t="s">
        <v>3605</v>
      </c>
      <c r="V2659" s="0" t="s">
        <v>3606</v>
      </c>
      <c r="W2659" s="0" t="s">
        <v>3607</v>
      </c>
      <c r="X2659" s="0" t="s">
        <v>3608</v>
      </c>
      <c r="Y2659" s="0" t="s">
        <v>3605</v>
      </c>
      <c r="Z2659" s="0" t="s">
        <v>8039</v>
      </c>
      <c r="AA2659" s="0" t="s">
        <v>6061</v>
      </c>
      <c r="AB2659" s="0" t="s">
        <v>8040</v>
      </c>
      <c r="AC2659" s="0" t="s">
        <v>61</v>
      </c>
      <c r="AD2659" s="0" t="s">
        <v>61</v>
      </c>
      <c r="AE2659" s="0" t="s">
        <v>61</v>
      </c>
      <c r="AF2659" s="0" t="s">
        <v>8041</v>
      </c>
      <c r="AG2659" s="0" t="s">
        <v>7186</v>
      </c>
      <c r="AH2659" s="0" t="s">
        <v>7186</v>
      </c>
      <c r="AI2659" s="0" t="s">
        <v>7186</v>
      </c>
      <c r="AJ2659" s="0" t="s">
        <v>7186</v>
      </c>
      <c r="AK2659" s="0" t="s">
        <v>7186</v>
      </c>
    </row>
    <row customHeight="1" ht="11.25">
      <c r="A2660" s="0" t="s">
        <v>22</v>
      </c>
      <c r="B2660" s="0" t="s">
        <v>48</v>
      </c>
      <c r="C2660" s="0" t="s">
        <v>50</v>
      </c>
      <c r="D2660" s="0" t="s">
        <v>22</v>
      </c>
      <c r="E2660" s="0" t="s">
        <v>8025</v>
      </c>
      <c r="F2660" s="0" t="s">
        <v>1306</v>
      </c>
      <c r="G2660" s="0" t="s">
        <v>99</v>
      </c>
      <c r="H2660" s="0" t="s">
        <v>99</v>
      </c>
      <c r="I2660" s="0" t="s">
        <v>100</v>
      </c>
      <c r="J2660" s="0" t="s">
        <v>8042</v>
      </c>
      <c r="K2660" s="0" t="s">
        <v>8043</v>
      </c>
      <c r="L2660" s="0" t="s">
        <v>8044</v>
      </c>
      <c r="M2660" s="0" t="s">
        <v>7431</v>
      </c>
      <c r="N2660" s="0" t="s">
        <v>98</v>
      </c>
      <c r="O2660" s="0" t="s">
        <v>99</v>
      </c>
      <c r="P2660" s="0" t="s">
        <v>99</v>
      </c>
      <c r="Q2660" s="0" t="s">
        <v>100</v>
      </c>
      <c r="R2660" s="0" t="s">
        <v>8042</v>
      </c>
      <c r="S2660" s="0" t="s">
        <v>8043</v>
      </c>
      <c r="T2660" s="0" t="s">
        <v>3604</v>
      </c>
      <c r="U2660" s="0" t="s">
        <v>3605</v>
      </c>
      <c r="V2660" s="0" t="s">
        <v>3606</v>
      </c>
      <c r="W2660" s="0" t="s">
        <v>3607</v>
      </c>
      <c r="X2660" s="0" t="s">
        <v>3608</v>
      </c>
      <c r="Y2660" s="0" t="s">
        <v>3605</v>
      </c>
      <c r="Z2660" s="0" t="s">
        <v>8045</v>
      </c>
      <c r="AA2660" s="0" t="s">
        <v>3908</v>
      </c>
      <c r="AB2660" s="0" t="s">
        <v>8046</v>
      </c>
      <c r="AC2660" s="0" t="s">
        <v>61</v>
      </c>
      <c r="AD2660" s="0" t="s">
        <v>19</v>
      </c>
      <c r="AE2660" s="0" t="s">
        <v>61</v>
      </c>
      <c r="AF2660" s="0" t="s">
        <v>174</v>
      </c>
      <c r="AG2660" s="0" t="s">
        <v>132</v>
      </c>
      <c r="AH2660" s="0" t="s">
        <v>22</v>
      </c>
      <c r="AI2660" s="0" t="s">
        <v>22</v>
      </c>
      <c r="AJ2660" s="0" t="s">
        <v>132</v>
      </c>
      <c r="AK2660" s="0" t="s">
        <v>132</v>
      </c>
    </row>
    <row customHeight="1" ht="11.25">
      <c r="A2661" s="0" t="s">
        <v>22</v>
      </c>
      <c r="B2661" s="0" t="s">
        <v>48</v>
      </c>
      <c r="C2661" s="0" t="s">
        <v>50</v>
      </c>
      <c r="D2661" s="0" t="s">
        <v>22</v>
      </c>
      <c r="E2661" s="0" t="s">
        <v>8025</v>
      </c>
      <c r="F2661" s="0" t="s">
        <v>1306</v>
      </c>
      <c r="G2661" s="0" t="s">
        <v>99</v>
      </c>
      <c r="H2661" s="0" t="s">
        <v>99</v>
      </c>
      <c r="I2661" s="0" t="s">
        <v>100</v>
      </c>
      <c r="J2661" s="0" t="s">
        <v>8042</v>
      </c>
      <c r="K2661" s="0" t="s">
        <v>8043</v>
      </c>
      <c r="L2661" s="0" t="s">
        <v>8044</v>
      </c>
      <c r="M2661" s="0" t="s">
        <v>7431</v>
      </c>
      <c r="N2661" s="0" t="s">
        <v>98</v>
      </c>
      <c r="O2661" s="0" t="s">
        <v>99</v>
      </c>
      <c r="P2661" s="0" t="s">
        <v>99</v>
      </c>
      <c r="Q2661" s="0" t="s">
        <v>100</v>
      </c>
      <c r="R2661" s="0" t="s">
        <v>8042</v>
      </c>
      <c r="S2661" s="0" t="s">
        <v>8043</v>
      </c>
      <c r="T2661" s="0" t="s">
        <v>3604</v>
      </c>
      <c r="U2661" s="0" t="s">
        <v>3605</v>
      </c>
      <c r="V2661" s="0" t="s">
        <v>3606</v>
      </c>
      <c r="W2661" s="0" t="s">
        <v>3607</v>
      </c>
      <c r="X2661" s="0" t="s">
        <v>3608</v>
      </c>
      <c r="Y2661" s="0" t="s">
        <v>3605</v>
      </c>
      <c r="Z2661" s="0" t="s">
        <v>8045</v>
      </c>
      <c r="AA2661" s="0" t="s">
        <v>3908</v>
      </c>
      <c r="AB2661" s="0" t="s">
        <v>8046</v>
      </c>
      <c r="AC2661" s="0" t="s">
        <v>61</v>
      </c>
      <c r="AD2661" s="0" t="s">
        <v>19</v>
      </c>
      <c r="AE2661" s="0" t="s">
        <v>61</v>
      </c>
      <c r="AF2661" s="0" t="s">
        <v>174</v>
      </c>
      <c r="AG2661" s="0" t="s">
        <v>132</v>
      </c>
      <c r="AH2661" s="0" t="s">
        <v>22</v>
      </c>
      <c r="AI2661" s="0" t="s">
        <v>22</v>
      </c>
      <c r="AJ2661" s="0" t="s">
        <v>132</v>
      </c>
      <c r="AK2661" s="0" t="s">
        <v>132</v>
      </c>
    </row>
    <row customHeight="1" ht="11.25">
      <c r="A2662" s="0" t="s">
        <v>22</v>
      </c>
      <c r="B2662" s="0" t="s">
        <v>48</v>
      </c>
      <c r="C2662" s="0" t="s">
        <v>50</v>
      </c>
      <c r="D2662" s="0" t="s">
        <v>22</v>
      </c>
      <c r="E2662" s="0" t="s">
        <v>8047</v>
      </c>
      <c r="F2662" s="0" t="s">
        <v>1269</v>
      </c>
      <c r="G2662" s="0" t="s">
        <v>172</v>
      </c>
      <c r="H2662" s="0" t="s">
        <v>172</v>
      </c>
      <c r="I2662" s="0" t="s">
        <v>173</v>
      </c>
      <c r="J2662" s="0" t="s">
        <v>6535</v>
      </c>
      <c r="K2662" s="0" t="s">
        <v>6536</v>
      </c>
      <c r="L2662" s="0" t="s">
        <v>5242</v>
      </c>
      <c r="M2662" s="0" t="s">
        <v>101</v>
      </c>
      <c r="N2662" s="0" t="s">
        <v>98</v>
      </c>
      <c r="O2662" s="0" t="s">
        <v>172</v>
      </c>
      <c r="P2662" s="0" t="s">
        <v>172</v>
      </c>
      <c r="Q2662" s="0" t="s">
        <v>173</v>
      </c>
      <c r="R2662" s="0" t="s">
        <v>6535</v>
      </c>
      <c r="S2662" s="0" t="s">
        <v>6536</v>
      </c>
      <c r="T2662" s="0" t="s">
        <v>3604</v>
      </c>
      <c r="U2662" s="0" t="s">
        <v>3605</v>
      </c>
      <c r="V2662" s="0" t="s">
        <v>3606</v>
      </c>
      <c r="W2662" s="0" t="s">
        <v>3607</v>
      </c>
      <c r="X2662" s="0" t="s">
        <v>3608</v>
      </c>
      <c r="Y2662" s="0" t="s">
        <v>3605</v>
      </c>
      <c r="Z2662" s="0" t="s">
        <v>3865</v>
      </c>
      <c r="AA2662" s="0" t="s">
        <v>8048</v>
      </c>
      <c r="AB2662" s="0" t="s">
        <v>8049</v>
      </c>
      <c r="AC2662" s="0" t="s">
        <v>61</v>
      </c>
      <c r="AD2662" s="0" t="s">
        <v>19</v>
      </c>
      <c r="AE2662" s="0" t="s">
        <v>19</v>
      </c>
      <c r="AF2662" s="0" t="s">
        <v>8041</v>
      </c>
      <c r="AG2662" s="0" t="s">
        <v>7186</v>
      </c>
      <c r="AH2662" s="0" t="s">
        <v>22</v>
      </c>
      <c r="AI2662" s="0" t="s">
        <v>22</v>
      </c>
      <c r="AJ2662" s="0" t="s">
        <v>22</v>
      </c>
      <c r="AK2662" s="0" t="s">
        <v>22</v>
      </c>
    </row>
    <row customHeight="1" ht="11.25">
      <c r="A2663" s="0" t="s">
        <v>22</v>
      </c>
      <c r="B2663" s="0" t="s">
        <v>48</v>
      </c>
      <c r="C2663" s="0" t="s">
        <v>50</v>
      </c>
      <c r="D2663" s="0" t="s">
        <v>22</v>
      </c>
      <c r="E2663" s="0" t="s">
        <v>8047</v>
      </c>
      <c r="F2663" s="0" t="s">
        <v>1269</v>
      </c>
      <c r="G2663" s="0" t="s">
        <v>172</v>
      </c>
      <c r="H2663" s="0" t="s">
        <v>172</v>
      </c>
      <c r="I2663" s="0" t="s">
        <v>173</v>
      </c>
      <c r="J2663" s="0" t="s">
        <v>6535</v>
      </c>
      <c r="K2663" s="0" t="s">
        <v>6536</v>
      </c>
      <c r="L2663" s="0" t="s">
        <v>5242</v>
      </c>
      <c r="M2663" s="0" t="s">
        <v>101</v>
      </c>
      <c r="N2663" s="0" t="s">
        <v>98</v>
      </c>
      <c r="O2663" s="0" t="s">
        <v>172</v>
      </c>
      <c r="P2663" s="0" t="s">
        <v>172</v>
      </c>
      <c r="Q2663" s="0" t="s">
        <v>173</v>
      </c>
      <c r="R2663" s="0" t="s">
        <v>6535</v>
      </c>
      <c r="S2663" s="0" t="s">
        <v>6536</v>
      </c>
      <c r="T2663" s="0" t="s">
        <v>3604</v>
      </c>
      <c r="U2663" s="0" t="s">
        <v>3605</v>
      </c>
      <c r="V2663" s="0" t="s">
        <v>3606</v>
      </c>
      <c r="W2663" s="0" t="s">
        <v>3607</v>
      </c>
      <c r="X2663" s="0" t="s">
        <v>3608</v>
      </c>
      <c r="Y2663" s="0" t="s">
        <v>3605</v>
      </c>
      <c r="Z2663" s="0" t="s">
        <v>3865</v>
      </c>
      <c r="AA2663" s="0" t="s">
        <v>8048</v>
      </c>
      <c r="AB2663" s="0" t="s">
        <v>8049</v>
      </c>
      <c r="AC2663" s="0" t="s">
        <v>61</v>
      </c>
      <c r="AD2663" s="0" t="s">
        <v>19</v>
      </c>
      <c r="AE2663" s="0" t="s">
        <v>19</v>
      </c>
      <c r="AF2663" s="0" t="s">
        <v>8041</v>
      </c>
      <c r="AG2663" s="0" t="s">
        <v>7186</v>
      </c>
      <c r="AH2663" s="0" t="s">
        <v>22</v>
      </c>
      <c r="AI2663" s="0" t="s">
        <v>22</v>
      </c>
      <c r="AJ2663" s="0" t="s">
        <v>22</v>
      </c>
      <c r="AK2663" s="0" t="s">
        <v>22</v>
      </c>
    </row>
    <row customHeight="1" ht="11.25">
      <c r="A2664" s="0" t="s">
        <v>22</v>
      </c>
      <c r="B2664" s="0" t="s">
        <v>48</v>
      </c>
      <c r="C2664" s="0" t="s">
        <v>50</v>
      </c>
      <c r="D2664" s="0" t="s">
        <v>22</v>
      </c>
      <c r="E2664" s="0" t="s">
        <v>8050</v>
      </c>
      <c r="F2664" s="0" t="s">
        <v>1269</v>
      </c>
      <c r="G2664" s="0" t="s">
        <v>148</v>
      </c>
      <c r="H2664" s="0" t="s">
        <v>148</v>
      </c>
      <c r="I2664" s="0" t="s">
        <v>149</v>
      </c>
      <c r="J2664" s="0" t="s">
        <v>5757</v>
      </c>
      <c r="K2664" s="0" t="s">
        <v>5758</v>
      </c>
      <c r="L2664" s="0" t="s">
        <v>5759</v>
      </c>
      <c r="M2664" s="0" t="s">
        <v>1261</v>
      </c>
      <c r="N2664" s="0" t="s">
        <v>98</v>
      </c>
      <c r="O2664" s="0" t="s">
        <v>148</v>
      </c>
      <c r="P2664" s="0" t="s">
        <v>148</v>
      </c>
      <c r="Q2664" s="0" t="s">
        <v>149</v>
      </c>
      <c r="R2664" s="0" t="s">
        <v>5757</v>
      </c>
      <c r="S2664" s="0" t="s">
        <v>5758</v>
      </c>
      <c r="T2664" s="0" t="s">
        <v>3604</v>
      </c>
      <c r="U2664" s="0" t="s">
        <v>3605</v>
      </c>
      <c r="V2664" s="0" t="s">
        <v>3606</v>
      </c>
      <c r="W2664" s="0" t="s">
        <v>3607</v>
      </c>
      <c r="X2664" s="0" t="s">
        <v>3700</v>
      </c>
      <c r="Y2664" s="0" t="s">
        <v>3605</v>
      </c>
      <c r="Z2664" s="0" t="s">
        <v>5760</v>
      </c>
      <c r="AA2664" s="0" t="s">
        <v>5761</v>
      </c>
      <c r="AB2664" s="0" t="s">
        <v>5762</v>
      </c>
      <c r="AC2664" s="0" t="s">
        <v>61</v>
      </c>
      <c r="AD2664" s="0" t="s">
        <v>19</v>
      </c>
      <c r="AE2664" s="0" t="s">
        <v>19</v>
      </c>
      <c r="AF2664" s="0" t="s">
        <v>3712</v>
      </c>
      <c r="AG2664" s="0" t="s">
        <v>184</v>
      </c>
      <c r="AH2664" s="0" t="s">
        <v>22</v>
      </c>
      <c r="AI2664" s="0" t="s">
        <v>22</v>
      </c>
      <c r="AJ2664" s="0" t="s">
        <v>22</v>
      </c>
      <c r="AK2664" s="0" t="s">
        <v>22</v>
      </c>
    </row>
    <row customHeight="1" ht="11.25">
      <c r="A2665" s="0" t="s">
        <v>22</v>
      </c>
      <c r="B2665" s="0" t="s">
        <v>48</v>
      </c>
      <c r="C2665" s="0" t="s">
        <v>50</v>
      </c>
      <c r="D2665" s="0" t="s">
        <v>22</v>
      </c>
      <c r="E2665" s="0" t="s">
        <v>8050</v>
      </c>
      <c r="F2665" s="0" t="s">
        <v>1269</v>
      </c>
      <c r="G2665" s="0" t="s">
        <v>148</v>
      </c>
      <c r="H2665" s="0" t="s">
        <v>148</v>
      </c>
      <c r="I2665" s="0" t="s">
        <v>149</v>
      </c>
      <c r="J2665" s="0" t="s">
        <v>5757</v>
      </c>
      <c r="K2665" s="0" t="s">
        <v>5758</v>
      </c>
      <c r="L2665" s="0" t="s">
        <v>5759</v>
      </c>
      <c r="M2665" s="0" t="s">
        <v>1261</v>
      </c>
      <c r="N2665" s="0" t="s">
        <v>98</v>
      </c>
      <c r="O2665" s="0" t="s">
        <v>148</v>
      </c>
      <c r="P2665" s="0" t="s">
        <v>148</v>
      </c>
      <c r="Q2665" s="0" t="s">
        <v>149</v>
      </c>
      <c r="R2665" s="0" t="s">
        <v>5757</v>
      </c>
      <c r="S2665" s="0" t="s">
        <v>5758</v>
      </c>
      <c r="T2665" s="0" t="s">
        <v>3604</v>
      </c>
      <c r="U2665" s="0" t="s">
        <v>3605</v>
      </c>
      <c r="V2665" s="0" t="s">
        <v>3606</v>
      </c>
      <c r="W2665" s="0" t="s">
        <v>3607</v>
      </c>
      <c r="X2665" s="0" t="s">
        <v>3700</v>
      </c>
      <c r="Y2665" s="0" t="s">
        <v>3605</v>
      </c>
      <c r="Z2665" s="0" t="s">
        <v>5760</v>
      </c>
      <c r="AA2665" s="0" t="s">
        <v>5761</v>
      </c>
      <c r="AB2665" s="0" t="s">
        <v>5762</v>
      </c>
      <c r="AC2665" s="0" t="s">
        <v>61</v>
      </c>
      <c r="AD2665" s="0" t="s">
        <v>19</v>
      </c>
      <c r="AE2665" s="0" t="s">
        <v>19</v>
      </c>
      <c r="AF2665" s="0" t="s">
        <v>3712</v>
      </c>
      <c r="AG2665" s="0" t="s">
        <v>184</v>
      </c>
      <c r="AH2665" s="0" t="s">
        <v>22</v>
      </c>
      <c r="AI2665" s="0" t="s">
        <v>22</v>
      </c>
      <c r="AJ2665" s="0" t="s">
        <v>22</v>
      </c>
      <c r="AK2665" s="0" t="s">
        <v>22</v>
      </c>
    </row>
    <row customHeight="1" ht="11.25">
      <c r="A2666" s="0" t="s">
        <v>22</v>
      </c>
      <c r="B2666" s="0" t="s">
        <v>48</v>
      </c>
      <c r="C2666" s="0" t="s">
        <v>50</v>
      </c>
      <c r="D2666" s="0" t="s">
        <v>22</v>
      </c>
      <c r="E2666" s="0" t="s">
        <v>8051</v>
      </c>
      <c r="F2666" s="0" t="s">
        <v>1269</v>
      </c>
      <c r="G2666" s="0" t="s">
        <v>148</v>
      </c>
      <c r="H2666" s="0" t="s">
        <v>148</v>
      </c>
      <c r="I2666" s="0" t="s">
        <v>149</v>
      </c>
      <c r="J2666" s="0" t="s">
        <v>1518</v>
      </c>
      <c r="K2666" s="0" t="s">
        <v>1519</v>
      </c>
      <c r="L2666" s="0" t="s">
        <v>6292</v>
      </c>
      <c r="M2666" s="0" t="s">
        <v>1261</v>
      </c>
      <c r="N2666" s="0" t="s">
        <v>98</v>
      </c>
      <c r="O2666" s="0" t="s">
        <v>148</v>
      </c>
      <c r="P2666" s="0" t="s">
        <v>148</v>
      </c>
      <c r="Q2666" s="0" t="s">
        <v>149</v>
      </c>
      <c r="R2666" s="0" t="s">
        <v>1518</v>
      </c>
      <c r="S2666" s="0" t="s">
        <v>1519</v>
      </c>
      <c r="T2666" s="0" t="s">
        <v>3604</v>
      </c>
      <c r="U2666" s="0" t="s">
        <v>3605</v>
      </c>
      <c r="V2666" s="0" t="s">
        <v>3606</v>
      </c>
      <c r="W2666" s="0" t="s">
        <v>3607</v>
      </c>
      <c r="X2666" s="0" t="s">
        <v>3608</v>
      </c>
      <c r="Y2666" s="0" t="s">
        <v>3605</v>
      </c>
      <c r="Z2666" s="0" t="s">
        <v>8052</v>
      </c>
      <c r="AA2666" s="0" t="s">
        <v>3777</v>
      </c>
      <c r="AB2666" s="0" t="s">
        <v>8053</v>
      </c>
      <c r="AC2666" s="0" t="s">
        <v>61</v>
      </c>
      <c r="AD2666" s="0" t="s">
        <v>19</v>
      </c>
      <c r="AE2666" s="0" t="s">
        <v>19</v>
      </c>
      <c r="AF2666" s="0" t="s">
        <v>6098</v>
      </c>
      <c r="AG2666" s="0" t="s">
        <v>6098</v>
      </c>
      <c r="AH2666" s="0" t="s">
        <v>22</v>
      </c>
      <c r="AI2666" s="0" t="s">
        <v>22</v>
      </c>
      <c r="AJ2666" s="0" t="s">
        <v>22</v>
      </c>
      <c r="AK2666" s="0" t="s">
        <v>22</v>
      </c>
    </row>
    <row customHeight="1" ht="11.25">
      <c r="A2667" s="0" t="s">
        <v>22</v>
      </c>
      <c r="B2667" s="0" t="s">
        <v>48</v>
      </c>
      <c r="C2667" s="0" t="s">
        <v>50</v>
      </c>
      <c r="D2667" s="0" t="s">
        <v>22</v>
      </c>
      <c r="E2667" s="0" t="s">
        <v>8051</v>
      </c>
      <c r="F2667" s="0" t="s">
        <v>1269</v>
      </c>
      <c r="G2667" s="0" t="s">
        <v>148</v>
      </c>
      <c r="H2667" s="0" t="s">
        <v>148</v>
      </c>
      <c r="I2667" s="0" t="s">
        <v>149</v>
      </c>
      <c r="J2667" s="0" t="s">
        <v>1518</v>
      </c>
      <c r="K2667" s="0" t="s">
        <v>1519</v>
      </c>
      <c r="L2667" s="0" t="s">
        <v>6292</v>
      </c>
      <c r="M2667" s="0" t="s">
        <v>1261</v>
      </c>
      <c r="N2667" s="0" t="s">
        <v>98</v>
      </c>
      <c r="O2667" s="0" t="s">
        <v>148</v>
      </c>
      <c r="P2667" s="0" t="s">
        <v>148</v>
      </c>
      <c r="Q2667" s="0" t="s">
        <v>149</v>
      </c>
      <c r="R2667" s="0" t="s">
        <v>1518</v>
      </c>
      <c r="S2667" s="0" t="s">
        <v>1519</v>
      </c>
      <c r="T2667" s="0" t="s">
        <v>3604</v>
      </c>
      <c r="U2667" s="0" t="s">
        <v>3605</v>
      </c>
      <c r="V2667" s="0" t="s">
        <v>3606</v>
      </c>
      <c r="W2667" s="0" t="s">
        <v>3607</v>
      </c>
      <c r="X2667" s="0" t="s">
        <v>3608</v>
      </c>
      <c r="Y2667" s="0" t="s">
        <v>3605</v>
      </c>
      <c r="Z2667" s="0" t="s">
        <v>8052</v>
      </c>
      <c r="AA2667" s="0" t="s">
        <v>3777</v>
      </c>
      <c r="AB2667" s="0" t="s">
        <v>8053</v>
      </c>
      <c r="AC2667" s="0" t="s">
        <v>61</v>
      </c>
      <c r="AD2667" s="0" t="s">
        <v>19</v>
      </c>
      <c r="AE2667" s="0" t="s">
        <v>19</v>
      </c>
      <c r="AF2667" s="0" t="s">
        <v>6098</v>
      </c>
      <c r="AG2667" s="0" t="s">
        <v>6098</v>
      </c>
      <c r="AH2667" s="0" t="s">
        <v>22</v>
      </c>
      <c r="AI2667" s="0" t="s">
        <v>22</v>
      </c>
      <c r="AJ2667" s="0" t="s">
        <v>22</v>
      </c>
      <c r="AK2667" s="0" t="s">
        <v>22</v>
      </c>
    </row>
    <row customHeight="1" ht="11.25">
      <c r="A2668" s="0" t="s">
        <v>22</v>
      </c>
      <c r="B2668" s="0" t="s">
        <v>48</v>
      </c>
      <c r="C2668" s="0" t="s">
        <v>50</v>
      </c>
      <c r="D2668" s="0" t="s">
        <v>22</v>
      </c>
      <c r="E2668" s="0" t="s">
        <v>8051</v>
      </c>
      <c r="F2668" s="0" t="s">
        <v>1269</v>
      </c>
      <c r="G2668" s="0" t="s">
        <v>148</v>
      </c>
      <c r="H2668" s="0" t="s">
        <v>148</v>
      </c>
      <c r="I2668" s="0" t="s">
        <v>149</v>
      </c>
      <c r="J2668" s="0" t="s">
        <v>1446</v>
      </c>
      <c r="K2668" s="0" t="s">
        <v>1447</v>
      </c>
      <c r="L2668" s="0" t="s">
        <v>1448</v>
      </c>
      <c r="M2668" s="0" t="s">
        <v>1261</v>
      </c>
      <c r="N2668" s="0" t="s">
        <v>98</v>
      </c>
      <c r="O2668" s="0" t="s">
        <v>148</v>
      </c>
      <c r="P2668" s="0" t="s">
        <v>148</v>
      </c>
      <c r="Q2668" s="0" t="s">
        <v>149</v>
      </c>
      <c r="R2668" s="0" t="s">
        <v>1446</v>
      </c>
      <c r="S2668" s="0" t="s">
        <v>1447</v>
      </c>
      <c r="T2668" s="0" t="s">
        <v>3604</v>
      </c>
      <c r="U2668" s="0" t="s">
        <v>3605</v>
      </c>
      <c r="V2668" s="0" t="s">
        <v>3606</v>
      </c>
      <c r="W2668" s="0" t="s">
        <v>3607</v>
      </c>
      <c r="X2668" s="0" t="s">
        <v>3608</v>
      </c>
      <c r="Y2668" s="0" t="s">
        <v>3605</v>
      </c>
      <c r="Z2668" s="0" t="s">
        <v>8054</v>
      </c>
      <c r="AA2668" s="0" t="s">
        <v>3628</v>
      </c>
      <c r="AB2668" s="0" t="s">
        <v>8055</v>
      </c>
      <c r="AC2668" s="0" t="s">
        <v>61</v>
      </c>
      <c r="AD2668" s="0" t="s">
        <v>19</v>
      </c>
      <c r="AE2668" s="0" t="s">
        <v>19</v>
      </c>
      <c r="AF2668" s="0" t="s">
        <v>6063</v>
      </c>
      <c r="AG2668" s="0" t="s">
        <v>6063</v>
      </c>
      <c r="AH2668" s="0" t="s">
        <v>22</v>
      </c>
      <c r="AI2668" s="0" t="s">
        <v>22</v>
      </c>
      <c r="AJ2668" s="0" t="s">
        <v>22</v>
      </c>
      <c r="AK2668" s="0" t="s">
        <v>22</v>
      </c>
    </row>
    <row customHeight="1" ht="11.25">
      <c r="A2669" s="0" t="s">
        <v>22</v>
      </c>
      <c r="B2669" s="0" t="s">
        <v>48</v>
      </c>
      <c r="C2669" s="0" t="s">
        <v>50</v>
      </c>
      <c r="D2669" s="0" t="s">
        <v>22</v>
      </c>
      <c r="E2669" s="0" t="s">
        <v>8051</v>
      </c>
      <c r="F2669" s="0" t="s">
        <v>1269</v>
      </c>
      <c r="G2669" s="0" t="s">
        <v>148</v>
      </c>
      <c r="H2669" s="0" t="s">
        <v>148</v>
      </c>
      <c r="I2669" s="0" t="s">
        <v>149</v>
      </c>
      <c r="J2669" s="0" t="s">
        <v>1446</v>
      </c>
      <c r="K2669" s="0" t="s">
        <v>1447</v>
      </c>
      <c r="L2669" s="0" t="s">
        <v>1448</v>
      </c>
      <c r="M2669" s="0" t="s">
        <v>1261</v>
      </c>
      <c r="N2669" s="0" t="s">
        <v>98</v>
      </c>
      <c r="O2669" s="0" t="s">
        <v>148</v>
      </c>
      <c r="P2669" s="0" t="s">
        <v>148</v>
      </c>
      <c r="Q2669" s="0" t="s">
        <v>149</v>
      </c>
      <c r="R2669" s="0" t="s">
        <v>1446</v>
      </c>
      <c r="S2669" s="0" t="s">
        <v>1447</v>
      </c>
      <c r="T2669" s="0" t="s">
        <v>3604</v>
      </c>
      <c r="U2669" s="0" t="s">
        <v>3605</v>
      </c>
      <c r="V2669" s="0" t="s">
        <v>3606</v>
      </c>
      <c r="W2669" s="0" t="s">
        <v>3607</v>
      </c>
      <c r="X2669" s="0" t="s">
        <v>3608</v>
      </c>
      <c r="Y2669" s="0" t="s">
        <v>3605</v>
      </c>
      <c r="Z2669" s="0" t="s">
        <v>8054</v>
      </c>
      <c r="AA2669" s="0" t="s">
        <v>3628</v>
      </c>
      <c r="AB2669" s="0" t="s">
        <v>8055</v>
      </c>
      <c r="AC2669" s="0" t="s">
        <v>61</v>
      </c>
      <c r="AD2669" s="0" t="s">
        <v>19</v>
      </c>
      <c r="AE2669" s="0" t="s">
        <v>19</v>
      </c>
      <c r="AF2669" s="0" t="s">
        <v>6063</v>
      </c>
      <c r="AG2669" s="0" t="s">
        <v>6063</v>
      </c>
      <c r="AH2669" s="0" t="s">
        <v>22</v>
      </c>
      <c r="AI2669" s="0" t="s">
        <v>22</v>
      </c>
      <c r="AJ2669" s="0" t="s">
        <v>22</v>
      </c>
      <c r="AK2669" s="0" t="s">
        <v>22</v>
      </c>
    </row>
    <row customHeight="1" ht="11.25">
      <c r="A2670" s="0" t="s">
        <v>22</v>
      </c>
      <c r="B2670" s="0" t="s">
        <v>48</v>
      </c>
      <c r="C2670" s="0" t="s">
        <v>50</v>
      </c>
      <c r="D2670" s="0" t="s">
        <v>22</v>
      </c>
      <c r="E2670" s="0" t="s">
        <v>8056</v>
      </c>
      <c r="F2670" s="0" t="s">
        <v>1306</v>
      </c>
      <c r="G2670" s="0" t="s">
        <v>3552</v>
      </c>
      <c r="H2670" s="0" t="s">
        <v>3552</v>
      </c>
      <c r="I2670" s="0" t="s">
        <v>3553</v>
      </c>
      <c r="J2670" s="0" t="s">
        <v>8057</v>
      </c>
      <c r="K2670" s="0" t="s">
        <v>8058</v>
      </c>
      <c r="L2670" s="0" t="s">
        <v>8057</v>
      </c>
      <c r="M2670" s="0" t="s">
        <v>1261</v>
      </c>
      <c r="N2670" s="0" t="s">
        <v>98</v>
      </c>
      <c r="O2670" s="0" t="s">
        <v>3552</v>
      </c>
      <c r="P2670" s="0" t="s">
        <v>3552</v>
      </c>
      <c r="Q2670" s="0" t="s">
        <v>3553</v>
      </c>
      <c r="R2670" s="0" t="s">
        <v>8057</v>
      </c>
      <c r="S2670" s="0" t="s">
        <v>8058</v>
      </c>
      <c r="T2670" s="0" t="s">
        <v>3604</v>
      </c>
      <c r="U2670" s="0" t="s">
        <v>3605</v>
      </c>
      <c r="V2670" s="0" t="s">
        <v>3606</v>
      </c>
      <c r="W2670" s="0" t="s">
        <v>3607</v>
      </c>
      <c r="X2670" s="0" t="s">
        <v>3608</v>
      </c>
      <c r="Y2670" s="0" t="s">
        <v>3605</v>
      </c>
      <c r="Z2670" s="0" t="s">
        <v>8059</v>
      </c>
      <c r="AA2670" s="0" t="s">
        <v>8060</v>
      </c>
      <c r="AB2670" s="0" t="s">
        <v>8061</v>
      </c>
      <c r="AC2670" s="0" t="s">
        <v>61</v>
      </c>
      <c r="AD2670" s="0" t="s">
        <v>19</v>
      </c>
      <c r="AE2670" s="0" t="s">
        <v>61</v>
      </c>
      <c r="AF2670" s="0" t="s">
        <v>8020</v>
      </c>
      <c r="AG2670" s="0" t="s">
        <v>8020</v>
      </c>
      <c r="AH2670" s="0" t="s">
        <v>22</v>
      </c>
      <c r="AI2670" s="0" t="s">
        <v>22</v>
      </c>
      <c r="AJ2670" s="0" t="s">
        <v>3622</v>
      </c>
      <c r="AK2670" s="0" t="s">
        <v>3622</v>
      </c>
    </row>
    <row customHeight="1" ht="11.25">
      <c r="A2671" s="0" t="s">
        <v>22</v>
      </c>
      <c r="B2671" s="0" t="s">
        <v>48</v>
      </c>
      <c r="C2671" s="0" t="s">
        <v>50</v>
      </c>
      <c r="D2671" s="0" t="s">
        <v>22</v>
      </c>
      <c r="E2671" s="0" t="s">
        <v>8056</v>
      </c>
      <c r="F2671" s="0" t="s">
        <v>1306</v>
      </c>
      <c r="G2671" s="0" t="s">
        <v>175</v>
      </c>
      <c r="H2671" s="0" t="s">
        <v>175</v>
      </c>
      <c r="I2671" s="0" t="s">
        <v>176</v>
      </c>
      <c r="J2671" s="0" t="s">
        <v>8057</v>
      </c>
      <c r="K2671" s="0" t="s">
        <v>8062</v>
      </c>
      <c r="L2671" s="0" t="s">
        <v>8057</v>
      </c>
      <c r="M2671" s="0" t="s">
        <v>1261</v>
      </c>
      <c r="N2671" s="0" t="s">
        <v>98</v>
      </c>
      <c r="O2671" s="0" t="s">
        <v>175</v>
      </c>
      <c r="P2671" s="0" t="s">
        <v>175</v>
      </c>
      <c r="Q2671" s="0" t="s">
        <v>176</v>
      </c>
      <c r="R2671" s="0" t="s">
        <v>8057</v>
      </c>
      <c r="S2671" s="0" t="s">
        <v>8062</v>
      </c>
      <c r="T2671" s="0" t="s">
        <v>3604</v>
      </c>
      <c r="U2671" s="0" t="s">
        <v>3605</v>
      </c>
      <c r="V2671" s="0" t="s">
        <v>3606</v>
      </c>
      <c r="W2671" s="0" t="s">
        <v>3607</v>
      </c>
      <c r="X2671" s="0" t="s">
        <v>3608</v>
      </c>
      <c r="Y2671" s="0" t="s">
        <v>3605</v>
      </c>
      <c r="Z2671" s="0" t="s">
        <v>8059</v>
      </c>
      <c r="AA2671" s="0" t="s">
        <v>8060</v>
      </c>
      <c r="AB2671" s="0" t="s">
        <v>8061</v>
      </c>
      <c r="AC2671" s="0" t="s">
        <v>61</v>
      </c>
      <c r="AD2671" s="0" t="s">
        <v>19</v>
      </c>
      <c r="AE2671" s="0" t="s">
        <v>61</v>
      </c>
      <c r="AF2671" s="0" t="s">
        <v>8020</v>
      </c>
      <c r="AG2671" s="0" t="s">
        <v>8020</v>
      </c>
      <c r="AH2671" s="0" t="s">
        <v>22</v>
      </c>
      <c r="AI2671" s="0" t="s">
        <v>22</v>
      </c>
      <c r="AJ2671" s="0" t="s">
        <v>3622</v>
      </c>
      <c r="AK2671" s="0" t="s">
        <v>3622</v>
      </c>
    </row>
    <row customHeight="1" ht="11.25">
      <c r="A2672" s="0" t="s">
        <v>22</v>
      </c>
      <c r="B2672" s="0" t="s">
        <v>48</v>
      </c>
      <c r="C2672" s="0" t="s">
        <v>50</v>
      </c>
      <c r="D2672" s="0" t="s">
        <v>22</v>
      </c>
      <c r="E2672" s="0" t="s">
        <v>8063</v>
      </c>
      <c r="F2672" s="0" t="s">
        <v>1269</v>
      </c>
      <c r="G2672" s="0" t="s">
        <v>148</v>
      </c>
      <c r="H2672" s="0" t="s">
        <v>148</v>
      </c>
      <c r="I2672" s="0" t="s">
        <v>149</v>
      </c>
      <c r="J2672" s="0" t="s">
        <v>1518</v>
      </c>
      <c r="K2672" s="0" t="s">
        <v>1519</v>
      </c>
      <c r="L2672" s="0" t="s">
        <v>5439</v>
      </c>
      <c r="M2672" s="0" t="s">
        <v>1261</v>
      </c>
      <c r="N2672" s="0" t="s">
        <v>98</v>
      </c>
      <c r="O2672" s="0" t="s">
        <v>148</v>
      </c>
      <c r="P2672" s="0" t="s">
        <v>148</v>
      </c>
      <c r="Q2672" s="0" t="s">
        <v>149</v>
      </c>
      <c r="R2672" s="0" t="s">
        <v>1518</v>
      </c>
      <c r="S2672" s="0" t="s">
        <v>1519</v>
      </c>
      <c r="T2672" s="0" t="s">
        <v>3604</v>
      </c>
      <c r="U2672" s="0" t="s">
        <v>3605</v>
      </c>
      <c r="V2672" s="0" t="s">
        <v>3606</v>
      </c>
      <c r="W2672" s="0" t="s">
        <v>3607</v>
      </c>
      <c r="X2672" s="0" t="s">
        <v>3608</v>
      </c>
      <c r="Y2672" s="0" t="s">
        <v>3605</v>
      </c>
      <c r="Z2672" s="0" t="s">
        <v>8064</v>
      </c>
      <c r="AA2672" s="0" t="s">
        <v>4002</v>
      </c>
      <c r="AB2672" s="0" t="s">
        <v>8065</v>
      </c>
      <c r="AC2672" s="0" t="s">
        <v>61</v>
      </c>
      <c r="AD2672" s="0" t="s">
        <v>19</v>
      </c>
      <c r="AE2672" s="0" t="s">
        <v>19</v>
      </c>
      <c r="AF2672" s="0" t="s">
        <v>7525</v>
      </c>
      <c r="AG2672" s="0" t="s">
        <v>7525</v>
      </c>
      <c r="AH2672" s="0" t="s">
        <v>22</v>
      </c>
      <c r="AI2672" s="0" t="s">
        <v>22</v>
      </c>
      <c r="AJ2672" s="0" t="s">
        <v>22</v>
      </c>
      <c r="AK2672" s="0" t="s">
        <v>22</v>
      </c>
    </row>
    <row customHeight="1" ht="11.25">
      <c r="A2673" s="0" t="s">
        <v>22</v>
      </c>
      <c r="B2673" s="0" t="s">
        <v>48</v>
      </c>
      <c r="C2673" s="0" t="s">
        <v>50</v>
      </c>
      <c r="D2673" s="0" t="s">
        <v>22</v>
      </c>
      <c r="E2673" s="0" t="s">
        <v>8063</v>
      </c>
      <c r="F2673" s="0" t="s">
        <v>1269</v>
      </c>
      <c r="G2673" s="0" t="s">
        <v>148</v>
      </c>
      <c r="H2673" s="0" t="s">
        <v>148</v>
      </c>
      <c r="I2673" s="0" t="s">
        <v>149</v>
      </c>
      <c r="J2673" s="0" t="s">
        <v>1518</v>
      </c>
      <c r="K2673" s="0" t="s">
        <v>1519</v>
      </c>
      <c r="L2673" s="0" t="s">
        <v>5439</v>
      </c>
      <c r="M2673" s="0" t="s">
        <v>1261</v>
      </c>
      <c r="N2673" s="0" t="s">
        <v>98</v>
      </c>
      <c r="O2673" s="0" t="s">
        <v>148</v>
      </c>
      <c r="P2673" s="0" t="s">
        <v>148</v>
      </c>
      <c r="Q2673" s="0" t="s">
        <v>149</v>
      </c>
      <c r="R2673" s="0" t="s">
        <v>1518</v>
      </c>
      <c r="S2673" s="0" t="s">
        <v>1519</v>
      </c>
      <c r="T2673" s="0" t="s">
        <v>3604</v>
      </c>
      <c r="U2673" s="0" t="s">
        <v>3605</v>
      </c>
      <c r="V2673" s="0" t="s">
        <v>3606</v>
      </c>
      <c r="W2673" s="0" t="s">
        <v>3607</v>
      </c>
      <c r="X2673" s="0" t="s">
        <v>3608</v>
      </c>
      <c r="Y2673" s="0" t="s">
        <v>3605</v>
      </c>
      <c r="Z2673" s="0" t="s">
        <v>8064</v>
      </c>
      <c r="AA2673" s="0" t="s">
        <v>4002</v>
      </c>
      <c r="AB2673" s="0" t="s">
        <v>8065</v>
      </c>
      <c r="AC2673" s="0" t="s">
        <v>61</v>
      </c>
      <c r="AD2673" s="0" t="s">
        <v>19</v>
      </c>
      <c r="AE2673" s="0" t="s">
        <v>19</v>
      </c>
      <c r="AF2673" s="0" t="s">
        <v>7525</v>
      </c>
      <c r="AG2673" s="0" t="s">
        <v>7525</v>
      </c>
      <c r="AH2673" s="0" t="s">
        <v>22</v>
      </c>
      <c r="AI2673" s="0" t="s">
        <v>22</v>
      </c>
      <c r="AJ2673" s="0" t="s">
        <v>22</v>
      </c>
      <c r="AK2673" s="0" t="s">
        <v>22</v>
      </c>
    </row>
    <row customHeight="1" ht="11.25">
      <c r="A2674" s="0" t="s">
        <v>22</v>
      </c>
      <c r="B2674" s="0" t="s">
        <v>48</v>
      </c>
      <c r="C2674" s="0" t="s">
        <v>50</v>
      </c>
      <c r="D2674" s="0" t="s">
        <v>22</v>
      </c>
      <c r="E2674" s="0" t="s">
        <v>8066</v>
      </c>
      <c r="F2674" s="0" t="s">
        <v>1269</v>
      </c>
      <c r="G2674" s="0" t="s">
        <v>148</v>
      </c>
      <c r="H2674" s="0" t="s">
        <v>148</v>
      </c>
      <c r="I2674" s="0" t="s">
        <v>149</v>
      </c>
      <c r="J2674" s="0" t="s">
        <v>1455</v>
      </c>
      <c r="K2674" s="0" t="s">
        <v>1456</v>
      </c>
      <c r="L2674" s="0" t="s">
        <v>6034</v>
      </c>
      <c r="M2674" s="0" t="s">
        <v>98</v>
      </c>
      <c r="N2674" s="0" t="s">
        <v>98</v>
      </c>
      <c r="O2674" s="0" t="s">
        <v>148</v>
      </c>
      <c r="P2674" s="0" t="s">
        <v>148</v>
      </c>
      <c r="Q2674" s="0" t="s">
        <v>149</v>
      </c>
      <c r="R2674" s="0" t="s">
        <v>1455</v>
      </c>
      <c r="S2674" s="0" t="s">
        <v>1456</v>
      </c>
      <c r="T2674" s="0" t="s">
        <v>3604</v>
      </c>
      <c r="U2674" s="0" t="s">
        <v>3605</v>
      </c>
      <c r="V2674" s="0" t="s">
        <v>3606</v>
      </c>
      <c r="W2674" s="0" t="s">
        <v>3607</v>
      </c>
      <c r="X2674" s="0" t="s">
        <v>3608</v>
      </c>
      <c r="Y2674" s="0" t="s">
        <v>3605</v>
      </c>
      <c r="Z2674" s="0" t="s">
        <v>8067</v>
      </c>
      <c r="AA2674" s="0" t="s">
        <v>4002</v>
      </c>
      <c r="AB2674" s="0" t="s">
        <v>8068</v>
      </c>
      <c r="AC2674" s="0" t="s">
        <v>61</v>
      </c>
      <c r="AD2674" s="0" t="s">
        <v>19</v>
      </c>
      <c r="AE2674" s="0" t="s">
        <v>19</v>
      </c>
      <c r="AF2674" s="0" t="s">
        <v>7525</v>
      </c>
      <c r="AG2674" s="0" t="s">
        <v>7525</v>
      </c>
      <c r="AH2674" s="0" t="s">
        <v>22</v>
      </c>
      <c r="AI2674" s="0" t="s">
        <v>22</v>
      </c>
      <c r="AJ2674" s="0" t="s">
        <v>22</v>
      </c>
      <c r="AK2674" s="0" t="s">
        <v>22</v>
      </c>
    </row>
    <row customHeight="1" ht="11.25">
      <c r="A2675" s="0" t="s">
        <v>22</v>
      </c>
      <c r="B2675" s="0" t="s">
        <v>48</v>
      </c>
      <c r="C2675" s="0" t="s">
        <v>50</v>
      </c>
      <c r="D2675" s="0" t="s">
        <v>22</v>
      </c>
      <c r="E2675" s="0" t="s">
        <v>8066</v>
      </c>
      <c r="F2675" s="0" t="s">
        <v>1269</v>
      </c>
      <c r="G2675" s="0" t="s">
        <v>148</v>
      </c>
      <c r="H2675" s="0" t="s">
        <v>148</v>
      </c>
      <c r="I2675" s="0" t="s">
        <v>149</v>
      </c>
      <c r="J2675" s="0" t="s">
        <v>1455</v>
      </c>
      <c r="K2675" s="0" t="s">
        <v>1456</v>
      </c>
      <c r="L2675" s="0" t="s">
        <v>6034</v>
      </c>
      <c r="M2675" s="0" t="s">
        <v>98</v>
      </c>
      <c r="N2675" s="0" t="s">
        <v>98</v>
      </c>
      <c r="O2675" s="0" t="s">
        <v>148</v>
      </c>
      <c r="P2675" s="0" t="s">
        <v>148</v>
      </c>
      <c r="Q2675" s="0" t="s">
        <v>149</v>
      </c>
      <c r="R2675" s="0" t="s">
        <v>1455</v>
      </c>
      <c r="S2675" s="0" t="s">
        <v>1456</v>
      </c>
      <c r="T2675" s="0" t="s">
        <v>3604</v>
      </c>
      <c r="U2675" s="0" t="s">
        <v>3605</v>
      </c>
      <c r="V2675" s="0" t="s">
        <v>3606</v>
      </c>
      <c r="W2675" s="0" t="s">
        <v>3607</v>
      </c>
      <c r="X2675" s="0" t="s">
        <v>3608</v>
      </c>
      <c r="Y2675" s="0" t="s">
        <v>3605</v>
      </c>
      <c r="Z2675" s="0" t="s">
        <v>8067</v>
      </c>
      <c r="AA2675" s="0" t="s">
        <v>4002</v>
      </c>
      <c r="AB2675" s="0" t="s">
        <v>8068</v>
      </c>
      <c r="AC2675" s="0" t="s">
        <v>61</v>
      </c>
      <c r="AD2675" s="0" t="s">
        <v>19</v>
      </c>
      <c r="AE2675" s="0" t="s">
        <v>19</v>
      </c>
      <c r="AF2675" s="0" t="s">
        <v>7525</v>
      </c>
      <c r="AG2675" s="0" t="s">
        <v>7525</v>
      </c>
      <c r="AH2675" s="0" t="s">
        <v>22</v>
      </c>
      <c r="AI2675" s="0" t="s">
        <v>22</v>
      </c>
      <c r="AJ2675" s="0" t="s">
        <v>22</v>
      </c>
      <c r="AK2675" s="0" t="s">
        <v>22</v>
      </c>
    </row>
    <row customHeight="1" ht="11.25">
      <c r="A2676" s="0" t="s">
        <v>22</v>
      </c>
      <c r="B2676" s="0" t="s">
        <v>48</v>
      </c>
      <c r="C2676" s="0" t="s">
        <v>50</v>
      </c>
      <c r="D2676" s="0" t="s">
        <v>22</v>
      </c>
      <c r="E2676" s="0" t="s">
        <v>8069</v>
      </c>
      <c r="F2676" s="0" t="s">
        <v>1269</v>
      </c>
      <c r="G2676" s="0" t="s">
        <v>1348</v>
      </c>
      <c r="H2676" s="0" t="s">
        <v>1348</v>
      </c>
      <c r="I2676" s="0" t="s">
        <v>1349</v>
      </c>
      <c r="J2676" s="0" t="s">
        <v>1350</v>
      </c>
      <c r="K2676" s="0" t="s">
        <v>1351</v>
      </c>
      <c r="L2676" s="0" t="s">
        <v>1352</v>
      </c>
      <c r="M2676" s="0" t="s">
        <v>91</v>
      </c>
      <c r="N2676" s="0" t="s">
        <v>98</v>
      </c>
      <c r="O2676" s="0" t="s">
        <v>1348</v>
      </c>
      <c r="P2676" s="0" t="s">
        <v>1348</v>
      </c>
      <c r="Q2676" s="0" t="s">
        <v>1349</v>
      </c>
      <c r="R2676" s="0" t="s">
        <v>1350</v>
      </c>
      <c r="S2676" s="0" t="s">
        <v>1351</v>
      </c>
      <c r="T2676" s="0" t="s">
        <v>3604</v>
      </c>
      <c r="U2676" s="0" t="s">
        <v>3605</v>
      </c>
      <c r="V2676" s="0" t="s">
        <v>3606</v>
      </c>
      <c r="W2676" s="0" t="s">
        <v>3607</v>
      </c>
      <c r="X2676" s="0" t="s">
        <v>3608</v>
      </c>
      <c r="Y2676" s="0" t="s">
        <v>3605</v>
      </c>
      <c r="Z2676" s="0" t="s">
        <v>8070</v>
      </c>
      <c r="AA2676" s="0" t="s">
        <v>3628</v>
      </c>
      <c r="AB2676" s="0" t="s">
        <v>8071</v>
      </c>
      <c r="AC2676" s="0" t="s">
        <v>61</v>
      </c>
      <c r="AD2676" s="0" t="s">
        <v>19</v>
      </c>
      <c r="AE2676" s="0" t="s">
        <v>19</v>
      </c>
      <c r="AF2676" s="0" t="s">
        <v>8072</v>
      </c>
      <c r="AG2676" s="0" t="s">
        <v>8073</v>
      </c>
      <c r="AH2676" s="0" t="s">
        <v>22</v>
      </c>
      <c r="AI2676" s="0" t="s">
        <v>22</v>
      </c>
      <c r="AJ2676" s="0" t="s">
        <v>22</v>
      </c>
      <c r="AK2676" s="0" t="s">
        <v>22</v>
      </c>
    </row>
    <row customHeight="1" ht="11.25">
      <c r="A2677" s="0" t="s">
        <v>22</v>
      </c>
      <c r="B2677" s="0" t="s">
        <v>48</v>
      </c>
      <c r="C2677" s="0" t="s">
        <v>50</v>
      </c>
      <c r="D2677" s="0" t="s">
        <v>22</v>
      </c>
      <c r="E2677" s="0" t="s">
        <v>8069</v>
      </c>
      <c r="F2677" s="0" t="s">
        <v>1269</v>
      </c>
      <c r="G2677" s="0" t="s">
        <v>1348</v>
      </c>
      <c r="H2677" s="0" t="s">
        <v>1348</v>
      </c>
      <c r="I2677" s="0" t="s">
        <v>1349</v>
      </c>
      <c r="J2677" s="0" t="s">
        <v>1350</v>
      </c>
      <c r="K2677" s="0" t="s">
        <v>1351</v>
      </c>
      <c r="L2677" s="0" t="s">
        <v>1352</v>
      </c>
      <c r="M2677" s="0" t="s">
        <v>91</v>
      </c>
      <c r="N2677" s="0" t="s">
        <v>101</v>
      </c>
      <c r="O2677" s="0" t="s">
        <v>1348</v>
      </c>
      <c r="P2677" s="0" t="s">
        <v>1348</v>
      </c>
      <c r="Q2677" s="0" t="s">
        <v>1349</v>
      </c>
      <c r="R2677" s="0" t="s">
        <v>3681</v>
      </c>
      <c r="S2677" s="0" t="s">
        <v>3682</v>
      </c>
      <c r="T2677" s="0" t="s">
        <v>3604</v>
      </c>
      <c r="U2677" s="0" t="s">
        <v>3605</v>
      </c>
      <c r="V2677" s="0" t="s">
        <v>3606</v>
      </c>
      <c r="W2677" s="0" t="s">
        <v>3607</v>
      </c>
      <c r="X2677" s="0" t="s">
        <v>3608</v>
      </c>
      <c r="Y2677" s="0" t="s">
        <v>3605</v>
      </c>
      <c r="Z2677" s="0" t="s">
        <v>8070</v>
      </c>
      <c r="AA2677" s="0" t="s">
        <v>3628</v>
      </c>
      <c r="AB2677" s="0" t="s">
        <v>8071</v>
      </c>
      <c r="AC2677" s="0" t="s">
        <v>61</v>
      </c>
      <c r="AD2677" s="0" t="s">
        <v>19</v>
      </c>
      <c r="AE2677" s="0" t="s">
        <v>19</v>
      </c>
      <c r="AF2677" s="0" t="s">
        <v>8072</v>
      </c>
      <c r="AG2677" s="0" t="s">
        <v>8073</v>
      </c>
      <c r="AH2677" s="0" t="s">
        <v>22</v>
      </c>
      <c r="AI2677" s="0" t="s">
        <v>22</v>
      </c>
      <c r="AJ2677" s="0" t="s">
        <v>22</v>
      </c>
      <c r="AK2677" s="0" t="s">
        <v>22</v>
      </c>
    </row>
    <row customHeight="1" ht="11.25">
      <c r="A2678" s="0" t="s">
        <v>22</v>
      </c>
      <c r="B2678" s="0" t="s">
        <v>48</v>
      </c>
      <c r="C2678" s="0" t="s">
        <v>50</v>
      </c>
      <c r="D2678" s="0" t="s">
        <v>22</v>
      </c>
      <c r="E2678" s="0" t="s">
        <v>8069</v>
      </c>
      <c r="F2678" s="0" t="s">
        <v>1269</v>
      </c>
      <c r="G2678" s="0" t="s">
        <v>1348</v>
      </c>
      <c r="H2678" s="0" t="s">
        <v>1348</v>
      </c>
      <c r="I2678" s="0" t="s">
        <v>1349</v>
      </c>
      <c r="J2678" s="0" t="s">
        <v>1350</v>
      </c>
      <c r="K2678" s="0" t="s">
        <v>1351</v>
      </c>
      <c r="L2678" s="0" t="s">
        <v>1352</v>
      </c>
      <c r="M2678" s="0" t="s">
        <v>91</v>
      </c>
      <c r="N2678" s="0" t="s">
        <v>89</v>
      </c>
      <c r="O2678" s="0" t="s">
        <v>1348</v>
      </c>
      <c r="P2678" s="0" t="s">
        <v>1348</v>
      </c>
      <c r="Q2678" s="0" t="s">
        <v>1349</v>
      </c>
      <c r="R2678" s="0" t="s">
        <v>3687</v>
      </c>
      <c r="S2678" s="0" t="s">
        <v>3688</v>
      </c>
      <c r="T2678" s="0" t="s">
        <v>3604</v>
      </c>
      <c r="U2678" s="0" t="s">
        <v>3605</v>
      </c>
      <c r="V2678" s="0" t="s">
        <v>3606</v>
      </c>
      <c r="W2678" s="0" t="s">
        <v>3607</v>
      </c>
      <c r="X2678" s="0" t="s">
        <v>3608</v>
      </c>
      <c r="Y2678" s="0" t="s">
        <v>3605</v>
      </c>
      <c r="Z2678" s="0" t="s">
        <v>8070</v>
      </c>
      <c r="AA2678" s="0" t="s">
        <v>3628</v>
      </c>
      <c r="AB2678" s="0" t="s">
        <v>8071</v>
      </c>
      <c r="AC2678" s="0" t="s">
        <v>61</v>
      </c>
      <c r="AD2678" s="0" t="s">
        <v>19</v>
      </c>
      <c r="AE2678" s="0" t="s">
        <v>19</v>
      </c>
      <c r="AF2678" s="0" t="s">
        <v>8072</v>
      </c>
      <c r="AG2678" s="0" t="s">
        <v>8073</v>
      </c>
      <c r="AH2678" s="0" t="s">
        <v>22</v>
      </c>
      <c r="AI2678" s="0" t="s">
        <v>22</v>
      </c>
      <c r="AJ2678" s="0" t="s">
        <v>22</v>
      </c>
      <c r="AK2678" s="0" t="s">
        <v>22</v>
      </c>
    </row>
    <row customHeight="1" ht="11.25">
      <c r="A2679" s="0" t="s">
        <v>22</v>
      </c>
      <c r="B2679" s="0" t="s">
        <v>48</v>
      </c>
      <c r="C2679" s="0" t="s">
        <v>50</v>
      </c>
      <c r="D2679" s="0" t="s">
        <v>22</v>
      </c>
      <c r="E2679" s="0" t="s">
        <v>8069</v>
      </c>
      <c r="F2679" s="0" t="s">
        <v>1269</v>
      </c>
      <c r="G2679" s="0" t="s">
        <v>139</v>
      </c>
      <c r="H2679" s="0" t="s">
        <v>139</v>
      </c>
      <c r="I2679" s="0" t="s">
        <v>140</v>
      </c>
      <c r="J2679" s="0" t="s">
        <v>1350</v>
      </c>
      <c r="K2679" s="0" t="s">
        <v>3689</v>
      </c>
      <c r="L2679" s="0" t="s">
        <v>1352</v>
      </c>
      <c r="M2679" s="0" t="s">
        <v>91</v>
      </c>
      <c r="N2679" s="0" t="s">
        <v>98</v>
      </c>
      <c r="O2679" s="0" t="s">
        <v>139</v>
      </c>
      <c r="P2679" s="0" t="s">
        <v>139</v>
      </c>
      <c r="Q2679" s="0" t="s">
        <v>140</v>
      </c>
      <c r="R2679" s="0" t="s">
        <v>1350</v>
      </c>
      <c r="S2679" s="0" t="s">
        <v>3689</v>
      </c>
      <c r="T2679" s="0" t="s">
        <v>3604</v>
      </c>
      <c r="U2679" s="0" t="s">
        <v>3605</v>
      </c>
      <c r="V2679" s="0" t="s">
        <v>3606</v>
      </c>
      <c r="W2679" s="0" t="s">
        <v>3607</v>
      </c>
      <c r="X2679" s="0" t="s">
        <v>3608</v>
      </c>
      <c r="Y2679" s="0" t="s">
        <v>3605</v>
      </c>
      <c r="Z2679" s="0" t="s">
        <v>8070</v>
      </c>
      <c r="AA2679" s="0" t="s">
        <v>3628</v>
      </c>
      <c r="AB2679" s="0" t="s">
        <v>8071</v>
      </c>
      <c r="AC2679" s="0" t="s">
        <v>61</v>
      </c>
      <c r="AD2679" s="0" t="s">
        <v>19</v>
      </c>
      <c r="AE2679" s="0" t="s">
        <v>19</v>
      </c>
      <c r="AF2679" s="0" t="s">
        <v>8072</v>
      </c>
      <c r="AG2679" s="0" t="s">
        <v>8073</v>
      </c>
      <c r="AH2679" s="0" t="s">
        <v>22</v>
      </c>
      <c r="AI2679" s="0" t="s">
        <v>22</v>
      </c>
      <c r="AJ2679" s="0" t="s">
        <v>22</v>
      </c>
      <c r="AK2679" s="0" t="s">
        <v>22</v>
      </c>
    </row>
    <row customHeight="1" ht="11.25">
      <c r="A2680" s="0" t="s">
        <v>22</v>
      </c>
      <c r="B2680" s="0" t="s">
        <v>48</v>
      </c>
      <c r="C2680" s="0" t="s">
        <v>50</v>
      </c>
      <c r="D2680" s="0" t="s">
        <v>22</v>
      </c>
      <c r="E2680" s="0" t="s">
        <v>8069</v>
      </c>
      <c r="F2680" s="0" t="s">
        <v>1269</v>
      </c>
      <c r="G2680" s="0" t="s">
        <v>139</v>
      </c>
      <c r="H2680" s="0" t="s">
        <v>139</v>
      </c>
      <c r="I2680" s="0" t="s">
        <v>140</v>
      </c>
      <c r="J2680" s="0" t="s">
        <v>1350</v>
      </c>
      <c r="K2680" s="0" t="s">
        <v>3689</v>
      </c>
      <c r="L2680" s="0" t="s">
        <v>1352</v>
      </c>
      <c r="M2680" s="0" t="s">
        <v>91</v>
      </c>
      <c r="N2680" s="0" t="s">
        <v>101</v>
      </c>
      <c r="O2680" s="0" t="s">
        <v>139</v>
      </c>
      <c r="P2680" s="0" t="s">
        <v>139</v>
      </c>
      <c r="Q2680" s="0" t="s">
        <v>140</v>
      </c>
      <c r="R2680" s="0" t="s">
        <v>1350</v>
      </c>
      <c r="S2680" s="0" t="s">
        <v>3689</v>
      </c>
      <c r="T2680" s="0" t="s">
        <v>3604</v>
      </c>
      <c r="U2680" s="0" t="s">
        <v>3605</v>
      </c>
      <c r="V2680" s="0" t="s">
        <v>3606</v>
      </c>
      <c r="W2680" s="0" t="s">
        <v>3607</v>
      </c>
      <c r="X2680" s="0" t="s">
        <v>3608</v>
      </c>
      <c r="Y2680" s="0" t="s">
        <v>3605</v>
      </c>
      <c r="Z2680" s="0" t="s">
        <v>8070</v>
      </c>
      <c r="AA2680" s="0" t="s">
        <v>3628</v>
      </c>
      <c r="AB2680" s="0" t="s">
        <v>8071</v>
      </c>
      <c r="AC2680" s="0" t="s">
        <v>61</v>
      </c>
      <c r="AD2680" s="0" t="s">
        <v>19</v>
      </c>
      <c r="AE2680" s="0" t="s">
        <v>19</v>
      </c>
      <c r="AF2680" s="0" t="s">
        <v>8072</v>
      </c>
      <c r="AG2680" s="0" t="s">
        <v>8073</v>
      </c>
      <c r="AH2680" s="0" t="s">
        <v>22</v>
      </c>
      <c r="AI2680" s="0" t="s">
        <v>22</v>
      </c>
      <c r="AJ2680" s="0" t="s">
        <v>22</v>
      </c>
      <c r="AK2680" s="0" t="s">
        <v>22</v>
      </c>
    </row>
    <row customHeight="1" ht="11.25">
      <c r="A2681" s="0" t="s">
        <v>22</v>
      </c>
      <c r="B2681" s="0" t="s">
        <v>48</v>
      </c>
      <c r="C2681" s="0" t="s">
        <v>50</v>
      </c>
      <c r="D2681" s="0" t="s">
        <v>22</v>
      </c>
      <c r="E2681" s="0" t="s">
        <v>8069</v>
      </c>
      <c r="F2681" s="0" t="s">
        <v>1269</v>
      </c>
      <c r="G2681" s="0" t="s">
        <v>139</v>
      </c>
      <c r="H2681" s="0" t="s">
        <v>139</v>
      </c>
      <c r="I2681" s="0" t="s">
        <v>140</v>
      </c>
      <c r="J2681" s="0" t="s">
        <v>1350</v>
      </c>
      <c r="K2681" s="0" t="s">
        <v>3689</v>
      </c>
      <c r="L2681" s="0" t="s">
        <v>1352</v>
      </c>
      <c r="M2681" s="0" t="s">
        <v>91</v>
      </c>
      <c r="N2681" s="0" t="s">
        <v>89</v>
      </c>
      <c r="O2681" s="0" t="s">
        <v>139</v>
      </c>
      <c r="P2681" s="0" t="s">
        <v>139</v>
      </c>
      <c r="Q2681" s="0" t="s">
        <v>140</v>
      </c>
      <c r="R2681" s="0" t="s">
        <v>1350</v>
      </c>
      <c r="S2681" s="0" t="s">
        <v>3689</v>
      </c>
      <c r="T2681" s="0" t="s">
        <v>3604</v>
      </c>
      <c r="U2681" s="0" t="s">
        <v>3605</v>
      </c>
      <c r="V2681" s="0" t="s">
        <v>3606</v>
      </c>
      <c r="W2681" s="0" t="s">
        <v>3607</v>
      </c>
      <c r="X2681" s="0" t="s">
        <v>3608</v>
      </c>
      <c r="Y2681" s="0" t="s">
        <v>3605</v>
      </c>
      <c r="Z2681" s="0" t="s">
        <v>8070</v>
      </c>
      <c r="AA2681" s="0" t="s">
        <v>3628</v>
      </c>
      <c r="AB2681" s="0" t="s">
        <v>8071</v>
      </c>
      <c r="AC2681" s="0" t="s">
        <v>61</v>
      </c>
      <c r="AD2681" s="0" t="s">
        <v>19</v>
      </c>
      <c r="AE2681" s="0" t="s">
        <v>19</v>
      </c>
      <c r="AF2681" s="0" t="s">
        <v>8072</v>
      </c>
      <c r="AG2681" s="0" t="s">
        <v>8073</v>
      </c>
      <c r="AH2681" s="0" t="s">
        <v>22</v>
      </c>
      <c r="AI2681" s="0" t="s">
        <v>22</v>
      </c>
      <c r="AJ2681" s="0" t="s">
        <v>22</v>
      </c>
      <c r="AK2681" s="0" t="s">
        <v>22</v>
      </c>
    </row>
    <row customHeight="1" ht="11.25">
      <c r="A2682" s="0" t="s">
        <v>22</v>
      </c>
      <c r="B2682" s="0" t="s">
        <v>48</v>
      </c>
      <c r="C2682" s="0" t="s">
        <v>50</v>
      </c>
      <c r="D2682" s="0" t="s">
        <v>22</v>
      </c>
      <c r="E2682" s="0" t="s">
        <v>8074</v>
      </c>
      <c r="F2682" s="0" t="s">
        <v>1269</v>
      </c>
      <c r="G2682" s="0" t="s">
        <v>152</v>
      </c>
      <c r="H2682" s="0" t="s">
        <v>152</v>
      </c>
      <c r="I2682" s="0" t="s">
        <v>153</v>
      </c>
      <c r="J2682" s="0" t="s">
        <v>1374</v>
      </c>
      <c r="K2682" s="0" t="s">
        <v>1375</v>
      </c>
      <c r="L2682" s="0" t="s">
        <v>8075</v>
      </c>
      <c r="M2682" s="0" t="s">
        <v>8076</v>
      </c>
      <c r="N2682" s="0" t="s">
        <v>98</v>
      </c>
      <c r="O2682" s="0" t="s">
        <v>152</v>
      </c>
      <c r="P2682" s="0" t="s">
        <v>152</v>
      </c>
      <c r="Q2682" s="0" t="s">
        <v>153</v>
      </c>
      <c r="R2682" s="0" t="s">
        <v>1374</v>
      </c>
      <c r="S2682" s="0" t="s">
        <v>1375</v>
      </c>
      <c r="T2682" s="0" t="s">
        <v>3604</v>
      </c>
      <c r="U2682" s="0" t="s">
        <v>3605</v>
      </c>
      <c r="V2682" s="0" t="s">
        <v>8077</v>
      </c>
      <c r="W2682" s="0" t="s">
        <v>3607</v>
      </c>
      <c r="X2682" s="0" t="s">
        <v>3608</v>
      </c>
      <c r="Y2682" s="0" t="s">
        <v>3605</v>
      </c>
      <c r="Z2682" s="0" t="s">
        <v>8078</v>
      </c>
      <c r="AA2682" s="0" t="s">
        <v>8079</v>
      </c>
      <c r="AB2682" s="0" t="s">
        <v>8080</v>
      </c>
      <c r="AC2682" s="0" t="s">
        <v>61</v>
      </c>
      <c r="AD2682" s="0" t="s">
        <v>19</v>
      </c>
      <c r="AE2682" s="0" t="s">
        <v>19</v>
      </c>
      <c r="AF2682" s="0" t="s">
        <v>132</v>
      </c>
      <c r="AG2682" s="0" t="s">
        <v>529</v>
      </c>
      <c r="AH2682" s="0" t="s">
        <v>22</v>
      </c>
      <c r="AI2682" s="0" t="s">
        <v>22</v>
      </c>
      <c r="AJ2682" s="0" t="s">
        <v>22</v>
      </c>
      <c r="AK2682" s="0" t="s">
        <v>22</v>
      </c>
    </row>
    <row customHeight="1" ht="11.25">
      <c r="A2683" s="0" t="s">
        <v>22</v>
      </c>
      <c r="B2683" s="0" t="s">
        <v>48</v>
      </c>
      <c r="C2683" s="0" t="s">
        <v>50</v>
      </c>
      <c r="D2683" s="0" t="s">
        <v>22</v>
      </c>
      <c r="E2683" s="0" t="s">
        <v>8074</v>
      </c>
      <c r="F2683" s="0" t="s">
        <v>1269</v>
      </c>
      <c r="G2683" s="0" t="s">
        <v>152</v>
      </c>
      <c r="H2683" s="0" t="s">
        <v>152</v>
      </c>
      <c r="I2683" s="0" t="s">
        <v>153</v>
      </c>
      <c r="J2683" s="0" t="s">
        <v>1374</v>
      </c>
      <c r="K2683" s="0" t="s">
        <v>1375</v>
      </c>
      <c r="L2683" s="0" t="s">
        <v>8075</v>
      </c>
      <c r="M2683" s="0" t="s">
        <v>8076</v>
      </c>
      <c r="N2683" s="0" t="s">
        <v>98</v>
      </c>
      <c r="O2683" s="0" t="s">
        <v>152</v>
      </c>
      <c r="P2683" s="0" t="s">
        <v>152</v>
      </c>
      <c r="Q2683" s="0" t="s">
        <v>153</v>
      </c>
      <c r="R2683" s="0" t="s">
        <v>1374</v>
      </c>
      <c r="S2683" s="0" t="s">
        <v>1375</v>
      </c>
      <c r="T2683" s="0" t="s">
        <v>3604</v>
      </c>
      <c r="U2683" s="0" t="s">
        <v>3605</v>
      </c>
      <c r="V2683" s="0" t="s">
        <v>8077</v>
      </c>
      <c r="W2683" s="0" t="s">
        <v>3607</v>
      </c>
      <c r="X2683" s="0" t="s">
        <v>3608</v>
      </c>
      <c r="Y2683" s="0" t="s">
        <v>3605</v>
      </c>
      <c r="Z2683" s="0" t="s">
        <v>8078</v>
      </c>
      <c r="AA2683" s="0" t="s">
        <v>8079</v>
      </c>
      <c r="AB2683" s="0" t="s">
        <v>8080</v>
      </c>
      <c r="AC2683" s="0" t="s">
        <v>61</v>
      </c>
      <c r="AD2683" s="0" t="s">
        <v>19</v>
      </c>
      <c r="AE2683" s="0" t="s">
        <v>19</v>
      </c>
      <c r="AF2683" s="0" t="s">
        <v>132</v>
      </c>
      <c r="AG2683" s="0" t="s">
        <v>529</v>
      </c>
      <c r="AH2683" s="0" t="s">
        <v>22</v>
      </c>
      <c r="AI2683" s="0" t="s">
        <v>22</v>
      </c>
      <c r="AJ2683" s="0" t="s">
        <v>22</v>
      </c>
      <c r="AK2683" s="0" t="s">
        <v>22</v>
      </c>
    </row>
    <row customHeight="1" ht="11.25">
      <c r="A2684" s="0" t="s">
        <v>22</v>
      </c>
      <c r="B2684" s="0" t="s">
        <v>48</v>
      </c>
      <c r="C2684" s="0" t="s">
        <v>50</v>
      </c>
      <c r="D2684" s="0" t="s">
        <v>22</v>
      </c>
      <c r="E2684" s="0" t="s">
        <v>1461</v>
      </c>
      <c r="F2684" s="0" t="s">
        <v>1269</v>
      </c>
      <c r="G2684" s="0" t="s">
        <v>152</v>
      </c>
      <c r="H2684" s="0" t="s">
        <v>152</v>
      </c>
      <c r="I2684" s="0" t="s">
        <v>153</v>
      </c>
      <c r="J2684" s="0" t="s">
        <v>1374</v>
      </c>
      <c r="K2684" s="0" t="s">
        <v>1375</v>
      </c>
      <c r="L2684" s="0" t="s">
        <v>1462</v>
      </c>
      <c r="M2684" s="0" t="s">
        <v>1463</v>
      </c>
      <c r="N2684" s="0" t="s">
        <v>98</v>
      </c>
      <c r="O2684" s="0" t="s">
        <v>152</v>
      </c>
      <c r="P2684" s="0" t="s">
        <v>152</v>
      </c>
      <c r="Q2684" s="0" t="s">
        <v>153</v>
      </c>
      <c r="R2684" s="0" t="s">
        <v>1374</v>
      </c>
      <c r="S2684" s="0" t="s">
        <v>1375</v>
      </c>
      <c r="T2684" s="0" t="s">
        <v>3604</v>
      </c>
      <c r="U2684" s="0" t="s">
        <v>3605</v>
      </c>
      <c r="V2684" s="0" t="s">
        <v>8081</v>
      </c>
      <c r="W2684" s="0" t="s">
        <v>3607</v>
      </c>
      <c r="X2684" s="0" t="s">
        <v>3608</v>
      </c>
      <c r="Y2684" s="0" t="s">
        <v>3605</v>
      </c>
      <c r="Z2684" s="0" t="s">
        <v>8082</v>
      </c>
      <c r="AA2684" s="0" t="s">
        <v>6061</v>
      </c>
      <c r="AB2684" s="0" t="s">
        <v>8083</v>
      </c>
      <c r="AC2684" s="0" t="s">
        <v>61</v>
      </c>
      <c r="AD2684" s="0" t="s">
        <v>19</v>
      </c>
      <c r="AE2684" s="0" t="s">
        <v>19</v>
      </c>
      <c r="AF2684" s="0" t="s">
        <v>132</v>
      </c>
      <c r="AG2684" s="0" t="s">
        <v>529</v>
      </c>
      <c r="AH2684" s="0" t="s">
        <v>22</v>
      </c>
      <c r="AI2684" s="0" t="s">
        <v>22</v>
      </c>
      <c r="AJ2684" s="0" t="s">
        <v>22</v>
      </c>
      <c r="AK2684" s="0" t="s">
        <v>22</v>
      </c>
    </row>
    <row customHeight="1" ht="11.25">
      <c r="A2685" s="0" t="s">
        <v>22</v>
      </c>
      <c r="B2685" s="0" t="s">
        <v>48</v>
      </c>
      <c r="C2685" s="0" t="s">
        <v>50</v>
      </c>
      <c r="D2685" s="0" t="s">
        <v>22</v>
      </c>
      <c r="E2685" s="0" t="s">
        <v>1461</v>
      </c>
      <c r="F2685" s="0" t="s">
        <v>1269</v>
      </c>
      <c r="G2685" s="0" t="s">
        <v>152</v>
      </c>
      <c r="H2685" s="0" t="s">
        <v>152</v>
      </c>
      <c r="I2685" s="0" t="s">
        <v>153</v>
      </c>
      <c r="J2685" s="0" t="s">
        <v>1374</v>
      </c>
      <c r="K2685" s="0" t="s">
        <v>1375</v>
      </c>
      <c r="L2685" s="0" t="s">
        <v>1462</v>
      </c>
      <c r="M2685" s="0" t="s">
        <v>1463</v>
      </c>
      <c r="N2685" s="0" t="s">
        <v>98</v>
      </c>
      <c r="O2685" s="0" t="s">
        <v>152</v>
      </c>
      <c r="P2685" s="0" t="s">
        <v>152</v>
      </c>
      <c r="Q2685" s="0" t="s">
        <v>153</v>
      </c>
      <c r="R2685" s="0" t="s">
        <v>1374</v>
      </c>
      <c r="S2685" s="0" t="s">
        <v>1375</v>
      </c>
      <c r="T2685" s="0" t="s">
        <v>3604</v>
      </c>
      <c r="U2685" s="0" t="s">
        <v>3605</v>
      </c>
      <c r="V2685" s="0" t="s">
        <v>8081</v>
      </c>
      <c r="W2685" s="0" t="s">
        <v>3607</v>
      </c>
      <c r="X2685" s="0" t="s">
        <v>3608</v>
      </c>
      <c r="Y2685" s="0" t="s">
        <v>3605</v>
      </c>
      <c r="Z2685" s="0" t="s">
        <v>8082</v>
      </c>
      <c r="AA2685" s="0" t="s">
        <v>6061</v>
      </c>
      <c r="AB2685" s="0" t="s">
        <v>8083</v>
      </c>
      <c r="AC2685" s="0" t="s">
        <v>61</v>
      </c>
      <c r="AD2685" s="0" t="s">
        <v>19</v>
      </c>
      <c r="AE2685" s="0" t="s">
        <v>19</v>
      </c>
      <c r="AF2685" s="0" t="s">
        <v>132</v>
      </c>
      <c r="AG2685" s="0" t="s">
        <v>529</v>
      </c>
      <c r="AH2685" s="0" t="s">
        <v>22</v>
      </c>
      <c r="AI2685" s="0" t="s">
        <v>22</v>
      </c>
      <c r="AJ2685" s="0" t="s">
        <v>22</v>
      </c>
      <c r="AK2685" s="0" t="s">
        <v>22</v>
      </c>
    </row>
    <row customHeight="1" ht="11.25">
      <c r="A2686" s="0" t="s">
        <v>22</v>
      </c>
      <c r="B2686" s="0" t="s">
        <v>48</v>
      </c>
      <c r="C2686" s="0" t="s">
        <v>50</v>
      </c>
      <c r="D2686" s="0" t="s">
        <v>22</v>
      </c>
      <c r="E2686" s="0" t="s">
        <v>8084</v>
      </c>
      <c r="F2686" s="0" t="s">
        <v>1269</v>
      </c>
      <c r="G2686" s="0" t="s">
        <v>152</v>
      </c>
      <c r="H2686" s="0" t="s">
        <v>152</v>
      </c>
      <c r="I2686" s="0" t="s">
        <v>153</v>
      </c>
      <c r="J2686" s="0" t="s">
        <v>1374</v>
      </c>
      <c r="K2686" s="0" t="s">
        <v>1375</v>
      </c>
      <c r="L2686" s="0" t="s">
        <v>1376</v>
      </c>
      <c r="M2686" s="0" t="s">
        <v>1377</v>
      </c>
      <c r="N2686" s="0" t="s">
        <v>98</v>
      </c>
      <c r="O2686" s="0" t="s">
        <v>152</v>
      </c>
      <c r="P2686" s="0" t="s">
        <v>152</v>
      </c>
      <c r="Q2686" s="0" t="s">
        <v>153</v>
      </c>
      <c r="R2686" s="0" t="s">
        <v>1374</v>
      </c>
      <c r="S2686" s="0" t="s">
        <v>1375</v>
      </c>
      <c r="T2686" s="0" t="s">
        <v>3604</v>
      </c>
      <c r="U2686" s="0" t="s">
        <v>3605</v>
      </c>
      <c r="V2686" s="0" t="s">
        <v>8085</v>
      </c>
      <c r="W2686" s="0" t="s">
        <v>3607</v>
      </c>
      <c r="X2686" s="0" t="s">
        <v>3608</v>
      </c>
      <c r="Y2686" s="0" t="s">
        <v>3605</v>
      </c>
      <c r="Z2686" s="0" t="s">
        <v>8086</v>
      </c>
      <c r="AA2686" s="0" t="s">
        <v>8087</v>
      </c>
      <c r="AB2686" s="0" t="s">
        <v>8088</v>
      </c>
      <c r="AC2686" s="0" t="s">
        <v>61</v>
      </c>
      <c r="AD2686" s="0" t="s">
        <v>19</v>
      </c>
      <c r="AE2686" s="0" t="s">
        <v>19</v>
      </c>
      <c r="AF2686" s="0" t="s">
        <v>132</v>
      </c>
      <c r="AG2686" s="0" t="s">
        <v>529</v>
      </c>
      <c r="AH2686" s="0" t="s">
        <v>22</v>
      </c>
      <c r="AI2686" s="0" t="s">
        <v>22</v>
      </c>
      <c r="AJ2686" s="0" t="s">
        <v>22</v>
      </c>
      <c r="AK2686" s="0" t="s">
        <v>22</v>
      </c>
    </row>
    <row customHeight="1" ht="11.25">
      <c r="A2687" s="0" t="s">
        <v>22</v>
      </c>
      <c r="B2687" s="0" t="s">
        <v>48</v>
      </c>
      <c r="C2687" s="0" t="s">
        <v>50</v>
      </c>
      <c r="D2687" s="0" t="s">
        <v>22</v>
      </c>
      <c r="E2687" s="0" t="s">
        <v>8084</v>
      </c>
      <c r="F2687" s="0" t="s">
        <v>1269</v>
      </c>
      <c r="G2687" s="0" t="s">
        <v>152</v>
      </c>
      <c r="H2687" s="0" t="s">
        <v>152</v>
      </c>
      <c r="I2687" s="0" t="s">
        <v>153</v>
      </c>
      <c r="J2687" s="0" t="s">
        <v>1374</v>
      </c>
      <c r="K2687" s="0" t="s">
        <v>1375</v>
      </c>
      <c r="L2687" s="0" t="s">
        <v>1376</v>
      </c>
      <c r="M2687" s="0" t="s">
        <v>1377</v>
      </c>
      <c r="N2687" s="0" t="s">
        <v>98</v>
      </c>
      <c r="O2687" s="0" t="s">
        <v>152</v>
      </c>
      <c r="P2687" s="0" t="s">
        <v>152</v>
      </c>
      <c r="Q2687" s="0" t="s">
        <v>153</v>
      </c>
      <c r="R2687" s="0" t="s">
        <v>1374</v>
      </c>
      <c r="S2687" s="0" t="s">
        <v>1375</v>
      </c>
      <c r="T2687" s="0" t="s">
        <v>3604</v>
      </c>
      <c r="U2687" s="0" t="s">
        <v>3605</v>
      </c>
      <c r="V2687" s="0" t="s">
        <v>8085</v>
      </c>
      <c r="W2687" s="0" t="s">
        <v>3607</v>
      </c>
      <c r="X2687" s="0" t="s">
        <v>3608</v>
      </c>
      <c r="Y2687" s="0" t="s">
        <v>3605</v>
      </c>
      <c r="Z2687" s="0" t="s">
        <v>8086</v>
      </c>
      <c r="AA2687" s="0" t="s">
        <v>8087</v>
      </c>
      <c r="AB2687" s="0" t="s">
        <v>8088</v>
      </c>
      <c r="AC2687" s="0" t="s">
        <v>61</v>
      </c>
      <c r="AD2687" s="0" t="s">
        <v>19</v>
      </c>
      <c r="AE2687" s="0" t="s">
        <v>19</v>
      </c>
      <c r="AF2687" s="0" t="s">
        <v>132</v>
      </c>
      <c r="AG2687" s="0" t="s">
        <v>529</v>
      </c>
      <c r="AH2687" s="0" t="s">
        <v>22</v>
      </c>
      <c r="AI2687" s="0" t="s">
        <v>22</v>
      </c>
      <c r="AJ2687" s="0" t="s">
        <v>22</v>
      </c>
      <c r="AK2687" s="0" t="s">
        <v>22</v>
      </c>
    </row>
    <row customHeight="1" ht="11.25">
      <c r="A2688" s="0" t="s">
        <v>22</v>
      </c>
      <c r="B2688" s="0" t="s">
        <v>48</v>
      </c>
      <c r="C2688" s="0" t="s">
        <v>50</v>
      </c>
      <c r="D2688" s="0" t="s">
        <v>22</v>
      </c>
      <c r="E2688" s="0" t="s">
        <v>8089</v>
      </c>
      <c r="F2688" s="0" t="s">
        <v>1269</v>
      </c>
      <c r="G2688" s="0" t="s">
        <v>152</v>
      </c>
      <c r="H2688" s="0" t="s">
        <v>152</v>
      </c>
      <c r="I2688" s="0" t="s">
        <v>153</v>
      </c>
      <c r="J2688" s="0" t="s">
        <v>1374</v>
      </c>
      <c r="K2688" s="0" t="s">
        <v>1375</v>
      </c>
      <c r="L2688" s="0" t="s">
        <v>1376</v>
      </c>
      <c r="M2688" s="0" t="s">
        <v>1377</v>
      </c>
      <c r="N2688" s="0" t="s">
        <v>98</v>
      </c>
      <c r="O2688" s="0" t="s">
        <v>152</v>
      </c>
      <c r="P2688" s="0" t="s">
        <v>152</v>
      </c>
      <c r="Q2688" s="0" t="s">
        <v>153</v>
      </c>
      <c r="R2688" s="0" t="s">
        <v>1374</v>
      </c>
      <c r="S2688" s="0" t="s">
        <v>1375</v>
      </c>
      <c r="T2688" s="0" t="s">
        <v>3604</v>
      </c>
      <c r="U2688" s="0" t="s">
        <v>3605</v>
      </c>
      <c r="V2688" s="0" t="s">
        <v>8090</v>
      </c>
      <c r="W2688" s="0" t="s">
        <v>3607</v>
      </c>
      <c r="X2688" s="0" t="s">
        <v>3608</v>
      </c>
      <c r="Y2688" s="0" t="s">
        <v>3605</v>
      </c>
      <c r="Z2688" s="0" t="s">
        <v>8091</v>
      </c>
      <c r="AA2688" s="0" t="s">
        <v>8092</v>
      </c>
      <c r="AB2688" s="0" t="s">
        <v>8093</v>
      </c>
      <c r="AC2688" s="0" t="s">
        <v>61</v>
      </c>
      <c r="AD2688" s="0" t="s">
        <v>19</v>
      </c>
      <c r="AE2688" s="0" t="s">
        <v>19</v>
      </c>
      <c r="AF2688" s="0" t="s">
        <v>3622</v>
      </c>
      <c r="AG2688" s="0" t="s">
        <v>3622</v>
      </c>
      <c r="AH2688" s="0" t="s">
        <v>22</v>
      </c>
      <c r="AI2688" s="0" t="s">
        <v>22</v>
      </c>
      <c r="AJ2688" s="0" t="s">
        <v>22</v>
      </c>
      <c r="AK2688" s="0" t="s">
        <v>22</v>
      </c>
    </row>
    <row customHeight="1" ht="11.25">
      <c r="A2689" s="0" t="s">
        <v>22</v>
      </c>
      <c r="B2689" s="0" t="s">
        <v>48</v>
      </c>
      <c r="C2689" s="0" t="s">
        <v>50</v>
      </c>
      <c r="D2689" s="0" t="s">
        <v>22</v>
      </c>
      <c r="E2689" s="0" t="s">
        <v>8089</v>
      </c>
      <c r="F2689" s="0" t="s">
        <v>1269</v>
      </c>
      <c r="G2689" s="0" t="s">
        <v>152</v>
      </c>
      <c r="H2689" s="0" t="s">
        <v>152</v>
      </c>
      <c r="I2689" s="0" t="s">
        <v>153</v>
      </c>
      <c r="J2689" s="0" t="s">
        <v>1374</v>
      </c>
      <c r="K2689" s="0" t="s">
        <v>1375</v>
      </c>
      <c r="L2689" s="0" t="s">
        <v>1376</v>
      </c>
      <c r="M2689" s="0" t="s">
        <v>1377</v>
      </c>
      <c r="N2689" s="0" t="s">
        <v>98</v>
      </c>
      <c r="O2689" s="0" t="s">
        <v>152</v>
      </c>
      <c r="P2689" s="0" t="s">
        <v>152</v>
      </c>
      <c r="Q2689" s="0" t="s">
        <v>153</v>
      </c>
      <c r="R2689" s="0" t="s">
        <v>1374</v>
      </c>
      <c r="S2689" s="0" t="s">
        <v>1375</v>
      </c>
      <c r="T2689" s="0" t="s">
        <v>3604</v>
      </c>
      <c r="U2689" s="0" t="s">
        <v>3605</v>
      </c>
      <c r="V2689" s="0" t="s">
        <v>8090</v>
      </c>
      <c r="W2689" s="0" t="s">
        <v>3607</v>
      </c>
      <c r="X2689" s="0" t="s">
        <v>3608</v>
      </c>
      <c r="Y2689" s="0" t="s">
        <v>3605</v>
      </c>
      <c r="Z2689" s="0" t="s">
        <v>8091</v>
      </c>
      <c r="AA2689" s="0" t="s">
        <v>8092</v>
      </c>
      <c r="AB2689" s="0" t="s">
        <v>8093</v>
      </c>
      <c r="AC2689" s="0" t="s">
        <v>61</v>
      </c>
      <c r="AD2689" s="0" t="s">
        <v>19</v>
      </c>
      <c r="AE2689" s="0" t="s">
        <v>19</v>
      </c>
      <c r="AF2689" s="0" t="s">
        <v>3622</v>
      </c>
      <c r="AG2689" s="0" t="s">
        <v>3622</v>
      </c>
      <c r="AH2689" s="0" t="s">
        <v>22</v>
      </c>
      <c r="AI2689" s="0" t="s">
        <v>22</v>
      </c>
      <c r="AJ2689" s="0" t="s">
        <v>22</v>
      </c>
      <c r="AK2689" s="0" t="s">
        <v>22</v>
      </c>
    </row>
    <row customHeight="1" ht="11.25">
      <c r="A2690" s="0" t="s">
        <v>22</v>
      </c>
      <c r="B2690" s="0" t="s">
        <v>48</v>
      </c>
      <c r="C2690" s="0" t="s">
        <v>50</v>
      </c>
      <c r="D2690" s="0" t="s">
        <v>22</v>
      </c>
      <c r="E2690" s="0" t="s">
        <v>8094</v>
      </c>
      <c r="F2690" s="0" t="s">
        <v>1269</v>
      </c>
      <c r="G2690" s="0" t="s">
        <v>152</v>
      </c>
      <c r="H2690" s="0" t="s">
        <v>152</v>
      </c>
      <c r="I2690" s="0" t="s">
        <v>153</v>
      </c>
      <c r="J2690" s="0" t="s">
        <v>1374</v>
      </c>
      <c r="K2690" s="0" t="s">
        <v>1375</v>
      </c>
      <c r="L2690" s="0" t="s">
        <v>1376</v>
      </c>
      <c r="M2690" s="0" t="s">
        <v>1377</v>
      </c>
      <c r="N2690" s="0" t="s">
        <v>98</v>
      </c>
      <c r="O2690" s="0" t="s">
        <v>152</v>
      </c>
      <c r="P2690" s="0" t="s">
        <v>152</v>
      </c>
      <c r="Q2690" s="0" t="s">
        <v>153</v>
      </c>
      <c r="R2690" s="0" t="s">
        <v>1374</v>
      </c>
      <c r="S2690" s="0" t="s">
        <v>1375</v>
      </c>
      <c r="T2690" s="0" t="s">
        <v>3604</v>
      </c>
      <c r="U2690" s="0" t="s">
        <v>3605</v>
      </c>
      <c r="V2690" s="0" t="s">
        <v>8095</v>
      </c>
      <c r="W2690" s="0" t="s">
        <v>3607</v>
      </c>
      <c r="X2690" s="0" t="s">
        <v>3608</v>
      </c>
      <c r="Y2690" s="0" t="s">
        <v>3605</v>
      </c>
      <c r="Z2690" s="0" t="s">
        <v>8096</v>
      </c>
      <c r="AA2690" s="0" t="s">
        <v>8097</v>
      </c>
      <c r="AB2690" s="0" t="s">
        <v>8098</v>
      </c>
      <c r="AC2690" s="0" t="s">
        <v>61</v>
      </c>
      <c r="AD2690" s="0" t="s">
        <v>19</v>
      </c>
      <c r="AE2690" s="0" t="s">
        <v>19</v>
      </c>
      <c r="AF2690" s="0" t="s">
        <v>3622</v>
      </c>
      <c r="AG2690" s="0" t="s">
        <v>3622</v>
      </c>
      <c r="AH2690" s="0" t="s">
        <v>22</v>
      </c>
      <c r="AI2690" s="0" t="s">
        <v>22</v>
      </c>
      <c r="AJ2690" s="0" t="s">
        <v>22</v>
      </c>
      <c r="AK2690" s="0" t="s">
        <v>22</v>
      </c>
    </row>
    <row customHeight="1" ht="11.25">
      <c r="A2691" s="0" t="s">
        <v>22</v>
      </c>
      <c r="B2691" s="0" t="s">
        <v>48</v>
      </c>
      <c r="C2691" s="0" t="s">
        <v>50</v>
      </c>
      <c r="D2691" s="0" t="s">
        <v>22</v>
      </c>
      <c r="E2691" s="0" t="s">
        <v>8094</v>
      </c>
      <c r="F2691" s="0" t="s">
        <v>1269</v>
      </c>
      <c r="G2691" s="0" t="s">
        <v>152</v>
      </c>
      <c r="H2691" s="0" t="s">
        <v>152</v>
      </c>
      <c r="I2691" s="0" t="s">
        <v>153</v>
      </c>
      <c r="J2691" s="0" t="s">
        <v>1374</v>
      </c>
      <c r="K2691" s="0" t="s">
        <v>1375</v>
      </c>
      <c r="L2691" s="0" t="s">
        <v>1376</v>
      </c>
      <c r="M2691" s="0" t="s">
        <v>1377</v>
      </c>
      <c r="N2691" s="0" t="s">
        <v>98</v>
      </c>
      <c r="O2691" s="0" t="s">
        <v>152</v>
      </c>
      <c r="P2691" s="0" t="s">
        <v>152</v>
      </c>
      <c r="Q2691" s="0" t="s">
        <v>153</v>
      </c>
      <c r="R2691" s="0" t="s">
        <v>1374</v>
      </c>
      <c r="S2691" s="0" t="s">
        <v>1375</v>
      </c>
      <c r="T2691" s="0" t="s">
        <v>3604</v>
      </c>
      <c r="U2691" s="0" t="s">
        <v>3605</v>
      </c>
      <c r="V2691" s="0" t="s">
        <v>8095</v>
      </c>
      <c r="W2691" s="0" t="s">
        <v>3607</v>
      </c>
      <c r="X2691" s="0" t="s">
        <v>3608</v>
      </c>
      <c r="Y2691" s="0" t="s">
        <v>3605</v>
      </c>
      <c r="Z2691" s="0" t="s">
        <v>8096</v>
      </c>
      <c r="AA2691" s="0" t="s">
        <v>8097</v>
      </c>
      <c r="AB2691" s="0" t="s">
        <v>8098</v>
      </c>
      <c r="AC2691" s="0" t="s">
        <v>61</v>
      </c>
      <c r="AD2691" s="0" t="s">
        <v>19</v>
      </c>
      <c r="AE2691" s="0" t="s">
        <v>19</v>
      </c>
      <c r="AF2691" s="0" t="s">
        <v>3622</v>
      </c>
      <c r="AG2691" s="0" t="s">
        <v>3622</v>
      </c>
      <c r="AH2691" s="0" t="s">
        <v>22</v>
      </c>
      <c r="AI2691" s="0" t="s">
        <v>22</v>
      </c>
      <c r="AJ2691" s="0" t="s">
        <v>22</v>
      </c>
      <c r="AK2691" s="0" t="s">
        <v>22</v>
      </c>
    </row>
    <row customHeight="1" ht="11.25">
      <c r="A2692" s="0" t="s">
        <v>22</v>
      </c>
      <c r="B2692" s="0" t="s">
        <v>48</v>
      </c>
      <c r="C2692" s="0" t="s">
        <v>50</v>
      </c>
      <c r="D2692" s="0" t="s">
        <v>22</v>
      </c>
      <c r="E2692" s="0" t="s">
        <v>8099</v>
      </c>
      <c r="F2692" s="0" t="s">
        <v>1269</v>
      </c>
      <c r="G2692" s="0" t="s">
        <v>152</v>
      </c>
      <c r="H2692" s="0" t="s">
        <v>152</v>
      </c>
      <c r="I2692" s="0" t="s">
        <v>153</v>
      </c>
      <c r="J2692" s="0" t="s">
        <v>1364</v>
      </c>
      <c r="K2692" s="0" t="s">
        <v>1365</v>
      </c>
      <c r="L2692" s="0" t="s">
        <v>1366</v>
      </c>
      <c r="M2692" s="0" t="s">
        <v>1377</v>
      </c>
      <c r="N2692" s="0" t="s">
        <v>98</v>
      </c>
      <c r="O2692" s="0" t="s">
        <v>152</v>
      </c>
      <c r="P2692" s="0" t="s">
        <v>152</v>
      </c>
      <c r="Q2692" s="0" t="s">
        <v>153</v>
      </c>
      <c r="R2692" s="0" t="s">
        <v>1364</v>
      </c>
      <c r="S2692" s="0" t="s">
        <v>1365</v>
      </c>
      <c r="T2692" s="0" t="s">
        <v>3604</v>
      </c>
      <c r="U2692" s="0" t="s">
        <v>3605</v>
      </c>
      <c r="V2692" s="0" t="s">
        <v>3606</v>
      </c>
      <c r="W2692" s="0" t="s">
        <v>3607</v>
      </c>
      <c r="X2692" s="0" t="s">
        <v>3808</v>
      </c>
      <c r="Y2692" s="0" t="s">
        <v>4331</v>
      </c>
      <c r="Z2692" s="0" t="s">
        <v>1261</v>
      </c>
      <c r="AA2692" s="0" t="s">
        <v>5576</v>
      </c>
      <c r="AB2692" s="0" t="s">
        <v>8100</v>
      </c>
      <c r="AC2692" s="0" t="s">
        <v>61</v>
      </c>
      <c r="AD2692" s="0" t="s">
        <v>19</v>
      </c>
      <c r="AE2692" s="0" t="s">
        <v>19</v>
      </c>
      <c r="AF2692" s="0" t="s">
        <v>151</v>
      </c>
      <c r="AG2692" s="0" t="s">
        <v>529</v>
      </c>
      <c r="AH2692" s="0" t="s">
        <v>22</v>
      </c>
      <c r="AI2692" s="0" t="s">
        <v>22</v>
      </c>
      <c r="AJ2692" s="0" t="s">
        <v>22</v>
      </c>
      <c r="AK2692" s="0" t="s">
        <v>22</v>
      </c>
    </row>
    <row customHeight="1" ht="11.25">
      <c r="A2693" s="0" t="s">
        <v>22</v>
      </c>
      <c r="B2693" s="0" t="s">
        <v>48</v>
      </c>
      <c r="C2693" s="0" t="s">
        <v>50</v>
      </c>
      <c r="D2693" s="0" t="s">
        <v>22</v>
      </c>
      <c r="E2693" s="0" t="s">
        <v>8099</v>
      </c>
      <c r="F2693" s="0" t="s">
        <v>1269</v>
      </c>
      <c r="G2693" s="0" t="s">
        <v>152</v>
      </c>
      <c r="H2693" s="0" t="s">
        <v>152</v>
      </c>
      <c r="I2693" s="0" t="s">
        <v>153</v>
      </c>
      <c r="J2693" s="0" t="s">
        <v>1364</v>
      </c>
      <c r="K2693" s="0" t="s">
        <v>1365</v>
      </c>
      <c r="L2693" s="0" t="s">
        <v>1366</v>
      </c>
      <c r="M2693" s="0" t="s">
        <v>1377</v>
      </c>
      <c r="N2693" s="0" t="s">
        <v>98</v>
      </c>
      <c r="O2693" s="0" t="s">
        <v>152</v>
      </c>
      <c r="P2693" s="0" t="s">
        <v>152</v>
      </c>
      <c r="Q2693" s="0" t="s">
        <v>153</v>
      </c>
      <c r="R2693" s="0" t="s">
        <v>1364</v>
      </c>
      <c r="S2693" s="0" t="s">
        <v>1365</v>
      </c>
      <c r="T2693" s="0" t="s">
        <v>3604</v>
      </c>
      <c r="U2693" s="0" t="s">
        <v>3605</v>
      </c>
      <c r="V2693" s="0" t="s">
        <v>3606</v>
      </c>
      <c r="W2693" s="0" t="s">
        <v>3607</v>
      </c>
      <c r="X2693" s="0" t="s">
        <v>3808</v>
      </c>
      <c r="Y2693" s="0" t="s">
        <v>4331</v>
      </c>
      <c r="Z2693" s="0" t="s">
        <v>1261</v>
      </c>
      <c r="AA2693" s="0" t="s">
        <v>5576</v>
      </c>
      <c r="AB2693" s="0" t="s">
        <v>8100</v>
      </c>
      <c r="AC2693" s="0" t="s">
        <v>61</v>
      </c>
      <c r="AD2693" s="0" t="s">
        <v>19</v>
      </c>
      <c r="AE2693" s="0" t="s">
        <v>19</v>
      </c>
      <c r="AF2693" s="0" t="s">
        <v>151</v>
      </c>
      <c r="AG2693" s="0" t="s">
        <v>529</v>
      </c>
      <c r="AH2693" s="0" t="s">
        <v>22</v>
      </c>
      <c r="AI2693" s="0" t="s">
        <v>22</v>
      </c>
      <c r="AJ2693" s="0" t="s">
        <v>22</v>
      </c>
      <c r="AK2693" s="0" t="s">
        <v>22</v>
      </c>
    </row>
    <row customHeight="1" ht="11.25">
      <c r="A2694" s="0" t="s">
        <v>22</v>
      </c>
      <c r="B2694" s="0" t="s">
        <v>48</v>
      </c>
      <c r="C2694" s="0" t="s">
        <v>50</v>
      </c>
      <c r="D2694" s="0" t="s">
        <v>22</v>
      </c>
      <c r="E2694" s="0" t="s">
        <v>8101</v>
      </c>
      <c r="F2694" s="0" t="s">
        <v>1269</v>
      </c>
      <c r="G2694" s="0" t="s">
        <v>152</v>
      </c>
      <c r="H2694" s="0" t="s">
        <v>152</v>
      </c>
      <c r="I2694" s="0" t="s">
        <v>153</v>
      </c>
      <c r="J2694" s="0" t="s">
        <v>1374</v>
      </c>
      <c r="K2694" s="0" t="s">
        <v>1375</v>
      </c>
      <c r="L2694" s="0" t="s">
        <v>1376</v>
      </c>
      <c r="M2694" s="0" t="s">
        <v>1377</v>
      </c>
      <c r="N2694" s="0" t="s">
        <v>98</v>
      </c>
      <c r="O2694" s="0" t="s">
        <v>152</v>
      </c>
      <c r="P2694" s="0" t="s">
        <v>152</v>
      </c>
      <c r="Q2694" s="0" t="s">
        <v>153</v>
      </c>
      <c r="R2694" s="0" t="s">
        <v>1374</v>
      </c>
      <c r="S2694" s="0" t="s">
        <v>1375</v>
      </c>
      <c r="T2694" s="0" t="s">
        <v>3604</v>
      </c>
      <c r="U2694" s="0" t="s">
        <v>3605</v>
      </c>
      <c r="V2694" s="0" t="s">
        <v>8102</v>
      </c>
      <c r="W2694" s="0" t="s">
        <v>3607</v>
      </c>
      <c r="X2694" s="0" t="s">
        <v>3608</v>
      </c>
      <c r="Y2694" s="0" t="s">
        <v>3605</v>
      </c>
      <c r="Z2694" s="0" t="s">
        <v>8103</v>
      </c>
      <c r="AA2694" s="0" t="s">
        <v>8097</v>
      </c>
      <c r="AB2694" s="0" t="s">
        <v>8104</v>
      </c>
      <c r="AC2694" s="0" t="s">
        <v>61</v>
      </c>
      <c r="AD2694" s="0" t="s">
        <v>19</v>
      </c>
      <c r="AE2694" s="0" t="s">
        <v>19</v>
      </c>
      <c r="AF2694" s="0" t="s">
        <v>3622</v>
      </c>
      <c r="AG2694" s="0" t="s">
        <v>3622</v>
      </c>
      <c r="AH2694" s="0" t="s">
        <v>22</v>
      </c>
      <c r="AI2694" s="0" t="s">
        <v>22</v>
      </c>
      <c r="AJ2694" s="0" t="s">
        <v>22</v>
      </c>
      <c r="AK2694" s="0" t="s">
        <v>22</v>
      </c>
    </row>
    <row customHeight="1" ht="11.25">
      <c r="A2695" s="0" t="s">
        <v>22</v>
      </c>
      <c r="B2695" s="0" t="s">
        <v>48</v>
      </c>
      <c r="C2695" s="0" t="s">
        <v>50</v>
      </c>
      <c r="D2695" s="0" t="s">
        <v>22</v>
      </c>
      <c r="E2695" s="0" t="s">
        <v>8101</v>
      </c>
      <c r="F2695" s="0" t="s">
        <v>1269</v>
      </c>
      <c r="G2695" s="0" t="s">
        <v>152</v>
      </c>
      <c r="H2695" s="0" t="s">
        <v>152</v>
      </c>
      <c r="I2695" s="0" t="s">
        <v>153</v>
      </c>
      <c r="J2695" s="0" t="s">
        <v>1374</v>
      </c>
      <c r="K2695" s="0" t="s">
        <v>1375</v>
      </c>
      <c r="L2695" s="0" t="s">
        <v>1376</v>
      </c>
      <c r="M2695" s="0" t="s">
        <v>1377</v>
      </c>
      <c r="N2695" s="0" t="s">
        <v>98</v>
      </c>
      <c r="O2695" s="0" t="s">
        <v>152</v>
      </c>
      <c r="P2695" s="0" t="s">
        <v>152</v>
      </c>
      <c r="Q2695" s="0" t="s">
        <v>153</v>
      </c>
      <c r="R2695" s="0" t="s">
        <v>1374</v>
      </c>
      <c r="S2695" s="0" t="s">
        <v>1375</v>
      </c>
      <c r="T2695" s="0" t="s">
        <v>3604</v>
      </c>
      <c r="U2695" s="0" t="s">
        <v>3605</v>
      </c>
      <c r="V2695" s="0" t="s">
        <v>8102</v>
      </c>
      <c r="W2695" s="0" t="s">
        <v>3607</v>
      </c>
      <c r="X2695" s="0" t="s">
        <v>3608</v>
      </c>
      <c r="Y2695" s="0" t="s">
        <v>3605</v>
      </c>
      <c r="Z2695" s="0" t="s">
        <v>8103</v>
      </c>
      <c r="AA2695" s="0" t="s">
        <v>8097</v>
      </c>
      <c r="AB2695" s="0" t="s">
        <v>8104</v>
      </c>
      <c r="AC2695" s="0" t="s">
        <v>61</v>
      </c>
      <c r="AD2695" s="0" t="s">
        <v>19</v>
      </c>
      <c r="AE2695" s="0" t="s">
        <v>19</v>
      </c>
      <c r="AF2695" s="0" t="s">
        <v>3622</v>
      </c>
      <c r="AG2695" s="0" t="s">
        <v>3622</v>
      </c>
      <c r="AH2695" s="0" t="s">
        <v>22</v>
      </c>
      <c r="AI2695" s="0" t="s">
        <v>22</v>
      </c>
      <c r="AJ2695" s="0" t="s">
        <v>22</v>
      </c>
      <c r="AK2695" s="0" t="s">
        <v>22</v>
      </c>
    </row>
    <row customHeight="1" ht="11.25">
      <c r="A2696" s="0" t="s">
        <v>22</v>
      </c>
      <c r="B2696" s="0" t="s">
        <v>48</v>
      </c>
      <c r="C2696" s="0" t="s">
        <v>50</v>
      </c>
      <c r="D2696" s="0" t="s">
        <v>22</v>
      </c>
      <c r="E2696" s="0" t="s">
        <v>8105</v>
      </c>
      <c r="F2696" s="0" t="s">
        <v>1269</v>
      </c>
      <c r="G2696" s="0" t="s">
        <v>152</v>
      </c>
      <c r="H2696" s="0" t="s">
        <v>152</v>
      </c>
      <c r="I2696" s="0" t="s">
        <v>153</v>
      </c>
      <c r="J2696" s="0" t="s">
        <v>1374</v>
      </c>
      <c r="K2696" s="0" t="s">
        <v>1375</v>
      </c>
      <c r="L2696" s="0" t="s">
        <v>8106</v>
      </c>
      <c r="M2696" s="0" t="s">
        <v>1463</v>
      </c>
      <c r="N2696" s="0" t="s">
        <v>98</v>
      </c>
      <c r="O2696" s="0" t="s">
        <v>152</v>
      </c>
      <c r="P2696" s="0" t="s">
        <v>152</v>
      </c>
      <c r="Q2696" s="0" t="s">
        <v>153</v>
      </c>
      <c r="R2696" s="0" t="s">
        <v>1374</v>
      </c>
      <c r="S2696" s="0" t="s">
        <v>1375</v>
      </c>
      <c r="T2696" s="0" t="s">
        <v>3604</v>
      </c>
      <c r="U2696" s="0" t="s">
        <v>3605</v>
      </c>
      <c r="V2696" s="0" t="s">
        <v>8107</v>
      </c>
      <c r="W2696" s="0" t="s">
        <v>3607</v>
      </c>
      <c r="X2696" s="0" t="s">
        <v>3608</v>
      </c>
      <c r="Y2696" s="0" t="s">
        <v>3605</v>
      </c>
      <c r="Z2696" s="0" t="s">
        <v>8108</v>
      </c>
      <c r="AA2696" s="0" t="s">
        <v>8109</v>
      </c>
      <c r="AB2696" s="0" t="s">
        <v>8110</v>
      </c>
      <c r="AC2696" s="0" t="s">
        <v>61</v>
      </c>
      <c r="AD2696" s="0" t="s">
        <v>19</v>
      </c>
      <c r="AE2696" s="0" t="s">
        <v>19</v>
      </c>
      <c r="AF2696" s="0" t="s">
        <v>132</v>
      </c>
      <c r="AG2696" s="0" t="s">
        <v>529</v>
      </c>
      <c r="AH2696" s="0" t="s">
        <v>22</v>
      </c>
      <c r="AI2696" s="0" t="s">
        <v>22</v>
      </c>
      <c r="AJ2696" s="0" t="s">
        <v>22</v>
      </c>
      <c r="AK2696" s="0" t="s">
        <v>22</v>
      </c>
    </row>
    <row customHeight="1" ht="11.25">
      <c r="A2697" s="0" t="s">
        <v>22</v>
      </c>
      <c r="B2697" s="0" t="s">
        <v>48</v>
      </c>
      <c r="C2697" s="0" t="s">
        <v>50</v>
      </c>
      <c r="D2697" s="0" t="s">
        <v>22</v>
      </c>
      <c r="E2697" s="0" t="s">
        <v>8105</v>
      </c>
      <c r="F2697" s="0" t="s">
        <v>1269</v>
      </c>
      <c r="G2697" s="0" t="s">
        <v>152</v>
      </c>
      <c r="H2697" s="0" t="s">
        <v>152</v>
      </c>
      <c r="I2697" s="0" t="s">
        <v>153</v>
      </c>
      <c r="J2697" s="0" t="s">
        <v>1374</v>
      </c>
      <c r="K2697" s="0" t="s">
        <v>1375</v>
      </c>
      <c r="L2697" s="0" t="s">
        <v>8106</v>
      </c>
      <c r="M2697" s="0" t="s">
        <v>1463</v>
      </c>
      <c r="N2697" s="0" t="s">
        <v>98</v>
      </c>
      <c r="O2697" s="0" t="s">
        <v>152</v>
      </c>
      <c r="P2697" s="0" t="s">
        <v>152</v>
      </c>
      <c r="Q2697" s="0" t="s">
        <v>153</v>
      </c>
      <c r="R2697" s="0" t="s">
        <v>1374</v>
      </c>
      <c r="S2697" s="0" t="s">
        <v>1375</v>
      </c>
      <c r="T2697" s="0" t="s">
        <v>3604</v>
      </c>
      <c r="U2697" s="0" t="s">
        <v>3605</v>
      </c>
      <c r="V2697" s="0" t="s">
        <v>8107</v>
      </c>
      <c r="W2697" s="0" t="s">
        <v>3607</v>
      </c>
      <c r="X2697" s="0" t="s">
        <v>3608</v>
      </c>
      <c r="Y2697" s="0" t="s">
        <v>3605</v>
      </c>
      <c r="Z2697" s="0" t="s">
        <v>8108</v>
      </c>
      <c r="AA2697" s="0" t="s">
        <v>8109</v>
      </c>
      <c r="AB2697" s="0" t="s">
        <v>8110</v>
      </c>
      <c r="AC2697" s="0" t="s">
        <v>61</v>
      </c>
      <c r="AD2697" s="0" t="s">
        <v>19</v>
      </c>
      <c r="AE2697" s="0" t="s">
        <v>19</v>
      </c>
      <c r="AF2697" s="0" t="s">
        <v>132</v>
      </c>
      <c r="AG2697" s="0" t="s">
        <v>529</v>
      </c>
      <c r="AH2697" s="0" t="s">
        <v>22</v>
      </c>
      <c r="AI2697" s="0" t="s">
        <v>22</v>
      </c>
      <c r="AJ2697" s="0" t="s">
        <v>22</v>
      </c>
      <c r="AK2697" s="0" t="s">
        <v>22</v>
      </c>
    </row>
    <row customHeight="1" ht="11.25">
      <c r="A2698" s="0" t="s">
        <v>22</v>
      </c>
      <c r="B2698" s="0" t="s">
        <v>48</v>
      </c>
      <c r="C2698" s="0" t="s">
        <v>50</v>
      </c>
      <c r="D2698" s="0" t="s">
        <v>22</v>
      </c>
      <c r="E2698" s="0" t="s">
        <v>8111</v>
      </c>
      <c r="F2698" s="0" t="s">
        <v>1269</v>
      </c>
      <c r="G2698" s="0" t="s">
        <v>152</v>
      </c>
      <c r="H2698" s="0" t="s">
        <v>152</v>
      </c>
      <c r="I2698" s="0" t="s">
        <v>153</v>
      </c>
      <c r="J2698" s="0" t="s">
        <v>1374</v>
      </c>
      <c r="K2698" s="0" t="s">
        <v>1375</v>
      </c>
      <c r="L2698" s="0" t="s">
        <v>1376</v>
      </c>
      <c r="M2698" s="0" t="s">
        <v>1377</v>
      </c>
      <c r="N2698" s="0" t="s">
        <v>98</v>
      </c>
      <c r="O2698" s="0" t="s">
        <v>152</v>
      </c>
      <c r="P2698" s="0" t="s">
        <v>152</v>
      </c>
      <c r="Q2698" s="0" t="s">
        <v>153</v>
      </c>
      <c r="R2698" s="0" t="s">
        <v>1374</v>
      </c>
      <c r="S2698" s="0" t="s">
        <v>1375</v>
      </c>
      <c r="T2698" s="0" t="s">
        <v>3604</v>
      </c>
      <c r="U2698" s="0" t="s">
        <v>3605</v>
      </c>
      <c r="V2698" s="0" t="s">
        <v>8112</v>
      </c>
      <c r="W2698" s="0" t="s">
        <v>3607</v>
      </c>
      <c r="X2698" s="0" t="s">
        <v>3608</v>
      </c>
      <c r="Y2698" s="0" t="s">
        <v>3605</v>
      </c>
      <c r="Z2698" s="0" t="s">
        <v>8113</v>
      </c>
      <c r="AA2698" s="0" t="s">
        <v>5572</v>
      </c>
      <c r="AB2698" s="0" t="s">
        <v>8114</v>
      </c>
      <c r="AC2698" s="0" t="s">
        <v>61</v>
      </c>
      <c r="AD2698" s="0" t="s">
        <v>19</v>
      </c>
      <c r="AE2698" s="0" t="s">
        <v>19</v>
      </c>
      <c r="AF2698" s="0" t="s">
        <v>3622</v>
      </c>
      <c r="AG2698" s="0" t="s">
        <v>3622</v>
      </c>
      <c r="AH2698" s="0" t="s">
        <v>22</v>
      </c>
      <c r="AI2698" s="0" t="s">
        <v>22</v>
      </c>
      <c r="AJ2698" s="0" t="s">
        <v>22</v>
      </c>
      <c r="AK2698" s="0" t="s">
        <v>22</v>
      </c>
    </row>
    <row customHeight="1" ht="11.25">
      <c r="A2699" s="0" t="s">
        <v>22</v>
      </c>
      <c r="B2699" s="0" t="s">
        <v>48</v>
      </c>
      <c r="C2699" s="0" t="s">
        <v>50</v>
      </c>
      <c r="D2699" s="0" t="s">
        <v>22</v>
      </c>
      <c r="E2699" s="0" t="s">
        <v>8111</v>
      </c>
      <c r="F2699" s="0" t="s">
        <v>1269</v>
      </c>
      <c r="G2699" s="0" t="s">
        <v>152</v>
      </c>
      <c r="H2699" s="0" t="s">
        <v>152</v>
      </c>
      <c r="I2699" s="0" t="s">
        <v>153</v>
      </c>
      <c r="J2699" s="0" t="s">
        <v>1374</v>
      </c>
      <c r="K2699" s="0" t="s">
        <v>1375</v>
      </c>
      <c r="L2699" s="0" t="s">
        <v>1376</v>
      </c>
      <c r="M2699" s="0" t="s">
        <v>1377</v>
      </c>
      <c r="N2699" s="0" t="s">
        <v>98</v>
      </c>
      <c r="O2699" s="0" t="s">
        <v>152</v>
      </c>
      <c r="P2699" s="0" t="s">
        <v>152</v>
      </c>
      <c r="Q2699" s="0" t="s">
        <v>153</v>
      </c>
      <c r="R2699" s="0" t="s">
        <v>1374</v>
      </c>
      <c r="S2699" s="0" t="s">
        <v>1375</v>
      </c>
      <c r="T2699" s="0" t="s">
        <v>3604</v>
      </c>
      <c r="U2699" s="0" t="s">
        <v>3605</v>
      </c>
      <c r="V2699" s="0" t="s">
        <v>8112</v>
      </c>
      <c r="W2699" s="0" t="s">
        <v>3607</v>
      </c>
      <c r="X2699" s="0" t="s">
        <v>3608</v>
      </c>
      <c r="Y2699" s="0" t="s">
        <v>3605</v>
      </c>
      <c r="Z2699" s="0" t="s">
        <v>8113</v>
      </c>
      <c r="AA2699" s="0" t="s">
        <v>5572</v>
      </c>
      <c r="AB2699" s="0" t="s">
        <v>8114</v>
      </c>
      <c r="AC2699" s="0" t="s">
        <v>61</v>
      </c>
      <c r="AD2699" s="0" t="s">
        <v>19</v>
      </c>
      <c r="AE2699" s="0" t="s">
        <v>19</v>
      </c>
      <c r="AF2699" s="0" t="s">
        <v>3622</v>
      </c>
      <c r="AG2699" s="0" t="s">
        <v>3622</v>
      </c>
      <c r="AH2699" s="0" t="s">
        <v>22</v>
      </c>
      <c r="AI2699" s="0" t="s">
        <v>22</v>
      </c>
      <c r="AJ2699" s="0" t="s">
        <v>22</v>
      </c>
      <c r="AK2699" s="0" t="s">
        <v>22</v>
      </c>
    </row>
    <row customHeight="1" ht="11.25">
      <c r="A2700" s="0" t="s">
        <v>22</v>
      </c>
      <c r="B2700" s="0" t="s">
        <v>48</v>
      </c>
      <c r="C2700" s="0" t="s">
        <v>50</v>
      </c>
      <c r="D2700" s="0" t="s">
        <v>22</v>
      </c>
      <c r="E2700" s="0" t="s">
        <v>8115</v>
      </c>
      <c r="F2700" s="0" t="s">
        <v>1269</v>
      </c>
      <c r="G2700" s="0" t="s">
        <v>152</v>
      </c>
      <c r="H2700" s="0" t="s">
        <v>152</v>
      </c>
      <c r="I2700" s="0" t="s">
        <v>153</v>
      </c>
      <c r="J2700" s="0" t="s">
        <v>1374</v>
      </c>
      <c r="K2700" s="0" t="s">
        <v>1375</v>
      </c>
      <c r="L2700" s="0" t="s">
        <v>1376</v>
      </c>
      <c r="M2700" s="0" t="s">
        <v>1377</v>
      </c>
      <c r="N2700" s="0" t="s">
        <v>98</v>
      </c>
      <c r="O2700" s="0" t="s">
        <v>152</v>
      </c>
      <c r="P2700" s="0" t="s">
        <v>152</v>
      </c>
      <c r="Q2700" s="0" t="s">
        <v>153</v>
      </c>
      <c r="R2700" s="0" t="s">
        <v>1374</v>
      </c>
      <c r="S2700" s="0" t="s">
        <v>1375</v>
      </c>
      <c r="T2700" s="0" t="s">
        <v>3604</v>
      </c>
      <c r="U2700" s="0" t="s">
        <v>3605</v>
      </c>
      <c r="V2700" s="0" t="s">
        <v>3606</v>
      </c>
      <c r="W2700" s="0" t="s">
        <v>3607</v>
      </c>
      <c r="X2700" s="0" t="s">
        <v>3754</v>
      </c>
      <c r="Y2700" s="0" t="s">
        <v>4503</v>
      </c>
      <c r="Z2700" s="0" t="s">
        <v>1261</v>
      </c>
      <c r="AA2700" s="0" t="s">
        <v>5376</v>
      </c>
      <c r="AB2700" s="0" t="s">
        <v>8116</v>
      </c>
      <c r="AC2700" s="0" t="s">
        <v>61</v>
      </c>
      <c r="AD2700" s="0" t="s">
        <v>19</v>
      </c>
      <c r="AE2700" s="0" t="s">
        <v>19</v>
      </c>
      <c r="AF2700" s="0" t="s">
        <v>3622</v>
      </c>
      <c r="AG2700" s="0" t="s">
        <v>3622</v>
      </c>
      <c r="AH2700" s="0" t="s">
        <v>22</v>
      </c>
      <c r="AI2700" s="0" t="s">
        <v>22</v>
      </c>
      <c r="AJ2700" s="0" t="s">
        <v>22</v>
      </c>
      <c r="AK2700" s="0" t="s">
        <v>22</v>
      </c>
    </row>
    <row customHeight="1" ht="11.25">
      <c r="A2701" s="0" t="s">
        <v>22</v>
      </c>
      <c r="B2701" s="0" t="s">
        <v>48</v>
      </c>
      <c r="C2701" s="0" t="s">
        <v>50</v>
      </c>
      <c r="D2701" s="0" t="s">
        <v>22</v>
      </c>
      <c r="E2701" s="0" t="s">
        <v>8115</v>
      </c>
      <c r="F2701" s="0" t="s">
        <v>1269</v>
      </c>
      <c r="G2701" s="0" t="s">
        <v>152</v>
      </c>
      <c r="H2701" s="0" t="s">
        <v>152</v>
      </c>
      <c r="I2701" s="0" t="s">
        <v>153</v>
      </c>
      <c r="J2701" s="0" t="s">
        <v>1374</v>
      </c>
      <c r="K2701" s="0" t="s">
        <v>1375</v>
      </c>
      <c r="L2701" s="0" t="s">
        <v>1376</v>
      </c>
      <c r="M2701" s="0" t="s">
        <v>1377</v>
      </c>
      <c r="N2701" s="0" t="s">
        <v>98</v>
      </c>
      <c r="O2701" s="0" t="s">
        <v>152</v>
      </c>
      <c r="P2701" s="0" t="s">
        <v>152</v>
      </c>
      <c r="Q2701" s="0" t="s">
        <v>153</v>
      </c>
      <c r="R2701" s="0" t="s">
        <v>1374</v>
      </c>
      <c r="S2701" s="0" t="s">
        <v>1375</v>
      </c>
      <c r="T2701" s="0" t="s">
        <v>3604</v>
      </c>
      <c r="U2701" s="0" t="s">
        <v>3605</v>
      </c>
      <c r="V2701" s="0" t="s">
        <v>3606</v>
      </c>
      <c r="W2701" s="0" t="s">
        <v>3607</v>
      </c>
      <c r="X2701" s="0" t="s">
        <v>3754</v>
      </c>
      <c r="Y2701" s="0" t="s">
        <v>4503</v>
      </c>
      <c r="Z2701" s="0" t="s">
        <v>1261</v>
      </c>
      <c r="AA2701" s="0" t="s">
        <v>5376</v>
      </c>
      <c r="AB2701" s="0" t="s">
        <v>8116</v>
      </c>
      <c r="AC2701" s="0" t="s">
        <v>61</v>
      </c>
      <c r="AD2701" s="0" t="s">
        <v>19</v>
      </c>
      <c r="AE2701" s="0" t="s">
        <v>19</v>
      </c>
      <c r="AF2701" s="0" t="s">
        <v>3622</v>
      </c>
      <c r="AG2701" s="0" t="s">
        <v>3622</v>
      </c>
      <c r="AH2701" s="0" t="s">
        <v>22</v>
      </c>
      <c r="AI2701" s="0" t="s">
        <v>22</v>
      </c>
      <c r="AJ2701" s="0" t="s">
        <v>22</v>
      </c>
      <c r="AK2701" s="0" t="s">
        <v>22</v>
      </c>
    </row>
    <row customHeight="1" ht="11.25">
      <c r="A2702" s="0" t="s">
        <v>22</v>
      </c>
      <c r="B2702" s="0" t="s">
        <v>48</v>
      </c>
      <c r="C2702" s="0" t="s">
        <v>50</v>
      </c>
      <c r="D2702" s="0" t="s">
        <v>22</v>
      </c>
      <c r="E2702" s="0" t="s">
        <v>8117</v>
      </c>
      <c r="F2702" s="0" t="s">
        <v>1269</v>
      </c>
      <c r="G2702" s="0" t="s">
        <v>152</v>
      </c>
      <c r="H2702" s="0" t="s">
        <v>152</v>
      </c>
      <c r="I2702" s="0" t="s">
        <v>153</v>
      </c>
      <c r="J2702" s="0" t="s">
        <v>1374</v>
      </c>
      <c r="K2702" s="0" t="s">
        <v>1375</v>
      </c>
      <c r="L2702" s="0" t="s">
        <v>1376</v>
      </c>
      <c r="M2702" s="0" t="s">
        <v>1377</v>
      </c>
      <c r="N2702" s="0" t="s">
        <v>98</v>
      </c>
      <c r="O2702" s="0" t="s">
        <v>152</v>
      </c>
      <c r="P2702" s="0" t="s">
        <v>152</v>
      </c>
      <c r="Q2702" s="0" t="s">
        <v>153</v>
      </c>
      <c r="R2702" s="0" t="s">
        <v>1374</v>
      </c>
      <c r="S2702" s="0" t="s">
        <v>1375</v>
      </c>
      <c r="T2702" s="0" t="s">
        <v>3604</v>
      </c>
      <c r="U2702" s="0" t="s">
        <v>3605</v>
      </c>
      <c r="V2702" s="0" t="s">
        <v>8118</v>
      </c>
      <c r="W2702" s="0" t="s">
        <v>3607</v>
      </c>
      <c r="X2702" s="0" t="s">
        <v>3608</v>
      </c>
      <c r="Y2702" s="0" t="s">
        <v>3605</v>
      </c>
      <c r="Z2702" s="0" t="s">
        <v>8119</v>
      </c>
      <c r="AA2702" s="0" t="s">
        <v>5572</v>
      </c>
      <c r="AB2702" s="0" t="s">
        <v>8120</v>
      </c>
      <c r="AC2702" s="0" t="s">
        <v>61</v>
      </c>
      <c r="AD2702" s="0" t="s">
        <v>19</v>
      </c>
      <c r="AE2702" s="0" t="s">
        <v>19</v>
      </c>
      <c r="AF2702" s="0" t="s">
        <v>151</v>
      </c>
      <c r="AG2702" s="0" t="s">
        <v>529</v>
      </c>
      <c r="AH2702" s="0" t="s">
        <v>22</v>
      </c>
      <c r="AI2702" s="0" t="s">
        <v>22</v>
      </c>
      <c r="AJ2702" s="0" t="s">
        <v>22</v>
      </c>
      <c r="AK2702" s="0" t="s">
        <v>22</v>
      </c>
    </row>
    <row customHeight="1" ht="11.25">
      <c r="A2703" s="0" t="s">
        <v>22</v>
      </c>
      <c r="B2703" s="0" t="s">
        <v>48</v>
      </c>
      <c r="C2703" s="0" t="s">
        <v>50</v>
      </c>
      <c r="D2703" s="0" t="s">
        <v>22</v>
      </c>
      <c r="E2703" s="0" t="s">
        <v>8117</v>
      </c>
      <c r="F2703" s="0" t="s">
        <v>1269</v>
      </c>
      <c r="G2703" s="0" t="s">
        <v>152</v>
      </c>
      <c r="H2703" s="0" t="s">
        <v>152</v>
      </c>
      <c r="I2703" s="0" t="s">
        <v>153</v>
      </c>
      <c r="J2703" s="0" t="s">
        <v>1374</v>
      </c>
      <c r="K2703" s="0" t="s">
        <v>1375</v>
      </c>
      <c r="L2703" s="0" t="s">
        <v>1376</v>
      </c>
      <c r="M2703" s="0" t="s">
        <v>1377</v>
      </c>
      <c r="N2703" s="0" t="s">
        <v>98</v>
      </c>
      <c r="O2703" s="0" t="s">
        <v>152</v>
      </c>
      <c r="P2703" s="0" t="s">
        <v>152</v>
      </c>
      <c r="Q2703" s="0" t="s">
        <v>153</v>
      </c>
      <c r="R2703" s="0" t="s">
        <v>1374</v>
      </c>
      <c r="S2703" s="0" t="s">
        <v>1375</v>
      </c>
      <c r="T2703" s="0" t="s">
        <v>3604</v>
      </c>
      <c r="U2703" s="0" t="s">
        <v>3605</v>
      </c>
      <c r="V2703" s="0" t="s">
        <v>8118</v>
      </c>
      <c r="W2703" s="0" t="s">
        <v>3607</v>
      </c>
      <c r="X2703" s="0" t="s">
        <v>3608</v>
      </c>
      <c r="Y2703" s="0" t="s">
        <v>3605</v>
      </c>
      <c r="Z2703" s="0" t="s">
        <v>8119</v>
      </c>
      <c r="AA2703" s="0" t="s">
        <v>5572</v>
      </c>
      <c r="AB2703" s="0" t="s">
        <v>8120</v>
      </c>
      <c r="AC2703" s="0" t="s">
        <v>61</v>
      </c>
      <c r="AD2703" s="0" t="s">
        <v>19</v>
      </c>
      <c r="AE2703" s="0" t="s">
        <v>19</v>
      </c>
      <c r="AF2703" s="0" t="s">
        <v>151</v>
      </c>
      <c r="AG2703" s="0" t="s">
        <v>529</v>
      </c>
      <c r="AH2703" s="0" t="s">
        <v>22</v>
      </c>
      <c r="AI2703" s="0" t="s">
        <v>22</v>
      </c>
      <c r="AJ2703" s="0" t="s">
        <v>22</v>
      </c>
      <c r="AK2703" s="0" t="s">
        <v>22</v>
      </c>
    </row>
    <row customHeight="1" ht="11.25">
      <c r="A2704" s="0" t="s">
        <v>22</v>
      </c>
      <c r="B2704" s="0" t="s">
        <v>48</v>
      </c>
      <c r="C2704" s="0" t="s">
        <v>50</v>
      </c>
      <c r="D2704" s="0" t="s">
        <v>22</v>
      </c>
      <c r="E2704" s="0" t="s">
        <v>8121</v>
      </c>
      <c r="F2704" s="0" t="s">
        <v>1269</v>
      </c>
      <c r="G2704" s="0" t="s">
        <v>152</v>
      </c>
      <c r="H2704" s="0" t="s">
        <v>152</v>
      </c>
      <c r="I2704" s="0" t="s">
        <v>153</v>
      </c>
      <c r="J2704" s="0" t="s">
        <v>1374</v>
      </c>
      <c r="K2704" s="0" t="s">
        <v>1375</v>
      </c>
      <c r="L2704" s="0" t="s">
        <v>1376</v>
      </c>
      <c r="M2704" s="0" t="s">
        <v>1377</v>
      </c>
      <c r="N2704" s="0" t="s">
        <v>98</v>
      </c>
      <c r="O2704" s="0" t="s">
        <v>152</v>
      </c>
      <c r="P2704" s="0" t="s">
        <v>152</v>
      </c>
      <c r="Q2704" s="0" t="s">
        <v>153</v>
      </c>
      <c r="R2704" s="0" t="s">
        <v>1374</v>
      </c>
      <c r="S2704" s="0" t="s">
        <v>1375</v>
      </c>
      <c r="T2704" s="0" t="s">
        <v>3604</v>
      </c>
      <c r="U2704" s="0" t="s">
        <v>3605</v>
      </c>
      <c r="V2704" s="0" t="s">
        <v>8077</v>
      </c>
      <c r="W2704" s="0" t="s">
        <v>3607</v>
      </c>
      <c r="X2704" s="0" t="s">
        <v>3608</v>
      </c>
      <c r="Y2704" s="0" t="s">
        <v>3605</v>
      </c>
      <c r="Z2704" s="0" t="s">
        <v>8122</v>
      </c>
      <c r="AA2704" s="0" t="s">
        <v>5572</v>
      </c>
      <c r="AB2704" s="0" t="s">
        <v>8123</v>
      </c>
      <c r="AC2704" s="0" t="s">
        <v>61</v>
      </c>
      <c r="AD2704" s="0" t="s">
        <v>19</v>
      </c>
      <c r="AE2704" s="0" t="s">
        <v>19</v>
      </c>
      <c r="AF2704" s="0" t="s">
        <v>132</v>
      </c>
      <c r="AG2704" s="0" t="s">
        <v>529</v>
      </c>
      <c r="AH2704" s="0" t="s">
        <v>22</v>
      </c>
      <c r="AI2704" s="0" t="s">
        <v>22</v>
      </c>
      <c r="AJ2704" s="0" t="s">
        <v>22</v>
      </c>
      <c r="AK2704" s="0" t="s">
        <v>22</v>
      </c>
    </row>
    <row customHeight="1" ht="11.25">
      <c r="A2705" s="0" t="s">
        <v>22</v>
      </c>
      <c r="B2705" s="0" t="s">
        <v>48</v>
      </c>
      <c r="C2705" s="0" t="s">
        <v>50</v>
      </c>
      <c r="D2705" s="0" t="s">
        <v>22</v>
      </c>
      <c r="E2705" s="0" t="s">
        <v>8121</v>
      </c>
      <c r="F2705" s="0" t="s">
        <v>1269</v>
      </c>
      <c r="G2705" s="0" t="s">
        <v>152</v>
      </c>
      <c r="H2705" s="0" t="s">
        <v>152</v>
      </c>
      <c r="I2705" s="0" t="s">
        <v>153</v>
      </c>
      <c r="J2705" s="0" t="s">
        <v>1374</v>
      </c>
      <c r="K2705" s="0" t="s">
        <v>1375</v>
      </c>
      <c r="L2705" s="0" t="s">
        <v>1376</v>
      </c>
      <c r="M2705" s="0" t="s">
        <v>1377</v>
      </c>
      <c r="N2705" s="0" t="s">
        <v>98</v>
      </c>
      <c r="O2705" s="0" t="s">
        <v>152</v>
      </c>
      <c r="P2705" s="0" t="s">
        <v>152</v>
      </c>
      <c r="Q2705" s="0" t="s">
        <v>153</v>
      </c>
      <c r="R2705" s="0" t="s">
        <v>1374</v>
      </c>
      <c r="S2705" s="0" t="s">
        <v>1375</v>
      </c>
      <c r="T2705" s="0" t="s">
        <v>3604</v>
      </c>
      <c r="U2705" s="0" t="s">
        <v>3605</v>
      </c>
      <c r="V2705" s="0" t="s">
        <v>8077</v>
      </c>
      <c r="W2705" s="0" t="s">
        <v>3607</v>
      </c>
      <c r="X2705" s="0" t="s">
        <v>3608</v>
      </c>
      <c r="Y2705" s="0" t="s">
        <v>3605</v>
      </c>
      <c r="Z2705" s="0" t="s">
        <v>8122</v>
      </c>
      <c r="AA2705" s="0" t="s">
        <v>5572</v>
      </c>
      <c r="AB2705" s="0" t="s">
        <v>8123</v>
      </c>
      <c r="AC2705" s="0" t="s">
        <v>61</v>
      </c>
      <c r="AD2705" s="0" t="s">
        <v>19</v>
      </c>
      <c r="AE2705" s="0" t="s">
        <v>19</v>
      </c>
      <c r="AF2705" s="0" t="s">
        <v>132</v>
      </c>
      <c r="AG2705" s="0" t="s">
        <v>529</v>
      </c>
      <c r="AH2705" s="0" t="s">
        <v>22</v>
      </c>
      <c r="AI2705" s="0" t="s">
        <v>22</v>
      </c>
      <c r="AJ2705" s="0" t="s">
        <v>22</v>
      </c>
      <c r="AK2705" s="0" t="s">
        <v>22</v>
      </c>
    </row>
    <row customHeight="1" ht="11.25">
      <c r="A2706" s="0" t="s">
        <v>22</v>
      </c>
      <c r="B2706" s="0" t="s">
        <v>48</v>
      </c>
      <c r="C2706" s="0" t="s">
        <v>50</v>
      </c>
      <c r="D2706" s="0" t="s">
        <v>22</v>
      </c>
      <c r="E2706" s="0" t="s">
        <v>8124</v>
      </c>
      <c r="F2706" s="0" t="s">
        <v>1269</v>
      </c>
      <c r="G2706" s="0" t="s">
        <v>152</v>
      </c>
      <c r="H2706" s="0" t="s">
        <v>152</v>
      </c>
      <c r="I2706" s="0" t="s">
        <v>153</v>
      </c>
      <c r="J2706" s="0" t="s">
        <v>1374</v>
      </c>
      <c r="K2706" s="0" t="s">
        <v>1375</v>
      </c>
      <c r="L2706" s="0" t="s">
        <v>1376</v>
      </c>
      <c r="M2706" s="0" t="s">
        <v>1377</v>
      </c>
      <c r="N2706" s="0" t="s">
        <v>98</v>
      </c>
      <c r="O2706" s="0" t="s">
        <v>152</v>
      </c>
      <c r="P2706" s="0" t="s">
        <v>152</v>
      </c>
      <c r="Q2706" s="0" t="s">
        <v>153</v>
      </c>
      <c r="R2706" s="0" t="s">
        <v>1374</v>
      </c>
      <c r="S2706" s="0" t="s">
        <v>1375</v>
      </c>
      <c r="T2706" s="0" t="s">
        <v>3604</v>
      </c>
      <c r="U2706" s="0" t="s">
        <v>3605</v>
      </c>
      <c r="V2706" s="0" t="s">
        <v>8125</v>
      </c>
      <c r="W2706" s="0" t="s">
        <v>3607</v>
      </c>
      <c r="X2706" s="0" t="s">
        <v>3608</v>
      </c>
      <c r="Y2706" s="0" t="s">
        <v>3605</v>
      </c>
      <c r="Z2706" s="0" t="s">
        <v>8126</v>
      </c>
      <c r="AA2706" s="0" t="s">
        <v>5572</v>
      </c>
      <c r="AB2706" s="0" t="s">
        <v>8127</v>
      </c>
      <c r="AC2706" s="0" t="s">
        <v>61</v>
      </c>
      <c r="AD2706" s="0" t="s">
        <v>19</v>
      </c>
      <c r="AE2706" s="0" t="s">
        <v>19</v>
      </c>
      <c r="AF2706" s="0" t="s">
        <v>3622</v>
      </c>
      <c r="AG2706" s="0" t="s">
        <v>3622</v>
      </c>
      <c r="AH2706" s="0" t="s">
        <v>22</v>
      </c>
      <c r="AI2706" s="0" t="s">
        <v>22</v>
      </c>
      <c r="AJ2706" s="0" t="s">
        <v>22</v>
      </c>
      <c r="AK2706" s="0" t="s">
        <v>22</v>
      </c>
    </row>
    <row customHeight="1" ht="11.25">
      <c r="A2707" s="0" t="s">
        <v>22</v>
      </c>
      <c r="B2707" s="0" t="s">
        <v>48</v>
      </c>
      <c r="C2707" s="0" t="s">
        <v>50</v>
      </c>
      <c r="D2707" s="0" t="s">
        <v>22</v>
      </c>
      <c r="E2707" s="0" t="s">
        <v>8124</v>
      </c>
      <c r="F2707" s="0" t="s">
        <v>1269</v>
      </c>
      <c r="G2707" s="0" t="s">
        <v>152</v>
      </c>
      <c r="H2707" s="0" t="s">
        <v>152</v>
      </c>
      <c r="I2707" s="0" t="s">
        <v>153</v>
      </c>
      <c r="J2707" s="0" t="s">
        <v>1374</v>
      </c>
      <c r="K2707" s="0" t="s">
        <v>1375</v>
      </c>
      <c r="L2707" s="0" t="s">
        <v>1376</v>
      </c>
      <c r="M2707" s="0" t="s">
        <v>1377</v>
      </c>
      <c r="N2707" s="0" t="s">
        <v>98</v>
      </c>
      <c r="O2707" s="0" t="s">
        <v>152</v>
      </c>
      <c r="P2707" s="0" t="s">
        <v>152</v>
      </c>
      <c r="Q2707" s="0" t="s">
        <v>153</v>
      </c>
      <c r="R2707" s="0" t="s">
        <v>1374</v>
      </c>
      <c r="S2707" s="0" t="s">
        <v>1375</v>
      </c>
      <c r="T2707" s="0" t="s">
        <v>3604</v>
      </c>
      <c r="U2707" s="0" t="s">
        <v>3605</v>
      </c>
      <c r="V2707" s="0" t="s">
        <v>8125</v>
      </c>
      <c r="W2707" s="0" t="s">
        <v>3607</v>
      </c>
      <c r="X2707" s="0" t="s">
        <v>3608</v>
      </c>
      <c r="Y2707" s="0" t="s">
        <v>3605</v>
      </c>
      <c r="Z2707" s="0" t="s">
        <v>8126</v>
      </c>
      <c r="AA2707" s="0" t="s">
        <v>5572</v>
      </c>
      <c r="AB2707" s="0" t="s">
        <v>8127</v>
      </c>
      <c r="AC2707" s="0" t="s">
        <v>61</v>
      </c>
      <c r="AD2707" s="0" t="s">
        <v>19</v>
      </c>
      <c r="AE2707" s="0" t="s">
        <v>19</v>
      </c>
      <c r="AF2707" s="0" t="s">
        <v>3622</v>
      </c>
      <c r="AG2707" s="0" t="s">
        <v>3622</v>
      </c>
      <c r="AH2707" s="0" t="s">
        <v>22</v>
      </c>
      <c r="AI2707" s="0" t="s">
        <v>22</v>
      </c>
      <c r="AJ2707" s="0" t="s">
        <v>22</v>
      </c>
      <c r="AK2707" s="0" t="s">
        <v>22</v>
      </c>
    </row>
    <row customHeight="1" ht="11.25">
      <c r="A2708" s="0" t="s">
        <v>22</v>
      </c>
      <c r="B2708" s="0" t="s">
        <v>48</v>
      </c>
      <c r="C2708" s="0" t="s">
        <v>50</v>
      </c>
      <c r="D2708" s="0" t="s">
        <v>22</v>
      </c>
      <c r="E2708" s="0" t="s">
        <v>8128</v>
      </c>
      <c r="F2708" s="0" t="s">
        <v>1269</v>
      </c>
      <c r="G2708" s="0" t="s">
        <v>152</v>
      </c>
      <c r="H2708" s="0" t="s">
        <v>152</v>
      </c>
      <c r="I2708" s="0" t="s">
        <v>153</v>
      </c>
      <c r="J2708" s="0" t="s">
        <v>1374</v>
      </c>
      <c r="K2708" s="0" t="s">
        <v>1375</v>
      </c>
      <c r="L2708" s="0" t="s">
        <v>1376</v>
      </c>
      <c r="M2708" s="0" t="s">
        <v>1377</v>
      </c>
      <c r="N2708" s="0" t="s">
        <v>98</v>
      </c>
      <c r="O2708" s="0" t="s">
        <v>152</v>
      </c>
      <c r="P2708" s="0" t="s">
        <v>152</v>
      </c>
      <c r="Q2708" s="0" t="s">
        <v>153</v>
      </c>
      <c r="R2708" s="0" t="s">
        <v>1374</v>
      </c>
      <c r="S2708" s="0" t="s">
        <v>1375</v>
      </c>
      <c r="T2708" s="0" t="s">
        <v>3604</v>
      </c>
      <c r="U2708" s="0" t="s">
        <v>3605</v>
      </c>
      <c r="V2708" s="0" t="s">
        <v>8129</v>
      </c>
      <c r="W2708" s="0" t="s">
        <v>3607</v>
      </c>
      <c r="X2708" s="0" t="s">
        <v>3608</v>
      </c>
      <c r="Y2708" s="0" t="s">
        <v>3605</v>
      </c>
      <c r="Z2708" s="0" t="s">
        <v>8130</v>
      </c>
      <c r="AA2708" s="0" t="s">
        <v>5572</v>
      </c>
      <c r="AB2708" s="0" t="s">
        <v>8131</v>
      </c>
      <c r="AC2708" s="0" t="s">
        <v>61</v>
      </c>
      <c r="AD2708" s="0" t="s">
        <v>19</v>
      </c>
      <c r="AE2708" s="0" t="s">
        <v>19</v>
      </c>
      <c r="AF2708" s="0" t="s">
        <v>3622</v>
      </c>
      <c r="AG2708" s="0" t="s">
        <v>3622</v>
      </c>
      <c r="AH2708" s="0" t="s">
        <v>22</v>
      </c>
      <c r="AI2708" s="0" t="s">
        <v>22</v>
      </c>
      <c r="AJ2708" s="0" t="s">
        <v>22</v>
      </c>
      <c r="AK2708" s="0" t="s">
        <v>22</v>
      </c>
    </row>
    <row customHeight="1" ht="11.25">
      <c r="A2709" s="0" t="s">
        <v>22</v>
      </c>
      <c r="B2709" s="0" t="s">
        <v>48</v>
      </c>
      <c r="C2709" s="0" t="s">
        <v>50</v>
      </c>
      <c r="D2709" s="0" t="s">
        <v>22</v>
      </c>
      <c r="E2709" s="0" t="s">
        <v>8128</v>
      </c>
      <c r="F2709" s="0" t="s">
        <v>1269</v>
      </c>
      <c r="G2709" s="0" t="s">
        <v>152</v>
      </c>
      <c r="H2709" s="0" t="s">
        <v>152</v>
      </c>
      <c r="I2709" s="0" t="s">
        <v>153</v>
      </c>
      <c r="J2709" s="0" t="s">
        <v>1374</v>
      </c>
      <c r="K2709" s="0" t="s">
        <v>1375</v>
      </c>
      <c r="L2709" s="0" t="s">
        <v>1376</v>
      </c>
      <c r="M2709" s="0" t="s">
        <v>1377</v>
      </c>
      <c r="N2709" s="0" t="s">
        <v>98</v>
      </c>
      <c r="O2709" s="0" t="s">
        <v>152</v>
      </c>
      <c r="P2709" s="0" t="s">
        <v>152</v>
      </c>
      <c r="Q2709" s="0" t="s">
        <v>153</v>
      </c>
      <c r="R2709" s="0" t="s">
        <v>1374</v>
      </c>
      <c r="S2709" s="0" t="s">
        <v>1375</v>
      </c>
      <c r="T2709" s="0" t="s">
        <v>3604</v>
      </c>
      <c r="U2709" s="0" t="s">
        <v>3605</v>
      </c>
      <c r="V2709" s="0" t="s">
        <v>8129</v>
      </c>
      <c r="W2709" s="0" t="s">
        <v>3607</v>
      </c>
      <c r="X2709" s="0" t="s">
        <v>3608</v>
      </c>
      <c r="Y2709" s="0" t="s">
        <v>3605</v>
      </c>
      <c r="Z2709" s="0" t="s">
        <v>8130</v>
      </c>
      <c r="AA2709" s="0" t="s">
        <v>5572</v>
      </c>
      <c r="AB2709" s="0" t="s">
        <v>8131</v>
      </c>
      <c r="AC2709" s="0" t="s">
        <v>61</v>
      </c>
      <c r="AD2709" s="0" t="s">
        <v>19</v>
      </c>
      <c r="AE2709" s="0" t="s">
        <v>19</v>
      </c>
      <c r="AF2709" s="0" t="s">
        <v>3622</v>
      </c>
      <c r="AG2709" s="0" t="s">
        <v>3622</v>
      </c>
      <c r="AH2709" s="0" t="s">
        <v>22</v>
      </c>
      <c r="AI2709" s="0" t="s">
        <v>22</v>
      </c>
      <c r="AJ2709" s="0" t="s">
        <v>22</v>
      </c>
      <c r="AK2709" s="0" t="s">
        <v>22</v>
      </c>
    </row>
    <row customHeight="1" ht="11.25">
      <c r="A2710" s="0" t="s">
        <v>22</v>
      </c>
      <c r="B2710" s="0" t="s">
        <v>48</v>
      </c>
      <c r="C2710" s="0" t="s">
        <v>50</v>
      </c>
      <c r="D2710" s="0" t="s">
        <v>22</v>
      </c>
      <c r="E2710" s="0" t="s">
        <v>8132</v>
      </c>
      <c r="F2710" s="0" t="s">
        <v>1269</v>
      </c>
      <c r="G2710" s="0" t="s">
        <v>152</v>
      </c>
      <c r="H2710" s="0" t="s">
        <v>152</v>
      </c>
      <c r="I2710" s="0" t="s">
        <v>153</v>
      </c>
      <c r="J2710" s="0" t="s">
        <v>1374</v>
      </c>
      <c r="K2710" s="0" t="s">
        <v>1375</v>
      </c>
      <c r="L2710" s="0" t="s">
        <v>1376</v>
      </c>
      <c r="M2710" s="0" t="s">
        <v>1377</v>
      </c>
      <c r="N2710" s="0" t="s">
        <v>98</v>
      </c>
      <c r="O2710" s="0" t="s">
        <v>152</v>
      </c>
      <c r="P2710" s="0" t="s">
        <v>152</v>
      </c>
      <c r="Q2710" s="0" t="s">
        <v>153</v>
      </c>
      <c r="R2710" s="0" t="s">
        <v>1374</v>
      </c>
      <c r="S2710" s="0" t="s">
        <v>1375</v>
      </c>
      <c r="T2710" s="0" t="s">
        <v>3604</v>
      </c>
      <c r="U2710" s="0" t="s">
        <v>3605</v>
      </c>
      <c r="V2710" s="0" t="s">
        <v>8133</v>
      </c>
      <c r="W2710" s="0" t="s">
        <v>3607</v>
      </c>
      <c r="X2710" s="0" t="s">
        <v>3608</v>
      </c>
      <c r="Y2710" s="0" t="s">
        <v>3605</v>
      </c>
      <c r="Z2710" s="0" t="s">
        <v>8134</v>
      </c>
      <c r="AA2710" s="0" t="s">
        <v>5572</v>
      </c>
      <c r="AB2710" s="0" t="s">
        <v>8135</v>
      </c>
      <c r="AC2710" s="0" t="s">
        <v>61</v>
      </c>
      <c r="AD2710" s="0" t="s">
        <v>19</v>
      </c>
      <c r="AE2710" s="0" t="s">
        <v>19</v>
      </c>
      <c r="AF2710" s="0" t="s">
        <v>132</v>
      </c>
      <c r="AG2710" s="0" t="s">
        <v>529</v>
      </c>
      <c r="AH2710" s="0" t="s">
        <v>22</v>
      </c>
      <c r="AI2710" s="0" t="s">
        <v>22</v>
      </c>
      <c r="AJ2710" s="0" t="s">
        <v>22</v>
      </c>
      <c r="AK2710" s="0" t="s">
        <v>22</v>
      </c>
    </row>
    <row customHeight="1" ht="11.25">
      <c r="A2711" s="0" t="s">
        <v>22</v>
      </c>
      <c r="B2711" s="0" t="s">
        <v>48</v>
      </c>
      <c r="C2711" s="0" t="s">
        <v>50</v>
      </c>
      <c r="D2711" s="0" t="s">
        <v>22</v>
      </c>
      <c r="E2711" s="0" t="s">
        <v>8132</v>
      </c>
      <c r="F2711" s="0" t="s">
        <v>1269</v>
      </c>
      <c r="G2711" s="0" t="s">
        <v>152</v>
      </c>
      <c r="H2711" s="0" t="s">
        <v>152</v>
      </c>
      <c r="I2711" s="0" t="s">
        <v>153</v>
      </c>
      <c r="J2711" s="0" t="s">
        <v>1374</v>
      </c>
      <c r="K2711" s="0" t="s">
        <v>1375</v>
      </c>
      <c r="L2711" s="0" t="s">
        <v>1376</v>
      </c>
      <c r="M2711" s="0" t="s">
        <v>1377</v>
      </c>
      <c r="N2711" s="0" t="s">
        <v>98</v>
      </c>
      <c r="O2711" s="0" t="s">
        <v>152</v>
      </c>
      <c r="P2711" s="0" t="s">
        <v>152</v>
      </c>
      <c r="Q2711" s="0" t="s">
        <v>153</v>
      </c>
      <c r="R2711" s="0" t="s">
        <v>1374</v>
      </c>
      <c r="S2711" s="0" t="s">
        <v>1375</v>
      </c>
      <c r="T2711" s="0" t="s">
        <v>3604</v>
      </c>
      <c r="U2711" s="0" t="s">
        <v>3605</v>
      </c>
      <c r="V2711" s="0" t="s">
        <v>8133</v>
      </c>
      <c r="W2711" s="0" t="s">
        <v>3607</v>
      </c>
      <c r="X2711" s="0" t="s">
        <v>3608</v>
      </c>
      <c r="Y2711" s="0" t="s">
        <v>3605</v>
      </c>
      <c r="Z2711" s="0" t="s">
        <v>8134</v>
      </c>
      <c r="AA2711" s="0" t="s">
        <v>5572</v>
      </c>
      <c r="AB2711" s="0" t="s">
        <v>8135</v>
      </c>
      <c r="AC2711" s="0" t="s">
        <v>61</v>
      </c>
      <c r="AD2711" s="0" t="s">
        <v>19</v>
      </c>
      <c r="AE2711" s="0" t="s">
        <v>19</v>
      </c>
      <c r="AF2711" s="0" t="s">
        <v>132</v>
      </c>
      <c r="AG2711" s="0" t="s">
        <v>529</v>
      </c>
      <c r="AH2711" s="0" t="s">
        <v>22</v>
      </c>
      <c r="AI2711" s="0" t="s">
        <v>22</v>
      </c>
      <c r="AJ2711" s="0" t="s">
        <v>22</v>
      </c>
      <c r="AK2711" s="0" t="s">
        <v>22</v>
      </c>
    </row>
    <row customHeight="1" ht="11.25">
      <c r="A2712" s="0" t="s">
        <v>22</v>
      </c>
      <c r="B2712" s="0" t="s">
        <v>48</v>
      </c>
      <c r="C2712" s="0" t="s">
        <v>50</v>
      </c>
      <c r="D2712" s="0" t="s">
        <v>22</v>
      </c>
      <c r="E2712" s="0" t="s">
        <v>8136</v>
      </c>
      <c r="F2712" s="0" t="s">
        <v>1269</v>
      </c>
      <c r="G2712" s="0" t="s">
        <v>152</v>
      </c>
      <c r="H2712" s="0" t="s">
        <v>152</v>
      </c>
      <c r="I2712" s="0" t="s">
        <v>153</v>
      </c>
      <c r="J2712" s="0" t="s">
        <v>1364</v>
      </c>
      <c r="K2712" s="0" t="s">
        <v>1365</v>
      </c>
      <c r="L2712" s="0" t="s">
        <v>1366</v>
      </c>
      <c r="M2712" s="0" t="s">
        <v>1377</v>
      </c>
      <c r="N2712" s="0" t="s">
        <v>98</v>
      </c>
      <c r="O2712" s="0" t="s">
        <v>152</v>
      </c>
      <c r="P2712" s="0" t="s">
        <v>152</v>
      </c>
      <c r="Q2712" s="0" t="s">
        <v>153</v>
      </c>
      <c r="R2712" s="0" t="s">
        <v>1364</v>
      </c>
      <c r="S2712" s="0" t="s">
        <v>1365</v>
      </c>
      <c r="T2712" s="0" t="s">
        <v>3604</v>
      </c>
      <c r="U2712" s="0" t="s">
        <v>3605</v>
      </c>
      <c r="V2712" s="0" t="s">
        <v>8137</v>
      </c>
      <c r="W2712" s="0" t="s">
        <v>3607</v>
      </c>
      <c r="X2712" s="0" t="s">
        <v>3608</v>
      </c>
      <c r="Y2712" s="0" t="s">
        <v>3605</v>
      </c>
      <c r="Z2712" s="0" t="s">
        <v>8138</v>
      </c>
      <c r="AA2712" s="0" t="s">
        <v>8139</v>
      </c>
      <c r="AB2712" s="0" t="s">
        <v>8140</v>
      </c>
      <c r="AC2712" s="0" t="s">
        <v>61</v>
      </c>
      <c r="AD2712" s="0" t="s">
        <v>19</v>
      </c>
      <c r="AE2712" s="0" t="s">
        <v>19</v>
      </c>
      <c r="AF2712" s="0" t="s">
        <v>132</v>
      </c>
      <c r="AG2712" s="0" t="s">
        <v>529</v>
      </c>
      <c r="AH2712" s="0" t="s">
        <v>22</v>
      </c>
      <c r="AI2712" s="0" t="s">
        <v>22</v>
      </c>
      <c r="AJ2712" s="0" t="s">
        <v>22</v>
      </c>
      <c r="AK2712" s="0" t="s">
        <v>22</v>
      </c>
    </row>
    <row customHeight="1" ht="11.25">
      <c r="A2713" s="0" t="s">
        <v>22</v>
      </c>
      <c r="B2713" s="0" t="s">
        <v>48</v>
      </c>
      <c r="C2713" s="0" t="s">
        <v>50</v>
      </c>
      <c r="D2713" s="0" t="s">
        <v>22</v>
      </c>
      <c r="E2713" s="0" t="s">
        <v>8136</v>
      </c>
      <c r="F2713" s="0" t="s">
        <v>1269</v>
      </c>
      <c r="G2713" s="0" t="s">
        <v>152</v>
      </c>
      <c r="H2713" s="0" t="s">
        <v>152</v>
      </c>
      <c r="I2713" s="0" t="s">
        <v>153</v>
      </c>
      <c r="J2713" s="0" t="s">
        <v>1364</v>
      </c>
      <c r="K2713" s="0" t="s">
        <v>1365</v>
      </c>
      <c r="L2713" s="0" t="s">
        <v>1366</v>
      </c>
      <c r="M2713" s="0" t="s">
        <v>1377</v>
      </c>
      <c r="N2713" s="0" t="s">
        <v>98</v>
      </c>
      <c r="O2713" s="0" t="s">
        <v>152</v>
      </c>
      <c r="P2713" s="0" t="s">
        <v>152</v>
      </c>
      <c r="Q2713" s="0" t="s">
        <v>153</v>
      </c>
      <c r="R2713" s="0" t="s">
        <v>1364</v>
      </c>
      <c r="S2713" s="0" t="s">
        <v>1365</v>
      </c>
      <c r="T2713" s="0" t="s">
        <v>3604</v>
      </c>
      <c r="U2713" s="0" t="s">
        <v>3605</v>
      </c>
      <c r="V2713" s="0" t="s">
        <v>8137</v>
      </c>
      <c r="W2713" s="0" t="s">
        <v>3607</v>
      </c>
      <c r="X2713" s="0" t="s">
        <v>3608</v>
      </c>
      <c r="Y2713" s="0" t="s">
        <v>3605</v>
      </c>
      <c r="Z2713" s="0" t="s">
        <v>8138</v>
      </c>
      <c r="AA2713" s="0" t="s">
        <v>8139</v>
      </c>
      <c r="AB2713" s="0" t="s">
        <v>8140</v>
      </c>
      <c r="AC2713" s="0" t="s">
        <v>61</v>
      </c>
      <c r="AD2713" s="0" t="s">
        <v>19</v>
      </c>
      <c r="AE2713" s="0" t="s">
        <v>19</v>
      </c>
      <c r="AF2713" s="0" t="s">
        <v>132</v>
      </c>
      <c r="AG2713" s="0" t="s">
        <v>529</v>
      </c>
      <c r="AH2713" s="0" t="s">
        <v>22</v>
      </c>
      <c r="AI2713" s="0" t="s">
        <v>22</v>
      </c>
      <c r="AJ2713" s="0" t="s">
        <v>22</v>
      </c>
      <c r="AK2713" s="0" t="s">
        <v>22</v>
      </c>
    </row>
    <row customHeight="1" ht="11.25">
      <c r="A2714" s="0" t="s">
        <v>22</v>
      </c>
      <c r="B2714" s="0" t="s">
        <v>48</v>
      </c>
      <c r="C2714" s="0" t="s">
        <v>50</v>
      </c>
      <c r="D2714" s="0" t="s">
        <v>22</v>
      </c>
      <c r="E2714" s="0" t="s">
        <v>8141</v>
      </c>
      <c r="F2714" s="0" t="s">
        <v>1269</v>
      </c>
      <c r="G2714" s="0" t="s">
        <v>152</v>
      </c>
      <c r="H2714" s="0" t="s">
        <v>152</v>
      </c>
      <c r="I2714" s="0" t="s">
        <v>153</v>
      </c>
      <c r="J2714" s="0" t="s">
        <v>1364</v>
      </c>
      <c r="K2714" s="0" t="s">
        <v>1365</v>
      </c>
      <c r="L2714" s="0" t="s">
        <v>1366</v>
      </c>
      <c r="M2714" s="0" t="s">
        <v>1377</v>
      </c>
      <c r="N2714" s="0" t="s">
        <v>98</v>
      </c>
      <c r="O2714" s="0" t="s">
        <v>152</v>
      </c>
      <c r="P2714" s="0" t="s">
        <v>152</v>
      </c>
      <c r="Q2714" s="0" t="s">
        <v>153</v>
      </c>
      <c r="R2714" s="0" t="s">
        <v>1364</v>
      </c>
      <c r="S2714" s="0" t="s">
        <v>1365</v>
      </c>
      <c r="T2714" s="0" t="s">
        <v>3604</v>
      </c>
      <c r="U2714" s="0" t="s">
        <v>3605</v>
      </c>
      <c r="V2714" s="0" t="s">
        <v>8142</v>
      </c>
      <c r="W2714" s="0" t="s">
        <v>3607</v>
      </c>
      <c r="X2714" s="0" t="s">
        <v>3608</v>
      </c>
      <c r="Y2714" s="0" t="s">
        <v>3605</v>
      </c>
      <c r="Z2714" s="0" t="s">
        <v>8143</v>
      </c>
      <c r="AA2714" s="0" t="s">
        <v>8139</v>
      </c>
      <c r="AB2714" s="0" t="s">
        <v>8144</v>
      </c>
      <c r="AC2714" s="0" t="s">
        <v>61</v>
      </c>
      <c r="AD2714" s="0" t="s">
        <v>19</v>
      </c>
      <c r="AE2714" s="0" t="s">
        <v>19</v>
      </c>
      <c r="AF2714" s="0" t="s">
        <v>151</v>
      </c>
      <c r="AG2714" s="0" t="s">
        <v>529</v>
      </c>
      <c r="AH2714" s="0" t="s">
        <v>22</v>
      </c>
      <c r="AI2714" s="0" t="s">
        <v>22</v>
      </c>
      <c r="AJ2714" s="0" t="s">
        <v>22</v>
      </c>
      <c r="AK2714" s="0" t="s">
        <v>22</v>
      </c>
    </row>
    <row customHeight="1" ht="11.25">
      <c r="A2715" s="0" t="s">
        <v>22</v>
      </c>
      <c r="B2715" s="0" t="s">
        <v>48</v>
      </c>
      <c r="C2715" s="0" t="s">
        <v>50</v>
      </c>
      <c r="D2715" s="0" t="s">
        <v>22</v>
      </c>
      <c r="E2715" s="0" t="s">
        <v>8141</v>
      </c>
      <c r="F2715" s="0" t="s">
        <v>1269</v>
      </c>
      <c r="G2715" s="0" t="s">
        <v>152</v>
      </c>
      <c r="H2715" s="0" t="s">
        <v>152</v>
      </c>
      <c r="I2715" s="0" t="s">
        <v>153</v>
      </c>
      <c r="J2715" s="0" t="s">
        <v>1364</v>
      </c>
      <c r="K2715" s="0" t="s">
        <v>1365</v>
      </c>
      <c r="L2715" s="0" t="s">
        <v>1366</v>
      </c>
      <c r="M2715" s="0" t="s">
        <v>1377</v>
      </c>
      <c r="N2715" s="0" t="s">
        <v>98</v>
      </c>
      <c r="O2715" s="0" t="s">
        <v>152</v>
      </c>
      <c r="P2715" s="0" t="s">
        <v>152</v>
      </c>
      <c r="Q2715" s="0" t="s">
        <v>153</v>
      </c>
      <c r="R2715" s="0" t="s">
        <v>1364</v>
      </c>
      <c r="S2715" s="0" t="s">
        <v>1365</v>
      </c>
      <c r="T2715" s="0" t="s">
        <v>3604</v>
      </c>
      <c r="U2715" s="0" t="s">
        <v>3605</v>
      </c>
      <c r="V2715" s="0" t="s">
        <v>8142</v>
      </c>
      <c r="W2715" s="0" t="s">
        <v>3607</v>
      </c>
      <c r="X2715" s="0" t="s">
        <v>3608</v>
      </c>
      <c r="Y2715" s="0" t="s">
        <v>3605</v>
      </c>
      <c r="Z2715" s="0" t="s">
        <v>8143</v>
      </c>
      <c r="AA2715" s="0" t="s">
        <v>8139</v>
      </c>
      <c r="AB2715" s="0" t="s">
        <v>8144</v>
      </c>
      <c r="AC2715" s="0" t="s">
        <v>61</v>
      </c>
      <c r="AD2715" s="0" t="s">
        <v>19</v>
      </c>
      <c r="AE2715" s="0" t="s">
        <v>19</v>
      </c>
      <c r="AF2715" s="0" t="s">
        <v>151</v>
      </c>
      <c r="AG2715" s="0" t="s">
        <v>529</v>
      </c>
      <c r="AH2715" s="0" t="s">
        <v>22</v>
      </c>
      <c r="AI2715" s="0" t="s">
        <v>22</v>
      </c>
      <c r="AJ2715" s="0" t="s">
        <v>22</v>
      </c>
      <c r="AK2715" s="0" t="s">
        <v>22</v>
      </c>
    </row>
    <row customHeight="1" ht="11.25">
      <c r="A2716" s="0" t="s">
        <v>22</v>
      </c>
      <c r="B2716" s="0" t="s">
        <v>48</v>
      </c>
      <c r="C2716" s="0" t="s">
        <v>50</v>
      </c>
      <c r="D2716" s="0" t="s">
        <v>22</v>
      </c>
      <c r="E2716" s="0" t="s">
        <v>8145</v>
      </c>
      <c r="F2716" s="0" t="s">
        <v>1269</v>
      </c>
      <c r="G2716" s="0" t="s">
        <v>152</v>
      </c>
      <c r="H2716" s="0" t="s">
        <v>152</v>
      </c>
      <c r="I2716" s="0" t="s">
        <v>153</v>
      </c>
      <c r="J2716" s="0" t="s">
        <v>1364</v>
      </c>
      <c r="K2716" s="0" t="s">
        <v>1365</v>
      </c>
      <c r="L2716" s="0" t="s">
        <v>1366</v>
      </c>
      <c r="M2716" s="0" t="s">
        <v>1377</v>
      </c>
      <c r="N2716" s="0" t="s">
        <v>98</v>
      </c>
      <c r="O2716" s="0" t="s">
        <v>152</v>
      </c>
      <c r="P2716" s="0" t="s">
        <v>152</v>
      </c>
      <c r="Q2716" s="0" t="s">
        <v>153</v>
      </c>
      <c r="R2716" s="0" t="s">
        <v>1364</v>
      </c>
      <c r="S2716" s="0" t="s">
        <v>1365</v>
      </c>
      <c r="T2716" s="0" t="s">
        <v>3604</v>
      </c>
      <c r="U2716" s="0" t="s">
        <v>3605</v>
      </c>
      <c r="V2716" s="0" t="s">
        <v>3606</v>
      </c>
      <c r="W2716" s="0" t="s">
        <v>3607</v>
      </c>
      <c r="X2716" s="0" t="s">
        <v>3808</v>
      </c>
      <c r="Y2716" s="0" t="s">
        <v>4331</v>
      </c>
      <c r="Z2716" s="0" t="s">
        <v>1261</v>
      </c>
      <c r="AA2716" s="0" t="s">
        <v>8146</v>
      </c>
      <c r="AB2716" s="0" t="s">
        <v>8147</v>
      </c>
      <c r="AC2716" s="0" t="s">
        <v>61</v>
      </c>
      <c r="AD2716" s="0" t="s">
        <v>19</v>
      </c>
      <c r="AE2716" s="0" t="s">
        <v>19</v>
      </c>
      <c r="AF2716" s="0" t="s">
        <v>3622</v>
      </c>
      <c r="AG2716" s="0" t="s">
        <v>3622</v>
      </c>
      <c r="AH2716" s="0" t="s">
        <v>22</v>
      </c>
      <c r="AI2716" s="0" t="s">
        <v>22</v>
      </c>
      <c r="AJ2716" s="0" t="s">
        <v>22</v>
      </c>
      <c r="AK2716" s="0" t="s">
        <v>22</v>
      </c>
    </row>
    <row customHeight="1" ht="11.25">
      <c r="A2717" s="0" t="s">
        <v>22</v>
      </c>
      <c r="B2717" s="0" t="s">
        <v>48</v>
      </c>
      <c r="C2717" s="0" t="s">
        <v>50</v>
      </c>
      <c r="D2717" s="0" t="s">
        <v>22</v>
      </c>
      <c r="E2717" s="0" t="s">
        <v>8145</v>
      </c>
      <c r="F2717" s="0" t="s">
        <v>1269</v>
      </c>
      <c r="G2717" s="0" t="s">
        <v>152</v>
      </c>
      <c r="H2717" s="0" t="s">
        <v>152</v>
      </c>
      <c r="I2717" s="0" t="s">
        <v>153</v>
      </c>
      <c r="J2717" s="0" t="s">
        <v>1364</v>
      </c>
      <c r="K2717" s="0" t="s">
        <v>1365</v>
      </c>
      <c r="L2717" s="0" t="s">
        <v>1366</v>
      </c>
      <c r="M2717" s="0" t="s">
        <v>1377</v>
      </c>
      <c r="N2717" s="0" t="s">
        <v>98</v>
      </c>
      <c r="O2717" s="0" t="s">
        <v>152</v>
      </c>
      <c r="P2717" s="0" t="s">
        <v>152</v>
      </c>
      <c r="Q2717" s="0" t="s">
        <v>153</v>
      </c>
      <c r="R2717" s="0" t="s">
        <v>1364</v>
      </c>
      <c r="S2717" s="0" t="s">
        <v>1365</v>
      </c>
      <c r="T2717" s="0" t="s">
        <v>3604</v>
      </c>
      <c r="U2717" s="0" t="s">
        <v>3605</v>
      </c>
      <c r="V2717" s="0" t="s">
        <v>3606</v>
      </c>
      <c r="W2717" s="0" t="s">
        <v>3607</v>
      </c>
      <c r="X2717" s="0" t="s">
        <v>3808</v>
      </c>
      <c r="Y2717" s="0" t="s">
        <v>4331</v>
      </c>
      <c r="Z2717" s="0" t="s">
        <v>1261</v>
      </c>
      <c r="AA2717" s="0" t="s">
        <v>8146</v>
      </c>
      <c r="AB2717" s="0" t="s">
        <v>8147</v>
      </c>
      <c r="AC2717" s="0" t="s">
        <v>61</v>
      </c>
      <c r="AD2717" s="0" t="s">
        <v>19</v>
      </c>
      <c r="AE2717" s="0" t="s">
        <v>19</v>
      </c>
      <c r="AF2717" s="0" t="s">
        <v>3622</v>
      </c>
      <c r="AG2717" s="0" t="s">
        <v>3622</v>
      </c>
      <c r="AH2717" s="0" t="s">
        <v>22</v>
      </c>
      <c r="AI2717" s="0" t="s">
        <v>22</v>
      </c>
      <c r="AJ2717" s="0" t="s">
        <v>22</v>
      </c>
      <c r="AK2717" s="0" t="s">
        <v>22</v>
      </c>
    </row>
    <row customHeight="1" ht="11.25">
      <c r="A2718" s="0" t="s">
        <v>22</v>
      </c>
      <c r="B2718" s="0" t="s">
        <v>48</v>
      </c>
      <c r="C2718" s="0" t="s">
        <v>50</v>
      </c>
      <c r="D2718" s="0" t="s">
        <v>22</v>
      </c>
      <c r="E2718" s="0" t="s">
        <v>8148</v>
      </c>
      <c r="F2718" s="0" t="s">
        <v>1269</v>
      </c>
      <c r="G2718" s="0" t="s">
        <v>152</v>
      </c>
      <c r="H2718" s="0" t="s">
        <v>152</v>
      </c>
      <c r="I2718" s="0" t="s">
        <v>153</v>
      </c>
      <c r="J2718" s="0" t="s">
        <v>1364</v>
      </c>
      <c r="K2718" s="0" t="s">
        <v>1365</v>
      </c>
      <c r="L2718" s="0" t="s">
        <v>1366</v>
      </c>
      <c r="M2718" s="0" t="s">
        <v>1377</v>
      </c>
      <c r="N2718" s="0" t="s">
        <v>98</v>
      </c>
      <c r="O2718" s="0" t="s">
        <v>152</v>
      </c>
      <c r="P2718" s="0" t="s">
        <v>152</v>
      </c>
      <c r="Q2718" s="0" t="s">
        <v>153</v>
      </c>
      <c r="R2718" s="0" t="s">
        <v>1364</v>
      </c>
      <c r="S2718" s="0" t="s">
        <v>1365</v>
      </c>
      <c r="T2718" s="0" t="s">
        <v>3604</v>
      </c>
      <c r="U2718" s="0" t="s">
        <v>3605</v>
      </c>
      <c r="V2718" s="0" t="s">
        <v>3606</v>
      </c>
      <c r="W2718" s="0" t="s">
        <v>3607</v>
      </c>
      <c r="X2718" s="0" t="s">
        <v>3608</v>
      </c>
      <c r="Y2718" s="0" t="s">
        <v>3605</v>
      </c>
      <c r="Z2718" s="0" t="s">
        <v>8149</v>
      </c>
      <c r="AA2718" s="0" t="s">
        <v>8010</v>
      </c>
      <c r="AB2718" s="0" t="s">
        <v>8150</v>
      </c>
      <c r="AC2718" s="0" t="s">
        <v>61</v>
      </c>
      <c r="AD2718" s="0" t="s">
        <v>19</v>
      </c>
      <c r="AE2718" s="0" t="s">
        <v>19</v>
      </c>
      <c r="AF2718" s="0" t="s">
        <v>3622</v>
      </c>
      <c r="AG2718" s="0" t="s">
        <v>3622</v>
      </c>
      <c r="AH2718" s="0" t="s">
        <v>22</v>
      </c>
      <c r="AI2718" s="0" t="s">
        <v>22</v>
      </c>
      <c r="AJ2718" s="0" t="s">
        <v>22</v>
      </c>
      <c r="AK2718" s="0" t="s">
        <v>22</v>
      </c>
    </row>
    <row customHeight="1" ht="11.25">
      <c r="A2719" s="0" t="s">
        <v>22</v>
      </c>
      <c r="B2719" s="0" t="s">
        <v>48</v>
      </c>
      <c r="C2719" s="0" t="s">
        <v>50</v>
      </c>
      <c r="D2719" s="0" t="s">
        <v>22</v>
      </c>
      <c r="E2719" s="0" t="s">
        <v>8148</v>
      </c>
      <c r="F2719" s="0" t="s">
        <v>1269</v>
      </c>
      <c r="G2719" s="0" t="s">
        <v>152</v>
      </c>
      <c r="H2719" s="0" t="s">
        <v>152</v>
      </c>
      <c r="I2719" s="0" t="s">
        <v>153</v>
      </c>
      <c r="J2719" s="0" t="s">
        <v>1364</v>
      </c>
      <c r="K2719" s="0" t="s">
        <v>1365</v>
      </c>
      <c r="L2719" s="0" t="s">
        <v>1366</v>
      </c>
      <c r="M2719" s="0" t="s">
        <v>1377</v>
      </c>
      <c r="N2719" s="0" t="s">
        <v>98</v>
      </c>
      <c r="O2719" s="0" t="s">
        <v>152</v>
      </c>
      <c r="P2719" s="0" t="s">
        <v>152</v>
      </c>
      <c r="Q2719" s="0" t="s">
        <v>153</v>
      </c>
      <c r="R2719" s="0" t="s">
        <v>1364</v>
      </c>
      <c r="S2719" s="0" t="s">
        <v>1365</v>
      </c>
      <c r="T2719" s="0" t="s">
        <v>3604</v>
      </c>
      <c r="U2719" s="0" t="s">
        <v>3605</v>
      </c>
      <c r="V2719" s="0" t="s">
        <v>3606</v>
      </c>
      <c r="W2719" s="0" t="s">
        <v>3607</v>
      </c>
      <c r="X2719" s="0" t="s">
        <v>3608</v>
      </c>
      <c r="Y2719" s="0" t="s">
        <v>3605</v>
      </c>
      <c r="Z2719" s="0" t="s">
        <v>8149</v>
      </c>
      <c r="AA2719" s="0" t="s">
        <v>8010</v>
      </c>
      <c r="AB2719" s="0" t="s">
        <v>8150</v>
      </c>
      <c r="AC2719" s="0" t="s">
        <v>61</v>
      </c>
      <c r="AD2719" s="0" t="s">
        <v>19</v>
      </c>
      <c r="AE2719" s="0" t="s">
        <v>19</v>
      </c>
      <c r="AF2719" s="0" t="s">
        <v>3622</v>
      </c>
      <c r="AG2719" s="0" t="s">
        <v>3622</v>
      </c>
      <c r="AH2719" s="0" t="s">
        <v>22</v>
      </c>
      <c r="AI2719" s="0" t="s">
        <v>22</v>
      </c>
      <c r="AJ2719" s="0" t="s">
        <v>22</v>
      </c>
      <c r="AK2719" s="0" t="s">
        <v>22</v>
      </c>
    </row>
    <row customHeight="1" ht="11.25">
      <c r="A2720" s="0" t="s">
        <v>22</v>
      </c>
      <c r="B2720" s="0" t="s">
        <v>48</v>
      </c>
      <c r="C2720" s="0" t="s">
        <v>50</v>
      </c>
      <c r="D2720" s="0" t="s">
        <v>22</v>
      </c>
      <c r="E2720" s="0" t="s">
        <v>8151</v>
      </c>
      <c r="F2720" s="0" t="s">
        <v>1269</v>
      </c>
      <c r="G2720" s="0" t="s">
        <v>152</v>
      </c>
      <c r="H2720" s="0" t="s">
        <v>152</v>
      </c>
      <c r="I2720" s="0" t="s">
        <v>153</v>
      </c>
      <c r="J2720" s="0" t="s">
        <v>1364</v>
      </c>
      <c r="K2720" s="0" t="s">
        <v>1365</v>
      </c>
      <c r="L2720" s="0" t="s">
        <v>1366</v>
      </c>
      <c r="M2720" s="0" t="s">
        <v>1377</v>
      </c>
      <c r="N2720" s="0" t="s">
        <v>98</v>
      </c>
      <c r="O2720" s="0" t="s">
        <v>152</v>
      </c>
      <c r="P2720" s="0" t="s">
        <v>152</v>
      </c>
      <c r="Q2720" s="0" t="s">
        <v>153</v>
      </c>
      <c r="R2720" s="0" t="s">
        <v>1364</v>
      </c>
      <c r="S2720" s="0" t="s">
        <v>1365</v>
      </c>
      <c r="T2720" s="0" t="s">
        <v>3604</v>
      </c>
      <c r="U2720" s="0" t="s">
        <v>3605</v>
      </c>
      <c r="V2720" s="0" t="s">
        <v>3606</v>
      </c>
      <c r="W2720" s="0" t="s">
        <v>3607</v>
      </c>
      <c r="X2720" s="0" t="s">
        <v>3808</v>
      </c>
      <c r="Y2720" s="0" t="s">
        <v>4331</v>
      </c>
      <c r="Z2720" s="0" t="s">
        <v>1261</v>
      </c>
      <c r="AA2720" s="0" t="s">
        <v>8146</v>
      </c>
      <c r="AB2720" s="0" t="s">
        <v>8100</v>
      </c>
      <c r="AC2720" s="0" t="s">
        <v>61</v>
      </c>
      <c r="AD2720" s="0" t="s">
        <v>19</v>
      </c>
      <c r="AE2720" s="0" t="s">
        <v>19</v>
      </c>
      <c r="AF2720" s="0" t="s">
        <v>184</v>
      </c>
      <c r="AG2720" s="0" t="s">
        <v>529</v>
      </c>
      <c r="AH2720" s="0" t="s">
        <v>22</v>
      </c>
      <c r="AI2720" s="0" t="s">
        <v>22</v>
      </c>
      <c r="AJ2720" s="0" t="s">
        <v>22</v>
      </c>
      <c r="AK2720" s="0" t="s">
        <v>22</v>
      </c>
    </row>
    <row customHeight="1" ht="11.25">
      <c r="A2721" s="0" t="s">
        <v>22</v>
      </c>
      <c r="B2721" s="0" t="s">
        <v>48</v>
      </c>
      <c r="C2721" s="0" t="s">
        <v>50</v>
      </c>
      <c r="D2721" s="0" t="s">
        <v>22</v>
      </c>
      <c r="E2721" s="0" t="s">
        <v>8151</v>
      </c>
      <c r="F2721" s="0" t="s">
        <v>1269</v>
      </c>
      <c r="G2721" s="0" t="s">
        <v>152</v>
      </c>
      <c r="H2721" s="0" t="s">
        <v>152</v>
      </c>
      <c r="I2721" s="0" t="s">
        <v>153</v>
      </c>
      <c r="J2721" s="0" t="s">
        <v>1364</v>
      </c>
      <c r="K2721" s="0" t="s">
        <v>1365</v>
      </c>
      <c r="L2721" s="0" t="s">
        <v>1366</v>
      </c>
      <c r="M2721" s="0" t="s">
        <v>1377</v>
      </c>
      <c r="N2721" s="0" t="s">
        <v>98</v>
      </c>
      <c r="O2721" s="0" t="s">
        <v>152</v>
      </c>
      <c r="P2721" s="0" t="s">
        <v>152</v>
      </c>
      <c r="Q2721" s="0" t="s">
        <v>153</v>
      </c>
      <c r="R2721" s="0" t="s">
        <v>1364</v>
      </c>
      <c r="S2721" s="0" t="s">
        <v>1365</v>
      </c>
      <c r="T2721" s="0" t="s">
        <v>3604</v>
      </c>
      <c r="U2721" s="0" t="s">
        <v>3605</v>
      </c>
      <c r="V2721" s="0" t="s">
        <v>3606</v>
      </c>
      <c r="W2721" s="0" t="s">
        <v>3607</v>
      </c>
      <c r="X2721" s="0" t="s">
        <v>3808</v>
      </c>
      <c r="Y2721" s="0" t="s">
        <v>4331</v>
      </c>
      <c r="Z2721" s="0" t="s">
        <v>1261</v>
      </c>
      <c r="AA2721" s="0" t="s">
        <v>8146</v>
      </c>
      <c r="AB2721" s="0" t="s">
        <v>8100</v>
      </c>
      <c r="AC2721" s="0" t="s">
        <v>61</v>
      </c>
      <c r="AD2721" s="0" t="s">
        <v>19</v>
      </c>
      <c r="AE2721" s="0" t="s">
        <v>19</v>
      </c>
      <c r="AF2721" s="0" t="s">
        <v>184</v>
      </c>
      <c r="AG2721" s="0" t="s">
        <v>529</v>
      </c>
      <c r="AH2721" s="0" t="s">
        <v>22</v>
      </c>
      <c r="AI2721" s="0" t="s">
        <v>22</v>
      </c>
      <c r="AJ2721" s="0" t="s">
        <v>22</v>
      </c>
      <c r="AK2721" s="0" t="s">
        <v>22</v>
      </c>
    </row>
    <row customHeight="1" ht="11.25">
      <c r="A2722" s="0" t="s">
        <v>22</v>
      </c>
      <c r="B2722" s="0" t="s">
        <v>48</v>
      </c>
      <c r="C2722" s="0" t="s">
        <v>50</v>
      </c>
      <c r="D2722" s="0" t="s">
        <v>22</v>
      </c>
      <c r="E2722" s="0" t="s">
        <v>1373</v>
      </c>
      <c r="F2722" s="0" t="s">
        <v>1269</v>
      </c>
      <c r="G2722" s="0" t="s">
        <v>152</v>
      </c>
      <c r="H2722" s="0" t="s">
        <v>152</v>
      </c>
      <c r="I2722" s="0" t="s">
        <v>153</v>
      </c>
      <c r="J2722" s="0" t="s">
        <v>1374</v>
      </c>
      <c r="K2722" s="0" t="s">
        <v>1375</v>
      </c>
      <c r="L2722" s="0" t="s">
        <v>1376</v>
      </c>
      <c r="M2722" s="0" t="s">
        <v>1377</v>
      </c>
      <c r="N2722" s="0" t="s">
        <v>98</v>
      </c>
      <c r="O2722" s="0" t="s">
        <v>152</v>
      </c>
      <c r="P2722" s="0" t="s">
        <v>152</v>
      </c>
      <c r="Q2722" s="0" t="s">
        <v>153</v>
      </c>
      <c r="R2722" s="0" t="s">
        <v>1374</v>
      </c>
      <c r="S2722" s="0" t="s">
        <v>1375</v>
      </c>
      <c r="T2722" s="0" t="s">
        <v>3604</v>
      </c>
      <c r="U2722" s="0" t="s">
        <v>3605</v>
      </c>
      <c r="V2722" s="0" t="s">
        <v>8152</v>
      </c>
      <c r="W2722" s="0" t="s">
        <v>3607</v>
      </c>
      <c r="X2722" s="0" t="s">
        <v>3608</v>
      </c>
      <c r="Y2722" s="0" t="s">
        <v>3605</v>
      </c>
      <c r="Z2722" s="0" t="s">
        <v>8153</v>
      </c>
      <c r="AA2722" s="0" t="s">
        <v>8087</v>
      </c>
      <c r="AB2722" s="0" t="s">
        <v>8154</v>
      </c>
      <c r="AC2722" s="0" t="s">
        <v>61</v>
      </c>
      <c r="AD2722" s="0" t="s">
        <v>19</v>
      </c>
      <c r="AE2722" s="0" t="s">
        <v>19</v>
      </c>
      <c r="AF2722" s="0" t="s">
        <v>3622</v>
      </c>
      <c r="AG2722" s="0" t="s">
        <v>3622</v>
      </c>
      <c r="AH2722" s="0" t="s">
        <v>22</v>
      </c>
      <c r="AI2722" s="0" t="s">
        <v>22</v>
      </c>
      <c r="AJ2722" s="0" t="s">
        <v>22</v>
      </c>
      <c r="AK2722" s="0" t="s">
        <v>22</v>
      </c>
    </row>
    <row customHeight="1" ht="11.25">
      <c r="A2723" s="0" t="s">
        <v>22</v>
      </c>
      <c r="B2723" s="0" t="s">
        <v>48</v>
      </c>
      <c r="C2723" s="0" t="s">
        <v>50</v>
      </c>
      <c r="D2723" s="0" t="s">
        <v>22</v>
      </c>
      <c r="E2723" s="0" t="s">
        <v>1373</v>
      </c>
      <c r="F2723" s="0" t="s">
        <v>1269</v>
      </c>
      <c r="G2723" s="0" t="s">
        <v>152</v>
      </c>
      <c r="H2723" s="0" t="s">
        <v>152</v>
      </c>
      <c r="I2723" s="0" t="s">
        <v>153</v>
      </c>
      <c r="J2723" s="0" t="s">
        <v>1374</v>
      </c>
      <c r="K2723" s="0" t="s">
        <v>1375</v>
      </c>
      <c r="L2723" s="0" t="s">
        <v>1376</v>
      </c>
      <c r="M2723" s="0" t="s">
        <v>1377</v>
      </c>
      <c r="N2723" s="0" t="s">
        <v>98</v>
      </c>
      <c r="O2723" s="0" t="s">
        <v>152</v>
      </c>
      <c r="P2723" s="0" t="s">
        <v>152</v>
      </c>
      <c r="Q2723" s="0" t="s">
        <v>153</v>
      </c>
      <c r="R2723" s="0" t="s">
        <v>1374</v>
      </c>
      <c r="S2723" s="0" t="s">
        <v>1375</v>
      </c>
      <c r="T2723" s="0" t="s">
        <v>3604</v>
      </c>
      <c r="U2723" s="0" t="s">
        <v>3605</v>
      </c>
      <c r="V2723" s="0" t="s">
        <v>8152</v>
      </c>
      <c r="W2723" s="0" t="s">
        <v>3607</v>
      </c>
      <c r="X2723" s="0" t="s">
        <v>3608</v>
      </c>
      <c r="Y2723" s="0" t="s">
        <v>3605</v>
      </c>
      <c r="Z2723" s="0" t="s">
        <v>8153</v>
      </c>
      <c r="AA2723" s="0" t="s">
        <v>8087</v>
      </c>
      <c r="AB2723" s="0" t="s">
        <v>8154</v>
      </c>
      <c r="AC2723" s="0" t="s">
        <v>61</v>
      </c>
      <c r="AD2723" s="0" t="s">
        <v>19</v>
      </c>
      <c r="AE2723" s="0" t="s">
        <v>19</v>
      </c>
      <c r="AF2723" s="0" t="s">
        <v>3622</v>
      </c>
      <c r="AG2723" s="0" t="s">
        <v>3622</v>
      </c>
      <c r="AH2723" s="0" t="s">
        <v>22</v>
      </c>
      <c r="AI2723" s="0" t="s">
        <v>22</v>
      </c>
      <c r="AJ2723" s="0" t="s">
        <v>22</v>
      </c>
      <c r="AK2723" s="0" t="s">
        <v>22</v>
      </c>
    </row>
    <row customHeight="1" ht="11.25">
      <c r="A2724" s="0" t="s">
        <v>22</v>
      </c>
      <c r="B2724" s="0" t="s">
        <v>48</v>
      </c>
      <c r="C2724" s="0" t="s">
        <v>50</v>
      </c>
      <c r="D2724" s="0" t="s">
        <v>22</v>
      </c>
      <c r="E2724" s="0" t="s">
        <v>8155</v>
      </c>
      <c r="F2724" s="0" t="s">
        <v>1269</v>
      </c>
      <c r="G2724" s="0" t="s">
        <v>152</v>
      </c>
      <c r="H2724" s="0" t="s">
        <v>152</v>
      </c>
      <c r="I2724" s="0" t="s">
        <v>153</v>
      </c>
      <c r="J2724" s="0" t="s">
        <v>1364</v>
      </c>
      <c r="K2724" s="0" t="s">
        <v>1365</v>
      </c>
      <c r="L2724" s="0" t="s">
        <v>1366</v>
      </c>
      <c r="M2724" s="0" t="s">
        <v>1377</v>
      </c>
      <c r="N2724" s="0" t="s">
        <v>98</v>
      </c>
      <c r="O2724" s="0" t="s">
        <v>152</v>
      </c>
      <c r="P2724" s="0" t="s">
        <v>152</v>
      </c>
      <c r="Q2724" s="0" t="s">
        <v>153</v>
      </c>
      <c r="R2724" s="0" t="s">
        <v>1364</v>
      </c>
      <c r="S2724" s="0" t="s">
        <v>1365</v>
      </c>
      <c r="T2724" s="0" t="s">
        <v>3604</v>
      </c>
      <c r="U2724" s="0" t="s">
        <v>3605</v>
      </c>
      <c r="V2724" s="0" t="s">
        <v>3606</v>
      </c>
      <c r="W2724" s="0" t="s">
        <v>3607</v>
      </c>
      <c r="X2724" s="0" t="s">
        <v>3808</v>
      </c>
      <c r="Y2724" s="0" t="s">
        <v>4331</v>
      </c>
      <c r="Z2724" s="0" t="s">
        <v>1261</v>
      </c>
      <c r="AA2724" s="0" t="s">
        <v>8156</v>
      </c>
      <c r="AB2724" s="0" t="s">
        <v>8157</v>
      </c>
      <c r="AC2724" s="0" t="s">
        <v>61</v>
      </c>
      <c r="AD2724" s="0" t="s">
        <v>19</v>
      </c>
      <c r="AE2724" s="0" t="s">
        <v>19</v>
      </c>
      <c r="AF2724" s="0" t="s">
        <v>151</v>
      </c>
      <c r="AG2724" s="0" t="s">
        <v>529</v>
      </c>
      <c r="AH2724" s="0" t="s">
        <v>22</v>
      </c>
      <c r="AI2724" s="0" t="s">
        <v>22</v>
      </c>
      <c r="AJ2724" s="0" t="s">
        <v>22</v>
      </c>
      <c r="AK2724" s="0" t="s">
        <v>22</v>
      </c>
    </row>
    <row customHeight="1" ht="11.25">
      <c r="A2725" s="0" t="s">
        <v>22</v>
      </c>
      <c r="B2725" s="0" t="s">
        <v>48</v>
      </c>
      <c r="C2725" s="0" t="s">
        <v>50</v>
      </c>
      <c r="D2725" s="0" t="s">
        <v>22</v>
      </c>
      <c r="E2725" s="0" t="s">
        <v>8155</v>
      </c>
      <c r="F2725" s="0" t="s">
        <v>1269</v>
      </c>
      <c r="G2725" s="0" t="s">
        <v>152</v>
      </c>
      <c r="H2725" s="0" t="s">
        <v>152</v>
      </c>
      <c r="I2725" s="0" t="s">
        <v>153</v>
      </c>
      <c r="J2725" s="0" t="s">
        <v>1364</v>
      </c>
      <c r="K2725" s="0" t="s">
        <v>1365</v>
      </c>
      <c r="L2725" s="0" t="s">
        <v>1366</v>
      </c>
      <c r="M2725" s="0" t="s">
        <v>1377</v>
      </c>
      <c r="N2725" s="0" t="s">
        <v>98</v>
      </c>
      <c r="O2725" s="0" t="s">
        <v>152</v>
      </c>
      <c r="P2725" s="0" t="s">
        <v>152</v>
      </c>
      <c r="Q2725" s="0" t="s">
        <v>153</v>
      </c>
      <c r="R2725" s="0" t="s">
        <v>1364</v>
      </c>
      <c r="S2725" s="0" t="s">
        <v>1365</v>
      </c>
      <c r="T2725" s="0" t="s">
        <v>3604</v>
      </c>
      <c r="U2725" s="0" t="s">
        <v>3605</v>
      </c>
      <c r="V2725" s="0" t="s">
        <v>3606</v>
      </c>
      <c r="W2725" s="0" t="s">
        <v>3607</v>
      </c>
      <c r="X2725" s="0" t="s">
        <v>3808</v>
      </c>
      <c r="Y2725" s="0" t="s">
        <v>4331</v>
      </c>
      <c r="Z2725" s="0" t="s">
        <v>1261</v>
      </c>
      <c r="AA2725" s="0" t="s">
        <v>8156</v>
      </c>
      <c r="AB2725" s="0" t="s">
        <v>8157</v>
      </c>
      <c r="AC2725" s="0" t="s">
        <v>61</v>
      </c>
      <c r="AD2725" s="0" t="s">
        <v>19</v>
      </c>
      <c r="AE2725" s="0" t="s">
        <v>19</v>
      </c>
      <c r="AF2725" s="0" t="s">
        <v>151</v>
      </c>
      <c r="AG2725" s="0" t="s">
        <v>529</v>
      </c>
      <c r="AH2725" s="0" t="s">
        <v>22</v>
      </c>
      <c r="AI2725" s="0" t="s">
        <v>22</v>
      </c>
      <c r="AJ2725" s="0" t="s">
        <v>22</v>
      </c>
      <c r="AK2725" s="0" t="s">
        <v>22</v>
      </c>
    </row>
    <row customHeight="1" ht="11.25">
      <c r="A2726" s="0" t="s">
        <v>22</v>
      </c>
      <c r="B2726" s="0" t="s">
        <v>48</v>
      </c>
      <c r="C2726" s="0" t="s">
        <v>50</v>
      </c>
      <c r="D2726" s="0" t="s">
        <v>22</v>
      </c>
      <c r="E2726" s="0" t="s">
        <v>8158</v>
      </c>
      <c r="F2726" s="0" t="s">
        <v>1269</v>
      </c>
      <c r="G2726" s="0" t="s">
        <v>152</v>
      </c>
      <c r="H2726" s="0" t="s">
        <v>152</v>
      </c>
      <c r="I2726" s="0" t="s">
        <v>153</v>
      </c>
      <c r="J2726" s="0" t="s">
        <v>1364</v>
      </c>
      <c r="K2726" s="0" t="s">
        <v>1365</v>
      </c>
      <c r="L2726" s="0" t="s">
        <v>1366</v>
      </c>
      <c r="M2726" s="0" t="s">
        <v>1377</v>
      </c>
      <c r="N2726" s="0" t="s">
        <v>98</v>
      </c>
      <c r="O2726" s="0" t="s">
        <v>152</v>
      </c>
      <c r="P2726" s="0" t="s">
        <v>152</v>
      </c>
      <c r="Q2726" s="0" t="s">
        <v>153</v>
      </c>
      <c r="R2726" s="0" t="s">
        <v>1364</v>
      </c>
      <c r="S2726" s="0" t="s">
        <v>1365</v>
      </c>
      <c r="T2726" s="0" t="s">
        <v>3604</v>
      </c>
      <c r="U2726" s="0" t="s">
        <v>3605</v>
      </c>
      <c r="V2726" s="0" t="s">
        <v>3606</v>
      </c>
      <c r="W2726" s="0" t="s">
        <v>3607</v>
      </c>
      <c r="X2726" s="0" t="s">
        <v>3808</v>
      </c>
      <c r="Y2726" s="0" t="s">
        <v>4331</v>
      </c>
      <c r="Z2726" s="0" t="s">
        <v>1261</v>
      </c>
      <c r="AA2726" s="0" t="s">
        <v>8159</v>
      </c>
      <c r="AB2726" s="0" t="s">
        <v>8157</v>
      </c>
      <c r="AC2726" s="0" t="s">
        <v>61</v>
      </c>
      <c r="AD2726" s="0" t="s">
        <v>19</v>
      </c>
      <c r="AE2726" s="0" t="s">
        <v>19</v>
      </c>
      <c r="AF2726" s="0" t="s">
        <v>184</v>
      </c>
      <c r="AG2726" s="0" t="s">
        <v>529</v>
      </c>
      <c r="AH2726" s="0" t="s">
        <v>22</v>
      </c>
      <c r="AI2726" s="0" t="s">
        <v>22</v>
      </c>
      <c r="AJ2726" s="0" t="s">
        <v>22</v>
      </c>
      <c r="AK2726" s="0" t="s">
        <v>22</v>
      </c>
    </row>
    <row customHeight="1" ht="11.25">
      <c r="A2727" s="0" t="s">
        <v>22</v>
      </c>
      <c r="B2727" s="0" t="s">
        <v>48</v>
      </c>
      <c r="C2727" s="0" t="s">
        <v>50</v>
      </c>
      <c r="D2727" s="0" t="s">
        <v>22</v>
      </c>
      <c r="E2727" s="0" t="s">
        <v>8158</v>
      </c>
      <c r="F2727" s="0" t="s">
        <v>1269</v>
      </c>
      <c r="G2727" s="0" t="s">
        <v>152</v>
      </c>
      <c r="H2727" s="0" t="s">
        <v>152</v>
      </c>
      <c r="I2727" s="0" t="s">
        <v>153</v>
      </c>
      <c r="J2727" s="0" t="s">
        <v>1364</v>
      </c>
      <c r="K2727" s="0" t="s">
        <v>1365</v>
      </c>
      <c r="L2727" s="0" t="s">
        <v>1366</v>
      </c>
      <c r="M2727" s="0" t="s">
        <v>1377</v>
      </c>
      <c r="N2727" s="0" t="s">
        <v>98</v>
      </c>
      <c r="O2727" s="0" t="s">
        <v>152</v>
      </c>
      <c r="P2727" s="0" t="s">
        <v>152</v>
      </c>
      <c r="Q2727" s="0" t="s">
        <v>153</v>
      </c>
      <c r="R2727" s="0" t="s">
        <v>1364</v>
      </c>
      <c r="S2727" s="0" t="s">
        <v>1365</v>
      </c>
      <c r="T2727" s="0" t="s">
        <v>3604</v>
      </c>
      <c r="U2727" s="0" t="s">
        <v>3605</v>
      </c>
      <c r="V2727" s="0" t="s">
        <v>3606</v>
      </c>
      <c r="W2727" s="0" t="s">
        <v>3607</v>
      </c>
      <c r="X2727" s="0" t="s">
        <v>3808</v>
      </c>
      <c r="Y2727" s="0" t="s">
        <v>4331</v>
      </c>
      <c r="Z2727" s="0" t="s">
        <v>1261</v>
      </c>
      <c r="AA2727" s="0" t="s">
        <v>8159</v>
      </c>
      <c r="AB2727" s="0" t="s">
        <v>8157</v>
      </c>
      <c r="AC2727" s="0" t="s">
        <v>61</v>
      </c>
      <c r="AD2727" s="0" t="s">
        <v>19</v>
      </c>
      <c r="AE2727" s="0" t="s">
        <v>19</v>
      </c>
      <c r="AF2727" s="0" t="s">
        <v>184</v>
      </c>
      <c r="AG2727" s="0" t="s">
        <v>529</v>
      </c>
      <c r="AH2727" s="0" t="s">
        <v>22</v>
      </c>
      <c r="AI2727" s="0" t="s">
        <v>22</v>
      </c>
      <c r="AJ2727" s="0" t="s">
        <v>22</v>
      </c>
      <c r="AK2727" s="0" t="s">
        <v>22</v>
      </c>
    </row>
    <row customHeight="1" ht="11.25">
      <c r="A2728" s="0" t="s">
        <v>22</v>
      </c>
      <c r="B2728" s="0" t="s">
        <v>48</v>
      </c>
      <c r="C2728" s="0" t="s">
        <v>50</v>
      </c>
      <c r="D2728" s="0" t="s">
        <v>22</v>
      </c>
      <c r="E2728" s="0" t="s">
        <v>8160</v>
      </c>
      <c r="F2728" s="0" t="s">
        <v>1269</v>
      </c>
      <c r="G2728" s="0" t="s">
        <v>152</v>
      </c>
      <c r="H2728" s="0" t="s">
        <v>152</v>
      </c>
      <c r="I2728" s="0" t="s">
        <v>153</v>
      </c>
      <c r="J2728" s="0" t="s">
        <v>1374</v>
      </c>
      <c r="K2728" s="0" t="s">
        <v>1375</v>
      </c>
      <c r="L2728" s="0" t="s">
        <v>1608</v>
      </c>
      <c r="M2728" s="0" t="s">
        <v>1463</v>
      </c>
      <c r="N2728" s="0" t="s">
        <v>98</v>
      </c>
      <c r="O2728" s="0" t="s">
        <v>152</v>
      </c>
      <c r="P2728" s="0" t="s">
        <v>152</v>
      </c>
      <c r="Q2728" s="0" t="s">
        <v>153</v>
      </c>
      <c r="R2728" s="0" t="s">
        <v>1374</v>
      </c>
      <c r="S2728" s="0" t="s">
        <v>1375</v>
      </c>
      <c r="T2728" s="0" t="s">
        <v>3604</v>
      </c>
      <c r="U2728" s="0" t="s">
        <v>3605</v>
      </c>
      <c r="V2728" s="0" t="s">
        <v>8161</v>
      </c>
      <c r="W2728" s="0" t="s">
        <v>3607</v>
      </c>
      <c r="X2728" s="0" t="s">
        <v>3608</v>
      </c>
      <c r="Y2728" s="0" t="s">
        <v>3605</v>
      </c>
      <c r="Z2728" s="0" t="s">
        <v>8162</v>
      </c>
      <c r="AA2728" s="0" t="s">
        <v>8163</v>
      </c>
      <c r="AB2728" s="0" t="s">
        <v>8164</v>
      </c>
      <c r="AC2728" s="0" t="s">
        <v>61</v>
      </c>
      <c r="AD2728" s="0" t="s">
        <v>19</v>
      </c>
      <c r="AE2728" s="0" t="s">
        <v>19</v>
      </c>
      <c r="AF2728" s="0" t="s">
        <v>132</v>
      </c>
      <c r="AG2728" s="0" t="s">
        <v>529</v>
      </c>
      <c r="AH2728" s="0" t="s">
        <v>22</v>
      </c>
      <c r="AI2728" s="0" t="s">
        <v>22</v>
      </c>
      <c r="AJ2728" s="0" t="s">
        <v>22</v>
      </c>
      <c r="AK2728" s="0" t="s">
        <v>22</v>
      </c>
    </row>
    <row customHeight="1" ht="11.25">
      <c r="A2729" s="0" t="s">
        <v>22</v>
      </c>
      <c r="B2729" s="0" t="s">
        <v>48</v>
      </c>
      <c r="C2729" s="0" t="s">
        <v>50</v>
      </c>
      <c r="D2729" s="0" t="s">
        <v>22</v>
      </c>
      <c r="E2729" s="0" t="s">
        <v>8160</v>
      </c>
      <c r="F2729" s="0" t="s">
        <v>1269</v>
      </c>
      <c r="G2729" s="0" t="s">
        <v>152</v>
      </c>
      <c r="H2729" s="0" t="s">
        <v>152</v>
      </c>
      <c r="I2729" s="0" t="s">
        <v>153</v>
      </c>
      <c r="J2729" s="0" t="s">
        <v>1374</v>
      </c>
      <c r="K2729" s="0" t="s">
        <v>1375</v>
      </c>
      <c r="L2729" s="0" t="s">
        <v>1608</v>
      </c>
      <c r="M2729" s="0" t="s">
        <v>1463</v>
      </c>
      <c r="N2729" s="0" t="s">
        <v>98</v>
      </c>
      <c r="O2729" s="0" t="s">
        <v>152</v>
      </c>
      <c r="P2729" s="0" t="s">
        <v>152</v>
      </c>
      <c r="Q2729" s="0" t="s">
        <v>153</v>
      </c>
      <c r="R2729" s="0" t="s">
        <v>1374</v>
      </c>
      <c r="S2729" s="0" t="s">
        <v>1375</v>
      </c>
      <c r="T2729" s="0" t="s">
        <v>3604</v>
      </c>
      <c r="U2729" s="0" t="s">
        <v>3605</v>
      </c>
      <c r="V2729" s="0" t="s">
        <v>8161</v>
      </c>
      <c r="W2729" s="0" t="s">
        <v>3607</v>
      </c>
      <c r="X2729" s="0" t="s">
        <v>3608</v>
      </c>
      <c r="Y2729" s="0" t="s">
        <v>3605</v>
      </c>
      <c r="Z2729" s="0" t="s">
        <v>8162</v>
      </c>
      <c r="AA2729" s="0" t="s">
        <v>8163</v>
      </c>
      <c r="AB2729" s="0" t="s">
        <v>8164</v>
      </c>
      <c r="AC2729" s="0" t="s">
        <v>61</v>
      </c>
      <c r="AD2729" s="0" t="s">
        <v>19</v>
      </c>
      <c r="AE2729" s="0" t="s">
        <v>19</v>
      </c>
      <c r="AF2729" s="0" t="s">
        <v>132</v>
      </c>
      <c r="AG2729" s="0" t="s">
        <v>529</v>
      </c>
      <c r="AH2729" s="0" t="s">
        <v>22</v>
      </c>
      <c r="AI2729" s="0" t="s">
        <v>22</v>
      </c>
      <c r="AJ2729" s="0" t="s">
        <v>22</v>
      </c>
      <c r="AK2729" s="0" t="s">
        <v>22</v>
      </c>
    </row>
    <row customHeight="1" ht="11.25">
      <c r="A2730" s="0" t="s">
        <v>22</v>
      </c>
      <c r="B2730" s="0" t="s">
        <v>48</v>
      </c>
      <c r="C2730" s="0" t="s">
        <v>50</v>
      </c>
      <c r="D2730" s="0" t="s">
        <v>22</v>
      </c>
      <c r="E2730" s="0" t="s">
        <v>8165</v>
      </c>
      <c r="F2730" s="0" t="s">
        <v>1269</v>
      </c>
      <c r="G2730" s="0" t="s">
        <v>152</v>
      </c>
      <c r="H2730" s="0" t="s">
        <v>152</v>
      </c>
      <c r="I2730" s="0" t="s">
        <v>153</v>
      </c>
      <c r="J2730" s="0" t="s">
        <v>1374</v>
      </c>
      <c r="K2730" s="0" t="s">
        <v>1375</v>
      </c>
      <c r="L2730" s="0" t="s">
        <v>1376</v>
      </c>
      <c r="M2730" s="0" t="s">
        <v>1377</v>
      </c>
      <c r="N2730" s="0" t="s">
        <v>98</v>
      </c>
      <c r="O2730" s="0" t="s">
        <v>152</v>
      </c>
      <c r="P2730" s="0" t="s">
        <v>152</v>
      </c>
      <c r="Q2730" s="0" t="s">
        <v>153</v>
      </c>
      <c r="R2730" s="0" t="s">
        <v>1374</v>
      </c>
      <c r="S2730" s="0" t="s">
        <v>1375</v>
      </c>
      <c r="T2730" s="0" t="s">
        <v>3604</v>
      </c>
      <c r="U2730" s="0" t="s">
        <v>3605</v>
      </c>
      <c r="V2730" s="0" t="s">
        <v>3606</v>
      </c>
      <c r="W2730" s="0" t="s">
        <v>3607</v>
      </c>
      <c r="X2730" s="0" t="s">
        <v>3808</v>
      </c>
      <c r="Y2730" s="0" t="s">
        <v>4331</v>
      </c>
      <c r="Z2730" s="0" t="s">
        <v>1261</v>
      </c>
      <c r="AA2730" s="0" t="s">
        <v>8166</v>
      </c>
      <c r="AB2730" s="0" t="s">
        <v>8147</v>
      </c>
      <c r="AC2730" s="0" t="s">
        <v>61</v>
      </c>
      <c r="AD2730" s="0" t="s">
        <v>19</v>
      </c>
      <c r="AE2730" s="0" t="s">
        <v>19</v>
      </c>
      <c r="AF2730" s="0" t="s">
        <v>3622</v>
      </c>
      <c r="AG2730" s="0" t="s">
        <v>3622</v>
      </c>
      <c r="AH2730" s="0" t="s">
        <v>22</v>
      </c>
      <c r="AI2730" s="0" t="s">
        <v>22</v>
      </c>
      <c r="AJ2730" s="0" t="s">
        <v>22</v>
      </c>
      <c r="AK2730" s="0" t="s">
        <v>22</v>
      </c>
    </row>
    <row customHeight="1" ht="11.25">
      <c r="A2731" s="0" t="s">
        <v>22</v>
      </c>
      <c r="B2731" s="0" t="s">
        <v>48</v>
      </c>
      <c r="C2731" s="0" t="s">
        <v>50</v>
      </c>
      <c r="D2731" s="0" t="s">
        <v>22</v>
      </c>
      <c r="E2731" s="0" t="s">
        <v>8165</v>
      </c>
      <c r="F2731" s="0" t="s">
        <v>1269</v>
      </c>
      <c r="G2731" s="0" t="s">
        <v>152</v>
      </c>
      <c r="H2731" s="0" t="s">
        <v>152</v>
      </c>
      <c r="I2731" s="0" t="s">
        <v>153</v>
      </c>
      <c r="J2731" s="0" t="s">
        <v>1374</v>
      </c>
      <c r="K2731" s="0" t="s">
        <v>1375</v>
      </c>
      <c r="L2731" s="0" t="s">
        <v>1376</v>
      </c>
      <c r="M2731" s="0" t="s">
        <v>1377</v>
      </c>
      <c r="N2731" s="0" t="s">
        <v>98</v>
      </c>
      <c r="O2731" s="0" t="s">
        <v>152</v>
      </c>
      <c r="P2731" s="0" t="s">
        <v>152</v>
      </c>
      <c r="Q2731" s="0" t="s">
        <v>153</v>
      </c>
      <c r="R2731" s="0" t="s">
        <v>1374</v>
      </c>
      <c r="S2731" s="0" t="s">
        <v>1375</v>
      </c>
      <c r="T2731" s="0" t="s">
        <v>3604</v>
      </c>
      <c r="U2731" s="0" t="s">
        <v>3605</v>
      </c>
      <c r="V2731" s="0" t="s">
        <v>3606</v>
      </c>
      <c r="W2731" s="0" t="s">
        <v>3607</v>
      </c>
      <c r="X2731" s="0" t="s">
        <v>3808</v>
      </c>
      <c r="Y2731" s="0" t="s">
        <v>4331</v>
      </c>
      <c r="Z2731" s="0" t="s">
        <v>1261</v>
      </c>
      <c r="AA2731" s="0" t="s">
        <v>8166</v>
      </c>
      <c r="AB2731" s="0" t="s">
        <v>8147</v>
      </c>
      <c r="AC2731" s="0" t="s">
        <v>61</v>
      </c>
      <c r="AD2731" s="0" t="s">
        <v>19</v>
      </c>
      <c r="AE2731" s="0" t="s">
        <v>19</v>
      </c>
      <c r="AF2731" s="0" t="s">
        <v>3622</v>
      </c>
      <c r="AG2731" s="0" t="s">
        <v>3622</v>
      </c>
      <c r="AH2731" s="0" t="s">
        <v>22</v>
      </c>
      <c r="AI2731" s="0" t="s">
        <v>22</v>
      </c>
      <c r="AJ2731" s="0" t="s">
        <v>22</v>
      </c>
      <c r="AK2731" s="0" t="s">
        <v>22</v>
      </c>
    </row>
    <row customHeight="1" ht="11.25">
      <c r="A2732" s="0" t="s">
        <v>22</v>
      </c>
      <c r="B2732" s="0" t="s">
        <v>48</v>
      </c>
      <c r="C2732" s="0" t="s">
        <v>50</v>
      </c>
      <c r="D2732" s="0" t="s">
        <v>22</v>
      </c>
      <c r="E2732" s="0" t="s">
        <v>8167</v>
      </c>
      <c r="F2732" s="0" t="s">
        <v>1269</v>
      </c>
      <c r="G2732" s="0" t="s">
        <v>152</v>
      </c>
      <c r="H2732" s="0" t="s">
        <v>152</v>
      </c>
      <c r="I2732" s="0" t="s">
        <v>153</v>
      </c>
      <c r="J2732" s="0" t="s">
        <v>1374</v>
      </c>
      <c r="K2732" s="0" t="s">
        <v>1375</v>
      </c>
      <c r="L2732" s="0" t="s">
        <v>8168</v>
      </c>
      <c r="M2732" s="0" t="s">
        <v>1377</v>
      </c>
      <c r="N2732" s="0" t="s">
        <v>98</v>
      </c>
      <c r="O2732" s="0" t="s">
        <v>152</v>
      </c>
      <c r="P2732" s="0" t="s">
        <v>152</v>
      </c>
      <c r="Q2732" s="0" t="s">
        <v>153</v>
      </c>
      <c r="R2732" s="0" t="s">
        <v>1374</v>
      </c>
      <c r="S2732" s="0" t="s">
        <v>1375</v>
      </c>
      <c r="T2732" s="0" t="s">
        <v>3604</v>
      </c>
      <c r="U2732" s="0" t="s">
        <v>3605</v>
      </c>
      <c r="V2732" s="0" t="s">
        <v>8169</v>
      </c>
      <c r="W2732" s="0" t="s">
        <v>3607</v>
      </c>
      <c r="X2732" s="0" t="s">
        <v>3608</v>
      </c>
      <c r="Y2732" s="0" t="s">
        <v>3605</v>
      </c>
      <c r="Z2732" s="0" t="s">
        <v>8170</v>
      </c>
      <c r="AA2732" s="0" t="s">
        <v>8171</v>
      </c>
      <c r="AB2732" s="0" t="s">
        <v>8172</v>
      </c>
      <c r="AC2732" s="0" t="s">
        <v>61</v>
      </c>
      <c r="AD2732" s="0" t="s">
        <v>19</v>
      </c>
      <c r="AE2732" s="0" t="s">
        <v>19</v>
      </c>
      <c r="AF2732" s="0" t="s">
        <v>151</v>
      </c>
      <c r="AG2732" s="0" t="s">
        <v>529</v>
      </c>
      <c r="AH2732" s="0" t="s">
        <v>22</v>
      </c>
      <c r="AI2732" s="0" t="s">
        <v>22</v>
      </c>
      <c r="AJ2732" s="0" t="s">
        <v>22</v>
      </c>
      <c r="AK2732" s="0" t="s">
        <v>22</v>
      </c>
    </row>
    <row customHeight="1" ht="11.25">
      <c r="A2733" s="0" t="s">
        <v>22</v>
      </c>
      <c r="B2733" s="0" t="s">
        <v>48</v>
      </c>
      <c r="C2733" s="0" t="s">
        <v>50</v>
      </c>
      <c r="D2733" s="0" t="s">
        <v>22</v>
      </c>
      <c r="E2733" s="0" t="s">
        <v>8167</v>
      </c>
      <c r="F2733" s="0" t="s">
        <v>1269</v>
      </c>
      <c r="G2733" s="0" t="s">
        <v>152</v>
      </c>
      <c r="H2733" s="0" t="s">
        <v>152</v>
      </c>
      <c r="I2733" s="0" t="s">
        <v>153</v>
      </c>
      <c r="J2733" s="0" t="s">
        <v>1374</v>
      </c>
      <c r="K2733" s="0" t="s">
        <v>1375</v>
      </c>
      <c r="L2733" s="0" t="s">
        <v>8168</v>
      </c>
      <c r="M2733" s="0" t="s">
        <v>1377</v>
      </c>
      <c r="N2733" s="0" t="s">
        <v>98</v>
      </c>
      <c r="O2733" s="0" t="s">
        <v>152</v>
      </c>
      <c r="P2733" s="0" t="s">
        <v>152</v>
      </c>
      <c r="Q2733" s="0" t="s">
        <v>153</v>
      </c>
      <c r="R2733" s="0" t="s">
        <v>1374</v>
      </c>
      <c r="S2733" s="0" t="s">
        <v>1375</v>
      </c>
      <c r="T2733" s="0" t="s">
        <v>3604</v>
      </c>
      <c r="U2733" s="0" t="s">
        <v>3605</v>
      </c>
      <c r="V2733" s="0" t="s">
        <v>8169</v>
      </c>
      <c r="W2733" s="0" t="s">
        <v>3607</v>
      </c>
      <c r="X2733" s="0" t="s">
        <v>3608</v>
      </c>
      <c r="Y2733" s="0" t="s">
        <v>3605</v>
      </c>
      <c r="Z2733" s="0" t="s">
        <v>8170</v>
      </c>
      <c r="AA2733" s="0" t="s">
        <v>8171</v>
      </c>
      <c r="AB2733" s="0" t="s">
        <v>8172</v>
      </c>
      <c r="AC2733" s="0" t="s">
        <v>61</v>
      </c>
      <c r="AD2733" s="0" t="s">
        <v>19</v>
      </c>
      <c r="AE2733" s="0" t="s">
        <v>19</v>
      </c>
      <c r="AF2733" s="0" t="s">
        <v>151</v>
      </c>
      <c r="AG2733" s="0" t="s">
        <v>529</v>
      </c>
      <c r="AH2733" s="0" t="s">
        <v>22</v>
      </c>
      <c r="AI2733" s="0" t="s">
        <v>22</v>
      </c>
      <c r="AJ2733" s="0" t="s">
        <v>22</v>
      </c>
      <c r="AK2733" s="0" t="s">
        <v>22</v>
      </c>
    </row>
    <row customHeight="1" ht="11.25">
      <c r="A2734" s="0" t="s">
        <v>22</v>
      </c>
      <c r="B2734" s="0" t="s">
        <v>48</v>
      </c>
      <c r="C2734" s="0" t="s">
        <v>50</v>
      </c>
      <c r="D2734" s="0" t="s">
        <v>22</v>
      </c>
      <c r="E2734" s="0" t="s">
        <v>8173</v>
      </c>
      <c r="F2734" s="0" t="s">
        <v>1306</v>
      </c>
      <c r="G2734" s="0" t="s">
        <v>152</v>
      </c>
      <c r="H2734" s="0" t="s">
        <v>152</v>
      </c>
      <c r="I2734" s="0" t="s">
        <v>153</v>
      </c>
      <c r="J2734" s="0" t="s">
        <v>8174</v>
      </c>
      <c r="K2734" s="0" t="s">
        <v>8175</v>
      </c>
      <c r="L2734" s="0" t="s">
        <v>1608</v>
      </c>
      <c r="M2734" s="0" t="s">
        <v>1463</v>
      </c>
      <c r="N2734" s="0" t="s">
        <v>98</v>
      </c>
      <c r="O2734" s="0" t="s">
        <v>152</v>
      </c>
      <c r="P2734" s="0" t="s">
        <v>152</v>
      </c>
      <c r="Q2734" s="0" t="s">
        <v>153</v>
      </c>
      <c r="R2734" s="0" t="s">
        <v>8174</v>
      </c>
      <c r="S2734" s="0" t="s">
        <v>8175</v>
      </c>
      <c r="T2734" s="0" t="s">
        <v>3604</v>
      </c>
      <c r="U2734" s="0" t="s">
        <v>3605</v>
      </c>
      <c r="V2734" s="0" t="s">
        <v>3606</v>
      </c>
      <c r="W2734" s="0" t="s">
        <v>3607</v>
      </c>
      <c r="X2734" s="0" t="s">
        <v>3608</v>
      </c>
      <c r="Y2734" s="0" t="s">
        <v>3605</v>
      </c>
      <c r="Z2734" s="0" t="s">
        <v>8176</v>
      </c>
      <c r="AA2734" s="0" t="s">
        <v>4002</v>
      </c>
      <c r="AB2734" s="0" t="s">
        <v>8177</v>
      </c>
      <c r="AC2734" s="0" t="s">
        <v>61</v>
      </c>
      <c r="AD2734" s="0" t="s">
        <v>19</v>
      </c>
      <c r="AE2734" s="0" t="s">
        <v>61</v>
      </c>
      <c r="AF2734" s="0" t="s">
        <v>132</v>
      </c>
      <c r="AG2734" s="0" t="s">
        <v>529</v>
      </c>
      <c r="AH2734" s="0" t="s">
        <v>22</v>
      </c>
      <c r="AI2734" s="0" t="s">
        <v>22</v>
      </c>
      <c r="AJ2734" s="0" t="s">
        <v>132</v>
      </c>
      <c r="AK2734" s="0" t="s">
        <v>529</v>
      </c>
    </row>
    <row customHeight="1" ht="11.25">
      <c r="A2735" s="0" t="s">
        <v>22</v>
      </c>
      <c r="B2735" s="0" t="s">
        <v>48</v>
      </c>
      <c r="C2735" s="0" t="s">
        <v>50</v>
      </c>
      <c r="D2735" s="0" t="s">
        <v>22</v>
      </c>
      <c r="E2735" s="0" t="s">
        <v>8173</v>
      </c>
      <c r="F2735" s="0" t="s">
        <v>1306</v>
      </c>
      <c r="G2735" s="0" t="s">
        <v>152</v>
      </c>
      <c r="H2735" s="0" t="s">
        <v>152</v>
      </c>
      <c r="I2735" s="0" t="s">
        <v>153</v>
      </c>
      <c r="J2735" s="0" t="s">
        <v>8174</v>
      </c>
      <c r="K2735" s="0" t="s">
        <v>8175</v>
      </c>
      <c r="L2735" s="0" t="s">
        <v>1608</v>
      </c>
      <c r="M2735" s="0" t="s">
        <v>1463</v>
      </c>
      <c r="N2735" s="0" t="s">
        <v>98</v>
      </c>
      <c r="O2735" s="0" t="s">
        <v>152</v>
      </c>
      <c r="P2735" s="0" t="s">
        <v>152</v>
      </c>
      <c r="Q2735" s="0" t="s">
        <v>153</v>
      </c>
      <c r="R2735" s="0" t="s">
        <v>8174</v>
      </c>
      <c r="S2735" s="0" t="s">
        <v>8175</v>
      </c>
      <c r="T2735" s="0" t="s">
        <v>3604</v>
      </c>
      <c r="U2735" s="0" t="s">
        <v>3605</v>
      </c>
      <c r="V2735" s="0" t="s">
        <v>3606</v>
      </c>
      <c r="W2735" s="0" t="s">
        <v>3607</v>
      </c>
      <c r="X2735" s="0" t="s">
        <v>3608</v>
      </c>
      <c r="Y2735" s="0" t="s">
        <v>3605</v>
      </c>
      <c r="Z2735" s="0" t="s">
        <v>8176</v>
      </c>
      <c r="AA2735" s="0" t="s">
        <v>4002</v>
      </c>
      <c r="AB2735" s="0" t="s">
        <v>8177</v>
      </c>
      <c r="AC2735" s="0" t="s">
        <v>61</v>
      </c>
      <c r="AD2735" s="0" t="s">
        <v>19</v>
      </c>
      <c r="AE2735" s="0" t="s">
        <v>61</v>
      </c>
      <c r="AF2735" s="0" t="s">
        <v>132</v>
      </c>
      <c r="AG2735" s="0" t="s">
        <v>529</v>
      </c>
      <c r="AH2735" s="0" t="s">
        <v>22</v>
      </c>
      <c r="AI2735" s="0" t="s">
        <v>22</v>
      </c>
      <c r="AJ2735" s="0" t="s">
        <v>132</v>
      </c>
      <c r="AK2735" s="0" t="s">
        <v>529</v>
      </c>
    </row>
    <row customHeight="1" ht="11.25">
      <c r="A2736" s="0" t="s">
        <v>22</v>
      </c>
      <c r="B2736" s="0" t="s">
        <v>48</v>
      </c>
      <c r="C2736" s="0" t="s">
        <v>50</v>
      </c>
      <c r="D2736" s="0" t="s">
        <v>22</v>
      </c>
      <c r="E2736" s="0" t="s">
        <v>8178</v>
      </c>
      <c r="F2736" s="0" t="s">
        <v>1269</v>
      </c>
      <c r="G2736" s="0" t="s">
        <v>152</v>
      </c>
      <c r="H2736" s="0" t="s">
        <v>152</v>
      </c>
      <c r="I2736" s="0" t="s">
        <v>153</v>
      </c>
      <c r="J2736" s="0" t="s">
        <v>1374</v>
      </c>
      <c r="K2736" s="0" t="s">
        <v>1375</v>
      </c>
      <c r="L2736" s="0" t="s">
        <v>1376</v>
      </c>
      <c r="M2736" s="0" t="s">
        <v>1377</v>
      </c>
      <c r="N2736" s="0" t="s">
        <v>98</v>
      </c>
      <c r="O2736" s="0" t="s">
        <v>152</v>
      </c>
      <c r="P2736" s="0" t="s">
        <v>152</v>
      </c>
      <c r="Q2736" s="0" t="s">
        <v>153</v>
      </c>
      <c r="R2736" s="0" t="s">
        <v>1374</v>
      </c>
      <c r="S2736" s="0" t="s">
        <v>1375</v>
      </c>
      <c r="T2736" s="0" t="s">
        <v>3604</v>
      </c>
      <c r="U2736" s="0" t="s">
        <v>3605</v>
      </c>
      <c r="V2736" s="0" t="s">
        <v>8179</v>
      </c>
      <c r="W2736" s="0" t="s">
        <v>3607</v>
      </c>
      <c r="X2736" s="0" t="s">
        <v>3608</v>
      </c>
      <c r="Y2736" s="0" t="s">
        <v>3605</v>
      </c>
      <c r="Z2736" s="0" t="s">
        <v>8180</v>
      </c>
      <c r="AA2736" s="0" t="s">
        <v>8181</v>
      </c>
      <c r="AB2736" s="0" t="s">
        <v>8182</v>
      </c>
      <c r="AC2736" s="0" t="s">
        <v>61</v>
      </c>
      <c r="AD2736" s="0" t="s">
        <v>19</v>
      </c>
      <c r="AE2736" s="0" t="s">
        <v>19</v>
      </c>
      <c r="AF2736" s="0" t="s">
        <v>151</v>
      </c>
      <c r="AG2736" s="0" t="s">
        <v>529</v>
      </c>
      <c r="AH2736" s="0" t="s">
        <v>22</v>
      </c>
      <c r="AI2736" s="0" t="s">
        <v>22</v>
      </c>
      <c r="AJ2736" s="0" t="s">
        <v>22</v>
      </c>
      <c r="AK2736" s="0" t="s">
        <v>22</v>
      </c>
    </row>
    <row customHeight="1" ht="11.25">
      <c r="A2737" s="0" t="s">
        <v>22</v>
      </c>
      <c r="B2737" s="0" t="s">
        <v>48</v>
      </c>
      <c r="C2737" s="0" t="s">
        <v>50</v>
      </c>
      <c r="D2737" s="0" t="s">
        <v>22</v>
      </c>
      <c r="E2737" s="0" t="s">
        <v>8178</v>
      </c>
      <c r="F2737" s="0" t="s">
        <v>1269</v>
      </c>
      <c r="G2737" s="0" t="s">
        <v>152</v>
      </c>
      <c r="H2737" s="0" t="s">
        <v>152</v>
      </c>
      <c r="I2737" s="0" t="s">
        <v>153</v>
      </c>
      <c r="J2737" s="0" t="s">
        <v>1374</v>
      </c>
      <c r="K2737" s="0" t="s">
        <v>1375</v>
      </c>
      <c r="L2737" s="0" t="s">
        <v>1376</v>
      </c>
      <c r="M2737" s="0" t="s">
        <v>1377</v>
      </c>
      <c r="N2737" s="0" t="s">
        <v>98</v>
      </c>
      <c r="O2737" s="0" t="s">
        <v>152</v>
      </c>
      <c r="P2737" s="0" t="s">
        <v>152</v>
      </c>
      <c r="Q2737" s="0" t="s">
        <v>153</v>
      </c>
      <c r="R2737" s="0" t="s">
        <v>1374</v>
      </c>
      <c r="S2737" s="0" t="s">
        <v>1375</v>
      </c>
      <c r="T2737" s="0" t="s">
        <v>3604</v>
      </c>
      <c r="U2737" s="0" t="s">
        <v>3605</v>
      </c>
      <c r="V2737" s="0" t="s">
        <v>8179</v>
      </c>
      <c r="W2737" s="0" t="s">
        <v>3607</v>
      </c>
      <c r="X2737" s="0" t="s">
        <v>3608</v>
      </c>
      <c r="Y2737" s="0" t="s">
        <v>3605</v>
      </c>
      <c r="Z2737" s="0" t="s">
        <v>8180</v>
      </c>
      <c r="AA2737" s="0" t="s">
        <v>8181</v>
      </c>
      <c r="AB2737" s="0" t="s">
        <v>8182</v>
      </c>
      <c r="AC2737" s="0" t="s">
        <v>61</v>
      </c>
      <c r="AD2737" s="0" t="s">
        <v>19</v>
      </c>
      <c r="AE2737" s="0" t="s">
        <v>19</v>
      </c>
      <c r="AF2737" s="0" t="s">
        <v>151</v>
      </c>
      <c r="AG2737" s="0" t="s">
        <v>529</v>
      </c>
      <c r="AH2737" s="0" t="s">
        <v>22</v>
      </c>
      <c r="AI2737" s="0" t="s">
        <v>22</v>
      </c>
      <c r="AJ2737" s="0" t="s">
        <v>22</v>
      </c>
      <c r="AK2737" s="0" t="s">
        <v>22</v>
      </c>
    </row>
    <row customHeight="1" ht="11.25">
      <c r="A2738" s="0" t="s">
        <v>22</v>
      </c>
      <c r="B2738" s="0" t="s">
        <v>48</v>
      </c>
      <c r="C2738" s="0" t="s">
        <v>50</v>
      </c>
      <c r="D2738" s="0" t="s">
        <v>22</v>
      </c>
      <c r="E2738" s="0" t="s">
        <v>8183</v>
      </c>
      <c r="F2738" s="0" t="s">
        <v>1269</v>
      </c>
      <c r="G2738" s="0" t="s">
        <v>152</v>
      </c>
      <c r="H2738" s="0" t="s">
        <v>152</v>
      </c>
      <c r="I2738" s="0" t="s">
        <v>153</v>
      </c>
      <c r="J2738" s="0" t="s">
        <v>8174</v>
      </c>
      <c r="K2738" s="0" t="s">
        <v>8175</v>
      </c>
      <c r="L2738" s="0" t="s">
        <v>1608</v>
      </c>
      <c r="M2738" s="0" t="s">
        <v>1377</v>
      </c>
      <c r="N2738" s="0" t="s">
        <v>98</v>
      </c>
      <c r="O2738" s="0" t="s">
        <v>152</v>
      </c>
      <c r="P2738" s="0" t="s">
        <v>152</v>
      </c>
      <c r="Q2738" s="0" t="s">
        <v>153</v>
      </c>
      <c r="R2738" s="0" t="s">
        <v>8174</v>
      </c>
      <c r="S2738" s="0" t="s">
        <v>8175</v>
      </c>
      <c r="T2738" s="0" t="s">
        <v>3604</v>
      </c>
      <c r="U2738" s="0" t="s">
        <v>3605</v>
      </c>
      <c r="V2738" s="0" t="s">
        <v>8184</v>
      </c>
      <c r="W2738" s="0" t="s">
        <v>3607</v>
      </c>
      <c r="X2738" s="0" t="s">
        <v>3608</v>
      </c>
      <c r="Y2738" s="0" t="s">
        <v>3605</v>
      </c>
      <c r="Z2738" s="0" t="s">
        <v>8185</v>
      </c>
      <c r="AA2738" s="0" t="s">
        <v>8079</v>
      </c>
      <c r="AB2738" s="0" t="s">
        <v>8186</v>
      </c>
      <c r="AC2738" s="0" t="s">
        <v>61</v>
      </c>
      <c r="AD2738" s="0" t="s">
        <v>19</v>
      </c>
      <c r="AE2738" s="0" t="s">
        <v>19</v>
      </c>
      <c r="AF2738" s="0" t="s">
        <v>3622</v>
      </c>
      <c r="AG2738" s="0" t="s">
        <v>3622</v>
      </c>
      <c r="AH2738" s="0" t="s">
        <v>22</v>
      </c>
      <c r="AI2738" s="0" t="s">
        <v>22</v>
      </c>
      <c r="AJ2738" s="0" t="s">
        <v>22</v>
      </c>
      <c r="AK2738" s="0" t="s">
        <v>22</v>
      </c>
    </row>
    <row customHeight="1" ht="11.25">
      <c r="A2739" s="0" t="s">
        <v>22</v>
      </c>
      <c r="B2739" s="0" t="s">
        <v>48</v>
      </c>
      <c r="C2739" s="0" t="s">
        <v>50</v>
      </c>
      <c r="D2739" s="0" t="s">
        <v>22</v>
      </c>
      <c r="E2739" s="0" t="s">
        <v>8183</v>
      </c>
      <c r="F2739" s="0" t="s">
        <v>1269</v>
      </c>
      <c r="G2739" s="0" t="s">
        <v>152</v>
      </c>
      <c r="H2739" s="0" t="s">
        <v>152</v>
      </c>
      <c r="I2739" s="0" t="s">
        <v>153</v>
      </c>
      <c r="J2739" s="0" t="s">
        <v>8174</v>
      </c>
      <c r="K2739" s="0" t="s">
        <v>8175</v>
      </c>
      <c r="L2739" s="0" t="s">
        <v>1608</v>
      </c>
      <c r="M2739" s="0" t="s">
        <v>1377</v>
      </c>
      <c r="N2739" s="0" t="s">
        <v>98</v>
      </c>
      <c r="O2739" s="0" t="s">
        <v>152</v>
      </c>
      <c r="P2739" s="0" t="s">
        <v>152</v>
      </c>
      <c r="Q2739" s="0" t="s">
        <v>153</v>
      </c>
      <c r="R2739" s="0" t="s">
        <v>8174</v>
      </c>
      <c r="S2739" s="0" t="s">
        <v>8175</v>
      </c>
      <c r="T2739" s="0" t="s">
        <v>3604</v>
      </c>
      <c r="U2739" s="0" t="s">
        <v>3605</v>
      </c>
      <c r="V2739" s="0" t="s">
        <v>8184</v>
      </c>
      <c r="W2739" s="0" t="s">
        <v>3607</v>
      </c>
      <c r="X2739" s="0" t="s">
        <v>3608</v>
      </c>
      <c r="Y2739" s="0" t="s">
        <v>3605</v>
      </c>
      <c r="Z2739" s="0" t="s">
        <v>8185</v>
      </c>
      <c r="AA2739" s="0" t="s">
        <v>8079</v>
      </c>
      <c r="AB2739" s="0" t="s">
        <v>8186</v>
      </c>
      <c r="AC2739" s="0" t="s">
        <v>61</v>
      </c>
      <c r="AD2739" s="0" t="s">
        <v>19</v>
      </c>
      <c r="AE2739" s="0" t="s">
        <v>19</v>
      </c>
      <c r="AF2739" s="0" t="s">
        <v>3622</v>
      </c>
      <c r="AG2739" s="0" t="s">
        <v>3622</v>
      </c>
      <c r="AH2739" s="0" t="s">
        <v>22</v>
      </c>
      <c r="AI2739" s="0" t="s">
        <v>22</v>
      </c>
      <c r="AJ2739" s="0" t="s">
        <v>22</v>
      </c>
      <c r="AK2739" s="0" t="s">
        <v>22</v>
      </c>
    </row>
    <row customHeight="1" ht="11.25">
      <c r="A2740" s="0" t="s">
        <v>22</v>
      </c>
      <c r="B2740" s="0" t="s">
        <v>48</v>
      </c>
      <c r="C2740" s="0" t="s">
        <v>50</v>
      </c>
      <c r="D2740" s="0" t="s">
        <v>22</v>
      </c>
      <c r="E2740" s="0" t="s">
        <v>8187</v>
      </c>
      <c r="F2740" s="0" t="s">
        <v>1269</v>
      </c>
      <c r="G2740" s="0" t="s">
        <v>1338</v>
      </c>
      <c r="H2740" s="0" t="s">
        <v>1338</v>
      </c>
      <c r="I2740" s="0" t="s">
        <v>1339</v>
      </c>
      <c r="J2740" s="0" t="s">
        <v>1340</v>
      </c>
      <c r="K2740" s="0" t="s">
        <v>1341</v>
      </c>
      <c r="L2740" s="0" t="s">
        <v>1340</v>
      </c>
      <c r="M2740" s="0" t="s">
        <v>1261</v>
      </c>
      <c r="N2740" s="0" t="s">
        <v>98</v>
      </c>
      <c r="O2740" s="0" t="s">
        <v>1338</v>
      </c>
      <c r="P2740" s="0" t="s">
        <v>1338</v>
      </c>
      <c r="Q2740" s="0" t="s">
        <v>1339</v>
      </c>
      <c r="R2740" s="0" t="s">
        <v>1340</v>
      </c>
      <c r="S2740" s="0" t="s">
        <v>1341</v>
      </c>
      <c r="T2740" s="0" t="s">
        <v>3604</v>
      </c>
      <c r="U2740" s="0" t="s">
        <v>3605</v>
      </c>
      <c r="V2740" s="0" t="s">
        <v>8188</v>
      </c>
      <c r="W2740" s="0" t="s">
        <v>3607</v>
      </c>
      <c r="X2740" s="0" t="s">
        <v>3608</v>
      </c>
      <c r="Y2740" s="0" t="s">
        <v>3605</v>
      </c>
      <c r="Z2740" s="0" t="s">
        <v>8189</v>
      </c>
      <c r="AA2740" s="0" t="s">
        <v>8190</v>
      </c>
      <c r="AB2740" s="0" t="s">
        <v>8191</v>
      </c>
      <c r="AC2740" s="0" t="s">
        <v>61</v>
      </c>
      <c r="AD2740" s="0" t="s">
        <v>19</v>
      </c>
      <c r="AE2740" s="0" t="s">
        <v>19</v>
      </c>
      <c r="AF2740" s="0" t="s">
        <v>8192</v>
      </c>
      <c r="AG2740" s="0" t="s">
        <v>8193</v>
      </c>
      <c r="AH2740" s="0" t="s">
        <v>22</v>
      </c>
      <c r="AI2740" s="0" t="s">
        <v>22</v>
      </c>
      <c r="AJ2740" s="0" t="s">
        <v>22</v>
      </c>
      <c r="AK2740" s="0" t="s">
        <v>22</v>
      </c>
    </row>
    <row customHeight="1" ht="11.25">
      <c r="A2741" s="0" t="s">
        <v>22</v>
      </c>
      <c r="B2741" s="0" t="s">
        <v>48</v>
      </c>
      <c r="C2741" s="0" t="s">
        <v>50</v>
      </c>
      <c r="D2741" s="0" t="s">
        <v>22</v>
      </c>
      <c r="E2741" s="0" t="s">
        <v>8187</v>
      </c>
      <c r="F2741" s="0" t="s">
        <v>1269</v>
      </c>
      <c r="G2741" s="0" t="s">
        <v>145</v>
      </c>
      <c r="H2741" s="0" t="s">
        <v>145</v>
      </c>
      <c r="I2741" s="0" t="s">
        <v>146</v>
      </c>
      <c r="J2741" s="0" t="s">
        <v>1340</v>
      </c>
      <c r="K2741" s="0" t="s">
        <v>7397</v>
      </c>
      <c r="L2741" s="0" t="s">
        <v>1340</v>
      </c>
      <c r="M2741" s="0" t="s">
        <v>1261</v>
      </c>
      <c r="N2741" s="0" t="s">
        <v>98</v>
      </c>
      <c r="O2741" s="0" t="s">
        <v>145</v>
      </c>
      <c r="P2741" s="0" t="s">
        <v>145</v>
      </c>
      <c r="Q2741" s="0" t="s">
        <v>146</v>
      </c>
      <c r="R2741" s="0" t="s">
        <v>1340</v>
      </c>
      <c r="S2741" s="0" t="s">
        <v>7397</v>
      </c>
      <c r="T2741" s="0" t="s">
        <v>3604</v>
      </c>
      <c r="U2741" s="0" t="s">
        <v>3605</v>
      </c>
      <c r="V2741" s="0" t="s">
        <v>8188</v>
      </c>
      <c r="W2741" s="0" t="s">
        <v>3607</v>
      </c>
      <c r="X2741" s="0" t="s">
        <v>3608</v>
      </c>
      <c r="Y2741" s="0" t="s">
        <v>3605</v>
      </c>
      <c r="Z2741" s="0" t="s">
        <v>8189</v>
      </c>
      <c r="AA2741" s="0" t="s">
        <v>8190</v>
      </c>
      <c r="AB2741" s="0" t="s">
        <v>8191</v>
      </c>
      <c r="AC2741" s="0" t="s">
        <v>61</v>
      </c>
      <c r="AD2741" s="0" t="s">
        <v>19</v>
      </c>
      <c r="AE2741" s="0" t="s">
        <v>19</v>
      </c>
      <c r="AF2741" s="0" t="s">
        <v>8192</v>
      </c>
      <c r="AG2741" s="0" t="s">
        <v>8193</v>
      </c>
      <c r="AH2741" s="0" t="s">
        <v>22</v>
      </c>
      <c r="AI2741" s="0" t="s">
        <v>22</v>
      </c>
      <c r="AJ2741" s="0" t="s">
        <v>22</v>
      </c>
      <c r="AK2741" s="0" t="s">
        <v>22</v>
      </c>
    </row>
    <row customHeight="1" ht="11.25">
      <c r="A2742" s="0" t="s">
        <v>22</v>
      </c>
      <c r="B2742" s="0" t="s">
        <v>48</v>
      </c>
      <c r="C2742" s="0" t="s">
        <v>50</v>
      </c>
      <c r="D2742" s="0" t="s">
        <v>22</v>
      </c>
      <c r="E2742" s="0" t="s">
        <v>8194</v>
      </c>
      <c r="F2742" s="0" t="s">
        <v>1269</v>
      </c>
      <c r="G2742" s="0" t="s">
        <v>1501</v>
      </c>
      <c r="H2742" s="0" t="s">
        <v>1501</v>
      </c>
      <c r="I2742" s="0" t="s">
        <v>1502</v>
      </c>
      <c r="J2742" s="0" t="s">
        <v>8195</v>
      </c>
      <c r="K2742" s="0" t="s">
        <v>8196</v>
      </c>
      <c r="L2742" s="0" t="s">
        <v>4028</v>
      </c>
      <c r="M2742" s="0" t="s">
        <v>3976</v>
      </c>
      <c r="N2742" s="0" t="s">
        <v>98</v>
      </c>
      <c r="O2742" s="0" t="s">
        <v>1501</v>
      </c>
      <c r="P2742" s="0" t="s">
        <v>1501</v>
      </c>
      <c r="Q2742" s="0" t="s">
        <v>1502</v>
      </c>
      <c r="R2742" s="0" t="s">
        <v>8195</v>
      </c>
      <c r="S2742" s="0" t="s">
        <v>8196</v>
      </c>
      <c r="T2742" s="0" t="s">
        <v>3604</v>
      </c>
      <c r="U2742" s="0" t="s">
        <v>3605</v>
      </c>
      <c r="V2742" s="0" t="s">
        <v>8197</v>
      </c>
      <c r="W2742" s="0" t="s">
        <v>3607</v>
      </c>
      <c r="X2742" s="0" t="s">
        <v>3608</v>
      </c>
      <c r="Y2742" s="0" t="s">
        <v>3605</v>
      </c>
      <c r="Z2742" s="0" t="s">
        <v>8198</v>
      </c>
      <c r="AA2742" s="0" t="s">
        <v>8199</v>
      </c>
      <c r="AB2742" s="0" t="s">
        <v>8200</v>
      </c>
      <c r="AC2742" s="0" t="s">
        <v>61</v>
      </c>
      <c r="AD2742" s="0" t="s">
        <v>19</v>
      </c>
      <c r="AE2742" s="0" t="s">
        <v>19</v>
      </c>
      <c r="AF2742" s="0" t="s">
        <v>8201</v>
      </c>
      <c r="AG2742" s="0" t="s">
        <v>8193</v>
      </c>
      <c r="AH2742" s="0" t="s">
        <v>22</v>
      </c>
      <c r="AI2742" s="0" t="s">
        <v>22</v>
      </c>
      <c r="AJ2742" s="0" t="s">
        <v>22</v>
      </c>
      <c r="AK2742" s="0" t="s">
        <v>22</v>
      </c>
    </row>
    <row customHeight="1" ht="11.25">
      <c r="A2743" s="0" t="s">
        <v>22</v>
      </c>
      <c r="B2743" s="0" t="s">
        <v>48</v>
      </c>
      <c r="C2743" s="0" t="s">
        <v>50</v>
      </c>
      <c r="D2743" s="0" t="s">
        <v>22</v>
      </c>
      <c r="E2743" s="0" t="s">
        <v>8194</v>
      </c>
      <c r="F2743" s="0" t="s">
        <v>1269</v>
      </c>
      <c r="G2743" s="0" t="s">
        <v>115</v>
      </c>
      <c r="H2743" s="0" t="s">
        <v>115</v>
      </c>
      <c r="I2743" s="0" t="s">
        <v>116</v>
      </c>
      <c r="J2743" s="0" t="s">
        <v>8195</v>
      </c>
      <c r="K2743" s="0" t="s">
        <v>8202</v>
      </c>
      <c r="L2743" s="0" t="s">
        <v>4028</v>
      </c>
      <c r="M2743" s="0" t="s">
        <v>3976</v>
      </c>
      <c r="N2743" s="0" t="s">
        <v>98</v>
      </c>
      <c r="O2743" s="0" t="s">
        <v>115</v>
      </c>
      <c r="P2743" s="0" t="s">
        <v>115</v>
      </c>
      <c r="Q2743" s="0" t="s">
        <v>116</v>
      </c>
      <c r="R2743" s="0" t="s">
        <v>8195</v>
      </c>
      <c r="S2743" s="0" t="s">
        <v>8202</v>
      </c>
      <c r="T2743" s="0" t="s">
        <v>3604</v>
      </c>
      <c r="U2743" s="0" t="s">
        <v>3605</v>
      </c>
      <c r="V2743" s="0" t="s">
        <v>8197</v>
      </c>
      <c r="W2743" s="0" t="s">
        <v>3607</v>
      </c>
      <c r="X2743" s="0" t="s">
        <v>3608</v>
      </c>
      <c r="Y2743" s="0" t="s">
        <v>3605</v>
      </c>
      <c r="Z2743" s="0" t="s">
        <v>8198</v>
      </c>
      <c r="AA2743" s="0" t="s">
        <v>8199</v>
      </c>
      <c r="AB2743" s="0" t="s">
        <v>8200</v>
      </c>
      <c r="AC2743" s="0" t="s">
        <v>61</v>
      </c>
      <c r="AD2743" s="0" t="s">
        <v>19</v>
      </c>
      <c r="AE2743" s="0" t="s">
        <v>19</v>
      </c>
      <c r="AF2743" s="0" t="s">
        <v>8201</v>
      </c>
      <c r="AG2743" s="0" t="s">
        <v>8193</v>
      </c>
      <c r="AH2743" s="0" t="s">
        <v>22</v>
      </c>
      <c r="AI2743" s="0" t="s">
        <v>22</v>
      </c>
      <c r="AJ2743" s="0" t="s">
        <v>22</v>
      </c>
      <c r="AK2743" s="0" t="s">
        <v>22</v>
      </c>
    </row>
    <row customHeight="1" ht="11.25">
      <c r="A2744" s="0" t="s">
        <v>22</v>
      </c>
      <c r="B2744" s="0" t="s">
        <v>48</v>
      </c>
      <c r="C2744" s="0" t="s">
        <v>50</v>
      </c>
      <c r="D2744" s="0" t="s">
        <v>22</v>
      </c>
      <c r="E2744" s="0" t="s">
        <v>8203</v>
      </c>
      <c r="F2744" s="0" t="s">
        <v>1429</v>
      </c>
      <c r="G2744" s="0" t="s">
        <v>136</v>
      </c>
      <c r="H2744" s="0" t="s">
        <v>136</v>
      </c>
      <c r="I2744" s="0" t="s">
        <v>137</v>
      </c>
      <c r="J2744" s="0" t="s">
        <v>8204</v>
      </c>
      <c r="K2744" s="0" t="s">
        <v>8205</v>
      </c>
      <c r="L2744" s="0" t="s">
        <v>8206</v>
      </c>
      <c r="M2744" s="0" t="s">
        <v>1261</v>
      </c>
      <c r="N2744" s="0" t="s">
        <v>98</v>
      </c>
      <c r="O2744" s="0" t="s">
        <v>136</v>
      </c>
      <c r="P2744" s="0" t="s">
        <v>136</v>
      </c>
      <c r="Q2744" s="0" t="s">
        <v>137</v>
      </c>
      <c r="R2744" s="0" t="s">
        <v>8204</v>
      </c>
      <c r="S2744" s="0" t="s">
        <v>8205</v>
      </c>
      <c r="T2744" s="0" t="s">
        <v>3604</v>
      </c>
      <c r="U2744" s="0" t="s">
        <v>3605</v>
      </c>
      <c r="V2744" s="0" t="s">
        <v>3606</v>
      </c>
      <c r="W2744" s="0" t="s">
        <v>3607</v>
      </c>
      <c r="X2744" s="0" t="s">
        <v>3608</v>
      </c>
      <c r="Y2744" s="0" t="s">
        <v>3605</v>
      </c>
      <c r="Z2744" s="0" t="s">
        <v>8022</v>
      </c>
      <c r="AA2744" s="0" t="s">
        <v>3833</v>
      </c>
      <c r="AB2744" s="0" t="s">
        <v>8207</v>
      </c>
      <c r="AC2744" s="0" t="s">
        <v>61</v>
      </c>
      <c r="AD2744" s="0" t="s">
        <v>61</v>
      </c>
      <c r="AE2744" s="0" t="s">
        <v>61</v>
      </c>
      <c r="AF2744" s="0" t="s">
        <v>128</v>
      </c>
      <c r="AG2744" s="0" t="s">
        <v>128</v>
      </c>
      <c r="AH2744" s="0" t="s">
        <v>128</v>
      </c>
      <c r="AI2744" s="0" t="s">
        <v>128</v>
      </c>
      <c r="AJ2744" s="0" t="s">
        <v>128</v>
      </c>
      <c r="AK2744" s="0" t="s">
        <v>128</v>
      </c>
    </row>
    <row customHeight="1" ht="11.25">
      <c r="A2745" s="0" t="s">
        <v>22</v>
      </c>
      <c r="B2745" s="0" t="s">
        <v>48</v>
      </c>
      <c r="C2745" s="0" t="s">
        <v>50</v>
      </c>
      <c r="D2745" s="0" t="s">
        <v>22</v>
      </c>
      <c r="E2745" s="0" t="s">
        <v>8203</v>
      </c>
      <c r="F2745" s="0" t="s">
        <v>1429</v>
      </c>
      <c r="G2745" s="0" t="s">
        <v>136</v>
      </c>
      <c r="H2745" s="0" t="s">
        <v>136</v>
      </c>
      <c r="I2745" s="0" t="s">
        <v>137</v>
      </c>
      <c r="J2745" s="0" t="s">
        <v>8204</v>
      </c>
      <c r="K2745" s="0" t="s">
        <v>8205</v>
      </c>
      <c r="L2745" s="0" t="s">
        <v>8206</v>
      </c>
      <c r="M2745" s="0" t="s">
        <v>1261</v>
      </c>
      <c r="N2745" s="0" t="s">
        <v>98</v>
      </c>
      <c r="O2745" s="0" t="s">
        <v>136</v>
      </c>
      <c r="P2745" s="0" t="s">
        <v>136</v>
      </c>
      <c r="Q2745" s="0" t="s">
        <v>137</v>
      </c>
      <c r="R2745" s="0" t="s">
        <v>8204</v>
      </c>
      <c r="S2745" s="0" t="s">
        <v>8205</v>
      </c>
      <c r="T2745" s="0" t="s">
        <v>3604</v>
      </c>
      <c r="U2745" s="0" t="s">
        <v>3605</v>
      </c>
      <c r="V2745" s="0" t="s">
        <v>3606</v>
      </c>
      <c r="W2745" s="0" t="s">
        <v>3607</v>
      </c>
      <c r="X2745" s="0" t="s">
        <v>3608</v>
      </c>
      <c r="Y2745" s="0" t="s">
        <v>3605</v>
      </c>
      <c r="Z2745" s="0" t="s">
        <v>8022</v>
      </c>
      <c r="AA2745" s="0" t="s">
        <v>3833</v>
      </c>
      <c r="AB2745" s="0" t="s">
        <v>8207</v>
      </c>
      <c r="AC2745" s="0" t="s">
        <v>61</v>
      </c>
      <c r="AD2745" s="0" t="s">
        <v>61</v>
      </c>
      <c r="AE2745" s="0" t="s">
        <v>61</v>
      </c>
      <c r="AF2745" s="0" t="s">
        <v>128</v>
      </c>
      <c r="AG2745" s="0" t="s">
        <v>128</v>
      </c>
      <c r="AH2745" s="0" t="s">
        <v>128</v>
      </c>
      <c r="AI2745" s="0" t="s">
        <v>128</v>
      </c>
      <c r="AJ2745" s="0" t="s">
        <v>128</v>
      </c>
      <c r="AK2745" s="0" t="s">
        <v>128</v>
      </c>
    </row>
    <row customHeight="1" ht="11.25">
      <c r="A2746" s="0" t="s">
        <v>22</v>
      </c>
      <c r="B2746" s="0" t="s">
        <v>48</v>
      </c>
      <c r="C2746" s="0" t="s">
        <v>50</v>
      </c>
      <c r="D2746" s="0" t="s">
        <v>22</v>
      </c>
      <c r="E2746" s="0" t="s">
        <v>8203</v>
      </c>
      <c r="F2746" s="0" t="s">
        <v>1306</v>
      </c>
      <c r="G2746" s="0" t="s">
        <v>99</v>
      </c>
      <c r="H2746" s="0" t="s">
        <v>99</v>
      </c>
      <c r="I2746" s="0" t="s">
        <v>100</v>
      </c>
      <c r="J2746" s="0" t="s">
        <v>8208</v>
      </c>
      <c r="K2746" s="0" t="s">
        <v>8209</v>
      </c>
      <c r="L2746" s="0" t="s">
        <v>8210</v>
      </c>
      <c r="M2746" s="0" t="s">
        <v>1261</v>
      </c>
      <c r="N2746" s="0" t="s">
        <v>98</v>
      </c>
      <c r="O2746" s="0" t="s">
        <v>99</v>
      </c>
      <c r="P2746" s="0" t="s">
        <v>99</v>
      </c>
      <c r="Q2746" s="0" t="s">
        <v>100</v>
      </c>
      <c r="R2746" s="0" t="s">
        <v>8208</v>
      </c>
      <c r="S2746" s="0" t="s">
        <v>8209</v>
      </c>
      <c r="T2746" s="0" t="s">
        <v>3604</v>
      </c>
      <c r="U2746" s="0" t="s">
        <v>3605</v>
      </c>
      <c r="V2746" s="0" t="s">
        <v>8211</v>
      </c>
      <c r="W2746" s="0" t="s">
        <v>3607</v>
      </c>
      <c r="X2746" s="0" t="s">
        <v>5194</v>
      </c>
      <c r="Y2746" s="0" t="s">
        <v>3605</v>
      </c>
      <c r="Z2746" s="0" t="s">
        <v>1261</v>
      </c>
      <c r="AA2746" s="0" t="s">
        <v>8212</v>
      </c>
      <c r="AB2746" s="0" t="s">
        <v>8213</v>
      </c>
      <c r="AC2746" s="0" t="s">
        <v>61</v>
      </c>
      <c r="AD2746" s="0" t="s">
        <v>19</v>
      </c>
      <c r="AE2746" s="0" t="s">
        <v>61</v>
      </c>
      <c r="AF2746" s="0" t="s">
        <v>135</v>
      </c>
      <c r="AG2746" s="0" t="s">
        <v>135</v>
      </c>
      <c r="AH2746" s="0" t="s">
        <v>22</v>
      </c>
      <c r="AI2746" s="0" t="s">
        <v>22</v>
      </c>
      <c r="AJ2746" s="0" t="s">
        <v>135</v>
      </c>
      <c r="AK2746" s="0" t="s">
        <v>135</v>
      </c>
    </row>
    <row customHeight="1" ht="11.25">
      <c r="A2747" s="0" t="s">
        <v>22</v>
      </c>
      <c r="B2747" s="0" t="s">
        <v>48</v>
      </c>
      <c r="C2747" s="0" t="s">
        <v>50</v>
      </c>
      <c r="D2747" s="0" t="s">
        <v>22</v>
      </c>
      <c r="E2747" s="0" t="s">
        <v>8203</v>
      </c>
      <c r="F2747" s="0" t="s">
        <v>1306</v>
      </c>
      <c r="G2747" s="0" t="s">
        <v>99</v>
      </c>
      <c r="H2747" s="0" t="s">
        <v>99</v>
      </c>
      <c r="I2747" s="0" t="s">
        <v>100</v>
      </c>
      <c r="J2747" s="0" t="s">
        <v>8208</v>
      </c>
      <c r="K2747" s="0" t="s">
        <v>8209</v>
      </c>
      <c r="L2747" s="0" t="s">
        <v>8210</v>
      </c>
      <c r="M2747" s="0" t="s">
        <v>1261</v>
      </c>
      <c r="N2747" s="0" t="s">
        <v>98</v>
      </c>
      <c r="O2747" s="0" t="s">
        <v>99</v>
      </c>
      <c r="P2747" s="0" t="s">
        <v>99</v>
      </c>
      <c r="Q2747" s="0" t="s">
        <v>100</v>
      </c>
      <c r="R2747" s="0" t="s">
        <v>8208</v>
      </c>
      <c r="S2747" s="0" t="s">
        <v>8209</v>
      </c>
      <c r="T2747" s="0" t="s">
        <v>3604</v>
      </c>
      <c r="U2747" s="0" t="s">
        <v>3605</v>
      </c>
      <c r="V2747" s="0" t="s">
        <v>8211</v>
      </c>
      <c r="W2747" s="0" t="s">
        <v>3607</v>
      </c>
      <c r="X2747" s="0" t="s">
        <v>5194</v>
      </c>
      <c r="Y2747" s="0" t="s">
        <v>3605</v>
      </c>
      <c r="Z2747" s="0" t="s">
        <v>1261</v>
      </c>
      <c r="AA2747" s="0" t="s">
        <v>8212</v>
      </c>
      <c r="AB2747" s="0" t="s">
        <v>8213</v>
      </c>
      <c r="AC2747" s="0" t="s">
        <v>61</v>
      </c>
      <c r="AD2747" s="0" t="s">
        <v>19</v>
      </c>
      <c r="AE2747" s="0" t="s">
        <v>61</v>
      </c>
      <c r="AF2747" s="0" t="s">
        <v>135</v>
      </c>
      <c r="AG2747" s="0" t="s">
        <v>135</v>
      </c>
      <c r="AH2747" s="0" t="s">
        <v>22</v>
      </c>
      <c r="AI2747" s="0" t="s">
        <v>22</v>
      </c>
      <c r="AJ2747" s="0" t="s">
        <v>135</v>
      </c>
      <c r="AK2747" s="0" t="s">
        <v>135</v>
      </c>
    </row>
    <row customHeight="1" ht="11.25">
      <c r="A2748" s="0" t="s">
        <v>22</v>
      </c>
      <c r="B2748" s="0" t="s">
        <v>48</v>
      </c>
      <c r="C2748" s="0" t="s">
        <v>50</v>
      </c>
      <c r="D2748" s="0" t="s">
        <v>22</v>
      </c>
      <c r="E2748" s="0" t="s">
        <v>8203</v>
      </c>
      <c r="F2748" s="0" t="s">
        <v>1306</v>
      </c>
      <c r="G2748" s="0" t="s">
        <v>172</v>
      </c>
      <c r="H2748" s="0" t="s">
        <v>172</v>
      </c>
      <c r="I2748" s="0" t="s">
        <v>173</v>
      </c>
      <c r="J2748" s="0" t="s">
        <v>8214</v>
      </c>
      <c r="K2748" s="0" t="s">
        <v>8215</v>
      </c>
      <c r="L2748" s="0" t="s">
        <v>8216</v>
      </c>
      <c r="M2748" s="0" t="s">
        <v>1261</v>
      </c>
      <c r="N2748" s="0" t="s">
        <v>98</v>
      </c>
      <c r="O2748" s="0" t="s">
        <v>172</v>
      </c>
      <c r="P2748" s="0" t="s">
        <v>172</v>
      </c>
      <c r="Q2748" s="0" t="s">
        <v>173</v>
      </c>
      <c r="R2748" s="0" t="s">
        <v>8214</v>
      </c>
      <c r="S2748" s="0" t="s">
        <v>8215</v>
      </c>
      <c r="T2748" s="0" t="s">
        <v>3604</v>
      </c>
      <c r="U2748" s="0" t="s">
        <v>3605</v>
      </c>
      <c r="V2748" s="0" t="s">
        <v>8217</v>
      </c>
      <c r="W2748" s="0" t="s">
        <v>3607</v>
      </c>
      <c r="X2748" s="0" t="s">
        <v>8218</v>
      </c>
      <c r="Y2748" s="0" t="s">
        <v>3605</v>
      </c>
      <c r="Z2748" s="0" t="s">
        <v>1261</v>
      </c>
      <c r="AA2748" s="0" t="s">
        <v>6251</v>
      </c>
      <c r="AB2748" s="0" t="s">
        <v>8219</v>
      </c>
      <c r="AC2748" s="0" t="s">
        <v>61</v>
      </c>
      <c r="AD2748" s="0" t="s">
        <v>19</v>
      </c>
      <c r="AE2748" s="0" t="s">
        <v>61</v>
      </c>
      <c r="AF2748" s="0" t="s">
        <v>6064</v>
      </c>
      <c r="AG2748" s="0" t="s">
        <v>2243</v>
      </c>
      <c r="AH2748" s="0" t="s">
        <v>22</v>
      </c>
      <c r="AI2748" s="0" t="s">
        <v>22</v>
      </c>
      <c r="AJ2748" s="0" t="s">
        <v>2243</v>
      </c>
      <c r="AK2748" s="0" t="s">
        <v>2243</v>
      </c>
    </row>
    <row customHeight="1" ht="11.25">
      <c r="A2749" s="0" t="s">
        <v>22</v>
      </c>
      <c r="B2749" s="0" t="s">
        <v>48</v>
      </c>
      <c r="C2749" s="0" t="s">
        <v>50</v>
      </c>
      <c r="D2749" s="0" t="s">
        <v>22</v>
      </c>
      <c r="E2749" s="0" t="s">
        <v>8203</v>
      </c>
      <c r="F2749" s="0" t="s">
        <v>1306</v>
      </c>
      <c r="G2749" s="0" t="s">
        <v>172</v>
      </c>
      <c r="H2749" s="0" t="s">
        <v>172</v>
      </c>
      <c r="I2749" s="0" t="s">
        <v>173</v>
      </c>
      <c r="J2749" s="0" t="s">
        <v>8214</v>
      </c>
      <c r="K2749" s="0" t="s">
        <v>8215</v>
      </c>
      <c r="L2749" s="0" t="s">
        <v>8216</v>
      </c>
      <c r="M2749" s="0" t="s">
        <v>1261</v>
      </c>
      <c r="N2749" s="0" t="s">
        <v>98</v>
      </c>
      <c r="O2749" s="0" t="s">
        <v>172</v>
      </c>
      <c r="P2749" s="0" t="s">
        <v>172</v>
      </c>
      <c r="Q2749" s="0" t="s">
        <v>173</v>
      </c>
      <c r="R2749" s="0" t="s">
        <v>8214</v>
      </c>
      <c r="S2749" s="0" t="s">
        <v>8215</v>
      </c>
      <c r="T2749" s="0" t="s">
        <v>3604</v>
      </c>
      <c r="U2749" s="0" t="s">
        <v>3605</v>
      </c>
      <c r="V2749" s="0" t="s">
        <v>8217</v>
      </c>
      <c r="W2749" s="0" t="s">
        <v>3607</v>
      </c>
      <c r="X2749" s="0" t="s">
        <v>8218</v>
      </c>
      <c r="Y2749" s="0" t="s">
        <v>3605</v>
      </c>
      <c r="Z2749" s="0" t="s">
        <v>1261</v>
      </c>
      <c r="AA2749" s="0" t="s">
        <v>6251</v>
      </c>
      <c r="AB2749" s="0" t="s">
        <v>8219</v>
      </c>
      <c r="AC2749" s="0" t="s">
        <v>61</v>
      </c>
      <c r="AD2749" s="0" t="s">
        <v>19</v>
      </c>
      <c r="AE2749" s="0" t="s">
        <v>61</v>
      </c>
      <c r="AF2749" s="0" t="s">
        <v>6064</v>
      </c>
      <c r="AG2749" s="0" t="s">
        <v>2243</v>
      </c>
      <c r="AH2749" s="0" t="s">
        <v>22</v>
      </c>
      <c r="AI2749" s="0" t="s">
        <v>22</v>
      </c>
      <c r="AJ2749" s="0" t="s">
        <v>2243</v>
      </c>
      <c r="AK2749" s="0" t="s">
        <v>2243</v>
      </c>
    </row>
    <row customHeight="1" ht="11.25">
      <c r="A2750" s="0" t="s">
        <v>22</v>
      </c>
      <c r="B2750" s="0" t="s">
        <v>48</v>
      </c>
      <c r="C2750" s="0" t="s">
        <v>50</v>
      </c>
      <c r="D2750" s="0" t="s">
        <v>22</v>
      </c>
      <c r="E2750" s="0" t="s">
        <v>8203</v>
      </c>
      <c r="F2750" s="0" t="s">
        <v>1306</v>
      </c>
      <c r="G2750" s="0" t="s">
        <v>172</v>
      </c>
      <c r="H2750" s="0" t="s">
        <v>172</v>
      </c>
      <c r="I2750" s="0" t="s">
        <v>173</v>
      </c>
      <c r="J2750" s="0" t="s">
        <v>8220</v>
      </c>
      <c r="K2750" s="0" t="s">
        <v>8221</v>
      </c>
      <c r="L2750" s="0" t="s">
        <v>8222</v>
      </c>
      <c r="M2750" s="0" t="s">
        <v>1261</v>
      </c>
      <c r="N2750" s="0" t="s">
        <v>98</v>
      </c>
      <c r="O2750" s="0" t="s">
        <v>172</v>
      </c>
      <c r="P2750" s="0" t="s">
        <v>172</v>
      </c>
      <c r="Q2750" s="0" t="s">
        <v>173</v>
      </c>
      <c r="R2750" s="0" t="s">
        <v>8220</v>
      </c>
      <c r="S2750" s="0" t="s">
        <v>8221</v>
      </c>
      <c r="T2750" s="0" t="s">
        <v>3604</v>
      </c>
      <c r="U2750" s="0" t="s">
        <v>3605</v>
      </c>
      <c r="V2750" s="0" t="s">
        <v>3606</v>
      </c>
      <c r="W2750" s="0" t="s">
        <v>3607</v>
      </c>
      <c r="X2750" s="0" t="s">
        <v>3608</v>
      </c>
      <c r="Y2750" s="0" t="s">
        <v>3605</v>
      </c>
      <c r="Z2750" s="0" t="s">
        <v>8223</v>
      </c>
      <c r="AA2750" s="0" t="s">
        <v>6538</v>
      </c>
      <c r="AB2750" s="0" t="s">
        <v>8224</v>
      </c>
      <c r="AC2750" s="0" t="s">
        <v>61</v>
      </c>
      <c r="AD2750" s="0" t="s">
        <v>19</v>
      </c>
      <c r="AE2750" s="0" t="s">
        <v>61</v>
      </c>
      <c r="AF2750" s="0" t="s">
        <v>118</v>
      </c>
      <c r="AG2750" s="0" t="s">
        <v>118</v>
      </c>
      <c r="AH2750" s="0" t="s">
        <v>22</v>
      </c>
      <c r="AI2750" s="0" t="s">
        <v>22</v>
      </c>
      <c r="AJ2750" s="0" t="s">
        <v>118</v>
      </c>
      <c r="AK2750" s="0" t="s">
        <v>118</v>
      </c>
    </row>
    <row customHeight="1" ht="11.25">
      <c r="A2751" s="0" t="s">
        <v>22</v>
      </c>
      <c r="B2751" s="0" t="s">
        <v>48</v>
      </c>
      <c r="C2751" s="0" t="s">
        <v>50</v>
      </c>
      <c r="D2751" s="0" t="s">
        <v>22</v>
      </c>
      <c r="E2751" s="0" t="s">
        <v>8203</v>
      </c>
      <c r="F2751" s="0" t="s">
        <v>1306</v>
      </c>
      <c r="G2751" s="0" t="s">
        <v>172</v>
      </c>
      <c r="H2751" s="0" t="s">
        <v>172</v>
      </c>
      <c r="I2751" s="0" t="s">
        <v>173</v>
      </c>
      <c r="J2751" s="0" t="s">
        <v>8220</v>
      </c>
      <c r="K2751" s="0" t="s">
        <v>8221</v>
      </c>
      <c r="L2751" s="0" t="s">
        <v>8222</v>
      </c>
      <c r="M2751" s="0" t="s">
        <v>1261</v>
      </c>
      <c r="N2751" s="0" t="s">
        <v>98</v>
      </c>
      <c r="O2751" s="0" t="s">
        <v>172</v>
      </c>
      <c r="P2751" s="0" t="s">
        <v>172</v>
      </c>
      <c r="Q2751" s="0" t="s">
        <v>173</v>
      </c>
      <c r="R2751" s="0" t="s">
        <v>8220</v>
      </c>
      <c r="S2751" s="0" t="s">
        <v>8221</v>
      </c>
      <c r="T2751" s="0" t="s">
        <v>3604</v>
      </c>
      <c r="U2751" s="0" t="s">
        <v>3605</v>
      </c>
      <c r="V2751" s="0" t="s">
        <v>3606</v>
      </c>
      <c r="W2751" s="0" t="s">
        <v>3607</v>
      </c>
      <c r="X2751" s="0" t="s">
        <v>3608</v>
      </c>
      <c r="Y2751" s="0" t="s">
        <v>3605</v>
      </c>
      <c r="Z2751" s="0" t="s">
        <v>8223</v>
      </c>
      <c r="AA2751" s="0" t="s">
        <v>6538</v>
      </c>
      <c r="AB2751" s="0" t="s">
        <v>8224</v>
      </c>
      <c r="AC2751" s="0" t="s">
        <v>61</v>
      </c>
      <c r="AD2751" s="0" t="s">
        <v>19</v>
      </c>
      <c r="AE2751" s="0" t="s">
        <v>61</v>
      </c>
      <c r="AF2751" s="0" t="s">
        <v>118</v>
      </c>
      <c r="AG2751" s="0" t="s">
        <v>118</v>
      </c>
      <c r="AH2751" s="0" t="s">
        <v>22</v>
      </c>
      <c r="AI2751" s="0" t="s">
        <v>22</v>
      </c>
      <c r="AJ2751" s="0" t="s">
        <v>118</v>
      </c>
      <c r="AK2751" s="0" t="s">
        <v>118</v>
      </c>
    </row>
    <row customHeight="1" ht="11.25">
      <c r="A2752" s="0" t="s">
        <v>22</v>
      </c>
      <c r="B2752" s="0" t="s">
        <v>48</v>
      </c>
      <c r="C2752" s="0" t="s">
        <v>50</v>
      </c>
      <c r="D2752" s="0" t="s">
        <v>22</v>
      </c>
      <c r="E2752" s="0" t="s">
        <v>8225</v>
      </c>
      <c r="F2752" s="0" t="s">
        <v>1269</v>
      </c>
      <c r="G2752" s="0" t="s">
        <v>1581</v>
      </c>
      <c r="H2752" s="0" t="s">
        <v>1581</v>
      </c>
      <c r="I2752" s="0" t="s">
        <v>1582</v>
      </c>
      <c r="J2752" s="0" t="s">
        <v>6561</v>
      </c>
      <c r="K2752" s="0" t="s">
        <v>6562</v>
      </c>
      <c r="L2752" s="0" t="s">
        <v>8226</v>
      </c>
      <c r="M2752" s="0" t="s">
        <v>6564</v>
      </c>
      <c r="N2752" s="0" t="s">
        <v>98</v>
      </c>
      <c r="O2752" s="0" t="s">
        <v>1581</v>
      </c>
      <c r="P2752" s="0" t="s">
        <v>1581</v>
      </c>
      <c r="Q2752" s="0" t="s">
        <v>1582</v>
      </c>
      <c r="R2752" s="0" t="s">
        <v>6561</v>
      </c>
      <c r="S2752" s="0" t="s">
        <v>6562</v>
      </c>
      <c r="T2752" s="0" t="s">
        <v>3604</v>
      </c>
      <c r="U2752" s="0" t="s">
        <v>3605</v>
      </c>
      <c r="V2752" s="0" t="s">
        <v>3606</v>
      </c>
      <c r="W2752" s="0" t="s">
        <v>3607</v>
      </c>
      <c r="X2752" s="0" t="s">
        <v>3608</v>
      </c>
      <c r="Y2752" s="0" t="s">
        <v>3605</v>
      </c>
      <c r="Z2752" s="0" t="s">
        <v>7425</v>
      </c>
      <c r="AA2752" s="0" t="s">
        <v>3839</v>
      </c>
      <c r="AB2752" s="0" t="s">
        <v>8227</v>
      </c>
      <c r="AC2752" s="0" t="s">
        <v>61</v>
      </c>
      <c r="AD2752" s="0" t="s">
        <v>19</v>
      </c>
      <c r="AE2752" s="0" t="s">
        <v>19</v>
      </c>
      <c r="AF2752" s="0" t="s">
        <v>5763</v>
      </c>
      <c r="AG2752" s="0" t="s">
        <v>5763</v>
      </c>
      <c r="AH2752" s="0" t="s">
        <v>22</v>
      </c>
      <c r="AI2752" s="0" t="s">
        <v>22</v>
      </c>
      <c r="AJ2752" s="0" t="s">
        <v>22</v>
      </c>
      <c r="AK2752" s="0" t="s">
        <v>22</v>
      </c>
    </row>
    <row customHeight="1" ht="11.25">
      <c r="A2753" s="0" t="s">
        <v>22</v>
      </c>
      <c r="B2753" s="0" t="s">
        <v>48</v>
      </c>
      <c r="C2753" s="0" t="s">
        <v>50</v>
      </c>
      <c r="D2753" s="0" t="s">
        <v>22</v>
      </c>
      <c r="E2753" s="0" t="s">
        <v>8225</v>
      </c>
      <c r="F2753" s="0" t="s">
        <v>1269</v>
      </c>
      <c r="G2753" s="0" t="s">
        <v>110</v>
      </c>
      <c r="H2753" s="0" t="s">
        <v>110</v>
      </c>
      <c r="I2753" s="0" t="s">
        <v>111</v>
      </c>
      <c r="J2753" s="0" t="s">
        <v>5371</v>
      </c>
      <c r="K2753" s="0" t="s">
        <v>5378</v>
      </c>
      <c r="L2753" s="0" t="s">
        <v>8226</v>
      </c>
      <c r="M2753" s="0" t="s">
        <v>6564</v>
      </c>
      <c r="N2753" s="0" t="s">
        <v>98</v>
      </c>
      <c r="O2753" s="0" t="s">
        <v>110</v>
      </c>
      <c r="P2753" s="0" t="s">
        <v>110</v>
      </c>
      <c r="Q2753" s="0" t="s">
        <v>111</v>
      </c>
      <c r="R2753" s="0" t="s">
        <v>5371</v>
      </c>
      <c r="S2753" s="0" t="s">
        <v>5378</v>
      </c>
      <c r="T2753" s="0" t="s">
        <v>3604</v>
      </c>
      <c r="U2753" s="0" t="s">
        <v>3605</v>
      </c>
      <c r="V2753" s="0" t="s">
        <v>3606</v>
      </c>
      <c r="W2753" s="0" t="s">
        <v>3607</v>
      </c>
      <c r="X2753" s="0" t="s">
        <v>3608</v>
      </c>
      <c r="Y2753" s="0" t="s">
        <v>3605</v>
      </c>
      <c r="Z2753" s="0" t="s">
        <v>7425</v>
      </c>
      <c r="AA2753" s="0" t="s">
        <v>3839</v>
      </c>
      <c r="AB2753" s="0" t="s">
        <v>8227</v>
      </c>
      <c r="AC2753" s="0" t="s">
        <v>61</v>
      </c>
      <c r="AD2753" s="0" t="s">
        <v>19</v>
      </c>
      <c r="AE2753" s="0" t="s">
        <v>19</v>
      </c>
      <c r="AF2753" s="0" t="s">
        <v>5763</v>
      </c>
      <c r="AG2753" s="0" t="s">
        <v>5763</v>
      </c>
      <c r="AH2753" s="0" t="s">
        <v>22</v>
      </c>
      <c r="AI2753" s="0" t="s">
        <v>22</v>
      </c>
      <c r="AJ2753" s="0" t="s">
        <v>22</v>
      </c>
      <c r="AK2753" s="0" t="s">
        <v>22</v>
      </c>
    </row>
    <row customHeight="1" ht="11.25">
      <c r="A2754" s="0" t="s">
        <v>22</v>
      </c>
      <c r="B2754" s="0" t="s">
        <v>48</v>
      </c>
      <c r="C2754" s="0" t="s">
        <v>50</v>
      </c>
      <c r="D2754" s="0" t="s">
        <v>22</v>
      </c>
      <c r="E2754" s="0" t="s">
        <v>8228</v>
      </c>
      <c r="F2754" s="0" t="s">
        <v>1269</v>
      </c>
      <c r="G2754" s="0" t="s">
        <v>148</v>
      </c>
      <c r="H2754" s="0" t="s">
        <v>148</v>
      </c>
      <c r="I2754" s="0" t="s">
        <v>149</v>
      </c>
      <c r="J2754" s="0" t="s">
        <v>1356</v>
      </c>
      <c r="K2754" s="0" t="s">
        <v>1357</v>
      </c>
      <c r="L2754" s="0" t="s">
        <v>1358</v>
      </c>
      <c r="M2754" s="0" t="s">
        <v>1261</v>
      </c>
      <c r="N2754" s="0" t="s">
        <v>98</v>
      </c>
      <c r="O2754" s="0" t="s">
        <v>148</v>
      </c>
      <c r="P2754" s="0" t="s">
        <v>148</v>
      </c>
      <c r="Q2754" s="0" t="s">
        <v>149</v>
      </c>
      <c r="R2754" s="0" t="s">
        <v>1356</v>
      </c>
      <c r="S2754" s="0" t="s">
        <v>1357</v>
      </c>
      <c r="T2754" s="0" t="s">
        <v>3604</v>
      </c>
      <c r="U2754" s="0" t="s">
        <v>3605</v>
      </c>
      <c r="V2754" s="0" t="s">
        <v>3606</v>
      </c>
      <c r="W2754" s="0" t="s">
        <v>3607</v>
      </c>
      <c r="X2754" s="0" t="s">
        <v>3608</v>
      </c>
      <c r="Y2754" s="0" t="s">
        <v>3605</v>
      </c>
      <c r="Z2754" s="0" t="s">
        <v>8229</v>
      </c>
      <c r="AA2754" s="0" t="s">
        <v>3839</v>
      </c>
      <c r="AB2754" s="0" t="s">
        <v>8230</v>
      </c>
      <c r="AC2754" s="0" t="s">
        <v>61</v>
      </c>
      <c r="AD2754" s="0" t="s">
        <v>19</v>
      </c>
      <c r="AE2754" s="0" t="s">
        <v>19</v>
      </c>
      <c r="AF2754" s="0" t="s">
        <v>2221</v>
      </c>
      <c r="AG2754" s="0" t="s">
        <v>2221</v>
      </c>
      <c r="AH2754" s="0" t="s">
        <v>22</v>
      </c>
      <c r="AI2754" s="0" t="s">
        <v>22</v>
      </c>
      <c r="AJ2754" s="0" t="s">
        <v>22</v>
      </c>
      <c r="AK2754" s="0" t="s">
        <v>22</v>
      </c>
    </row>
    <row customHeight="1" ht="11.25">
      <c r="A2755" s="0" t="s">
        <v>22</v>
      </c>
      <c r="B2755" s="0" t="s">
        <v>48</v>
      </c>
      <c r="C2755" s="0" t="s">
        <v>50</v>
      </c>
      <c r="D2755" s="0" t="s">
        <v>22</v>
      </c>
      <c r="E2755" s="0" t="s">
        <v>8228</v>
      </c>
      <c r="F2755" s="0" t="s">
        <v>1269</v>
      </c>
      <c r="G2755" s="0" t="s">
        <v>148</v>
      </c>
      <c r="H2755" s="0" t="s">
        <v>148</v>
      </c>
      <c r="I2755" s="0" t="s">
        <v>149</v>
      </c>
      <c r="J2755" s="0" t="s">
        <v>1356</v>
      </c>
      <c r="K2755" s="0" t="s">
        <v>1357</v>
      </c>
      <c r="L2755" s="0" t="s">
        <v>1358</v>
      </c>
      <c r="M2755" s="0" t="s">
        <v>1261</v>
      </c>
      <c r="N2755" s="0" t="s">
        <v>98</v>
      </c>
      <c r="O2755" s="0" t="s">
        <v>148</v>
      </c>
      <c r="P2755" s="0" t="s">
        <v>148</v>
      </c>
      <c r="Q2755" s="0" t="s">
        <v>149</v>
      </c>
      <c r="R2755" s="0" t="s">
        <v>1356</v>
      </c>
      <c r="S2755" s="0" t="s">
        <v>1357</v>
      </c>
      <c r="T2755" s="0" t="s">
        <v>3604</v>
      </c>
      <c r="U2755" s="0" t="s">
        <v>3605</v>
      </c>
      <c r="V2755" s="0" t="s">
        <v>3606</v>
      </c>
      <c r="W2755" s="0" t="s">
        <v>3607</v>
      </c>
      <c r="X2755" s="0" t="s">
        <v>3608</v>
      </c>
      <c r="Y2755" s="0" t="s">
        <v>3605</v>
      </c>
      <c r="Z2755" s="0" t="s">
        <v>8229</v>
      </c>
      <c r="AA2755" s="0" t="s">
        <v>3839</v>
      </c>
      <c r="AB2755" s="0" t="s">
        <v>8230</v>
      </c>
      <c r="AC2755" s="0" t="s">
        <v>61</v>
      </c>
      <c r="AD2755" s="0" t="s">
        <v>19</v>
      </c>
      <c r="AE2755" s="0" t="s">
        <v>19</v>
      </c>
      <c r="AF2755" s="0" t="s">
        <v>2221</v>
      </c>
      <c r="AG2755" s="0" t="s">
        <v>2221</v>
      </c>
      <c r="AH2755" s="0" t="s">
        <v>22</v>
      </c>
      <c r="AI2755" s="0" t="s">
        <v>22</v>
      </c>
      <c r="AJ2755" s="0" t="s">
        <v>22</v>
      </c>
      <c r="AK2755" s="0" t="s">
        <v>22</v>
      </c>
    </row>
    <row customHeight="1" ht="11.25">
      <c r="A2756" s="0" t="s">
        <v>22</v>
      </c>
      <c r="B2756" s="0" t="s">
        <v>48</v>
      </c>
      <c r="C2756" s="0" t="s">
        <v>50</v>
      </c>
      <c r="D2756" s="0" t="s">
        <v>22</v>
      </c>
      <c r="E2756" s="0" t="s">
        <v>1471</v>
      </c>
      <c r="F2756" s="0" t="s">
        <v>1306</v>
      </c>
      <c r="G2756" s="0" t="s">
        <v>1472</v>
      </c>
      <c r="H2756" s="0" t="s">
        <v>1472</v>
      </c>
      <c r="I2756" s="0" t="s">
        <v>1473</v>
      </c>
      <c r="J2756" s="0" t="s">
        <v>1474</v>
      </c>
      <c r="K2756" s="0" t="s">
        <v>1475</v>
      </c>
      <c r="L2756" s="0" t="s">
        <v>1474</v>
      </c>
      <c r="M2756" s="0" t="s">
        <v>1474</v>
      </c>
      <c r="N2756" s="0" t="s">
        <v>98</v>
      </c>
      <c r="O2756" s="0" t="s">
        <v>1472</v>
      </c>
      <c r="P2756" s="0" t="s">
        <v>1472</v>
      </c>
      <c r="Q2756" s="0" t="s">
        <v>1473</v>
      </c>
      <c r="R2756" s="0" t="s">
        <v>1474</v>
      </c>
      <c r="S2756" s="0" t="s">
        <v>1475</v>
      </c>
      <c r="T2756" s="0" t="s">
        <v>3604</v>
      </c>
      <c r="U2756" s="0" t="s">
        <v>3605</v>
      </c>
      <c r="V2756" s="0" t="s">
        <v>4382</v>
      </c>
      <c r="W2756" s="0" t="s">
        <v>3607</v>
      </c>
      <c r="X2756" s="0" t="s">
        <v>3608</v>
      </c>
      <c r="Y2756" s="0" t="s">
        <v>3605</v>
      </c>
      <c r="Z2756" s="0" t="s">
        <v>8231</v>
      </c>
      <c r="AA2756" s="0" t="s">
        <v>3628</v>
      </c>
      <c r="AB2756" s="0" t="s">
        <v>8232</v>
      </c>
      <c r="AC2756" s="0" t="s">
        <v>61</v>
      </c>
      <c r="AD2756" s="0" t="s">
        <v>19</v>
      </c>
      <c r="AE2756" s="0" t="s">
        <v>61</v>
      </c>
      <c r="AF2756" s="0" t="s">
        <v>8233</v>
      </c>
      <c r="AG2756" s="0" t="s">
        <v>8234</v>
      </c>
      <c r="AH2756" s="0" t="s">
        <v>22</v>
      </c>
      <c r="AI2756" s="0" t="s">
        <v>22</v>
      </c>
      <c r="AJ2756" s="0" t="s">
        <v>8233</v>
      </c>
      <c r="AK2756" s="0" t="s">
        <v>8234</v>
      </c>
    </row>
    <row customHeight="1" ht="11.25">
      <c r="A2757" s="0" t="s">
        <v>22</v>
      </c>
      <c r="B2757" s="0" t="s">
        <v>48</v>
      </c>
      <c r="C2757" s="0" t="s">
        <v>50</v>
      </c>
      <c r="D2757" s="0" t="s">
        <v>22</v>
      </c>
      <c r="E2757" s="0" t="s">
        <v>1471</v>
      </c>
      <c r="F2757" s="0" t="s">
        <v>1306</v>
      </c>
      <c r="G2757" s="0" t="s">
        <v>1472</v>
      </c>
      <c r="H2757" s="0" t="s">
        <v>1472</v>
      </c>
      <c r="I2757" s="0" t="s">
        <v>1473</v>
      </c>
      <c r="J2757" s="0" t="s">
        <v>8235</v>
      </c>
      <c r="K2757" s="0" t="s">
        <v>8236</v>
      </c>
      <c r="L2757" s="0" t="s">
        <v>8235</v>
      </c>
      <c r="M2757" s="0" t="s">
        <v>8235</v>
      </c>
      <c r="N2757" s="0" t="s">
        <v>98</v>
      </c>
      <c r="O2757" s="0" t="s">
        <v>1472</v>
      </c>
      <c r="P2757" s="0" t="s">
        <v>1472</v>
      </c>
      <c r="Q2757" s="0" t="s">
        <v>1473</v>
      </c>
      <c r="R2757" s="0" t="s">
        <v>8235</v>
      </c>
      <c r="S2757" s="0" t="s">
        <v>8236</v>
      </c>
      <c r="T2757" s="0" t="s">
        <v>3604</v>
      </c>
      <c r="U2757" s="0" t="s">
        <v>3605</v>
      </c>
      <c r="V2757" s="0" t="s">
        <v>4382</v>
      </c>
      <c r="W2757" s="0" t="s">
        <v>3607</v>
      </c>
      <c r="X2757" s="0" t="s">
        <v>3608</v>
      </c>
      <c r="Y2757" s="0" t="s">
        <v>3605</v>
      </c>
      <c r="Z2757" s="0" t="s">
        <v>8237</v>
      </c>
      <c r="AA2757" s="0" t="s">
        <v>3777</v>
      </c>
      <c r="AB2757" s="0" t="s">
        <v>8238</v>
      </c>
      <c r="AC2757" s="0" t="s">
        <v>61</v>
      </c>
      <c r="AD2757" s="0" t="s">
        <v>19</v>
      </c>
      <c r="AE2757" s="0" t="s">
        <v>61</v>
      </c>
      <c r="AF2757" s="0" t="s">
        <v>6927</v>
      </c>
      <c r="AG2757" s="0" t="s">
        <v>165</v>
      </c>
      <c r="AH2757" s="0" t="s">
        <v>22</v>
      </c>
      <c r="AI2757" s="0" t="s">
        <v>22</v>
      </c>
      <c r="AJ2757" s="0" t="s">
        <v>6927</v>
      </c>
      <c r="AK2757" s="0" t="s">
        <v>165</v>
      </c>
    </row>
    <row customHeight="1" ht="11.25">
      <c r="A2758" s="0" t="s">
        <v>22</v>
      </c>
      <c r="B2758" s="0" t="s">
        <v>48</v>
      </c>
      <c r="C2758" s="0" t="s">
        <v>50</v>
      </c>
      <c r="D2758" s="0" t="s">
        <v>22</v>
      </c>
      <c r="E2758" s="0" t="s">
        <v>1471</v>
      </c>
      <c r="F2758" s="0" t="s">
        <v>1306</v>
      </c>
      <c r="G2758" s="0" t="s">
        <v>169</v>
      </c>
      <c r="H2758" s="0" t="s">
        <v>169</v>
      </c>
      <c r="I2758" s="0" t="s">
        <v>170</v>
      </c>
      <c r="J2758" s="0" t="s">
        <v>1474</v>
      </c>
      <c r="K2758" s="0" t="s">
        <v>8239</v>
      </c>
      <c r="L2758" s="0" t="s">
        <v>1474</v>
      </c>
      <c r="M2758" s="0" t="s">
        <v>1474</v>
      </c>
      <c r="N2758" s="0" t="s">
        <v>98</v>
      </c>
      <c r="O2758" s="0" t="s">
        <v>169</v>
      </c>
      <c r="P2758" s="0" t="s">
        <v>169</v>
      </c>
      <c r="Q2758" s="0" t="s">
        <v>170</v>
      </c>
      <c r="R2758" s="0" t="s">
        <v>1474</v>
      </c>
      <c r="S2758" s="0" t="s">
        <v>8239</v>
      </c>
      <c r="T2758" s="0" t="s">
        <v>3604</v>
      </c>
      <c r="U2758" s="0" t="s">
        <v>3605</v>
      </c>
      <c r="V2758" s="0" t="s">
        <v>4382</v>
      </c>
      <c r="W2758" s="0" t="s">
        <v>3607</v>
      </c>
      <c r="X2758" s="0" t="s">
        <v>3608</v>
      </c>
      <c r="Y2758" s="0" t="s">
        <v>3605</v>
      </c>
      <c r="Z2758" s="0" t="s">
        <v>8231</v>
      </c>
      <c r="AA2758" s="0" t="s">
        <v>3628</v>
      </c>
      <c r="AB2758" s="0" t="s">
        <v>8232</v>
      </c>
      <c r="AC2758" s="0" t="s">
        <v>61</v>
      </c>
      <c r="AD2758" s="0" t="s">
        <v>19</v>
      </c>
      <c r="AE2758" s="0" t="s">
        <v>61</v>
      </c>
      <c r="AF2758" s="0" t="s">
        <v>8233</v>
      </c>
      <c r="AG2758" s="0" t="s">
        <v>8234</v>
      </c>
      <c r="AH2758" s="0" t="s">
        <v>22</v>
      </c>
      <c r="AI2758" s="0" t="s">
        <v>22</v>
      </c>
      <c r="AJ2758" s="0" t="s">
        <v>8233</v>
      </c>
      <c r="AK2758" s="0" t="s">
        <v>8234</v>
      </c>
    </row>
    <row customHeight="1" ht="11.25">
      <c r="A2759" s="0" t="s">
        <v>22</v>
      </c>
      <c r="B2759" s="0" t="s">
        <v>48</v>
      </c>
      <c r="C2759" s="0" t="s">
        <v>50</v>
      </c>
      <c r="D2759" s="0" t="s">
        <v>22</v>
      </c>
      <c r="E2759" s="0" t="s">
        <v>1471</v>
      </c>
      <c r="F2759" s="0" t="s">
        <v>1306</v>
      </c>
      <c r="G2759" s="0" t="s">
        <v>169</v>
      </c>
      <c r="H2759" s="0" t="s">
        <v>169</v>
      </c>
      <c r="I2759" s="0" t="s">
        <v>170</v>
      </c>
      <c r="J2759" s="0" t="s">
        <v>8235</v>
      </c>
      <c r="K2759" s="0" t="s">
        <v>8240</v>
      </c>
      <c r="L2759" s="0" t="s">
        <v>8235</v>
      </c>
      <c r="M2759" s="0" t="s">
        <v>8235</v>
      </c>
      <c r="N2759" s="0" t="s">
        <v>98</v>
      </c>
      <c r="O2759" s="0" t="s">
        <v>169</v>
      </c>
      <c r="P2759" s="0" t="s">
        <v>169</v>
      </c>
      <c r="Q2759" s="0" t="s">
        <v>170</v>
      </c>
      <c r="R2759" s="0" t="s">
        <v>8235</v>
      </c>
      <c r="S2759" s="0" t="s">
        <v>8240</v>
      </c>
      <c r="T2759" s="0" t="s">
        <v>3604</v>
      </c>
      <c r="U2759" s="0" t="s">
        <v>3605</v>
      </c>
      <c r="V2759" s="0" t="s">
        <v>4382</v>
      </c>
      <c r="W2759" s="0" t="s">
        <v>3607</v>
      </c>
      <c r="X2759" s="0" t="s">
        <v>3608</v>
      </c>
      <c r="Y2759" s="0" t="s">
        <v>3605</v>
      </c>
      <c r="Z2759" s="0" t="s">
        <v>8237</v>
      </c>
      <c r="AA2759" s="0" t="s">
        <v>3777</v>
      </c>
      <c r="AB2759" s="0" t="s">
        <v>8238</v>
      </c>
      <c r="AC2759" s="0" t="s">
        <v>61</v>
      </c>
      <c r="AD2759" s="0" t="s">
        <v>19</v>
      </c>
      <c r="AE2759" s="0" t="s">
        <v>61</v>
      </c>
      <c r="AF2759" s="0" t="s">
        <v>6927</v>
      </c>
      <c r="AG2759" s="0" t="s">
        <v>165</v>
      </c>
      <c r="AH2759" s="0" t="s">
        <v>22</v>
      </c>
      <c r="AI2759" s="0" t="s">
        <v>22</v>
      </c>
      <c r="AJ2759" s="0" t="s">
        <v>6927</v>
      </c>
      <c r="AK2759" s="0" t="s">
        <v>165</v>
      </c>
    </row>
    <row customHeight="1" ht="11.25">
      <c r="A2760" s="0" t="s">
        <v>22</v>
      </c>
      <c r="B2760" s="0" t="s">
        <v>48</v>
      </c>
      <c r="C2760" s="0" t="s">
        <v>50</v>
      </c>
      <c r="D2760" s="0" t="s">
        <v>22</v>
      </c>
      <c r="E2760" s="0" t="s">
        <v>8241</v>
      </c>
      <c r="F2760" s="0" t="s">
        <v>1269</v>
      </c>
      <c r="G2760" s="0" t="s">
        <v>178</v>
      </c>
      <c r="H2760" s="0" t="s">
        <v>178</v>
      </c>
      <c r="I2760" s="0" t="s">
        <v>179</v>
      </c>
      <c r="J2760" s="0" t="s">
        <v>4885</v>
      </c>
      <c r="K2760" s="0" t="s">
        <v>4886</v>
      </c>
      <c r="L2760" s="0" t="s">
        <v>4720</v>
      </c>
      <c r="M2760" s="0" t="s">
        <v>2238</v>
      </c>
      <c r="N2760" s="0" t="s">
        <v>98</v>
      </c>
      <c r="O2760" s="0" t="s">
        <v>178</v>
      </c>
      <c r="P2760" s="0" t="s">
        <v>178</v>
      </c>
      <c r="Q2760" s="0" t="s">
        <v>179</v>
      </c>
      <c r="R2760" s="0" t="s">
        <v>4885</v>
      </c>
      <c r="S2760" s="0" t="s">
        <v>4886</v>
      </c>
      <c r="T2760" s="0" t="s">
        <v>3604</v>
      </c>
      <c r="U2760" s="0" t="s">
        <v>3605</v>
      </c>
      <c r="V2760" s="0" t="s">
        <v>3606</v>
      </c>
      <c r="W2760" s="0" t="s">
        <v>3607</v>
      </c>
      <c r="X2760" s="0" t="s">
        <v>4129</v>
      </c>
      <c r="Y2760" s="0" t="s">
        <v>3605</v>
      </c>
      <c r="Z2760" s="0" t="s">
        <v>19</v>
      </c>
      <c r="AA2760" s="0" t="s">
        <v>8242</v>
      </c>
      <c r="AB2760" s="0" t="s">
        <v>6797</v>
      </c>
      <c r="AC2760" s="0" t="s">
        <v>61</v>
      </c>
      <c r="AD2760" s="0" t="s">
        <v>19</v>
      </c>
      <c r="AE2760" s="0" t="s">
        <v>19</v>
      </c>
      <c r="AF2760" s="0" t="s">
        <v>8243</v>
      </c>
      <c r="AG2760" s="0" t="s">
        <v>8244</v>
      </c>
      <c r="AH2760" s="0" t="s">
        <v>22</v>
      </c>
      <c r="AI2760" s="0" t="s">
        <v>22</v>
      </c>
      <c r="AJ2760" s="0" t="s">
        <v>22</v>
      </c>
      <c r="AK2760" s="0" t="s">
        <v>22</v>
      </c>
    </row>
    <row customHeight="1" ht="11.25">
      <c r="A2761" s="0" t="s">
        <v>22</v>
      </c>
      <c r="B2761" s="0" t="s">
        <v>48</v>
      </c>
      <c r="C2761" s="0" t="s">
        <v>50</v>
      </c>
      <c r="D2761" s="0" t="s">
        <v>22</v>
      </c>
      <c r="E2761" s="0" t="s">
        <v>8241</v>
      </c>
      <c r="F2761" s="0" t="s">
        <v>1269</v>
      </c>
      <c r="G2761" s="0" t="s">
        <v>178</v>
      </c>
      <c r="H2761" s="0" t="s">
        <v>178</v>
      </c>
      <c r="I2761" s="0" t="s">
        <v>179</v>
      </c>
      <c r="J2761" s="0" t="s">
        <v>4885</v>
      </c>
      <c r="K2761" s="0" t="s">
        <v>4886</v>
      </c>
      <c r="L2761" s="0" t="s">
        <v>4720</v>
      </c>
      <c r="M2761" s="0" t="s">
        <v>2238</v>
      </c>
      <c r="N2761" s="0" t="s">
        <v>98</v>
      </c>
      <c r="O2761" s="0" t="s">
        <v>178</v>
      </c>
      <c r="P2761" s="0" t="s">
        <v>178</v>
      </c>
      <c r="Q2761" s="0" t="s">
        <v>179</v>
      </c>
      <c r="R2761" s="0" t="s">
        <v>4885</v>
      </c>
      <c r="S2761" s="0" t="s">
        <v>4886</v>
      </c>
      <c r="T2761" s="0" t="s">
        <v>3604</v>
      </c>
      <c r="U2761" s="0" t="s">
        <v>3605</v>
      </c>
      <c r="V2761" s="0" t="s">
        <v>3606</v>
      </c>
      <c r="W2761" s="0" t="s">
        <v>3607</v>
      </c>
      <c r="X2761" s="0" t="s">
        <v>4129</v>
      </c>
      <c r="Y2761" s="0" t="s">
        <v>3605</v>
      </c>
      <c r="Z2761" s="0" t="s">
        <v>19</v>
      </c>
      <c r="AA2761" s="0" t="s">
        <v>8242</v>
      </c>
      <c r="AB2761" s="0" t="s">
        <v>6797</v>
      </c>
      <c r="AC2761" s="0" t="s">
        <v>61</v>
      </c>
      <c r="AD2761" s="0" t="s">
        <v>19</v>
      </c>
      <c r="AE2761" s="0" t="s">
        <v>19</v>
      </c>
      <c r="AF2761" s="0" t="s">
        <v>8243</v>
      </c>
      <c r="AG2761" s="0" t="s">
        <v>8244</v>
      </c>
      <c r="AH2761" s="0" t="s">
        <v>22</v>
      </c>
      <c r="AI2761" s="0" t="s">
        <v>22</v>
      </c>
      <c r="AJ2761" s="0" t="s">
        <v>22</v>
      </c>
      <c r="AK2761" s="0" t="s">
        <v>22</v>
      </c>
    </row>
    <row customHeight="1" ht="11.25">
      <c r="A2762" s="0" t="s">
        <v>22</v>
      </c>
      <c r="B2762" s="0" t="s">
        <v>48</v>
      </c>
      <c r="C2762" s="0" t="s">
        <v>50</v>
      </c>
      <c r="D2762" s="0" t="s">
        <v>22</v>
      </c>
      <c r="E2762" s="0" t="s">
        <v>8245</v>
      </c>
      <c r="F2762" s="0" t="s">
        <v>1269</v>
      </c>
      <c r="G2762" s="0" t="s">
        <v>125</v>
      </c>
      <c r="H2762" s="0" t="s">
        <v>125</v>
      </c>
      <c r="I2762" s="0" t="s">
        <v>126</v>
      </c>
      <c r="J2762" s="0" t="s">
        <v>1606</v>
      </c>
      <c r="K2762" s="0" t="s">
        <v>1607</v>
      </c>
      <c r="L2762" s="0" t="s">
        <v>6006</v>
      </c>
      <c r="M2762" s="0" t="s">
        <v>109</v>
      </c>
      <c r="N2762" s="0" t="s">
        <v>98</v>
      </c>
      <c r="O2762" s="0" t="s">
        <v>125</v>
      </c>
      <c r="P2762" s="0" t="s">
        <v>125</v>
      </c>
      <c r="Q2762" s="0" t="s">
        <v>126</v>
      </c>
      <c r="R2762" s="0" t="s">
        <v>1606</v>
      </c>
      <c r="S2762" s="0" t="s">
        <v>1607</v>
      </c>
      <c r="T2762" s="0" t="s">
        <v>3604</v>
      </c>
      <c r="U2762" s="0" t="s">
        <v>3605</v>
      </c>
      <c r="V2762" s="0" t="s">
        <v>3606</v>
      </c>
      <c r="W2762" s="0" t="s">
        <v>3607</v>
      </c>
      <c r="X2762" s="0" t="s">
        <v>3608</v>
      </c>
      <c r="Y2762" s="0" t="s">
        <v>3605</v>
      </c>
      <c r="Z2762" s="0" t="s">
        <v>8246</v>
      </c>
      <c r="AA2762" s="0" t="s">
        <v>8139</v>
      </c>
      <c r="AB2762" s="0" t="s">
        <v>8247</v>
      </c>
      <c r="AC2762" s="0" t="s">
        <v>61</v>
      </c>
      <c r="AD2762" s="0" t="s">
        <v>19</v>
      </c>
      <c r="AE2762" s="0" t="s">
        <v>19</v>
      </c>
      <c r="AF2762" s="0" t="s">
        <v>2249</v>
      </c>
      <c r="AG2762" s="0" t="s">
        <v>529</v>
      </c>
      <c r="AH2762" s="0" t="s">
        <v>22</v>
      </c>
      <c r="AI2762" s="0" t="s">
        <v>22</v>
      </c>
      <c r="AJ2762" s="0" t="s">
        <v>22</v>
      </c>
      <c r="AK2762" s="0" t="s">
        <v>22</v>
      </c>
    </row>
    <row customHeight="1" ht="11.25">
      <c r="A2763" s="0" t="s">
        <v>22</v>
      </c>
      <c r="B2763" s="0" t="s">
        <v>48</v>
      </c>
      <c r="C2763" s="0" t="s">
        <v>50</v>
      </c>
      <c r="D2763" s="0" t="s">
        <v>22</v>
      </c>
      <c r="E2763" s="0" t="s">
        <v>8245</v>
      </c>
      <c r="F2763" s="0" t="s">
        <v>1269</v>
      </c>
      <c r="G2763" s="0" t="s">
        <v>125</v>
      </c>
      <c r="H2763" s="0" t="s">
        <v>125</v>
      </c>
      <c r="I2763" s="0" t="s">
        <v>126</v>
      </c>
      <c r="J2763" s="0" t="s">
        <v>1606</v>
      </c>
      <c r="K2763" s="0" t="s">
        <v>1607</v>
      </c>
      <c r="L2763" s="0" t="s">
        <v>4555</v>
      </c>
      <c r="M2763" s="0" t="s">
        <v>1261</v>
      </c>
      <c r="N2763" s="0" t="s">
        <v>98</v>
      </c>
      <c r="O2763" s="0" t="s">
        <v>125</v>
      </c>
      <c r="P2763" s="0" t="s">
        <v>125</v>
      </c>
      <c r="Q2763" s="0" t="s">
        <v>126</v>
      </c>
      <c r="R2763" s="0" t="s">
        <v>1606</v>
      </c>
      <c r="S2763" s="0" t="s">
        <v>1607</v>
      </c>
      <c r="T2763" s="0" t="s">
        <v>3604</v>
      </c>
      <c r="U2763" s="0" t="s">
        <v>3605</v>
      </c>
      <c r="V2763" s="0" t="s">
        <v>3606</v>
      </c>
      <c r="W2763" s="0" t="s">
        <v>3607</v>
      </c>
      <c r="X2763" s="0" t="s">
        <v>3608</v>
      </c>
      <c r="Y2763" s="0" t="s">
        <v>3605</v>
      </c>
      <c r="Z2763" s="0" t="s">
        <v>8248</v>
      </c>
      <c r="AA2763" s="0" t="s">
        <v>3961</v>
      </c>
      <c r="AB2763" s="0" t="s">
        <v>8249</v>
      </c>
      <c r="AC2763" s="0" t="s">
        <v>61</v>
      </c>
      <c r="AD2763" s="0" t="s">
        <v>19</v>
      </c>
      <c r="AE2763" s="0" t="s">
        <v>19</v>
      </c>
      <c r="AF2763" s="0" t="s">
        <v>7710</v>
      </c>
      <c r="AG2763" s="0" t="s">
        <v>6063</v>
      </c>
      <c r="AH2763" s="0" t="s">
        <v>22</v>
      </c>
      <c r="AI2763" s="0" t="s">
        <v>22</v>
      </c>
      <c r="AJ2763" s="0" t="s">
        <v>22</v>
      </c>
      <c r="AK2763" s="0" t="s">
        <v>22</v>
      </c>
    </row>
    <row customHeight="1" ht="11.25">
      <c r="A2764" s="0" t="s">
        <v>22</v>
      </c>
      <c r="B2764" s="0" t="s">
        <v>48</v>
      </c>
      <c r="C2764" s="0" t="s">
        <v>50</v>
      </c>
      <c r="D2764" s="0" t="s">
        <v>22</v>
      </c>
      <c r="E2764" s="0" t="s">
        <v>8245</v>
      </c>
      <c r="F2764" s="0" t="s">
        <v>1269</v>
      </c>
      <c r="G2764" s="0" t="s">
        <v>125</v>
      </c>
      <c r="H2764" s="0" t="s">
        <v>125</v>
      </c>
      <c r="I2764" s="0" t="s">
        <v>126</v>
      </c>
      <c r="J2764" s="0" t="s">
        <v>1606</v>
      </c>
      <c r="K2764" s="0" t="s">
        <v>1607</v>
      </c>
      <c r="L2764" s="0" t="s">
        <v>6006</v>
      </c>
      <c r="M2764" s="0" t="s">
        <v>109</v>
      </c>
      <c r="N2764" s="0" t="s">
        <v>98</v>
      </c>
      <c r="O2764" s="0" t="s">
        <v>125</v>
      </c>
      <c r="P2764" s="0" t="s">
        <v>125</v>
      </c>
      <c r="Q2764" s="0" t="s">
        <v>126</v>
      </c>
      <c r="R2764" s="0" t="s">
        <v>1606</v>
      </c>
      <c r="S2764" s="0" t="s">
        <v>1607</v>
      </c>
      <c r="T2764" s="0" t="s">
        <v>3604</v>
      </c>
      <c r="U2764" s="0" t="s">
        <v>3605</v>
      </c>
      <c r="V2764" s="0" t="s">
        <v>3606</v>
      </c>
      <c r="W2764" s="0" t="s">
        <v>3607</v>
      </c>
      <c r="X2764" s="0" t="s">
        <v>3608</v>
      </c>
      <c r="Y2764" s="0" t="s">
        <v>3605</v>
      </c>
      <c r="Z2764" s="0" t="s">
        <v>8246</v>
      </c>
      <c r="AA2764" s="0" t="s">
        <v>8139</v>
      </c>
      <c r="AB2764" s="0" t="s">
        <v>8247</v>
      </c>
      <c r="AC2764" s="0" t="s">
        <v>61</v>
      </c>
      <c r="AD2764" s="0" t="s">
        <v>19</v>
      </c>
      <c r="AE2764" s="0" t="s">
        <v>19</v>
      </c>
      <c r="AF2764" s="0" t="s">
        <v>2249</v>
      </c>
      <c r="AG2764" s="0" t="s">
        <v>529</v>
      </c>
      <c r="AH2764" s="0" t="s">
        <v>22</v>
      </c>
      <c r="AI2764" s="0" t="s">
        <v>22</v>
      </c>
      <c r="AJ2764" s="0" t="s">
        <v>22</v>
      </c>
      <c r="AK2764" s="0" t="s">
        <v>22</v>
      </c>
    </row>
    <row customHeight="1" ht="11.25">
      <c r="A2765" s="0" t="s">
        <v>22</v>
      </c>
      <c r="B2765" s="0" t="s">
        <v>48</v>
      </c>
      <c r="C2765" s="0" t="s">
        <v>50</v>
      </c>
      <c r="D2765" s="0" t="s">
        <v>22</v>
      </c>
      <c r="E2765" s="0" t="s">
        <v>8245</v>
      </c>
      <c r="F2765" s="0" t="s">
        <v>1269</v>
      </c>
      <c r="G2765" s="0" t="s">
        <v>125</v>
      </c>
      <c r="H2765" s="0" t="s">
        <v>125</v>
      </c>
      <c r="I2765" s="0" t="s">
        <v>126</v>
      </c>
      <c r="J2765" s="0" t="s">
        <v>1606</v>
      </c>
      <c r="K2765" s="0" t="s">
        <v>1607</v>
      </c>
      <c r="L2765" s="0" t="s">
        <v>4091</v>
      </c>
      <c r="M2765" s="0" t="s">
        <v>1261</v>
      </c>
      <c r="N2765" s="0" t="s">
        <v>98</v>
      </c>
      <c r="O2765" s="0" t="s">
        <v>125</v>
      </c>
      <c r="P2765" s="0" t="s">
        <v>125</v>
      </c>
      <c r="Q2765" s="0" t="s">
        <v>126</v>
      </c>
      <c r="R2765" s="0" t="s">
        <v>1606</v>
      </c>
      <c r="S2765" s="0" t="s">
        <v>1607</v>
      </c>
      <c r="T2765" s="0" t="s">
        <v>3604</v>
      </c>
      <c r="U2765" s="0" t="s">
        <v>3605</v>
      </c>
      <c r="V2765" s="0" t="s">
        <v>8250</v>
      </c>
      <c r="W2765" s="0" t="s">
        <v>3607</v>
      </c>
      <c r="X2765" s="0" t="s">
        <v>3608</v>
      </c>
      <c r="Y2765" s="0" t="s">
        <v>3605</v>
      </c>
      <c r="Z2765" s="0" t="s">
        <v>8251</v>
      </c>
      <c r="AA2765" s="0" t="s">
        <v>3819</v>
      </c>
      <c r="AB2765" s="0" t="s">
        <v>8252</v>
      </c>
      <c r="AC2765" s="0" t="s">
        <v>61</v>
      </c>
      <c r="AD2765" s="0" t="s">
        <v>19</v>
      </c>
      <c r="AE2765" s="0" t="s">
        <v>19</v>
      </c>
      <c r="AF2765" s="0" t="s">
        <v>8253</v>
      </c>
      <c r="AG2765" s="0" t="s">
        <v>7257</v>
      </c>
      <c r="AH2765" s="0" t="s">
        <v>22</v>
      </c>
      <c r="AI2765" s="0" t="s">
        <v>22</v>
      </c>
      <c r="AJ2765" s="0" t="s">
        <v>22</v>
      </c>
      <c r="AK2765" s="0" t="s">
        <v>22</v>
      </c>
    </row>
    <row customHeight="1" ht="11.25">
      <c r="A2766" s="0" t="s">
        <v>22</v>
      </c>
      <c r="B2766" s="0" t="s">
        <v>48</v>
      </c>
      <c r="C2766" s="0" t="s">
        <v>50</v>
      </c>
      <c r="D2766" s="0" t="s">
        <v>22</v>
      </c>
      <c r="E2766" s="0" t="s">
        <v>8245</v>
      </c>
      <c r="F2766" s="0" t="s">
        <v>1269</v>
      </c>
      <c r="G2766" s="0" t="s">
        <v>125</v>
      </c>
      <c r="H2766" s="0" t="s">
        <v>125</v>
      </c>
      <c r="I2766" s="0" t="s">
        <v>126</v>
      </c>
      <c r="J2766" s="0" t="s">
        <v>1606</v>
      </c>
      <c r="K2766" s="0" t="s">
        <v>1607</v>
      </c>
      <c r="L2766" s="0" t="s">
        <v>4555</v>
      </c>
      <c r="M2766" s="0" t="s">
        <v>1261</v>
      </c>
      <c r="N2766" s="0" t="s">
        <v>98</v>
      </c>
      <c r="O2766" s="0" t="s">
        <v>125</v>
      </c>
      <c r="P2766" s="0" t="s">
        <v>125</v>
      </c>
      <c r="Q2766" s="0" t="s">
        <v>126</v>
      </c>
      <c r="R2766" s="0" t="s">
        <v>1606</v>
      </c>
      <c r="S2766" s="0" t="s">
        <v>1607</v>
      </c>
      <c r="T2766" s="0" t="s">
        <v>3604</v>
      </c>
      <c r="U2766" s="0" t="s">
        <v>3605</v>
      </c>
      <c r="V2766" s="0" t="s">
        <v>3606</v>
      </c>
      <c r="W2766" s="0" t="s">
        <v>3607</v>
      </c>
      <c r="X2766" s="0" t="s">
        <v>3608</v>
      </c>
      <c r="Y2766" s="0" t="s">
        <v>3605</v>
      </c>
      <c r="Z2766" s="0" t="s">
        <v>8248</v>
      </c>
      <c r="AA2766" s="0" t="s">
        <v>3961</v>
      </c>
      <c r="AB2766" s="0" t="s">
        <v>8249</v>
      </c>
      <c r="AC2766" s="0" t="s">
        <v>61</v>
      </c>
      <c r="AD2766" s="0" t="s">
        <v>19</v>
      </c>
      <c r="AE2766" s="0" t="s">
        <v>19</v>
      </c>
      <c r="AF2766" s="0" t="s">
        <v>7710</v>
      </c>
      <c r="AG2766" s="0" t="s">
        <v>6063</v>
      </c>
      <c r="AH2766" s="0" t="s">
        <v>22</v>
      </c>
      <c r="AI2766" s="0" t="s">
        <v>22</v>
      </c>
      <c r="AJ2766" s="0" t="s">
        <v>22</v>
      </c>
      <c r="AK2766" s="0" t="s">
        <v>22</v>
      </c>
    </row>
    <row customHeight="1" ht="11.25">
      <c r="A2767" s="0" t="s">
        <v>22</v>
      </c>
      <c r="B2767" s="0" t="s">
        <v>48</v>
      </c>
      <c r="C2767" s="0" t="s">
        <v>50</v>
      </c>
      <c r="D2767" s="0" t="s">
        <v>22</v>
      </c>
      <c r="E2767" s="0" t="s">
        <v>8245</v>
      </c>
      <c r="F2767" s="0" t="s">
        <v>1269</v>
      </c>
      <c r="G2767" s="0" t="s">
        <v>125</v>
      </c>
      <c r="H2767" s="0" t="s">
        <v>125</v>
      </c>
      <c r="I2767" s="0" t="s">
        <v>126</v>
      </c>
      <c r="J2767" s="0" t="s">
        <v>1606</v>
      </c>
      <c r="K2767" s="0" t="s">
        <v>1607</v>
      </c>
      <c r="L2767" s="0" t="s">
        <v>4091</v>
      </c>
      <c r="M2767" s="0" t="s">
        <v>1261</v>
      </c>
      <c r="N2767" s="0" t="s">
        <v>98</v>
      </c>
      <c r="O2767" s="0" t="s">
        <v>125</v>
      </c>
      <c r="P2767" s="0" t="s">
        <v>125</v>
      </c>
      <c r="Q2767" s="0" t="s">
        <v>126</v>
      </c>
      <c r="R2767" s="0" t="s">
        <v>1606</v>
      </c>
      <c r="S2767" s="0" t="s">
        <v>1607</v>
      </c>
      <c r="T2767" s="0" t="s">
        <v>3604</v>
      </c>
      <c r="U2767" s="0" t="s">
        <v>3605</v>
      </c>
      <c r="V2767" s="0" t="s">
        <v>8250</v>
      </c>
      <c r="W2767" s="0" t="s">
        <v>3607</v>
      </c>
      <c r="X2767" s="0" t="s">
        <v>3608</v>
      </c>
      <c r="Y2767" s="0" t="s">
        <v>3605</v>
      </c>
      <c r="Z2767" s="0" t="s">
        <v>8251</v>
      </c>
      <c r="AA2767" s="0" t="s">
        <v>3819</v>
      </c>
      <c r="AB2767" s="0" t="s">
        <v>8252</v>
      </c>
      <c r="AC2767" s="0" t="s">
        <v>61</v>
      </c>
      <c r="AD2767" s="0" t="s">
        <v>19</v>
      </c>
      <c r="AE2767" s="0" t="s">
        <v>19</v>
      </c>
      <c r="AF2767" s="0" t="s">
        <v>8253</v>
      </c>
      <c r="AG2767" s="0" t="s">
        <v>7257</v>
      </c>
      <c r="AH2767" s="0" t="s">
        <v>22</v>
      </c>
      <c r="AI2767" s="0" t="s">
        <v>22</v>
      </c>
      <c r="AJ2767" s="0" t="s">
        <v>22</v>
      </c>
      <c r="AK2767" s="0" t="s">
        <v>22</v>
      </c>
    </row>
    <row customHeight="1" ht="11.25">
      <c r="A2768" s="0" t="s">
        <v>22</v>
      </c>
      <c r="B2768" s="0" t="s">
        <v>48</v>
      </c>
      <c r="C2768" s="0" t="s">
        <v>50</v>
      </c>
      <c r="D2768" s="0" t="s">
        <v>22</v>
      </c>
      <c r="E2768" s="0" t="s">
        <v>8254</v>
      </c>
      <c r="F2768" s="0" t="s">
        <v>1269</v>
      </c>
      <c r="G2768" s="0" t="s">
        <v>188</v>
      </c>
      <c r="H2768" s="0" t="s">
        <v>188</v>
      </c>
      <c r="I2768" s="0" t="s">
        <v>189</v>
      </c>
      <c r="J2768" s="0" t="s">
        <v>5324</v>
      </c>
      <c r="K2768" s="0" t="s">
        <v>5325</v>
      </c>
      <c r="L2768" s="0" t="s">
        <v>7619</v>
      </c>
      <c r="M2768" s="0" t="s">
        <v>1261</v>
      </c>
      <c r="N2768" s="0" t="s">
        <v>98</v>
      </c>
      <c r="O2768" s="0" t="s">
        <v>188</v>
      </c>
      <c r="P2768" s="0" t="s">
        <v>188</v>
      </c>
      <c r="Q2768" s="0" t="s">
        <v>189</v>
      </c>
      <c r="R2768" s="0" t="s">
        <v>5324</v>
      </c>
      <c r="S2768" s="0" t="s">
        <v>5325</v>
      </c>
      <c r="T2768" s="0" t="s">
        <v>3604</v>
      </c>
      <c r="U2768" s="0" t="s">
        <v>3605</v>
      </c>
      <c r="V2768" s="0" t="s">
        <v>3606</v>
      </c>
      <c r="W2768" s="0" t="s">
        <v>3607</v>
      </c>
      <c r="X2768" s="0" t="s">
        <v>3608</v>
      </c>
      <c r="Y2768" s="0" t="s">
        <v>3605</v>
      </c>
      <c r="Z2768" s="0" t="s">
        <v>8255</v>
      </c>
      <c r="AA2768" s="0" t="s">
        <v>5056</v>
      </c>
      <c r="AB2768" s="0" t="s">
        <v>8256</v>
      </c>
      <c r="AC2768" s="0" t="s">
        <v>61</v>
      </c>
      <c r="AD2768" s="0" t="s">
        <v>19</v>
      </c>
      <c r="AE2768" s="0" t="s">
        <v>19</v>
      </c>
      <c r="AF2768" s="0" t="s">
        <v>8257</v>
      </c>
      <c r="AG2768" s="0" t="s">
        <v>4929</v>
      </c>
      <c r="AH2768" s="0" t="s">
        <v>22</v>
      </c>
      <c r="AI2768" s="0" t="s">
        <v>22</v>
      </c>
      <c r="AJ2768" s="0" t="s">
        <v>22</v>
      </c>
      <c r="AK2768" s="0" t="s">
        <v>22</v>
      </c>
    </row>
    <row customHeight="1" ht="11.25">
      <c r="A2769" s="0" t="s">
        <v>22</v>
      </c>
      <c r="B2769" s="0" t="s">
        <v>48</v>
      </c>
      <c r="C2769" s="0" t="s">
        <v>50</v>
      </c>
      <c r="D2769" s="0" t="s">
        <v>22</v>
      </c>
      <c r="E2769" s="0" t="s">
        <v>8254</v>
      </c>
      <c r="F2769" s="0" t="s">
        <v>1269</v>
      </c>
      <c r="G2769" s="0" t="s">
        <v>188</v>
      </c>
      <c r="H2769" s="0" t="s">
        <v>188</v>
      </c>
      <c r="I2769" s="0" t="s">
        <v>189</v>
      </c>
      <c r="J2769" s="0" t="s">
        <v>5324</v>
      </c>
      <c r="K2769" s="0" t="s">
        <v>5325</v>
      </c>
      <c r="L2769" s="0" t="s">
        <v>7619</v>
      </c>
      <c r="M2769" s="0" t="s">
        <v>1261</v>
      </c>
      <c r="N2769" s="0" t="s">
        <v>98</v>
      </c>
      <c r="O2769" s="0" t="s">
        <v>188</v>
      </c>
      <c r="P2769" s="0" t="s">
        <v>188</v>
      </c>
      <c r="Q2769" s="0" t="s">
        <v>189</v>
      </c>
      <c r="R2769" s="0" t="s">
        <v>5324</v>
      </c>
      <c r="S2769" s="0" t="s">
        <v>5325</v>
      </c>
      <c r="T2769" s="0" t="s">
        <v>3604</v>
      </c>
      <c r="U2769" s="0" t="s">
        <v>3605</v>
      </c>
      <c r="V2769" s="0" t="s">
        <v>3606</v>
      </c>
      <c r="W2769" s="0" t="s">
        <v>3607</v>
      </c>
      <c r="X2769" s="0" t="s">
        <v>3608</v>
      </c>
      <c r="Y2769" s="0" t="s">
        <v>3605</v>
      </c>
      <c r="Z2769" s="0" t="s">
        <v>8255</v>
      </c>
      <c r="AA2769" s="0" t="s">
        <v>5056</v>
      </c>
      <c r="AB2769" s="0" t="s">
        <v>8256</v>
      </c>
      <c r="AC2769" s="0" t="s">
        <v>61</v>
      </c>
      <c r="AD2769" s="0" t="s">
        <v>19</v>
      </c>
      <c r="AE2769" s="0" t="s">
        <v>19</v>
      </c>
      <c r="AF2769" s="0" t="s">
        <v>8257</v>
      </c>
      <c r="AG2769" s="0" t="s">
        <v>4929</v>
      </c>
      <c r="AH2769" s="0" t="s">
        <v>22</v>
      </c>
      <c r="AI2769" s="0" t="s">
        <v>22</v>
      </c>
      <c r="AJ2769" s="0" t="s">
        <v>22</v>
      </c>
      <c r="AK2769" s="0" t="s">
        <v>22</v>
      </c>
    </row>
    <row customHeight="1" ht="11.25">
      <c r="A2770" s="0" t="s">
        <v>22</v>
      </c>
      <c r="B2770" s="0" t="s">
        <v>48</v>
      </c>
      <c r="C2770" s="0" t="s">
        <v>50</v>
      </c>
      <c r="D2770" s="0" t="s">
        <v>22</v>
      </c>
      <c r="E2770" s="0" t="s">
        <v>8254</v>
      </c>
      <c r="F2770" s="0" t="s">
        <v>1269</v>
      </c>
      <c r="G2770" s="0" t="s">
        <v>188</v>
      </c>
      <c r="H2770" s="0" t="s">
        <v>188</v>
      </c>
      <c r="I2770" s="0" t="s">
        <v>189</v>
      </c>
      <c r="J2770" s="0" t="s">
        <v>5329</v>
      </c>
      <c r="K2770" s="0" t="s">
        <v>5330</v>
      </c>
      <c r="L2770" s="0" t="s">
        <v>5331</v>
      </c>
      <c r="M2770" s="0" t="s">
        <v>1261</v>
      </c>
      <c r="N2770" s="0" t="s">
        <v>98</v>
      </c>
      <c r="O2770" s="0" t="s">
        <v>188</v>
      </c>
      <c r="P2770" s="0" t="s">
        <v>188</v>
      </c>
      <c r="Q2770" s="0" t="s">
        <v>189</v>
      </c>
      <c r="R2770" s="0" t="s">
        <v>5329</v>
      </c>
      <c r="S2770" s="0" t="s">
        <v>5330</v>
      </c>
      <c r="T2770" s="0" t="s">
        <v>3604</v>
      </c>
      <c r="U2770" s="0" t="s">
        <v>3605</v>
      </c>
      <c r="V2770" s="0" t="s">
        <v>3606</v>
      </c>
      <c r="W2770" s="0" t="s">
        <v>3607</v>
      </c>
      <c r="X2770" s="0" t="s">
        <v>3608</v>
      </c>
      <c r="Y2770" s="0" t="s">
        <v>3605</v>
      </c>
      <c r="Z2770" s="0" t="s">
        <v>5417</v>
      </c>
      <c r="AA2770" s="0" t="s">
        <v>3650</v>
      </c>
      <c r="AB2770" s="0" t="s">
        <v>8258</v>
      </c>
      <c r="AC2770" s="0" t="s">
        <v>61</v>
      </c>
      <c r="AD2770" s="0" t="s">
        <v>19</v>
      </c>
      <c r="AE2770" s="0" t="s">
        <v>19</v>
      </c>
      <c r="AF2770" s="0" t="s">
        <v>7257</v>
      </c>
      <c r="AG2770" s="0" t="s">
        <v>7257</v>
      </c>
      <c r="AH2770" s="0" t="s">
        <v>22</v>
      </c>
      <c r="AI2770" s="0" t="s">
        <v>22</v>
      </c>
      <c r="AJ2770" s="0" t="s">
        <v>22</v>
      </c>
      <c r="AK2770" s="0" t="s">
        <v>22</v>
      </c>
    </row>
    <row customHeight="1" ht="11.25">
      <c r="A2771" s="0" t="s">
        <v>22</v>
      </c>
      <c r="B2771" s="0" t="s">
        <v>48</v>
      </c>
      <c r="C2771" s="0" t="s">
        <v>50</v>
      </c>
      <c r="D2771" s="0" t="s">
        <v>22</v>
      </c>
      <c r="E2771" s="0" t="s">
        <v>8254</v>
      </c>
      <c r="F2771" s="0" t="s">
        <v>1269</v>
      </c>
      <c r="G2771" s="0" t="s">
        <v>188</v>
      </c>
      <c r="H2771" s="0" t="s">
        <v>188</v>
      </c>
      <c r="I2771" s="0" t="s">
        <v>189</v>
      </c>
      <c r="J2771" s="0" t="s">
        <v>5329</v>
      </c>
      <c r="K2771" s="0" t="s">
        <v>5330</v>
      </c>
      <c r="L2771" s="0" t="s">
        <v>5331</v>
      </c>
      <c r="M2771" s="0" t="s">
        <v>1261</v>
      </c>
      <c r="N2771" s="0" t="s">
        <v>98</v>
      </c>
      <c r="O2771" s="0" t="s">
        <v>188</v>
      </c>
      <c r="P2771" s="0" t="s">
        <v>188</v>
      </c>
      <c r="Q2771" s="0" t="s">
        <v>189</v>
      </c>
      <c r="R2771" s="0" t="s">
        <v>5329</v>
      </c>
      <c r="S2771" s="0" t="s">
        <v>5330</v>
      </c>
      <c r="T2771" s="0" t="s">
        <v>3604</v>
      </c>
      <c r="U2771" s="0" t="s">
        <v>3605</v>
      </c>
      <c r="V2771" s="0" t="s">
        <v>3606</v>
      </c>
      <c r="W2771" s="0" t="s">
        <v>3607</v>
      </c>
      <c r="X2771" s="0" t="s">
        <v>3608</v>
      </c>
      <c r="Y2771" s="0" t="s">
        <v>3605</v>
      </c>
      <c r="Z2771" s="0" t="s">
        <v>5417</v>
      </c>
      <c r="AA2771" s="0" t="s">
        <v>3650</v>
      </c>
      <c r="AB2771" s="0" t="s">
        <v>8258</v>
      </c>
      <c r="AC2771" s="0" t="s">
        <v>61</v>
      </c>
      <c r="AD2771" s="0" t="s">
        <v>19</v>
      </c>
      <c r="AE2771" s="0" t="s">
        <v>19</v>
      </c>
      <c r="AF2771" s="0" t="s">
        <v>7257</v>
      </c>
      <c r="AG2771" s="0" t="s">
        <v>7257</v>
      </c>
      <c r="AH2771" s="0" t="s">
        <v>22</v>
      </c>
      <c r="AI2771" s="0" t="s">
        <v>22</v>
      </c>
      <c r="AJ2771" s="0" t="s">
        <v>22</v>
      </c>
      <c r="AK2771" s="0" t="s">
        <v>22</v>
      </c>
    </row>
    <row customHeight="1" ht="11.25">
      <c r="A2772" s="0" t="s">
        <v>22</v>
      </c>
      <c r="B2772" s="0" t="s">
        <v>48</v>
      </c>
      <c r="C2772" s="0" t="s">
        <v>50</v>
      </c>
      <c r="D2772" s="0" t="s">
        <v>22</v>
      </c>
      <c r="E2772" s="0" t="s">
        <v>8254</v>
      </c>
      <c r="F2772" s="0" t="s">
        <v>1306</v>
      </c>
      <c r="G2772" s="0" t="s">
        <v>188</v>
      </c>
      <c r="H2772" s="0" t="s">
        <v>188</v>
      </c>
      <c r="I2772" s="0" t="s">
        <v>189</v>
      </c>
      <c r="J2772" s="0" t="s">
        <v>5329</v>
      </c>
      <c r="K2772" s="0" t="s">
        <v>5330</v>
      </c>
      <c r="L2772" s="0" t="s">
        <v>7621</v>
      </c>
      <c r="M2772" s="0" t="s">
        <v>1261</v>
      </c>
      <c r="N2772" s="0" t="s">
        <v>98</v>
      </c>
      <c r="O2772" s="0" t="s">
        <v>188</v>
      </c>
      <c r="P2772" s="0" t="s">
        <v>188</v>
      </c>
      <c r="Q2772" s="0" t="s">
        <v>189</v>
      </c>
      <c r="R2772" s="0" t="s">
        <v>5329</v>
      </c>
      <c r="S2772" s="0" t="s">
        <v>5330</v>
      </c>
      <c r="T2772" s="0" t="s">
        <v>3604</v>
      </c>
      <c r="U2772" s="0" t="s">
        <v>3605</v>
      </c>
      <c r="V2772" s="0" t="s">
        <v>3606</v>
      </c>
      <c r="W2772" s="0" t="s">
        <v>3607</v>
      </c>
      <c r="X2772" s="0" t="s">
        <v>3608</v>
      </c>
      <c r="Y2772" s="0" t="s">
        <v>3605</v>
      </c>
      <c r="Z2772" s="0" t="s">
        <v>5417</v>
      </c>
      <c r="AA2772" s="0" t="s">
        <v>3650</v>
      </c>
      <c r="AB2772" s="0" t="s">
        <v>8259</v>
      </c>
      <c r="AC2772" s="0" t="s">
        <v>61</v>
      </c>
      <c r="AD2772" s="0" t="s">
        <v>19</v>
      </c>
      <c r="AE2772" s="0" t="s">
        <v>61</v>
      </c>
      <c r="AF2772" s="0" t="s">
        <v>8260</v>
      </c>
      <c r="AG2772" s="0" t="s">
        <v>8261</v>
      </c>
      <c r="AH2772" s="0" t="s">
        <v>22</v>
      </c>
      <c r="AI2772" s="0" t="s">
        <v>22</v>
      </c>
      <c r="AJ2772" s="0" t="s">
        <v>8260</v>
      </c>
      <c r="AK2772" s="0" t="s">
        <v>8261</v>
      </c>
    </row>
    <row customHeight="1" ht="11.25">
      <c r="A2773" s="0" t="s">
        <v>22</v>
      </c>
      <c r="B2773" s="0" t="s">
        <v>48</v>
      </c>
      <c r="C2773" s="0" t="s">
        <v>50</v>
      </c>
      <c r="D2773" s="0" t="s">
        <v>22</v>
      </c>
      <c r="E2773" s="0" t="s">
        <v>8254</v>
      </c>
      <c r="F2773" s="0" t="s">
        <v>1306</v>
      </c>
      <c r="G2773" s="0" t="s">
        <v>188</v>
      </c>
      <c r="H2773" s="0" t="s">
        <v>188</v>
      </c>
      <c r="I2773" s="0" t="s">
        <v>189</v>
      </c>
      <c r="J2773" s="0" t="s">
        <v>5329</v>
      </c>
      <c r="K2773" s="0" t="s">
        <v>5330</v>
      </c>
      <c r="L2773" s="0" t="s">
        <v>7621</v>
      </c>
      <c r="M2773" s="0" t="s">
        <v>1261</v>
      </c>
      <c r="N2773" s="0" t="s">
        <v>98</v>
      </c>
      <c r="O2773" s="0" t="s">
        <v>188</v>
      </c>
      <c r="P2773" s="0" t="s">
        <v>188</v>
      </c>
      <c r="Q2773" s="0" t="s">
        <v>189</v>
      </c>
      <c r="R2773" s="0" t="s">
        <v>5329</v>
      </c>
      <c r="S2773" s="0" t="s">
        <v>5330</v>
      </c>
      <c r="T2773" s="0" t="s">
        <v>3604</v>
      </c>
      <c r="U2773" s="0" t="s">
        <v>3605</v>
      </c>
      <c r="V2773" s="0" t="s">
        <v>3606</v>
      </c>
      <c r="W2773" s="0" t="s">
        <v>3607</v>
      </c>
      <c r="X2773" s="0" t="s">
        <v>3608</v>
      </c>
      <c r="Y2773" s="0" t="s">
        <v>3605</v>
      </c>
      <c r="Z2773" s="0" t="s">
        <v>5417</v>
      </c>
      <c r="AA2773" s="0" t="s">
        <v>3650</v>
      </c>
      <c r="AB2773" s="0" t="s">
        <v>8259</v>
      </c>
      <c r="AC2773" s="0" t="s">
        <v>61</v>
      </c>
      <c r="AD2773" s="0" t="s">
        <v>19</v>
      </c>
      <c r="AE2773" s="0" t="s">
        <v>61</v>
      </c>
      <c r="AF2773" s="0" t="s">
        <v>8260</v>
      </c>
      <c r="AG2773" s="0" t="s">
        <v>8261</v>
      </c>
      <c r="AH2773" s="0" t="s">
        <v>22</v>
      </c>
      <c r="AI2773" s="0" t="s">
        <v>22</v>
      </c>
      <c r="AJ2773" s="0" t="s">
        <v>8260</v>
      </c>
      <c r="AK2773" s="0" t="s">
        <v>8261</v>
      </c>
    </row>
    <row customHeight="1" ht="11.25">
      <c r="A2774" s="0" t="s">
        <v>22</v>
      </c>
      <c r="B2774" s="0" t="s">
        <v>48</v>
      </c>
      <c r="C2774" s="0" t="s">
        <v>50</v>
      </c>
      <c r="D2774" s="0" t="s">
        <v>22</v>
      </c>
      <c r="E2774" s="0" t="s">
        <v>8254</v>
      </c>
      <c r="F2774" s="0" t="s">
        <v>1306</v>
      </c>
      <c r="G2774" s="0" t="s">
        <v>188</v>
      </c>
      <c r="H2774" s="0" t="s">
        <v>188</v>
      </c>
      <c r="I2774" s="0" t="s">
        <v>189</v>
      </c>
      <c r="J2774" s="0" t="s">
        <v>1258</v>
      </c>
      <c r="K2774" s="0" t="s">
        <v>1259</v>
      </c>
      <c r="L2774" s="0" t="s">
        <v>4931</v>
      </c>
      <c r="M2774" s="0" t="s">
        <v>1261</v>
      </c>
      <c r="N2774" s="0" t="s">
        <v>98</v>
      </c>
      <c r="O2774" s="0" t="s">
        <v>188</v>
      </c>
      <c r="P2774" s="0" t="s">
        <v>188</v>
      </c>
      <c r="Q2774" s="0" t="s">
        <v>189</v>
      </c>
      <c r="R2774" s="0" t="s">
        <v>1258</v>
      </c>
      <c r="S2774" s="0" t="s">
        <v>1259</v>
      </c>
      <c r="T2774" s="0" t="s">
        <v>3604</v>
      </c>
      <c r="U2774" s="0" t="s">
        <v>3605</v>
      </c>
      <c r="V2774" s="0" t="s">
        <v>3606</v>
      </c>
      <c r="W2774" s="0" t="s">
        <v>3607</v>
      </c>
      <c r="X2774" s="0" t="s">
        <v>3608</v>
      </c>
      <c r="Y2774" s="0" t="s">
        <v>3605</v>
      </c>
      <c r="Z2774" s="0" t="s">
        <v>2247</v>
      </c>
      <c r="AA2774" s="0" t="s">
        <v>4045</v>
      </c>
      <c r="AB2774" s="0" t="s">
        <v>8262</v>
      </c>
      <c r="AC2774" s="0" t="s">
        <v>61</v>
      </c>
      <c r="AD2774" s="0" t="s">
        <v>19</v>
      </c>
      <c r="AE2774" s="0" t="s">
        <v>61</v>
      </c>
      <c r="AF2774" s="0" t="s">
        <v>4933</v>
      </c>
      <c r="AG2774" s="0" t="s">
        <v>4934</v>
      </c>
      <c r="AH2774" s="0" t="s">
        <v>22</v>
      </c>
      <c r="AI2774" s="0" t="s">
        <v>22</v>
      </c>
      <c r="AJ2774" s="0" t="s">
        <v>4933</v>
      </c>
      <c r="AK2774" s="0" t="s">
        <v>4934</v>
      </c>
    </row>
    <row customHeight="1" ht="11.25">
      <c r="A2775" s="0" t="s">
        <v>22</v>
      </c>
      <c r="B2775" s="0" t="s">
        <v>48</v>
      </c>
      <c r="C2775" s="0" t="s">
        <v>50</v>
      </c>
      <c r="D2775" s="0" t="s">
        <v>22</v>
      </c>
      <c r="E2775" s="0" t="s">
        <v>8254</v>
      </c>
      <c r="F2775" s="0" t="s">
        <v>1306</v>
      </c>
      <c r="G2775" s="0" t="s">
        <v>188</v>
      </c>
      <c r="H2775" s="0" t="s">
        <v>188</v>
      </c>
      <c r="I2775" s="0" t="s">
        <v>189</v>
      </c>
      <c r="J2775" s="0" t="s">
        <v>1258</v>
      </c>
      <c r="K2775" s="0" t="s">
        <v>1259</v>
      </c>
      <c r="L2775" s="0" t="s">
        <v>4931</v>
      </c>
      <c r="M2775" s="0" t="s">
        <v>1261</v>
      </c>
      <c r="N2775" s="0" t="s">
        <v>98</v>
      </c>
      <c r="O2775" s="0" t="s">
        <v>188</v>
      </c>
      <c r="P2775" s="0" t="s">
        <v>188</v>
      </c>
      <c r="Q2775" s="0" t="s">
        <v>189</v>
      </c>
      <c r="R2775" s="0" t="s">
        <v>1258</v>
      </c>
      <c r="S2775" s="0" t="s">
        <v>1259</v>
      </c>
      <c r="T2775" s="0" t="s">
        <v>3604</v>
      </c>
      <c r="U2775" s="0" t="s">
        <v>3605</v>
      </c>
      <c r="V2775" s="0" t="s">
        <v>3606</v>
      </c>
      <c r="W2775" s="0" t="s">
        <v>3607</v>
      </c>
      <c r="X2775" s="0" t="s">
        <v>3608</v>
      </c>
      <c r="Y2775" s="0" t="s">
        <v>3605</v>
      </c>
      <c r="Z2775" s="0" t="s">
        <v>2247</v>
      </c>
      <c r="AA2775" s="0" t="s">
        <v>4045</v>
      </c>
      <c r="AB2775" s="0" t="s">
        <v>8262</v>
      </c>
      <c r="AC2775" s="0" t="s">
        <v>61</v>
      </c>
      <c r="AD2775" s="0" t="s">
        <v>19</v>
      </c>
      <c r="AE2775" s="0" t="s">
        <v>61</v>
      </c>
      <c r="AF2775" s="0" t="s">
        <v>4933</v>
      </c>
      <c r="AG2775" s="0" t="s">
        <v>4934</v>
      </c>
      <c r="AH2775" s="0" t="s">
        <v>22</v>
      </c>
      <c r="AI2775" s="0" t="s">
        <v>22</v>
      </c>
      <c r="AJ2775" s="0" t="s">
        <v>4933</v>
      </c>
      <c r="AK2775" s="0" t="s">
        <v>4934</v>
      </c>
    </row>
    <row customHeight="1" ht="11.25">
      <c r="A2776" s="0" t="s">
        <v>22</v>
      </c>
      <c r="B2776" s="0" t="s">
        <v>48</v>
      </c>
      <c r="C2776" s="0" t="s">
        <v>50</v>
      </c>
      <c r="D2776" s="0" t="s">
        <v>22</v>
      </c>
      <c r="E2776" s="0" t="s">
        <v>8263</v>
      </c>
      <c r="F2776" s="0" t="s">
        <v>1269</v>
      </c>
      <c r="G2776" s="0" t="s">
        <v>119</v>
      </c>
      <c r="H2776" s="0" t="s">
        <v>119</v>
      </c>
      <c r="I2776" s="0" t="s">
        <v>120</v>
      </c>
      <c r="J2776" s="0" t="s">
        <v>5460</v>
      </c>
      <c r="K2776" s="0" t="s">
        <v>5461</v>
      </c>
      <c r="L2776" s="0" t="s">
        <v>4720</v>
      </c>
      <c r="M2776" s="0" t="s">
        <v>1261</v>
      </c>
      <c r="N2776" s="0" t="s">
        <v>98</v>
      </c>
      <c r="O2776" s="0" t="s">
        <v>119</v>
      </c>
      <c r="P2776" s="0" t="s">
        <v>119</v>
      </c>
      <c r="Q2776" s="0" t="s">
        <v>120</v>
      </c>
      <c r="R2776" s="0" t="s">
        <v>5460</v>
      </c>
      <c r="S2776" s="0" t="s">
        <v>5461</v>
      </c>
      <c r="T2776" s="0" t="s">
        <v>6195</v>
      </c>
      <c r="U2776" s="0" t="s">
        <v>3707</v>
      </c>
      <c r="V2776" s="0" t="s">
        <v>728</v>
      </c>
      <c r="W2776" s="0" t="s">
        <v>3607</v>
      </c>
      <c r="X2776" s="0" t="s">
        <v>3808</v>
      </c>
      <c r="Y2776" s="0" t="s">
        <v>4331</v>
      </c>
      <c r="Z2776" s="0" t="s">
        <v>98</v>
      </c>
      <c r="AA2776" s="0" t="s">
        <v>6514</v>
      </c>
      <c r="AB2776" s="0" t="s">
        <v>8264</v>
      </c>
      <c r="AC2776" s="0" t="s">
        <v>61</v>
      </c>
      <c r="AD2776" s="0" t="s">
        <v>19</v>
      </c>
      <c r="AE2776" s="0" t="s">
        <v>19</v>
      </c>
      <c r="AF2776" s="0" t="s">
        <v>8265</v>
      </c>
      <c r="AG2776" s="0" t="s">
        <v>8266</v>
      </c>
      <c r="AH2776" s="0" t="s">
        <v>22</v>
      </c>
      <c r="AI2776" s="0" t="s">
        <v>22</v>
      </c>
      <c r="AJ2776" s="0" t="s">
        <v>22</v>
      </c>
      <c r="AK2776" s="0" t="s">
        <v>22</v>
      </c>
    </row>
    <row customHeight="1" ht="11.25">
      <c r="A2777" s="0" t="s">
        <v>22</v>
      </c>
      <c r="B2777" s="0" t="s">
        <v>48</v>
      </c>
      <c r="C2777" s="0" t="s">
        <v>50</v>
      </c>
      <c r="D2777" s="0" t="s">
        <v>22</v>
      </c>
      <c r="E2777" s="0" t="s">
        <v>8263</v>
      </c>
      <c r="F2777" s="0" t="s">
        <v>1269</v>
      </c>
      <c r="G2777" s="0" t="s">
        <v>119</v>
      </c>
      <c r="H2777" s="0" t="s">
        <v>119</v>
      </c>
      <c r="I2777" s="0" t="s">
        <v>120</v>
      </c>
      <c r="J2777" s="0" t="s">
        <v>5460</v>
      </c>
      <c r="K2777" s="0" t="s">
        <v>5461</v>
      </c>
      <c r="L2777" s="0" t="s">
        <v>4720</v>
      </c>
      <c r="M2777" s="0" t="s">
        <v>1261</v>
      </c>
      <c r="N2777" s="0" t="s">
        <v>98</v>
      </c>
      <c r="O2777" s="0" t="s">
        <v>119</v>
      </c>
      <c r="P2777" s="0" t="s">
        <v>119</v>
      </c>
      <c r="Q2777" s="0" t="s">
        <v>120</v>
      </c>
      <c r="R2777" s="0" t="s">
        <v>5460</v>
      </c>
      <c r="S2777" s="0" t="s">
        <v>5461</v>
      </c>
      <c r="T2777" s="0" t="s">
        <v>6195</v>
      </c>
      <c r="U2777" s="0" t="s">
        <v>3707</v>
      </c>
      <c r="V2777" s="0" t="s">
        <v>728</v>
      </c>
      <c r="W2777" s="0" t="s">
        <v>3607</v>
      </c>
      <c r="X2777" s="0" t="s">
        <v>3808</v>
      </c>
      <c r="Y2777" s="0" t="s">
        <v>4331</v>
      </c>
      <c r="Z2777" s="0" t="s">
        <v>98</v>
      </c>
      <c r="AA2777" s="0" t="s">
        <v>6514</v>
      </c>
      <c r="AB2777" s="0" t="s">
        <v>8264</v>
      </c>
      <c r="AC2777" s="0" t="s">
        <v>61</v>
      </c>
      <c r="AD2777" s="0" t="s">
        <v>19</v>
      </c>
      <c r="AE2777" s="0" t="s">
        <v>19</v>
      </c>
      <c r="AF2777" s="0" t="s">
        <v>8265</v>
      </c>
      <c r="AG2777" s="0" t="s">
        <v>8266</v>
      </c>
      <c r="AH2777" s="0" t="s">
        <v>22</v>
      </c>
      <c r="AI2777" s="0" t="s">
        <v>22</v>
      </c>
      <c r="AJ2777" s="0" t="s">
        <v>22</v>
      </c>
      <c r="AK2777" s="0" t="s">
        <v>22</v>
      </c>
    </row>
    <row customHeight="1" ht="11.25">
      <c r="A2778" s="0" t="s">
        <v>22</v>
      </c>
      <c r="B2778" s="0" t="s">
        <v>48</v>
      </c>
      <c r="C2778" s="0" t="s">
        <v>50</v>
      </c>
      <c r="D2778" s="0" t="s">
        <v>22</v>
      </c>
      <c r="E2778" s="0" t="s">
        <v>8267</v>
      </c>
      <c r="F2778" s="0" t="s">
        <v>1269</v>
      </c>
      <c r="G2778" s="0" t="s">
        <v>119</v>
      </c>
      <c r="H2778" s="0" t="s">
        <v>119</v>
      </c>
      <c r="I2778" s="0" t="s">
        <v>120</v>
      </c>
      <c r="J2778" s="0" t="s">
        <v>5460</v>
      </c>
      <c r="K2778" s="0" t="s">
        <v>5461</v>
      </c>
      <c r="L2778" s="0" t="s">
        <v>4012</v>
      </c>
      <c r="M2778" s="0" t="s">
        <v>1261</v>
      </c>
      <c r="N2778" s="0" t="s">
        <v>98</v>
      </c>
      <c r="O2778" s="0" t="s">
        <v>119</v>
      </c>
      <c r="P2778" s="0" t="s">
        <v>119</v>
      </c>
      <c r="Q2778" s="0" t="s">
        <v>120</v>
      </c>
      <c r="R2778" s="0" t="s">
        <v>5460</v>
      </c>
      <c r="S2778" s="0" t="s">
        <v>5461</v>
      </c>
      <c r="T2778" s="0" t="s">
        <v>6195</v>
      </c>
      <c r="U2778" s="0" t="s">
        <v>3707</v>
      </c>
      <c r="V2778" s="0" t="s">
        <v>728</v>
      </c>
      <c r="W2778" s="0" t="s">
        <v>3607</v>
      </c>
      <c r="X2778" s="0" t="s">
        <v>3808</v>
      </c>
      <c r="Y2778" s="0" t="s">
        <v>4331</v>
      </c>
      <c r="Z2778" s="0" t="s">
        <v>98</v>
      </c>
      <c r="AA2778" s="0" t="s">
        <v>6514</v>
      </c>
      <c r="AB2778" s="0" t="s">
        <v>8264</v>
      </c>
      <c r="AC2778" s="0" t="s">
        <v>61</v>
      </c>
      <c r="AD2778" s="0" t="s">
        <v>19</v>
      </c>
      <c r="AE2778" s="0" t="s">
        <v>19</v>
      </c>
      <c r="AF2778" s="0" t="s">
        <v>8265</v>
      </c>
      <c r="AG2778" s="0" t="s">
        <v>8266</v>
      </c>
      <c r="AH2778" s="0" t="s">
        <v>22</v>
      </c>
      <c r="AI2778" s="0" t="s">
        <v>22</v>
      </c>
      <c r="AJ2778" s="0" t="s">
        <v>22</v>
      </c>
      <c r="AK2778" s="0" t="s">
        <v>22</v>
      </c>
    </row>
    <row customHeight="1" ht="11.25">
      <c r="A2779" s="0" t="s">
        <v>22</v>
      </c>
      <c r="B2779" s="0" t="s">
        <v>48</v>
      </c>
      <c r="C2779" s="0" t="s">
        <v>50</v>
      </c>
      <c r="D2779" s="0" t="s">
        <v>22</v>
      </c>
      <c r="E2779" s="0" t="s">
        <v>8267</v>
      </c>
      <c r="F2779" s="0" t="s">
        <v>1269</v>
      </c>
      <c r="G2779" s="0" t="s">
        <v>119</v>
      </c>
      <c r="H2779" s="0" t="s">
        <v>119</v>
      </c>
      <c r="I2779" s="0" t="s">
        <v>120</v>
      </c>
      <c r="J2779" s="0" t="s">
        <v>5460</v>
      </c>
      <c r="K2779" s="0" t="s">
        <v>5461</v>
      </c>
      <c r="L2779" s="0" t="s">
        <v>4012</v>
      </c>
      <c r="M2779" s="0" t="s">
        <v>1261</v>
      </c>
      <c r="N2779" s="0" t="s">
        <v>98</v>
      </c>
      <c r="O2779" s="0" t="s">
        <v>119</v>
      </c>
      <c r="P2779" s="0" t="s">
        <v>119</v>
      </c>
      <c r="Q2779" s="0" t="s">
        <v>120</v>
      </c>
      <c r="R2779" s="0" t="s">
        <v>5460</v>
      </c>
      <c r="S2779" s="0" t="s">
        <v>5461</v>
      </c>
      <c r="T2779" s="0" t="s">
        <v>6195</v>
      </c>
      <c r="U2779" s="0" t="s">
        <v>3707</v>
      </c>
      <c r="V2779" s="0" t="s">
        <v>728</v>
      </c>
      <c r="W2779" s="0" t="s">
        <v>3607</v>
      </c>
      <c r="X2779" s="0" t="s">
        <v>3808</v>
      </c>
      <c r="Y2779" s="0" t="s">
        <v>4331</v>
      </c>
      <c r="Z2779" s="0" t="s">
        <v>98</v>
      </c>
      <c r="AA2779" s="0" t="s">
        <v>6514</v>
      </c>
      <c r="AB2779" s="0" t="s">
        <v>8264</v>
      </c>
      <c r="AC2779" s="0" t="s">
        <v>61</v>
      </c>
      <c r="AD2779" s="0" t="s">
        <v>19</v>
      </c>
      <c r="AE2779" s="0" t="s">
        <v>19</v>
      </c>
      <c r="AF2779" s="0" t="s">
        <v>8265</v>
      </c>
      <c r="AG2779" s="0" t="s">
        <v>8266</v>
      </c>
      <c r="AH2779" s="0" t="s">
        <v>22</v>
      </c>
      <c r="AI2779" s="0" t="s">
        <v>22</v>
      </c>
      <c r="AJ2779" s="0" t="s">
        <v>22</v>
      </c>
      <c r="AK2779" s="0" t="s">
        <v>22</v>
      </c>
    </row>
    <row customHeight="1" ht="11.25">
      <c r="A2780" s="0" t="s">
        <v>22</v>
      </c>
      <c r="B2780" s="0" t="s">
        <v>48</v>
      </c>
      <c r="C2780" s="0" t="s">
        <v>50</v>
      </c>
      <c r="D2780" s="0" t="s">
        <v>22</v>
      </c>
      <c r="E2780" s="0" t="s">
        <v>8268</v>
      </c>
      <c r="F2780" s="0" t="s">
        <v>1269</v>
      </c>
      <c r="G2780" s="0" t="s">
        <v>159</v>
      </c>
      <c r="H2780" s="0" t="s">
        <v>159</v>
      </c>
      <c r="I2780" s="0" t="s">
        <v>160</v>
      </c>
      <c r="J2780" s="0" t="s">
        <v>4026</v>
      </c>
      <c r="K2780" s="0" t="s">
        <v>4027</v>
      </c>
      <c r="L2780" s="0" t="s">
        <v>4042</v>
      </c>
      <c r="M2780" s="0" t="s">
        <v>8269</v>
      </c>
      <c r="N2780" s="0" t="s">
        <v>98</v>
      </c>
      <c r="O2780" s="0" t="s">
        <v>159</v>
      </c>
      <c r="P2780" s="0" t="s">
        <v>159</v>
      </c>
      <c r="Q2780" s="0" t="s">
        <v>160</v>
      </c>
      <c r="R2780" s="0" t="s">
        <v>4026</v>
      </c>
      <c r="S2780" s="0" t="s">
        <v>4027</v>
      </c>
      <c r="T2780" s="0" t="s">
        <v>3604</v>
      </c>
      <c r="U2780" s="0" t="s">
        <v>3605</v>
      </c>
      <c r="V2780" s="0" t="s">
        <v>3606</v>
      </c>
      <c r="W2780" s="0" t="s">
        <v>3607</v>
      </c>
      <c r="X2780" s="0" t="s">
        <v>3608</v>
      </c>
      <c r="Y2780" s="0" t="s">
        <v>3605</v>
      </c>
      <c r="Z2780" s="0" t="s">
        <v>8270</v>
      </c>
      <c r="AA2780" s="0" t="s">
        <v>4054</v>
      </c>
      <c r="AB2780" s="0" t="s">
        <v>8271</v>
      </c>
      <c r="AC2780" s="0" t="s">
        <v>61</v>
      </c>
      <c r="AD2780" s="0" t="s">
        <v>19</v>
      </c>
      <c r="AE2780" s="0" t="s">
        <v>19</v>
      </c>
      <c r="AF2780" s="0" t="s">
        <v>5375</v>
      </c>
      <c r="AG2780" s="0" t="s">
        <v>3712</v>
      </c>
      <c r="AH2780" s="0" t="s">
        <v>22</v>
      </c>
      <c r="AI2780" s="0" t="s">
        <v>22</v>
      </c>
      <c r="AJ2780" s="0" t="s">
        <v>22</v>
      </c>
      <c r="AK2780" s="0" t="s">
        <v>22</v>
      </c>
    </row>
    <row customHeight="1" ht="11.25">
      <c r="A2781" s="0" t="s">
        <v>22</v>
      </c>
      <c r="B2781" s="0" t="s">
        <v>48</v>
      </c>
      <c r="C2781" s="0" t="s">
        <v>50</v>
      </c>
      <c r="D2781" s="0" t="s">
        <v>22</v>
      </c>
      <c r="E2781" s="0" t="s">
        <v>8268</v>
      </c>
      <c r="F2781" s="0" t="s">
        <v>1269</v>
      </c>
      <c r="G2781" s="0" t="s">
        <v>159</v>
      </c>
      <c r="H2781" s="0" t="s">
        <v>159</v>
      </c>
      <c r="I2781" s="0" t="s">
        <v>160</v>
      </c>
      <c r="J2781" s="0" t="s">
        <v>4026</v>
      </c>
      <c r="K2781" s="0" t="s">
        <v>4027</v>
      </c>
      <c r="L2781" s="0" t="s">
        <v>4042</v>
      </c>
      <c r="M2781" s="0" t="s">
        <v>8269</v>
      </c>
      <c r="N2781" s="0" t="s">
        <v>98</v>
      </c>
      <c r="O2781" s="0" t="s">
        <v>159</v>
      </c>
      <c r="P2781" s="0" t="s">
        <v>159</v>
      </c>
      <c r="Q2781" s="0" t="s">
        <v>160</v>
      </c>
      <c r="R2781" s="0" t="s">
        <v>4026</v>
      </c>
      <c r="S2781" s="0" t="s">
        <v>4027</v>
      </c>
      <c r="T2781" s="0" t="s">
        <v>3604</v>
      </c>
      <c r="U2781" s="0" t="s">
        <v>3605</v>
      </c>
      <c r="V2781" s="0" t="s">
        <v>3606</v>
      </c>
      <c r="W2781" s="0" t="s">
        <v>3607</v>
      </c>
      <c r="X2781" s="0" t="s">
        <v>3608</v>
      </c>
      <c r="Y2781" s="0" t="s">
        <v>3605</v>
      </c>
      <c r="Z2781" s="0" t="s">
        <v>8270</v>
      </c>
      <c r="AA2781" s="0" t="s">
        <v>4054</v>
      </c>
      <c r="AB2781" s="0" t="s">
        <v>8271</v>
      </c>
      <c r="AC2781" s="0" t="s">
        <v>61</v>
      </c>
      <c r="AD2781" s="0" t="s">
        <v>19</v>
      </c>
      <c r="AE2781" s="0" t="s">
        <v>19</v>
      </c>
      <c r="AF2781" s="0" t="s">
        <v>5375</v>
      </c>
      <c r="AG2781" s="0" t="s">
        <v>3712</v>
      </c>
      <c r="AH2781" s="0" t="s">
        <v>22</v>
      </c>
      <c r="AI2781" s="0" t="s">
        <v>22</v>
      </c>
      <c r="AJ2781" s="0" t="s">
        <v>22</v>
      </c>
      <c r="AK2781" s="0" t="s">
        <v>22</v>
      </c>
    </row>
    <row customHeight="1" ht="11.25">
      <c r="A2782" s="0" t="s">
        <v>22</v>
      </c>
      <c r="B2782" s="0" t="s">
        <v>48</v>
      </c>
      <c r="C2782" s="0" t="s">
        <v>50</v>
      </c>
      <c r="D2782" s="0" t="s">
        <v>22</v>
      </c>
      <c r="E2782" s="0" t="s">
        <v>8272</v>
      </c>
      <c r="F2782" s="0" t="s">
        <v>1269</v>
      </c>
      <c r="G2782" s="0" t="s">
        <v>159</v>
      </c>
      <c r="H2782" s="0" t="s">
        <v>159</v>
      </c>
      <c r="I2782" s="0" t="s">
        <v>160</v>
      </c>
      <c r="J2782" s="0" t="s">
        <v>4026</v>
      </c>
      <c r="K2782" s="0" t="s">
        <v>4027</v>
      </c>
      <c r="L2782" s="0" t="s">
        <v>1608</v>
      </c>
      <c r="M2782" s="0" t="s">
        <v>8273</v>
      </c>
      <c r="N2782" s="0" t="s">
        <v>98</v>
      </c>
      <c r="O2782" s="0" t="s">
        <v>159</v>
      </c>
      <c r="P2782" s="0" t="s">
        <v>159</v>
      </c>
      <c r="Q2782" s="0" t="s">
        <v>160</v>
      </c>
      <c r="R2782" s="0" t="s">
        <v>4026</v>
      </c>
      <c r="S2782" s="0" t="s">
        <v>4027</v>
      </c>
      <c r="T2782" s="0" t="s">
        <v>3604</v>
      </c>
      <c r="U2782" s="0" t="s">
        <v>3605</v>
      </c>
      <c r="V2782" s="0" t="s">
        <v>3606</v>
      </c>
      <c r="W2782" s="0" t="s">
        <v>3607</v>
      </c>
      <c r="X2782" s="0" t="s">
        <v>3608</v>
      </c>
      <c r="Y2782" s="0" t="s">
        <v>3605</v>
      </c>
      <c r="Z2782" s="0" t="s">
        <v>8274</v>
      </c>
      <c r="AA2782" s="0" t="s">
        <v>4150</v>
      </c>
      <c r="AB2782" s="0" t="s">
        <v>8275</v>
      </c>
      <c r="AC2782" s="0" t="s">
        <v>61</v>
      </c>
      <c r="AD2782" s="0" t="s">
        <v>19</v>
      </c>
      <c r="AE2782" s="0" t="s">
        <v>19</v>
      </c>
      <c r="AF2782" s="0" t="s">
        <v>3613</v>
      </c>
      <c r="AG2782" s="0" t="s">
        <v>4158</v>
      </c>
      <c r="AH2782" s="0" t="s">
        <v>22</v>
      </c>
      <c r="AI2782" s="0" t="s">
        <v>22</v>
      </c>
      <c r="AJ2782" s="0" t="s">
        <v>22</v>
      </c>
      <c r="AK2782" s="0" t="s">
        <v>22</v>
      </c>
    </row>
    <row customHeight="1" ht="11.25">
      <c r="A2783" s="0" t="s">
        <v>22</v>
      </c>
      <c r="B2783" s="0" t="s">
        <v>48</v>
      </c>
      <c r="C2783" s="0" t="s">
        <v>50</v>
      </c>
      <c r="D2783" s="0" t="s">
        <v>22</v>
      </c>
      <c r="E2783" s="0" t="s">
        <v>8272</v>
      </c>
      <c r="F2783" s="0" t="s">
        <v>1269</v>
      </c>
      <c r="G2783" s="0" t="s">
        <v>159</v>
      </c>
      <c r="H2783" s="0" t="s">
        <v>159</v>
      </c>
      <c r="I2783" s="0" t="s">
        <v>160</v>
      </c>
      <c r="J2783" s="0" t="s">
        <v>4026</v>
      </c>
      <c r="K2783" s="0" t="s">
        <v>4027</v>
      </c>
      <c r="L2783" s="0" t="s">
        <v>1608</v>
      </c>
      <c r="M2783" s="0" t="s">
        <v>8273</v>
      </c>
      <c r="N2783" s="0" t="s">
        <v>98</v>
      </c>
      <c r="O2783" s="0" t="s">
        <v>159</v>
      </c>
      <c r="P2783" s="0" t="s">
        <v>159</v>
      </c>
      <c r="Q2783" s="0" t="s">
        <v>160</v>
      </c>
      <c r="R2783" s="0" t="s">
        <v>4026</v>
      </c>
      <c r="S2783" s="0" t="s">
        <v>4027</v>
      </c>
      <c r="T2783" s="0" t="s">
        <v>3604</v>
      </c>
      <c r="U2783" s="0" t="s">
        <v>3605</v>
      </c>
      <c r="V2783" s="0" t="s">
        <v>3606</v>
      </c>
      <c r="W2783" s="0" t="s">
        <v>3607</v>
      </c>
      <c r="X2783" s="0" t="s">
        <v>3608</v>
      </c>
      <c r="Y2783" s="0" t="s">
        <v>3605</v>
      </c>
      <c r="Z2783" s="0" t="s">
        <v>8274</v>
      </c>
      <c r="AA2783" s="0" t="s">
        <v>4150</v>
      </c>
      <c r="AB2783" s="0" t="s">
        <v>8275</v>
      </c>
      <c r="AC2783" s="0" t="s">
        <v>61</v>
      </c>
      <c r="AD2783" s="0" t="s">
        <v>19</v>
      </c>
      <c r="AE2783" s="0" t="s">
        <v>19</v>
      </c>
      <c r="AF2783" s="0" t="s">
        <v>3613</v>
      </c>
      <c r="AG2783" s="0" t="s">
        <v>4158</v>
      </c>
      <c r="AH2783" s="0" t="s">
        <v>22</v>
      </c>
      <c r="AI2783" s="0" t="s">
        <v>22</v>
      </c>
      <c r="AJ2783" s="0" t="s">
        <v>22</v>
      </c>
      <c r="AK2783" s="0" t="s">
        <v>22</v>
      </c>
    </row>
    <row customHeight="1" ht="11.25">
      <c r="A2784" s="0" t="s">
        <v>22</v>
      </c>
      <c r="B2784" s="0" t="s">
        <v>48</v>
      </c>
      <c r="C2784" s="0" t="s">
        <v>50</v>
      </c>
      <c r="D2784" s="0" t="s">
        <v>22</v>
      </c>
      <c r="E2784" s="0" t="s">
        <v>8276</v>
      </c>
      <c r="F2784" s="0" t="s">
        <v>1306</v>
      </c>
      <c r="G2784" s="0" t="s">
        <v>1472</v>
      </c>
      <c r="H2784" s="0" t="s">
        <v>1472</v>
      </c>
      <c r="I2784" s="0" t="s">
        <v>1473</v>
      </c>
      <c r="J2784" s="0" t="s">
        <v>8277</v>
      </c>
      <c r="K2784" s="0" t="s">
        <v>8278</v>
      </c>
      <c r="L2784" s="0" t="s">
        <v>8279</v>
      </c>
      <c r="M2784" s="0" t="s">
        <v>8279</v>
      </c>
      <c r="N2784" s="0" t="s">
        <v>98</v>
      </c>
      <c r="O2784" s="0" t="s">
        <v>1472</v>
      </c>
      <c r="P2784" s="0" t="s">
        <v>1472</v>
      </c>
      <c r="Q2784" s="0" t="s">
        <v>1473</v>
      </c>
      <c r="R2784" s="0" t="s">
        <v>8277</v>
      </c>
      <c r="S2784" s="0" t="s">
        <v>8278</v>
      </c>
      <c r="T2784" s="0" t="s">
        <v>3604</v>
      </c>
      <c r="U2784" s="0" t="s">
        <v>3605</v>
      </c>
      <c r="V2784" s="0" t="s">
        <v>4382</v>
      </c>
      <c r="W2784" s="0" t="s">
        <v>3607</v>
      </c>
      <c r="X2784" s="0" t="s">
        <v>3608</v>
      </c>
      <c r="Y2784" s="0" t="s">
        <v>3605</v>
      </c>
      <c r="Z2784" s="0" t="s">
        <v>8280</v>
      </c>
      <c r="AA2784" s="0" t="s">
        <v>3628</v>
      </c>
      <c r="AB2784" s="0" t="s">
        <v>8281</v>
      </c>
      <c r="AC2784" s="0" t="s">
        <v>61</v>
      </c>
      <c r="AD2784" s="0" t="s">
        <v>19</v>
      </c>
      <c r="AE2784" s="0" t="s">
        <v>61</v>
      </c>
      <c r="AF2784" s="0" t="s">
        <v>8233</v>
      </c>
      <c r="AG2784" s="0" t="s">
        <v>8282</v>
      </c>
      <c r="AH2784" s="0" t="s">
        <v>22</v>
      </c>
      <c r="AI2784" s="0" t="s">
        <v>22</v>
      </c>
      <c r="AJ2784" s="0" t="s">
        <v>8233</v>
      </c>
      <c r="AK2784" s="0" t="s">
        <v>8282</v>
      </c>
    </row>
    <row customHeight="1" ht="11.25">
      <c r="A2785" s="0" t="s">
        <v>22</v>
      </c>
      <c r="B2785" s="0" t="s">
        <v>48</v>
      </c>
      <c r="C2785" s="0" t="s">
        <v>50</v>
      </c>
      <c r="D2785" s="0" t="s">
        <v>22</v>
      </c>
      <c r="E2785" s="0" t="s">
        <v>8276</v>
      </c>
      <c r="F2785" s="0" t="s">
        <v>1306</v>
      </c>
      <c r="G2785" s="0" t="s">
        <v>169</v>
      </c>
      <c r="H2785" s="0" t="s">
        <v>169</v>
      </c>
      <c r="I2785" s="0" t="s">
        <v>170</v>
      </c>
      <c r="J2785" s="0" t="s">
        <v>8277</v>
      </c>
      <c r="K2785" s="0" t="s">
        <v>8283</v>
      </c>
      <c r="L2785" s="0" t="s">
        <v>8279</v>
      </c>
      <c r="M2785" s="0" t="s">
        <v>8279</v>
      </c>
      <c r="N2785" s="0" t="s">
        <v>98</v>
      </c>
      <c r="O2785" s="0" t="s">
        <v>169</v>
      </c>
      <c r="P2785" s="0" t="s">
        <v>169</v>
      </c>
      <c r="Q2785" s="0" t="s">
        <v>170</v>
      </c>
      <c r="R2785" s="0" t="s">
        <v>8277</v>
      </c>
      <c r="S2785" s="0" t="s">
        <v>8283</v>
      </c>
      <c r="T2785" s="0" t="s">
        <v>3604</v>
      </c>
      <c r="U2785" s="0" t="s">
        <v>3605</v>
      </c>
      <c r="V2785" s="0" t="s">
        <v>4382</v>
      </c>
      <c r="W2785" s="0" t="s">
        <v>3607</v>
      </c>
      <c r="X2785" s="0" t="s">
        <v>3608</v>
      </c>
      <c r="Y2785" s="0" t="s">
        <v>3605</v>
      </c>
      <c r="Z2785" s="0" t="s">
        <v>8280</v>
      </c>
      <c r="AA2785" s="0" t="s">
        <v>3628</v>
      </c>
      <c r="AB2785" s="0" t="s">
        <v>8281</v>
      </c>
      <c r="AC2785" s="0" t="s">
        <v>61</v>
      </c>
      <c r="AD2785" s="0" t="s">
        <v>19</v>
      </c>
      <c r="AE2785" s="0" t="s">
        <v>61</v>
      </c>
      <c r="AF2785" s="0" t="s">
        <v>8233</v>
      </c>
      <c r="AG2785" s="0" t="s">
        <v>8282</v>
      </c>
      <c r="AH2785" s="0" t="s">
        <v>22</v>
      </c>
      <c r="AI2785" s="0" t="s">
        <v>22</v>
      </c>
      <c r="AJ2785" s="0" t="s">
        <v>8233</v>
      </c>
      <c r="AK2785" s="0" t="s">
        <v>8282</v>
      </c>
    </row>
    <row customHeight="1" ht="11.25">
      <c r="A2786" s="0" t="s">
        <v>22</v>
      </c>
      <c r="B2786" s="0" t="s">
        <v>48</v>
      </c>
      <c r="C2786" s="0" t="s">
        <v>50</v>
      </c>
      <c r="D2786" s="0" t="s">
        <v>22</v>
      </c>
      <c r="E2786" s="0" t="s">
        <v>8284</v>
      </c>
      <c r="F2786" s="0" t="s">
        <v>1269</v>
      </c>
      <c r="G2786" s="0" t="s">
        <v>119</v>
      </c>
      <c r="H2786" s="0" t="s">
        <v>119</v>
      </c>
      <c r="I2786" s="0" t="s">
        <v>120</v>
      </c>
      <c r="J2786" s="0" t="s">
        <v>5460</v>
      </c>
      <c r="K2786" s="0" t="s">
        <v>5461</v>
      </c>
      <c r="L2786" s="0" t="s">
        <v>8285</v>
      </c>
      <c r="M2786" s="0" t="s">
        <v>101</v>
      </c>
      <c r="N2786" s="0" t="s">
        <v>98</v>
      </c>
      <c r="O2786" s="0" t="s">
        <v>119</v>
      </c>
      <c r="P2786" s="0" t="s">
        <v>119</v>
      </c>
      <c r="Q2786" s="0" t="s">
        <v>120</v>
      </c>
      <c r="R2786" s="0" t="s">
        <v>5460</v>
      </c>
      <c r="S2786" s="0" t="s">
        <v>5461</v>
      </c>
      <c r="T2786" s="0" t="s">
        <v>6195</v>
      </c>
      <c r="U2786" s="0" t="s">
        <v>3707</v>
      </c>
      <c r="V2786" s="0" t="s">
        <v>728</v>
      </c>
      <c r="W2786" s="0" t="s">
        <v>3607</v>
      </c>
      <c r="X2786" s="0" t="s">
        <v>3808</v>
      </c>
      <c r="Y2786" s="0" t="s">
        <v>4331</v>
      </c>
      <c r="Z2786" s="0" t="s">
        <v>98</v>
      </c>
      <c r="AA2786" s="0" t="s">
        <v>6514</v>
      </c>
      <c r="AB2786" s="0" t="s">
        <v>8264</v>
      </c>
      <c r="AC2786" s="0" t="s">
        <v>61</v>
      </c>
      <c r="AD2786" s="0" t="s">
        <v>19</v>
      </c>
      <c r="AE2786" s="0" t="s">
        <v>19</v>
      </c>
      <c r="AF2786" s="0" t="s">
        <v>8265</v>
      </c>
      <c r="AG2786" s="0" t="s">
        <v>8266</v>
      </c>
      <c r="AH2786" s="0" t="s">
        <v>22</v>
      </c>
      <c r="AI2786" s="0" t="s">
        <v>22</v>
      </c>
      <c r="AJ2786" s="0" t="s">
        <v>22</v>
      </c>
      <c r="AK2786" s="0" t="s">
        <v>22</v>
      </c>
    </row>
    <row customHeight="1" ht="11.25">
      <c r="A2787" s="0" t="s">
        <v>22</v>
      </c>
      <c r="B2787" s="0" t="s">
        <v>48</v>
      </c>
      <c r="C2787" s="0" t="s">
        <v>50</v>
      </c>
      <c r="D2787" s="0" t="s">
        <v>22</v>
      </c>
      <c r="E2787" s="0" t="s">
        <v>8284</v>
      </c>
      <c r="F2787" s="0" t="s">
        <v>1269</v>
      </c>
      <c r="G2787" s="0" t="s">
        <v>119</v>
      </c>
      <c r="H2787" s="0" t="s">
        <v>119</v>
      </c>
      <c r="I2787" s="0" t="s">
        <v>120</v>
      </c>
      <c r="J2787" s="0" t="s">
        <v>5460</v>
      </c>
      <c r="K2787" s="0" t="s">
        <v>5461</v>
      </c>
      <c r="L2787" s="0" t="s">
        <v>8285</v>
      </c>
      <c r="M2787" s="0" t="s">
        <v>101</v>
      </c>
      <c r="N2787" s="0" t="s">
        <v>98</v>
      </c>
      <c r="O2787" s="0" t="s">
        <v>119</v>
      </c>
      <c r="P2787" s="0" t="s">
        <v>119</v>
      </c>
      <c r="Q2787" s="0" t="s">
        <v>120</v>
      </c>
      <c r="R2787" s="0" t="s">
        <v>5460</v>
      </c>
      <c r="S2787" s="0" t="s">
        <v>5461</v>
      </c>
      <c r="T2787" s="0" t="s">
        <v>6195</v>
      </c>
      <c r="U2787" s="0" t="s">
        <v>3707</v>
      </c>
      <c r="V2787" s="0" t="s">
        <v>728</v>
      </c>
      <c r="W2787" s="0" t="s">
        <v>3607</v>
      </c>
      <c r="X2787" s="0" t="s">
        <v>3808</v>
      </c>
      <c r="Y2787" s="0" t="s">
        <v>4331</v>
      </c>
      <c r="Z2787" s="0" t="s">
        <v>98</v>
      </c>
      <c r="AA2787" s="0" t="s">
        <v>6514</v>
      </c>
      <c r="AB2787" s="0" t="s">
        <v>8264</v>
      </c>
      <c r="AC2787" s="0" t="s">
        <v>61</v>
      </c>
      <c r="AD2787" s="0" t="s">
        <v>19</v>
      </c>
      <c r="AE2787" s="0" t="s">
        <v>19</v>
      </c>
      <c r="AF2787" s="0" t="s">
        <v>8265</v>
      </c>
      <c r="AG2787" s="0" t="s">
        <v>8266</v>
      </c>
      <c r="AH2787" s="0" t="s">
        <v>22</v>
      </c>
      <c r="AI2787" s="0" t="s">
        <v>22</v>
      </c>
      <c r="AJ2787" s="0" t="s">
        <v>22</v>
      </c>
      <c r="AK2787" s="0" t="s">
        <v>22</v>
      </c>
    </row>
    <row customHeight="1" ht="11.25">
      <c r="A2788" s="0" t="s">
        <v>22</v>
      </c>
      <c r="B2788" s="0" t="s">
        <v>48</v>
      </c>
      <c r="C2788" s="0" t="s">
        <v>50</v>
      </c>
      <c r="D2788" s="0" t="s">
        <v>22</v>
      </c>
      <c r="E2788" s="0" t="s">
        <v>8286</v>
      </c>
      <c r="F2788" s="0" t="s">
        <v>1269</v>
      </c>
      <c r="G2788" s="0" t="s">
        <v>178</v>
      </c>
      <c r="H2788" s="0" t="s">
        <v>178</v>
      </c>
      <c r="I2788" s="0" t="s">
        <v>179</v>
      </c>
      <c r="J2788" s="0" t="s">
        <v>5889</v>
      </c>
      <c r="K2788" s="0" t="s">
        <v>5890</v>
      </c>
      <c r="L2788" s="0" t="s">
        <v>4042</v>
      </c>
      <c r="M2788" s="0" t="s">
        <v>89</v>
      </c>
      <c r="N2788" s="0" t="s">
        <v>98</v>
      </c>
      <c r="O2788" s="0" t="s">
        <v>178</v>
      </c>
      <c r="P2788" s="0" t="s">
        <v>178</v>
      </c>
      <c r="Q2788" s="0" t="s">
        <v>179</v>
      </c>
      <c r="R2788" s="0" t="s">
        <v>5889</v>
      </c>
      <c r="S2788" s="0" t="s">
        <v>5890</v>
      </c>
      <c r="T2788" s="0" t="s">
        <v>3604</v>
      </c>
      <c r="U2788" s="0" t="s">
        <v>3605</v>
      </c>
      <c r="V2788" s="0" t="s">
        <v>8287</v>
      </c>
      <c r="W2788" s="0" t="s">
        <v>3607</v>
      </c>
      <c r="X2788" s="0" t="s">
        <v>3608</v>
      </c>
      <c r="Y2788" s="0" t="s">
        <v>3605</v>
      </c>
      <c r="Z2788" s="0" t="s">
        <v>5567</v>
      </c>
      <c r="AA2788" s="0" t="s">
        <v>6380</v>
      </c>
      <c r="AB2788" s="0" t="s">
        <v>8288</v>
      </c>
      <c r="AC2788" s="0" t="s">
        <v>61</v>
      </c>
      <c r="AD2788" s="0" t="s">
        <v>19</v>
      </c>
      <c r="AE2788" s="0" t="s">
        <v>19</v>
      </c>
      <c r="AF2788" s="0" t="s">
        <v>8289</v>
      </c>
      <c r="AG2788" s="0" t="s">
        <v>8290</v>
      </c>
      <c r="AH2788" s="0" t="s">
        <v>22</v>
      </c>
      <c r="AI2788" s="0" t="s">
        <v>22</v>
      </c>
      <c r="AJ2788" s="0" t="s">
        <v>22</v>
      </c>
      <c r="AK2788" s="0" t="s">
        <v>22</v>
      </c>
    </row>
    <row customHeight="1" ht="11.25">
      <c r="A2789" s="0" t="s">
        <v>22</v>
      </c>
      <c r="B2789" s="0" t="s">
        <v>48</v>
      </c>
      <c r="C2789" s="0" t="s">
        <v>50</v>
      </c>
      <c r="D2789" s="0" t="s">
        <v>22</v>
      </c>
      <c r="E2789" s="0" t="s">
        <v>8286</v>
      </c>
      <c r="F2789" s="0" t="s">
        <v>1269</v>
      </c>
      <c r="G2789" s="0" t="s">
        <v>178</v>
      </c>
      <c r="H2789" s="0" t="s">
        <v>178</v>
      </c>
      <c r="I2789" s="0" t="s">
        <v>179</v>
      </c>
      <c r="J2789" s="0" t="s">
        <v>5889</v>
      </c>
      <c r="K2789" s="0" t="s">
        <v>5890</v>
      </c>
      <c r="L2789" s="0" t="s">
        <v>4042</v>
      </c>
      <c r="M2789" s="0" t="s">
        <v>89</v>
      </c>
      <c r="N2789" s="0" t="s">
        <v>98</v>
      </c>
      <c r="O2789" s="0" t="s">
        <v>178</v>
      </c>
      <c r="P2789" s="0" t="s">
        <v>178</v>
      </c>
      <c r="Q2789" s="0" t="s">
        <v>179</v>
      </c>
      <c r="R2789" s="0" t="s">
        <v>5889</v>
      </c>
      <c r="S2789" s="0" t="s">
        <v>5890</v>
      </c>
      <c r="T2789" s="0" t="s">
        <v>3604</v>
      </c>
      <c r="U2789" s="0" t="s">
        <v>3605</v>
      </c>
      <c r="V2789" s="0" t="s">
        <v>8287</v>
      </c>
      <c r="W2789" s="0" t="s">
        <v>3607</v>
      </c>
      <c r="X2789" s="0" t="s">
        <v>3608</v>
      </c>
      <c r="Y2789" s="0" t="s">
        <v>3605</v>
      </c>
      <c r="Z2789" s="0" t="s">
        <v>5567</v>
      </c>
      <c r="AA2789" s="0" t="s">
        <v>6380</v>
      </c>
      <c r="AB2789" s="0" t="s">
        <v>8288</v>
      </c>
      <c r="AC2789" s="0" t="s">
        <v>61</v>
      </c>
      <c r="AD2789" s="0" t="s">
        <v>19</v>
      </c>
      <c r="AE2789" s="0" t="s">
        <v>19</v>
      </c>
      <c r="AF2789" s="0" t="s">
        <v>8289</v>
      </c>
      <c r="AG2789" s="0" t="s">
        <v>8290</v>
      </c>
      <c r="AH2789" s="0" t="s">
        <v>22</v>
      </c>
      <c r="AI2789" s="0" t="s">
        <v>22</v>
      </c>
      <c r="AJ2789" s="0" t="s">
        <v>22</v>
      </c>
      <c r="AK2789" s="0" t="s">
        <v>22</v>
      </c>
    </row>
    <row customHeight="1" ht="11.25">
      <c r="A2790" s="0" t="s">
        <v>22</v>
      </c>
      <c r="B2790" s="0" t="s">
        <v>48</v>
      </c>
      <c r="C2790" s="0" t="s">
        <v>50</v>
      </c>
      <c r="D2790" s="0" t="s">
        <v>22</v>
      </c>
      <c r="E2790" s="0" t="s">
        <v>8291</v>
      </c>
      <c r="F2790" s="0" t="s">
        <v>1269</v>
      </c>
      <c r="G2790" s="0" t="s">
        <v>148</v>
      </c>
      <c r="H2790" s="0" t="s">
        <v>148</v>
      </c>
      <c r="I2790" s="0" t="s">
        <v>149</v>
      </c>
      <c r="J2790" s="0" t="s">
        <v>1446</v>
      </c>
      <c r="K2790" s="0" t="s">
        <v>1447</v>
      </c>
      <c r="L2790" s="0" t="s">
        <v>1448</v>
      </c>
      <c r="M2790" s="0" t="s">
        <v>1261</v>
      </c>
      <c r="N2790" s="0" t="s">
        <v>98</v>
      </c>
      <c r="O2790" s="0" t="s">
        <v>148</v>
      </c>
      <c r="P2790" s="0" t="s">
        <v>148</v>
      </c>
      <c r="Q2790" s="0" t="s">
        <v>149</v>
      </c>
      <c r="R2790" s="0" t="s">
        <v>1446</v>
      </c>
      <c r="S2790" s="0" t="s">
        <v>1447</v>
      </c>
      <c r="T2790" s="0" t="s">
        <v>3604</v>
      </c>
      <c r="U2790" s="0" t="s">
        <v>3605</v>
      </c>
      <c r="V2790" s="0" t="s">
        <v>8292</v>
      </c>
      <c r="W2790" s="0" t="s">
        <v>3607</v>
      </c>
      <c r="X2790" s="0" t="s">
        <v>3608</v>
      </c>
      <c r="Y2790" s="0" t="s">
        <v>3605</v>
      </c>
      <c r="Z2790" s="0" t="s">
        <v>8293</v>
      </c>
      <c r="AA2790" s="0" t="s">
        <v>3908</v>
      </c>
      <c r="AB2790" s="0" t="s">
        <v>8294</v>
      </c>
      <c r="AC2790" s="0" t="s">
        <v>61</v>
      </c>
      <c r="AD2790" s="0" t="s">
        <v>19</v>
      </c>
      <c r="AE2790" s="0" t="s">
        <v>19</v>
      </c>
      <c r="AF2790" s="0" t="s">
        <v>7798</v>
      </c>
      <c r="AG2790" s="0" t="s">
        <v>7798</v>
      </c>
      <c r="AH2790" s="0" t="s">
        <v>22</v>
      </c>
      <c r="AI2790" s="0" t="s">
        <v>22</v>
      </c>
      <c r="AJ2790" s="0" t="s">
        <v>22</v>
      </c>
      <c r="AK2790" s="0" t="s">
        <v>22</v>
      </c>
    </row>
    <row customHeight="1" ht="11.25">
      <c r="A2791" s="0" t="s">
        <v>22</v>
      </c>
      <c r="B2791" s="0" t="s">
        <v>48</v>
      </c>
      <c r="C2791" s="0" t="s">
        <v>50</v>
      </c>
      <c r="D2791" s="0" t="s">
        <v>22</v>
      </c>
      <c r="E2791" s="0" t="s">
        <v>8291</v>
      </c>
      <c r="F2791" s="0" t="s">
        <v>1269</v>
      </c>
      <c r="G2791" s="0" t="s">
        <v>148</v>
      </c>
      <c r="H2791" s="0" t="s">
        <v>148</v>
      </c>
      <c r="I2791" s="0" t="s">
        <v>149</v>
      </c>
      <c r="J2791" s="0" t="s">
        <v>1446</v>
      </c>
      <c r="K2791" s="0" t="s">
        <v>1447</v>
      </c>
      <c r="L2791" s="0" t="s">
        <v>1448</v>
      </c>
      <c r="M2791" s="0" t="s">
        <v>1261</v>
      </c>
      <c r="N2791" s="0" t="s">
        <v>98</v>
      </c>
      <c r="O2791" s="0" t="s">
        <v>148</v>
      </c>
      <c r="P2791" s="0" t="s">
        <v>148</v>
      </c>
      <c r="Q2791" s="0" t="s">
        <v>149</v>
      </c>
      <c r="R2791" s="0" t="s">
        <v>1446</v>
      </c>
      <c r="S2791" s="0" t="s">
        <v>1447</v>
      </c>
      <c r="T2791" s="0" t="s">
        <v>3604</v>
      </c>
      <c r="U2791" s="0" t="s">
        <v>3605</v>
      </c>
      <c r="V2791" s="0" t="s">
        <v>8292</v>
      </c>
      <c r="W2791" s="0" t="s">
        <v>3607</v>
      </c>
      <c r="X2791" s="0" t="s">
        <v>3608</v>
      </c>
      <c r="Y2791" s="0" t="s">
        <v>3605</v>
      </c>
      <c r="Z2791" s="0" t="s">
        <v>8293</v>
      </c>
      <c r="AA2791" s="0" t="s">
        <v>3908</v>
      </c>
      <c r="AB2791" s="0" t="s">
        <v>8294</v>
      </c>
      <c r="AC2791" s="0" t="s">
        <v>61</v>
      </c>
      <c r="AD2791" s="0" t="s">
        <v>19</v>
      </c>
      <c r="AE2791" s="0" t="s">
        <v>19</v>
      </c>
      <c r="AF2791" s="0" t="s">
        <v>7798</v>
      </c>
      <c r="AG2791" s="0" t="s">
        <v>7798</v>
      </c>
      <c r="AH2791" s="0" t="s">
        <v>22</v>
      </c>
      <c r="AI2791" s="0" t="s">
        <v>22</v>
      </c>
      <c r="AJ2791" s="0" t="s">
        <v>22</v>
      </c>
      <c r="AK2791" s="0" t="s">
        <v>22</v>
      </c>
    </row>
    <row customHeight="1" ht="11.25">
      <c r="A2792" s="0" t="s">
        <v>22</v>
      </c>
      <c r="B2792" s="0" t="s">
        <v>48</v>
      </c>
      <c r="C2792" s="0" t="s">
        <v>50</v>
      </c>
      <c r="D2792" s="0" t="s">
        <v>22</v>
      </c>
      <c r="E2792" s="0" t="s">
        <v>8295</v>
      </c>
      <c r="F2792" s="0" t="s">
        <v>1269</v>
      </c>
      <c r="G2792" s="0" t="s">
        <v>1348</v>
      </c>
      <c r="H2792" s="0" t="s">
        <v>1348</v>
      </c>
      <c r="I2792" s="0" t="s">
        <v>1349</v>
      </c>
      <c r="J2792" s="0" t="s">
        <v>6759</v>
      </c>
      <c r="K2792" s="0" t="s">
        <v>6760</v>
      </c>
      <c r="L2792" s="0" t="s">
        <v>8296</v>
      </c>
      <c r="M2792" s="0" t="s">
        <v>1261</v>
      </c>
      <c r="N2792" s="0" t="s">
        <v>98</v>
      </c>
      <c r="O2792" s="0" t="s">
        <v>1348</v>
      </c>
      <c r="P2792" s="0" t="s">
        <v>1348</v>
      </c>
      <c r="Q2792" s="0" t="s">
        <v>1349</v>
      </c>
      <c r="R2792" s="0" t="s">
        <v>6759</v>
      </c>
      <c r="S2792" s="0" t="s">
        <v>6760</v>
      </c>
      <c r="T2792" s="0" t="s">
        <v>3604</v>
      </c>
      <c r="U2792" s="0" t="s">
        <v>3605</v>
      </c>
      <c r="V2792" s="0" t="s">
        <v>8297</v>
      </c>
      <c r="W2792" s="0" t="s">
        <v>3607</v>
      </c>
      <c r="X2792" s="0" t="s">
        <v>3608</v>
      </c>
      <c r="Y2792" s="0" t="s">
        <v>3605</v>
      </c>
      <c r="Z2792" s="0" t="s">
        <v>8298</v>
      </c>
      <c r="AA2792" s="0" t="s">
        <v>3908</v>
      </c>
      <c r="AB2792" s="0" t="s">
        <v>8299</v>
      </c>
      <c r="AC2792" s="0" t="s">
        <v>61</v>
      </c>
      <c r="AD2792" s="0" t="s">
        <v>19</v>
      </c>
      <c r="AE2792" s="0" t="s">
        <v>19</v>
      </c>
      <c r="AF2792" s="0" t="s">
        <v>8300</v>
      </c>
      <c r="AG2792" s="0" t="s">
        <v>8300</v>
      </c>
      <c r="AH2792" s="0" t="s">
        <v>22</v>
      </c>
      <c r="AI2792" s="0" t="s">
        <v>22</v>
      </c>
      <c r="AJ2792" s="0" t="s">
        <v>22</v>
      </c>
      <c r="AK2792" s="0" t="s">
        <v>22</v>
      </c>
    </row>
    <row customHeight="1" ht="11.25">
      <c r="A2793" s="0" t="s">
        <v>22</v>
      </c>
      <c r="B2793" s="0" t="s">
        <v>48</v>
      </c>
      <c r="C2793" s="0" t="s">
        <v>50</v>
      </c>
      <c r="D2793" s="0" t="s">
        <v>22</v>
      </c>
      <c r="E2793" s="0" t="s">
        <v>8295</v>
      </c>
      <c r="F2793" s="0" t="s">
        <v>1269</v>
      </c>
      <c r="G2793" s="0" t="s">
        <v>139</v>
      </c>
      <c r="H2793" s="0" t="s">
        <v>139</v>
      </c>
      <c r="I2793" s="0" t="s">
        <v>140</v>
      </c>
      <c r="J2793" s="0" t="s">
        <v>6759</v>
      </c>
      <c r="K2793" s="0" t="s">
        <v>6792</v>
      </c>
      <c r="L2793" s="0" t="s">
        <v>8296</v>
      </c>
      <c r="M2793" s="0" t="s">
        <v>1261</v>
      </c>
      <c r="N2793" s="0" t="s">
        <v>98</v>
      </c>
      <c r="O2793" s="0" t="s">
        <v>139</v>
      </c>
      <c r="P2793" s="0" t="s">
        <v>139</v>
      </c>
      <c r="Q2793" s="0" t="s">
        <v>140</v>
      </c>
      <c r="R2793" s="0" t="s">
        <v>6759</v>
      </c>
      <c r="S2793" s="0" t="s">
        <v>6792</v>
      </c>
      <c r="T2793" s="0" t="s">
        <v>3604</v>
      </c>
      <c r="U2793" s="0" t="s">
        <v>3605</v>
      </c>
      <c r="V2793" s="0" t="s">
        <v>8297</v>
      </c>
      <c r="W2793" s="0" t="s">
        <v>3607</v>
      </c>
      <c r="X2793" s="0" t="s">
        <v>3608</v>
      </c>
      <c r="Y2793" s="0" t="s">
        <v>3605</v>
      </c>
      <c r="Z2793" s="0" t="s">
        <v>8298</v>
      </c>
      <c r="AA2793" s="0" t="s">
        <v>3908</v>
      </c>
      <c r="AB2793" s="0" t="s">
        <v>8299</v>
      </c>
      <c r="AC2793" s="0" t="s">
        <v>61</v>
      </c>
      <c r="AD2793" s="0" t="s">
        <v>19</v>
      </c>
      <c r="AE2793" s="0" t="s">
        <v>19</v>
      </c>
      <c r="AF2793" s="0" t="s">
        <v>8300</v>
      </c>
      <c r="AG2793" s="0" t="s">
        <v>8300</v>
      </c>
      <c r="AH2793" s="0" t="s">
        <v>22</v>
      </c>
      <c r="AI2793" s="0" t="s">
        <v>22</v>
      </c>
      <c r="AJ2793" s="0" t="s">
        <v>22</v>
      </c>
      <c r="AK2793" s="0" t="s">
        <v>22</v>
      </c>
    </row>
    <row customHeight="1" ht="11.25">
      <c r="A2794" s="0" t="s">
        <v>22</v>
      </c>
      <c r="B2794" s="0" t="s">
        <v>48</v>
      </c>
      <c r="C2794" s="0" t="s">
        <v>50</v>
      </c>
      <c r="D2794" s="0" t="s">
        <v>22</v>
      </c>
      <c r="E2794" s="0" t="s">
        <v>8301</v>
      </c>
      <c r="F2794" s="0" t="s">
        <v>1269</v>
      </c>
      <c r="G2794" s="0" t="s">
        <v>1348</v>
      </c>
      <c r="H2794" s="0" t="s">
        <v>1348</v>
      </c>
      <c r="I2794" s="0" t="s">
        <v>1349</v>
      </c>
      <c r="J2794" s="0" t="s">
        <v>1350</v>
      </c>
      <c r="K2794" s="0" t="s">
        <v>1351</v>
      </c>
      <c r="L2794" s="0" t="s">
        <v>1350</v>
      </c>
      <c r="M2794" s="0" t="s">
        <v>1261</v>
      </c>
      <c r="N2794" s="0" t="s">
        <v>98</v>
      </c>
      <c r="O2794" s="0" t="s">
        <v>1348</v>
      </c>
      <c r="P2794" s="0" t="s">
        <v>1348</v>
      </c>
      <c r="Q2794" s="0" t="s">
        <v>1349</v>
      </c>
      <c r="R2794" s="0" t="s">
        <v>1350</v>
      </c>
      <c r="S2794" s="0" t="s">
        <v>1351</v>
      </c>
      <c r="T2794" s="0" t="s">
        <v>3604</v>
      </c>
      <c r="U2794" s="0" t="s">
        <v>3605</v>
      </c>
      <c r="V2794" s="0" t="s">
        <v>3606</v>
      </c>
      <c r="W2794" s="0" t="s">
        <v>3607</v>
      </c>
      <c r="X2794" s="0" t="s">
        <v>3608</v>
      </c>
      <c r="Y2794" s="0" t="s">
        <v>3605</v>
      </c>
      <c r="Z2794" s="0" t="s">
        <v>8302</v>
      </c>
      <c r="AA2794" s="0" t="s">
        <v>3819</v>
      </c>
      <c r="AB2794" s="0" t="s">
        <v>8303</v>
      </c>
      <c r="AC2794" s="0" t="s">
        <v>61</v>
      </c>
      <c r="AD2794" s="0" t="s">
        <v>19</v>
      </c>
      <c r="AE2794" s="0" t="s">
        <v>19</v>
      </c>
      <c r="AF2794" s="0" t="s">
        <v>7351</v>
      </c>
      <c r="AG2794" s="0" t="s">
        <v>6219</v>
      </c>
      <c r="AH2794" s="0" t="s">
        <v>22</v>
      </c>
      <c r="AI2794" s="0" t="s">
        <v>22</v>
      </c>
      <c r="AJ2794" s="0" t="s">
        <v>22</v>
      </c>
      <c r="AK2794" s="0" t="s">
        <v>22</v>
      </c>
    </row>
    <row customHeight="1" ht="11.25">
      <c r="A2795" s="0" t="s">
        <v>22</v>
      </c>
      <c r="B2795" s="0" t="s">
        <v>48</v>
      </c>
      <c r="C2795" s="0" t="s">
        <v>50</v>
      </c>
      <c r="D2795" s="0" t="s">
        <v>22</v>
      </c>
      <c r="E2795" s="0" t="s">
        <v>8301</v>
      </c>
      <c r="F2795" s="0" t="s">
        <v>1269</v>
      </c>
      <c r="G2795" s="0" t="s">
        <v>1348</v>
      </c>
      <c r="H2795" s="0" t="s">
        <v>1348</v>
      </c>
      <c r="I2795" s="0" t="s">
        <v>1349</v>
      </c>
      <c r="J2795" s="0" t="s">
        <v>1350</v>
      </c>
      <c r="K2795" s="0" t="s">
        <v>1351</v>
      </c>
      <c r="L2795" s="0" t="s">
        <v>1350</v>
      </c>
      <c r="M2795" s="0" t="s">
        <v>1261</v>
      </c>
      <c r="N2795" s="0" t="s">
        <v>101</v>
      </c>
      <c r="O2795" s="0" t="s">
        <v>1348</v>
      </c>
      <c r="P2795" s="0" t="s">
        <v>1348</v>
      </c>
      <c r="Q2795" s="0" t="s">
        <v>1349</v>
      </c>
      <c r="R2795" s="0" t="s">
        <v>3687</v>
      </c>
      <c r="S2795" s="0" t="s">
        <v>3688</v>
      </c>
      <c r="T2795" s="0" t="s">
        <v>3604</v>
      </c>
      <c r="U2795" s="0" t="s">
        <v>3605</v>
      </c>
      <c r="V2795" s="0" t="s">
        <v>3606</v>
      </c>
      <c r="W2795" s="0" t="s">
        <v>3607</v>
      </c>
      <c r="X2795" s="0" t="s">
        <v>3608</v>
      </c>
      <c r="Y2795" s="0" t="s">
        <v>3605</v>
      </c>
      <c r="Z2795" s="0" t="s">
        <v>8302</v>
      </c>
      <c r="AA2795" s="0" t="s">
        <v>3819</v>
      </c>
      <c r="AB2795" s="0" t="s">
        <v>8303</v>
      </c>
      <c r="AC2795" s="0" t="s">
        <v>61</v>
      </c>
      <c r="AD2795" s="0" t="s">
        <v>19</v>
      </c>
      <c r="AE2795" s="0" t="s">
        <v>19</v>
      </c>
      <c r="AF2795" s="0" t="s">
        <v>7351</v>
      </c>
      <c r="AG2795" s="0" t="s">
        <v>6219</v>
      </c>
      <c r="AH2795" s="0" t="s">
        <v>22</v>
      </c>
      <c r="AI2795" s="0" t="s">
        <v>22</v>
      </c>
      <c r="AJ2795" s="0" t="s">
        <v>22</v>
      </c>
      <c r="AK2795" s="0" t="s">
        <v>22</v>
      </c>
    </row>
    <row customHeight="1" ht="11.25">
      <c r="A2796" s="0" t="s">
        <v>22</v>
      </c>
      <c r="B2796" s="0" t="s">
        <v>48</v>
      </c>
      <c r="C2796" s="0" t="s">
        <v>50</v>
      </c>
      <c r="D2796" s="0" t="s">
        <v>22</v>
      </c>
      <c r="E2796" s="0" t="s">
        <v>8301</v>
      </c>
      <c r="F2796" s="0" t="s">
        <v>1269</v>
      </c>
      <c r="G2796" s="0" t="s">
        <v>139</v>
      </c>
      <c r="H2796" s="0" t="s">
        <v>139</v>
      </c>
      <c r="I2796" s="0" t="s">
        <v>140</v>
      </c>
      <c r="J2796" s="0" t="s">
        <v>1350</v>
      </c>
      <c r="K2796" s="0" t="s">
        <v>3689</v>
      </c>
      <c r="L2796" s="0" t="s">
        <v>1350</v>
      </c>
      <c r="M2796" s="0" t="s">
        <v>1261</v>
      </c>
      <c r="N2796" s="0" t="s">
        <v>101</v>
      </c>
      <c r="O2796" s="0" t="s">
        <v>139</v>
      </c>
      <c r="P2796" s="0" t="s">
        <v>139</v>
      </c>
      <c r="Q2796" s="0" t="s">
        <v>140</v>
      </c>
      <c r="R2796" s="0" t="s">
        <v>1350</v>
      </c>
      <c r="S2796" s="0" t="s">
        <v>3689</v>
      </c>
      <c r="T2796" s="0" t="s">
        <v>3604</v>
      </c>
      <c r="U2796" s="0" t="s">
        <v>3605</v>
      </c>
      <c r="V2796" s="0" t="s">
        <v>3606</v>
      </c>
      <c r="W2796" s="0" t="s">
        <v>3607</v>
      </c>
      <c r="X2796" s="0" t="s">
        <v>3608</v>
      </c>
      <c r="Y2796" s="0" t="s">
        <v>3605</v>
      </c>
      <c r="Z2796" s="0" t="s">
        <v>8302</v>
      </c>
      <c r="AA2796" s="0" t="s">
        <v>3819</v>
      </c>
      <c r="AB2796" s="0" t="s">
        <v>8303</v>
      </c>
      <c r="AC2796" s="0" t="s">
        <v>61</v>
      </c>
      <c r="AD2796" s="0" t="s">
        <v>19</v>
      </c>
      <c r="AE2796" s="0" t="s">
        <v>19</v>
      </c>
      <c r="AF2796" s="0" t="s">
        <v>7351</v>
      </c>
      <c r="AG2796" s="0" t="s">
        <v>6219</v>
      </c>
      <c r="AH2796" s="0" t="s">
        <v>22</v>
      </c>
      <c r="AI2796" s="0" t="s">
        <v>22</v>
      </c>
      <c r="AJ2796" s="0" t="s">
        <v>22</v>
      </c>
      <c r="AK2796" s="0" t="s">
        <v>22</v>
      </c>
    </row>
    <row customHeight="1" ht="11.25">
      <c r="A2797" s="0" t="s">
        <v>22</v>
      </c>
      <c r="B2797" s="0" t="s">
        <v>48</v>
      </c>
      <c r="C2797" s="0" t="s">
        <v>50</v>
      </c>
      <c r="D2797" s="0" t="s">
        <v>22</v>
      </c>
      <c r="E2797" s="0" t="s">
        <v>8301</v>
      </c>
      <c r="F2797" s="0" t="s">
        <v>1269</v>
      </c>
      <c r="G2797" s="0" t="s">
        <v>139</v>
      </c>
      <c r="H2797" s="0" t="s">
        <v>139</v>
      </c>
      <c r="I2797" s="0" t="s">
        <v>140</v>
      </c>
      <c r="J2797" s="0" t="s">
        <v>1350</v>
      </c>
      <c r="K2797" s="0" t="s">
        <v>3689</v>
      </c>
      <c r="L2797" s="0" t="s">
        <v>1350</v>
      </c>
      <c r="M2797" s="0" t="s">
        <v>1261</v>
      </c>
      <c r="N2797" s="0" t="s">
        <v>98</v>
      </c>
      <c r="O2797" s="0" t="s">
        <v>139</v>
      </c>
      <c r="P2797" s="0" t="s">
        <v>139</v>
      </c>
      <c r="Q2797" s="0" t="s">
        <v>140</v>
      </c>
      <c r="R2797" s="0" t="s">
        <v>1350</v>
      </c>
      <c r="S2797" s="0" t="s">
        <v>3689</v>
      </c>
      <c r="T2797" s="0" t="s">
        <v>3604</v>
      </c>
      <c r="U2797" s="0" t="s">
        <v>3605</v>
      </c>
      <c r="V2797" s="0" t="s">
        <v>3606</v>
      </c>
      <c r="W2797" s="0" t="s">
        <v>3607</v>
      </c>
      <c r="X2797" s="0" t="s">
        <v>3608</v>
      </c>
      <c r="Y2797" s="0" t="s">
        <v>3605</v>
      </c>
      <c r="Z2797" s="0" t="s">
        <v>8302</v>
      </c>
      <c r="AA2797" s="0" t="s">
        <v>3819</v>
      </c>
      <c r="AB2797" s="0" t="s">
        <v>8303</v>
      </c>
      <c r="AC2797" s="0" t="s">
        <v>61</v>
      </c>
      <c r="AD2797" s="0" t="s">
        <v>19</v>
      </c>
      <c r="AE2797" s="0" t="s">
        <v>19</v>
      </c>
      <c r="AF2797" s="0" t="s">
        <v>7351</v>
      </c>
      <c r="AG2797" s="0" t="s">
        <v>6219</v>
      </c>
      <c r="AH2797" s="0" t="s">
        <v>22</v>
      </c>
      <c r="AI2797" s="0" t="s">
        <v>22</v>
      </c>
      <c r="AJ2797" s="0" t="s">
        <v>22</v>
      </c>
      <c r="AK2797" s="0" t="s">
        <v>22</v>
      </c>
    </row>
    <row customHeight="1" ht="11.25">
      <c r="A2798" s="0" t="s">
        <v>22</v>
      </c>
      <c r="B2798" s="0" t="s">
        <v>48</v>
      </c>
      <c r="C2798" s="0" t="s">
        <v>50</v>
      </c>
      <c r="D2798" s="0" t="s">
        <v>22</v>
      </c>
      <c r="E2798" s="0" t="s">
        <v>8304</v>
      </c>
      <c r="F2798" s="0" t="s">
        <v>1269</v>
      </c>
      <c r="G2798" s="0" t="s">
        <v>178</v>
      </c>
      <c r="H2798" s="0" t="s">
        <v>178</v>
      </c>
      <c r="I2798" s="0" t="s">
        <v>179</v>
      </c>
      <c r="J2798" s="0" t="s">
        <v>1400</v>
      </c>
      <c r="K2798" s="0" t="s">
        <v>1401</v>
      </c>
      <c r="L2798" s="0" t="s">
        <v>4511</v>
      </c>
      <c r="M2798" s="0" t="s">
        <v>154</v>
      </c>
      <c r="N2798" s="0" t="s">
        <v>98</v>
      </c>
      <c r="O2798" s="0" t="s">
        <v>178</v>
      </c>
      <c r="P2798" s="0" t="s">
        <v>178</v>
      </c>
      <c r="Q2798" s="0" t="s">
        <v>179</v>
      </c>
      <c r="R2798" s="0" t="s">
        <v>1400</v>
      </c>
      <c r="S2798" s="0" t="s">
        <v>1401</v>
      </c>
      <c r="T2798" s="0" t="s">
        <v>3604</v>
      </c>
      <c r="U2798" s="0" t="s">
        <v>3605</v>
      </c>
      <c r="V2798" s="0" t="s">
        <v>3606</v>
      </c>
      <c r="W2798" s="0" t="s">
        <v>3607</v>
      </c>
      <c r="X2798" s="0" t="s">
        <v>3608</v>
      </c>
      <c r="Y2798" s="0" t="s">
        <v>3605</v>
      </c>
      <c r="Z2798" s="0" t="s">
        <v>8305</v>
      </c>
      <c r="AA2798" s="0" t="s">
        <v>3880</v>
      </c>
      <c r="AB2798" s="0" t="s">
        <v>8306</v>
      </c>
      <c r="AC2798" s="0" t="s">
        <v>61</v>
      </c>
      <c r="AD2798" s="0" t="s">
        <v>19</v>
      </c>
      <c r="AE2798" s="0" t="s">
        <v>19</v>
      </c>
      <c r="AF2798" s="0" t="s">
        <v>8307</v>
      </c>
      <c r="AG2798" s="0" t="s">
        <v>8308</v>
      </c>
      <c r="AH2798" s="0" t="s">
        <v>22</v>
      </c>
      <c r="AI2798" s="0" t="s">
        <v>22</v>
      </c>
      <c r="AJ2798" s="0" t="s">
        <v>22</v>
      </c>
      <c r="AK2798" s="0" t="s">
        <v>22</v>
      </c>
    </row>
    <row customHeight="1" ht="11.25">
      <c r="A2799" s="0" t="s">
        <v>22</v>
      </c>
      <c r="B2799" s="0" t="s">
        <v>48</v>
      </c>
      <c r="C2799" s="0" t="s">
        <v>50</v>
      </c>
      <c r="D2799" s="0" t="s">
        <v>22</v>
      </c>
      <c r="E2799" s="0" t="s">
        <v>8304</v>
      </c>
      <c r="F2799" s="0" t="s">
        <v>1269</v>
      </c>
      <c r="G2799" s="0" t="s">
        <v>178</v>
      </c>
      <c r="H2799" s="0" t="s">
        <v>178</v>
      </c>
      <c r="I2799" s="0" t="s">
        <v>179</v>
      </c>
      <c r="J2799" s="0" t="s">
        <v>1400</v>
      </c>
      <c r="K2799" s="0" t="s">
        <v>1401</v>
      </c>
      <c r="L2799" s="0" t="s">
        <v>4511</v>
      </c>
      <c r="M2799" s="0" t="s">
        <v>154</v>
      </c>
      <c r="N2799" s="0" t="s">
        <v>98</v>
      </c>
      <c r="O2799" s="0" t="s">
        <v>178</v>
      </c>
      <c r="P2799" s="0" t="s">
        <v>178</v>
      </c>
      <c r="Q2799" s="0" t="s">
        <v>179</v>
      </c>
      <c r="R2799" s="0" t="s">
        <v>1400</v>
      </c>
      <c r="S2799" s="0" t="s">
        <v>1401</v>
      </c>
      <c r="T2799" s="0" t="s">
        <v>3604</v>
      </c>
      <c r="U2799" s="0" t="s">
        <v>3605</v>
      </c>
      <c r="V2799" s="0" t="s">
        <v>3606</v>
      </c>
      <c r="W2799" s="0" t="s">
        <v>3607</v>
      </c>
      <c r="X2799" s="0" t="s">
        <v>3608</v>
      </c>
      <c r="Y2799" s="0" t="s">
        <v>3605</v>
      </c>
      <c r="Z2799" s="0" t="s">
        <v>8305</v>
      </c>
      <c r="AA2799" s="0" t="s">
        <v>3880</v>
      </c>
      <c r="AB2799" s="0" t="s">
        <v>8306</v>
      </c>
      <c r="AC2799" s="0" t="s">
        <v>61</v>
      </c>
      <c r="AD2799" s="0" t="s">
        <v>19</v>
      </c>
      <c r="AE2799" s="0" t="s">
        <v>19</v>
      </c>
      <c r="AF2799" s="0" t="s">
        <v>8307</v>
      </c>
      <c r="AG2799" s="0" t="s">
        <v>8308</v>
      </c>
      <c r="AH2799" s="0" t="s">
        <v>22</v>
      </c>
      <c r="AI2799" s="0" t="s">
        <v>22</v>
      </c>
      <c r="AJ2799" s="0" t="s">
        <v>22</v>
      </c>
      <c r="AK2799" s="0" t="s">
        <v>22</v>
      </c>
    </row>
    <row customHeight="1" ht="11.25">
      <c r="A2800" s="0" t="s">
        <v>22</v>
      </c>
      <c r="B2800" s="0" t="s">
        <v>48</v>
      </c>
      <c r="C2800" s="0" t="s">
        <v>50</v>
      </c>
      <c r="D2800" s="0" t="s">
        <v>22</v>
      </c>
      <c r="E2800" s="0" t="s">
        <v>8304</v>
      </c>
      <c r="F2800" s="0" t="s">
        <v>1269</v>
      </c>
      <c r="G2800" s="0" t="s">
        <v>178</v>
      </c>
      <c r="H2800" s="0" t="s">
        <v>178</v>
      </c>
      <c r="I2800" s="0" t="s">
        <v>179</v>
      </c>
      <c r="J2800" s="0" t="s">
        <v>6477</v>
      </c>
      <c r="K2800" s="0" t="s">
        <v>6478</v>
      </c>
      <c r="L2800" s="0" t="s">
        <v>8309</v>
      </c>
      <c r="M2800" s="0" t="s">
        <v>1261</v>
      </c>
      <c r="N2800" s="0" t="s">
        <v>98</v>
      </c>
      <c r="O2800" s="0" t="s">
        <v>178</v>
      </c>
      <c r="P2800" s="0" t="s">
        <v>178</v>
      </c>
      <c r="Q2800" s="0" t="s">
        <v>179</v>
      </c>
      <c r="R2800" s="0" t="s">
        <v>6477</v>
      </c>
      <c r="S2800" s="0" t="s">
        <v>6478</v>
      </c>
      <c r="T2800" s="0" t="s">
        <v>3604</v>
      </c>
      <c r="U2800" s="0" t="s">
        <v>3605</v>
      </c>
      <c r="V2800" s="0" t="s">
        <v>8310</v>
      </c>
      <c r="W2800" s="0" t="s">
        <v>3607</v>
      </c>
      <c r="X2800" s="0" t="s">
        <v>3608</v>
      </c>
      <c r="Y2800" s="0" t="s">
        <v>3605</v>
      </c>
      <c r="Z2800" s="0" t="s">
        <v>8311</v>
      </c>
      <c r="AA2800" s="0" t="s">
        <v>3777</v>
      </c>
      <c r="AB2800" s="0" t="s">
        <v>8312</v>
      </c>
      <c r="AC2800" s="0" t="s">
        <v>61</v>
      </c>
      <c r="AD2800" s="0" t="s">
        <v>19</v>
      </c>
      <c r="AE2800" s="0" t="s">
        <v>19</v>
      </c>
      <c r="AF2800" s="0" t="s">
        <v>1151</v>
      </c>
      <c r="AG2800" s="0" t="s">
        <v>1102</v>
      </c>
      <c r="AH2800" s="0" t="s">
        <v>22</v>
      </c>
      <c r="AI2800" s="0" t="s">
        <v>22</v>
      </c>
      <c r="AJ2800" s="0" t="s">
        <v>22</v>
      </c>
      <c r="AK2800" s="0" t="s">
        <v>22</v>
      </c>
    </row>
    <row customHeight="1" ht="11.25">
      <c r="A2801" s="0" t="s">
        <v>22</v>
      </c>
      <c r="B2801" s="0" t="s">
        <v>48</v>
      </c>
      <c r="C2801" s="0" t="s">
        <v>50</v>
      </c>
      <c r="D2801" s="0" t="s">
        <v>22</v>
      </c>
      <c r="E2801" s="0" t="s">
        <v>8304</v>
      </c>
      <c r="F2801" s="0" t="s">
        <v>1269</v>
      </c>
      <c r="G2801" s="0" t="s">
        <v>178</v>
      </c>
      <c r="H2801" s="0" t="s">
        <v>178</v>
      </c>
      <c r="I2801" s="0" t="s">
        <v>179</v>
      </c>
      <c r="J2801" s="0" t="s">
        <v>6477</v>
      </c>
      <c r="K2801" s="0" t="s">
        <v>6478</v>
      </c>
      <c r="L2801" s="0" t="s">
        <v>8309</v>
      </c>
      <c r="M2801" s="0" t="s">
        <v>1261</v>
      </c>
      <c r="N2801" s="0" t="s">
        <v>98</v>
      </c>
      <c r="O2801" s="0" t="s">
        <v>178</v>
      </c>
      <c r="P2801" s="0" t="s">
        <v>178</v>
      </c>
      <c r="Q2801" s="0" t="s">
        <v>179</v>
      </c>
      <c r="R2801" s="0" t="s">
        <v>6477</v>
      </c>
      <c r="S2801" s="0" t="s">
        <v>6478</v>
      </c>
      <c r="T2801" s="0" t="s">
        <v>3604</v>
      </c>
      <c r="U2801" s="0" t="s">
        <v>3605</v>
      </c>
      <c r="V2801" s="0" t="s">
        <v>8310</v>
      </c>
      <c r="W2801" s="0" t="s">
        <v>3607</v>
      </c>
      <c r="X2801" s="0" t="s">
        <v>3608</v>
      </c>
      <c r="Y2801" s="0" t="s">
        <v>3605</v>
      </c>
      <c r="Z2801" s="0" t="s">
        <v>8311</v>
      </c>
      <c r="AA2801" s="0" t="s">
        <v>3777</v>
      </c>
      <c r="AB2801" s="0" t="s">
        <v>8312</v>
      </c>
      <c r="AC2801" s="0" t="s">
        <v>61</v>
      </c>
      <c r="AD2801" s="0" t="s">
        <v>19</v>
      </c>
      <c r="AE2801" s="0" t="s">
        <v>19</v>
      </c>
      <c r="AF2801" s="0" t="s">
        <v>1151</v>
      </c>
      <c r="AG2801" s="0" t="s">
        <v>1102</v>
      </c>
      <c r="AH2801" s="0" t="s">
        <v>22</v>
      </c>
      <c r="AI2801" s="0" t="s">
        <v>22</v>
      </c>
      <c r="AJ2801" s="0" t="s">
        <v>22</v>
      </c>
      <c r="AK2801" s="0" t="s">
        <v>22</v>
      </c>
    </row>
    <row customHeight="1" ht="11.25">
      <c r="A2802" s="0" t="s">
        <v>22</v>
      </c>
      <c r="B2802" s="0" t="s">
        <v>48</v>
      </c>
      <c r="C2802" s="0" t="s">
        <v>50</v>
      </c>
      <c r="D2802" s="0" t="s">
        <v>22</v>
      </c>
      <c r="E2802" s="0" t="s">
        <v>8304</v>
      </c>
      <c r="F2802" s="0" t="s">
        <v>1269</v>
      </c>
      <c r="G2802" s="0" t="s">
        <v>178</v>
      </c>
      <c r="H2802" s="0" t="s">
        <v>178</v>
      </c>
      <c r="I2802" s="0" t="s">
        <v>179</v>
      </c>
      <c r="J2802" s="0" t="s">
        <v>5889</v>
      </c>
      <c r="K2802" s="0" t="s">
        <v>5890</v>
      </c>
      <c r="L2802" s="0" t="s">
        <v>3991</v>
      </c>
      <c r="M2802" s="0" t="s">
        <v>168</v>
      </c>
      <c r="N2802" s="0" t="s">
        <v>98</v>
      </c>
      <c r="O2802" s="0" t="s">
        <v>178</v>
      </c>
      <c r="P2802" s="0" t="s">
        <v>178</v>
      </c>
      <c r="Q2802" s="0" t="s">
        <v>179</v>
      </c>
      <c r="R2802" s="0" t="s">
        <v>5889</v>
      </c>
      <c r="S2802" s="0" t="s">
        <v>5890</v>
      </c>
      <c r="T2802" s="0" t="s">
        <v>3604</v>
      </c>
      <c r="U2802" s="0" t="s">
        <v>3605</v>
      </c>
      <c r="V2802" s="0" t="s">
        <v>8313</v>
      </c>
      <c r="W2802" s="0" t="s">
        <v>3607</v>
      </c>
      <c r="X2802" s="0" t="s">
        <v>3608</v>
      </c>
      <c r="Y2802" s="0" t="s">
        <v>3605</v>
      </c>
      <c r="Z2802" s="0" t="s">
        <v>8314</v>
      </c>
      <c r="AA2802" s="0" t="s">
        <v>3796</v>
      </c>
      <c r="AB2802" s="0" t="s">
        <v>8315</v>
      </c>
      <c r="AC2802" s="0" t="s">
        <v>61</v>
      </c>
      <c r="AD2802" s="0" t="s">
        <v>19</v>
      </c>
      <c r="AE2802" s="0" t="s">
        <v>19</v>
      </c>
      <c r="AF2802" s="0" t="s">
        <v>8316</v>
      </c>
      <c r="AG2802" s="0" t="s">
        <v>8317</v>
      </c>
      <c r="AH2802" s="0" t="s">
        <v>22</v>
      </c>
      <c r="AI2802" s="0" t="s">
        <v>22</v>
      </c>
      <c r="AJ2802" s="0" t="s">
        <v>22</v>
      </c>
      <c r="AK2802" s="0" t="s">
        <v>22</v>
      </c>
    </row>
    <row customHeight="1" ht="11.25">
      <c r="A2803" s="0" t="s">
        <v>22</v>
      </c>
      <c r="B2803" s="0" t="s">
        <v>48</v>
      </c>
      <c r="C2803" s="0" t="s">
        <v>50</v>
      </c>
      <c r="D2803" s="0" t="s">
        <v>22</v>
      </c>
      <c r="E2803" s="0" t="s">
        <v>8304</v>
      </c>
      <c r="F2803" s="0" t="s">
        <v>1269</v>
      </c>
      <c r="G2803" s="0" t="s">
        <v>178</v>
      </c>
      <c r="H2803" s="0" t="s">
        <v>178</v>
      </c>
      <c r="I2803" s="0" t="s">
        <v>179</v>
      </c>
      <c r="J2803" s="0" t="s">
        <v>5889</v>
      </c>
      <c r="K2803" s="0" t="s">
        <v>5890</v>
      </c>
      <c r="L2803" s="0" t="s">
        <v>3991</v>
      </c>
      <c r="M2803" s="0" t="s">
        <v>168</v>
      </c>
      <c r="N2803" s="0" t="s">
        <v>98</v>
      </c>
      <c r="O2803" s="0" t="s">
        <v>178</v>
      </c>
      <c r="P2803" s="0" t="s">
        <v>178</v>
      </c>
      <c r="Q2803" s="0" t="s">
        <v>179</v>
      </c>
      <c r="R2803" s="0" t="s">
        <v>5889</v>
      </c>
      <c r="S2803" s="0" t="s">
        <v>5890</v>
      </c>
      <c r="T2803" s="0" t="s">
        <v>3604</v>
      </c>
      <c r="U2803" s="0" t="s">
        <v>3605</v>
      </c>
      <c r="V2803" s="0" t="s">
        <v>8313</v>
      </c>
      <c r="W2803" s="0" t="s">
        <v>3607</v>
      </c>
      <c r="X2803" s="0" t="s">
        <v>3608</v>
      </c>
      <c r="Y2803" s="0" t="s">
        <v>3605</v>
      </c>
      <c r="Z2803" s="0" t="s">
        <v>8314</v>
      </c>
      <c r="AA2803" s="0" t="s">
        <v>3796</v>
      </c>
      <c r="AB2803" s="0" t="s">
        <v>8315</v>
      </c>
      <c r="AC2803" s="0" t="s">
        <v>61</v>
      </c>
      <c r="AD2803" s="0" t="s">
        <v>19</v>
      </c>
      <c r="AE2803" s="0" t="s">
        <v>19</v>
      </c>
      <c r="AF2803" s="0" t="s">
        <v>8316</v>
      </c>
      <c r="AG2803" s="0" t="s">
        <v>8317</v>
      </c>
      <c r="AH2803" s="0" t="s">
        <v>22</v>
      </c>
      <c r="AI2803" s="0" t="s">
        <v>22</v>
      </c>
      <c r="AJ2803" s="0" t="s">
        <v>22</v>
      </c>
      <c r="AK2803" s="0" t="s">
        <v>22</v>
      </c>
    </row>
    <row customHeight="1" ht="11.25">
      <c r="A2804" s="0" t="s">
        <v>22</v>
      </c>
      <c r="B2804" s="0" t="s">
        <v>48</v>
      </c>
      <c r="C2804" s="0" t="s">
        <v>50</v>
      </c>
      <c r="D2804" s="0" t="s">
        <v>22</v>
      </c>
      <c r="E2804" s="0" t="s">
        <v>8318</v>
      </c>
      <c r="F2804" s="0" t="s">
        <v>1269</v>
      </c>
      <c r="G2804" s="0" t="s">
        <v>188</v>
      </c>
      <c r="H2804" s="0" t="s">
        <v>188</v>
      </c>
      <c r="I2804" s="0" t="s">
        <v>189</v>
      </c>
      <c r="J2804" s="0" t="s">
        <v>8319</v>
      </c>
      <c r="K2804" s="0" t="s">
        <v>8320</v>
      </c>
      <c r="L2804" s="0" t="s">
        <v>8321</v>
      </c>
      <c r="M2804" s="0" t="s">
        <v>1261</v>
      </c>
      <c r="N2804" s="0" t="s">
        <v>98</v>
      </c>
      <c r="O2804" s="0" t="s">
        <v>188</v>
      </c>
      <c r="P2804" s="0" t="s">
        <v>188</v>
      </c>
      <c r="Q2804" s="0" t="s">
        <v>189</v>
      </c>
      <c r="R2804" s="0" t="s">
        <v>8319</v>
      </c>
      <c r="S2804" s="0" t="s">
        <v>8320</v>
      </c>
      <c r="T2804" s="0" t="s">
        <v>3604</v>
      </c>
      <c r="U2804" s="0" t="s">
        <v>3605</v>
      </c>
      <c r="V2804" s="0" t="s">
        <v>3606</v>
      </c>
      <c r="W2804" s="0" t="s">
        <v>3607</v>
      </c>
      <c r="X2804" s="0" t="s">
        <v>3608</v>
      </c>
      <c r="Y2804" s="0" t="s">
        <v>3605</v>
      </c>
      <c r="Z2804" s="0" t="s">
        <v>8322</v>
      </c>
      <c r="AA2804" s="0" t="s">
        <v>3866</v>
      </c>
      <c r="AB2804" s="0" t="s">
        <v>8323</v>
      </c>
      <c r="AC2804" s="0" t="s">
        <v>61</v>
      </c>
      <c r="AD2804" s="0" t="s">
        <v>19</v>
      </c>
      <c r="AE2804" s="0" t="s">
        <v>19</v>
      </c>
      <c r="AF2804" s="0" t="s">
        <v>6064</v>
      </c>
      <c r="AG2804" s="0" t="s">
        <v>6064</v>
      </c>
      <c r="AH2804" s="0" t="s">
        <v>22</v>
      </c>
      <c r="AI2804" s="0" t="s">
        <v>22</v>
      </c>
      <c r="AJ2804" s="0" t="s">
        <v>22</v>
      </c>
      <c r="AK2804" s="0" t="s">
        <v>22</v>
      </c>
    </row>
    <row customHeight="1" ht="11.25">
      <c r="A2805" s="0" t="s">
        <v>22</v>
      </c>
      <c r="B2805" s="0" t="s">
        <v>48</v>
      </c>
      <c r="C2805" s="0" t="s">
        <v>50</v>
      </c>
      <c r="D2805" s="0" t="s">
        <v>22</v>
      </c>
      <c r="E2805" s="0" t="s">
        <v>8318</v>
      </c>
      <c r="F2805" s="0" t="s">
        <v>1269</v>
      </c>
      <c r="G2805" s="0" t="s">
        <v>188</v>
      </c>
      <c r="H2805" s="0" t="s">
        <v>188</v>
      </c>
      <c r="I2805" s="0" t="s">
        <v>189</v>
      </c>
      <c r="J2805" s="0" t="s">
        <v>8319</v>
      </c>
      <c r="K2805" s="0" t="s">
        <v>8320</v>
      </c>
      <c r="L2805" s="0" t="s">
        <v>8321</v>
      </c>
      <c r="M2805" s="0" t="s">
        <v>1261</v>
      </c>
      <c r="N2805" s="0" t="s">
        <v>98</v>
      </c>
      <c r="O2805" s="0" t="s">
        <v>188</v>
      </c>
      <c r="P2805" s="0" t="s">
        <v>188</v>
      </c>
      <c r="Q2805" s="0" t="s">
        <v>189</v>
      </c>
      <c r="R2805" s="0" t="s">
        <v>8319</v>
      </c>
      <c r="S2805" s="0" t="s">
        <v>8320</v>
      </c>
      <c r="T2805" s="0" t="s">
        <v>3604</v>
      </c>
      <c r="U2805" s="0" t="s">
        <v>3605</v>
      </c>
      <c r="V2805" s="0" t="s">
        <v>3606</v>
      </c>
      <c r="W2805" s="0" t="s">
        <v>3607</v>
      </c>
      <c r="X2805" s="0" t="s">
        <v>3608</v>
      </c>
      <c r="Y2805" s="0" t="s">
        <v>3605</v>
      </c>
      <c r="Z2805" s="0" t="s">
        <v>8322</v>
      </c>
      <c r="AA2805" s="0" t="s">
        <v>3866</v>
      </c>
      <c r="AB2805" s="0" t="s">
        <v>8323</v>
      </c>
      <c r="AC2805" s="0" t="s">
        <v>61</v>
      </c>
      <c r="AD2805" s="0" t="s">
        <v>19</v>
      </c>
      <c r="AE2805" s="0" t="s">
        <v>19</v>
      </c>
      <c r="AF2805" s="0" t="s">
        <v>6064</v>
      </c>
      <c r="AG2805" s="0" t="s">
        <v>6064</v>
      </c>
      <c r="AH2805" s="0" t="s">
        <v>22</v>
      </c>
      <c r="AI2805" s="0" t="s">
        <v>22</v>
      </c>
      <c r="AJ2805" s="0" t="s">
        <v>22</v>
      </c>
      <c r="AK2805" s="0" t="s">
        <v>22</v>
      </c>
    </row>
    <row customHeight="1" ht="11.25">
      <c r="A2806" s="0" t="s">
        <v>22</v>
      </c>
      <c r="B2806" s="0" t="s">
        <v>48</v>
      </c>
      <c r="C2806" s="0" t="s">
        <v>50</v>
      </c>
      <c r="D2806" s="0" t="s">
        <v>22</v>
      </c>
      <c r="E2806" s="0" t="s">
        <v>8318</v>
      </c>
      <c r="F2806" s="0" t="s">
        <v>1269</v>
      </c>
      <c r="G2806" s="0" t="s">
        <v>188</v>
      </c>
      <c r="H2806" s="0" t="s">
        <v>188</v>
      </c>
      <c r="I2806" s="0" t="s">
        <v>189</v>
      </c>
      <c r="J2806" s="0" t="s">
        <v>1258</v>
      </c>
      <c r="K2806" s="0" t="s">
        <v>1259</v>
      </c>
      <c r="L2806" s="0" t="s">
        <v>8324</v>
      </c>
      <c r="M2806" s="0" t="s">
        <v>1261</v>
      </c>
      <c r="N2806" s="0" t="s">
        <v>98</v>
      </c>
      <c r="O2806" s="0" t="s">
        <v>188</v>
      </c>
      <c r="P2806" s="0" t="s">
        <v>188</v>
      </c>
      <c r="Q2806" s="0" t="s">
        <v>189</v>
      </c>
      <c r="R2806" s="0" t="s">
        <v>1258</v>
      </c>
      <c r="S2806" s="0" t="s">
        <v>1259</v>
      </c>
      <c r="T2806" s="0" t="s">
        <v>3604</v>
      </c>
      <c r="U2806" s="0" t="s">
        <v>3605</v>
      </c>
      <c r="V2806" s="0" t="s">
        <v>3606</v>
      </c>
      <c r="W2806" s="0" t="s">
        <v>3607</v>
      </c>
      <c r="X2806" s="0" t="s">
        <v>3608</v>
      </c>
      <c r="Y2806" s="0" t="s">
        <v>3605</v>
      </c>
      <c r="Z2806" s="0" t="s">
        <v>8322</v>
      </c>
      <c r="AA2806" s="0" t="s">
        <v>3866</v>
      </c>
      <c r="AB2806" s="0" t="s">
        <v>8325</v>
      </c>
      <c r="AC2806" s="0" t="s">
        <v>61</v>
      </c>
      <c r="AD2806" s="0" t="s">
        <v>19</v>
      </c>
      <c r="AE2806" s="0" t="s">
        <v>19</v>
      </c>
      <c r="AF2806" s="0" t="s">
        <v>7798</v>
      </c>
      <c r="AG2806" s="0" t="s">
        <v>7798</v>
      </c>
      <c r="AH2806" s="0" t="s">
        <v>22</v>
      </c>
      <c r="AI2806" s="0" t="s">
        <v>22</v>
      </c>
      <c r="AJ2806" s="0" t="s">
        <v>22</v>
      </c>
      <c r="AK2806" s="0" t="s">
        <v>22</v>
      </c>
    </row>
    <row customHeight="1" ht="11.25">
      <c r="A2807" s="0" t="s">
        <v>22</v>
      </c>
      <c r="B2807" s="0" t="s">
        <v>48</v>
      </c>
      <c r="C2807" s="0" t="s">
        <v>50</v>
      </c>
      <c r="D2807" s="0" t="s">
        <v>22</v>
      </c>
      <c r="E2807" s="0" t="s">
        <v>8318</v>
      </c>
      <c r="F2807" s="0" t="s">
        <v>1269</v>
      </c>
      <c r="G2807" s="0" t="s">
        <v>188</v>
      </c>
      <c r="H2807" s="0" t="s">
        <v>188</v>
      </c>
      <c r="I2807" s="0" t="s">
        <v>189</v>
      </c>
      <c r="J2807" s="0" t="s">
        <v>1258</v>
      </c>
      <c r="K2807" s="0" t="s">
        <v>1259</v>
      </c>
      <c r="L2807" s="0" t="s">
        <v>8324</v>
      </c>
      <c r="M2807" s="0" t="s">
        <v>1261</v>
      </c>
      <c r="N2807" s="0" t="s">
        <v>98</v>
      </c>
      <c r="O2807" s="0" t="s">
        <v>188</v>
      </c>
      <c r="P2807" s="0" t="s">
        <v>188</v>
      </c>
      <c r="Q2807" s="0" t="s">
        <v>189</v>
      </c>
      <c r="R2807" s="0" t="s">
        <v>1258</v>
      </c>
      <c r="S2807" s="0" t="s">
        <v>1259</v>
      </c>
      <c r="T2807" s="0" t="s">
        <v>3604</v>
      </c>
      <c r="U2807" s="0" t="s">
        <v>3605</v>
      </c>
      <c r="V2807" s="0" t="s">
        <v>3606</v>
      </c>
      <c r="W2807" s="0" t="s">
        <v>3607</v>
      </c>
      <c r="X2807" s="0" t="s">
        <v>3608</v>
      </c>
      <c r="Y2807" s="0" t="s">
        <v>3605</v>
      </c>
      <c r="Z2807" s="0" t="s">
        <v>8322</v>
      </c>
      <c r="AA2807" s="0" t="s">
        <v>3866</v>
      </c>
      <c r="AB2807" s="0" t="s">
        <v>8325</v>
      </c>
      <c r="AC2807" s="0" t="s">
        <v>61</v>
      </c>
      <c r="AD2807" s="0" t="s">
        <v>19</v>
      </c>
      <c r="AE2807" s="0" t="s">
        <v>19</v>
      </c>
      <c r="AF2807" s="0" t="s">
        <v>7798</v>
      </c>
      <c r="AG2807" s="0" t="s">
        <v>7798</v>
      </c>
      <c r="AH2807" s="0" t="s">
        <v>22</v>
      </c>
      <c r="AI2807" s="0" t="s">
        <v>22</v>
      </c>
      <c r="AJ2807" s="0" t="s">
        <v>22</v>
      </c>
      <c r="AK2807" s="0" t="s">
        <v>22</v>
      </c>
    </row>
    <row customHeight="1" ht="11.25">
      <c r="A2808" s="0" t="s">
        <v>22</v>
      </c>
      <c r="B2808" s="0" t="s">
        <v>48</v>
      </c>
      <c r="C2808" s="0" t="s">
        <v>50</v>
      </c>
      <c r="D2808" s="0" t="s">
        <v>22</v>
      </c>
      <c r="E2808" s="0" t="s">
        <v>8326</v>
      </c>
      <c r="F2808" s="0" t="s">
        <v>1269</v>
      </c>
      <c r="G2808" s="0" t="s">
        <v>178</v>
      </c>
      <c r="H2808" s="0" t="s">
        <v>178</v>
      </c>
      <c r="I2808" s="0" t="s">
        <v>179</v>
      </c>
      <c r="J2808" s="0" t="s">
        <v>6477</v>
      </c>
      <c r="K2808" s="0" t="s">
        <v>6478</v>
      </c>
      <c r="L2808" s="0" t="s">
        <v>8309</v>
      </c>
      <c r="M2808" s="0" t="s">
        <v>1261</v>
      </c>
      <c r="N2808" s="0" t="s">
        <v>98</v>
      </c>
      <c r="O2808" s="0" t="s">
        <v>178</v>
      </c>
      <c r="P2808" s="0" t="s">
        <v>178</v>
      </c>
      <c r="Q2808" s="0" t="s">
        <v>179</v>
      </c>
      <c r="R2808" s="0" t="s">
        <v>6477</v>
      </c>
      <c r="S2808" s="0" t="s">
        <v>6478</v>
      </c>
      <c r="T2808" s="0" t="s">
        <v>3604</v>
      </c>
      <c r="U2808" s="0" t="s">
        <v>3605</v>
      </c>
      <c r="V2808" s="0" t="s">
        <v>8327</v>
      </c>
      <c r="W2808" s="0" t="s">
        <v>3607</v>
      </c>
      <c r="X2808" s="0" t="s">
        <v>3608</v>
      </c>
      <c r="Y2808" s="0" t="s">
        <v>3605</v>
      </c>
      <c r="Z2808" s="0" t="s">
        <v>8328</v>
      </c>
      <c r="AA2808" s="0" t="s">
        <v>3777</v>
      </c>
      <c r="AB2808" s="0" t="s">
        <v>8329</v>
      </c>
      <c r="AC2808" s="0" t="s">
        <v>61</v>
      </c>
      <c r="AD2808" s="0" t="s">
        <v>19</v>
      </c>
      <c r="AE2808" s="0" t="s">
        <v>19</v>
      </c>
      <c r="AF2808" s="0" t="s">
        <v>1151</v>
      </c>
      <c r="AG2808" s="0" t="s">
        <v>1102</v>
      </c>
      <c r="AH2808" s="0" t="s">
        <v>22</v>
      </c>
      <c r="AI2808" s="0" t="s">
        <v>22</v>
      </c>
      <c r="AJ2808" s="0" t="s">
        <v>22</v>
      </c>
      <c r="AK2808" s="0" t="s">
        <v>22</v>
      </c>
    </row>
    <row customHeight="1" ht="11.25">
      <c r="A2809" s="0" t="s">
        <v>22</v>
      </c>
      <c r="B2809" s="0" t="s">
        <v>48</v>
      </c>
      <c r="C2809" s="0" t="s">
        <v>50</v>
      </c>
      <c r="D2809" s="0" t="s">
        <v>22</v>
      </c>
      <c r="E2809" s="0" t="s">
        <v>8326</v>
      </c>
      <c r="F2809" s="0" t="s">
        <v>1269</v>
      </c>
      <c r="G2809" s="0" t="s">
        <v>178</v>
      </c>
      <c r="H2809" s="0" t="s">
        <v>178</v>
      </c>
      <c r="I2809" s="0" t="s">
        <v>179</v>
      </c>
      <c r="J2809" s="0" t="s">
        <v>6477</v>
      </c>
      <c r="K2809" s="0" t="s">
        <v>6478</v>
      </c>
      <c r="L2809" s="0" t="s">
        <v>8309</v>
      </c>
      <c r="M2809" s="0" t="s">
        <v>1261</v>
      </c>
      <c r="N2809" s="0" t="s">
        <v>98</v>
      </c>
      <c r="O2809" s="0" t="s">
        <v>178</v>
      </c>
      <c r="P2809" s="0" t="s">
        <v>178</v>
      </c>
      <c r="Q2809" s="0" t="s">
        <v>179</v>
      </c>
      <c r="R2809" s="0" t="s">
        <v>6477</v>
      </c>
      <c r="S2809" s="0" t="s">
        <v>6478</v>
      </c>
      <c r="T2809" s="0" t="s">
        <v>3604</v>
      </c>
      <c r="U2809" s="0" t="s">
        <v>3605</v>
      </c>
      <c r="V2809" s="0" t="s">
        <v>8327</v>
      </c>
      <c r="W2809" s="0" t="s">
        <v>3607</v>
      </c>
      <c r="X2809" s="0" t="s">
        <v>3608</v>
      </c>
      <c r="Y2809" s="0" t="s">
        <v>3605</v>
      </c>
      <c r="Z2809" s="0" t="s">
        <v>8328</v>
      </c>
      <c r="AA2809" s="0" t="s">
        <v>3777</v>
      </c>
      <c r="AB2809" s="0" t="s">
        <v>8329</v>
      </c>
      <c r="AC2809" s="0" t="s">
        <v>61</v>
      </c>
      <c r="AD2809" s="0" t="s">
        <v>19</v>
      </c>
      <c r="AE2809" s="0" t="s">
        <v>19</v>
      </c>
      <c r="AF2809" s="0" t="s">
        <v>1151</v>
      </c>
      <c r="AG2809" s="0" t="s">
        <v>1102</v>
      </c>
      <c r="AH2809" s="0" t="s">
        <v>22</v>
      </c>
      <c r="AI2809" s="0" t="s">
        <v>22</v>
      </c>
      <c r="AJ2809" s="0" t="s">
        <v>22</v>
      </c>
      <c r="AK2809" s="0" t="s">
        <v>22</v>
      </c>
    </row>
    <row customHeight="1" ht="11.25">
      <c r="A2810" s="0" t="s">
        <v>22</v>
      </c>
      <c r="B2810" s="0" t="s">
        <v>48</v>
      </c>
      <c r="C2810" s="0" t="s">
        <v>50</v>
      </c>
      <c r="D2810" s="0" t="s">
        <v>22</v>
      </c>
      <c r="E2810" s="0" t="s">
        <v>1399</v>
      </c>
      <c r="F2810" s="0" t="s">
        <v>1269</v>
      </c>
      <c r="G2810" s="0" t="s">
        <v>178</v>
      </c>
      <c r="H2810" s="0" t="s">
        <v>178</v>
      </c>
      <c r="I2810" s="0" t="s">
        <v>179</v>
      </c>
      <c r="J2810" s="0" t="s">
        <v>1400</v>
      </c>
      <c r="K2810" s="0" t="s">
        <v>1401</v>
      </c>
      <c r="L2810" s="0" t="s">
        <v>1402</v>
      </c>
      <c r="M2810" s="0" t="s">
        <v>1261</v>
      </c>
      <c r="N2810" s="0" t="s">
        <v>98</v>
      </c>
      <c r="O2810" s="0" t="s">
        <v>178</v>
      </c>
      <c r="P2810" s="0" t="s">
        <v>178</v>
      </c>
      <c r="Q2810" s="0" t="s">
        <v>179</v>
      </c>
      <c r="R2810" s="0" t="s">
        <v>1400</v>
      </c>
      <c r="S2810" s="0" t="s">
        <v>1401</v>
      </c>
      <c r="T2810" s="0" t="s">
        <v>3604</v>
      </c>
      <c r="U2810" s="0" t="s">
        <v>3605</v>
      </c>
      <c r="V2810" s="0" t="s">
        <v>3606</v>
      </c>
      <c r="W2810" s="0" t="s">
        <v>3607</v>
      </c>
      <c r="X2810" s="0" t="s">
        <v>4129</v>
      </c>
      <c r="Y2810" s="0" t="s">
        <v>4339</v>
      </c>
      <c r="Z2810" s="0" t="s">
        <v>8330</v>
      </c>
      <c r="AA2810" s="0" t="s">
        <v>8242</v>
      </c>
      <c r="AB2810" s="0" t="s">
        <v>6797</v>
      </c>
      <c r="AC2810" s="0" t="s">
        <v>61</v>
      </c>
      <c r="AD2810" s="0" t="s">
        <v>19</v>
      </c>
      <c r="AE2810" s="0" t="s">
        <v>19</v>
      </c>
      <c r="AF2810" s="0" t="s">
        <v>8331</v>
      </c>
      <c r="AG2810" s="0" t="s">
        <v>8332</v>
      </c>
      <c r="AH2810" s="0" t="s">
        <v>22</v>
      </c>
      <c r="AI2810" s="0" t="s">
        <v>22</v>
      </c>
      <c r="AJ2810" s="0" t="s">
        <v>22</v>
      </c>
      <c r="AK2810" s="0" t="s">
        <v>22</v>
      </c>
    </row>
    <row customHeight="1" ht="11.25">
      <c r="A2811" s="0" t="s">
        <v>22</v>
      </c>
      <c r="B2811" s="0" t="s">
        <v>48</v>
      </c>
      <c r="C2811" s="0" t="s">
        <v>50</v>
      </c>
      <c r="D2811" s="0" t="s">
        <v>22</v>
      </c>
      <c r="E2811" s="0" t="s">
        <v>1399</v>
      </c>
      <c r="F2811" s="0" t="s">
        <v>1269</v>
      </c>
      <c r="G2811" s="0" t="s">
        <v>178</v>
      </c>
      <c r="H2811" s="0" t="s">
        <v>178</v>
      </c>
      <c r="I2811" s="0" t="s">
        <v>179</v>
      </c>
      <c r="J2811" s="0" t="s">
        <v>1400</v>
      </c>
      <c r="K2811" s="0" t="s">
        <v>1401</v>
      </c>
      <c r="L2811" s="0" t="s">
        <v>1402</v>
      </c>
      <c r="M2811" s="0" t="s">
        <v>1261</v>
      </c>
      <c r="N2811" s="0" t="s">
        <v>98</v>
      </c>
      <c r="O2811" s="0" t="s">
        <v>178</v>
      </c>
      <c r="P2811" s="0" t="s">
        <v>178</v>
      </c>
      <c r="Q2811" s="0" t="s">
        <v>179</v>
      </c>
      <c r="R2811" s="0" t="s">
        <v>1400</v>
      </c>
      <c r="S2811" s="0" t="s">
        <v>1401</v>
      </c>
      <c r="T2811" s="0" t="s">
        <v>3604</v>
      </c>
      <c r="U2811" s="0" t="s">
        <v>3605</v>
      </c>
      <c r="V2811" s="0" t="s">
        <v>3606</v>
      </c>
      <c r="W2811" s="0" t="s">
        <v>3607</v>
      </c>
      <c r="X2811" s="0" t="s">
        <v>4129</v>
      </c>
      <c r="Y2811" s="0" t="s">
        <v>4339</v>
      </c>
      <c r="Z2811" s="0" t="s">
        <v>8330</v>
      </c>
      <c r="AA2811" s="0" t="s">
        <v>8242</v>
      </c>
      <c r="AB2811" s="0" t="s">
        <v>6797</v>
      </c>
      <c r="AC2811" s="0" t="s">
        <v>61</v>
      </c>
      <c r="AD2811" s="0" t="s">
        <v>19</v>
      </c>
      <c r="AE2811" s="0" t="s">
        <v>19</v>
      </c>
      <c r="AF2811" s="0" t="s">
        <v>8331</v>
      </c>
      <c r="AG2811" s="0" t="s">
        <v>8332</v>
      </c>
      <c r="AH2811" s="0" t="s">
        <v>22</v>
      </c>
      <c r="AI2811" s="0" t="s">
        <v>22</v>
      </c>
      <c r="AJ2811" s="0" t="s">
        <v>22</v>
      </c>
      <c r="AK2811" s="0" t="s">
        <v>22</v>
      </c>
    </row>
    <row customHeight="1" ht="11.25">
      <c r="A2812" s="0" t="s">
        <v>22</v>
      </c>
      <c r="B2812" s="0" t="s">
        <v>48</v>
      </c>
      <c r="C2812" s="0" t="s">
        <v>50</v>
      </c>
      <c r="D2812" s="0" t="s">
        <v>22</v>
      </c>
      <c r="E2812" s="0" t="s">
        <v>8333</v>
      </c>
      <c r="F2812" s="0" t="s">
        <v>1269</v>
      </c>
      <c r="G2812" s="0" t="s">
        <v>178</v>
      </c>
      <c r="H2812" s="0" t="s">
        <v>178</v>
      </c>
      <c r="I2812" s="0" t="s">
        <v>179</v>
      </c>
      <c r="J2812" s="0" t="s">
        <v>6477</v>
      </c>
      <c r="K2812" s="0" t="s">
        <v>6478</v>
      </c>
      <c r="L2812" s="0" t="s">
        <v>8309</v>
      </c>
      <c r="M2812" s="0" t="s">
        <v>1261</v>
      </c>
      <c r="N2812" s="0" t="s">
        <v>98</v>
      </c>
      <c r="O2812" s="0" t="s">
        <v>178</v>
      </c>
      <c r="P2812" s="0" t="s">
        <v>178</v>
      </c>
      <c r="Q2812" s="0" t="s">
        <v>179</v>
      </c>
      <c r="R2812" s="0" t="s">
        <v>6477</v>
      </c>
      <c r="S2812" s="0" t="s">
        <v>6478</v>
      </c>
      <c r="T2812" s="0" t="s">
        <v>3604</v>
      </c>
      <c r="U2812" s="0" t="s">
        <v>3605</v>
      </c>
      <c r="V2812" s="0" t="s">
        <v>8334</v>
      </c>
      <c r="W2812" s="0" t="s">
        <v>3607</v>
      </c>
      <c r="X2812" s="0" t="s">
        <v>3608</v>
      </c>
      <c r="Y2812" s="0" t="s">
        <v>3605</v>
      </c>
      <c r="Z2812" s="0" t="s">
        <v>8335</v>
      </c>
      <c r="AA2812" s="0" t="s">
        <v>3777</v>
      </c>
      <c r="AB2812" s="0" t="s">
        <v>8336</v>
      </c>
      <c r="AC2812" s="0" t="s">
        <v>61</v>
      </c>
      <c r="AD2812" s="0" t="s">
        <v>19</v>
      </c>
      <c r="AE2812" s="0" t="s">
        <v>19</v>
      </c>
      <c r="AF2812" s="0" t="s">
        <v>1151</v>
      </c>
      <c r="AG2812" s="0" t="s">
        <v>1102</v>
      </c>
      <c r="AH2812" s="0" t="s">
        <v>22</v>
      </c>
      <c r="AI2812" s="0" t="s">
        <v>22</v>
      </c>
      <c r="AJ2812" s="0" t="s">
        <v>22</v>
      </c>
      <c r="AK2812" s="0" t="s">
        <v>22</v>
      </c>
    </row>
    <row customHeight="1" ht="11.25">
      <c r="A2813" s="0" t="s">
        <v>22</v>
      </c>
      <c r="B2813" s="0" t="s">
        <v>48</v>
      </c>
      <c r="C2813" s="0" t="s">
        <v>50</v>
      </c>
      <c r="D2813" s="0" t="s">
        <v>22</v>
      </c>
      <c r="E2813" s="0" t="s">
        <v>8333</v>
      </c>
      <c r="F2813" s="0" t="s">
        <v>1269</v>
      </c>
      <c r="G2813" s="0" t="s">
        <v>178</v>
      </c>
      <c r="H2813" s="0" t="s">
        <v>178</v>
      </c>
      <c r="I2813" s="0" t="s">
        <v>179</v>
      </c>
      <c r="J2813" s="0" t="s">
        <v>6477</v>
      </c>
      <c r="K2813" s="0" t="s">
        <v>6478</v>
      </c>
      <c r="L2813" s="0" t="s">
        <v>8309</v>
      </c>
      <c r="M2813" s="0" t="s">
        <v>1261</v>
      </c>
      <c r="N2813" s="0" t="s">
        <v>98</v>
      </c>
      <c r="O2813" s="0" t="s">
        <v>178</v>
      </c>
      <c r="P2813" s="0" t="s">
        <v>178</v>
      </c>
      <c r="Q2813" s="0" t="s">
        <v>179</v>
      </c>
      <c r="R2813" s="0" t="s">
        <v>6477</v>
      </c>
      <c r="S2813" s="0" t="s">
        <v>6478</v>
      </c>
      <c r="T2813" s="0" t="s">
        <v>3604</v>
      </c>
      <c r="U2813" s="0" t="s">
        <v>3605</v>
      </c>
      <c r="V2813" s="0" t="s">
        <v>8334</v>
      </c>
      <c r="W2813" s="0" t="s">
        <v>3607</v>
      </c>
      <c r="X2813" s="0" t="s">
        <v>3608</v>
      </c>
      <c r="Y2813" s="0" t="s">
        <v>3605</v>
      </c>
      <c r="Z2813" s="0" t="s">
        <v>8335</v>
      </c>
      <c r="AA2813" s="0" t="s">
        <v>3777</v>
      </c>
      <c r="AB2813" s="0" t="s">
        <v>8336</v>
      </c>
      <c r="AC2813" s="0" t="s">
        <v>61</v>
      </c>
      <c r="AD2813" s="0" t="s">
        <v>19</v>
      </c>
      <c r="AE2813" s="0" t="s">
        <v>19</v>
      </c>
      <c r="AF2813" s="0" t="s">
        <v>1151</v>
      </c>
      <c r="AG2813" s="0" t="s">
        <v>1102</v>
      </c>
      <c r="AH2813" s="0" t="s">
        <v>22</v>
      </c>
      <c r="AI2813" s="0" t="s">
        <v>22</v>
      </c>
      <c r="AJ2813" s="0" t="s">
        <v>22</v>
      </c>
      <c r="AK2813" s="0" t="s">
        <v>22</v>
      </c>
    </row>
    <row customHeight="1" ht="11.25">
      <c r="A2814" s="0" t="s">
        <v>22</v>
      </c>
      <c r="B2814" s="0" t="s">
        <v>48</v>
      </c>
      <c r="C2814" s="0" t="s">
        <v>50</v>
      </c>
      <c r="D2814" s="0" t="s">
        <v>22</v>
      </c>
      <c r="E2814" s="0" t="s">
        <v>8337</v>
      </c>
      <c r="F2814" s="0" t="s">
        <v>1269</v>
      </c>
      <c r="G2814" s="0" t="s">
        <v>188</v>
      </c>
      <c r="H2814" s="0" t="s">
        <v>188</v>
      </c>
      <c r="I2814" s="0" t="s">
        <v>189</v>
      </c>
      <c r="J2814" s="0" t="s">
        <v>5387</v>
      </c>
      <c r="K2814" s="0" t="s">
        <v>5388</v>
      </c>
      <c r="L2814" s="0" t="s">
        <v>5389</v>
      </c>
      <c r="M2814" s="0" t="s">
        <v>1261</v>
      </c>
      <c r="N2814" s="0" t="s">
        <v>98</v>
      </c>
      <c r="O2814" s="0" t="s">
        <v>188</v>
      </c>
      <c r="P2814" s="0" t="s">
        <v>188</v>
      </c>
      <c r="Q2814" s="0" t="s">
        <v>189</v>
      </c>
      <c r="R2814" s="0" t="s">
        <v>5387</v>
      </c>
      <c r="S2814" s="0" t="s">
        <v>5388</v>
      </c>
      <c r="T2814" s="0" t="s">
        <v>3604</v>
      </c>
      <c r="U2814" s="0" t="s">
        <v>3605</v>
      </c>
      <c r="V2814" s="0" t="s">
        <v>3606</v>
      </c>
      <c r="W2814" s="0" t="s">
        <v>3607</v>
      </c>
      <c r="X2814" s="0" t="s">
        <v>3608</v>
      </c>
      <c r="Y2814" s="0" t="s">
        <v>3605</v>
      </c>
      <c r="Z2814" s="0" t="s">
        <v>8338</v>
      </c>
      <c r="AA2814" s="0" t="s">
        <v>3921</v>
      </c>
      <c r="AB2814" s="0" t="s">
        <v>8339</v>
      </c>
      <c r="AC2814" s="0" t="s">
        <v>61</v>
      </c>
      <c r="AD2814" s="0" t="s">
        <v>19</v>
      </c>
      <c r="AE2814" s="0" t="s">
        <v>19</v>
      </c>
      <c r="AF2814" s="0" t="s">
        <v>8282</v>
      </c>
      <c r="AG2814" s="0" t="s">
        <v>8282</v>
      </c>
      <c r="AH2814" s="0" t="s">
        <v>22</v>
      </c>
      <c r="AI2814" s="0" t="s">
        <v>22</v>
      </c>
      <c r="AJ2814" s="0" t="s">
        <v>22</v>
      </c>
      <c r="AK2814" s="0" t="s">
        <v>22</v>
      </c>
    </row>
    <row customHeight="1" ht="11.25">
      <c r="A2815" s="0" t="s">
        <v>22</v>
      </c>
      <c r="B2815" s="0" t="s">
        <v>48</v>
      </c>
      <c r="C2815" s="0" t="s">
        <v>50</v>
      </c>
      <c r="D2815" s="0" t="s">
        <v>22</v>
      </c>
      <c r="E2815" s="0" t="s">
        <v>8337</v>
      </c>
      <c r="F2815" s="0" t="s">
        <v>1269</v>
      </c>
      <c r="G2815" s="0" t="s">
        <v>188</v>
      </c>
      <c r="H2815" s="0" t="s">
        <v>188</v>
      </c>
      <c r="I2815" s="0" t="s">
        <v>189</v>
      </c>
      <c r="J2815" s="0" t="s">
        <v>5387</v>
      </c>
      <c r="K2815" s="0" t="s">
        <v>5388</v>
      </c>
      <c r="L2815" s="0" t="s">
        <v>5389</v>
      </c>
      <c r="M2815" s="0" t="s">
        <v>1261</v>
      </c>
      <c r="N2815" s="0" t="s">
        <v>98</v>
      </c>
      <c r="O2815" s="0" t="s">
        <v>188</v>
      </c>
      <c r="P2815" s="0" t="s">
        <v>188</v>
      </c>
      <c r="Q2815" s="0" t="s">
        <v>189</v>
      </c>
      <c r="R2815" s="0" t="s">
        <v>5387</v>
      </c>
      <c r="S2815" s="0" t="s">
        <v>5388</v>
      </c>
      <c r="T2815" s="0" t="s">
        <v>3604</v>
      </c>
      <c r="U2815" s="0" t="s">
        <v>3605</v>
      </c>
      <c r="V2815" s="0" t="s">
        <v>3606</v>
      </c>
      <c r="W2815" s="0" t="s">
        <v>3607</v>
      </c>
      <c r="X2815" s="0" t="s">
        <v>3608</v>
      </c>
      <c r="Y2815" s="0" t="s">
        <v>3605</v>
      </c>
      <c r="Z2815" s="0" t="s">
        <v>8338</v>
      </c>
      <c r="AA2815" s="0" t="s">
        <v>3921</v>
      </c>
      <c r="AB2815" s="0" t="s">
        <v>8339</v>
      </c>
      <c r="AC2815" s="0" t="s">
        <v>61</v>
      </c>
      <c r="AD2815" s="0" t="s">
        <v>19</v>
      </c>
      <c r="AE2815" s="0" t="s">
        <v>19</v>
      </c>
      <c r="AF2815" s="0" t="s">
        <v>8282</v>
      </c>
      <c r="AG2815" s="0" t="s">
        <v>8282</v>
      </c>
      <c r="AH2815" s="0" t="s">
        <v>22</v>
      </c>
      <c r="AI2815" s="0" t="s">
        <v>22</v>
      </c>
      <c r="AJ2815" s="0" t="s">
        <v>22</v>
      </c>
      <c r="AK2815" s="0" t="s">
        <v>22</v>
      </c>
    </row>
    <row customHeight="1" ht="11.25">
      <c r="A2816" s="0" t="s">
        <v>22</v>
      </c>
      <c r="B2816" s="0" t="s">
        <v>48</v>
      </c>
      <c r="C2816" s="0" t="s">
        <v>50</v>
      </c>
      <c r="D2816" s="0" t="s">
        <v>22</v>
      </c>
      <c r="E2816" s="0" t="s">
        <v>1404</v>
      </c>
      <c r="F2816" s="0" t="s">
        <v>1269</v>
      </c>
      <c r="G2816" s="0" t="s">
        <v>178</v>
      </c>
      <c r="H2816" s="0" t="s">
        <v>178</v>
      </c>
      <c r="I2816" s="0" t="s">
        <v>179</v>
      </c>
      <c r="J2816" s="0" t="s">
        <v>1400</v>
      </c>
      <c r="K2816" s="0" t="s">
        <v>1401</v>
      </c>
      <c r="L2816" s="0" t="s">
        <v>1405</v>
      </c>
      <c r="M2816" s="0" t="s">
        <v>109</v>
      </c>
      <c r="N2816" s="0" t="s">
        <v>98</v>
      </c>
      <c r="O2816" s="0" t="s">
        <v>178</v>
      </c>
      <c r="P2816" s="0" t="s">
        <v>178</v>
      </c>
      <c r="Q2816" s="0" t="s">
        <v>179</v>
      </c>
      <c r="R2816" s="0" t="s">
        <v>1400</v>
      </c>
      <c r="S2816" s="0" t="s">
        <v>1401</v>
      </c>
      <c r="T2816" s="0" t="s">
        <v>3604</v>
      </c>
      <c r="U2816" s="0" t="s">
        <v>3605</v>
      </c>
      <c r="V2816" s="0" t="s">
        <v>3606</v>
      </c>
      <c r="W2816" s="0" t="s">
        <v>3607</v>
      </c>
      <c r="X2816" s="0" t="s">
        <v>3608</v>
      </c>
      <c r="Y2816" s="0" t="s">
        <v>3605</v>
      </c>
      <c r="Z2816" s="0" t="s">
        <v>8340</v>
      </c>
      <c r="AA2816" s="0" t="s">
        <v>3823</v>
      </c>
      <c r="AB2816" s="0" t="s">
        <v>8341</v>
      </c>
      <c r="AC2816" s="0" t="s">
        <v>61</v>
      </c>
      <c r="AD2816" s="0" t="s">
        <v>19</v>
      </c>
      <c r="AE2816" s="0" t="s">
        <v>19</v>
      </c>
      <c r="AF2816" s="0" t="s">
        <v>8342</v>
      </c>
      <c r="AG2816" s="0" t="s">
        <v>8343</v>
      </c>
      <c r="AH2816" s="0" t="s">
        <v>22</v>
      </c>
      <c r="AI2816" s="0" t="s">
        <v>22</v>
      </c>
      <c r="AJ2816" s="0" t="s">
        <v>22</v>
      </c>
      <c r="AK2816" s="0" t="s">
        <v>22</v>
      </c>
    </row>
    <row customHeight="1" ht="11.25">
      <c r="A2817" s="0" t="s">
        <v>22</v>
      </c>
      <c r="B2817" s="0" t="s">
        <v>48</v>
      </c>
      <c r="C2817" s="0" t="s">
        <v>50</v>
      </c>
      <c r="D2817" s="0" t="s">
        <v>22</v>
      </c>
      <c r="E2817" s="0" t="s">
        <v>1404</v>
      </c>
      <c r="F2817" s="0" t="s">
        <v>1269</v>
      </c>
      <c r="G2817" s="0" t="s">
        <v>178</v>
      </c>
      <c r="H2817" s="0" t="s">
        <v>178</v>
      </c>
      <c r="I2817" s="0" t="s">
        <v>179</v>
      </c>
      <c r="J2817" s="0" t="s">
        <v>1400</v>
      </c>
      <c r="K2817" s="0" t="s">
        <v>1401</v>
      </c>
      <c r="L2817" s="0" t="s">
        <v>1405</v>
      </c>
      <c r="M2817" s="0" t="s">
        <v>109</v>
      </c>
      <c r="N2817" s="0" t="s">
        <v>98</v>
      </c>
      <c r="O2817" s="0" t="s">
        <v>178</v>
      </c>
      <c r="P2817" s="0" t="s">
        <v>178</v>
      </c>
      <c r="Q2817" s="0" t="s">
        <v>179</v>
      </c>
      <c r="R2817" s="0" t="s">
        <v>1400</v>
      </c>
      <c r="S2817" s="0" t="s">
        <v>1401</v>
      </c>
      <c r="T2817" s="0" t="s">
        <v>3604</v>
      </c>
      <c r="U2817" s="0" t="s">
        <v>3605</v>
      </c>
      <c r="V2817" s="0" t="s">
        <v>3606</v>
      </c>
      <c r="W2817" s="0" t="s">
        <v>3607</v>
      </c>
      <c r="X2817" s="0" t="s">
        <v>3608</v>
      </c>
      <c r="Y2817" s="0" t="s">
        <v>3605</v>
      </c>
      <c r="Z2817" s="0" t="s">
        <v>8340</v>
      </c>
      <c r="AA2817" s="0" t="s">
        <v>3823</v>
      </c>
      <c r="AB2817" s="0" t="s">
        <v>8341</v>
      </c>
      <c r="AC2817" s="0" t="s">
        <v>61</v>
      </c>
      <c r="AD2817" s="0" t="s">
        <v>19</v>
      </c>
      <c r="AE2817" s="0" t="s">
        <v>19</v>
      </c>
      <c r="AF2817" s="0" t="s">
        <v>8342</v>
      </c>
      <c r="AG2817" s="0" t="s">
        <v>8343</v>
      </c>
      <c r="AH2817" s="0" t="s">
        <v>22</v>
      </c>
      <c r="AI2817" s="0" t="s">
        <v>22</v>
      </c>
      <c r="AJ2817" s="0" t="s">
        <v>22</v>
      </c>
      <c r="AK2817" s="0" t="s">
        <v>22</v>
      </c>
    </row>
    <row customHeight="1" ht="11.25">
      <c r="A2818" s="0" t="s">
        <v>22</v>
      </c>
      <c r="B2818" s="0" t="s">
        <v>48</v>
      </c>
      <c r="C2818" s="0" t="s">
        <v>50</v>
      </c>
      <c r="D2818" s="0" t="s">
        <v>22</v>
      </c>
      <c r="E2818" s="0" t="s">
        <v>8344</v>
      </c>
      <c r="F2818" s="0" t="s">
        <v>1269</v>
      </c>
      <c r="G2818" s="0" t="s">
        <v>1581</v>
      </c>
      <c r="H2818" s="0" t="s">
        <v>1581</v>
      </c>
      <c r="I2818" s="0" t="s">
        <v>1582</v>
      </c>
      <c r="J2818" s="0" t="s">
        <v>5371</v>
      </c>
      <c r="K2818" s="0" t="s">
        <v>5372</v>
      </c>
      <c r="L2818" s="0" t="s">
        <v>5373</v>
      </c>
      <c r="M2818" s="0" t="s">
        <v>976</v>
      </c>
      <c r="N2818" s="0" t="s">
        <v>98</v>
      </c>
      <c r="O2818" s="0" t="s">
        <v>1581</v>
      </c>
      <c r="P2818" s="0" t="s">
        <v>1581</v>
      </c>
      <c r="Q2818" s="0" t="s">
        <v>1582</v>
      </c>
      <c r="R2818" s="0" t="s">
        <v>5371</v>
      </c>
      <c r="S2818" s="0" t="s">
        <v>5372</v>
      </c>
      <c r="T2818" s="0" t="s">
        <v>3604</v>
      </c>
      <c r="U2818" s="0" t="s">
        <v>3605</v>
      </c>
      <c r="V2818" s="0" t="s">
        <v>3606</v>
      </c>
      <c r="W2818" s="0" t="s">
        <v>3607</v>
      </c>
      <c r="X2818" s="0" t="s">
        <v>3608</v>
      </c>
      <c r="Y2818" s="0" t="s">
        <v>3605</v>
      </c>
      <c r="Z2818" s="0" t="s">
        <v>8345</v>
      </c>
      <c r="AA2818" s="0" t="s">
        <v>8346</v>
      </c>
      <c r="AB2818" s="0" t="s">
        <v>8347</v>
      </c>
      <c r="AC2818" s="0" t="s">
        <v>61</v>
      </c>
      <c r="AD2818" s="0" t="s">
        <v>19</v>
      </c>
      <c r="AE2818" s="0" t="s">
        <v>19</v>
      </c>
      <c r="AF2818" s="0" t="s">
        <v>3622</v>
      </c>
      <c r="AG2818" s="0" t="s">
        <v>3622</v>
      </c>
      <c r="AH2818" s="0" t="s">
        <v>22</v>
      </c>
      <c r="AI2818" s="0" t="s">
        <v>22</v>
      </c>
      <c r="AJ2818" s="0" t="s">
        <v>22</v>
      </c>
      <c r="AK2818" s="0" t="s">
        <v>22</v>
      </c>
    </row>
    <row customHeight="1" ht="11.25">
      <c r="A2819" s="0" t="s">
        <v>22</v>
      </c>
      <c r="B2819" s="0" t="s">
        <v>48</v>
      </c>
      <c r="C2819" s="0" t="s">
        <v>50</v>
      </c>
      <c r="D2819" s="0" t="s">
        <v>22</v>
      </c>
      <c r="E2819" s="0" t="s">
        <v>8344</v>
      </c>
      <c r="F2819" s="0" t="s">
        <v>1269</v>
      </c>
      <c r="G2819" s="0" t="s">
        <v>110</v>
      </c>
      <c r="H2819" s="0" t="s">
        <v>110</v>
      </c>
      <c r="I2819" s="0" t="s">
        <v>111</v>
      </c>
      <c r="J2819" s="0" t="s">
        <v>5371</v>
      </c>
      <c r="K2819" s="0" t="s">
        <v>5378</v>
      </c>
      <c r="L2819" s="0" t="s">
        <v>5373</v>
      </c>
      <c r="M2819" s="0" t="s">
        <v>976</v>
      </c>
      <c r="N2819" s="0" t="s">
        <v>98</v>
      </c>
      <c r="O2819" s="0" t="s">
        <v>110</v>
      </c>
      <c r="P2819" s="0" t="s">
        <v>110</v>
      </c>
      <c r="Q2819" s="0" t="s">
        <v>111</v>
      </c>
      <c r="R2819" s="0" t="s">
        <v>5371</v>
      </c>
      <c r="S2819" s="0" t="s">
        <v>5378</v>
      </c>
      <c r="T2819" s="0" t="s">
        <v>3604</v>
      </c>
      <c r="U2819" s="0" t="s">
        <v>3605</v>
      </c>
      <c r="V2819" s="0" t="s">
        <v>3606</v>
      </c>
      <c r="W2819" s="0" t="s">
        <v>3607</v>
      </c>
      <c r="X2819" s="0" t="s">
        <v>3608</v>
      </c>
      <c r="Y2819" s="0" t="s">
        <v>3605</v>
      </c>
      <c r="Z2819" s="0" t="s">
        <v>8345</v>
      </c>
      <c r="AA2819" s="0" t="s">
        <v>8346</v>
      </c>
      <c r="AB2819" s="0" t="s">
        <v>8347</v>
      </c>
      <c r="AC2819" s="0" t="s">
        <v>61</v>
      </c>
      <c r="AD2819" s="0" t="s">
        <v>19</v>
      </c>
      <c r="AE2819" s="0" t="s">
        <v>19</v>
      </c>
      <c r="AF2819" s="0" t="s">
        <v>3622</v>
      </c>
      <c r="AG2819" s="0" t="s">
        <v>3622</v>
      </c>
      <c r="AH2819" s="0" t="s">
        <v>22</v>
      </c>
      <c r="AI2819" s="0" t="s">
        <v>22</v>
      </c>
      <c r="AJ2819" s="0" t="s">
        <v>22</v>
      </c>
      <c r="AK2819" s="0" t="s">
        <v>22</v>
      </c>
    </row>
    <row customHeight="1" ht="11.25">
      <c r="A2820" s="0" t="s">
        <v>22</v>
      </c>
      <c r="B2820" s="0" t="s">
        <v>48</v>
      </c>
      <c r="C2820" s="0" t="s">
        <v>50</v>
      </c>
      <c r="D2820" s="0" t="s">
        <v>22</v>
      </c>
      <c r="E2820" s="0" t="s">
        <v>8348</v>
      </c>
      <c r="F2820" s="0" t="s">
        <v>1269</v>
      </c>
      <c r="G2820" s="0" t="s">
        <v>119</v>
      </c>
      <c r="H2820" s="0" t="s">
        <v>119</v>
      </c>
      <c r="I2820" s="0" t="s">
        <v>120</v>
      </c>
      <c r="J2820" s="0" t="s">
        <v>5460</v>
      </c>
      <c r="K2820" s="0" t="s">
        <v>5461</v>
      </c>
      <c r="L2820" s="0" t="s">
        <v>8349</v>
      </c>
      <c r="M2820" s="0" t="s">
        <v>1261</v>
      </c>
      <c r="N2820" s="0" t="s">
        <v>98</v>
      </c>
      <c r="O2820" s="0" t="s">
        <v>119</v>
      </c>
      <c r="P2820" s="0" t="s">
        <v>119</v>
      </c>
      <c r="Q2820" s="0" t="s">
        <v>120</v>
      </c>
      <c r="R2820" s="0" t="s">
        <v>5460</v>
      </c>
      <c r="S2820" s="0" t="s">
        <v>5461</v>
      </c>
      <c r="T2820" s="0" t="s">
        <v>6195</v>
      </c>
      <c r="U2820" s="0" t="s">
        <v>3707</v>
      </c>
      <c r="V2820" s="0" t="s">
        <v>728</v>
      </c>
      <c r="W2820" s="0" t="s">
        <v>3607</v>
      </c>
      <c r="X2820" s="0" t="s">
        <v>3808</v>
      </c>
      <c r="Y2820" s="0" t="s">
        <v>4331</v>
      </c>
      <c r="Z2820" s="0" t="s">
        <v>98</v>
      </c>
      <c r="AA2820" s="0" t="s">
        <v>6514</v>
      </c>
      <c r="AB2820" s="0" t="s">
        <v>8264</v>
      </c>
      <c r="AC2820" s="0" t="s">
        <v>61</v>
      </c>
      <c r="AD2820" s="0" t="s">
        <v>19</v>
      </c>
      <c r="AE2820" s="0" t="s">
        <v>19</v>
      </c>
      <c r="AF2820" s="0" t="s">
        <v>8265</v>
      </c>
      <c r="AG2820" s="0" t="s">
        <v>8266</v>
      </c>
      <c r="AH2820" s="0" t="s">
        <v>22</v>
      </c>
      <c r="AI2820" s="0" t="s">
        <v>22</v>
      </c>
      <c r="AJ2820" s="0" t="s">
        <v>22</v>
      </c>
      <c r="AK2820" s="0" t="s">
        <v>22</v>
      </c>
    </row>
    <row customHeight="1" ht="11.25">
      <c r="A2821" s="0" t="s">
        <v>22</v>
      </c>
      <c r="B2821" s="0" t="s">
        <v>48</v>
      </c>
      <c r="C2821" s="0" t="s">
        <v>50</v>
      </c>
      <c r="D2821" s="0" t="s">
        <v>22</v>
      </c>
      <c r="E2821" s="0" t="s">
        <v>8348</v>
      </c>
      <c r="F2821" s="0" t="s">
        <v>1269</v>
      </c>
      <c r="G2821" s="0" t="s">
        <v>119</v>
      </c>
      <c r="H2821" s="0" t="s">
        <v>119</v>
      </c>
      <c r="I2821" s="0" t="s">
        <v>120</v>
      </c>
      <c r="J2821" s="0" t="s">
        <v>5460</v>
      </c>
      <c r="K2821" s="0" t="s">
        <v>5461</v>
      </c>
      <c r="L2821" s="0" t="s">
        <v>8349</v>
      </c>
      <c r="M2821" s="0" t="s">
        <v>1261</v>
      </c>
      <c r="N2821" s="0" t="s">
        <v>98</v>
      </c>
      <c r="O2821" s="0" t="s">
        <v>119</v>
      </c>
      <c r="P2821" s="0" t="s">
        <v>119</v>
      </c>
      <c r="Q2821" s="0" t="s">
        <v>120</v>
      </c>
      <c r="R2821" s="0" t="s">
        <v>5460</v>
      </c>
      <c r="S2821" s="0" t="s">
        <v>5461</v>
      </c>
      <c r="T2821" s="0" t="s">
        <v>6195</v>
      </c>
      <c r="U2821" s="0" t="s">
        <v>3707</v>
      </c>
      <c r="V2821" s="0" t="s">
        <v>728</v>
      </c>
      <c r="W2821" s="0" t="s">
        <v>3607</v>
      </c>
      <c r="X2821" s="0" t="s">
        <v>3808</v>
      </c>
      <c r="Y2821" s="0" t="s">
        <v>4331</v>
      </c>
      <c r="Z2821" s="0" t="s">
        <v>98</v>
      </c>
      <c r="AA2821" s="0" t="s">
        <v>6514</v>
      </c>
      <c r="AB2821" s="0" t="s">
        <v>8264</v>
      </c>
      <c r="AC2821" s="0" t="s">
        <v>61</v>
      </c>
      <c r="AD2821" s="0" t="s">
        <v>19</v>
      </c>
      <c r="AE2821" s="0" t="s">
        <v>19</v>
      </c>
      <c r="AF2821" s="0" t="s">
        <v>8265</v>
      </c>
      <c r="AG2821" s="0" t="s">
        <v>8266</v>
      </c>
      <c r="AH2821" s="0" t="s">
        <v>22</v>
      </c>
      <c r="AI2821" s="0" t="s">
        <v>22</v>
      </c>
      <c r="AJ2821" s="0" t="s">
        <v>22</v>
      </c>
      <c r="AK2821" s="0" t="s">
        <v>22</v>
      </c>
    </row>
    <row customHeight="1" ht="11.25">
      <c r="A2822" s="0" t="s">
        <v>22</v>
      </c>
      <c r="B2822" s="0" t="s">
        <v>48</v>
      </c>
      <c r="C2822" s="0" t="s">
        <v>50</v>
      </c>
      <c r="D2822" s="0" t="s">
        <v>22</v>
      </c>
      <c r="E2822" s="0" t="s">
        <v>8350</v>
      </c>
      <c r="F2822" s="0" t="s">
        <v>1269</v>
      </c>
      <c r="G2822" s="0" t="s">
        <v>178</v>
      </c>
      <c r="H2822" s="0" t="s">
        <v>178</v>
      </c>
      <c r="I2822" s="0" t="s">
        <v>179</v>
      </c>
      <c r="J2822" s="0" t="s">
        <v>1400</v>
      </c>
      <c r="K2822" s="0" t="s">
        <v>1401</v>
      </c>
      <c r="L2822" s="0" t="s">
        <v>4720</v>
      </c>
      <c r="M2822" s="0" t="s">
        <v>8351</v>
      </c>
      <c r="N2822" s="0" t="s">
        <v>98</v>
      </c>
      <c r="O2822" s="0" t="s">
        <v>178</v>
      </c>
      <c r="P2822" s="0" t="s">
        <v>178</v>
      </c>
      <c r="Q2822" s="0" t="s">
        <v>179</v>
      </c>
      <c r="R2822" s="0" t="s">
        <v>1400</v>
      </c>
      <c r="S2822" s="0" t="s">
        <v>1401</v>
      </c>
      <c r="T2822" s="0" t="s">
        <v>3604</v>
      </c>
      <c r="U2822" s="0" t="s">
        <v>3605</v>
      </c>
      <c r="V2822" s="0" t="s">
        <v>8352</v>
      </c>
      <c r="W2822" s="0" t="s">
        <v>3607</v>
      </c>
      <c r="X2822" s="0" t="s">
        <v>3608</v>
      </c>
      <c r="Y2822" s="0" t="s">
        <v>3605</v>
      </c>
      <c r="Z2822" s="0" t="s">
        <v>8353</v>
      </c>
      <c r="AA2822" s="0" t="s">
        <v>3839</v>
      </c>
      <c r="AB2822" s="0" t="s">
        <v>8354</v>
      </c>
      <c r="AC2822" s="0" t="s">
        <v>61</v>
      </c>
      <c r="AD2822" s="0" t="s">
        <v>19</v>
      </c>
      <c r="AE2822" s="0" t="s">
        <v>19</v>
      </c>
      <c r="AF2822" s="0" t="s">
        <v>8355</v>
      </c>
      <c r="AG2822" s="0" t="s">
        <v>8356</v>
      </c>
      <c r="AH2822" s="0" t="s">
        <v>22</v>
      </c>
      <c r="AI2822" s="0" t="s">
        <v>22</v>
      </c>
      <c r="AJ2822" s="0" t="s">
        <v>22</v>
      </c>
      <c r="AK2822" s="0" t="s">
        <v>22</v>
      </c>
    </row>
    <row customHeight="1" ht="11.25">
      <c r="A2823" s="0" t="s">
        <v>22</v>
      </c>
      <c r="B2823" s="0" t="s">
        <v>48</v>
      </c>
      <c r="C2823" s="0" t="s">
        <v>50</v>
      </c>
      <c r="D2823" s="0" t="s">
        <v>22</v>
      </c>
      <c r="E2823" s="0" t="s">
        <v>8350</v>
      </c>
      <c r="F2823" s="0" t="s">
        <v>1269</v>
      </c>
      <c r="G2823" s="0" t="s">
        <v>178</v>
      </c>
      <c r="H2823" s="0" t="s">
        <v>178</v>
      </c>
      <c r="I2823" s="0" t="s">
        <v>179</v>
      </c>
      <c r="J2823" s="0" t="s">
        <v>1400</v>
      </c>
      <c r="K2823" s="0" t="s">
        <v>1401</v>
      </c>
      <c r="L2823" s="0" t="s">
        <v>4720</v>
      </c>
      <c r="M2823" s="0" t="s">
        <v>8351</v>
      </c>
      <c r="N2823" s="0" t="s">
        <v>98</v>
      </c>
      <c r="O2823" s="0" t="s">
        <v>178</v>
      </c>
      <c r="P2823" s="0" t="s">
        <v>178</v>
      </c>
      <c r="Q2823" s="0" t="s">
        <v>179</v>
      </c>
      <c r="R2823" s="0" t="s">
        <v>1400</v>
      </c>
      <c r="S2823" s="0" t="s">
        <v>1401</v>
      </c>
      <c r="T2823" s="0" t="s">
        <v>3604</v>
      </c>
      <c r="U2823" s="0" t="s">
        <v>3605</v>
      </c>
      <c r="V2823" s="0" t="s">
        <v>8352</v>
      </c>
      <c r="W2823" s="0" t="s">
        <v>3607</v>
      </c>
      <c r="X2823" s="0" t="s">
        <v>3608</v>
      </c>
      <c r="Y2823" s="0" t="s">
        <v>3605</v>
      </c>
      <c r="Z2823" s="0" t="s">
        <v>8353</v>
      </c>
      <c r="AA2823" s="0" t="s">
        <v>3839</v>
      </c>
      <c r="AB2823" s="0" t="s">
        <v>8354</v>
      </c>
      <c r="AC2823" s="0" t="s">
        <v>61</v>
      </c>
      <c r="AD2823" s="0" t="s">
        <v>19</v>
      </c>
      <c r="AE2823" s="0" t="s">
        <v>19</v>
      </c>
      <c r="AF2823" s="0" t="s">
        <v>8355</v>
      </c>
      <c r="AG2823" s="0" t="s">
        <v>8356</v>
      </c>
      <c r="AH2823" s="0" t="s">
        <v>22</v>
      </c>
      <c r="AI2823" s="0" t="s">
        <v>22</v>
      </c>
      <c r="AJ2823" s="0" t="s">
        <v>22</v>
      </c>
      <c r="AK2823" s="0" t="s">
        <v>22</v>
      </c>
    </row>
    <row customHeight="1" ht="11.25">
      <c r="A2824" s="0" t="s">
        <v>22</v>
      </c>
      <c r="B2824" s="0" t="s">
        <v>48</v>
      </c>
      <c r="C2824" s="0" t="s">
        <v>50</v>
      </c>
      <c r="D2824" s="0" t="s">
        <v>22</v>
      </c>
      <c r="E2824" s="0" t="s">
        <v>8357</v>
      </c>
      <c r="F2824" s="0" t="s">
        <v>1269</v>
      </c>
      <c r="G2824" s="0" t="s">
        <v>3550</v>
      </c>
      <c r="H2824" s="0" t="s">
        <v>3550</v>
      </c>
      <c r="I2824" s="0" t="s">
        <v>3551</v>
      </c>
      <c r="J2824" s="0" t="s">
        <v>6082</v>
      </c>
      <c r="K2824" s="0" t="s">
        <v>6083</v>
      </c>
      <c r="L2824" s="0" t="s">
        <v>1402</v>
      </c>
      <c r="M2824" s="0" t="s">
        <v>8358</v>
      </c>
      <c r="N2824" s="0" t="s">
        <v>98</v>
      </c>
      <c r="O2824" s="0" t="s">
        <v>3550</v>
      </c>
      <c r="P2824" s="0" t="s">
        <v>3550</v>
      </c>
      <c r="Q2824" s="0" t="s">
        <v>3551</v>
      </c>
      <c r="R2824" s="0" t="s">
        <v>6082</v>
      </c>
      <c r="S2824" s="0" t="s">
        <v>6083</v>
      </c>
      <c r="T2824" s="0" t="s">
        <v>3604</v>
      </c>
      <c r="U2824" s="0" t="s">
        <v>3605</v>
      </c>
      <c r="V2824" s="0" t="s">
        <v>3606</v>
      </c>
      <c r="W2824" s="0" t="s">
        <v>3607</v>
      </c>
      <c r="X2824" s="0" t="s">
        <v>3608</v>
      </c>
      <c r="Y2824" s="0" t="s">
        <v>3605</v>
      </c>
      <c r="Z2824" s="0" t="s">
        <v>8359</v>
      </c>
      <c r="AA2824" s="0" t="s">
        <v>6380</v>
      </c>
      <c r="AB2824" s="0" t="s">
        <v>8360</v>
      </c>
      <c r="AC2824" s="0" t="s">
        <v>61</v>
      </c>
      <c r="AD2824" s="0" t="s">
        <v>19</v>
      </c>
      <c r="AE2824" s="0" t="s">
        <v>19</v>
      </c>
      <c r="AF2824" s="0" t="s">
        <v>3622</v>
      </c>
      <c r="AG2824" s="0" t="s">
        <v>3622</v>
      </c>
      <c r="AH2824" s="0" t="s">
        <v>22</v>
      </c>
      <c r="AI2824" s="0" t="s">
        <v>22</v>
      </c>
      <c r="AJ2824" s="0" t="s">
        <v>22</v>
      </c>
      <c r="AK2824" s="0" t="s">
        <v>22</v>
      </c>
    </row>
    <row customHeight="1" ht="11.25">
      <c r="A2825" s="0" t="s">
        <v>22</v>
      </c>
      <c r="B2825" s="0" t="s">
        <v>48</v>
      </c>
      <c r="C2825" s="0" t="s">
        <v>50</v>
      </c>
      <c r="D2825" s="0" t="s">
        <v>22</v>
      </c>
      <c r="E2825" s="0" t="s">
        <v>8357</v>
      </c>
      <c r="F2825" s="0" t="s">
        <v>1269</v>
      </c>
      <c r="G2825" s="0" t="s">
        <v>162</v>
      </c>
      <c r="H2825" s="0" t="s">
        <v>162</v>
      </c>
      <c r="I2825" s="0" t="s">
        <v>163</v>
      </c>
      <c r="J2825" s="0" t="s">
        <v>6082</v>
      </c>
      <c r="K2825" s="0" t="s">
        <v>6087</v>
      </c>
      <c r="L2825" s="0" t="s">
        <v>1402</v>
      </c>
      <c r="M2825" s="0" t="s">
        <v>8358</v>
      </c>
      <c r="N2825" s="0" t="s">
        <v>98</v>
      </c>
      <c r="O2825" s="0" t="s">
        <v>162</v>
      </c>
      <c r="P2825" s="0" t="s">
        <v>162</v>
      </c>
      <c r="Q2825" s="0" t="s">
        <v>163</v>
      </c>
      <c r="R2825" s="0" t="s">
        <v>6082</v>
      </c>
      <c r="S2825" s="0" t="s">
        <v>6087</v>
      </c>
      <c r="T2825" s="0" t="s">
        <v>3604</v>
      </c>
      <c r="U2825" s="0" t="s">
        <v>3605</v>
      </c>
      <c r="V2825" s="0" t="s">
        <v>3606</v>
      </c>
      <c r="W2825" s="0" t="s">
        <v>3607</v>
      </c>
      <c r="X2825" s="0" t="s">
        <v>3608</v>
      </c>
      <c r="Y2825" s="0" t="s">
        <v>3605</v>
      </c>
      <c r="Z2825" s="0" t="s">
        <v>8359</v>
      </c>
      <c r="AA2825" s="0" t="s">
        <v>6380</v>
      </c>
      <c r="AB2825" s="0" t="s">
        <v>8360</v>
      </c>
      <c r="AC2825" s="0" t="s">
        <v>61</v>
      </c>
      <c r="AD2825" s="0" t="s">
        <v>19</v>
      </c>
      <c r="AE2825" s="0" t="s">
        <v>19</v>
      </c>
      <c r="AF2825" s="0" t="s">
        <v>3622</v>
      </c>
      <c r="AG2825" s="0" t="s">
        <v>3622</v>
      </c>
      <c r="AH2825" s="0" t="s">
        <v>22</v>
      </c>
      <c r="AI2825" s="0" t="s">
        <v>22</v>
      </c>
      <c r="AJ2825" s="0" t="s">
        <v>22</v>
      </c>
      <c r="AK2825" s="0" t="s">
        <v>22</v>
      </c>
    </row>
    <row customHeight="1" ht="11.25">
      <c r="A2826" s="0" t="s">
        <v>22</v>
      </c>
      <c r="B2826" s="0" t="s">
        <v>48</v>
      </c>
      <c r="C2826" s="0" t="s">
        <v>50</v>
      </c>
      <c r="D2826" s="0" t="s">
        <v>22</v>
      </c>
      <c r="E2826" s="0" t="s">
        <v>8361</v>
      </c>
      <c r="F2826" s="0" t="s">
        <v>1306</v>
      </c>
      <c r="G2826" s="0" t="s">
        <v>172</v>
      </c>
      <c r="H2826" s="0" t="s">
        <v>172</v>
      </c>
      <c r="I2826" s="0" t="s">
        <v>173</v>
      </c>
      <c r="J2826" s="0" t="s">
        <v>8362</v>
      </c>
      <c r="K2826" s="0" t="s">
        <v>8363</v>
      </c>
      <c r="L2826" s="0" t="s">
        <v>6294</v>
      </c>
      <c r="M2826" s="0" t="s">
        <v>1261</v>
      </c>
      <c r="N2826" s="0" t="s">
        <v>98</v>
      </c>
      <c r="O2826" s="0" t="s">
        <v>172</v>
      </c>
      <c r="P2826" s="0" t="s">
        <v>172</v>
      </c>
      <c r="Q2826" s="0" t="s">
        <v>173</v>
      </c>
      <c r="R2826" s="0" t="s">
        <v>8362</v>
      </c>
      <c r="S2826" s="0" t="s">
        <v>8363</v>
      </c>
      <c r="T2826" s="0" t="s">
        <v>3604</v>
      </c>
      <c r="U2826" s="0" t="s">
        <v>3605</v>
      </c>
      <c r="V2826" s="0" t="s">
        <v>3606</v>
      </c>
      <c r="W2826" s="0" t="s">
        <v>3607</v>
      </c>
      <c r="X2826" s="0" t="s">
        <v>3608</v>
      </c>
      <c r="Y2826" s="0" t="s">
        <v>3605</v>
      </c>
      <c r="Z2826" s="0" t="s">
        <v>8364</v>
      </c>
      <c r="AA2826" s="0" t="s">
        <v>8048</v>
      </c>
      <c r="AB2826" s="0" t="s">
        <v>8365</v>
      </c>
      <c r="AC2826" s="0" t="s">
        <v>61</v>
      </c>
      <c r="AD2826" s="0" t="s">
        <v>19</v>
      </c>
      <c r="AE2826" s="0" t="s">
        <v>61</v>
      </c>
      <c r="AF2826" s="0" t="s">
        <v>132</v>
      </c>
      <c r="AG2826" s="0" t="s">
        <v>132</v>
      </c>
      <c r="AH2826" s="0" t="s">
        <v>22</v>
      </c>
      <c r="AI2826" s="0" t="s">
        <v>22</v>
      </c>
      <c r="AJ2826" s="0" t="s">
        <v>132</v>
      </c>
      <c r="AK2826" s="0" t="s">
        <v>132</v>
      </c>
    </row>
    <row customHeight="1" ht="11.25">
      <c r="A2827" s="0" t="s">
        <v>22</v>
      </c>
      <c r="B2827" s="0" t="s">
        <v>48</v>
      </c>
      <c r="C2827" s="0" t="s">
        <v>50</v>
      </c>
      <c r="D2827" s="0" t="s">
        <v>22</v>
      </c>
      <c r="E2827" s="0" t="s">
        <v>8361</v>
      </c>
      <c r="F2827" s="0" t="s">
        <v>1306</v>
      </c>
      <c r="G2827" s="0" t="s">
        <v>172</v>
      </c>
      <c r="H2827" s="0" t="s">
        <v>172</v>
      </c>
      <c r="I2827" s="0" t="s">
        <v>173</v>
      </c>
      <c r="J2827" s="0" t="s">
        <v>8362</v>
      </c>
      <c r="K2827" s="0" t="s">
        <v>8363</v>
      </c>
      <c r="L2827" s="0" t="s">
        <v>6294</v>
      </c>
      <c r="M2827" s="0" t="s">
        <v>1261</v>
      </c>
      <c r="N2827" s="0" t="s">
        <v>98</v>
      </c>
      <c r="O2827" s="0" t="s">
        <v>172</v>
      </c>
      <c r="P2827" s="0" t="s">
        <v>172</v>
      </c>
      <c r="Q2827" s="0" t="s">
        <v>173</v>
      </c>
      <c r="R2827" s="0" t="s">
        <v>8362</v>
      </c>
      <c r="S2827" s="0" t="s">
        <v>8363</v>
      </c>
      <c r="T2827" s="0" t="s">
        <v>3604</v>
      </c>
      <c r="U2827" s="0" t="s">
        <v>3605</v>
      </c>
      <c r="V2827" s="0" t="s">
        <v>3606</v>
      </c>
      <c r="W2827" s="0" t="s">
        <v>3607</v>
      </c>
      <c r="X2827" s="0" t="s">
        <v>3608</v>
      </c>
      <c r="Y2827" s="0" t="s">
        <v>3605</v>
      </c>
      <c r="Z2827" s="0" t="s">
        <v>8364</v>
      </c>
      <c r="AA2827" s="0" t="s">
        <v>8048</v>
      </c>
      <c r="AB2827" s="0" t="s">
        <v>8365</v>
      </c>
      <c r="AC2827" s="0" t="s">
        <v>61</v>
      </c>
      <c r="AD2827" s="0" t="s">
        <v>19</v>
      </c>
      <c r="AE2827" s="0" t="s">
        <v>61</v>
      </c>
      <c r="AF2827" s="0" t="s">
        <v>132</v>
      </c>
      <c r="AG2827" s="0" t="s">
        <v>132</v>
      </c>
      <c r="AH2827" s="0" t="s">
        <v>22</v>
      </c>
      <c r="AI2827" s="0" t="s">
        <v>22</v>
      </c>
      <c r="AJ2827" s="0" t="s">
        <v>132</v>
      </c>
      <c r="AK2827" s="0" t="s">
        <v>132</v>
      </c>
    </row>
    <row customHeight="1" ht="11.25">
      <c r="A2828" s="0" t="s">
        <v>22</v>
      </c>
      <c r="B2828" s="0" t="s">
        <v>48</v>
      </c>
      <c r="C2828" s="0" t="s">
        <v>50</v>
      </c>
      <c r="D2828" s="0" t="s">
        <v>22</v>
      </c>
      <c r="E2828" s="0" t="s">
        <v>8366</v>
      </c>
      <c r="F2828" s="0" t="s">
        <v>1269</v>
      </c>
      <c r="G2828" s="0" t="s">
        <v>1348</v>
      </c>
      <c r="H2828" s="0" t="s">
        <v>1348</v>
      </c>
      <c r="I2828" s="0" t="s">
        <v>1349</v>
      </c>
      <c r="J2828" s="0" t="s">
        <v>1350</v>
      </c>
      <c r="K2828" s="0" t="s">
        <v>1351</v>
      </c>
      <c r="L2828" s="0" t="s">
        <v>8367</v>
      </c>
      <c r="M2828" s="0" t="s">
        <v>1261</v>
      </c>
      <c r="N2828" s="0" t="s">
        <v>98</v>
      </c>
      <c r="O2828" s="0" t="s">
        <v>1348</v>
      </c>
      <c r="P2828" s="0" t="s">
        <v>1348</v>
      </c>
      <c r="Q2828" s="0" t="s">
        <v>1349</v>
      </c>
      <c r="R2828" s="0" t="s">
        <v>1350</v>
      </c>
      <c r="S2828" s="0" t="s">
        <v>1351</v>
      </c>
      <c r="T2828" s="0" t="s">
        <v>3604</v>
      </c>
      <c r="U2828" s="0" t="s">
        <v>3605</v>
      </c>
      <c r="V2828" s="0" t="s">
        <v>3606</v>
      </c>
      <c r="W2828" s="0" t="s">
        <v>3607</v>
      </c>
      <c r="X2828" s="0" t="s">
        <v>3608</v>
      </c>
      <c r="Y2828" s="0" t="s">
        <v>3605</v>
      </c>
      <c r="Z2828" s="0" t="s">
        <v>8368</v>
      </c>
      <c r="AA2828" s="0" t="s">
        <v>8369</v>
      </c>
      <c r="AB2828" s="0" t="s">
        <v>8370</v>
      </c>
      <c r="AC2828" s="0" t="s">
        <v>61</v>
      </c>
      <c r="AD2828" s="0" t="s">
        <v>19</v>
      </c>
      <c r="AE2828" s="0" t="s">
        <v>19</v>
      </c>
      <c r="AF2828" s="0" t="s">
        <v>6398</v>
      </c>
      <c r="AG2828" s="0" t="s">
        <v>6398</v>
      </c>
      <c r="AH2828" s="0" t="s">
        <v>22</v>
      </c>
      <c r="AI2828" s="0" t="s">
        <v>22</v>
      </c>
      <c r="AJ2828" s="0" t="s">
        <v>22</v>
      </c>
      <c r="AK2828" s="0" t="s">
        <v>22</v>
      </c>
    </row>
    <row customHeight="1" ht="11.25">
      <c r="A2829" s="0" t="s">
        <v>22</v>
      </c>
      <c r="B2829" s="0" t="s">
        <v>48</v>
      </c>
      <c r="C2829" s="0" t="s">
        <v>50</v>
      </c>
      <c r="D2829" s="0" t="s">
        <v>22</v>
      </c>
      <c r="E2829" s="0" t="s">
        <v>8366</v>
      </c>
      <c r="F2829" s="0" t="s">
        <v>1269</v>
      </c>
      <c r="G2829" s="0" t="s">
        <v>139</v>
      </c>
      <c r="H2829" s="0" t="s">
        <v>139</v>
      </c>
      <c r="I2829" s="0" t="s">
        <v>140</v>
      </c>
      <c r="J2829" s="0" t="s">
        <v>1350</v>
      </c>
      <c r="K2829" s="0" t="s">
        <v>3689</v>
      </c>
      <c r="L2829" s="0" t="s">
        <v>8367</v>
      </c>
      <c r="M2829" s="0" t="s">
        <v>1261</v>
      </c>
      <c r="N2829" s="0" t="s">
        <v>98</v>
      </c>
      <c r="O2829" s="0" t="s">
        <v>139</v>
      </c>
      <c r="P2829" s="0" t="s">
        <v>139</v>
      </c>
      <c r="Q2829" s="0" t="s">
        <v>140</v>
      </c>
      <c r="R2829" s="0" t="s">
        <v>1350</v>
      </c>
      <c r="S2829" s="0" t="s">
        <v>3689</v>
      </c>
      <c r="T2829" s="0" t="s">
        <v>3604</v>
      </c>
      <c r="U2829" s="0" t="s">
        <v>3605</v>
      </c>
      <c r="V2829" s="0" t="s">
        <v>3606</v>
      </c>
      <c r="W2829" s="0" t="s">
        <v>3607</v>
      </c>
      <c r="X2829" s="0" t="s">
        <v>3608</v>
      </c>
      <c r="Y2829" s="0" t="s">
        <v>3605</v>
      </c>
      <c r="Z2829" s="0" t="s">
        <v>8368</v>
      </c>
      <c r="AA2829" s="0" t="s">
        <v>8369</v>
      </c>
      <c r="AB2829" s="0" t="s">
        <v>8370</v>
      </c>
      <c r="AC2829" s="0" t="s">
        <v>61</v>
      </c>
      <c r="AD2829" s="0" t="s">
        <v>19</v>
      </c>
      <c r="AE2829" s="0" t="s">
        <v>19</v>
      </c>
      <c r="AF2829" s="0" t="s">
        <v>6398</v>
      </c>
      <c r="AG2829" s="0" t="s">
        <v>6398</v>
      </c>
      <c r="AH2829" s="0" t="s">
        <v>22</v>
      </c>
      <c r="AI2829" s="0" t="s">
        <v>22</v>
      </c>
      <c r="AJ2829" s="0" t="s">
        <v>22</v>
      </c>
      <c r="AK2829" s="0" t="s">
        <v>22</v>
      </c>
    </row>
    <row customHeight="1" ht="11.25">
      <c r="A2830" s="0" t="s">
        <v>22</v>
      </c>
      <c r="B2830" s="0" t="s">
        <v>48</v>
      </c>
      <c r="C2830" s="0" t="s">
        <v>50</v>
      </c>
      <c r="D2830" s="0" t="s">
        <v>22</v>
      </c>
      <c r="E2830" s="0" t="s">
        <v>8371</v>
      </c>
      <c r="F2830" s="0" t="s">
        <v>1269</v>
      </c>
      <c r="G2830" s="0" t="s">
        <v>112</v>
      </c>
      <c r="H2830" s="0" t="s">
        <v>112</v>
      </c>
      <c r="I2830" s="0" t="s">
        <v>113</v>
      </c>
      <c r="J2830" s="0" t="s">
        <v>1334</v>
      </c>
      <c r="K2830" s="0" t="s">
        <v>1335</v>
      </c>
      <c r="L2830" s="0" t="s">
        <v>8372</v>
      </c>
      <c r="M2830" s="0" t="s">
        <v>8373</v>
      </c>
      <c r="N2830" s="0" t="s">
        <v>98</v>
      </c>
      <c r="O2830" s="0" t="s">
        <v>112</v>
      </c>
      <c r="P2830" s="0" t="s">
        <v>112</v>
      </c>
      <c r="Q2830" s="0" t="s">
        <v>113</v>
      </c>
      <c r="R2830" s="0" t="s">
        <v>1334</v>
      </c>
      <c r="S2830" s="0" t="s">
        <v>1335</v>
      </c>
      <c r="T2830" s="0" t="s">
        <v>3604</v>
      </c>
      <c r="U2830" s="0" t="s">
        <v>3605</v>
      </c>
      <c r="V2830" s="0" t="s">
        <v>3606</v>
      </c>
      <c r="W2830" s="0" t="s">
        <v>3607</v>
      </c>
      <c r="X2830" s="0" t="s">
        <v>3700</v>
      </c>
      <c r="Y2830" s="0" t="s">
        <v>3605</v>
      </c>
      <c r="Z2830" s="0" t="s">
        <v>8374</v>
      </c>
      <c r="AA2830" s="0" t="s">
        <v>8375</v>
      </c>
      <c r="AB2830" s="0" t="s">
        <v>8376</v>
      </c>
      <c r="AC2830" s="0" t="s">
        <v>61</v>
      </c>
      <c r="AD2830" s="0" t="s">
        <v>19</v>
      </c>
      <c r="AE2830" s="0" t="s">
        <v>19</v>
      </c>
      <c r="AF2830" s="0" t="s">
        <v>8377</v>
      </c>
      <c r="AG2830" s="0" t="s">
        <v>2221</v>
      </c>
      <c r="AH2830" s="0" t="s">
        <v>22</v>
      </c>
      <c r="AI2830" s="0" t="s">
        <v>22</v>
      </c>
      <c r="AJ2830" s="0" t="s">
        <v>22</v>
      </c>
      <c r="AK2830" s="0" t="s">
        <v>22</v>
      </c>
    </row>
    <row customHeight="1" ht="11.25">
      <c r="A2831" s="0" t="s">
        <v>22</v>
      </c>
      <c r="B2831" s="0" t="s">
        <v>48</v>
      </c>
      <c r="C2831" s="0" t="s">
        <v>50</v>
      </c>
      <c r="D2831" s="0" t="s">
        <v>22</v>
      </c>
      <c r="E2831" s="0" t="s">
        <v>8371</v>
      </c>
      <c r="F2831" s="0" t="s">
        <v>1269</v>
      </c>
      <c r="G2831" s="0" t="s">
        <v>112</v>
      </c>
      <c r="H2831" s="0" t="s">
        <v>112</v>
      </c>
      <c r="I2831" s="0" t="s">
        <v>113</v>
      </c>
      <c r="J2831" s="0" t="s">
        <v>1334</v>
      </c>
      <c r="K2831" s="0" t="s">
        <v>1335</v>
      </c>
      <c r="L2831" s="0" t="s">
        <v>8372</v>
      </c>
      <c r="M2831" s="0" t="s">
        <v>8373</v>
      </c>
      <c r="N2831" s="0" t="s">
        <v>98</v>
      </c>
      <c r="O2831" s="0" t="s">
        <v>112</v>
      </c>
      <c r="P2831" s="0" t="s">
        <v>112</v>
      </c>
      <c r="Q2831" s="0" t="s">
        <v>113</v>
      </c>
      <c r="R2831" s="0" t="s">
        <v>1334</v>
      </c>
      <c r="S2831" s="0" t="s">
        <v>1335</v>
      </c>
      <c r="T2831" s="0" t="s">
        <v>3604</v>
      </c>
      <c r="U2831" s="0" t="s">
        <v>3605</v>
      </c>
      <c r="V2831" s="0" t="s">
        <v>3606</v>
      </c>
      <c r="W2831" s="0" t="s">
        <v>3607</v>
      </c>
      <c r="X2831" s="0" t="s">
        <v>3700</v>
      </c>
      <c r="Y2831" s="0" t="s">
        <v>3605</v>
      </c>
      <c r="Z2831" s="0" t="s">
        <v>8374</v>
      </c>
      <c r="AA2831" s="0" t="s">
        <v>8375</v>
      </c>
      <c r="AB2831" s="0" t="s">
        <v>8376</v>
      </c>
      <c r="AC2831" s="0" t="s">
        <v>61</v>
      </c>
      <c r="AD2831" s="0" t="s">
        <v>19</v>
      </c>
      <c r="AE2831" s="0" t="s">
        <v>19</v>
      </c>
      <c r="AF2831" s="0" t="s">
        <v>8377</v>
      </c>
      <c r="AG2831" s="0" t="s">
        <v>2221</v>
      </c>
      <c r="AH2831" s="0" t="s">
        <v>22</v>
      </c>
      <c r="AI2831" s="0" t="s">
        <v>22</v>
      </c>
      <c r="AJ2831" s="0" t="s">
        <v>22</v>
      </c>
      <c r="AK2831" s="0" t="s">
        <v>22</v>
      </c>
    </row>
    <row customHeight="1" ht="11.25">
      <c r="A2832" s="0" t="s">
        <v>22</v>
      </c>
      <c r="B2832" s="0" t="s">
        <v>48</v>
      </c>
      <c r="C2832" s="0" t="s">
        <v>50</v>
      </c>
      <c r="D2832" s="0" t="s">
        <v>22</v>
      </c>
      <c r="E2832" s="0" t="s">
        <v>8378</v>
      </c>
      <c r="F2832" s="0" t="s">
        <v>1306</v>
      </c>
      <c r="G2832" s="0" t="s">
        <v>172</v>
      </c>
      <c r="H2832" s="0" t="s">
        <v>172</v>
      </c>
      <c r="I2832" s="0" t="s">
        <v>173</v>
      </c>
      <c r="J2832" s="0" t="s">
        <v>8379</v>
      </c>
      <c r="K2832" s="0" t="s">
        <v>8380</v>
      </c>
      <c r="L2832" s="0" t="s">
        <v>8381</v>
      </c>
      <c r="M2832" s="0" t="s">
        <v>976</v>
      </c>
      <c r="N2832" s="0" t="s">
        <v>98</v>
      </c>
      <c r="O2832" s="0" t="s">
        <v>172</v>
      </c>
      <c r="P2832" s="0" t="s">
        <v>172</v>
      </c>
      <c r="Q2832" s="0" t="s">
        <v>173</v>
      </c>
      <c r="R2832" s="0" t="s">
        <v>8379</v>
      </c>
      <c r="S2832" s="0" t="s">
        <v>8380</v>
      </c>
      <c r="T2832" s="0" t="s">
        <v>3604</v>
      </c>
      <c r="U2832" s="0" t="s">
        <v>3605</v>
      </c>
      <c r="V2832" s="0" t="s">
        <v>3606</v>
      </c>
      <c r="W2832" s="0" t="s">
        <v>3607</v>
      </c>
      <c r="X2832" s="0" t="s">
        <v>3700</v>
      </c>
      <c r="Y2832" s="0" t="s">
        <v>3605</v>
      </c>
      <c r="Z2832" s="0" t="s">
        <v>8382</v>
      </c>
      <c r="AA2832" s="0" t="s">
        <v>8383</v>
      </c>
      <c r="AB2832" s="0" t="s">
        <v>8384</v>
      </c>
      <c r="AC2832" s="0" t="s">
        <v>61</v>
      </c>
      <c r="AD2832" s="0" t="s">
        <v>19</v>
      </c>
      <c r="AE2832" s="0" t="s">
        <v>61</v>
      </c>
      <c r="AF2832" s="0" t="s">
        <v>3642</v>
      </c>
      <c r="AG2832" s="0" t="s">
        <v>3642</v>
      </c>
      <c r="AH2832" s="0" t="s">
        <v>22</v>
      </c>
      <c r="AI2832" s="0" t="s">
        <v>22</v>
      </c>
      <c r="AJ2832" s="0" t="s">
        <v>3642</v>
      </c>
      <c r="AK2832" s="0" t="s">
        <v>3642</v>
      </c>
    </row>
    <row customHeight="1" ht="11.25">
      <c r="A2833" s="0" t="s">
        <v>22</v>
      </c>
      <c r="B2833" s="0" t="s">
        <v>48</v>
      </c>
      <c r="C2833" s="0" t="s">
        <v>50</v>
      </c>
      <c r="D2833" s="0" t="s">
        <v>22</v>
      </c>
      <c r="E2833" s="0" t="s">
        <v>8378</v>
      </c>
      <c r="F2833" s="0" t="s">
        <v>1306</v>
      </c>
      <c r="G2833" s="0" t="s">
        <v>172</v>
      </c>
      <c r="H2833" s="0" t="s">
        <v>172</v>
      </c>
      <c r="I2833" s="0" t="s">
        <v>173</v>
      </c>
      <c r="J2833" s="0" t="s">
        <v>8379</v>
      </c>
      <c r="K2833" s="0" t="s">
        <v>8380</v>
      </c>
      <c r="L2833" s="0" t="s">
        <v>8381</v>
      </c>
      <c r="M2833" s="0" t="s">
        <v>976</v>
      </c>
      <c r="N2833" s="0" t="s">
        <v>98</v>
      </c>
      <c r="O2833" s="0" t="s">
        <v>172</v>
      </c>
      <c r="P2833" s="0" t="s">
        <v>172</v>
      </c>
      <c r="Q2833" s="0" t="s">
        <v>173</v>
      </c>
      <c r="R2833" s="0" t="s">
        <v>8379</v>
      </c>
      <c r="S2833" s="0" t="s">
        <v>8380</v>
      </c>
      <c r="T2833" s="0" t="s">
        <v>3604</v>
      </c>
      <c r="U2833" s="0" t="s">
        <v>3605</v>
      </c>
      <c r="V2833" s="0" t="s">
        <v>3606</v>
      </c>
      <c r="W2833" s="0" t="s">
        <v>3607</v>
      </c>
      <c r="X2833" s="0" t="s">
        <v>3700</v>
      </c>
      <c r="Y2833" s="0" t="s">
        <v>3605</v>
      </c>
      <c r="Z2833" s="0" t="s">
        <v>8382</v>
      </c>
      <c r="AA2833" s="0" t="s">
        <v>8383</v>
      </c>
      <c r="AB2833" s="0" t="s">
        <v>8384</v>
      </c>
      <c r="AC2833" s="0" t="s">
        <v>61</v>
      </c>
      <c r="AD2833" s="0" t="s">
        <v>19</v>
      </c>
      <c r="AE2833" s="0" t="s">
        <v>61</v>
      </c>
      <c r="AF2833" s="0" t="s">
        <v>3642</v>
      </c>
      <c r="AG2833" s="0" t="s">
        <v>3642</v>
      </c>
      <c r="AH2833" s="0" t="s">
        <v>22</v>
      </c>
      <c r="AI2833" s="0" t="s">
        <v>22</v>
      </c>
      <c r="AJ2833" s="0" t="s">
        <v>3642</v>
      </c>
      <c r="AK2833" s="0" t="s">
        <v>3642</v>
      </c>
    </row>
    <row customHeight="1" ht="11.25">
      <c r="A2834" s="0" t="s">
        <v>22</v>
      </c>
      <c r="B2834" s="0" t="s">
        <v>48</v>
      </c>
      <c r="C2834" s="0" t="s">
        <v>50</v>
      </c>
      <c r="D2834" s="0" t="s">
        <v>22</v>
      </c>
      <c r="E2834" s="0" t="s">
        <v>8385</v>
      </c>
      <c r="F2834" s="0" t="s">
        <v>1306</v>
      </c>
      <c r="G2834" s="0" t="s">
        <v>1581</v>
      </c>
      <c r="H2834" s="0" t="s">
        <v>1581</v>
      </c>
      <c r="I2834" s="0" t="s">
        <v>1582</v>
      </c>
      <c r="J2834" s="0" t="s">
        <v>8386</v>
      </c>
      <c r="K2834" s="0" t="s">
        <v>8387</v>
      </c>
      <c r="L2834" s="0" t="s">
        <v>8388</v>
      </c>
      <c r="M2834" s="0" t="s">
        <v>976</v>
      </c>
      <c r="N2834" s="0" t="s">
        <v>98</v>
      </c>
      <c r="O2834" s="0" t="s">
        <v>1581</v>
      </c>
      <c r="P2834" s="0" t="s">
        <v>1581</v>
      </c>
      <c r="Q2834" s="0" t="s">
        <v>1582</v>
      </c>
      <c r="R2834" s="0" t="s">
        <v>8386</v>
      </c>
      <c r="S2834" s="0" t="s">
        <v>8387</v>
      </c>
      <c r="T2834" s="0" t="s">
        <v>3604</v>
      </c>
      <c r="U2834" s="0" t="s">
        <v>3605</v>
      </c>
      <c r="V2834" s="0" t="s">
        <v>3606</v>
      </c>
      <c r="W2834" s="0" t="s">
        <v>3607</v>
      </c>
      <c r="X2834" s="0" t="s">
        <v>3808</v>
      </c>
      <c r="Y2834" s="0" t="s">
        <v>4331</v>
      </c>
      <c r="Z2834" s="0" t="s">
        <v>3931</v>
      </c>
      <c r="AA2834" s="0" t="s">
        <v>8389</v>
      </c>
      <c r="AB2834" s="0" t="s">
        <v>8390</v>
      </c>
      <c r="AC2834" s="0" t="s">
        <v>61</v>
      </c>
      <c r="AD2834" s="0" t="s">
        <v>19</v>
      </c>
      <c r="AE2834" s="0" t="s">
        <v>61</v>
      </c>
      <c r="AF2834" s="0" t="s">
        <v>3849</v>
      </c>
      <c r="AG2834" s="0" t="s">
        <v>3849</v>
      </c>
      <c r="AH2834" s="0" t="s">
        <v>22</v>
      </c>
      <c r="AI2834" s="0" t="s">
        <v>22</v>
      </c>
      <c r="AJ2834" s="0" t="s">
        <v>3849</v>
      </c>
      <c r="AK2834" s="0" t="s">
        <v>3849</v>
      </c>
    </row>
    <row customHeight="1" ht="11.25">
      <c r="A2835" s="0" t="s">
        <v>22</v>
      </c>
      <c r="B2835" s="0" t="s">
        <v>48</v>
      </c>
      <c r="C2835" s="0" t="s">
        <v>50</v>
      </c>
      <c r="D2835" s="0" t="s">
        <v>22</v>
      </c>
      <c r="E2835" s="0" t="s">
        <v>8385</v>
      </c>
      <c r="F2835" s="0" t="s">
        <v>1306</v>
      </c>
      <c r="G2835" s="0" t="s">
        <v>110</v>
      </c>
      <c r="H2835" s="0" t="s">
        <v>110</v>
      </c>
      <c r="I2835" s="0" t="s">
        <v>111</v>
      </c>
      <c r="J2835" s="0" t="s">
        <v>5371</v>
      </c>
      <c r="K2835" s="0" t="s">
        <v>5378</v>
      </c>
      <c r="L2835" s="0" t="s">
        <v>8388</v>
      </c>
      <c r="M2835" s="0" t="s">
        <v>976</v>
      </c>
      <c r="N2835" s="0" t="s">
        <v>98</v>
      </c>
      <c r="O2835" s="0" t="s">
        <v>110</v>
      </c>
      <c r="P2835" s="0" t="s">
        <v>110</v>
      </c>
      <c r="Q2835" s="0" t="s">
        <v>111</v>
      </c>
      <c r="R2835" s="0" t="s">
        <v>5371</v>
      </c>
      <c r="S2835" s="0" t="s">
        <v>5378</v>
      </c>
      <c r="T2835" s="0" t="s">
        <v>3604</v>
      </c>
      <c r="U2835" s="0" t="s">
        <v>3605</v>
      </c>
      <c r="V2835" s="0" t="s">
        <v>3606</v>
      </c>
      <c r="W2835" s="0" t="s">
        <v>3607</v>
      </c>
      <c r="X2835" s="0" t="s">
        <v>3808</v>
      </c>
      <c r="Y2835" s="0" t="s">
        <v>4331</v>
      </c>
      <c r="Z2835" s="0" t="s">
        <v>3931</v>
      </c>
      <c r="AA2835" s="0" t="s">
        <v>8389</v>
      </c>
      <c r="AB2835" s="0" t="s">
        <v>8390</v>
      </c>
      <c r="AC2835" s="0" t="s">
        <v>61</v>
      </c>
      <c r="AD2835" s="0" t="s">
        <v>19</v>
      </c>
      <c r="AE2835" s="0" t="s">
        <v>61</v>
      </c>
      <c r="AF2835" s="0" t="s">
        <v>3849</v>
      </c>
      <c r="AG2835" s="0" t="s">
        <v>3849</v>
      </c>
      <c r="AH2835" s="0" t="s">
        <v>22</v>
      </c>
      <c r="AI2835" s="0" t="s">
        <v>22</v>
      </c>
      <c r="AJ2835" s="0" t="s">
        <v>3849</v>
      </c>
      <c r="AK2835" s="0" t="s">
        <v>3849</v>
      </c>
    </row>
    <row customHeight="1" ht="11.25">
      <c r="A2836" s="0" t="s">
        <v>22</v>
      </c>
      <c r="B2836" s="0" t="s">
        <v>48</v>
      </c>
      <c r="C2836" s="0" t="s">
        <v>50</v>
      </c>
      <c r="D2836" s="0" t="s">
        <v>22</v>
      </c>
      <c r="E2836" s="0" t="s">
        <v>8391</v>
      </c>
      <c r="F2836" s="0" t="s">
        <v>1269</v>
      </c>
      <c r="G2836" s="0" t="s">
        <v>1307</v>
      </c>
      <c r="H2836" s="0" t="s">
        <v>1307</v>
      </c>
      <c r="I2836" s="0" t="s">
        <v>1308</v>
      </c>
      <c r="J2836" s="0" t="s">
        <v>1309</v>
      </c>
      <c r="K2836" s="0" t="s">
        <v>1310</v>
      </c>
      <c r="L2836" s="0" t="s">
        <v>8392</v>
      </c>
      <c r="M2836" s="0" t="s">
        <v>8393</v>
      </c>
      <c r="N2836" s="0" t="s">
        <v>98</v>
      </c>
      <c r="O2836" s="0" t="s">
        <v>1307</v>
      </c>
      <c r="P2836" s="0" t="s">
        <v>1307</v>
      </c>
      <c r="Q2836" s="0" t="s">
        <v>1308</v>
      </c>
      <c r="R2836" s="0" t="s">
        <v>1309</v>
      </c>
      <c r="S2836" s="0" t="s">
        <v>1310</v>
      </c>
      <c r="T2836" s="0" t="s">
        <v>3604</v>
      </c>
      <c r="U2836" s="0" t="s">
        <v>3605</v>
      </c>
      <c r="V2836" s="0" t="s">
        <v>3606</v>
      </c>
      <c r="W2836" s="0" t="s">
        <v>3607</v>
      </c>
      <c r="X2836" s="0" t="s">
        <v>3608</v>
      </c>
      <c r="Y2836" s="0" t="s">
        <v>3605</v>
      </c>
      <c r="Z2836" s="0" t="s">
        <v>8394</v>
      </c>
      <c r="AA2836" s="0" t="s">
        <v>8395</v>
      </c>
      <c r="AB2836" s="0" t="s">
        <v>8396</v>
      </c>
      <c r="AC2836" s="0" t="s">
        <v>61</v>
      </c>
      <c r="AD2836" s="0" t="s">
        <v>19</v>
      </c>
      <c r="AE2836" s="0" t="s">
        <v>19</v>
      </c>
      <c r="AF2836" s="0" t="s">
        <v>3931</v>
      </c>
      <c r="AG2836" s="0" t="s">
        <v>8397</v>
      </c>
      <c r="AH2836" s="0" t="s">
        <v>22</v>
      </c>
      <c r="AI2836" s="0" t="s">
        <v>22</v>
      </c>
      <c r="AJ2836" s="0" t="s">
        <v>22</v>
      </c>
      <c r="AK2836" s="0" t="s">
        <v>22</v>
      </c>
    </row>
    <row customHeight="1" ht="11.25">
      <c r="A2837" s="0" t="s">
        <v>22</v>
      </c>
      <c r="B2837" s="0" t="s">
        <v>48</v>
      </c>
      <c r="C2837" s="0" t="s">
        <v>50</v>
      </c>
      <c r="D2837" s="0" t="s">
        <v>22</v>
      </c>
      <c r="E2837" s="0" t="s">
        <v>8391</v>
      </c>
      <c r="F2837" s="0" t="s">
        <v>1269</v>
      </c>
      <c r="G2837" s="0" t="s">
        <v>166</v>
      </c>
      <c r="H2837" s="0" t="s">
        <v>166</v>
      </c>
      <c r="I2837" s="0" t="s">
        <v>167</v>
      </c>
      <c r="J2837" s="0" t="s">
        <v>1309</v>
      </c>
      <c r="K2837" s="0" t="s">
        <v>4952</v>
      </c>
      <c r="L2837" s="0" t="s">
        <v>8392</v>
      </c>
      <c r="M2837" s="0" t="s">
        <v>8393</v>
      </c>
      <c r="N2837" s="0" t="s">
        <v>98</v>
      </c>
      <c r="O2837" s="0" t="s">
        <v>166</v>
      </c>
      <c r="P2837" s="0" t="s">
        <v>166</v>
      </c>
      <c r="Q2837" s="0" t="s">
        <v>167</v>
      </c>
      <c r="R2837" s="0" t="s">
        <v>1309</v>
      </c>
      <c r="S2837" s="0" t="s">
        <v>4952</v>
      </c>
      <c r="T2837" s="0" t="s">
        <v>3604</v>
      </c>
      <c r="U2837" s="0" t="s">
        <v>3605</v>
      </c>
      <c r="V2837" s="0" t="s">
        <v>3606</v>
      </c>
      <c r="W2837" s="0" t="s">
        <v>3607</v>
      </c>
      <c r="X2837" s="0" t="s">
        <v>3608</v>
      </c>
      <c r="Y2837" s="0" t="s">
        <v>3605</v>
      </c>
      <c r="Z2837" s="0" t="s">
        <v>8394</v>
      </c>
      <c r="AA2837" s="0" t="s">
        <v>8395</v>
      </c>
      <c r="AB2837" s="0" t="s">
        <v>8396</v>
      </c>
      <c r="AC2837" s="0" t="s">
        <v>61</v>
      </c>
      <c r="AD2837" s="0" t="s">
        <v>19</v>
      </c>
      <c r="AE2837" s="0" t="s">
        <v>19</v>
      </c>
      <c r="AF2837" s="0" t="s">
        <v>3931</v>
      </c>
      <c r="AG2837" s="0" t="s">
        <v>8397</v>
      </c>
      <c r="AH2837" s="0" t="s">
        <v>22</v>
      </c>
      <c r="AI2837" s="0" t="s">
        <v>22</v>
      </c>
      <c r="AJ2837" s="0" t="s">
        <v>22</v>
      </c>
      <c r="AK2837" s="0" t="s">
        <v>22</v>
      </c>
    </row>
    <row customHeight="1" ht="11.25">
      <c r="A2838" s="0" t="s">
        <v>22</v>
      </c>
      <c r="B2838" s="0" t="s">
        <v>48</v>
      </c>
      <c r="C2838" s="0" t="s">
        <v>50</v>
      </c>
      <c r="D2838" s="0" t="s">
        <v>22</v>
      </c>
      <c r="E2838" s="0" t="s">
        <v>8398</v>
      </c>
      <c r="F2838" s="0" t="s">
        <v>1269</v>
      </c>
      <c r="G2838" s="0" t="s">
        <v>1307</v>
      </c>
      <c r="H2838" s="0" t="s">
        <v>1307</v>
      </c>
      <c r="I2838" s="0" t="s">
        <v>1308</v>
      </c>
      <c r="J2838" s="0" t="s">
        <v>1309</v>
      </c>
      <c r="K2838" s="0" t="s">
        <v>1310</v>
      </c>
      <c r="L2838" s="0" t="s">
        <v>8392</v>
      </c>
      <c r="M2838" s="0" t="s">
        <v>8399</v>
      </c>
      <c r="N2838" s="0" t="s">
        <v>98</v>
      </c>
      <c r="O2838" s="0" t="s">
        <v>1307</v>
      </c>
      <c r="P2838" s="0" t="s">
        <v>1307</v>
      </c>
      <c r="Q2838" s="0" t="s">
        <v>1308</v>
      </c>
      <c r="R2838" s="0" t="s">
        <v>1309</v>
      </c>
      <c r="S2838" s="0" t="s">
        <v>1310</v>
      </c>
      <c r="T2838" s="0" t="s">
        <v>3604</v>
      </c>
      <c r="U2838" s="0" t="s">
        <v>3605</v>
      </c>
      <c r="V2838" s="0" t="s">
        <v>3606</v>
      </c>
      <c r="W2838" s="0" t="s">
        <v>3607</v>
      </c>
      <c r="X2838" s="0" t="s">
        <v>3608</v>
      </c>
      <c r="Y2838" s="0" t="s">
        <v>3605</v>
      </c>
      <c r="Z2838" s="0" t="s">
        <v>976</v>
      </c>
      <c r="AA2838" s="0" t="s">
        <v>976</v>
      </c>
      <c r="AB2838" s="0" t="s">
        <v>8400</v>
      </c>
      <c r="AC2838" s="0" t="s">
        <v>61</v>
      </c>
      <c r="AD2838" s="0" t="s">
        <v>19</v>
      </c>
      <c r="AE2838" s="0" t="s">
        <v>19</v>
      </c>
      <c r="AF2838" s="0" t="s">
        <v>7565</v>
      </c>
      <c r="AG2838" s="0" t="s">
        <v>2243</v>
      </c>
      <c r="AH2838" s="0" t="s">
        <v>22</v>
      </c>
      <c r="AI2838" s="0" t="s">
        <v>22</v>
      </c>
      <c r="AJ2838" s="0" t="s">
        <v>22</v>
      </c>
      <c r="AK2838" s="0" t="s">
        <v>22</v>
      </c>
    </row>
    <row customHeight="1" ht="11.25">
      <c r="A2839" s="0" t="s">
        <v>22</v>
      </c>
      <c r="B2839" s="0" t="s">
        <v>48</v>
      </c>
      <c r="C2839" s="0" t="s">
        <v>50</v>
      </c>
      <c r="D2839" s="0" t="s">
        <v>22</v>
      </c>
      <c r="E2839" s="0" t="s">
        <v>8398</v>
      </c>
      <c r="F2839" s="0" t="s">
        <v>1269</v>
      </c>
      <c r="G2839" s="0" t="s">
        <v>166</v>
      </c>
      <c r="H2839" s="0" t="s">
        <v>166</v>
      </c>
      <c r="I2839" s="0" t="s">
        <v>167</v>
      </c>
      <c r="J2839" s="0" t="s">
        <v>1309</v>
      </c>
      <c r="K2839" s="0" t="s">
        <v>4952</v>
      </c>
      <c r="L2839" s="0" t="s">
        <v>8392</v>
      </c>
      <c r="M2839" s="0" t="s">
        <v>8399</v>
      </c>
      <c r="N2839" s="0" t="s">
        <v>98</v>
      </c>
      <c r="O2839" s="0" t="s">
        <v>166</v>
      </c>
      <c r="P2839" s="0" t="s">
        <v>166</v>
      </c>
      <c r="Q2839" s="0" t="s">
        <v>167</v>
      </c>
      <c r="R2839" s="0" t="s">
        <v>1309</v>
      </c>
      <c r="S2839" s="0" t="s">
        <v>4952</v>
      </c>
      <c r="T2839" s="0" t="s">
        <v>3604</v>
      </c>
      <c r="U2839" s="0" t="s">
        <v>3605</v>
      </c>
      <c r="V2839" s="0" t="s">
        <v>3606</v>
      </c>
      <c r="W2839" s="0" t="s">
        <v>3607</v>
      </c>
      <c r="X2839" s="0" t="s">
        <v>3608</v>
      </c>
      <c r="Y2839" s="0" t="s">
        <v>3605</v>
      </c>
      <c r="Z2839" s="0" t="s">
        <v>976</v>
      </c>
      <c r="AA2839" s="0" t="s">
        <v>976</v>
      </c>
      <c r="AB2839" s="0" t="s">
        <v>8400</v>
      </c>
      <c r="AC2839" s="0" t="s">
        <v>61</v>
      </c>
      <c r="AD2839" s="0" t="s">
        <v>19</v>
      </c>
      <c r="AE2839" s="0" t="s">
        <v>19</v>
      </c>
      <c r="AF2839" s="0" t="s">
        <v>7565</v>
      </c>
      <c r="AG2839" s="0" t="s">
        <v>2243</v>
      </c>
      <c r="AH2839" s="0" t="s">
        <v>22</v>
      </c>
      <c r="AI2839" s="0" t="s">
        <v>22</v>
      </c>
      <c r="AJ2839" s="0" t="s">
        <v>22</v>
      </c>
      <c r="AK2839" s="0" t="s">
        <v>22</v>
      </c>
    </row>
    <row customHeight="1" ht="11.25">
      <c r="A2840" s="0" t="s">
        <v>22</v>
      </c>
      <c r="B2840" s="0" t="s">
        <v>48</v>
      </c>
      <c r="C2840" s="0" t="s">
        <v>50</v>
      </c>
      <c r="D2840" s="0" t="s">
        <v>22</v>
      </c>
      <c r="E2840" s="0" t="s">
        <v>8401</v>
      </c>
      <c r="F2840" s="0" t="s">
        <v>1269</v>
      </c>
      <c r="G2840" s="0" t="s">
        <v>1307</v>
      </c>
      <c r="H2840" s="0" t="s">
        <v>1307</v>
      </c>
      <c r="I2840" s="0" t="s">
        <v>1308</v>
      </c>
      <c r="J2840" s="0" t="s">
        <v>1309</v>
      </c>
      <c r="K2840" s="0" t="s">
        <v>1310</v>
      </c>
      <c r="L2840" s="0" t="s">
        <v>8392</v>
      </c>
      <c r="M2840" s="0" t="s">
        <v>8402</v>
      </c>
      <c r="N2840" s="0" t="s">
        <v>98</v>
      </c>
      <c r="O2840" s="0" t="s">
        <v>1307</v>
      </c>
      <c r="P2840" s="0" t="s">
        <v>1307</v>
      </c>
      <c r="Q2840" s="0" t="s">
        <v>1308</v>
      </c>
      <c r="R2840" s="0" t="s">
        <v>1309</v>
      </c>
      <c r="S2840" s="0" t="s">
        <v>1310</v>
      </c>
      <c r="T2840" s="0" t="s">
        <v>3604</v>
      </c>
      <c r="U2840" s="0" t="s">
        <v>3605</v>
      </c>
      <c r="V2840" s="0" t="s">
        <v>3606</v>
      </c>
      <c r="W2840" s="0" t="s">
        <v>3607</v>
      </c>
      <c r="X2840" s="0" t="s">
        <v>3608</v>
      </c>
      <c r="Y2840" s="0" t="s">
        <v>3605</v>
      </c>
      <c r="Z2840" s="0" t="s">
        <v>976</v>
      </c>
      <c r="AA2840" s="0" t="s">
        <v>976</v>
      </c>
      <c r="AB2840" s="0" t="s">
        <v>8400</v>
      </c>
      <c r="AC2840" s="0" t="s">
        <v>61</v>
      </c>
      <c r="AD2840" s="0" t="s">
        <v>19</v>
      </c>
      <c r="AE2840" s="0" t="s">
        <v>19</v>
      </c>
      <c r="AF2840" s="0" t="s">
        <v>4013</v>
      </c>
      <c r="AG2840" s="0" t="s">
        <v>7525</v>
      </c>
      <c r="AH2840" s="0" t="s">
        <v>22</v>
      </c>
      <c r="AI2840" s="0" t="s">
        <v>22</v>
      </c>
      <c r="AJ2840" s="0" t="s">
        <v>22</v>
      </c>
      <c r="AK2840" s="0" t="s">
        <v>22</v>
      </c>
    </row>
    <row customHeight="1" ht="11.25">
      <c r="A2841" s="0" t="s">
        <v>22</v>
      </c>
      <c r="B2841" s="0" t="s">
        <v>48</v>
      </c>
      <c r="C2841" s="0" t="s">
        <v>50</v>
      </c>
      <c r="D2841" s="0" t="s">
        <v>22</v>
      </c>
      <c r="E2841" s="0" t="s">
        <v>8401</v>
      </c>
      <c r="F2841" s="0" t="s">
        <v>1269</v>
      </c>
      <c r="G2841" s="0" t="s">
        <v>166</v>
      </c>
      <c r="H2841" s="0" t="s">
        <v>166</v>
      </c>
      <c r="I2841" s="0" t="s">
        <v>167</v>
      </c>
      <c r="J2841" s="0" t="s">
        <v>1309</v>
      </c>
      <c r="K2841" s="0" t="s">
        <v>4952</v>
      </c>
      <c r="L2841" s="0" t="s">
        <v>8392</v>
      </c>
      <c r="M2841" s="0" t="s">
        <v>8402</v>
      </c>
      <c r="N2841" s="0" t="s">
        <v>98</v>
      </c>
      <c r="O2841" s="0" t="s">
        <v>166</v>
      </c>
      <c r="P2841" s="0" t="s">
        <v>166</v>
      </c>
      <c r="Q2841" s="0" t="s">
        <v>167</v>
      </c>
      <c r="R2841" s="0" t="s">
        <v>1309</v>
      </c>
      <c r="S2841" s="0" t="s">
        <v>4952</v>
      </c>
      <c r="T2841" s="0" t="s">
        <v>3604</v>
      </c>
      <c r="U2841" s="0" t="s">
        <v>3605</v>
      </c>
      <c r="V2841" s="0" t="s">
        <v>3606</v>
      </c>
      <c r="W2841" s="0" t="s">
        <v>3607</v>
      </c>
      <c r="X2841" s="0" t="s">
        <v>3608</v>
      </c>
      <c r="Y2841" s="0" t="s">
        <v>3605</v>
      </c>
      <c r="Z2841" s="0" t="s">
        <v>976</v>
      </c>
      <c r="AA2841" s="0" t="s">
        <v>976</v>
      </c>
      <c r="AB2841" s="0" t="s">
        <v>8400</v>
      </c>
      <c r="AC2841" s="0" t="s">
        <v>61</v>
      </c>
      <c r="AD2841" s="0" t="s">
        <v>19</v>
      </c>
      <c r="AE2841" s="0" t="s">
        <v>19</v>
      </c>
      <c r="AF2841" s="0" t="s">
        <v>4013</v>
      </c>
      <c r="AG2841" s="0" t="s">
        <v>7525</v>
      </c>
      <c r="AH2841" s="0" t="s">
        <v>22</v>
      </c>
      <c r="AI2841" s="0" t="s">
        <v>22</v>
      </c>
      <c r="AJ2841" s="0" t="s">
        <v>22</v>
      </c>
      <c r="AK2841" s="0" t="s">
        <v>22</v>
      </c>
    </row>
    <row customHeight="1" ht="11.25">
      <c r="A2842" s="0" t="s">
        <v>22</v>
      </c>
      <c r="B2842" s="0" t="s">
        <v>48</v>
      </c>
      <c r="C2842" s="0" t="s">
        <v>50</v>
      </c>
      <c r="D2842" s="0" t="s">
        <v>22</v>
      </c>
      <c r="E2842" s="0" t="s">
        <v>8403</v>
      </c>
      <c r="F2842" s="0" t="s">
        <v>1269</v>
      </c>
      <c r="G2842" s="0" t="s">
        <v>1307</v>
      </c>
      <c r="H2842" s="0" t="s">
        <v>1307</v>
      </c>
      <c r="I2842" s="0" t="s">
        <v>1308</v>
      </c>
      <c r="J2842" s="0" t="s">
        <v>1309</v>
      </c>
      <c r="K2842" s="0" t="s">
        <v>1310</v>
      </c>
      <c r="L2842" s="0" t="s">
        <v>8404</v>
      </c>
      <c r="M2842" s="0" t="s">
        <v>8405</v>
      </c>
      <c r="N2842" s="0" t="s">
        <v>98</v>
      </c>
      <c r="O2842" s="0" t="s">
        <v>1307</v>
      </c>
      <c r="P2842" s="0" t="s">
        <v>1307</v>
      </c>
      <c r="Q2842" s="0" t="s">
        <v>1308</v>
      </c>
      <c r="R2842" s="0" t="s">
        <v>1309</v>
      </c>
      <c r="S2842" s="0" t="s">
        <v>1310</v>
      </c>
      <c r="T2842" s="0" t="s">
        <v>3604</v>
      </c>
      <c r="U2842" s="0" t="s">
        <v>3605</v>
      </c>
      <c r="V2842" s="0" t="s">
        <v>3606</v>
      </c>
      <c r="W2842" s="0" t="s">
        <v>3607</v>
      </c>
      <c r="X2842" s="0" t="s">
        <v>3608</v>
      </c>
      <c r="Y2842" s="0" t="s">
        <v>3605</v>
      </c>
      <c r="Z2842" s="0" t="s">
        <v>976</v>
      </c>
      <c r="AA2842" s="0" t="s">
        <v>976</v>
      </c>
      <c r="AB2842" s="0" t="s">
        <v>8400</v>
      </c>
      <c r="AC2842" s="0" t="s">
        <v>61</v>
      </c>
      <c r="AD2842" s="0" t="s">
        <v>19</v>
      </c>
      <c r="AE2842" s="0" t="s">
        <v>19</v>
      </c>
      <c r="AF2842" s="0" t="s">
        <v>7565</v>
      </c>
      <c r="AG2842" s="0" t="s">
        <v>2243</v>
      </c>
      <c r="AH2842" s="0" t="s">
        <v>22</v>
      </c>
      <c r="AI2842" s="0" t="s">
        <v>22</v>
      </c>
      <c r="AJ2842" s="0" t="s">
        <v>22</v>
      </c>
      <c r="AK2842" s="0" t="s">
        <v>22</v>
      </c>
    </row>
    <row customHeight="1" ht="11.25">
      <c r="A2843" s="0" t="s">
        <v>22</v>
      </c>
      <c r="B2843" s="0" t="s">
        <v>48</v>
      </c>
      <c r="C2843" s="0" t="s">
        <v>50</v>
      </c>
      <c r="D2843" s="0" t="s">
        <v>22</v>
      </c>
      <c r="E2843" s="0" t="s">
        <v>8403</v>
      </c>
      <c r="F2843" s="0" t="s">
        <v>1269</v>
      </c>
      <c r="G2843" s="0" t="s">
        <v>166</v>
      </c>
      <c r="H2843" s="0" t="s">
        <v>166</v>
      </c>
      <c r="I2843" s="0" t="s">
        <v>167</v>
      </c>
      <c r="J2843" s="0" t="s">
        <v>1309</v>
      </c>
      <c r="K2843" s="0" t="s">
        <v>4952</v>
      </c>
      <c r="L2843" s="0" t="s">
        <v>8404</v>
      </c>
      <c r="M2843" s="0" t="s">
        <v>8405</v>
      </c>
      <c r="N2843" s="0" t="s">
        <v>98</v>
      </c>
      <c r="O2843" s="0" t="s">
        <v>166</v>
      </c>
      <c r="P2843" s="0" t="s">
        <v>166</v>
      </c>
      <c r="Q2843" s="0" t="s">
        <v>167</v>
      </c>
      <c r="R2843" s="0" t="s">
        <v>1309</v>
      </c>
      <c r="S2843" s="0" t="s">
        <v>4952</v>
      </c>
      <c r="T2843" s="0" t="s">
        <v>3604</v>
      </c>
      <c r="U2843" s="0" t="s">
        <v>3605</v>
      </c>
      <c r="V2843" s="0" t="s">
        <v>3606</v>
      </c>
      <c r="W2843" s="0" t="s">
        <v>3607</v>
      </c>
      <c r="X2843" s="0" t="s">
        <v>3608</v>
      </c>
      <c r="Y2843" s="0" t="s">
        <v>3605</v>
      </c>
      <c r="Z2843" s="0" t="s">
        <v>976</v>
      </c>
      <c r="AA2843" s="0" t="s">
        <v>976</v>
      </c>
      <c r="AB2843" s="0" t="s">
        <v>8400</v>
      </c>
      <c r="AC2843" s="0" t="s">
        <v>61</v>
      </c>
      <c r="AD2843" s="0" t="s">
        <v>19</v>
      </c>
      <c r="AE2843" s="0" t="s">
        <v>19</v>
      </c>
      <c r="AF2843" s="0" t="s">
        <v>7565</v>
      </c>
      <c r="AG2843" s="0" t="s">
        <v>2243</v>
      </c>
      <c r="AH2843" s="0" t="s">
        <v>22</v>
      </c>
      <c r="AI2843" s="0" t="s">
        <v>22</v>
      </c>
      <c r="AJ2843" s="0" t="s">
        <v>22</v>
      </c>
      <c r="AK2843" s="0" t="s">
        <v>22</v>
      </c>
    </row>
    <row customHeight="1" ht="11.25">
      <c r="A2844" s="0" t="s">
        <v>22</v>
      </c>
      <c r="B2844" s="0" t="s">
        <v>48</v>
      </c>
      <c r="C2844" s="0" t="s">
        <v>50</v>
      </c>
      <c r="D2844" s="0" t="s">
        <v>22</v>
      </c>
      <c r="E2844" s="0" t="s">
        <v>8406</v>
      </c>
      <c r="F2844" s="0" t="s">
        <v>1269</v>
      </c>
      <c r="G2844" s="0" t="s">
        <v>148</v>
      </c>
      <c r="H2844" s="0" t="s">
        <v>148</v>
      </c>
      <c r="I2844" s="0" t="s">
        <v>149</v>
      </c>
      <c r="J2844" s="0" t="s">
        <v>1430</v>
      </c>
      <c r="K2844" s="0" t="s">
        <v>1431</v>
      </c>
      <c r="L2844" s="0" t="s">
        <v>1432</v>
      </c>
      <c r="M2844" s="0" t="s">
        <v>1261</v>
      </c>
      <c r="N2844" s="0" t="s">
        <v>98</v>
      </c>
      <c r="O2844" s="0" t="s">
        <v>148</v>
      </c>
      <c r="P2844" s="0" t="s">
        <v>148</v>
      </c>
      <c r="Q2844" s="0" t="s">
        <v>149</v>
      </c>
      <c r="R2844" s="0" t="s">
        <v>1430</v>
      </c>
      <c r="S2844" s="0" t="s">
        <v>1431</v>
      </c>
      <c r="T2844" s="0" t="s">
        <v>3604</v>
      </c>
      <c r="U2844" s="0" t="s">
        <v>3605</v>
      </c>
      <c r="V2844" s="0" t="s">
        <v>3606</v>
      </c>
      <c r="W2844" s="0" t="s">
        <v>3607</v>
      </c>
      <c r="X2844" s="0" t="s">
        <v>3608</v>
      </c>
      <c r="Y2844" s="0" t="s">
        <v>3605</v>
      </c>
      <c r="Z2844" s="0" t="s">
        <v>8407</v>
      </c>
      <c r="AA2844" s="0" t="s">
        <v>3988</v>
      </c>
      <c r="AB2844" s="0" t="s">
        <v>8408</v>
      </c>
      <c r="AC2844" s="0" t="s">
        <v>61</v>
      </c>
      <c r="AD2844" s="0" t="s">
        <v>19</v>
      </c>
      <c r="AE2844" s="0" t="s">
        <v>19</v>
      </c>
      <c r="AF2844" s="0" t="s">
        <v>1568</v>
      </c>
      <c r="AG2844" s="0" t="s">
        <v>1568</v>
      </c>
      <c r="AH2844" s="0" t="s">
        <v>22</v>
      </c>
      <c r="AI2844" s="0" t="s">
        <v>22</v>
      </c>
      <c r="AJ2844" s="0" t="s">
        <v>22</v>
      </c>
      <c r="AK2844" s="0" t="s">
        <v>22</v>
      </c>
    </row>
    <row customHeight="1" ht="11.25">
      <c r="A2845" s="0" t="s">
        <v>22</v>
      </c>
      <c r="B2845" s="0" t="s">
        <v>48</v>
      </c>
      <c r="C2845" s="0" t="s">
        <v>50</v>
      </c>
      <c r="D2845" s="0" t="s">
        <v>22</v>
      </c>
      <c r="E2845" s="0" t="s">
        <v>8406</v>
      </c>
      <c r="F2845" s="0" t="s">
        <v>1269</v>
      </c>
      <c r="G2845" s="0" t="s">
        <v>148</v>
      </c>
      <c r="H2845" s="0" t="s">
        <v>148</v>
      </c>
      <c r="I2845" s="0" t="s">
        <v>149</v>
      </c>
      <c r="J2845" s="0" t="s">
        <v>1430</v>
      </c>
      <c r="K2845" s="0" t="s">
        <v>1431</v>
      </c>
      <c r="L2845" s="0" t="s">
        <v>1432</v>
      </c>
      <c r="M2845" s="0" t="s">
        <v>1261</v>
      </c>
      <c r="N2845" s="0" t="s">
        <v>98</v>
      </c>
      <c r="O2845" s="0" t="s">
        <v>148</v>
      </c>
      <c r="P2845" s="0" t="s">
        <v>148</v>
      </c>
      <c r="Q2845" s="0" t="s">
        <v>149</v>
      </c>
      <c r="R2845" s="0" t="s">
        <v>1430</v>
      </c>
      <c r="S2845" s="0" t="s">
        <v>1431</v>
      </c>
      <c r="T2845" s="0" t="s">
        <v>3604</v>
      </c>
      <c r="U2845" s="0" t="s">
        <v>3605</v>
      </c>
      <c r="V2845" s="0" t="s">
        <v>3606</v>
      </c>
      <c r="W2845" s="0" t="s">
        <v>3607</v>
      </c>
      <c r="X2845" s="0" t="s">
        <v>3608</v>
      </c>
      <c r="Y2845" s="0" t="s">
        <v>3605</v>
      </c>
      <c r="Z2845" s="0" t="s">
        <v>8407</v>
      </c>
      <c r="AA2845" s="0" t="s">
        <v>3988</v>
      </c>
      <c r="AB2845" s="0" t="s">
        <v>8408</v>
      </c>
      <c r="AC2845" s="0" t="s">
        <v>61</v>
      </c>
      <c r="AD2845" s="0" t="s">
        <v>19</v>
      </c>
      <c r="AE2845" s="0" t="s">
        <v>19</v>
      </c>
      <c r="AF2845" s="0" t="s">
        <v>1568</v>
      </c>
      <c r="AG2845" s="0" t="s">
        <v>1568</v>
      </c>
      <c r="AH2845" s="0" t="s">
        <v>22</v>
      </c>
      <c r="AI2845" s="0" t="s">
        <v>22</v>
      </c>
      <c r="AJ2845" s="0" t="s">
        <v>22</v>
      </c>
      <c r="AK2845" s="0" t="s">
        <v>22</v>
      </c>
    </row>
    <row customHeight="1" ht="11.25">
      <c r="A2846" s="0" t="s">
        <v>22</v>
      </c>
      <c r="B2846" s="0" t="s">
        <v>48</v>
      </c>
      <c r="C2846" s="0" t="s">
        <v>50</v>
      </c>
      <c r="D2846" s="0" t="s">
        <v>22</v>
      </c>
      <c r="E2846" s="0" t="s">
        <v>8409</v>
      </c>
      <c r="F2846" s="0" t="s">
        <v>1269</v>
      </c>
      <c r="G2846" s="0" t="s">
        <v>1581</v>
      </c>
      <c r="H2846" s="0" t="s">
        <v>1581</v>
      </c>
      <c r="I2846" s="0" t="s">
        <v>1582</v>
      </c>
      <c r="J2846" s="0" t="s">
        <v>1583</v>
      </c>
      <c r="K2846" s="0" t="s">
        <v>1584</v>
      </c>
      <c r="L2846" s="0" t="s">
        <v>1585</v>
      </c>
      <c r="M2846" s="0" t="s">
        <v>976</v>
      </c>
      <c r="N2846" s="0" t="s">
        <v>98</v>
      </c>
      <c r="O2846" s="0" t="s">
        <v>1581</v>
      </c>
      <c r="P2846" s="0" t="s">
        <v>1581</v>
      </c>
      <c r="Q2846" s="0" t="s">
        <v>1582</v>
      </c>
      <c r="R2846" s="0" t="s">
        <v>1583</v>
      </c>
      <c r="S2846" s="0" t="s">
        <v>1584</v>
      </c>
      <c r="T2846" s="0" t="s">
        <v>3604</v>
      </c>
      <c r="U2846" s="0" t="s">
        <v>3605</v>
      </c>
      <c r="V2846" s="0" t="s">
        <v>3606</v>
      </c>
      <c r="W2846" s="0" t="s">
        <v>3607</v>
      </c>
      <c r="X2846" s="0" t="s">
        <v>3608</v>
      </c>
      <c r="Y2846" s="0" t="s">
        <v>3605</v>
      </c>
      <c r="Z2846" s="0" t="s">
        <v>8410</v>
      </c>
      <c r="AA2846" s="0" t="s">
        <v>5376</v>
      </c>
      <c r="AB2846" s="0" t="s">
        <v>8411</v>
      </c>
      <c r="AC2846" s="0" t="s">
        <v>61</v>
      </c>
      <c r="AD2846" s="0" t="s">
        <v>19</v>
      </c>
      <c r="AE2846" s="0" t="s">
        <v>19</v>
      </c>
      <c r="AF2846" s="0" t="s">
        <v>4944</v>
      </c>
      <c r="AG2846" s="0" t="s">
        <v>4944</v>
      </c>
      <c r="AH2846" s="0" t="s">
        <v>22</v>
      </c>
      <c r="AI2846" s="0" t="s">
        <v>22</v>
      </c>
      <c r="AJ2846" s="0" t="s">
        <v>22</v>
      </c>
      <c r="AK2846" s="0" t="s">
        <v>22</v>
      </c>
    </row>
    <row customHeight="1" ht="11.25">
      <c r="A2847" s="0" t="s">
        <v>22</v>
      </c>
      <c r="B2847" s="0" t="s">
        <v>48</v>
      </c>
      <c r="C2847" s="0" t="s">
        <v>50</v>
      </c>
      <c r="D2847" s="0" t="s">
        <v>22</v>
      </c>
      <c r="E2847" s="0" t="s">
        <v>8409</v>
      </c>
      <c r="F2847" s="0" t="s">
        <v>1269</v>
      </c>
      <c r="G2847" s="0" t="s">
        <v>110</v>
      </c>
      <c r="H2847" s="0" t="s">
        <v>110</v>
      </c>
      <c r="I2847" s="0" t="s">
        <v>111</v>
      </c>
      <c r="J2847" s="0" t="s">
        <v>5371</v>
      </c>
      <c r="K2847" s="0" t="s">
        <v>5378</v>
      </c>
      <c r="L2847" s="0" t="s">
        <v>1585</v>
      </c>
      <c r="M2847" s="0" t="s">
        <v>976</v>
      </c>
      <c r="N2847" s="0" t="s">
        <v>98</v>
      </c>
      <c r="O2847" s="0" t="s">
        <v>110</v>
      </c>
      <c r="P2847" s="0" t="s">
        <v>110</v>
      </c>
      <c r="Q2847" s="0" t="s">
        <v>111</v>
      </c>
      <c r="R2847" s="0" t="s">
        <v>5371</v>
      </c>
      <c r="S2847" s="0" t="s">
        <v>5378</v>
      </c>
      <c r="T2847" s="0" t="s">
        <v>3604</v>
      </c>
      <c r="U2847" s="0" t="s">
        <v>3605</v>
      </c>
      <c r="V2847" s="0" t="s">
        <v>3606</v>
      </c>
      <c r="W2847" s="0" t="s">
        <v>3607</v>
      </c>
      <c r="X2847" s="0" t="s">
        <v>3608</v>
      </c>
      <c r="Y2847" s="0" t="s">
        <v>3605</v>
      </c>
      <c r="Z2847" s="0" t="s">
        <v>8410</v>
      </c>
      <c r="AA2847" s="0" t="s">
        <v>5376</v>
      </c>
      <c r="AB2847" s="0" t="s">
        <v>8411</v>
      </c>
      <c r="AC2847" s="0" t="s">
        <v>61</v>
      </c>
      <c r="AD2847" s="0" t="s">
        <v>19</v>
      </c>
      <c r="AE2847" s="0" t="s">
        <v>19</v>
      </c>
      <c r="AF2847" s="0" t="s">
        <v>4944</v>
      </c>
      <c r="AG2847" s="0" t="s">
        <v>4944</v>
      </c>
      <c r="AH2847" s="0" t="s">
        <v>22</v>
      </c>
      <c r="AI2847" s="0" t="s">
        <v>22</v>
      </c>
      <c r="AJ2847" s="0" t="s">
        <v>22</v>
      </c>
      <c r="AK2847" s="0" t="s">
        <v>22</v>
      </c>
    </row>
    <row customHeight="1" ht="11.25">
      <c r="A2848" s="0" t="s">
        <v>22</v>
      </c>
      <c r="B2848" s="0" t="s">
        <v>48</v>
      </c>
      <c r="C2848" s="0" t="s">
        <v>50</v>
      </c>
      <c r="D2848" s="0" t="s">
        <v>22</v>
      </c>
      <c r="E2848" s="0" t="s">
        <v>8412</v>
      </c>
      <c r="F2848" s="0" t="s">
        <v>1269</v>
      </c>
      <c r="G2848" s="0" t="s">
        <v>1338</v>
      </c>
      <c r="H2848" s="0" t="s">
        <v>1338</v>
      </c>
      <c r="I2848" s="0" t="s">
        <v>1339</v>
      </c>
      <c r="J2848" s="0" t="s">
        <v>1340</v>
      </c>
      <c r="K2848" s="0" t="s">
        <v>1341</v>
      </c>
      <c r="L2848" s="0" t="s">
        <v>1340</v>
      </c>
      <c r="M2848" s="0" t="s">
        <v>1261</v>
      </c>
      <c r="N2848" s="0" t="s">
        <v>98</v>
      </c>
      <c r="O2848" s="0" t="s">
        <v>1338</v>
      </c>
      <c r="P2848" s="0" t="s">
        <v>1338</v>
      </c>
      <c r="Q2848" s="0" t="s">
        <v>1339</v>
      </c>
      <c r="R2848" s="0" t="s">
        <v>1340</v>
      </c>
      <c r="S2848" s="0" t="s">
        <v>1341</v>
      </c>
      <c r="T2848" s="0" t="s">
        <v>3604</v>
      </c>
      <c r="U2848" s="0" t="s">
        <v>3605</v>
      </c>
      <c r="V2848" s="0" t="s">
        <v>8413</v>
      </c>
      <c r="W2848" s="0" t="s">
        <v>3607</v>
      </c>
      <c r="X2848" s="0" t="s">
        <v>3608</v>
      </c>
      <c r="Y2848" s="0" t="s">
        <v>3605</v>
      </c>
      <c r="Z2848" s="0" t="s">
        <v>8414</v>
      </c>
      <c r="AA2848" s="0" t="s">
        <v>8415</v>
      </c>
      <c r="AB2848" s="0" t="s">
        <v>8416</v>
      </c>
      <c r="AC2848" s="0" t="s">
        <v>61</v>
      </c>
      <c r="AD2848" s="0" t="s">
        <v>19</v>
      </c>
      <c r="AE2848" s="0" t="s">
        <v>19</v>
      </c>
      <c r="AF2848" s="0" t="s">
        <v>7721</v>
      </c>
      <c r="AG2848" s="0" t="s">
        <v>3802</v>
      </c>
      <c r="AH2848" s="0" t="s">
        <v>22</v>
      </c>
      <c r="AI2848" s="0" t="s">
        <v>22</v>
      </c>
      <c r="AJ2848" s="0" t="s">
        <v>22</v>
      </c>
      <c r="AK2848" s="0" t="s">
        <v>22</v>
      </c>
    </row>
    <row customHeight="1" ht="11.25">
      <c r="A2849" s="0" t="s">
        <v>22</v>
      </c>
      <c r="B2849" s="0" t="s">
        <v>48</v>
      </c>
      <c r="C2849" s="0" t="s">
        <v>50</v>
      </c>
      <c r="D2849" s="0" t="s">
        <v>22</v>
      </c>
      <c r="E2849" s="0" t="s">
        <v>8412</v>
      </c>
      <c r="F2849" s="0" t="s">
        <v>1269</v>
      </c>
      <c r="G2849" s="0" t="s">
        <v>145</v>
      </c>
      <c r="H2849" s="0" t="s">
        <v>145</v>
      </c>
      <c r="I2849" s="0" t="s">
        <v>146</v>
      </c>
      <c r="J2849" s="0" t="s">
        <v>1340</v>
      </c>
      <c r="K2849" s="0" t="s">
        <v>7397</v>
      </c>
      <c r="L2849" s="0" t="s">
        <v>1340</v>
      </c>
      <c r="M2849" s="0" t="s">
        <v>1261</v>
      </c>
      <c r="N2849" s="0" t="s">
        <v>98</v>
      </c>
      <c r="O2849" s="0" t="s">
        <v>145</v>
      </c>
      <c r="P2849" s="0" t="s">
        <v>145</v>
      </c>
      <c r="Q2849" s="0" t="s">
        <v>146</v>
      </c>
      <c r="R2849" s="0" t="s">
        <v>1340</v>
      </c>
      <c r="S2849" s="0" t="s">
        <v>7397</v>
      </c>
      <c r="T2849" s="0" t="s">
        <v>3604</v>
      </c>
      <c r="U2849" s="0" t="s">
        <v>3605</v>
      </c>
      <c r="V2849" s="0" t="s">
        <v>8413</v>
      </c>
      <c r="W2849" s="0" t="s">
        <v>3607</v>
      </c>
      <c r="X2849" s="0" t="s">
        <v>3608</v>
      </c>
      <c r="Y2849" s="0" t="s">
        <v>3605</v>
      </c>
      <c r="Z2849" s="0" t="s">
        <v>8414</v>
      </c>
      <c r="AA2849" s="0" t="s">
        <v>8415</v>
      </c>
      <c r="AB2849" s="0" t="s">
        <v>8416</v>
      </c>
      <c r="AC2849" s="0" t="s">
        <v>61</v>
      </c>
      <c r="AD2849" s="0" t="s">
        <v>19</v>
      </c>
      <c r="AE2849" s="0" t="s">
        <v>19</v>
      </c>
      <c r="AF2849" s="0" t="s">
        <v>7721</v>
      </c>
      <c r="AG2849" s="0" t="s">
        <v>3802</v>
      </c>
      <c r="AH2849" s="0" t="s">
        <v>22</v>
      </c>
      <c r="AI2849" s="0" t="s">
        <v>22</v>
      </c>
      <c r="AJ2849" s="0" t="s">
        <v>22</v>
      </c>
      <c r="AK2849" s="0" t="s">
        <v>22</v>
      </c>
    </row>
    <row customHeight="1" ht="11.25">
      <c r="A2850" s="0" t="s">
        <v>22</v>
      </c>
      <c r="B2850" s="0" t="s">
        <v>48</v>
      </c>
      <c r="C2850" s="0" t="s">
        <v>50</v>
      </c>
      <c r="D2850" s="0" t="s">
        <v>22</v>
      </c>
      <c r="E2850" s="0" t="s">
        <v>8417</v>
      </c>
      <c r="F2850" s="0" t="s">
        <v>1269</v>
      </c>
      <c r="G2850" s="0" t="s">
        <v>1338</v>
      </c>
      <c r="H2850" s="0" t="s">
        <v>1338</v>
      </c>
      <c r="I2850" s="0" t="s">
        <v>1339</v>
      </c>
      <c r="J2850" s="0" t="s">
        <v>1340</v>
      </c>
      <c r="K2850" s="0" t="s">
        <v>1341</v>
      </c>
      <c r="L2850" s="0" t="s">
        <v>1340</v>
      </c>
      <c r="M2850" s="0" t="s">
        <v>1261</v>
      </c>
      <c r="N2850" s="0" t="s">
        <v>98</v>
      </c>
      <c r="O2850" s="0" t="s">
        <v>1338</v>
      </c>
      <c r="P2850" s="0" t="s">
        <v>1338</v>
      </c>
      <c r="Q2850" s="0" t="s">
        <v>1339</v>
      </c>
      <c r="R2850" s="0" t="s">
        <v>1340</v>
      </c>
      <c r="S2850" s="0" t="s">
        <v>1341</v>
      </c>
      <c r="T2850" s="0" t="s">
        <v>3604</v>
      </c>
      <c r="U2850" s="0" t="s">
        <v>3605</v>
      </c>
      <c r="V2850" s="0" t="s">
        <v>8418</v>
      </c>
      <c r="W2850" s="0" t="s">
        <v>3607</v>
      </c>
      <c r="X2850" s="0" t="s">
        <v>3608</v>
      </c>
      <c r="Y2850" s="0" t="s">
        <v>3605</v>
      </c>
      <c r="Z2850" s="0" t="s">
        <v>8419</v>
      </c>
      <c r="AA2850" s="0" t="s">
        <v>8190</v>
      </c>
      <c r="AB2850" s="0" t="s">
        <v>8420</v>
      </c>
      <c r="AC2850" s="0" t="s">
        <v>61</v>
      </c>
      <c r="AD2850" s="0" t="s">
        <v>19</v>
      </c>
      <c r="AE2850" s="0" t="s">
        <v>61</v>
      </c>
      <c r="AF2850" s="0" t="s">
        <v>184</v>
      </c>
      <c r="AG2850" s="0" t="s">
        <v>1564</v>
      </c>
      <c r="AH2850" s="0" t="s">
        <v>22</v>
      </c>
      <c r="AI2850" s="0" t="s">
        <v>22</v>
      </c>
      <c r="AJ2850" s="0" t="s">
        <v>22</v>
      </c>
      <c r="AK2850" s="0" t="s">
        <v>22</v>
      </c>
    </row>
    <row customHeight="1" ht="11.25">
      <c r="A2851" s="0" t="s">
        <v>22</v>
      </c>
      <c r="B2851" s="0" t="s">
        <v>48</v>
      </c>
      <c r="C2851" s="0" t="s">
        <v>50</v>
      </c>
      <c r="D2851" s="0" t="s">
        <v>22</v>
      </c>
      <c r="E2851" s="0" t="s">
        <v>8417</v>
      </c>
      <c r="F2851" s="0" t="s">
        <v>1269</v>
      </c>
      <c r="G2851" s="0" t="s">
        <v>145</v>
      </c>
      <c r="H2851" s="0" t="s">
        <v>145</v>
      </c>
      <c r="I2851" s="0" t="s">
        <v>146</v>
      </c>
      <c r="J2851" s="0" t="s">
        <v>1340</v>
      </c>
      <c r="K2851" s="0" t="s">
        <v>7397</v>
      </c>
      <c r="L2851" s="0" t="s">
        <v>1340</v>
      </c>
      <c r="M2851" s="0" t="s">
        <v>1261</v>
      </c>
      <c r="N2851" s="0" t="s">
        <v>98</v>
      </c>
      <c r="O2851" s="0" t="s">
        <v>145</v>
      </c>
      <c r="P2851" s="0" t="s">
        <v>145</v>
      </c>
      <c r="Q2851" s="0" t="s">
        <v>146</v>
      </c>
      <c r="R2851" s="0" t="s">
        <v>1340</v>
      </c>
      <c r="S2851" s="0" t="s">
        <v>7397</v>
      </c>
      <c r="T2851" s="0" t="s">
        <v>3604</v>
      </c>
      <c r="U2851" s="0" t="s">
        <v>3605</v>
      </c>
      <c r="V2851" s="0" t="s">
        <v>8418</v>
      </c>
      <c r="W2851" s="0" t="s">
        <v>3607</v>
      </c>
      <c r="X2851" s="0" t="s">
        <v>3608</v>
      </c>
      <c r="Y2851" s="0" t="s">
        <v>3605</v>
      </c>
      <c r="Z2851" s="0" t="s">
        <v>8419</v>
      </c>
      <c r="AA2851" s="0" t="s">
        <v>8190</v>
      </c>
      <c r="AB2851" s="0" t="s">
        <v>8420</v>
      </c>
      <c r="AC2851" s="0" t="s">
        <v>61</v>
      </c>
      <c r="AD2851" s="0" t="s">
        <v>19</v>
      </c>
      <c r="AE2851" s="0" t="s">
        <v>61</v>
      </c>
      <c r="AF2851" s="0" t="s">
        <v>184</v>
      </c>
      <c r="AG2851" s="0" t="s">
        <v>1564</v>
      </c>
      <c r="AH2851" s="0" t="s">
        <v>22</v>
      </c>
      <c r="AI2851" s="0" t="s">
        <v>22</v>
      </c>
      <c r="AJ2851" s="0" t="s">
        <v>22</v>
      </c>
      <c r="AK2851" s="0" t="s">
        <v>22</v>
      </c>
    </row>
    <row customHeight="1" ht="11.25">
      <c r="A2852" s="0" t="s">
        <v>22</v>
      </c>
      <c r="B2852" s="0" t="s">
        <v>48</v>
      </c>
      <c r="C2852" s="0" t="s">
        <v>50</v>
      </c>
      <c r="D2852" s="0" t="s">
        <v>22</v>
      </c>
      <c r="E2852" s="0" t="s">
        <v>8421</v>
      </c>
      <c r="F2852" s="0" t="s">
        <v>1269</v>
      </c>
      <c r="G2852" s="0" t="s">
        <v>1338</v>
      </c>
      <c r="H2852" s="0" t="s">
        <v>1338</v>
      </c>
      <c r="I2852" s="0" t="s">
        <v>1339</v>
      </c>
      <c r="J2852" s="0" t="s">
        <v>1340</v>
      </c>
      <c r="K2852" s="0" t="s">
        <v>1341</v>
      </c>
      <c r="L2852" s="0" t="s">
        <v>1340</v>
      </c>
      <c r="M2852" s="0" t="s">
        <v>1261</v>
      </c>
      <c r="N2852" s="0" t="s">
        <v>98</v>
      </c>
      <c r="O2852" s="0" t="s">
        <v>1338</v>
      </c>
      <c r="P2852" s="0" t="s">
        <v>1338</v>
      </c>
      <c r="Q2852" s="0" t="s">
        <v>1339</v>
      </c>
      <c r="R2852" s="0" t="s">
        <v>1340</v>
      </c>
      <c r="S2852" s="0" t="s">
        <v>1341</v>
      </c>
      <c r="T2852" s="0" t="s">
        <v>3604</v>
      </c>
      <c r="U2852" s="0" t="s">
        <v>3605</v>
      </c>
      <c r="V2852" s="0" t="s">
        <v>8422</v>
      </c>
      <c r="W2852" s="0" t="s">
        <v>3607</v>
      </c>
      <c r="X2852" s="0" t="s">
        <v>3608</v>
      </c>
      <c r="Y2852" s="0" t="s">
        <v>3605</v>
      </c>
      <c r="Z2852" s="0" t="s">
        <v>8423</v>
      </c>
      <c r="AA2852" s="0" t="s">
        <v>8415</v>
      </c>
      <c r="AB2852" s="0" t="s">
        <v>8424</v>
      </c>
      <c r="AC2852" s="0" t="s">
        <v>61</v>
      </c>
      <c r="AD2852" s="0" t="s">
        <v>19</v>
      </c>
      <c r="AE2852" s="0" t="s">
        <v>61</v>
      </c>
      <c r="AF2852" s="0" t="s">
        <v>5176</v>
      </c>
      <c r="AG2852" s="0" t="s">
        <v>3802</v>
      </c>
      <c r="AH2852" s="0" t="s">
        <v>22</v>
      </c>
      <c r="AI2852" s="0" t="s">
        <v>22</v>
      </c>
      <c r="AJ2852" s="0" t="s">
        <v>22</v>
      </c>
      <c r="AK2852" s="0" t="s">
        <v>22</v>
      </c>
    </row>
    <row customHeight="1" ht="11.25">
      <c r="A2853" s="0" t="s">
        <v>22</v>
      </c>
      <c r="B2853" s="0" t="s">
        <v>48</v>
      </c>
      <c r="C2853" s="0" t="s">
        <v>50</v>
      </c>
      <c r="D2853" s="0" t="s">
        <v>22</v>
      </c>
      <c r="E2853" s="0" t="s">
        <v>8421</v>
      </c>
      <c r="F2853" s="0" t="s">
        <v>1269</v>
      </c>
      <c r="G2853" s="0" t="s">
        <v>145</v>
      </c>
      <c r="H2853" s="0" t="s">
        <v>145</v>
      </c>
      <c r="I2853" s="0" t="s">
        <v>146</v>
      </c>
      <c r="J2853" s="0" t="s">
        <v>1340</v>
      </c>
      <c r="K2853" s="0" t="s">
        <v>7397</v>
      </c>
      <c r="L2853" s="0" t="s">
        <v>1340</v>
      </c>
      <c r="M2853" s="0" t="s">
        <v>1261</v>
      </c>
      <c r="N2853" s="0" t="s">
        <v>98</v>
      </c>
      <c r="O2853" s="0" t="s">
        <v>145</v>
      </c>
      <c r="P2853" s="0" t="s">
        <v>145</v>
      </c>
      <c r="Q2853" s="0" t="s">
        <v>146</v>
      </c>
      <c r="R2853" s="0" t="s">
        <v>1340</v>
      </c>
      <c r="S2853" s="0" t="s">
        <v>7397</v>
      </c>
      <c r="T2853" s="0" t="s">
        <v>3604</v>
      </c>
      <c r="U2853" s="0" t="s">
        <v>3605</v>
      </c>
      <c r="V2853" s="0" t="s">
        <v>8422</v>
      </c>
      <c r="W2853" s="0" t="s">
        <v>3607</v>
      </c>
      <c r="X2853" s="0" t="s">
        <v>3608</v>
      </c>
      <c r="Y2853" s="0" t="s">
        <v>3605</v>
      </c>
      <c r="Z2853" s="0" t="s">
        <v>8423</v>
      </c>
      <c r="AA2853" s="0" t="s">
        <v>8415</v>
      </c>
      <c r="AB2853" s="0" t="s">
        <v>8424</v>
      </c>
      <c r="AC2853" s="0" t="s">
        <v>61</v>
      </c>
      <c r="AD2853" s="0" t="s">
        <v>19</v>
      </c>
      <c r="AE2853" s="0" t="s">
        <v>61</v>
      </c>
      <c r="AF2853" s="0" t="s">
        <v>5176</v>
      </c>
      <c r="AG2853" s="0" t="s">
        <v>3802</v>
      </c>
      <c r="AH2853" s="0" t="s">
        <v>22</v>
      </c>
      <c r="AI2853" s="0" t="s">
        <v>22</v>
      </c>
      <c r="AJ2853" s="0" t="s">
        <v>22</v>
      </c>
      <c r="AK2853" s="0" t="s">
        <v>22</v>
      </c>
    </row>
    <row customHeight="1" ht="11.25">
      <c r="A2854" s="0" t="s">
        <v>22</v>
      </c>
      <c r="B2854" s="0" t="s">
        <v>48</v>
      </c>
      <c r="C2854" s="0" t="s">
        <v>50</v>
      </c>
      <c r="D2854" s="0" t="s">
        <v>22</v>
      </c>
      <c r="E2854" s="0" t="s">
        <v>8425</v>
      </c>
      <c r="F2854" s="0" t="s">
        <v>1269</v>
      </c>
      <c r="G2854" s="0" t="s">
        <v>1338</v>
      </c>
      <c r="H2854" s="0" t="s">
        <v>1338</v>
      </c>
      <c r="I2854" s="0" t="s">
        <v>1339</v>
      </c>
      <c r="J2854" s="0" t="s">
        <v>1340</v>
      </c>
      <c r="K2854" s="0" t="s">
        <v>1341</v>
      </c>
      <c r="L2854" s="0" t="s">
        <v>1340</v>
      </c>
      <c r="M2854" s="0" t="s">
        <v>1261</v>
      </c>
      <c r="N2854" s="0" t="s">
        <v>98</v>
      </c>
      <c r="O2854" s="0" t="s">
        <v>1338</v>
      </c>
      <c r="P2854" s="0" t="s">
        <v>1338</v>
      </c>
      <c r="Q2854" s="0" t="s">
        <v>1339</v>
      </c>
      <c r="R2854" s="0" t="s">
        <v>1340</v>
      </c>
      <c r="S2854" s="0" t="s">
        <v>1341</v>
      </c>
      <c r="T2854" s="0" t="s">
        <v>3604</v>
      </c>
      <c r="U2854" s="0" t="s">
        <v>3605</v>
      </c>
      <c r="V2854" s="0" t="s">
        <v>8426</v>
      </c>
      <c r="W2854" s="0" t="s">
        <v>3607</v>
      </c>
      <c r="X2854" s="0" t="s">
        <v>3608</v>
      </c>
      <c r="Y2854" s="0" t="s">
        <v>3605</v>
      </c>
      <c r="Z2854" s="0" t="s">
        <v>8427</v>
      </c>
      <c r="AA2854" s="0" t="s">
        <v>8190</v>
      </c>
      <c r="AB2854" s="0" t="s">
        <v>8428</v>
      </c>
      <c r="AC2854" s="0" t="s">
        <v>61</v>
      </c>
      <c r="AD2854" s="0" t="s">
        <v>19</v>
      </c>
      <c r="AE2854" s="0" t="s">
        <v>61</v>
      </c>
      <c r="AF2854" s="0" t="s">
        <v>3976</v>
      </c>
      <c r="AG2854" s="0" t="s">
        <v>8429</v>
      </c>
      <c r="AH2854" s="0" t="s">
        <v>22</v>
      </c>
      <c r="AI2854" s="0" t="s">
        <v>22</v>
      </c>
      <c r="AJ2854" s="0" t="s">
        <v>22</v>
      </c>
      <c r="AK2854" s="0" t="s">
        <v>22</v>
      </c>
    </row>
    <row customHeight="1" ht="11.25">
      <c r="A2855" s="0" t="s">
        <v>22</v>
      </c>
      <c r="B2855" s="0" t="s">
        <v>48</v>
      </c>
      <c r="C2855" s="0" t="s">
        <v>50</v>
      </c>
      <c r="D2855" s="0" t="s">
        <v>22</v>
      </c>
      <c r="E2855" s="0" t="s">
        <v>8425</v>
      </c>
      <c r="F2855" s="0" t="s">
        <v>1269</v>
      </c>
      <c r="G2855" s="0" t="s">
        <v>145</v>
      </c>
      <c r="H2855" s="0" t="s">
        <v>145</v>
      </c>
      <c r="I2855" s="0" t="s">
        <v>146</v>
      </c>
      <c r="J2855" s="0" t="s">
        <v>1340</v>
      </c>
      <c r="K2855" s="0" t="s">
        <v>7397</v>
      </c>
      <c r="L2855" s="0" t="s">
        <v>1340</v>
      </c>
      <c r="M2855" s="0" t="s">
        <v>1261</v>
      </c>
      <c r="N2855" s="0" t="s">
        <v>98</v>
      </c>
      <c r="O2855" s="0" t="s">
        <v>145</v>
      </c>
      <c r="P2855" s="0" t="s">
        <v>145</v>
      </c>
      <c r="Q2855" s="0" t="s">
        <v>146</v>
      </c>
      <c r="R2855" s="0" t="s">
        <v>1340</v>
      </c>
      <c r="S2855" s="0" t="s">
        <v>7397</v>
      </c>
      <c r="T2855" s="0" t="s">
        <v>3604</v>
      </c>
      <c r="U2855" s="0" t="s">
        <v>3605</v>
      </c>
      <c r="V2855" s="0" t="s">
        <v>8426</v>
      </c>
      <c r="W2855" s="0" t="s">
        <v>3607</v>
      </c>
      <c r="X2855" s="0" t="s">
        <v>3608</v>
      </c>
      <c r="Y2855" s="0" t="s">
        <v>3605</v>
      </c>
      <c r="Z2855" s="0" t="s">
        <v>8427</v>
      </c>
      <c r="AA2855" s="0" t="s">
        <v>8190</v>
      </c>
      <c r="AB2855" s="0" t="s">
        <v>8428</v>
      </c>
      <c r="AC2855" s="0" t="s">
        <v>61</v>
      </c>
      <c r="AD2855" s="0" t="s">
        <v>19</v>
      </c>
      <c r="AE2855" s="0" t="s">
        <v>61</v>
      </c>
      <c r="AF2855" s="0" t="s">
        <v>3976</v>
      </c>
      <c r="AG2855" s="0" t="s">
        <v>8429</v>
      </c>
      <c r="AH2855" s="0" t="s">
        <v>22</v>
      </c>
      <c r="AI2855" s="0" t="s">
        <v>22</v>
      </c>
      <c r="AJ2855" s="0" t="s">
        <v>22</v>
      </c>
      <c r="AK2855" s="0" t="s">
        <v>22</v>
      </c>
    </row>
    <row customHeight="1" ht="11.25">
      <c r="A2856" s="0" t="s">
        <v>22</v>
      </c>
      <c r="B2856" s="0" t="s">
        <v>48</v>
      </c>
      <c r="C2856" s="0" t="s">
        <v>50</v>
      </c>
      <c r="D2856" s="0" t="s">
        <v>22</v>
      </c>
      <c r="E2856" s="0" t="s">
        <v>8430</v>
      </c>
      <c r="F2856" s="0" t="s">
        <v>1269</v>
      </c>
      <c r="G2856" s="0" t="s">
        <v>1338</v>
      </c>
      <c r="H2856" s="0" t="s">
        <v>1338</v>
      </c>
      <c r="I2856" s="0" t="s">
        <v>1339</v>
      </c>
      <c r="J2856" s="0" t="s">
        <v>1340</v>
      </c>
      <c r="K2856" s="0" t="s">
        <v>1341</v>
      </c>
      <c r="L2856" s="0" t="s">
        <v>1340</v>
      </c>
      <c r="M2856" s="0" t="s">
        <v>1261</v>
      </c>
      <c r="N2856" s="0" t="s">
        <v>98</v>
      </c>
      <c r="O2856" s="0" t="s">
        <v>1338</v>
      </c>
      <c r="P2856" s="0" t="s">
        <v>1338</v>
      </c>
      <c r="Q2856" s="0" t="s">
        <v>1339</v>
      </c>
      <c r="R2856" s="0" t="s">
        <v>1340</v>
      </c>
      <c r="S2856" s="0" t="s">
        <v>1341</v>
      </c>
      <c r="T2856" s="0" t="s">
        <v>3604</v>
      </c>
      <c r="U2856" s="0" t="s">
        <v>3605</v>
      </c>
      <c r="V2856" s="0" t="s">
        <v>8431</v>
      </c>
      <c r="W2856" s="0" t="s">
        <v>3607</v>
      </c>
      <c r="X2856" s="0" t="s">
        <v>3608</v>
      </c>
      <c r="Y2856" s="0" t="s">
        <v>3605</v>
      </c>
      <c r="Z2856" s="0" t="s">
        <v>8432</v>
      </c>
      <c r="AA2856" s="0" t="s">
        <v>8433</v>
      </c>
      <c r="AB2856" s="0" t="s">
        <v>8434</v>
      </c>
      <c r="AC2856" s="0" t="s">
        <v>61</v>
      </c>
      <c r="AD2856" s="0" t="s">
        <v>19</v>
      </c>
      <c r="AE2856" s="0" t="s">
        <v>61</v>
      </c>
      <c r="AF2856" s="0" t="s">
        <v>8435</v>
      </c>
      <c r="AG2856" s="0" t="s">
        <v>5176</v>
      </c>
      <c r="AH2856" s="0" t="s">
        <v>22</v>
      </c>
      <c r="AI2856" s="0" t="s">
        <v>22</v>
      </c>
      <c r="AJ2856" s="0" t="s">
        <v>22</v>
      </c>
      <c r="AK2856" s="0" t="s">
        <v>22</v>
      </c>
    </row>
    <row customHeight="1" ht="11.25">
      <c r="A2857" s="0" t="s">
        <v>22</v>
      </c>
      <c r="B2857" s="0" t="s">
        <v>48</v>
      </c>
      <c r="C2857" s="0" t="s">
        <v>50</v>
      </c>
      <c r="D2857" s="0" t="s">
        <v>22</v>
      </c>
      <c r="E2857" s="0" t="s">
        <v>8430</v>
      </c>
      <c r="F2857" s="0" t="s">
        <v>1269</v>
      </c>
      <c r="G2857" s="0" t="s">
        <v>145</v>
      </c>
      <c r="H2857" s="0" t="s">
        <v>145</v>
      </c>
      <c r="I2857" s="0" t="s">
        <v>146</v>
      </c>
      <c r="J2857" s="0" t="s">
        <v>1340</v>
      </c>
      <c r="K2857" s="0" t="s">
        <v>7397</v>
      </c>
      <c r="L2857" s="0" t="s">
        <v>1340</v>
      </c>
      <c r="M2857" s="0" t="s">
        <v>1261</v>
      </c>
      <c r="N2857" s="0" t="s">
        <v>98</v>
      </c>
      <c r="O2857" s="0" t="s">
        <v>145</v>
      </c>
      <c r="P2857" s="0" t="s">
        <v>145</v>
      </c>
      <c r="Q2857" s="0" t="s">
        <v>146</v>
      </c>
      <c r="R2857" s="0" t="s">
        <v>1340</v>
      </c>
      <c r="S2857" s="0" t="s">
        <v>7397</v>
      </c>
      <c r="T2857" s="0" t="s">
        <v>3604</v>
      </c>
      <c r="U2857" s="0" t="s">
        <v>3605</v>
      </c>
      <c r="V2857" s="0" t="s">
        <v>8431</v>
      </c>
      <c r="W2857" s="0" t="s">
        <v>3607</v>
      </c>
      <c r="X2857" s="0" t="s">
        <v>3608</v>
      </c>
      <c r="Y2857" s="0" t="s">
        <v>3605</v>
      </c>
      <c r="Z2857" s="0" t="s">
        <v>8432</v>
      </c>
      <c r="AA2857" s="0" t="s">
        <v>8433</v>
      </c>
      <c r="AB2857" s="0" t="s">
        <v>8434</v>
      </c>
      <c r="AC2857" s="0" t="s">
        <v>61</v>
      </c>
      <c r="AD2857" s="0" t="s">
        <v>19</v>
      </c>
      <c r="AE2857" s="0" t="s">
        <v>61</v>
      </c>
      <c r="AF2857" s="0" t="s">
        <v>8435</v>
      </c>
      <c r="AG2857" s="0" t="s">
        <v>5176</v>
      </c>
      <c r="AH2857" s="0" t="s">
        <v>22</v>
      </c>
      <c r="AI2857" s="0" t="s">
        <v>22</v>
      </c>
      <c r="AJ2857" s="0" t="s">
        <v>22</v>
      </c>
      <c r="AK2857" s="0" t="s">
        <v>22</v>
      </c>
    </row>
    <row customHeight="1" ht="11.25">
      <c r="A2858" s="0" t="s">
        <v>22</v>
      </c>
      <c r="B2858" s="0" t="s">
        <v>48</v>
      </c>
      <c r="C2858" s="0" t="s">
        <v>50</v>
      </c>
      <c r="D2858" s="0" t="s">
        <v>22</v>
      </c>
      <c r="E2858" s="0" t="s">
        <v>8436</v>
      </c>
      <c r="F2858" s="0" t="s">
        <v>1269</v>
      </c>
      <c r="G2858" s="0" t="s">
        <v>1338</v>
      </c>
      <c r="H2858" s="0" t="s">
        <v>1338</v>
      </c>
      <c r="I2858" s="0" t="s">
        <v>1339</v>
      </c>
      <c r="J2858" s="0" t="s">
        <v>1340</v>
      </c>
      <c r="K2858" s="0" t="s">
        <v>1341</v>
      </c>
      <c r="L2858" s="0" t="s">
        <v>1340</v>
      </c>
      <c r="M2858" s="0" t="s">
        <v>1261</v>
      </c>
      <c r="N2858" s="0" t="s">
        <v>98</v>
      </c>
      <c r="O2858" s="0" t="s">
        <v>1338</v>
      </c>
      <c r="P2858" s="0" t="s">
        <v>1338</v>
      </c>
      <c r="Q2858" s="0" t="s">
        <v>1339</v>
      </c>
      <c r="R2858" s="0" t="s">
        <v>1340</v>
      </c>
      <c r="S2858" s="0" t="s">
        <v>1341</v>
      </c>
      <c r="T2858" s="0" t="s">
        <v>3604</v>
      </c>
      <c r="U2858" s="0" t="s">
        <v>3605</v>
      </c>
      <c r="V2858" s="0" t="s">
        <v>8437</v>
      </c>
      <c r="W2858" s="0" t="s">
        <v>3607</v>
      </c>
      <c r="X2858" s="0" t="s">
        <v>3608</v>
      </c>
      <c r="Y2858" s="0" t="s">
        <v>3605</v>
      </c>
      <c r="Z2858" s="0" t="s">
        <v>8438</v>
      </c>
      <c r="AA2858" s="0" t="s">
        <v>8439</v>
      </c>
      <c r="AB2858" s="0" t="s">
        <v>8440</v>
      </c>
      <c r="AC2858" s="0" t="s">
        <v>61</v>
      </c>
      <c r="AD2858" s="0" t="s">
        <v>19</v>
      </c>
      <c r="AE2858" s="0" t="s">
        <v>61</v>
      </c>
      <c r="AF2858" s="0" t="s">
        <v>3976</v>
      </c>
      <c r="AG2858" s="0" t="s">
        <v>8429</v>
      </c>
      <c r="AH2858" s="0" t="s">
        <v>22</v>
      </c>
      <c r="AI2858" s="0" t="s">
        <v>22</v>
      </c>
      <c r="AJ2858" s="0" t="s">
        <v>22</v>
      </c>
      <c r="AK2858" s="0" t="s">
        <v>22</v>
      </c>
    </row>
    <row customHeight="1" ht="11.25">
      <c r="A2859" s="0" t="s">
        <v>22</v>
      </c>
      <c r="B2859" s="0" t="s">
        <v>48</v>
      </c>
      <c r="C2859" s="0" t="s">
        <v>50</v>
      </c>
      <c r="D2859" s="0" t="s">
        <v>22</v>
      </c>
      <c r="E2859" s="0" t="s">
        <v>8436</v>
      </c>
      <c r="F2859" s="0" t="s">
        <v>1269</v>
      </c>
      <c r="G2859" s="0" t="s">
        <v>145</v>
      </c>
      <c r="H2859" s="0" t="s">
        <v>145</v>
      </c>
      <c r="I2859" s="0" t="s">
        <v>146</v>
      </c>
      <c r="J2859" s="0" t="s">
        <v>1340</v>
      </c>
      <c r="K2859" s="0" t="s">
        <v>7397</v>
      </c>
      <c r="L2859" s="0" t="s">
        <v>1340</v>
      </c>
      <c r="M2859" s="0" t="s">
        <v>1261</v>
      </c>
      <c r="N2859" s="0" t="s">
        <v>98</v>
      </c>
      <c r="O2859" s="0" t="s">
        <v>145</v>
      </c>
      <c r="P2859" s="0" t="s">
        <v>145</v>
      </c>
      <c r="Q2859" s="0" t="s">
        <v>146</v>
      </c>
      <c r="R2859" s="0" t="s">
        <v>1340</v>
      </c>
      <c r="S2859" s="0" t="s">
        <v>7397</v>
      </c>
      <c r="T2859" s="0" t="s">
        <v>3604</v>
      </c>
      <c r="U2859" s="0" t="s">
        <v>3605</v>
      </c>
      <c r="V2859" s="0" t="s">
        <v>8437</v>
      </c>
      <c r="W2859" s="0" t="s">
        <v>3607</v>
      </c>
      <c r="X2859" s="0" t="s">
        <v>3608</v>
      </c>
      <c r="Y2859" s="0" t="s">
        <v>3605</v>
      </c>
      <c r="Z2859" s="0" t="s">
        <v>8438</v>
      </c>
      <c r="AA2859" s="0" t="s">
        <v>8439</v>
      </c>
      <c r="AB2859" s="0" t="s">
        <v>8440</v>
      </c>
      <c r="AC2859" s="0" t="s">
        <v>61</v>
      </c>
      <c r="AD2859" s="0" t="s">
        <v>19</v>
      </c>
      <c r="AE2859" s="0" t="s">
        <v>61</v>
      </c>
      <c r="AF2859" s="0" t="s">
        <v>3976</v>
      </c>
      <c r="AG2859" s="0" t="s">
        <v>8429</v>
      </c>
      <c r="AH2859" s="0" t="s">
        <v>22</v>
      </c>
      <c r="AI2859" s="0" t="s">
        <v>22</v>
      </c>
      <c r="AJ2859" s="0" t="s">
        <v>22</v>
      </c>
      <c r="AK2859" s="0" t="s">
        <v>22</v>
      </c>
    </row>
    <row customHeight="1" ht="11.25">
      <c r="A2860" s="0" t="s">
        <v>22</v>
      </c>
      <c r="B2860" s="0" t="s">
        <v>48</v>
      </c>
      <c r="C2860" s="0" t="s">
        <v>50</v>
      </c>
      <c r="D2860" s="0" t="s">
        <v>22</v>
      </c>
      <c r="E2860" s="0" t="s">
        <v>8441</v>
      </c>
      <c r="F2860" s="0" t="s">
        <v>1269</v>
      </c>
      <c r="G2860" s="0" t="s">
        <v>1338</v>
      </c>
      <c r="H2860" s="0" t="s">
        <v>1338</v>
      </c>
      <c r="I2860" s="0" t="s">
        <v>1339</v>
      </c>
      <c r="J2860" s="0" t="s">
        <v>1340</v>
      </c>
      <c r="K2860" s="0" t="s">
        <v>1341</v>
      </c>
      <c r="L2860" s="0" t="s">
        <v>1340</v>
      </c>
      <c r="M2860" s="0" t="s">
        <v>1261</v>
      </c>
      <c r="N2860" s="0" t="s">
        <v>98</v>
      </c>
      <c r="O2860" s="0" t="s">
        <v>1338</v>
      </c>
      <c r="P2860" s="0" t="s">
        <v>1338</v>
      </c>
      <c r="Q2860" s="0" t="s">
        <v>1339</v>
      </c>
      <c r="R2860" s="0" t="s">
        <v>1340</v>
      </c>
      <c r="S2860" s="0" t="s">
        <v>1341</v>
      </c>
      <c r="T2860" s="0" t="s">
        <v>3604</v>
      </c>
      <c r="U2860" s="0" t="s">
        <v>3605</v>
      </c>
      <c r="V2860" s="0" t="s">
        <v>8442</v>
      </c>
      <c r="W2860" s="0" t="s">
        <v>3607</v>
      </c>
      <c r="X2860" s="0" t="s">
        <v>3608</v>
      </c>
      <c r="Y2860" s="0" t="s">
        <v>3605</v>
      </c>
      <c r="Z2860" s="0" t="s">
        <v>8443</v>
      </c>
      <c r="AA2860" s="0" t="s">
        <v>3988</v>
      </c>
      <c r="AB2860" s="0" t="s">
        <v>8444</v>
      </c>
      <c r="AC2860" s="0" t="s">
        <v>61</v>
      </c>
      <c r="AD2860" s="0" t="s">
        <v>19</v>
      </c>
      <c r="AE2860" s="0" t="s">
        <v>61</v>
      </c>
      <c r="AF2860" s="0" t="s">
        <v>3907</v>
      </c>
      <c r="AG2860" s="0" t="s">
        <v>8429</v>
      </c>
      <c r="AH2860" s="0" t="s">
        <v>22</v>
      </c>
      <c r="AI2860" s="0" t="s">
        <v>22</v>
      </c>
      <c r="AJ2860" s="0" t="s">
        <v>22</v>
      </c>
      <c r="AK2860" s="0" t="s">
        <v>22</v>
      </c>
    </row>
    <row customHeight="1" ht="11.25">
      <c r="A2861" s="0" t="s">
        <v>22</v>
      </c>
      <c r="B2861" s="0" t="s">
        <v>48</v>
      </c>
      <c r="C2861" s="0" t="s">
        <v>50</v>
      </c>
      <c r="D2861" s="0" t="s">
        <v>22</v>
      </c>
      <c r="E2861" s="0" t="s">
        <v>8441</v>
      </c>
      <c r="F2861" s="0" t="s">
        <v>1269</v>
      </c>
      <c r="G2861" s="0" t="s">
        <v>145</v>
      </c>
      <c r="H2861" s="0" t="s">
        <v>145</v>
      </c>
      <c r="I2861" s="0" t="s">
        <v>146</v>
      </c>
      <c r="J2861" s="0" t="s">
        <v>1340</v>
      </c>
      <c r="K2861" s="0" t="s">
        <v>7397</v>
      </c>
      <c r="L2861" s="0" t="s">
        <v>1340</v>
      </c>
      <c r="M2861" s="0" t="s">
        <v>1261</v>
      </c>
      <c r="N2861" s="0" t="s">
        <v>98</v>
      </c>
      <c r="O2861" s="0" t="s">
        <v>145</v>
      </c>
      <c r="P2861" s="0" t="s">
        <v>145</v>
      </c>
      <c r="Q2861" s="0" t="s">
        <v>146</v>
      </c>
      <c r="R2861" s="0" t="s">
        <v>1340</v>
      </c>
      <c r="S2861" s="0" t="s">
        <v>7397</v>
      </c>
      <c r="T2861" s="0" t="s">
        <v>3604</v>
      </c>
      <c r="U2861" s="0" t="s">
        <v>3605</v>
      </c>
      <c r="V2861" s="0" t="s">
        <v>8442</v>
      </c>
      <c r="W2861" s="0" t="s">
        <v>3607</v>
      </c>
      <c r="X2861" s="0" t="s">
        <v>3608</v>
      </c>
      <c r="Y2861" s="0" t="s">
        <v>3605</v>
      </c>
      <c r="Z2861" s="0" t="s">
        <v>8443</v>
      </c>
      <c r="AA2861" s="0" t="s">
        <v>3988</v>
      </c>
      <c r="AB2861" s="0" t="s">
        <v>8444</v>
      </c>
      <c r="AC2861" s="0" t="s">
        <v>61</v>
      </c>
      <c r="AD2861" s="0" t="s">
        <v>19</v>
      </c>
      <c r="AE2861" s="0" t="s">
        <v>61</v>
      </c>
      <c r="AF2861" s="0" t="s">
        <v>3907</v>
      </c>
      <c r="AG2861" s="0" t="s">
        <v>8429</v>
      </c>
      <c r="AH2861" s="0" t="s">
        <v>22</v>
      </c>
      <c r="AI2861" s="0" t="s">
        <v>22</v>
      </c>
      <c r="AJ2861" s="0" t="s">
        <v>22</v>
      </c>
      <c r="AK2861" s="0" t="s">
        <v>22</v>
      </c>
    </row>
    <row customHeight="1" ht="11.25">
      <c r="A2862" s="0" t="s">
        <v>22</v>
      </c>
      <c r="B2862" s="0" t="s">
        <v>48</v>
      </c>
      <c r="C2862" s="0" t="s">
        <v>50</v>
      </c>
      <c r="D2862" s="0" t="s">
        <v>22</v>
      </c>
      <c r="E2862" s="0" t="s">
        <v>8445</v>
      </c>
      <c r="F2862" s="0" t="s">
        <v>1269</v>
      </c>
      <c r="G2862" s="0" t="s">
        <v>1338</v>
      </c>
      <c r="H2862" s="0" t="s">
        <v>1338</v>
      </c>
      <c r="I2862" s="0" t="s">
        <v>1339</v>
      </c>
      <c r="J2862" s="0" t="s">
        <v>1340</v>
      </c>
      <c r="K2862" s="0" t="s">
        <v>1341</v>
      </c>
      <c r="L2862" s="0" t="s">
        <v>1340</v>
      </c>
      <c r="M2862" s="0" t="s">
        <v>1261</v>
      </c>
      <c r="N2862" s="0" t="s">
        <v>98</v>
      </c>
      <c r="O2862" s="0" t="s">
        <v>1338</v>
      </c>
      <c r="P2862" s="0" t="s">
        <v>1338</v>
      </c>
      <c r="Q2862" s="0" t="s">
        <v>1339</v>
      </c>
      <c r="R2862" s="0" t="s">
        <v>1340</v>
      </c>
      <c r="S2862" s="0" t="s">
        <v>1341</v>
      </c>
      <c r="T2862" s="0" t="s">
        <v>3604</v>
      </c>
      <c r="U2862" s="0" t="s">
        <v>3605</v>
      </c>
      <c r="V2862" s="0" t="s">
        <v>8446</v>
      </c>
      <c r="W2862" s="0" t="s">
        <v>3607</v>
      </c>
      <c r="X2862" s="0" t="s">
        <v>3608</v>
      </c>
      <c r="Y2862" s="0" t="s">
        <v>3605</v>
      </c>
      <c r="Z2862" s="0" t="s">
        <v>8447</v>
      </c>
      <c r="AA2862" s="0" t="s">
        <v>8415</v>
      </c>
      <c r="AB2862" s="0" t="s">
        <v>8448</v>
      </c>
      <c r="AC2862" s="0" t="s">
        <v>61</v>
      </c>
      <c r="AD2862" s="0" t="s">
        <v>19</v>
      </c>
      <c r="AE2862" s="0" t="s">
        <v>61</v>
      </c>
      <c r="AF2862" s="0" t="s">
        <v>7565</v>
      </c>
      <c r="AG2862" s="0" t="s">
        <v>6098</v>
      </c>
      <c r="AH2862" s="0" t="s">
        <v>22</v>
      </c>
      <c r="AI2862" s="0" t="s">
        <v>22</v>
      </c>
      <c r="AJ2862" s="0" t="s">
        <v>22</v>
      </c>
      <c r="AK2862" s="0" t="s">
        <v>22</v>
      </c>
    </row>
    <row customHeight="1" ht="11.25">
      <c r="A2863" s="0" t="s">
        <v>22</v>
      </c>
      <c r="B2863" s="0" t="s">
        <v>48</v>
      </c>
      <c r="C2863" s="0" t="s">
        <v>50</v>
      </c>
      <c r="D2863" s="0" t="s">
        <v>22</v>
      </c>
      <c r="E2863" s="0" t="s">
        <v>8445</v>
      </c>
      <c r="F2863" s="0" t="s">
        <v>1269</v>
      </c>
      <c r="G2863" s="0" t="s">
        <v>145</v>
      </c>
      <c r="H2863" s="0" t="s">
        <v>145</v>
      </c>
      <c r="I2863" s="0" t="s">
        <v>146</v>
      </c>
      <c r="J2863" s="0" t="s">
        <v>1340</v>
      </c>
      <c r="K2863" s="0" t="s">
        <v>7397</v>
      </c>
      <c r="L2863" s="0" t="s">
        <v>1340</v>
      </c>
      <c r="M2863" s="0" t="s">
        <v>1261</v>
      </c>
      <c r="N2863" s="0" t="s">
        <v>98</v>
      </c>
      <c r="O2863" s="0" t="s">
        <v>145</v>
      </c>
      <c r="P2863" s="0" t="s">
        <v>145</v>
      </c>
      <c r="Q2863" s="0" t="s">
        <v>146</v>
      </c>
      <c r="R2863" s="0" t="s">
        <v>1340</v>
      </c>
      <c r="S2863" s="0" t="s">
        <v>7397</v>
      </c>
      <c r="T2863" s="0" t="s">
        <v>3604</v>
      </c>
      <c r="U2863" s="0" t="s">
        <v>3605</v>
      </c>
      <c r="V2863" s="0" t="s">
        <v>8446</v>
      </c>
      <c r="W2863" s="0" t="s">
        <v>3607</v>
      </c>
      <c r="X2863" s="0" t="s">
        <v>3608</v>
      </c>
      <c r="Y2863" s="0" t="s">
        <v>3605</v>
      </c>
      <c r="Z2863" s="0" t="s">
        <v>8447</v>
      </c>
      <c r="AA2863" s="0" t="s">
        <v>8415</v>
      </c>
      <c r="AB2863" s="0" t="s">
        <v>8448</v>
      </c>
      <c r="AC2863" s="0" t="s">
        <v>61</v>
      </c>
      <c r="AD2863" s="0" t="s">
        <v>19</v>
      </c>
      <c r="AE2863" s="0" t="s">
        <v>61</v>
      </c>
      <c r="AF2863" s="0" t="s">
        <v>7565</v>
      </c>
      <c r="AG2863" s="0" t="s">
        <v>6098</v>
      </c>
      <c r="AH2863" s="0" t="s">
        <v>22</v>
      </c>
      <c r="AI2863" s="0" t="s">
        <v>22</v>
      </c>
      <c r="AJ2863" s="0" t="s">
        <v>22</v>
      </c>
      <c r="AK2863" s="0" t="s">
        <v>22</v>
      </c>
    </row>
    <row customHeight="1" ht="11.25">
      <c r="A2864" s="0" t="s">
        <v>22</v>
      </c>
      <c r="B2864" s="0" t="s">
        <v>48</v>
      </c>
      <c r="C2864" s="0" t="s">
        <v>50</v>
      </c>
      <c r="D2864" s="0" t="s">
        <v>22</v>
      </c>
      <c r="E2864" s="0" t="s">
        <v>8449</v>
      </c>
      <c r="F2864" s="0" t="s">
        <v>1269</v>
      </c>
      <c r="G2864" s="0" t="s">
        <v>1338</v>
      </c>
      <c r="H2864" s="0" t="s">
        <v>1338</v>
      </c>
      <c r="I2864" s="0" t="s">
        <v>1339</v>
      </c>
      <c r="J2864" s="0" t="s">
        <v>1340</v>
      </c>
      <c r="K2864" s="0" t="s">
        <v>1341</v>
      </c>
      <c r="L2864" s="0" t="s">
        <v>1340</v>
      </c>
      <c r="M2864" s="0" t="s">
        <v>1261</v>
      </c>
      <c r="N2864" s="0" t="s">
        <v>98</v>
      </c>
      <c r="O2864" s="0" t="s">
        <v>1338</v>
      </c>
      <c r="P2864" s="0" t="s">
        <v>1338</v>
      </c>
      <c r="Q2864" s="0" t="s">
        <v>1339</v>
      </c>
      <c r="R2864" s="0" t="s">
        <v>1340</v>
      </c>
      <c r="S2864" s="0" t="s">
        <v>1341</v>
      </c>
      <c r="T2864" s="0" t="s">
        <v>3604</v>
      </c>
      <c r="U2864" s="0" t="s">
        <v>3605</v>
      </c>
      <c r="V2864" s="0" t="s">
        <v>8450</v>
      </c>
      <c r="W2864" s="0" t="s">
        <v>3607</v>
      </c>
      <c r="X2864" s="0" t="s">
        <v>3608</v>
      </c>
      <c r="Y2864" s="0" t="s">
        <v>3605</v>
      </c>
      <c r="Z2864" s="0" t="s">
        <v>8451</v>
      </c>
      <c r="AA2864" s="0" t="s">
        <v>8190</v>
      </c>
      <c r="AB2864" s="0" t="s">
        <v>8452</v>
      </c>
      <c r="AC2864" s="0" t="s">
        <v>61</v>
      </c>
      <c r="AD2864" s="0" t="s">
        <v>19</v>
      </c>
      <c r="AE2864" s="0" t="s">
        <v>61</v>
      </c>
      <c r="AF2864" s="0" t="s">
        <v>7490</v>
      </c>
      <c r="AG2864" s="0" t="s">
        <v>8429</v>
      </c>
      <c r="AH2864" s="0" t="s">
        <v>22</v>
      </c>
      <c r="AI2864" s="0" t="s">
        <v>22</v>
      </c>
      <c r="AJ2864" s="0" t="s">
        <v>22</v>
      </c>
      <c r="AK2864" s="0" t="s">
        <v>22</v>
      </c>
    </row>
    <row customHeight="1" ht="11.25">
      <c r="A2865" s="0" t="s">
        <v>22</v>
      </c>
      <c r="B2865" s="0" t="s">
        <v>48</v>
      </c>
      <c r="C2865" s="0" t="s">
        <v>50</v>
      </c>
      <c r="D2865" s="0" t="s">
        <v>22</v>
      </c>
      <c r="E2865" s="0" t="s">
        <v>8449</v>
      </c>
      <c r="F2865" s="0" t="s">
        <v>1269</v>
      </c>
      <c r="G2865" s="0" t="s">
        <v>145</v>
      </c>
      <c r="H2865" s="0" t="s">
        <v>145</v>
      </c>
      <c r="I2865" s="0" t="s">
        <v>146</v>
      </c>
      <c r="J2865" s="0" t="s">
        <v>1340</v>
      </c>
      <c r="K2865" s="0" t="s">
        <v>7397</v>
      </c>
      <c r="L2865" s="0" t="s">
        <v>1340</v>
      </c>
      <c r="M2865" s="0" t="s">
        <v>1261</v>
      </c>
      <c r="N2865" s="0" t="s">
        <v>98</v>
      </c>
      <c r="O2865" s="0" t="s">
        <v>145</v>
      </c>
      <c r="P2865" s="0" t="s">
        <v>145</v>
      </c>
      <c r="Q2865" s="0" t="s">
        <v>146</v>
      </c>
      <c r="R2865" s="0" t="s">
        <v>1340</v>
      </c>
      <c r="S2865" s="0" t="s">
        <v>7397</v>
      </c>
      <c r="T2865" s="0" t="s">
        <v>3604</v>
      </c>
      <c r="U2865" s="0" t="s">
        <v>3605</v>
      </c>
      <c r="V2865" s="0" t="s">
        <v>8450</v>
      </c>
      <c r="W2865" s="0" t="s">
        <v>3607</v>
      </c>
      <c r="X2865" s="0" t="s">
        <v>3608</v>
      </c>
      <c r="Y2865" s="0" t="s">
        <v>3605</v>
      </c>
      <c r="Z2865" s="0" t="s">
        <v>8451</v>
      </c>
      <c r="AA2865" s="0" t="s">
        <v>8190</v>
      </c>
      <c r="AB2865" s="0" t="s">
        <v>8452</v>
      </c>
      <c r="AC2865" s="0" t="s">
        <v>61</v>
      </c>
      <c r="AD2865" s="0" t="s">
        <v>19</v>
      </c>
      <c r="AE2865" s="0" t="s">
        <v>61</v>
      </c>
      <c r="AF2865" s="0" t="s">
        <v>7490</v>
      </c>
      <c r="AG2865" s="0" t="s">
        <v>8429</v>
      </c>
      <c r="AH2865" s="0" t="s">
        <v>22</v>
      </c>
      <c r="AI2865" s="0" t="s">
        <v>22</v>
      </c>
      <c r="AJ2865" s="0" t="s">
        <v>22</v>
      </c>
      <c r="AK2865" s="0" t="s">
        <v>22</v>
      </c>
    </row>
    <row customHeight="1" ht="11.25">
      <c r="A2866" s="0" t="s">
        <v>22</v>
      </c>
      <c r="B2866" s="0" t="s">
        <v>48</v>
      </c>
      <c r="C2866" s="0" t="s">
        <v>50</v>
      </c>
      <c r="D2866" s="0" t="s">
        <v>22</v>
      </c>
      <c r="E2866" s="0" t="s">
        <v>8453</v>
      </c>
      <c r="F2866" s="0" t="s">
        <v>1269</v>
      </c>
      <c r="G2866" s="0" t="s">
        <v>1338</v>
      </c>
      <c r="H2866" s="0" t="s">
        <v>1338</v>
      </c>
      <c r="I2866" s="0" t="s">
        <v>1339</v>
      </c>
      <c r="J2866" s="0" t="s">
        <v>1340</v>
      </c>
      <c r="K2866" s="0" t="s">
        <v>1341</v>
      </c>
      <c r="L2866" s="0" t="s">
        <v>1340</v>
      </c>
      <c r="M2866" s="0" t="s">
        <v>1261</v>
      </c>
      <c r="N2866" s="0" t="s">
        <v>98</v>
      </c>
      <c r="O2866" s="0" t="s">
        <v>1338</v>
      </c>
      <c r="P2866" s="0" t="s">
        <v>1338</v>
      </c>
      <c r="Q2866" s="0" t="s">
        <v>1339</v>
      </c>
      <c r="R2866" s="0" t="s">
        <v>1340</v>
      </c>
      <c r="S2866" s="0" t="s">
        <v>1341</v>
      </c>
      <c r="T2866" s="0" t="s">
        <v>3604</v>
      </c>
      <c r="U2866" s="0" t="s">
        <v>3605</v>
      </c>
      <c r="V2866" s="0" t="s">
        <v>8454</v>
      </c>
      <c r="W2866" s="0" t="s">
        <v>3607</v>
      </c>
      <c r="X2866" s="0" t="s">
        <v>3608</v>
      </c>
      <c r="Y2866" s="0" t="s">
        <v>3605</v>
      </c>
      <c r="Z2866" s="0" t="s">
        <v>8455</v>
      </c>
      <c r="AA2866" s="0" t="s">
        <v>8415</v>
      </c>
      <c r="AB2866" s="0" t="s">
        <v>8456</v>
      </c>
      <c r="AC2866" s="0" t="s">
        <v>61</v>
      </c>
      <c r="AD2866" s="0" t="s">
        <v>19</v>
      </c>
      <c r="AE2866" s="0" t="s">
        <v>61</v>
      </c>
      <c r="AF2866" s="0" t="s">
        <v>5481</v>
      </c>
      <c r="AG2866" s="0" t="s">
        <v>3712</v>
      </c>
      <c r="AH2866" s="0" t="s">
        <v>22</v>
      </c>
      <c r="AI2866" s="0" t="s">
        <v>22</v>
      </c>
      <c r="AJ2866" s="0" t="s">
        <v>22</v>
      </c>
      <c r="AK2866" s="0" t="s">
        <v>22</v>
      </c>
    </row>
    <row customHeight="1" ht="11.25">
      <c r="A2867" s="0" t="s">
        <v>22</v>
      </c>
      <c r="B2867" s="0" t="s">
        <v>48</v>
      </c>
      <c r="C2867" s="0" t="s">
        <v>50</v>
      </c>
      <c r="D2867" s="0" t="s">
        <v>22</v>
      </c>
      <c r="E2867" s="0" t="s">
        <v>8453</v>
      </c>
      <c r="F2867" s="0" t="s">
        <v>1269</v>
      </c>
      <c r="G2867" s="0" t="s">
        <v>145</v>
      </c>
      <c r="H2867" s="0" t="s">
        <v>145</v>
      </c>
      <c r="I2867" s="0" t="s">
        <v>146</v>
      </c>
      <c r="J2867" s="0" t="s">
        <v>1340</v>
      </c>
      <c r="K2867" s="0" t="s">
        <v>7397</v>
      </c>
      <c r="L2867" s="0" t="s">
        <v>1340</v>
      </c>
      <c r="M2867" s="0" t="s">
        <v>1261</v>
      </c>
      <c r="N2867" s="0" t="s">
        <v>98</v>
      </c>
      <c r="O2867" s="0" t="s">
        <v>145</v>
      </c>
      <c r="P2867" s="0" t="s">
        <v>145</v>
      </c>
      <c r="Q2867" s="0" t="s">
        <v>146</v>
      </c>
      <c r="R2867" s="0" t="s">
        <v>1340</v>
      </c>
      <c r="S2867" s="0" t="s">
        <v>7397</v>
      </c>
      <c r="T2867" s="0" t="s">
        <v>3604</v>
      </c>
      <c r="U2867" s="0" t="s">
        <v>3605</v>
      </c>
      <c r="V2867" s="0" t="s">
        <v>8454</v>
      </c>
      <c r="W2867" s="0" t="s">
        <v>3607</v>
      </c>
      <c r="X2867" s="0" t="s">
        <v>3608</v>
      </c>
      <c r="Y2867" s="0" t="s">
        <v>3605</v>
      </c>
      <c r="Z2867" s="0" t="s">
        <v>8455</v>
      </c>
      <c r="AA2867" s="0" t="s">
        <v>8415</v>
      </c>
      <c r="AB2867" s="0" t="s">
        <v>8456</v>
      </c>
      <c r="AC2867" s="0" t="s">
        <v>61</v>
      </c>
      <c r="AD2867" s="0" t="s">
        <v>19</v>
      </c>
      <c r="AE2867" s="0" t="s">
        <v>61</v>
      </c>
      <c r="AF2867" s="0" t="s">
        <v>5481</v>
      </c>
      <c r="AG2867" s="0" t="s">
        <v>3712</v>
      </c>
      <c r="AH2867" s="0" t="s">
        <v>22</v>
      </c>
      <c r="AI2867" s="0" t="s">
        <v>22</v>
      </c>
      <c r="AJ2867" s="0" t="s">
        <v>22</v>
      </c>
      <c r="AK2867" s="0" t="s">
        <v>22</v>
      </c>
    </row>
    <row customHeight="1" ht="11.25">
      <c r="A2868" s="0" t="s">
        <v>22</v>
      </c>
      <c r="B2868" s="0" t="s">
        <v>48</v>
      </c>
      <c r="C2868" s="0" t="s">
        <v>50</v>
      </c>
      <c r="D2868" s="0" t="s">
        <v>22</v>
      </c>
      <c r="E2868" s="0" t="s">
        <v>8457</v>
      </c>
      <c r="F2868" s="0" t="s">
        <v>1269</v>
      </c>
      <c r="G2868" s="0" t="s">
        <v>1338</v>
      </c>
      <c r="H2868" s="0" t="s">
        <v>1338</v>
      </c>
      <c r="I2868" s="0" t="s">
        <v>1339</v>
      </c>
      <c r="J2868" s="0" t="s">
        <v>1340</v>
      </c>
      <c r="K2868" s="0" t="s">
        <v>1341</v>
      </c>
      <c r="L2868" s="0" t="s">
        <v>1340</v>
      </c>
      <c r="M2868" s="0" t="s">
        <v>1261</v>
      </c>
      <c r="N2868" s="0" t="s">
        <v>98</v>
      </c>
      <c r="O2868" s="0" t="s">
        <v>1338</v>
      </c>
      <c r="P2868" s="0" t="s">
        <v>1338</v>
      </c>
      <c r="Q2868" s="0" t="s">
        <v>1339</v>
      </c>
      <c r="R2868" s="0" t="s">
        <v>1340</v>
      </c>
      <c r="S2868" s="0" t="s">
        <v>1341</v>
      </c>
      <c r="T2868" s="0" t="s">
        <v>3604</v>
      </c>
      <c r="U2868" s="0" t="s">
        <v>3605</v>
      </c>
      <c r="V2868" s="0" t="s">
        <v>8458</v>
      </c>
      <c r="W2868" s="0" t="s">
        <v>3607</v>
      </c>
      <c r="X2868" s="0" t="s">
        <v>3608</v>
      </c>
      <c r="Y2868" s="0" t="s">
        <v>3605</v>
      </c>
      <c r="Z2868" s="0" t="s">
        <v>8459</v>
      </c>
      <c r="AA2868" s="0" t="s">
        <v>8190</v>
      </c>
      <c r="AB2868" s="0" t="s">
        <v>8460</v>
      </c>
      <c r="AC2868" s="0" t="s">
        <v>61</v>
      </c>
      <c r="AD2868" s="0" t="s">
        <v>19</v>
      </c>
      <c r="AE2868" s="0" t="s">
        <v>61</v>
      </c>
      <c r="AF2868" s="0" t="s">
        <v>3712</v>
      </c>
      <c r="AG2868" s="0" t="s">
        <v>8429</v>
      </c>
      <c r="AH2868" s="0" t="s">
        <v>22</v>
      </c>
      <c r="AI2868" s="0" t="s">
        <v>22</v>
      </c>
      <c r="AJ2868" s="0" t="s">
        <v>22</v>
      </c>
      <c r="AK2868" s="0" t="s">
        <v>22</v>
      </c>
    </row>
    <row customHeight="1" ht="11.25">
      <c r="A2869" s="0" t="s">
        <v>22</v>
      </c>
      <c r="B2869" s="0" t="s">
        <v>48</v>
      </c>
      <c r="C2869" s="0" t="s">
        <v>50</v>
      </c>
      <c r="D2869" s="0" t="s">
        <v>22</v>
      </c>
      <c r="E2869" s="0" t="s">
        <v>8457</v>
      </c>
      <c r="F2869" s="0" t="s">
        <v>1269</v>
      </c>
      <c r="G2869" s="0" t="s">
        <v>145</v>
      </c>
      <c r="H2869" s="0" t="s">
        <v>145</v>
      </c>
      <c r="I2869" s="0" t="s">
        <v>146</v>
      </c>
      <c r="J2869" s="0" t="s">
        <v>1340</v>
      </c>
      <c r="K2869" s="0" t="s">
        <v>7397</v>
      </c>
      <c r="L2869" s="0" t="s">
        <v>1340</v>
      </c>
      <c r="M2869" s="0" t="s">
        <v>1261</v>
      </c>
      <c r="N2869" s="0" t="s">
        <v>98</v>
      </c>
      <c r="O2869" s="0" t="s">
        <v>145</v>
      </c>
      <c r="P2869" s="0" t="s">
        <v>145</v>
      </c>
      <c r="Q2869" s="0" t="s">
        <v>146</v>
      </c>
      <c r="R2869" s="0" t="s">
        <v>1340</v>
      </c>
      <c r="S2869" s="0" t="s">
        <v>7397</v>
      </c>
      <c r="T2869" s="0" t="s">
        <v>3604</v>
      </c>
      <c r="U2869" s="0" t="s">
        <v>3605</v>
      </c>
      <c r="V2869" s="0" t="s">
        <v>8458</v>
      </c>
      <c r="W2869" s="0" t="s">
        <v>3607</v>
      </c>
      <c r="X2869" s="0" t="s">
        <v>3608</v>
      </c>
      <c r="Y2869" s="0" t="s">
        <v>3605</v>
      </c>
      <c r="Z2869" s="0" t="s">
        <v>8459</v>
      </c>
      <c r="AA2869" s="0" t="s">
        <v>8190</v>
      </c>
      <c r="AB2869" s="0" t="s">
        <v>8460</v>
      </c>
      <c r="AC2869" s="0" t="s">
        <v>61</v>
      </c>
      <c r="AD2869" s="0" t="s">
        <v>19</v>
      </c>
      <c r="AE2869" s="0" t="s">
        <v>61</v>
      </c>
      <c r="AF2869" s="0" t="s">
        <v>3712</v>
      </c>
      <c r="AG2869" s="0" t="s">
        <v>8429</v>
      </c>
      <c r="AH2869" s="0" t="s">
        <v>22</v>
      </c>
      <c r="AI2869" s="0" t="s">
        <v>22</v>
      </c>
      <c r="AJ2869" s="0" t="s">
        <v>22</v>
      </c>
      <c r="AK2869" s="0" t="s">
        <v>22</v>
      </c>
    </row>
    <row customHeight="1" ht="11.25">
      <c r="A2870" s="0" t="s">
        <v>22</v>
      </c>
      <c r="B2870" s="0" t="s">
        <v>48</v>
      </c>
      <c r="C2870" s="0" t="s">
        <v>50</v>
      </c>
      <c r="D2870" s="0" t="s">
        <v>22</v>
      </c>
      <c r="E2870" s="0" t="s">
        <v>8461</v>
      </c>
      <c r="F2870" s="0" t="s">
        <v>1269</v>
      </c>
      <c r="G2870" s="0" t="s">
        <v>1338</v>
      </c>
      <c r="H2870" s="0" t="s">
        <v>1338</v>
      </c>
      <c r="I2870" s="0" t="s">
        <v>1339</v>
      </c>
      <c r="J2870" s="0" t="s">
        <v>1340</v>
      </c>
      <c r="K2870" s="0" t="s">
        <v>1341</v>
      </c>
      <c r="L2870" s="0" t="s">
        <v>1340</v>
      </c>
      <c r="M2870" s="0" t="s">
        <v>1261</v>
      </c>
      <c r="N2870" s="0" t="s">
        <v>98</v>
      </c>
      <c r="O2870" s="0" t="s">
        <v>1338</v>
      </c>
      <c r="P2870" s="0" t="s">
        <v>1338</v>
      </c>
      <c r="Q2870" s="0" t="s">
        <v>1339</v>
      </c>
      <c r="R2870" s="0" t="s">
        <v>1340</v>
      </c>
      <c r="S2870" s="0" t="s">
        <v>1341</v>
      </c>
      <c r="T2870" s="0" t="s">
        <v>3604</v>
      </c>
      <c r="U2870" s="0" t="s">
        <v>3605</v>
      </c>
      <c r="V2870" s="0" t="s">
        <v>8462</v>
      </c>
      <c r="W2870" s="0" t="s">
        <v>3607</v>
      </c>
      <c r="X2870" s="0" t="s">
        <v>3608</v>
      </c>
      <c r="Y2870" s="0" t="s">
        <v>3605</v>
      </c>
      <c r="Z2870" s="0" t="s">
        <v>8463</v>
      </c>
      <c r="AA2870" s="0" t="s">
        <v>8199</v>
      </c>
      <c r="AB2870" s="0" t="s">
        <v>8464</v>
      </c>
      <c r="AC2870" s="0" t="s">
        <v>61</v>
      </c>
      <c r="AD2870" s="0" t="s">
        <v>19</v>
      </c>
      <c r="AE2870" s="0" t="s">
        <v>61</v>
      </c>
      <c r="AF2870" s="0" t="s">
        <v>6063</v>
      </c>
      <c r="AG2870" s="0" t="s">
        <v>5176</v>
      </c>
      <c r="AH2870" s="0" t="s">
        <v>22</v>
      </c>
      <c r="AI2870" s="0" t="s">
        <v>22</v>
      </c>
      <c r="AJ2870" s="0" t="s">
        <v>22</v>
      </c>
      <c r="AK2870" s="0" t="s">
        <v>22</v>
      </c>
    </row>
    <row customHeight="1" ht="11.25">
      <c r="A2871" s="0" t="s">
        <v>22</v>
      </c>
      <c r="B2871" s="0" t="s">
        <v>48</v>
      </c>
      <c r="C2871" s="0" t="s">
        <v>50</v>
      </c>
      <c r="D2871" s="0" t="s">
        <v>22</v>
      </c>
      <c r="E2871" s="0" t="s">
        <v>8461</v>
      </c>
      <c r="F2871" s="0" t="s">
        <v>1269</v>
      </c>
      <c r="G2871" s="0" t="s">
        <v>145</v>
      </c>
      <c r="H2871" s="0" t="s">
        <v>145</v>
      </c>
      <c r="I2871" s="0" t="s">
        <v>146</v>
      </c>
      <c r="J2871" s="0" t="s">
        <v>1340</v>
      </c>
      <c r="K2871" s="0" t="s">
        <v>7397</v>
      </c>
      <c r="L2871" s="0" t="s">
        <v>1340</v>
      </c>
      <c r="M2871" s="0" t="s">
        <v>1261</v>
      </c>
      <c r="N2871" s="0" t="s">
        <v>98</v>
      </c>
      <c r="O2871" s="0" t="s">
        <v>145</v>
      </c>
      <c r="P2871" s="0" t="s">
        <v>145</v>
      </c>
      <c r="Q2871" s="0" t="s">
        <v>146</v>
      </c>
      <c r="R2871" s="0" t="s">
        <v>1340</v>
      </c>
      <c r="S2871" s="0" t="s">
        <v>7397</v>
      </c>
      <c r="T2871" s="0" t="s">
        <v>3604</v>
      </c>
      <c r="U2871" s="0" t="s">
        <v>3605</v>
      </c>
      <c r="V2871" s="0" t="s">
        <v>8462</v>
      </c>
      <c r="W2871" s="0" t="s">
        <v>3607</v>
      </c>
      <c r="X2871" s="0" t="s">
        <v>3608</v>
      </c>
      <c r="Y2871" s="0" t="s">
        <v>3605</v>
      </c>
      <c r="Z2871" s="0" t="s">
        <v>8463</v>
      </c>
      <c r="AA2871" s="0" t="s">
        <v>8199</v>
      </c>
      <c r="AB2871" s="0" t="s">
        <v>8464</v>
      </c>
      <c r="AC2871" s="0" t="s">
        <v>61</v>
      </c>
      <c r="AD2871" s="0" t="s">
        <v>19</v>
      </c>
      <c r="AE2871" s="0" t="s">
        <v>61</v>
      </c>
      <c r="AF2871" s="0" t="s">
        <v>6063</v>
      </c>
      <c r="AG2871" s="0" t="s">
        <v>5176</v>
      </c>
      <c r="AH2871" s="0" t="s">
        <v>22</v>
      </c>
      <c r="AI2871" s="0" t="s">
        <v>22</v>
      </c>
      <c r="AJ2871" s="0" t="s">
        <v>22</v>
      </c>
      <c r="AK2871" s="0" t="s">
        <v>22</v>
      </c>
    </row>
    <row customHeight="1" ht="11.25">
      <c r="A2872" s="0" t="s">
        <v>22</v>
      </c>
      <c r="B2872" s="0" t="s">
        <v>48</v>
      </c>
      <c r="C2872" s="0" t="s">
        <v>50</v>
      </c>
      <c r="D2872" s="0" t="s">
        <v>22</v>
      </c>
      <c r="E2872" s="0" t="s">
        <v>8465</v>
      </c>
      <c r="F2872" s="0" t="s">
        <v>1269</v>
      </c>
      <c r="G2872" s="0" t="s">
        <v>1338</v>
      </c>
      <c r="H2872" s="0" t="s">
        <v>1338</v>
      </c>
      <c r="I2872" s="0" t="s">
        <v>1339</v>
      </c>
      <c r="J2872" s="0" t="s">
        <v>1340</v>
      </c>
      <c r="K2872" s="0" t="s">
        <v>1341</v>
      </c>
      <c r="L2872" s="0" t="s">
        <v>1340</v>
      </c>
      <c r="M2872" s="0" t="s">
        <v>1261</v>
      </c>
      <c r="N2872" s="0" t="s">
        <v>98</v>
      </c>
      <c r="O2872" s="0" t="s">
        <v>1338</v>
      </c>
      <c r="P2872" s="0" t="s">
        <v>1338</v>
      </c>
      <c r="Q2872" s="0" t="s">
        <v>1339</v>
      </c>
      <c r="R2872" s="0" t="s">
        <v>1340</v>
      </c>
      <c r="S2872" s="0" t="s">
        <v>1341</v>
      </c>
      <c r="T2872" s="0" t="s">
        <v>3604</v>
      </c>
      <c r="U2872" s="0" t="s">
        <v>3605</v>
      </c>
      <c r="V2872" s="0" t="s">
        <v>8466</v>
      </c>
      <c r="W2872" s="0" t="s">
        <v>3607</v>
      </c>
      <c r="X2872" s="0" t="s">
        <v>3608</v>
      </c>
      <c r="Y2872" s="0" t="s">
        <v>3605</v>
      </c>
      <c r="Z2872" s="0" t="s">
        <v>8467</v>
      </c>
      <c r="AA2872" s="0" t="s">
        <v>3988</v>
      </c>
      <c r="AB2872" s="0" t="s">
        <v>8468</v>
      </c>
      <c r="AC2872" s="0" t="s">
        <v>61</v>
      </c>
      <c r="AD2872" s="0" t="s">
        <v>19</v>
      </c>
      <c r="AE2872" s="0" t="s">
        <v>61</v>
      </c>
      <c r="AF2872" s="0" t="s">
        <v>3994</v>
      </c>
      <c r="AG2872" s="0" t="s">
        <v>8429</v>
      </c>
      <c r="AH2872" s="0" t="s">
        <v>22</v>
      </c>
      <c r="AI2872" s="0" t="s">
        <v>22</v>
      </c>
      <c r="AJ2872" s="0" t="s">
        <v>22</v>
      </c>
      <c r="AK2872" s="0" t="s">
        <v>22</v>
      </c>
    </row>
    <row customHeight="1" ht="11.25">
      <c r="A2873" s="0" t="s">
        <v>22</v>
      </c>
      <c r="B2873" s="0" t="s">
        <v>48</v>
      </c>
      <c r="C2873" s="0" t="s">
        <v>50</v>
      </c>
      <c r="D2873" s="0" t="s">
        <v>22</v>
      </c>
      <c r="E2873" s="0" t="s">
        <v>8465</v>
      </c>
      <c r="F2873" s="0" t="s">
        <v>1269</v>
      </c>
      <c r="G2873" s="0" t="s">
        <v>145</v>
      </c>
      <c r="H2873" s="0" t="s">
        <v>145</v>
      </c>
      <c r="I2873" s="0" t="s">
        <v>146</v>
      </c>
      <c r="J2873" s="0" t="s">
        <v>1340</v>
      </c>
      <c r="K2873" s="0" t="s">
        <v>7397</v>
      </c>
      <c r="L2873" s="0" t="s">
        <v>1340</v>
      </c>
      <c r="M2873" s="0" t="s">
        <v>1261</v>
      </c>
      <c r="N2873" s="0" t="s">
        <v>98</v>
      </c>
      <c r="O2873" s="0" t="s">
        <v>145</v>
      </c>
      <c r="P2873" s="0" t="s">
        <v>145</v>
      </c>
      <c r="Q2873" s="0" t="s">
        <v>146</v>
      </c>
      <c r="R2873" s="0" t="s">
        <v>1340</v>
      </c>
      <c r="S2873" s="0" t="s">
        <v>7397</v>
      </c>
      <c r="T2873" s="0" t="s">
        <v>3604</v>
      </c>
      <c r="U2873" s="0" t="s">
        <v>3605</v>
      </c>
      <c r="V2873" s="0" t="s">
        <v>8466</v>
      </c>
      <c r="W2873" s="0" t="s">
        <v>3607</v>
      </c>
      <c r="X2873" s="0" t="s">
        <v>3608</v>
      </c>
      <c r="Y2873" s="0" t="s">
        <v>3605</v>
      </c>
      <c r="Z2873" s="0" t="s">
        <v>8467</v>
      </c>
      <c r="AA2873" s="0" t="s">
        <v>3988</v>
      </c>
      <c r="AB2873" s="0" t="s">
        <v>8468</v>
      </c>
      <c r="AC2873" s="0" t="s">
        <v>61</v>
      </c>
      <c r="AD2873" s="0" t="s">
        <v>19</v>
      </c>
      <c r="AE2873" s="0" t="s">
        <v>61</v>
      </c>
      <c r="AF2873" s="0" t="s">
        <v>3994</v>
      </c>
      <c r="AG2873" s="0" t="s">
        <v>8429</v>
      </c>
      <c r="AH2873" s="0" t="s">
        <v>22</v>
      </c>
      <c r="AI2873" s="0" t="s">
        <v>22</v>
      </c>
      <c r="AJ2873" s="0" t="s">
        <v>22</v>
      </c>
      <c r="AK2873" s="0" t="s">
        <v>22</v>
      </c>
    </row>
    <row customHeight="1" ht="11.25">
      <c r="A2874" s="0" t="s">
        <v>22</v>
      </c>
      <c r="B2874" s="0" t="s">
        <v>48</v>
      </c>
      <c r="C2874" s="0" t="s">
        <v>50</v>
      </c>
      <c r="D2874" s="0" t="s">
        <v>22</v>
      </c>
      <c r="E2874" s="0" t="s">
        <v>8469</v>
      </c>
      <c r="F2874" s="0" t="s">
        <v>1269</v>
      </c>
      <c r="G2874" s="0" t="s">
        <v>1338</v>
      </c>
      <c r="H2874" s="0" t="s">
        <v>1338</v>
      </c>
      <c r="I2874" s="0" t="s">
        <v>1339</v>
      </c>
      <c r="J2874" s="0" t="s">
        <v>1340</v>
      </c>
      <c r="K2874" s="0" t="s">
        <v>1341</v>
      </c>
      <c r="L2874" s="0" t="s">
        <v>1340</v>
      </c>
      <c r="M2874" s="0" t="s">
        <v>1261</v>
      </c>
      <c r="N2874" s="0" t="s">
        <v>98</v>
      </c>
      <c r="O2874" s="0" t="s">
        <v>1338</v>
      </c>
      <c r="P2874" s="0" t="s">
        <v>1338</v>
      </c>
      <c r="Q2874" s="0" t="s">
        <v>1339</v>
      </c>
      <c r="R2874" s="0" t="s">
        <v>1340</v>
      </c>
      <c r="S2874" s="0" t="s">
        <v>1341</v>
      </c>
      <c r="T2874" s="0" t="s">
        <v>3604</v>
      </c>
      <c r="U2874" s="0" t="s">
        <v>3605</v>
      </c>
      <c r="V2874" s="0" t="s">
        <v>8470</v>
      </c>
      <c r="W2874" s="0" t="s">
        <v>3607</v>
      </c>
      <c r="X2874" s="0" t="s">
        <v>3608</v>
      </c>
      <c r="Y2874" s="0" t="s">
        <v>3605</v>
      </c>
      <c r="Z2874" s="0" t="s">
        <v>8471</v>
      </c>
      <c r="AA2874" s="0" t="s">
        <v>3988</v>
      </c>
      <c r="AB2874" s="0" t="s">
        <v>8472</v>
      </c>
      <c r="AC2874" s="0" t="s">
        <v>61</v>
      </c>
      <c r="AD2874" s="0" t="s">
        <v>19</v>
      </c>
      <c r="AE2874" s="0" t="s">
        <v>61</v>
      </c>
      <c r="AF2874" s="0" t="s">
        <v>5481</v>
      </c>
      <c r="AG2874" s="0" t="s">
        <v>8429</v>
      </c>
      <c r="AH2874" s="0" t="s">
        <v>22</v>
      </c>
      <c r="AI2874" s="0" t="s">
        <v>22</v>
      </c>
      <c r="AJ2874" s="0" t="s">
        <v>22</v>
      </c>
      <c r="AK2874" s="0" t="s">
        <v>22</v>
      </c>
    </row>
    <row customHeight="1" ht="11.25">
      <c r="A2875" s="0" t="s">
        <v>22</v>
      </c>
      <c r="B2875" s="0" t="s">
        <v>48</v>
      </c>
      <c r="C2875" s="0" t="s">
        <v>50</v>
      </c>
      <c r="D2875" s="0" t="s">
        <v>22</v>
      </c>
      <c r="E2875" s="0" t="s">
        <v>8469</v>
      </c>
      <c r="F2875" s="0" t="s">
        <v>1269</v>
      </c>
      <c r="G2875" s="0" t="s">
        <v>145</v>
      </c>
      <c r="H2875" s="0" t="s">
        <v>145</v>
      </c>
      <c r="I2875" s="0" t="s">
        <v>146</v>
      </c>
      <c r="J2875" s="0" t="s">
        <v>1340</v>
      </c>
      <c r="K2875" s="0" t="s">
        <v>7397</v>
      </c>
      <c r="L2875" s="0" t="s">
        <v>1340</v>
      </c>
      <c r="M2875" s="0" t="s">
        <v>1261</v>
      </c>
      <c r="N2875" s="0" t="s">
        <v>98</v>
      </c>
      <c r="O2875" s="0" t="s">
        <v>145</v>
      </c>
      <c r="P2875" s="0" t="s">
        <v>145</v>
      </c>
      <c r="Q2875" s="0" t="s">
        <v>146</v>
      </c>
      <c r="R2875" s="0" t="s">
        <v>1340</v>
      </c>
      <c r="S2875" s="0" t="s">
        <v>7397</v>
      </c>
      <c r="T2875" s="0" t="s">
        <v>3604</v>
      </c>
      <c r="U2875" s="0" t="s">
        <v>3605</v>
      </c>
      <c r="V2875" s="0" t="s">
        <v>8470</v>
      </c>
      <c r="W2875" s="0" t="s">
        <v>3607</v>
      </c>
      <c r="X2875" s="0" t="s">
        <v>3608</v>
      </c>
      <c r="Y2875" s="0" t="s">
        <v>3605</v>
      </c>
      <c r="Z2875" s="0" t="s">
        <v>8471</v>
      </c>
      <c r="AA2875" s="0" t="s">
        <v>3988</v>
      </c>
      <c r="AB2875" s="0" t="s">
        <v>8472</v>
      </c>
      <c r="AC2875" s="0" t="s">
        <v>61</v>
      </c>
      <c r="AD2875" s="0" t="s">
        <v>19</v>
      </c>
      <c r="AE2875" s="0" t="s">
        <v>61</v>
      </c>
      <c r="AF2875" s="0" t="s">
        <v>5481</v>
      </c>
      <c r="AG2875" s="0" t="s">
        <v>8429</v>
      </c>
      <c r="AH2875" s="0" t="s">
        <v>22</v>
      </c>
      <c r="AI2875" s="0" t="s">
        <v>22</v>
      </c>
      <c r="AJ2875" s="0" t="s">
        <v>22</v>
      </c>
      <c r="AK2875" s="0" t="s">
        <v>22</v>
      </c>
    </row>
    <row customHeight="1" ht="11.25">
      <c r="A2876" s="0" t="s">
        <v>22</v>
      </c>
      <c r="B2876" s="0" t="s">
        <v>48</v>
      </c>
      <c r="C2876" s="0" t="s">
        <v>50</v>
      </c>
      <c r="D2876" s="0" t="s">
        <v>22</v>
      </c>
      <c r="E2876" s="0" t="s">
        <v>8473</v>
      </c>
      <c r="F2876" s="0" t="s">
        <v>1269</v>
      </c>
      <c r="G2876" s="0" t="s">
        <v>1338</v>
      </c>
      <c r="H2876" s="0" t="s">
        <v>1338</v>
      </c>
      <c r="I2876" s="0" t="s">
        <v>1339</v>
      </c>
      <c r="J2876" s="0" t="s">
        <v>1340</v>
      </c>
      <c r="K2876" s="0" t="s">
        <v>1341</v>
      </c>
      <c r="L2876" s="0" t="s">
        <v>1340</v>
      </c>
      <c r="M2876" s="0" t="s">
        <v>1261</v>
      </c>
      <c r="N2876" s="0" t="s">
        <v>98</v>
      </c>
      <c r="O2876" s="0" t="s">
        <v>1338</v>
      </c>
      <c r="P2876" s="0" t="s">
        <v>1338</v>
      </c>
      <c r="Q2876" s="0" t="s">
        <v>1339</v>
      </c>
      <c r="R2876" s="0" t="s">
        <v>1340</v>
      </c>
      <c r="S2876" s="0" t="s">
        <v>1341</v>
      </c>
      <c r="T2876" s="0" t="s">
        <v>3604</v>
      </c>
      <c r="U2876" s="0" t="s">
        <v>3605</v>
      </c>
      <c r="V2876" s="0" t="s">
        <v>8474</v>
      </c>
      <c r="W2876" s="0" t="s">
        <v>3607</v>
      </c>
      <c r="X2876" s="0" t="s">
        <v>3608</v>
      </c>
      <c r="Y2876" s="0" t="s">
        <v>3605</v>
      </c>
      <c r="Z2876" s="0" t="s">
        <v>8475</v>
      </c>
      <c r="AA2876" s="0" t="s">
        <v>8439</v>
      </c>
      <c r="AB2876" s="0" t="s">
        <v>8476</v>
      </c>
      <c r="AC2876" s="0" t="s">
        <v>61</v>
      </c>
      <c r="AD2876" s="0" t="s">
        <v>19</v>
      </c>
      <c r="AE2876" s="0" t="s">
        <v>61</v>
      </c>
      <c r="AF2876" s="0" t="s">
        <v>7525</v>
      </c>
      <c r="AG2876" s="0" t="s">
        <v>7525</v>
      </c>
      <c r="AH2876" s="0" t="s">
        <v>22</v>
      </c>
      <c r="AI2876" s="0" t="s">
        <v>22</v>
      </c>
      <c r="AJ2876" s="0" t="s">
        <v>22</v>
      </c>
      <c r="AK2876" s="0" t="s">
        <v>22</v>
      </c>
    </row>
    <row customHeight="1" ht="11.25">
      <c r="A2877" s="0" t="s">
        <v>22</v>
      </c>
      <c r="B2877" s="0" t="s">
        <v>48</v>
      </c>
      <c r="C2877" s="0" t="s">
        <v>50</v>
      </c>
      <c r="D2877" s="0" t="s">
        <v>22</v>
      </c>
      <c r="E2877" s="0" t="s">
        <v>8473</v>
      </c>
      <c r="F2877" s="0" t="s">
        <v>1269</v>
      </c>
      <c r="G2877" s="0" t="s">
        <v>145</v>
      </c>
      <c r="H2877" s="0" t="s">
        <v>145</v>
      </c>
      <c r="I2877" s="0" t="s">
        <v>146</v>
      </c>
      <c r="J2877" s="0" t="s">
        <v>1340</v>
      </c>
      <c r="K2877" s="0" t="s">
        <v>7397</v>
      </c>
      <c r="L2877" s="0" t="s">
        <v>1340</v>
      </c>
      <c r="M2877" s="0" t="s">
        <v>1261</v>
      </c>
      <c r="N2877" s="0" t="s">
        <v>98</v>
      </c>
      <c r="O2877" s="0" t="s">
        <v>145</v>
      </c>
      <c r="P2877" s="0" t="s">
        <v>145</v>
      </c>
      <c r="Q2877" s="0" t="s">
        <v>146</v>
      </c>
      <c r="R2877" s="0" t="s">
        <v>1340</v>
      </c>
      <c r="S2877" s="0" t="s">
        <v>7397</v>
      </c>
      <c r="T2877" s="0" t="s">
        <v>3604</v>
      </c>
      <c r="U2877" s="0" t="s">
        <v>3605</v>
      </c>
      <c r="V2877" s="0" t="s">
        <v>8474</v>
      </c>
      <c r="W2877" s="0" t="s">
        <v>3607</v>
      </c>
      <c r="X2877" s="0" t="s">
        <v>3608</v>
      </c>
      <c r="Y2877" s="0" t="s">
        <v>3605</v>
      </c>
      <c r="Z2877" s="0" t="s">
        <v>8475</v>
      </c>
      <c r="AA2877" s="0" t="s">
        <v>8439</v>
      </c>
      <c r="AB2877" s="0" t="s">
        <v>8476</v>
      </c>
      <c r="AC2877" s="0" t="s">
        <v>61</v>
      </c>
      <c r="AD2877" s="0" t="s">
        <v>19</v>
      </c>
      <c r="AE2877" s="0" t="s">
        <v>61</v>
      </c>
      <c r="AF2877" s="0" t="s">
        <v>7525</v>
      </c>
      <c r="AG2877" s="0" t="s">
        <v>7525</v>
      </c>
      <c r="AH2877" s="0" t="s">
        <v>22</v>
      </c>
      <c r="AI2877" s="0" t="s">
        <v>22</v>
      </c>
      <c r="AJ2877" s="0" t="s">
        <v>22</v>
      </c>
      <c r="AK2877" s="0" t="s">
        <v>22</v>
      </c>
    </row>
    <row customHeight="1" ht="11.25">
      <c r="A2878" s="0" t="s">
        <v>22</v>
      </c>
      <c r="B2878" s="0" t="s">
        <v>48</v>
      </c>
      <c r="C2878" s="0" t="s">
        <v>50</v>
      </c>
      <c r="D2878" s="0" t="s">
        <v>22</v>
      </c>
      <c r="E2878" s="0" t="s">
        <v>8477</v>
      </c>
      <c r="F2878" s="0" t="s">
        <v>1269</v>
      </c>
      <c r="G2878" s="0" t="s">
        <v>1338</v>
      </c>
      <c r="H2878" s="0" t="s">
        <v>1338</v>
      </c>
      <c r="I2878" s="0" t="s">
        <v>1339</v>
      </c>
      <c r="J2878" s="0" t="s">
        <v>1340</v>
      </c>
      <c r="K2878" s="0" t="s">
        <v>1341</v>
      </c>
      <c r="L2878" s="0" t="s">
        <v>1340</v>
      </c>
      <c r="M2878" s="0" t="s">
        <v>1261</v>
      </c>
      <c r="N2878" s="0" t="s">
        <v>98</v>
      </c>
      <c r="O2878" s="0" t="s">
        <v>1338</v>
      </c>
      <c r="P2878" s="0" t="s">
        <v>1338</v>
      </c>
      <c r="Q2878" s="0" t="s">
        <v>1339</v>
      </c>
      <c r="R2878" s="0" t="s">
        <v>1340</v>
      </c>
      <c r="S2878" s="0" t="s">
        <v>1341</v>
      </c>
      <c r="T2878" s="0" t="s">
        <v>3604</v>
      </c>
      <c r="U2878" s="0" t="s">
        <v>3605</v>
      </c>
      <c r="V2878" s="0" t="s">
        <v>8478</v>
      </c>
      <c r="W2878" s="0" t="s">
        <v>3607</v>
      </c>
      <c r="X2878" s="0" t="s">
        <v>3608</v>
      </c>
      <c r="Y2878" s="0" t="s">
        <v>3605</v>
      </c>
      <c r="Z2878" s="0" t="s">
        <v>8479</v>
      </c>
      <c r="AA2878" s="0" t="s">
        <v>8415</v>
      </c>
      <c r="AB2878" s="0" t="s">
        <v>8480</v>
      </c>
      <c r="AC2878" s="0" t="s">
        <v>61</v>
      </c>
      <c r="AD2878" s="0" t="s">
        <v>19</v>
      </c>
      <c r="AE2878" s="0" t="s">
        <v>61</v>
      </c>
      <c r="AF2878" s="0" t="s">
        <v>7436</v>
      </c>
      <c r="AG2878" s="0" t="s">
        <v>6064</v>
      </c>
      <c r="AH2878" s="0" t="s">
        <v>22</v>
      </c>
      <c r="AI2878" s="0" t="s">
        <v>22</v>
      </c>
      <c r="AJ2878" s="0" t="s">
        <v>22</v>
      </c>
      <c r="AK2878" s="0" t="s">
        <v>22</v>
      </c>
    </row>
    <row customHeight="1" ht="11.25">
      <c r="A2879" s="0" t="s">
        <v>22</v>
      </c>
      <c r="B2879" s="0" t="s">
        <v>48</v>
      </c>
      <c r="C2879" s="0" t="s">
        <v>50</v>
      </c>
      <c r="D2879" s="0" t="s">
        <v>22</v>
      </c>
      <c r="E2879" s="0" t="s">
        <v>8477</v>
      </c>
      <c r="F2879" s="0" t="s">
        <v>1269</v>
      </c>
      <c r="G2879" s="0" t="s">
        <v>145</v>
      </c>
      <c r="H2879" s="0" t="s">
        <v>145</v>
      </c>
      <c r="I2879" s="0" t="s">
        <v>146</v>
      </c>
      <c r="J2879" s="0" t="s">
        <v>1340</v>
      </c>
      <c r="K2879" s="0" t="s">
        <v>7397</v>
      </c>
      <c r="L2879" s="0" t="s">
        <v>1340</v>
      </c>
      <c r="M2879" s="0" t="s">
        <v>1261</v>
      </c>
      <c r="N2879" s="0" t="s">
        <v>98</v>
      </c>
      <c r="O2879" s="0" t="s">
        <v>145</v>
      </c>
      <c r="P2879" s="0" t="s">
        <v>145</v>
      </c>
      <c r="Q2879" s="0" t="s">
        <v>146</v>
      </c>
      <c r="R2879" s="0" t="s">
        <v>1340</v>
      </c>
      <c r="S2879" s="0" t="s">
        <v>7397</v>
      </c>
      <c r="T2879" s="0" t="s">
        <v>3604</v>
      </c>
      <c r="U2879" s="0" t="s">
        <v>3605</v>
      </c>
      <c r="V2879" s="0" t="s">
        <v>8478</v>
      </c>
      <c r="W2879" s="0" t="s">
        <v>3607</v>
      </c>
      <c r="X2879" s="0" t="s">
        <v>3608</v>
      </c>
      <c r="Y2879" s="0" t="s">
        <v>3605</v>
      </c>
      <c r="Z2879" s="0" t="s">
        <v>8479</v>
      </c>
      <c r="AA2879" s="0" t="s">
        <v>8415</v>
      </c>
      <c r="AB2879" s="0" t="s">
        <v>8480</v>
      </c>
      <c r="AC2879" s="0" t="s">
        <v>61</v>
      </c>
      <c r="AD2879" s="0" t="s">
        <v>19</v>
      </c>
      <c r="AE2879" s="0" t="s">
        <v>61</v>
      </c>
      <c r="AF2879" s="0" t="s">
        <v>7436</v>
      </c>
      <c r="AG2879" s="0" t="s">
        <v>6064</v>
      </c>
      <c r="AH2879" s="0" t="s">
        <v>22</v>
      </c>
      <c r="AI2879" s="0" t="s">
        <v>22</v>
      </c>
      <c r="AJ2879" s="0" t="s">
        <v>22</v>
      </c>
      <c r="AK2879" s="0" t="s">
        <v>22</v>
      </c>
    </row>
    <row customHeight="1" ht="11.25">
      <c r="A2880" s="0" t="s">
        <v>22</v>
      </c>
      <c r="B2880" s="0" t="s">
        <v>48</v>
      </c>
      <c r="C2880" s="0" t="s">
        <v>50</v>
      </c>
      <c r="D2880" s="0" t="s">
        <v>22</v>
      </c>
      <c r="E2880" s="0" t="s">
        <v>8481</v>
      </c>
      <c r="F2880" s="0" t="s">
        <v>1269</v>
      </c>
      <c r="G2880" s="0" t="s">
        <v>1338</v>
      </c>
      <c r="H2880" s="0" t="s">
        <v>1338</v>
      </c>
      <c r="I2880" s="0" t="s">
        <v>1339</v>
      </c>
      <c r="J2880" s="0" t="s">
        <v>1340</v>
      </c>
      <c r="K2880" s="0" t="s">
        <v>1341</v>
      </c>
      <c r="L2880" s="0" t="s">
        <v>1340</v>
      </c>
      <c r="M2880" s="0" t="s">
        <v>1261</v>
      </c>
      <c r="N2880" s="0" t="s">
        <v>98</v>
      </c>
      <c r="O2880" s="0" t="s">
        <v>1338</v>
      </c>
      <c r="P2880" s="0" t="s">
        <v>1338</v>
      </c>
      <c r="Q2880" s="0" t="s">
        <v>1339</v>
      </c>
      <c r="R2880" s="0" t="s">
        <v>1340</v>
      </c>
      <c r="S2880" s="0" t="s">
        <v>1341</v>
      </c>
      <c r="T2880" s="0" t="s">
        <v>3604</v>
      </c>
      <c r="U2880" s="0" t="s">
        <v>3605</v>
      </c>
      <c r="V2880" s="0" t="s">
        <v>8482</v>
      </c>
      <c r="W2880" s="0" t="s">
        <v>3607</v>
      </c>
      <c r="X2880" s="0" t="s">
        <v>3608</v>
      </c>
      <c r="Y2880" s="0" t="s">
        <v>3605</v>
      </c>
      <c r="Z2880" s="0" t="s">
        <v>8483</v>
      </c>
      <c r="AA2880" s="0" t="s">
        <v>8190</v>
      </c>
      <c r="AB2880" s="0" t="s">
        <v>8484</v>
      </c>
      <c r="AC2880" s="0" t="s">
        <v>61</v>
      </c>
      <c r="AD2880" s="0" t="s">
        <v>19</v>
      </c>
      <c r="AE2880" s="0" t="s">
        <v>61</v>
      </c>
      <c r="AF2880" s="0" t="s">
        <v>6063</v>
      </c>
      <c r="AG2880" s="0" t="s">
        <v>5176</v>
      </c>
      <c r="AH2880" s="0" t="s">
        <v>22</v>
      </c>
      <c r="AI2880" s="0" t="s">
        <v>22</v>
      </c>
      <c r="AJ2880" s="0" t="s">
        <v>22</v>
      </c>
      <c r="AK2880" s="0" t="s">
        <v>22</v>
      </c>
    </row>
    <row customHeight="1" ht="11.25">
      <c r="A2881" s="0" t="s">
        <v>22</v>
      </c>
      <c r="B2881" s="0" t="s">
        <v>48</v>
      </c>
      <c r="C2881" s="0" t="s">
        <v>50</v>
      </c>
      <c r="D2881" s="0" t="s">
        <v>22</v>
      </c>
      <c r="E2881" s="0" t="s">
        <v>8481</v>
      </c>
      <c r="F2881" s="0" t="s">
        <v>1269</v>
      </c>
      <c r="G2881" s="0" t="s">
        <v>145</v>
      </c>
      <c r="H2881" s="0" t="s">
        <v>145</v>
      </c>
      <c r="I2881" s="0" t="s">
        <v>146</v>
      </c>
      <c r="J2881" s="0" t="s">
        <v>1340</v>
      </c>
      <c r="K2881" s="0" t="s">
        <v>7397</v>
      </c>
      <c r="L2881" s="0" t="s">
        <v>1340</v>
      </c>
      <c r="M2881" s="0" t="s">
        <v>1261</v>
      </c>
      <c r="N2881" s="0" t="s">
        <v>98</v>
      </c>
      <c r="O2881" s="0" t="s">
        <v>145</v>
      </c>
      <c r="P2881" s="0" t="s">
        <v>145</v>
      </c>
      <c r="Q2881" s="0" t="s">
        <v>146</v>
      </c>
      <c r="R2881" s="0" t="s">
        <v>1340</v>
      </c>
      <c r="S2881" s="0" t="s">
        <v>7397</v>
      </c>
      <c r="T2881" s="0" t="s">
        <v>3604</v>
      </c>
      <c r="U2881" s="0" t="s">
        <v>3605</v>
      </c>
      <c r="V2881" s="0" t="s">
        <v>8482</v>
      </c>
      <c r="W2881" s="0" t="s">
        <v>3607</v>
      </c>
      <c r="X2881" s="0" t="s">
        <v>3608</v>
      </c>
      <c r="Y2881" s="0" t="s">
        <v>3605</v>
      </c>
      <c r="Z2881" s="0" t="s">
        <v>8483</v>
      </c>
      <c r="AA2881" s="0" t="s">
        <v>8190</v>
      </c>
      <c r="AB2881" s="0" t="s">
        <v>8484</v>
      </c>
      <c r="AC2881" s="0" t="s">
        <v>61</v>
      </c>
      <c r="AD2881" s="0" t="s">
        <v>19</v>
      </c>
      <c r="AE2881" s="0" t="s">
        <v>61</v>
      </c>
      <c r="AF2881" s="0" t="s">
        <v>6063</v>
      </c>
      <c r="AG2881" s="0" t="s">
        <v>5176</v>
      </c>
      <c r="AH2881" s="0" t="s">
        <v>22</v>
      </c>
      <c r="AI2881" s="0" t="s">
        <v>22</v>
      </c>
      <c r="AJ2881" s="0" t="s">
        <v>22</v>
      </c>
      <c r="AK2881" s="0" t="s">
        <v>22</v>
      </c>
    </row>
    <row customHeight="1" ht="11.25">
      <c r="A2882" s="0" t="s">
        <v>22</v>
      </c>
      <c r="B2882" s="0" t="s">
        <v>48</v>
      </c>
      <c r="C2882" s="0" t="s">
        <v>50</v>
      </c>
      <c r="D2882" s="0" t="s">
        <v>22</v>
      </c>
      <c r="E2882" s="0" t="s">
        <v>8485</v>
      </c>
      <c r="F2882" s="0" t="s">
        <v>1269</v>
      </c>
      <c r="G2882" s="0" t="s">
        <v>1338</v>
      </c>
      <c r="H2882" s="0" t="s">
        <v>1338</v>
      </c>
      <c r="I2882" s="0" t="s">
        <v>1339</v>
      </c>
      <c r="J2882" s="0" t="s">
        <v>1340</v>
      </c>
      <c r="K2882" s="0" t="s">
        <v>1341</v>
      </c>
      <c r="L2882" s="0" t="s">
        <v>1340</v>
      </c>
      <c r="M2882" s="0" t="s">
        <v>1261</v>
      </c>
      <c r="N2882" s="0" t="s">
        <v>98</v>
      </c>
      <c r="O2882" s="0" t="s">
        <v>1338</v>
      </c>
      <c r="P2882" s="0" t="s">
        <v>1338</v>
      </c>
      <c r="Q2882" s="0" t="s">
        <v>1339</v>
      </c>
      <c r="R2882" s="0" t="s">
        <v>1340</v>
      </c>
      <c r="S2882" s="0" t="s">
        <v>1341</v>
      </c>
      <c r="T2882" s="0" t="s">
        <v>3604</v>
      </c>
      <c r="U2882" s="0" t="s">
        <v>3605</v>
      </c>
      <c r="V2882" s="0" t="s">
        <v>8486</v>
      </c>
      <c r="W2882" s="0" t="s">
        <v>3607</v>
      </c>
      <c r="X2882" s="0" t="s">
        <v>3608</v>
      </c>
      <c r="Y2882" s="0" t="s">
        <v>3605</v>
      </c>
      <c r="Z2882" s="0" t="s">
        <v>8487</v>
      </c>
      <c r="AA2882" s="0" t="s">
        <v>8190</v>
      </c>
      <c r="AB2882" s="0" t="s">
        <v>8488</v>
      </c>
      <c r="AC2882" s="0" t="s">
        <v>61</v>
      </c>
      <c r="AD2882" s="0" t="s">
        <v>19</v>
      </c>
      <c r="AE2882" s="0" t="s">
        <v>61</v>
      </c>
      <c r="AF2882" s="0" t="s">
        <v>7436</v>
      </c>
      <c r="AG2882" s="0" t="s">
        <v>5320</v>
      </c>
      <c r="AH2882" s="0" t="s">
        <v>22</v>
      </c>
      <c r="AI2882" s="0" t="s">
        <v>22</v>
      </c>
      <c r="AJ2882" s="0" t="s">
        <v>22</v>
      </c>
      <c r="AK2882" s="0" t="s">
        <v>22</v>
      </c>
    </row>
    <row customHeight="1" ht="11.25">
      <c r="A2883" s="0" t="s">
        <v>22</v>
      </c>
      <c r="B2883" s="0" t="s">
        <v>48</v>
      </c>
      <c r="C2883" s="0" t="s">
        <v>50</v>
      </c>
      <c r="D2883" s="0" t="s">
        <v>22</v>
      </c>
      <c r="E2883" s="0" t="s">
        <v>8485</v>
      </c>
      <c r="F2883" s="0" t="s">
        <v>1269</v>
      </c>
      <c r="G2883" s="0" t="s">
        <v>145</v>
      </c>
      <c r="H2883" s="0" t="s">
        <v>145</v>
      </c>
      <c r="I2883" s="0" t="s">
        <v>146</v>
      </c>
      <c r="J2883" s="0" t="s">
        <v>1340</v>
      </c>
      <c r="K2883" s="0" t="s">
        <v>7397</v>
      </c>
      <c r="L2883" s="0" t="s">
        <v>1340</v>
      </c>
      <c r="M2883" s="0" t="s">
        <v>1261</v>
      </c>
      <c r="N2883" s="0" t="s">
        <v>98</v>
      </c>
      <c r="O2883" s="0" t="s">
        <v>145</v>
      </c>
      <c r="P2883" s="0" t="s">
        <v>145</v>
      </c>
      <c r="Q2883" s="0" t="s">
        <v>146</v>
      </c>
      <c r="R2883" s="0" t="s">
        <v>1340</v>
      </c>
      <c r="S2883" s="0" t="s">
        <v>7397</v>
      </c>
      <c r="T2883" s="0" t="s">
        <v>3604</v>
      </c>
      <c r="U2883" s="0" t="s">
        <v>3605</v>
      </c>
      <c r="V2883" s="0" t="s">
        <v>8486</v>
      </c>
      <c r="W2883" s="0" t="s">
        <v>3607</v>
      </c>
      <c r="X2883" s="0" t="s">
        <v>3608</v>
      </c>
      <c r="Y2883" s="0" t="s">
        <v>3605</v>
      </c>
      <c r="Z2883" s="0" t="s">
        <v>8487</v>
      </c>
      <c r="AA2883" s="0" t="s">
        <v>8190</v>
      </c>
      <c r="AB2883" s="0" t="s">
        <v>8488</v>
      </c>
      <c r="AC2883" s="0" t="s">
        <v>61</v>
      </c>
      <c r="AD2883" s="0" t="s">
        <v>19</v>
      </c>
      <c r="AE2883" s="0" t="s">
        <v>61</v>
      </c>
      <c r="AF2883" s="0" t="s">
        <v>7436</v>
      </c>
      <c r="AG2883" s="0" t="s">
        <v>5320</v>
      </c>
      <c r="AH2883" s="0" t="s">
        <v>22</v>
      </c>
      <c r="AI2883" s="0" t="s">
        <v>22</v>
      </c>
      <c r="AJ2883" s="0" t="s">
        <v>22</v>
      </c>
      <c r="AK2883" s="0" t="s">
        <v>22</v>
      </c>
    </row>
    <row customHeight="1" ht="11.25">
      <c r="A2884" s="0" t="s">
        <v>22</v>
      </c>
      <c r="B2884" s="0" t="s">
        <v>48</v>
      </c>
      <c r="C2884" s="0" t="s">
        <v>50</v>
      </c>
      <c r="D2884" s="0" t="s">
        <v>22</v>
      </c>
      <c r="E2884" s="0" t="s">
        <v>8489</v>
      </c>
      <c r="F2884" s="0" t="s">
        <v>1269</v>
      </c>
      <c r="G2884" s="0" t="s">
        <v>1338</v>
      </c>
      <c r="H2884" s="0" t="s">
        <v>1338</v>
      </c>
      <c r="I2884" s="0" t="s">
        <v>1339</v>
      </c>
      <c r="J2884" s="0" t="s">
        <v>1340</v>
      </c>
      <c r="K2884" s="0" t="s">
        <v>1341</v>
      </c>
      <c r="L2884" s="0" t="s">
        <v>1340</v>
      </c>
      <c r="M2884" s="0" t="s">
        <v>1261</v>
      </c>
      <c r="N2884" s="0" t="s">
        <v>98</v>
      </c>
      <c r="O2884" s="0" t="s">
        <v>1338</v>
      </c>
      <c r="P2884" s="0" t="s">
        <v>1338</v>
      </c>
      <c r="Q2884" s="0" t="s">
        <v>1339</v>
      </c>
      <c r="R2884" s="0" t="s">
        <v>1340</v>
      </c>
      <c r="S2884" s="0" t="s">
        <v>1341</v>
      </c>
      <c r="T2884" s="0" t="s">
        <v>3604</v>
      </c>
      <c r="U2884" s="0" t="s">
        <v>3605</v>
      </c>
      <c r="V2884" s="0" t="s">
        <v>8490</v>
      </c>
      <c r="W2884" s="0" t="s">
        <v>3607</v>
      </c>
      <c r="X2884" s="0" t="s">
        <v>3608</v>
      </c>
      <c r="Y2884" s="0" t="s">
        <v>3605</v>
      </c>
      <c r="Z2884" s="0" t="s">
        <v>8491</v>
      </c>
      <c r="AA2884" s="0" t="s">
        <v>8439</v>
      </c>
      <c r="AB2884" s="0" t="s">
        <v>8492</v>
      </c>
      <c r="AC2884" s="0" t="s">
        <v>61</v>
      </c>
      <c r="AD2884" s="0" t="s">
        <v>19</v>
      </c>
      <c r="AE2884" s="0" t="s">
        <v>61</v>
      </c>
      <c r="AF2884" s="0" t="s">
        <v>6398</v>
      </c>
      <c r="AG2884" s="0" t="s">
        <v>8429</v>
      </c>
      <c r="AH2884" s="0" t="s">
        <v>22</v>
      </c>
      <c r="AI2884" s="0" t="s">
        <v>22</v>
      </c>
      <c r="AJ2884" s="0" t="s">
        <v>22</v>
      </c>
      <c r="AK2884" s="0" t="s">
        <v>22</v>
      </c>
    </row>
    <row customHeight="1" ht="11.25">
      <c r="A2885" s="0" t="s">
        <v>22</v>
      </c>
      <c r="B2885" s="0" t="s">
        <v>48</v>
      </c>
      <c r="C2885" s="0" t="s">
        <v>50</v>
      </c>
      <c r="D2885" s="0" t="s">
        <v>22</v>
      </c>
      <c r="E2885" s="0" t="s">
        <v>8489</v>
      </c>
      <c r="F2885" s="0" t="s">
        <v>1269</v>
      </c>
      <c r="G2885" s="0" t="s">
        <v>145</v>
      </c>
      <c r="H2885" s="0" t="s">
        <v>145</v>
      </c>
      <c r="I2885" s="0" t="s">
        <v>146</v>
      </c>
      <c r="J2885" s="0" t="s">
        <v>1340</v>
      </c>
      <c r="K2885" s="0" t="s">
        <v>7397</v>
      </c>
      <c r="L2885" s="0" t="s">
        <v>1340</v>
      </c>
      <c r="M2885" s="0" t="s">
        <v>1261</v>
      </c>
      <c r="N2885" s="0" t="s">
        <v>98</v>
      </c>
      <c r="O2885" s="0" t="s">
        <v>145</v>
      </c>
      <c r="P2885" s="0" t="s">
        <v>145</v>
      </c>
      <c r="Q2885" s="0" t="s">
        <v>146</v>
      </c>
      <c r="R2885" s="0" t="s">
        <v>1340</v>
      </c>
      <c r="S2885" s="0" t="s">
        <v>7397</v>
      </c>
      <c r="T2885" s="0" t="s">
        <v>3604</v>
      </c>
      <c r="U2885" s="0" t="s">
        <v>3605</v>
      </c>
      <c r="V2885" s="0" t="s">
        <v>8490</v>
      </c>
      <c r="W2885" s="0" t="s">
        <v>3607</v>
      </c>
      <c r="X2885" s="0" t="s">
        <v>3608</v>
      </c>
      <c r="Y2885" s="0" t="s">
        <v>3605</v>
      </c>
      <c r="Z2885" s="0" t="s">
        <v>8491</v>
      </c>
      <c r="AA2885" s="0" t="s">
        <v>8439</v>
      </c>
      <c r="AB2885" s="0" t="s">
        <v>8492</v>
      </c>
      <c r="AC2885" s="0" t="s">
        <v>61</v>
      </c>
      <c r="AD2885" s="0" t="s">
        <v>19</v>
      </c>
      <c r="AE2885" s="0" t="s">
        <v>61</v>
      </c>
      <c r="AF2885" s="0" t="s">
        <v>6398</v>
      </c>
      <c r="AG2885" s="0" t="s">
        <v>8429</v>
      </c>
      <c r="AH2885" s="0" t="s">
        <v>22</v>
      </c>
      <c r="AI2885" s="0" t="s">
        <v>22</v>
      </c>
      <c r="AJ2885" s="0" t="s">
        <v>22</v>
      </c>
      <c r="AK2885" s="0" t="s">
        <v>22</v>
      </c>
    </row>
    <row customHeight="1" ht="11.25">
      <c r="A2886" s="0" t="s">
        <v>22</v>
      </c>
      <c r="B2886" s="0" t="s">
        <v>48</v>
      </c>
      <c r="C2886" s="0" t="s">
        <v>50</v>
      </c>
      <c r="D2886" s="0" t="s">
        <v>22</v>
      </c>
      <c r="E2886" s="0" t="s">
        <v>8493</v>
      </c>
      <c r="F2886" s="0" t="s">
        <v>1269</v>
      </c>
      <c r="G2886" s="0" t="s">
        <v>1338</v>
      </c>
      <c r="H2886" s="0" t="s">
        <v>1338</v>
      </c>
      <c r="I2886" s="0" t="s">
        <v>1339</v>
      </c>
      <c r="J2886" s="0" t="s">
        <v>1340</v>
      </c>
      <c r="K2886" s="0" t="s">
        <v>1341</v>
      </c>
      <c r="L2886" s="0" t="s">
        <v>1340</v>
      </c>
      <c r="M2886" s="0" t="s">
        <v>1261</v>
      </c>
      <c r="N2886" s="0" t="s">
        <v>98</v>
      </c>
      <c r="O2886" s="0" t="s">
        <v>1338</v>
      </c>
      <c r="P2886" s="0" t="s">
        <v>1338</v>
      </c>
      <c r="Q2886" s="0" t="s">
        <v>1339</v>
      </c>
      <c r="R2886" s="0" t="s">
        <v>1340</v>
      </c>
      <c r="S2886" s="0" t="s">
        <v>1341</v>
      </c>
      <c r="T2886" s="0" t="s">
        <v>3604</v>
      </c>
      <c r="U2886" s="0" t="s">
        <v>3605</v>
      </c>
      <c r="V2886" s="0" t="s">
        <v>8494</v>
      </c>
      <c r="W2886" s="0" t="s">
        <v>3607</v>
      </c>
      <c r="X2886" s="0" t="s">
        <v>3608</v>
      </c>
      <c r="Y2886" s="0" t="s">
        <v>3605</v>
      </c>
      <c r="Z2886" s="0" t="s">
        <v>8495</v>
      </c>
      <c r="AA2886" s="0" t="s">
        <v>3988</v>
      </c>
      <c r="AB2886" s="0" t="s">
        <v>8496</v>
      </c>
      <c r="AC2886" s="0" t="s">
        <v>61</v>
      </c>
      <c r="AD2886" s="0" t="s">
        <v>19</v>
      </c>
      <c r="AE2886" s="0" t="s">
        <v>61</v>
      </c>
      <c r="AF2886" s="0" t="s">
        <v>7436</v>
      </c>
      <c r="AG2886" s="0" t="s">
        <v>7490</v>
      </c>
      <c r="AH2886" s="0" t="s">
        <v>22</v>
      </c>
      <c r="AI2886" s="0" t="s">
        <v>22</v>
      </c>
      <c r="AJ2886" s="0" t="s">
        <v>22</v>
      </c>
      <c r="AK2886" s="0" t="s">
        <v>22</v>
      </c>
    </row>
    <row customHeight="1" ht="11.25">
      <c r="A2887" s="0" t="s">
        <v>22</v>
      </c>
      <c r="B2887" s="0" t="s">
        <v>48</v>
      </c>
      <c r="C2887" s="0" t="s">
        <v>50</v>
      </c>
      <c r="D2887" s="0" t="s">
        <v>22</v>
      </c>
      <c r="E2887" s="0" t="s">
        <v>8493</v>
      </c>
      <c r="F2887" s="0" t="s">
        <v>1269</v>
      </c>
      <c r="G2887" s="0" t="s">
        <v>145</v>
      </c>
      <c r="H2887" s="0" t="s">
        <v>145</v>
      </c>
      <c r="I2887" s="0" t="s">
        <v>146</v>
      </c>
      <c r="J2887" s="0" t="s">
        <v>1340</v>
      </c>
      <c r="K2887" s="0" t="s">
        <v>7397</v>
      </c>
      <c r="L2887" s="0" t="s">
        <v>1340</v>
      </c>
      <c r="M2887" s="0" t="s">
        <v>1261</v>
      </c>
      <c r="N2887" s="0" t="s">
        <v>98</v>
      </c>
      <c r="O2887" s="0" t="s">
        <v>145</v>
      </c>
      <c r="P2887" s="0" t="s">
        <v>145</v>
      </c>
      <c r="Q2887" s="0" t="s">
        <v>146</v>
      </c>
      <c r="R2887" s="0" t="s">
        <v>1340</v>
      </c>
      <c r="S2887" s="0" t="s">
        <v>7397</v>
      </c>
      <c r="T2887" s="0" t="s">
        <v>3604</v>
      </c>
      <c r="U2887" s="0" t="s">
        <v>3605</v>
      </c>
      <c r="V2887" s="0" t="s">
        <v>8494</v>
      </c>
      <c r="W2887" s="0" t="s">
        <v>3607</v>
      </c>
      <c r="X2887" s="0" t="s">
        <v>3608</v>
      </c>
      <c r="Y2887" s="0" t="s">
        <v>3605</v>
      </c>
      <c r="Z2887" s="0" t="s">
        <v>8495</v>
      </c>
      <c r="AA2887" s="0" t="s">
        <v>3988</v>
      </c>
      <c r="AB2887" s="0" t="s">
        <v>8496</v>
      </c>
      <c r="AC2887" s="0" t="s">
        <v>61</v>
      </c>
      <c r="AD2887" s="0" t="s">
        <v>19</v>
      </c>
      <c r="AE2887" s="0" t="s">
        <v>61</v>
      </c>
      <c r="AF2887" s="0" t="s">
        <v>7436</v>
      </c>
      <c r="AG2887" s="0" t="s">
        <v>7490</v>
      </c>
      <c r="AH2887" s="0" t="s">
        <v>22</v>
      </c>
      <c r="AI2887" s="0" t="s">
        <v>22</v>
      </c>
      <c r="AJ2887" s="0" t="s">
        <v>22</v>
      </c>
      <c r="AK2887" s="0" t="s">
        <v>22</v>
      </c>
    </row>
    <row customHeight="1" ht="11.25">
      <c r="A2888" s="0" t="s">
        <v>22</v>
      </c>
      <c r="B2888" s="0" t="s">
        <v>48</v>
      </c>
      <c r="C2888" s="0" t="s">
        <v>50</v>
      </c>
      <c r="D2888" s="0" t="s">
        <v>22</v>
      </c>
      <c r="E2888" s="0" t="s">
        <v>8497</v>
      </c>
      <c r="F2888" s="0" t="s">
        <v>1269</v>
      </c>
      <c r="G2888" s="0" t="s">
        <v>1338</v>
      </c>
      <c r="H2888" s="0" t="s">
        <v>1338</v>
      </c>
      <c r="I2888" s="0" t="s">
        <v>1339</v>
      </c>
      <c r="J2888" s="0" t="s">
        <v>1340</v>
      </c>
      <c r="K2888" s="0" t="s">
        <v>1341</v>
      </c>
      <c r="L2888" s="0" t="s">
        <v>1340</v>
      </c>
      <c r="M2888" s="0" t="s">
        <v>1261</v>
      </c>
      <c r="N2888" s="0" t="s">
        <v>98</v>
      </c>
      <c r="O2888" s="0" t="s">
        <v>1338</v>
      </c>
      <c r="P2888" s="0" t="s">
        <v>1338</v>
      </c>
      <c r="Q2888" s="0" t="s">
        <v>1339</v>
      </c>
      <c r="R2888" s="0" t="s">
        <v>1340</v>
      </c>
      <c r="S2888" s="0" t="s">
        <v>1341</v>
      </c>
      <c r="T2888" s="0" t="s">
        <v>3604</v>
      </c>
      <c r="U2888" s="0" t="s">
        <v>3605</v>
      </c>
      <c r="V2888" s="0" t="s">
        <v>8442</v>
      </c>
      <c r="W2888" s="0" t="s">
        <v>3607</v>
      </c>
      <c r="X2888" s="0" t="s">
        <v>3608</v>
      </c>
      <c r="Y2888" s="0" t="s">
        <v>3605</v>
      </c>
      <c r="Z2888" s="0" t="s">
        <v>8498</v>
      </c>
      <c r="AA2888" s="0" t="s">
        <v>8439</v>
      </c>
      <c r="AB2888" s="0" t="s">
        <v>8499</v>
      </c>
      <c r="AC2888" s="0" t="s">
        <v>61</v>
      </c>
      <c r="AD2888" s="0" t="s">
        <v>19</v>
      </c>
      <c r="AE2888" s="0" t="s">
        <v>61</v>
      </c>
      <c r="AF2888" s="0" t="s">
        <v>7525</v>
      </c>
      <c r="AG2888" s="0" t="s">
        <v>7525</v>
      </c>
      <c r="AH2888" s="0" t="s">
        <v>22</v>
      </c>
      <c r="AI2888" s="0" t="s">
        <v>22</v>
      </c>
      <c r="AJ2888" s="0" t="s">
        <v>22</v>
      </c>
      <c r="AK2888" s="0" t="s">
        <v>22</v>
      </c>
    </row>
    <row customHeight="1" ht="11.25">
      <c r="A2889" s="0" t="s">
        <v>22</v>
      </c>
      <c r="B2889" s="0" t="s">
        <v>48</v>
      </c>
      <c r="C2889" s="0" t="s">
        <v>50</v>
      </c>
      <c r="D2889" s="0" t="s">
        <v>22</v>
      </c>
      <c r="E2889" s="0" t="s">
        <v>8497</v>
      </c>
      <c r="F2889" s="0" t="s">
        <v>1269</v>
      </c>
      <c r="G2889" s="0" t="s">
        <v>145</v>
      </c>
      <c r="H2889" s="0" t="s">
        <v>145</v>
      </c>
      <c r="I2889" s="0" t="s">
        <v>146</v>
      </c>
      <c r="J2889" s="0" t="s">
        <v>1340</v>
      </c>
      <c r="K2889" s="0" t="s">
        <v>7397</v>
      </c>
      <c r="L2889" s="0" t="s">
        <v>1340</v>
      </c>
      <c r="M2889" s="0" t="s">
        <v>1261</v>
      </c>
      <c r="N2889" s="0" t="s">
        <v>98</v>
      </c>
      <c r="O2889" s="0" t="s">
        <v>145</v>
      </c>
      <c r="P2889" s="0" t="s">
        <v>145</v>
      </c>
      <c r="Q2889" s="0" t="s">
        <v>146</v>
      </c>
      <c r="R2889" s="0" t="s">
        <v>1340</v>
      </c>
      <c r="S2889" s="0" t="s">
        <v>7397</v>
      </c>
      <c r="T2889" s="0" t="s">
        <v>3604</v>
      </c>
      <c r="U2889" s="0" t="s">
        <v>3605</v>
      </c>
      <c r="V2889" s="0" t="s">
        <v>8442</v>
      </c>
      <c r="W2889" s="0" t="s">
        <v>3607</v>
      </c>
      <c r="X2889" s="0" t="s">
        <v>3608</v>
      </c>
      <c r="Y2889" s="0" t="s">
        <v>3605</v>
      </c>
      <c r="Z2889" s="0" t="s">
        <v>8498</v>
      </c>
      <c r="AA2889" s="0" t="s">
        <v>8439</v>
      </c>
      <c r="AB2889" s="0" t="s">
        <v>8499</v>
      </c>
      <c r="AC2889" s="0" t="s">
        <v>61</v>
      </c>
      <c r="AD2889" s="0" t="s">
        <v>19</v>
      </c>
      <c r="AE2889" s="0" t="s">
        <v>61</v>
      </c>
      <c r="AF2889" s="0" t="s">
        <v>7525</v>
      </c>
      <c r="AG2889" s="0" t="s">
        <v>7525</v>
      </c>
      <c r="AH2889" s="0" t="s">
        <v>22</v>
      </c>
      <c r="AI2889" s="0" t="s">
        <v>22</v>
      </c>
      <c r="AJ2889" s="0" t="s">
        <v>22</v>
      </c>
      <c r="AK2889" s="0" t="s">
        <v>22</v>
      </c>
    </row>
    <row customHeight="1" ht="11.25">
      <c r="A2890" s="0" t="s">
        <v>22</v>
      </c>
      <c r="B2890" s="0" t="s">
        <v>48</v>
      </c>
      <c r="C2890" s="0" t="s">
        <v>50</v>
      </c>
      <c r="D2890" s="0" t="s">
        <v>22</v>
      </c>
      <c r="E2890" s="0" t="s">
        <v>8500</v>
      </c>
      <c r="F2890" s="0" t="s">
        <v>1269</v>
      </c>
      <c r="G2890" s="0" t="s">
        <v>1338</v>
      </c>
      <c r="H2890" s="0" t="s">
        <v>1338</v>
      </c>
      <c r="I2890" s="0" t="s">
        <v>1339</v>
      </c>
      <c r="J2890" s="0" t="s">
        <v>1340</v>
      </c>
      <c r="K2890" s="0" t="s">
        <v>1341</v>
      </c>
      <c r="L2890" s="0" t="s">
        <v>1340</v>
      </c>
      <c r="M2890" s="0" t="s">
        <v>1261</v>
      </c>
      <c r="N2890" s="0" t="s">
        <v>98</v>
      </c>
      <c r="O2890" s="0" t="s">
        <v>1338</v>
      </c>
      <c r="P2890" s="0" t="s">
        <v>1338</v>
      </c>
      <c r="Q2890" s="0" t="s">
        <v>1339</v>
      </c>
      <c r="R2890" s="0" t="s">
        <v>1340</v>
      </c>
      <c r="S2890" s="0" t="s">
        <v>1341</v>
      </c>
      <c r="T2890" s="0" t="s">
        <v>3604</v>
      </c>
      <c r="U2890" s="0" t="s">
        <v>3605</v>
      </c>
      <c r="V2890" s="0" t="s">
        <v>8501</v>
      </c>
      <c r="W2890" s="0" t="s">
        <v>3607</v>
      </c>
      <c r="X2890" s="0" t="s">
        <v>3608</v>
      </c>
      <c r="Y2890" s="0" t="s">
        <v>3605</v>
      </c>
      <c r="Z2890" s="0" t="s">
        <v>8502</v>
      </c>
      <c r="AA2890" s="0" t="s">
        <v>8415</v>
      </c>
      <c r="AB2890" s="0" t="s">
        <v>8503</v>
      </c>
      <c r="AC2890" s="0" t="s">
        <v>61</v>
      </c>
      <c r="AD2890" s="0" t="s">
        <v>19</v>
      </c>
      <c r="AE2890" s="0" t="s">
        <v>61</v>
      </c>
      <c r="AF2890" s="0" t="s">
        <v>7721</v>
      </c>
      <c r="AG2890" s="0" t="s">
        <v>6064</v>
      </c>
      <c r="AH2890" s="0" t="s">
        <v>22</v>
      </c>
      <c r="AI2890" s="0" t="s">
        <v>22</v>
      </c>
      <c r="AJ2890" s="0" t="s">
        <v>22</v>
      </c>
      <c r="AK2890" s="0" t="s">
        <v>22</v>
      </c>
    </row>
    <row customHeight="1" ht="11.25">
      <c r="A2891" s="0" t="s">
        <v>22</v>
      </c>
      <c r="B2891" s="0" t="s">
        <v>48</v>
      </c>
      <c r="C2891" s="0" t="s">
        <v>50</v>
      </c>
      <c r="D2891" s="0" t="s">
        <v>22</v>
      </c>
      <c r="E2891" s="0" t="s">
        <v>8500</v>
      </c>
      <c r="F2891" s="0" t="s">
        <v>1269</v>
      </c>
      <c r="G2891" s="0" t="s">
        <v>145</v>
      </c>
      <c r="H2891" s="0" t="s">
        <v>145</v>
      </c>
      <c r="I2891" s="0" t="s">
        <v>146</v>
      </c>
      <c r="J2891" s="0" t="s">
        <v>1340</v>
      </c>
      <c r="K2891" s="0" t="s">
        <v>7397</v>
      </c>
      <c r="L2891" s="0" t="s">
        <v>1340</v>
      </c>
      <c r="M2891" s="0" t="s">
        <v>1261</v>
      </c>
      <c r="N2891" s="0" t="s">
        <v>98</v>
      </c>
      <c r="O2891" s="0" t="s">
        <v>145</v>
      </c>
      <c r="P2891" s="0" t="s">
        <v>145</v>
      </c>
      <c r="Q2891" s="0" t="s">
        <v>146</v>
      </c>
      <c r="R2891" s="0" t="s">
        <v>1340</v>
      </c>
      <c r="S2891" s="0" t="s">
        <v>7397</v>
      </c>
      <c r="T2891" s="0" t="s">
        <v>3604</v>
      </c>
      <c r="U2891" s="0" t="s">
        <v>3605</v>
      </c>
      <c r="V2891" s="0" t="s">
        <v>8501</v>
      </c>
      <c r="W2891" s="0" t="s">
        <v>3607</v>
      </c>
      <c r="X2891" s="0" t="s">
        <v>3608</v>
      </c>
      <c r="Y2891" s="0" t="s">
        <v>3605</v>
      </c>
      <c r="Z2891" s="0" t="s">
        <v>8502</v>
      </c>
      <c r="AA2891" s="0" t="s">
        <v>8415</v>
      </c>
      <c r="AB2891" s="0" t="s">
        <v>8503</v>
      </c>
      <c r="AC2891" s="0" t="s">
        <v>61</v>
      </c>
      <c r="AD2891" s="0" t="s">
        <v>19</v>
      </c>
      <c r="AE2891" s="0" t="s">
        <v>61</v>
      </c>
      <c r="AF2891" s="0" t="s">
        <v>7721</v>
      </c>
      <c r="AG2891" s="0" t="s">
        <v>6064</v>
      </c>
      <c r="AH2891" s="0" t="s">
        <v>22</v>
      </c>
      <c r="AI2891" s="0" t="s">
        <v>22</v>
      </c>
      <c r="AJ2891" s="0" t="s">
        <v>22</v>
      </c>
      <c r="AK2891" s="0" t="s">
        <v>22</v>
      </c>
    </row>
    <row customHeight="1" ht="11.25">
      <c r="A2892" s="0" t="s">
        <v>22</v>
      </c>
      <c r="B2892" s="0" t="s">
        <v>48</v>
      </c>
      <c r="C2892" s="0" t="s">
        <v>50</v>
      </c>
      <c r="D2892" s="0" t="s">
        <v>22</v>
      </c>
      <c r="E2892" s="0" t="s">
        <v>8504</v>
      </c>
      <c r="F2892" s="0" t="s">
        <v>1269</v>
      </c>
      <c r="G2892" s="0" t="s">
        <v>1338</v>
      </c>
      <c r="H2892" s="0" t="s">
        <v>1338</v>
      </c>
      <c r="I2892" s="0" t="s">
        <v>1339</v>
      </c>
      <c r="J2892" s="0" t="s">
        <v>1340</v>
      </c>
      <c r="K2892" s="0" t="s">
        <v>1341</v>
      </c>
      <c r="L2892" s="0" t="s">
        <v>1340</v>
      </c>
      <c r="M2892" s="0" t="s">
        <v>1261</v>
      </c>
      <c r="N2892" s="0" t="s">
        <v>98</v>
      </c>
      <c r="O2892" s="0" t="s">
        <v>1338</v>
      </c>
      <c r="P2892" s="0" t="s">
        <v>1338</v>
      </c>
      <c r="Q2892" s="0" t="s">
        <v>1339</v>
      </c>
      <c r="R2892" s="0" t="s">
        <v>1340</v>
      </c>
      <c r="S2892" s="0" t="s">
        <v>1341</v>
      </c>
      <c r="T2892" s="0" t="s">
        <v>3604</v>
      </c>
      <c r="U2892" s="0" t="s">
        <v>3605</v>
      </c>
      <c r="V2892" s="0" t="s">
        <v>8505</v>
      </c>
      <c r="W2892" s="0" t="s">
        <v>3607</v>
      </c>
      <c r="X2892" s="0" t="s">
        <v>3608</v>
      </c>
      <c r="Y2892" s="0" t="s">
        <v>3605</v>
      </c>
      <c r="Z2892" s="0" t="s">
        <v>8506</v>
      </c>
      <c r="AA2892" s="0" t="s">
        <v>8190</v>
      </c>
      <c r="AB2892" s="0" t="s">
        <v>8507</v>
      </c>
      <c r="AC2892" s="0" t="s">
        <v>61</v>
      </c>
      <c r="AD2892" s="0" t="s">
        <v>19</v>
      </c>
      <c r="AE2892" s="0" t="s">
        <v>61</v>
      </c>
      <c r="AF2892" s="0" t="s">
        <v>6664</v>
      </c>
      <c r="AG2892" s="0" t="s">
        <v>5481</v>
      </c>
      <c r="AH2892" s="0" t="s">
        <v>22</v>
      </c>
      <c r="AI2892" s="0" t="s">
        <v>22</v>
      </c>
      <c r="AJ2892" s="0" t="s">
        <v>22</v>
      </c>
      <c r="AK2892" s="0" t="s">
        <v>22</v>
      </c>
    </row>
    <row customHeight="1" ht="11.25">
      <c r="A2893" s="0" t="s">
        <v>22</v>
      </c>
      <c r="B2893" s="0" t="s">
        <v>48</v>
      </c>
      <c r="C2893" s="0" t="s">
        <v>50</v>
      </c>
      <c r="D2893" s="0" t="s">
        <v>22</v>
      </c>
      <c r="E2893" s="0" t="s">
        <v>8504</v>
      </c>
      <c r="F2893" s="0" t="s">
        <v>1269</v>
      </c>
      <c r="G2893" s="0" t="s">
        <v>145</v>
      </c>
      <c r="H2893" s="0" t="s">
        <v>145</v>
      </c>
      <c r="I2893" s="0" t="s">
        <v>146</v>
      </c>
      <c r="J2893" s="0" t="s">
        <v>1340</v>
      </c>
      <c r="K2893" s="0" t="s">
        <v>7397</v>
      </c>
      <c r="L2893" s="0" t="s">
        <v>1340</v>
      </c>
      <c r="M2893" s="0" t="s">
        <v>1261</v>
      </c>
      <c r="N2893" s="0" t="s">
        <v>98</v>
      </c>
      <c r="O2893" s="0" t="s">
        <v>145</v>
      </c>
      <c r="P2893" s="0" t="s">
        <v>145</v>
      </c>
      <c r="Q2893" s="0" t="s">
        <v>146</v>
      </c>
      <c r="R2893" s="0" t="s">
        <v>1340</v>
      </c>
      <c r="S2893" s="0" t="s">
        <v>7397</v>
      </c>
      <c r="T2893" s="0" t="s">
        <v>3604</v>
      </c>
      <c r="U2893" s="0" t="s">
        <v>3605</v>
      </c>
      <c r="V2893" s="0" t="s">
        <v>8505</v>
      </c>
      <c r="W2893" s="0" t="s">
        <v>3607</v>
      </c>
      <c r="X2893" s="0" t="s">
        <v>3608</v>
      </c>
      <c r="Y2893" s="0" t="s">
        <v>3605</v>
      </c>
      <c r="Z2893" s="0" t="s">
        <v>8506</v>
      </c>
      <c r="AA2893" s="0" t="s">
        <v>8190</v>
      </c>
      <c r="AB2893" s="0" t="s">
        <v>8507</v>
      </c>
      <c r="AC2893" s="0" t="s">
        <v>61</v>
      </c>
      <c r="AD2893" s="0" t="s">
        <v>19</v>
      </c>
      <c r="AE2893" s="0" t="s">
        <v>61</v>
      </c>
      <c r="AF2893" s="0" t="s">
        <v>6664</v>
      </c>
      <c r="AG2893" s="0" t="s">
        <v>5481</v>
      </c>
      <c r="AH2893" s="0" t="s">
        <v>22</v>
      </c>
      <c r="AI2893" s="0" t="s">
        <v>22</v>
      </c>
      <c r="AJ2893" s="0" t="s">
        <v>22</v>
      </c>
      <c r="AK2893" s="0" t="s">
        <v>22</v>
      </c>
    </row>
    <row customHeight="1" ht="11.25">
      <c r="A2894" s="0" t="s">
        <v>22</v>
      </c>
      <c r="B2894" s="0" t="s">
        <v>48</v>
      </c>
      <c r="C2894" s="0" t="s">
        <v>50</v>
      </c>
      <c r="D2894" s="0" t="s">
        <v>22</v>
      </c>
      <c r="E2894" s="0" t="s">
        <v>8508</v>
      </c>
      <c r="F2894" s="0" t="s">
        <v>1269</v>
      </c>
      <c r="G2894" s="0" t="s">
        <v>1338</v>
      </c>
      <c r="H2894" s="0" t="s">
        <v>1338</v>
      </c>
      <c r="I2894" s="0" t="s">
        <v>1339</v>
      </c>
      <c r="J2894" s="0" t="s">
        <v>1340</v>
      </c>
      <c r="K2894" s="0" t="s">
        <v>1341</v>
      </c>
      <c r="L2894" s="0" t="s">
        <v>1340</v>
      </c>
      <c r="M2894" s="0" t="s">
        <v>1261</v>
      </c>
      <c r="N2894" s="0" t="s">
        <v>98</v>
      </c>
      <c r="O2894" s="0" t="s">
        <v>1338</v>
      </c>
      <c r="P2894" s="0" t="s">
        <v>1338</v>
      </c>
      <c r="Q2894" s="0" t="s">
        <v>1339</v>
      </c>
      <c r="R2894" s="0" t="s">
        <v>1340</v>
      </c>
      <c r="S2894" s="0" t="s">
        <v>1341</v>
      </c>
      <c r="T2894" s="0" t="s">
        <v>3604</v>
      </c>
      <c r="U2894" s="0" t="s">
        <v>3605</v>
      </c>
      <c r="V2894" s="0" t="s">
        <v>8509</v>
      </c>
      <c r="W2894" s="0" t="s">
        <v>3607</v>
      </c>
      <c r="X2894" s="0" t="s">
        <v>3608</v>
      </c>
      <c r="Y2894" s="0" t="s">
        <v>3605</v>
      </c>
      <c r="Z2894" s="0" t="s">
        <v>8510</v>
      </c>
      <c r="AA2894" s="0" t="s">
        <v>8190</v>
      </c>
      <c r="AB2894" s="0" t="s">
        <v>8511</v>
      </c>
      <c r="AC2894" s="0" t="s">
        <v>61</v>
      </c>
      <c r="AD2894" s="0" t="s">
        <v>19</v>
      </c>
      <c r="AE2894" s="0" t="s">
        <v>61</v>
      </c>
      <c r="AF2894" s="0" t="s">
        <v>151</v>
      </c>
      <c r="AG2894" s="0" t="s">
        <v>151</v>
      </c>
      <c r="AH2894" s="0" t="s">
        <v>22</v>
      </c>
      <c r="AI2894" s="0" t="s">
        <v>22</v>
      </c>
      <c r="AJ2894" s="0" t="s">
        <v>22</v>
      </c>
      <c r="AK2894" s="0" t="s">
        <v>22</v>
      </c>
    </row>
    <row customHeight="1" ht="11.25">
      <c r="A2895" s="0" t="s">
        <v>22</v>
      </c>
      <c r="B2895" s="0" t="s">
        <v>48</v>
      </c>
      <c r="C2895" s="0" t="s">
        <v>50</v>
      </c>
      <c r="D2895" s="0" t="s">
        <v>22</v>
      </c>
      <c r="E2895" s="0" t="s">
        <v>8508</v>
      </c>
      <c r="F2895" s="0" t="s">
        <v>1269</v>
      </c>
      <c r="G2895" s="0" t="s">
        <v>145</v>
      </c>
      <c r="H2895" s="0" t="s">
        <v>145</v>
      </c>
      <c r="I2895" s="0" t="s">
        <v>146</v>
      </c>
      <c r="J2895" s="0" t="s">
        <v>1340</v>
      </c>
      <c r="K2895" s="0" t="s">
        <v>7397</v>
      </c>
      <c r="L2895" s="0" t="s">
        <v>1340</v>
      </c>
      <c r="M2895" s="0" t="s">
        <v>1261</v>
      </c>
      <c r="N2895" s="0" t="s">
        <v>98</v>
      </c>
      <c r="O2895" s="0" t="s">
        <v>145</v>
      </c>
      <c r="P2895" s="0" t="s">
        <v>145</v>
      </c>
      <c r="Q2895" s="0" t="s">
        <v>146</v>
      </c>
      <c r="R2895" s="0" t="s">
        <v>1340</v>
      </c>
      <c r="S2895" s="0" t="s">
        <v>7397</v>
      </c>
      <c r="T2895" s="0" t="s">
        <v>3604</v>
      </c>
      <c r="U2895" s="0" t="s">
        <v>3605</v>
      </c>
      <c r="V2895" s="0" t="s">
        <v>8509</v>
      </c>
      <c r="W2895" s="0" t="s">
        <v>3607</v>
      </c>
      <c r="X2895" s="0" t="s">
        <v>3608</v>
      </c>
      <c r="Y2895" s="0" t="s">
        <v>3605</v>
      </c>
      <c r="Z2895" s="0" t="s">
        <v>8510</v>
      </c>
      <c r="AA2895" s="0" t="s">
        <v>8190</v>
      </c>
      <c r="AB2895" s="0" t="s">
        <v>8511</v>
      </c>
      <c r="AC2895" s="0" t="s">
        <v>61</v>
      </c>
      <c r="AD2895" s="0" t="s">
        <v>19</v>
      </c>
      <c r="AE2895" s="0" t="s">
        <v>61</v>
      </c>
      <c r="AF2895" s="0" t="s">
        <v>151</v>
      </c>
      <c r="AG2895" s="0" t="s">
        <v>151</v>
      </c>
      <c r="AH2895" s="0" t="s">
        <v>22</v>
      </c>
      <c r="AI2895" s="0" t="s">
        <v>22</v>
      </c>
      <c r="AJ2895" s="0" t="s">
        <v>22</v>
      </c>
      <c r="AK2895" s="0" t="s">
        <v>22</v>
      </c>
    </row>
    <row customHeight="1" ht="11.25">
      <c r="A2896" s="0" t="s">
        <v>22</v>
      </c>
      <c r="B2896" s="0" t="s">
        <v>48</v>
      </c>
      <c r="C2896" s="0" t="s">
        <v>50</v>
      </c>
      <c r="D2896" s="0" t="s">
        <v>22</v>
      </c>
      <c r="E2896" s="0" t="s">
        <v>8512</v>
      </c>
      <c r="F2896" s="0" t="s">
        <v>1269</v>
      </c>
      <c r="G2896" s="0" t="s">
        <v>1338</v>
      </c>
      <c r="H2896" s="0" t="s">
        <v>1338</v>
      </c>
      <c r="I2896" s="0" t="s">
        <v>1339</v>
      </c>
      <c r="J2896" s="0" t="s">
        <v>1340</v>
      </c>
      <c r="K2896" s="0" t="s">
        <v>1341</v>
      </c>
      <c r="L2896" s="0" t="s">
        <v>1340</v>
      </c>
      <c r="M2896" s="0" t="s">
        <v>1261</v>
      </c>
      <c r="N2896" s="0" t="s">
        <v>98</v>
      </c>
      <c r="O2896" s="0" t="s">
        <v>1338</v>
      </c>
      <c r="P2896" s="0" t="s">
        <v>1338</v>
      </c>
      <c r="Q2896" s="0" t="s">
        <v>1339</v>
      </c>
      <c r="R2896" s="0" t="s">
        <v>1340</v>
      </c>
      <c r="S2896" s="0" t="s">
        <v>1341</v>
      </c>
      <c r="T2896" s="0" t="s">
        <v>3604</v>
      </c>
      <c r="U2896" s="0" t="s">
        <v>3605</v>
      </c>
      <c r="V2896" s="0" t="s">
        <v>8513</v>
      </c>
      <c r="W2896" s="0" t="s">
        <v>3607</v>
      </c>
      <c r="X2896" s="0" t="s">
        <v>3608</v>
      </c>
      <c r="Y2896" s="0" t="s">
        <v>3605</v>
      </c>
      <c r="Z2896" s="0" t="s">
        <v>8514</v>
      </c>
      <c r="AA2896" s="0" t="s">
        <v>8439</v>
      </c>
      <c r="AB2896" s="0" t="s">
        <v>8515</v>
      </c>
      <c r="AC2896" s="0" t="s">
        <v>61</v>
      </c>
      <c r="AD2896" s="0" t="s">
        <v>19</v>
      </c>
      <c r="AE2896" s="0" t="s">
        <v>61</v>
      </c>
      <c r="AF2896" s="0" t="s">
        <v>2243</v>
      </c>
      <c r="AG2896" s="0" t="s">
        <v>2243</v>
      </c>
      <c r="AH2896" s="0" t="s">
        <v>22</v>
      </c>
      <c r="AI2896" s="0" t="s">
        <v>22</v>
      </c>
      <c r="AJ2896" s="0" t="s">
        <v>22</v>
      </c>
      <c r="AK2896" s="0" t="s">
        <v>22</v>
      </c>
    </row>
    <row customHeight="1" ht="11.25">
      <c r="A2897" s="0" t="s">
        <v>22</v>
      </c>
      <c r="B2897" s="0" t="s">
        <v>48</v>
      </c>
      <c r="C2897" s="0" t="s">
        <v>50</v>
      </c>
      <c r="D2897" s="0" t="s">
        <v>22</v>
      </c>
      <c r="E2897" s="0" t="s">
        <v>8512</v>
      </c>
      <c r="F2897" s="0" t="s">
        <v>1269</v>
      </c>
      <c r="G2897" s="0" t="s">
        <v>145</v>
      </c>
      <c r="H2897" s="0" t="s">
        <v>145</v>
      </c>
      <c r="I2897" s="0" t="s">
        <v>146</v>
      </c>
      <c r="J2897" s="0" t="s">
        <v>1340</v>
      </c>
      <c r="K2897" s="0" t="s">
        <v>7397</v>
      </c>
      <c r="L2897" s="0" t="s">
        <v>1340</v>
      </c>
      <c r="M2897" s="0" t="s">
        <v>1261</v>
      </c>
      <c r="N2897" s="0" t="s">
        <v>98</v>
      </c>
      <c r="O2897" s="0" t="s">
        <v>145</v>
      </c>
      <c r="P2897" s="0" t="s">
        <v>145</v>
      </c>
      <c r="Q2897" s="0" t="s">
        <v>146</v>
      </c>
      <c r="R2897" s="0" t="s">
        <v>1340</v>
      </c>
      <c r="S2897" s="0" t="s">
        <v>7397</v>
      </c>
      <c r="T2897" s="0" t="s">
        <v>3604</v>
      </c>
      <c r="U2897" s="0" t="s">
        <v>3605</v>
      </c>
      <c r="V2897" s="0" t="s">
        <v>8513</v>
      </c>
      <c r="W2897" s="0" t="s">
        <v>3607</v>
      </c>
      <c r="X2897" s="0" t="s">
        <v>3608</v>
      </c>
      <c r="Y2897" s="0" t="s">
        <v>3605</v>
      </c>
      <c r="Z2897" s="0" t="s">
        <v>8514</v>
      </c>
      <c r="AA2897" s="0" t="s">
        <v>8439</v>
      </c>
      <c r="AB2897" s="0" t="s">
        <v>8515</v>
      </c>
      <c r="AC2897" s="0" t="s">
        <v>61</v>
      </c>
      <c r="AD2897" s="0" t="s">
        <v>19</v>
      </c>
      <c r="AE2897" s="0" t="s">
        <v>61</v>
      </c>
      <c r="AF2897" s="0" t="s">
        <v>2243</v>
      </c>
      <c r="AG2897" s="0" t="s">
        <v>2243</v>
      </c>
      <c r="AH2897" s="0" t="s">
        <v>22</v>
      </c>
      <c r="AI2897" s="0" t="s">
        <v>22</v>
      </c>
      <c r="AJ2897" s="0" t="s">
        <v>22</v>
      </c>
      <c r="AK2897" s="0" t="s">
        <v>22</v>
      </c>
    </row>
    <row customHeight="1" ht="11.25">
      <c r="A2898" s="0" t="s">
        <v>22</v>
      </c>
      <c r="B2898" s="0" t="s">
        <v>48</v>
      </c>
      <c r="C2898" s="0" t="s">
        <v>50</v>
      </c>
      <c r="D2898" s="0" t="s">
        <v>22</v>
      </c>
      <c r="E2898" s="0" t="s">
        <v>8516</v>
      </c>
      <c r="F2898" s="0" t="s">
        <v>1269</v>
      </c>
      <c r="G2898" s="0" t="s">
        <v>1338</v>
      </c>
      <c r="H2898" s="0" t="s">
        <v>1338</v>
      </c>
      <c r="I2898" s="0" t="s">
        <v>1339</v>
      </c>
      <c r="J2898" s="0" t="s">
        <v>1340</v>
      </c>
      <c r="K2898" s="0" t="s">
        <v>1341</v>
      </c>
      <c r="L2898" s="0" t="s">
        <v>1340</v>
      </c>
      <c r="M2898" s="0" t="s">
        <v>1261</v>
      </c>
      <c r="N2898" s="0" t="s">
        <v>98</v>
      </c>
      <c r="O2898" s="0" t="s">
        <v>1338</v>
      </c>
      <c r="P2898" s="0" t="s">
        <v>1338</v>
      </c>
      <c r="Q2898" s="0" t="s">
        <v>1339</v>
      </c>
      <c r="R2898" s="0" t="s">
        <v>1340</v>
      </c>
      <c r="S2898" s="0" t="s">
        <v>1341</v>
      </c>
      <c r="T2898" s="0" t="s">
        <v>3604</v>
      </c>
      <c r="U2898" s="0" t="s">
        <v>3605</v>
      </c>
      <c r="V2898" s="0" t="s">
        <v>8517</v>
      </c>
      <c r="W2898" s="0" t="s">
        <v>3607</v>
      </c>
      <c r="X2898" s="0" t="s">
        <v>3608</v>
      </c>
      <c r="Y2898" s="0" t="s">
        <v>3605</v>
      </c>
      <c r="Z2898" s="0" t="s">
        <v>8518</v>
      </c>
      <c r="AA2898" s="0" t="s">
        <v>3988</v>
      </c>
      <c r="AB2898" s="0" t="s">
        <v>8519</v>
      </c>
      <c r="AC2898" s="0" t="s">
        <v>61</v>
      </c>
      <c r="AD2898" s="0" t="s">
        <v>19</v>
      </c>
      <c r="AE2898" s="0" t="s">
        <v>61</v>
      </c>
      <c r="AF2898" s="0" t="s">
        <v>5481</v>
      </c>
      <c r="AG2898" s="0" t="s">
        <v>8429</v>
      </c>
      <c r="AH2898" s="0" t="s">
        <v>22</v>
      </c>
      <c r="AI2898" s="0" t="s">
        <v>22</v>
      </c>
      <c r="AJ2898" s="0" t="s">
        <v>22</v>
      </c>
      <c r="AK2898" s="0" t="s">
        <v>22</v>
      </c>
    </row>
    <row customHeight="1" ht="11.25">
      <c r="A2899" s="0" t="s">
        <v>22</v>
      </c>
      <c r="B2899" s="0" t="s">
        <v>48</v>
      </c>
      <c r="C2899" s="0" t="s">
        <v>50</v>
      </c>
      <c r="D2899" s="0" t="s">
        <v>22</v>
      </c>
      <c r="E2899" s="0" t="s">
        <v>8516</v>
      </c>
      <c r="F2899" s="0" t="s">
        <v>1269</v>
      </c>
      <c r="G2899" s="0" t="s">
        <v>145</v>
      </c>
      <c r="H2899" s="0" t="s">
        <v>145</v>
      </c>
      <c r="I2899" s="0" t="s">
        <v>146</v>
      </c>
      <c r="J2899" s="0" t="s">
        <v>1340</v>
      </c>
      <c r="K2899" s="0" t="s">
        <v>7397</v>
      </c>
      <c r="L2899" s="0" t="s">
        <v>1340</v>
      </c>
      <c r="M2899" s="0" t="s">
        <v>1261</v>
      </c>
      <c r="N2899" s="0" t="s">
        <v>98</v>
      </c>
      <c r="O2899" s="0" t="s">
        <v>145</v>
      </c>
      <c r="P2899" s="0" t="s">
        <v>145</v>
      </c>
      <c r="Q2899" s="0" t="s">
        <v>146</v>
      </c>
      <c r="R2899" s="0" t="s">
        <v>1340</v>
      </c>
      <c r="S2899" s="0" t="s">
        <v>7397</v>
      </c>
      <c r="T2899" s="0" t="s">
        <v>3604</v>
      </c>
      <c r="U2899" s="0" t="s">
        <v>3605</v>
      </c>
      <c r="V2899" s="0" t="s">
        <v>8517</v>
      </c>
      <c r="W2899" s="0" t="s">
        <v>3607</v>
      </c>
      <c r="X2899" s="0" t="s">
        <v>3608</v>
      </c>
      <c r="Y2899" s="0" t="s">
        <v>3605</v>
      </c>
      <c r="Z2899" s="0" t="s">
        <v>8518</v>
      </c>
      <c r="AA2899" s="0" t="s">
        <v>3988</v>
      </c>
      <c r="AB2899" s="0" t="s">
        <v>8519</v>
      </c>
      <c r="AC2899" s="0" t="s">
        <v>61</v>
      </c>
      <c r="AD2899" s="0" t="s">
        <v>19</v>
      </c>
      <c r="AE2899" s="0" t="s">
        <v>61</v>
      </c>
      <c r="AF2899" s="0" t="s">
        <v>5481</v>
      </c>
      <c r="AG2899" s="0" t="s">
        <v>8429</v>
      </c>
      <c r="AH2899" s="0" t="s">
        <v>22</v>
      </c>
      <c r="AI2899" s="0" t="s">
        <v>22</v>
      </c>
      <c r="AJ2899" s="0" t="s">
        <v>22</v>
      </c>
      <c r="AK2899" s="0" t="s">
        <v>22</v>
      </c>
    </row>
    <row customHeight="1" ht="11.25">
      <c r="A2900" s="0" t="s">
        <v>22</v>
      </c>
      <c r="B2900" s="0" t="s">
        <v>48</v>
      </c>
      <c r="C2900" s="0" t="s">
        <v>50</v>
      </c>
      <c r="D2900" s="0" t="s">
        <v>22</v>
      </c>
      <c r="E2900" s="0" t="s">
        <v>8520</v>
      </c>
      <c r="F2900" s="0" t="s">
        <v>1269</v>
      </c>
      <c r="G2900" s="0" t="s">
        <v>1338</v>
      </c>
      <c r="H2900" s="0" t="s">
        <v>1338</v>
      </c>
      <c r="I2900" s="0" t="s">
        <v>1339</v>
      </c>
      <c r="J2900" s="0" t="s">
        <v>1340</v>
      </c>
      <c r="K2900" s="0" t="s">
        <v>1341</v>
      </c>
      <c r="L2900" s="0" t="s">
        <v>1340</v>
      </c>
      <c r="M2900" s="0" t="s">
        <v>1261</v>
      </c>
      <c r="N2900" s="0" t="s">
        <v>98</v>
      </c>
      <c r="O2900" s="0" t="s">
        <v>1338</v>
      </c>
      <c r="P2900" s="0" t="s">
        <v>1338</v>
      </c>
      <c r="Q2900" s="0" t="s">
        <v>1339</v>
      </c>
      <c r="R2900" s="0" t="s">
        <v>1340</v>
      </c>
      <c r="S2900" s="0" t="s">
        <v>1341</v>
      </c>
      <c r="T2900" s="0" t="s">
        <v>3604</v>
      </c>
      <c r="U2900" s="0" t="s">
        <v>3605</v>
      </c>
      <c r="V2900" s="0" t="s">
        <v>8521</v>
      </c>
      <c r="W2900" s="0" t="s">
        <v>3607</v>
      </c>
      <c r="X2900" s="0" t="s">
        <v>3608</v>
      </c>
      <c r="Y2900" s="0" t="s">
        <v>3605</v>
      </c>
      <c r="Z2900" s="0" t="s">
        <v>8522</v>
      </c>
      <c r="AA2900" s="0" t="s">
        <v>3988</v>
      </c>
      <c r="AB2900" s="0" t="s">
        <v>8523</v>
      </c>
      <c r="AC2900" s="0" t="s">
        <v>61</v>
      </c>
      <c r="AD2900" s="0" t="s">
        <v>19</v>
      </c>
      <c r="AE2900" s="0" t="s">
        <v>61</v>
      </c>
      <c r="AF2900" s="0" t="s">
        <v>6398</v>
      </c>
      <c r="AG2900" s="0" t="s">
        <v>5794</v>
      </c>
      <c r="AH2900" s="0" t="s">
        <v>22</v>
      </c>
      <c r="AI2900" s="0" t="s">
        <v>22</v>
      </c>
      <c r="AJ2900" s="0" t="s">
        <v>22</v>
      </c>
      <c r="AK2900" s="0" t="s">
        <v>22</v>
      </c>
    </row>
    <row customHeight="1" ht="11.25">
      <c r="A2901" s="0" t="s">
        <v>22</v>
      </c>
      <c r="B2901" s="0" t="s">
        <v>48</v>
      </c>
      <c r="C2901" s="0" t="s">
        <v>50</v>
      </c>
      <c r="D2901" s="0" t="s">
        <v>22</v>
      </c>
      <c r="E2901" s="0" t="s">
        <v>8520</v>
      </c>
      <c r="F2901" s="0" t="s">
        <v>1269</v>
      </c>
      <c r="G2901" s="0" t="s">
        <v>145</v>
      </c>
      <c r="H2901" s="0" t="s">
        <v>145</v>
      </c>
      <c r="I2901" s="0" t="s">
        <v>146</v>
      </c>
      <c r="J2901" s="0" t="s">
        <v>1340</v>
      </c>
      <c r="K2901" s="0" t="s">
        <v>7397</v>
      </c>
      <c r="L2901" s="0" t="s">
        <v>1340</v>
      </c>
      <c r="M2901" s="0" t="s">
        <v>1261</v>
      </c>
      <c r="N2901" s="0" t="s">
        <v>98</v>
      </c>
      <c r="O2901" s="0" t="s">
        <v>145</v>
      </c>
      <c r="P2901" s="0" t="s">
        <v>145</v>
      </c>
      <c r="Q2901" s="0" t="s">
        <v>146</v>
      </c>
      <c r="R2901" s="0" t="s">
        <v>1340</v>
      </c>
      <c r="S2901" s="0" t="s">
        <v>7397</v>
      </c>
      <c r="T2901" s="0" t="s">
        <v>3604</v>
      </c>
      <c r="U2901" s="0" t="s">
        <v>3605</v>
      </c>
      <c r="V2901" s="0" t="s">
        <v>8521</v>
      </c>
      <c r="W2901" s="0" t="s">
        <v>3607</v>
      </c>
      <c r="X2901" s="0" t="s">
        <v>3608</v>
      </c>
      <c r="Y2901" s="0" t="s">
        <v>3605</v>
      </c>
      <c r="Z2901" s="0" t="s">
        <v>8522</v>
      </c>
      <c r="AA2901" s="0" t="s">
        <v>3988</v>
      </c>
      <c r="AB2901" s="0" t="s">
        <v>8523</v>
      </c>
      <c r="AC2901" s="0" t="s">
        <v>61</v>
      </c>
      <c r="AD2901" s="0" t="s">
        <v>19</v>
      </c>
      <c r="AE2901" s="0" t="s">
        <v>61</v>
      </c>
      <c r="AF2901" s="0" t="s">
        <v>6398</v>
      </c>
      <c r="AG2901" s="0" t="s">
        <v>5794</v>
      </c>
      <c r="AH2901" s="0" t="s">
        <v>22</v>
      </c>
      <c r="AI2901" s="0" t="s">
        <v>22</v>
      </c>
      <c r="AJ2901" s="0" t="s">
        <v>22</v>
      </c>
      <c r="AK2901" s="0" t="s">
        <v>22</v>
      </c>
    </row>
    <row customHeight="1" ht="11.25">
      <c r="A2902" s="0" t="s">
        <v>22</v>
      </c>
      <c r="B2902" s="0" t="s">
        <v>48</v>
      </c>
      <c r="C2902" s="0" t="s">
        <v>50</v>
      </c>
      <c r="D2902" s="0" t="s">
        <v>22</v>
      </c>
      <c r="E2902" s="0" t="s">
        <v>8524</v>
      </c>
      <c r="F2902" s="0" t="s">
        <v>1269</v>
      </c>
      <c r="G2902" s="0" t="s">
        <v>1338</v>
      </c>
      <c r="H2902" s="0" t="s">
        <v>1338</v>
      </c>
      <c r="I2902" s="0" t="s">
        <v>1339</v>
      </c>
      <c r="J2902" s="0" t="s">
        <v>1340</v>
      </c>
      <c r="K2902" s="0" t="s">
        <v>1341</v>
      </c>
      <c r="L2902" s="0" t="s">
        <v>1340</v>
      </c>
      <c r="M2902" s="0" t="s">
        <v>1261</v>
      </c>
      <c r="N2902" s="0" t="s">
        <v>98</v>
      </c>
      <c r="O2902" s="0" t="s">
        <v>1338</v>
      </c>
      <c r="P2902" s="0" t="s">
        <v>1338</v>
      </c>
      <c r="Q2902" s="0" t="s">
        <v>1339</v>
      </c>
      <c r="R2902" s="0" t="s">
        <v>1340</v>
      </c>
      <c r="S2902" s="0" t="s">
        <v>1341</v>
      </c>
      <c r="T2902" s="0" t="s">
        <v>3604</v>
      </c>
      <c r="U2902" s="0" t="s">
        <v>3605</v>
      </c>
      <c r="V2902" s="0" t="s">
        <v>8525</v>
      </c>
      <c r="W2902" s="0" t="s">
        <v>3607</v>
      </c>
      <c r="X2902" s="0" t="s">
        <v>3608</v>
      </c>
      <c r="Y2902" s="0" t="s">
        <v>3605</v>
      </c>
      <c r="Z2902" s="0" t="s">
        <v>8526</v>
      </c>
      <c r="AA2902" s="0" t="s">
        <v>8439</v>
      </c>
      <c r="AB2902" s="0" t="s">
        <v>8527</v>
      </c>
      <c r="AC2902" s="0" t="s">
        <v>61</v>
      </c>
      <c r="AD2902" s="0" t="s">
        <v>19</v>
      </c>
      <c r="AE2902" s="0" t="s">
        <v>61</v>
      </c>
      <c r="AF2902" s="0" t="s">
        <v>6398</v>
      </c>
      <c r="AG2902" s="0" t="s">
        <v>8429</v>
      </c>
      <c r="AH2902" s="0" t="s">
        <v>22</v>
      </c>
      <c r="AI2902" s="0" t="s">
        <v>22</v>
      </c>
      <c r="AJ2902" s="0" t="s">
        <v>22</v>
      </c>
      <c r="AK2902" s="0" t="s">
        <v>22</v>
      </c>
    </row>
    <row customHeight="1" ht="11.25">
      <c r="A2903" s="0" t="s">
        <v>22</v>
      </c>
      <c r="B2903" s="0" t="s">
        <v>48</v>
      </c>
      <c r="C2903" s="0" t="s">
        <v>50</v>
      </c>
      <c r="D2903" s="0" t="s">
        <v>22</v>
      </c>
      <c r="E2903" s="0" t="s">
        <v>8524</v>
      </c>
      <c r="F2903" s="0" t="s">
        <v>1269</v>
      </c>
      <c r="G2903" s="0" t="s">
        <v>145</v>
      </c>
      <c r="H2903" s="0" t="s">
        <v>145</v>
      </c>
      <c r="I2903" s="0" t="s">
        <v>146</v>
      </c>
      <c r="J2903" s="0" t="s">
        <v>1340</v>
      </c>
      <c r="K2903" s="0" t="s">
        <v>7397</v>
      </c>
      <c r="L2903" s="0" t="s">
        <v>1340</v>
      </c>
      <c r="M2903" s="0" t="s">
        <v>1261</v>
      </c>
      <c r="N2903" s="0" t="s">
        <v>98</v>
      </c>
      <c r="O2903" s="0" t="s">
        <v>145</v>
      </c>
      <c r="P2903" s="0" t="s">
        <v>145</v>
      </c>
      <c r="Q2903" s="0" t="s">
        <v>146</v>
      </c>
      <c r="R2903" s="0" t="s">
        <v>1340</v>
      </c>
      <c r="S2903" s="0" t="s">
        <v>7397</v>
      </c>
      <c r="T2903" s="0" t="s">
        <v>3604</v>
      </c>
      <c r="U2903" s="0" t="s">
        <v>3605</v>
      </c>
      <c r="V2903" s="0" t="s">
        <v>8525</v>
      </c>
      <c r="W2903" s="0" t="s">
        <v>3607</v>
      </c>
      <c r="X2903" s="0" t="s">
        <v>3608</v>
      </c>
      <c r="Y2903" s="0" t="s">
        <v>3605</v>
      </c>
      <c r="Z2903" s="0" t="s">
        <v>8526</v>
      </c>
      <c r="AA2903" s="0" t="s">
        <v>8439</v>
      </c>
      <c r="AB2903" s="0" t="s">
        <v>8527</v>
      </c>
      <c r="AC2903" s="0" t="s">
        <v>61</v>
      </c>
      <c r="AD2903" s="0" t="s">
        <v>19</v>
      </c>
      <c r="AE2903" s="0" t="s">
        <v>61</v>
      </c>
      <c r="AF2903" s="0" t="s">
        <v>6398</v>
      </c>
      <c r="AG2903" s="0" t="s">
        <v>8429</v>
      </c>
      <c r="AH2903" s="0" t="s">
        <v>22</v>
      </c>
      <c r="AI2903" s="0" t="s">
        <v>22</v>
      </c>
      <c r="AJ2903" s="0" t="s">
        <v>22</v>
      </c>
      <c r="AK2903" s="0" t="s">
        <v>22</v>
      </c>
    </row>
    <row customHeight="1" ht="11.25">
      <c r="A2904" s="0" t="s">
        <v>22</v>
      </c>
      <c r="B2904" s="0" t="s">
        <v>48</v>
      </c>
      <c r="C2904" s="0" t="s">
        <v>50</v>
      </c>
      <c r="D2904" s="0" t="s">
        <v>22</v>
      </c>
      <c r="E2904" s="0" t="s">
        <v>8528</v>
      </c>
      <c r="F2904" s="0" t="s">
        <v>1269</v>
      </c>
      <c r="G2904" s="0" t="s">
        <v>1338</v>
      </c>
      <c r="H2904" s="0" t="s">
        <v>1338</v>
      </c>
      <c r="I2904" s="0" t="s">
        <v>1339</v>
      </c>
      <c r="J2904" s="0" t="s">
        <v>1340</v>
      </c>
      <c r="K2904" s="0" t="s">
        <v>1341</v>
      </c>
      <c r="L2904" s="0" t="s">
        <v>1340</v>
      </c>
      <c r="M2904" s="0" t="s">
        <v>1261</v>
      </c>
      <c r="N2904" s="0" t="s">
        <v>98</v>
      </c>
      <c r="O2904" s="0" t="s">
        <v>1338</v>
      </c>
      <c r="P2904" s="0" t="s">
        <v>1338</v>
      </c>
      <c r="Q2904" s="0" t="s">
        <v>1339</v>
      </c>
      <c r="R2904" s="0" t="s">
        <v>1340</v>
      </c>
      <c r="S2904" s="0" t="s">
        <v>1341</v>
      </c>
      <c r="T2904" s="0" t="s">
        <v>3604</v>
      </c>
      <c r="U2904" s="0" t="s">
        <v>3605</v>
      </c>
      <c r="V2904" s="0" t="s">
        <v>8529</v>
      </c>
      <c r="W2904" s="0" t="s">
        <v>3607</v>
      </c>
      <c r="X2904" s="0" t="s">
        <v>3608</v>
      </c>
      <c r="Y2904" s="0" t="s">
        <v>3605</v>
      </c>
      <c r="Z2904" s="0" t="s">
        <v>8530</v>
      </c>
      <c r="AA2904" s="0" t="s">
        <v>7473</v>
      </c>
      <c r="AB2904" s="0" t="s">
        <v>8531</v>
      </c>
      <c r="AC2904" s="0" t="s">
        <v>61</v>
      </c>
      <c r="AD2904" s="0" t="s">
        <v>19</v>
      </c>
      <c r="AE2904" s="0" t="s">
        <v>61</v>
      </c>
      <c r="AF2904" s="0" t="s">
        <v>184</v>
      </c>
      <c r="AG2904" s="0" t="s">
        <v>184</v>
      </c>
      <c r="AH2904" s="0" t="s">
        <v>22</v>
      </c>
      <c r="AI2904" s="0" t="s">
        <v>22</v>
      </c>
      <c r="AJ2904" s="0" t="s">
        <v>22</v>
      </c>
      <c r="AK2904" s="0" t="s">
        <v>22</v>
      </c>
    </row>
    <row customHeight="1" ht="11.25">
      <c r="A2905" s="0" t="s">
        <v>22</v>
      </c>
      <c r="B2905" s="0" t="s">
        <v>48</v>
      </c>
      <c r="C2905" s="0" t="s">
        <v>50</v>
      </c>
      <c r="D2905" s="0" t="s">
        <v>22</v>
      </c>
      <c r="E2905" s="0" t="s">
        <v>8528</v>
      </c>
      <c r="F2905" s="0" t="s">
        <v>1269</v>
      </c>
      <c r="G2905" s="0" t="s">
        <v>145</v>
      </c>
      <c r="H2905" s="0" t="s">
        <v>145</v>
      </c>
      <c r="I2905" s="0" t="s">
        <v>146</v>
      </c>
      <c r="J2905" s="0" t="s">
        <v>1340</v>
      </c>
      <c r="K2905" s="0" t="s">
        <v>7397</v>
      </c>
      <c r="L2905" s="0" t="s">
        <v>1340</v>
      </c>
      <c r="M2905" s="0" t="s">
        <v>1261</v>
      </c>
      <c r="N2905" s="0" t="s">
        <v>98</v>
      </c>
      <c r="O2905" s="0" t="s">
        <v>145</v>
      </c>
      <c r="P2905" s="0" t="s">
        <v>145</v>
      </c>
      <c r="Q2905" s="0" t="s">
        <v>146</v>
      </c>
      <c r="R2905" s="0" t="s">
        <v>1340</v>
      </c>
      <c r="S2905" s="0" t="s">
        <v>7397</v>
      </c>
      <c r="T2905" s="0" t="s">
        <v>3604</v>
      </c>
      <c r="U2905" s="0" t="s">
        <v>3605</v>
      </c>
      <c r="V2905" s="0" t="s">
        <v>8529</v>
      </c>
      <c r="W2905" s="0" t="s">
        <v>3607</v>
      </c>
      <c r="X2905" s="0" t="s">
        <v>3608</v>
      </c>
      <c r="Y2905" s="0" t="s">
        <v>3605</v>
      </c>
      <c r="Z2905" s="0" t="s">
        <v>8530</v>
      </c>
      <c r="AA2905" s="0" t="s">
        <v>7473</v>
      </c>
      <c r="AB2905" s="0" t="s">
        <v>8531</v>
      </c>
      <c r="AC2905" s="0" t="s">
        <v>61</v>
      </c>
      <c r="AD2905" s="0" t="s">
        <v>19</v>
      </c>
      <c r="AE2905" s="0" t="s">
        <v>61</v>
      </c>
      <c r="AF2905" s="0" t="s">
        <v>184</v>
      </c>
      <c r="AG2905" s="0" t="s">
        <v>184</v>
      </c>
      <c r="AH2905" s="0" t="s">
        <v>22</v>
      </c>
      <c r="AI2905" s="0" t="s">
        <v>22</v>
      </c>
      <c r="AJ2905" s="0" t="s">
        <v>22</v>
      </c>
      <c r="AK2905" s="0" t="s">
        <v>22</v>
      </c>
    </row>
    <row customHeight="1" ht="11.25">
      <c r="A2906" s="0" t="s">
        <v>22</v>
      </c>
      <c r="B2906" s="0" t="s">
        <v>48</v>
      </c>
      <c r="C2906" s="0" t="s">
        <v>50</v>
      </c>
      <c r="D2906" s="0" t="s">
        <v>22</v>
      </c>
      <c r="E2906" s="0" t="s">
        <v>8532</v>
      </c>
      <c r="F2906" s="0" t="s">
        <v>1269</v>
      </c>
      <c r="G2906" s="0" t="s">
        <v>1338</v>
      </c>
      <c r="H2906" s="0" t="s">
        <v>1338</v>
      </c>
      <c r="I2906" s="0" t="s">
        <v>1339</v>
      </c>
      <c r="J2906" s="0" t="s">
        <v>1340</v>
      </c>
      <c r="K2906" s="0" t="s">
        <v>1341</v>
      </c>
      <c r="L2906" s="0" t="s">
        <v>1340</v>
      </c>
      <c r="M2906" s="0" t="s">
        <v>1261</v>
      </c>
      <c r="N2906" s="0" t="s">
        <v>98</v>
      </c>
      <c r="O2906" s="0" t="s">
        <v>1338</v>
      </c>
      <c r="P2906" s="0" t="s">
        <v>1338</v>
      </c>
      <c r="Q2906" s="0" t="s">
        <v>1339</v>
      </c>
      <c r="R2906" s="0" t="s">
        <v>1340</v>
      </c>
      <c r="S2906" s="0" t="s">
        <v>1341</v>
      </c>
      <c r="T2906" s="0" t="s">
        <v>3604</v>
      </c>
      <c r="U2906" s="0" t="s">
        <v>3605</v>
      </c>
      <c r="V2906" s="0" t="s">
        <v>8533</v>
      </c>
      <c r="W2906" s="0" t="s">
        <v>3607</v>
      </c>
      <c r="X2906" s="0" t="s">
        <v>3608</v>
      </c>
      <c r="Y2906" s="0" t="s">
        <v>3605</v>
      </c>
      <c r="Z2906" s="0" t="s">
        <v>8534</v>
      </c>
      <c r="AA2906" s="0" t="s">
        <v>7473</v>
      </c>
      <c r="AB2906" s="0" t="s">
        <v>8535</v>
      </c>
      <c r="AC2906" s="0" t="s">
        <v>61</v>
      </c>
      <c r="AD2906" s="0" t="s">
        <v>19</v>
      </c>
      <c r="AE2906" s="0" t="s">
        <v>61</v>
      </c>
      <c r="AF2906" s="0" t="s">
        <v>5481</v>
      </c>
      <c r="AG2906" s="0" t="s">
        <v>5481</v>
      </c>
      <c r="AH2906" s="0" t="s">
        <v>22</v>
      </c>
      <c r="AI2906" s="0" t="s">
        <v>22</v>
      </c>
      <c r="AJ2906" s="0" t="s">
        <v>22</v>
      </c>
      <c r="AK2906" s="0" t="s">
        <v>22</v>
      </c>
    </row>
    <row customHeight="1" ht="11.25">
      <c r="A2907" s="0" t="s">
        <v>22</v>
      </c>
      <c r="B2907" s="0" t="s">
        <v>48</v>
      </c>
      <c r="C2907" s="0" t="s">
        <v>50</v>
      </c>
      <c r="D2907" s="0" t="s">
        <v>22</v>
      </c>
      <c r="E2907" s="0" t="s">
        <v>8532</v>
      </c>
      <c r="F2907" s="0" t="s">
        <v>1269</v>
      </c>
      <c r="G2907" s="0" t="s">
        <v>145</v>
      </c>
      <c r="H2907" s="0" t="s">
        <v>145</v>
      </c>
      <c r="I2907" s="0" t="s">
        <v>146</v>
      </c>
      <c r="J2907" s="0" t="s">
        <v>1340</v>
      </c>
      <c r="K2907" s="0" t="s">
        <v>7397</v>
      </c>
      <c r="L2907" s="0" t="s">
        <v>1340</v>
      </c>
      <c r="M2907" s="0" t="s">
        <v>1261</v>
      </c>
      <c r="N2907" s="0" t="s">
        <v>98</v>
      </c>
      <c r="O2907" s="0" t="s">
        <v>145</v>
      </c>
      <c r="P2907" s="0" t="s">
        <v>145</v>
      </c>
      <c r="Q2907" s="0" t="s">
        <v>146</v>
      </c>
      <c r="R2907" s="0" t="s">
        <v>1340</v>
      </c>
      <c r="S2907" s="0" t="s">
        <v>7397</v>
      </c>
      <c r="T2907" s="0" t="s">
        <v>3604</v>
      </c>
      <c r="U2907" s="0" t="s">
        <v>3605</v>
      </c>
      <c r="V2907" s="0" t="s">
        <v>8533</v>
      </c>
      <c r="W2907" s="0" t="s">
        <v>3607</v>
      </c>
      <c r="X2907" s="0" t="s">
        <v>3608</v>
      </c>
      <c r="Y2907" s="0" t="s">
        <v>3605</v>
      </c>
      <c r="Z2907" s="0" t="s">
        <v>8534</v>
      </c>
      <c r="AA2907" s="0" t="s">
        <v>7473</v>
      </c>
      <c r="AB2907" s="0" t="s">
        <v>8535</v>
      </c>
      <c r="AC2907" s="0" t="s">
        <v>61</v>
      </c>
      <c r="AD2907" s="0" t="s">
        <v>19</v>
      </c>
      <c r="AE2907" s="0" t="s">
        <v>61</v>
      </c>
      <c r="AF2907" s="0" t="s">
        <v>5481</v>
      </c>
      <c r="AG2907" s="0" t="s">
        <v>5481</v>
      </c>
      <c r="AH2907" s="0" t="s">
        <v>22</v>
      </c>
      <c r="AI2907" s="0" t="s">
        <v>22</v>
      </c>
      <c r="AJ2907" s="0" t="s">
        <v>22</v>
      </c>
      <c r="AK2907" s="0" t="s">
        <v>22</v>
      </c>
    </row>
    <row customHeight="1" ht="11.25">
      <c r="A2908" s="0" t="s">
        <v>22</v>
      </c>
      <c r="B2908" s="0" t="s">
        <v>48</v>
      </c>
      <c r="C2908" s="0" t="s">
        <v>50</v>
      </c>
      <c r="D2908" s="0" t="s">
        <v>22</v>
      </c>
      <c r="E2908" s="0" t="s">
        <v>8536</v>
      </c>
      <c r="F2908" s="0" t="s">
        <v>1269</v>
      </c>
      <c r="G2908" s="0" t="s">
        <v>1338</v>
      </c>
      <c r="H2908" s="0" t="s">
        <v>1338</v>
      </c>
      <c r="I2908" s="0" t="s">
        <v>1339</v>
      </c>
      <c r="J2908" s="0" t="s">
        <v>1340</v>
      </c>
      <c r="K2908" s="0" t="s">
        <v>1341</v>
      </c>
      <c r="L2908" s="0" t="s">
        <v>1340</v>
      </c>
      <c r="M2908" s="0" t="s">
        <v>1261</v>
      </c>
      <c r="N2908" s="0" t="s">
        <v>98</v>
      </c>
      <c r="O2908" s="0" t="s">
        <v>1338</v>
      </c>
      <c r="P2908" s="0" t="s">
        <v>1338</v>
      </c>
      <c r="Q2908" s="0" t="s">
        <v>1339</v>
      </c>
      <c r="R2908" s="0" t="s">
        <v>1340</v>
      </c>
      <c r="S2908" s="0" t="s">
        <v>1341</v>
      </c>
      <c r="T2908" s="0" t="s">
        <v>3604</v>
      </c>
      <c r="U2908" s="0" t="s">
        <v>3605</v>
      </c>
      <c r="V2908" s="0" t="s">
        <v>8537</v>
      </c>
      <c r="W2908" s="0" t="s">
        <v>3607</v>
      </c>
      <c r="X2908" s="0" t="s">
        <v>3608</v>
      </c>
      <c r="Y2908" s="0" t="s">
        <v>3605</v>
      </c>
      <c r="Z2908" s="0" t="s">
        <v>8538</v>
      </c>
      <c r="AA2908" s="0" t="s">
        <v>7473</v>
      </c>
      <c r="AB2908" s="0" t="s">
        <v>8539</v>
      </c>
      <c r="AC2908" s="0" t="s">
        <v>61</v>
      </c>
      <c r="AD2908" s="0" t="s">
        <v>19</v>
      </c>
      <c r="AE2908" s="0" t="s">
        <v>19</v>
      </c>
      <c r="AF2908" s="0" t="s">
        <v>157</v>
      </c>
      <c r="AG2908" s="0" t="s">
        <v>157</v>
      </c>
      <c r="AH2908" s="0" t="s">
        <v>22</v>
      </c>
      <c r="AI2908" s="0" t="s">
        <v>22</v>
      </c>
      <c r="AJ2908" s="0" t="s">
        <v>22</v>
      </c>
      <c r="AK2908" s="0" t="s">
        <v>22</v>
      </c>
    </row>
    <row customHeight="1" ht="11.25">
      <c r="A2909" s="0" t="s">
        <v>22</v>
      </c>
      <c r="B2909" s="0" t="s">
        <v>48</v>
      </c>
      <c r="C2909" s="0" t="s">
        <v>50</v>
      </c>
      <c r="D2909" s="0" t="s">
        <v>22</v>
      </c>
      <c r="E2909" s="0" t="s">
        <v>8536</v>
      </c>
      <c r="F2909" s="0" t="s">
        <v>1269</v>
      </c>
      <c r="G2909" s="0" t="s">
        <v>145</v>
      </c>
      <c r="H2909" s="0" t="s">
        <v>145</v>
      </c>
      <c r="I2909" s="0" t="s">
        <v>146</v>
      </c>
      <c r="J2909" s="0" t="s">
        <v>1340</v>
      </c>
      <c r="K2909" s="0" t="s">
        <v>7397</v>
      </c>
      <c r="L2909" s="0" t="s">
        <v>1340</v>
      </c>
      <c r="M2909" s="0" t="s">
        <v>1261</v>
      </c>
      <c r="N2909" s="0" t="s">
        <v>98</v>
      </c>
      <c r="O2909" s="0" t="s">
        <v>145</v>
      </c>
      <c r="P2909" s="0" t="s">
        <v>145</v>
      </c>
      <c r="Q2909" s="0" t="s">
        <v>146</v>
      </c>
      <c r="R2909" s="0" t="s">
        <v>1340</v>
      </c>
      <c r="S2909" s="0" t="s">
        <v>7397</v>
      </c>
      <c r="T2909" s="0" t="s">
        <v>3604</v>
      </c>
      <c r="U2909" s="0" t="s">
        <v>3605</v>
      </c>
      <c r="V2909" s="0" t="s">
        <v>8537</v>
      </c>
      <c r="W2909" s="0" t="s">
        <v>3607</v>
      </c>
      <c r="X2909" s="0" t="s">
        <v>3608</v>
      </c>
      <c r="Y2909" s="0" t="s">
        <v>3605</v>
      </c>
      <c r="Z2909" s="0" t="s">
        <v>8538</v>
      </c>
      <c r="AA2909" s="0" t="s">
        <v>7473</v>
      </c>
      <c r="AB2909" s="0" t="s">
        <v>8539</v>
      </c>
      <c r="AC2909" s="0" t="s">
        <v>61</v>
      </c>
      <c r="AD2909" s="0" t="s">
        <v>19</v>
      </c>
      <c r="AE2909" s="0" t="s">
        <v>19</v>
      </c>
      <c r="AF2909" s="0" t="s">
        <v>157</v>
      </c>
      <c r="AG2909" s="0" t="s">
        <v>157</v>
      </c>
      <c r="AH2909" s="0" t="s">
        <v>22</v>
      </c>
      <c r="AI2909" s="0" t="s">
        <v>22</v>
      </c>
      <c r="AJ2909" s="0" t="s">
        <v>22</v>
      </c>
      <c r="AK2909" s="0" t="s">
        <v>22</v>
      </c>
    </row>
    <row customHeight="1" ht="11.25">
      <c r="A2910" s="0" t="s">
        <v>22</v>
      </c>
      <c r="B2910" s="0" t="s">
        <v>48</v>
      </c>
      <c r="C2910" s="0" t="s">
        <v>50</v>
      </c>
      <c r="D2910" s="0" t="s">
        <v>22</v>
      </c>
      <c r="E2910" s="0" t="s">
        <v>8540</v>
      </c>
      <c r="F2910" s="0" t="s">
        <v>1269</v>
      </c>
      <c r="G2910" s="0" t="s">
        <v>103</v>
      </c>
      <c r="H2910" s="0" t="s">
        <v>103</v>
      </c>
      <c r="I2910" s="0" t="s">
        <v>104</v>
      </c>
      <c r="J2910" s="0" t="s">
        <v>8541</v>
      </c>
      <c r="K2910" s="0" t="s">
        <v>8542</v>
      </c>
      <c r="L2910" s="0" t="s">
        <v>3725</v>
      </c>
      <c r="M2910" s="0" t="s">
        <v>1261</v>
      </c>
      <c r="N2910" s="0" t="s">
        <v>98</v>
      </c>
      <c r="O2910" s="0" t="s">
        <v>103</v>
      </c>
      <c r="P2910" s="0" t="s">
        <v>103</v>
      </c>
      <c r="Q2910" s="0" t="s">
        <v>104</v>
      </c>
      <c r="R2910" s="0" t="s">
        <v>8541</v>
      </c>
      <c r="S2910" s="0" t="s">
        <v>8542</v>
      </c>
      <c r="T2910" s="0" t="s">
        <v>3737</v>
      </c>
      <c r="U2910" s="0" t="s">
        <v>4339</v>
      </c>
      <c r="V2910" s="0" t="s">
        <v>3726</v>
      </c>
      <c r="W2910" s="0" t="s">
        <v>3607</v>
      </c>
      <c r="X2910" s="0" t="s">
        <v>3808</v>
      </c>
      <c r="Y2910" s="0" t="s">
        <v>4339</v>
      </c>
      <c r="Z2910" s="0" t="s">
        <v>5753</v>
      </c>
      <c r="AA2910" s="0" t="s">
        <v>5754</v>
      </c>
      <c r="AB2910" s="0" t="s">
        <v>5755</v>
      </c>
      <c r="AC2910" s="0" t="s">
        <v>61</v>
      </c>
      <c r="AD2910" s="0" t="s">
        <v>19</v>
      </c>
      <c r="AE2910" s="0" t="s">
        <v>19</v>
      </c>
      <c r="AF2910" s="0" t="s">
        <v>1568</v>
      </c>
      <c r="AG2910" s="0" t="s">
        <v>171</v>
      </c>
      <c r="AH2910" s="0" t="s">
        <v>22</v>
      </c>
      <c r="AI2910" s="0" t="s">
        <v>22</v>
      </c>
      <c r="AJ2910" s="0" t="s">
        <v>22</v>
      </c>
      <c r="AK2910" s="0" t="s">
        <v>22</v>
      </c>
    </row>
    <row customHeight="1" ht="11.25">
      <c r="A2911" s="0" t="s">
        <v>22</v>
      </c>
      <c r="B2911" s="0" t="s">
        <v>48</v>
      </c>
      <c r="C2911" s="0" t="s">
        <v>50</v>
      </c>
      <c r="D2911" s="0" t="s">
        <v>22</v>
      </c>
      <c r="E2911" s="0" t="s">
        <v>8540</v>
      </c>
      <c r="F2911" s="0" t="s">
        <v>1269</v>
      </c>
      <c r="G2911" s="0" t="s">
        <v>103</v>
      </c>
      <c r="H2911" s="0" t="s">
        <v>103</v>
      </c>
      <c r="I2911" s="0" t="s">
        <v>104</v>
      </c>
      <c r="J2911" s="0" t="s">
        <v>8541</v>
      </c>
      <c r="K2911" s="0" t="s">
        <v>8542</v>
      </c>
      <c r="L2911" s="0" t="s">
        <v>3725</v>
      </c>
      <c r="M2911" s="0" t="s">
        <v>1261</v>
      </c>
      <c r="N2911" s="0" t="s">
        <v>98</v>
      </c>
      <c r="O2911" s="0" t="s">
        <v>103</v>
      </c>
      <c r="P2911" s="0" t="s">
        <v>103</v>
      </c>
      <c r="Q2911" s="0" t="s">
        <v>104</v>
      </c>
      <c r="R2911" s="0" t="s">
        <v>8541</v>
      </c>
      <c r="S2911" s="0" t="s">
        <v>8542</v>
      </c>
      <c r="T2911" s="0" t="s">
        <v>3737</v>
      </c>
      <c r="U2911" s="0" t="s">
        <v>4339</v>
      </c>
      <c r="V2911" s="0" t="s">
        <v>3726</v>
      </c>
      <c r="W2911" s="0" t="s">
        <v>3607</v>
      </c>
      <c r="X2911" s="0" t="s">
        <v>3808</v>
      </c>
      <c r="Y2911" s="0" t="s">
        <v>4339</v>
      </c>
      <c r="Z2911" s="0" t="s">
        <v>5753</v>
      </c>
      <c r="AA2911" s="0" t="s">
        <v>5754</v>
      </c>
      <c r="AB2911" s="0" t="s">
        <v>5755</v>
      </c>
      <c r="AC2911" s="0" t="s">
        <v>61</v>
      </c>
      <c r="AD2911" s="0" t="s">
        <v>19</v>
      </c>
      <c r="AE2911" s="0" t="s">
        <v>19</v>
      </c>
      <c r="AF2911" s="0" t="s">
        <v>1568</v>
      </c>
      <c r="AG2911" s="0" t="s">
        <v>171</v>
      </c>
      <c r="AH2911" s="0" t="s">
        <v>22</v>
      </c>
      <c r="AI2911" s="0" t="s">
        <v>22</v>
      </c>
      <c r="AJ2911" s="0" t="s">
        <v>22</v>
      </c>
      <c r="AK2911" s="0" t="s">
        <v>22</v>
      </c>
    </row>
    <row customHeight="1" ht="11.25">
      <c r="A2912" s="0" t="s">
        <v>22</v>
      </c>
      <c r="B2912" s="0" t="s">
        <v>48</v>
      </c>
      <c r="C2912" s="0" t="s">
        <v>50</v>
      </c>
      <c r="D2912" s="0" t="s">
        <v>22</v>
      </c>
      <c r="E2912" s="0" t="s">
        <v>8543</v>
      </c>
      <c r="F2912" s="0" t="s">
        <v>1306</v>
      </c>
      <c r="G2912" s="0" t="s">
        <v>1472</v>
      </c>
      <c r="H2912" s="0" t="s">
        <v>1472</v>
      </c>
      <c r="I2912" s="0" t="s">
        <v>1473</v>
      </c>
      <c r="J2912" s="0" t="s">
        <v>4180</v>
      </c>
      <c r="K2912" s="0" t="s">
        <v>4181</v>
      </c>
      <c r="L2912" s="0" t="s">
        <v>4936</v>
      </c>
      <c r="M2912" s="0" t="s">
        <v>4937</v>
      </c>
      <c r="N2912" s="0" t="s">
        <v>98</v>
      </c>
      <c r="O2912" s="0" t="s">
        <v>1472</v>
      </c>
      <c r="P2912" s="0" t="s">
        <v>1472</v>
      </c>
      <c r="Q2912" s="0" t="s">
        <v>1473</v>
      </c>
      <c r="R2912" s="0" t="s">
        <v>4180</v>
      </c>
      <c r="S2912" s="0" t="s">
        <v>4181</v>
      </c>
      <c r="T2912" s="0" t="s">
        <v>4183</v>
      </c>
      <c r="U2912" s="0" t="s">
        <v>3605</v>
      </c>
      <c r="V2912" s="0" t="s">
        <v>4938</v>
      </c>
      <c r="W2912" s="0" t="s">
        <v>3607</v>
      </c>
      <c r="X2912" s="0" t="s">
        <v>3700</v>
      </c>
      <c r="Y2912" s="0" t="s">
        <v>3605</v>
      </c>
      <c r="Z2912" s="0" t="s">
        <v>4939</v>
      </c>
      <c r="AA2912" s="0" t="s">
        <v>4940</v>
      </c>
      <c r="AB2912" s="0" t="s">
        <v>4938</v>
      </c>
      <c r="AC2912" s="0" t="s">
        <v>61</v>
      </c>
      <c r="AD2912" s="0" t="s">
        <v>19</v>
      </c>
      <c r="AE2912" s="0" t="s">
        <v>61</v>
      </c>
      <c r="AF2912" s="0" t="s">
        <v>4944</v>
      </c>
      <c r="AG2912" s="0" t="s">
        <v>4945</v>
      </c>
      <c r="AH2912" s="0" t="s">
        <v>22</v>
      </c>
      <c r="AI2912" s="0" t="s">
        <v>22</v>
      </c>
      <c r="AJ2912" s="0" t="s">
        <v>4944</v>
      </c>
      <c r="AK2912" s="0" t="s">
        <v>4945</v>
      </c>
    </row>
    <row customHeight="1" ht="11.25">
      <c r="A2913" s="0" t="s">
        <v>22</v>
      </c>
      <c r="B2913" s="0" t="s">
        <v>48</v>
      </c>
      <c r="C2913" s="0" t="s">
        <v>50</v>
      </c>
      <c r="D2913" s="0" t="s">
        <v>22</v>
      </c>
      <c r="E2913" s="0" t="s">
        <v>8543</v>
      </c>
      <c r="F2913" s="0" t="s">
        <v>1306</v>
      </c>
      <c r="G2913" s="0" t="s">
        <v>169</v>
      </c>
      <c r="H2913" s="0" t="s">
        <v>169</v>
      </c>
      <c r="I2913" s="0" t="s">
        <v>170</v>
      </c>
      <c r="J2913" s="0" t="s">
        <v>4180</v>
      </c>
      <c r="K2913" s="0" t="s">
        <v>4343</v>
      </c>
      <c r="L2913" s="0" t="s">
        <v>4936</v>
      </c>
      <c r="M2913" s="0" t="s">
        <v>4937</v>
      </c>
      <c r="N2913" s="0" t="s">
        <v>98</v>
      </c>
      <c r="O2913" s="0" t="s">
        <v>169</v>
      </c>
      <c r="P2913" s="0" t="s">
        <v>169</v>
      </c>
      <c r="Q2913" s="0" t="s">
        <v>170</v>
      </c>
      <c r="R2913" s="0" t="s">
        <v>4180</v>
      </c>
      <c r="S2913" s="0" t="s">
        <v>4343</v>
      </c>
      <c r="T2913" s="0" t="s">
        <v>4183</v>
      </c>
      <c r="U2913" s="0" t="s">
        <v>3605</v>
      </c>
      <c r="V2913" s="0" t="s">
        <v>4938</v>
      </c>
      <c r="W2913" s="0" t="s">
        <v>3607</v>
      </c>
      <c r="X2913" s="0" t="s">
        <v>3700</v>
      </c>
      <c r="Y2913" s="0" t="s">
        <v>3605</v>
      </c>
      <c r="Z2913" s="0" t="s">
        <v>4939</v>
      </c>
      <c r="AA2913" s="0" t="s">
        <v>4940</v>
      </c>
      <c r="AB2913" s="0" t="s">
        <v>4938</v>
      </c>
      <c r="AC2913" s="0" t="s">
        <v>61</v>
      </c>
      <c r="AD2913" s="0" t="s">
        <v>19</v>
      </c>
      <c r="AE2913" s="0" t="s">
        <v>61</v>
      </c>
      <c r="AF2913" s="0" t="s">
        <v>4944</v>
      </c>
      <c r="AG2913" s="0" t="s">
        <v>4945</v>
      </c>
      <c r="AH2913" s="0" t="s">
        <v>22</v>
      </c>
      <c r="AI2913" s="0" t="s">
        <v>22</v>
      </c>
      <c r="AJ2913" s="0" t="s">
        <v>4944</v>
      </c>
      <c r="AK2913" s="0" t="s">
        <v>4945</v>
      </c>
    </row>
    <row customHeight="1" ht="11.25">
      <c r="A2914" s="0" t="s">
        <v>22</v>
      </c>
      <c r="B2914" s="0" t="s">
        <v>48</v>
      </c>
      <c r="C2914" s="0" t="s">
        <v>50</v>
      </c>
      <c r="D2914" s="0" t="s">
        <v>22</v>
      </c>
      <c r="E2914" s="0" t="s">
        <v>8544</v>
      </c>
      <c r="F2914" s="0" t="s">
        <v>1306</v>
      </c>
      <c r="G2914" s="0" t="s">
        <v>188</v>
      </c>
      <c r="H2914" s="0" t="s">
        <v>188</v>
      </c>
      <c r="I2914" s="0" t="s">
        <v>189</v>
      </c>
      <c r="J2914" s="0" t="s">
        <v>8545</v>
      </c>
      <c r="K2914" s="0" t="s">
        <v>8546</v>
      </c>
      <c r="L2914" s="0" t="s">
        <v>8547</v>
      </c>
      <c r="M2914" s="0" t="s">
        <v>1261</v>
      </c>
      <c r="N2914" s="0" t="s">
        <v>98</v>
      </c>
      <c r="O2914" s="0" t="s">
        <v>188</v>
      </c>
      <c r="P2914" s="0" t="s">
        <v>188</v>
      </c>
      <c r="Q2914" s="0" t="s">
        <v>189</v>
      </c>
      <c r="R2914" s="0" t="s">
        <v>8545</v>
      </c>
      <c r="S2914" s="0" t="s">
        <v>8546</v>
      </c>
      <c r="T2914" s="0" t="s">
        <v>3604</v>
      </c>
      <c r="U2914" s="0" t="s">
        <v>3605</v>
      </c>
      <c r="V2914" s="0" t="s">
        <v>3606</v>
      </c>
      <c r="W2914" s="0" t="s">
        <v>3607</v>
      </c>
      <c r="X2914" s="0" t="s">
        <v>3608</v>
      </c>
      <c r="Y2914" s="0" t="s">
        <v>3605</v>
      </c>
      <c r="Z2914" s="0" t="s">
        <v>5965</v>
      </c>
      <c r="AA2914" s="0" t="s">
        <v>3921</v>
      </c>
      <c r="AB2914" s="0" t="s">
        <v>8548</v>
      </c>
      <c r="AC2914" s="0" t="s">
        <v>61</v>
      </c>
      <c r="AD2914" s="0" t="s">
        <v>19</v>
      </c>
      <c r="AE2914" s="0" t="s">
        <v>61</v>
      </c>
      <c r="AF2914" s="0" t="s">
        <v>7257</v>
      </c>
      <c r="AG2914" s="0" t="s">
        <v>7257</v>
      </c>
      <c r="AH2914" s="0" t="s">
        <v>22</v>
      </c>
      <c r="AI2914" s="0" t="s">
        <v>22</v>
      </c>
      <c r="AJ2914" s="0" t="s">
        <v>7257</v>
      </c>
      <c r="AK2914" s="0" t="s">
        <v>7257</v>
      </c>
    </row>
    <row customHeight="1" ht="11.25">
      <c r="A2915" s="0" t="s">
        <v>22</v>
      </c>
      <c r="B2915" s="0" t="s">
        <v>48</v>
      </c>
      <c r="C2915" s="0" t="s">
        <v>50</v>
      </c>
      <c r="D2915" s="0" t="s">
        <v>22</v>
      </c>
      <c r="E2915" s="0" t="s">
        <v>8544</v>
      </c>
      <c r="F2915" s="0" t="s">
        <v>1306</v>
      </c>
      <c r="G2915" s="0" t="s">
        <v>188</v>
      </c>
      <c r="H2915" s="0" t="s">
        <v>188</v>
      </c>
      <c r="I2915" s="0" t="s">
        <v>189</v>
      </c>
      <c r="J2915" s="0" t="s">
        <v>8545</v>
      </c>
      <c r="K2915" s="0" t="s">
        <v>8546</v>
      </c>
      <c r="L2915" s="0" t="s">
        <v>8547</v>
      </c>
      <c r="M2915" s="0" t="s">
        <v>1261</v>
      </c>
      <c r="N2915" s="0" t="s">
        <v>98</v>
      </c>
      <c r="O2915" s="0" t="s">
        <v>188</v>
      </c>
      <c r="P2915" s="0" t="s">
        <v>188</v>
      </c>
      <c r="Q2915" s="0" t="s">
        <v>189</v>
      </c>
      <c r="R2915" s="0" t="s">
        <v>8545</v>
      </c>
      <c r="S2915" s="0" t="s">
        <v>8546</v>
      </c>
      <c r="T2915" s="0" t="s">
        <v>3604</v>
      </c>
      <c r="U2915" s="0" t="s">
        <v>3605</v>
      </c>
      <c r="V2915" s="0" t="s">
        <v>3606</v>
      </c>
      <c r="W2915" s="0" t="s">
        <v>3607</v>
      </c>
      <c r="X2915" s="0" t="s">
        <v>3608</v>
      </c>
      <c r="Y2915" s="0" t="s">
        <v>3605</v>
      </c>
      <c r="Z2915" s="0" t="s">
        <v>5965</v>
      </c>
      <c r="AA2915" s="0" t="s">
        <v>3921</v>
      </c>
      <c r="AB2915" s="0" t="s">
        <v>8548</v>
      </c>
      <c r="AC2915" s="0" t="s">
        <v>61</v>
      </c>
      <c r="AD2915" s="0" t="s">
        <v>19</v>
      </c>
      <c r="AE2915" s="0" t="s">
        <v>61</v>
      </c>
      <c r="AF2915" s="0" t="s">
        <v>7257</v>
      </c>
      <c r="AG2915" s="0" t="s">
        <v>7257</v>
      </c>
      <c r="AH2915" s="0" t="s">
        <v>22</v>
      </c>
      <c r="AI2915" s="0" t="s">
        <v>22</v>
      </c>
      <c r="AJ2915" s="0" t="s">
        <v>7257</v>
      </c>
      <c r="AK2915" s="0" t="s">
        <v>7257</v>
      </c>
    </row>
    <row customHeight="1" ht="11.25">
      <c r="A2916" s="0" t="s">
        <v>22</v>
      </c>
      <c r="B2916" s="0" t="s">
        <v>48</v>
      </c>
      <c r="C2916" s="0" t="s">
        <v>50</v>
      </c>
      <c r="D2916" s="0" t="s">
        <v>22</v>
      </c>
      <c r="E2916" s="0" t="s">
        <v>8549</v>
      </c>
      <c r="F2916" s="0" t="s">
        <v>1306</v>
      </c>
      <c r="G2916" s="0" t="s">
        <v>3552</v>
      </c>
      <c r="H2916" s="0" t="s">
        <v>3552</v>
      </c>
      <c r="I2916" s="0" t="s">
        <v>3553</v>
      </c>
      <c r="J2916" s="0" t="s">
        <v>6203</v>
      </c>
      <c r="K2916" s="0" t="s">
        <v>6204</v>
      </c>
      <c r="L2916" s="0" t="s">
        <v>6203</v>
      </c>
      <c r="M2916" s="0" t="s">
        <v>1261</v>
      </c>
      <c r="N2916" s="0" t="s">
        <v>98</v>
      </c>
      <c r="O2916" s="0" t="s">
        <v>3552</v>
      </c>
      <c r="P2916" s="0" t="s">
        <v>3552</v>
      </c>
      <c r="Q2916" s="0" t="s">
        <v>3553</v>
      </c>
      <c r="R2916" s="0" t="s">
        <v>6203</v>
      </c>
      <c r="S2916" s="0" t="s">
        <v>6204</v>
      </c>
      <c r="T2916" s="0" t="s">
        <v>3604</v>
      </c>
      <c r="U2916" s="0" t="s">
        <v>3605</v>
      </c>
      <c r="V2916" s="0" t="s">
        <v>3606</v>
      </c>
      <c r="W2916" s="0" t="s">
        <v>3607</v>
      </c>
      <c r="X2916" s="0" t="s">
        <v>3608</v>
      </c>
      <c r="Y2916" s="0" t="s">
        <v>3605</v>
      </c>
      <c r="Z2916" s="0" t="s">
        <v>8550</v>
      </c>
      <c r="AA2916" s="0" t="s">
        <v>8551</v>
      </c>
      <c r="AB2916" s="0" t="s">
        <v>8552</v>
      </c>
      <c r="AC2916" s="0" t="s">
        <v>61</v>
      </c>
      <c r="AD2916" s="0" t="s">
        <v>19</v>
      </c>
      <c r="AE2916" s="0" t="s">
        <v>61</v>
      </c>
      <c r="AF2916" s="0" t="s">
        <v>6064</v>
      </c>
      <c r="AG2916" s="0" t="s">
        <v>6064</v>
      </c>
      <c r="AH2916" s="0" t="s">
        <v>22</v>
      </c>
      <c r="AI2916" s="0" t="s">
        <v>22</v>
      </c>
      <c r="AJ2916" s="0" t="s">
        <v>3622</v>
      </c>
      <c r="AK2916" s="0" t="s">
        <v>3622</v>
      </c>
    </row>
    <row customHeight="1" ht="11.25">
      <c r="A2917" s="0" t="s">
        <v>22</v>
      </c>
      <c r="B2917" s="0" t="s">
        <v>48</v>
      </c>
      <c r="C2917" s="0" t="s">
        <v>50</v>
      </c>
      <c r="D2917" s="0" t="s">
        <v>22</v>
      </c>
      <c r="E2917" s="0" t="s">
        <v>8549</v>
      </c>
      <c r="F2917" s="0" t="s">
        <v>1306</v>
      </c>
      <c r="G2917" s="0" t="s">
        <v>175</v>
      </c>
      <c r="H2917" s="0" t="s">
        <v>175</v>
      </c>
      <c r="I2917" s="0" t="s">
        <v>176</v>
      </c>
      <c r="J2917" s="0" t="s">
        <v>6203</v>
      </c>
      <c r="K2917" s="0" t="s">
        <v>6208</v>
      </c>
      <c r="L2917" s="0" t="s">
        <v>6203</v>
      </c>
      <c r="M2917" s="0" t="s">
        <v>1261</v>
      </c>
      <c r="N2917" s="0" t="s">
        <v>98</v>
      </c>
      <c r="O2917" s="0" t="s">
        <v>175</v>
      </c>
      <c r="P2917" s="0" t="s">
        <v>175</v>
      </c>
      <c r="Q2917" s="0" t="s">
        <v>176</v>
      </c>
      <c r="R2917" s="0" t="s">
        <v>6203</v>
      </c>
      <c r="S2917" s="0" t="s">
        <v>6208</v>
      </c>
      <c r="T2917" s="0" t="s">
        <v>3604</v>
      </c>
      <c r="U2917" s="0" t="s">
        <v>3605</v>
      </c>
      <c r="V2917" s="0" t="s">
        <v>3606</v>
      </c>
      <c r="W2917" s="0" t="s">
        <v>3607</v>
      </c>
      <c r="X2917" s="0" t="s">
        <v>3608</v>
      </c>
      <c r="Y2917" s="0" t="s">
        <v>3605</v>
      </c>
      <c r="Z2917" s="0" t="s">
        <v>8550</v>
      </c>
      <c r="AA2917" s="0" t="s">
        <v>8551</v>
      </c>
      <c r="AB2917" s="0" t="s">
        <v>8552</v>
      </c>
      <c r="AC2917" s="0" t="s">
        <v>61</v>
      </c>
      <c r="AD2917" s="0" t="s">
        <v>19</v>
      </c>
      <c r="AE2917" s="0" t="s">
        <v>61</v>
      </c>
      <c r="AF2917" s="0" t="s">
        <v>6064</v>
      </c>
      <c r="AG2917" s="0" t="s">
        <v>6064</v>
      </c>
      <c r="AH2917" s="0" t="s">
        <v>22</v>
      </c>
      <c r="AI2917" s="0" t="s">
        <v>22</v>
      </c>
      <c r="AJ2917" s="0" t="s">
        <v>3622</v>
      </c>
      <c r="AK2917" s="0" t="s">
        <v>3622</v>
      </c>
    </row>
    <row customHeight="1" ht="11.25">
      <c r="A2918" s="0" t="s">
        <v>22</v>
      </c>
      <c r="B2918" s="0" t="s">
        <v>48</v>
      </c>
      <c r="C2918" s="0" t="s">
        <v>50</v>
      </c>
      <c r="D2918" s="0" t="s">
        <v>22</v>
      </c>
      <c r="E2918" s="0" t="s">
        <v>8553</v>
      </c>
      <c r="F2918" s="0" t="s">
        <v>1269</v>
      </c>
      <c r="G2918" s="0" t="s">
        <v>1472</v>
      </c>
      <c r="H2918" s="0" t="s">
        <v>1472</v>
      </c>
      <c r="I2918" s="0" t="s">
        <v>1473</v>
      </c>
      <c r="J2918" s="0" t="s">
        <v>4248</v>
      </c>
      <c r="K2918" s="0" t="s">
        <v>4249</v>
      </c>
      <c r="L2918" s="0" t="s">
        <v>976</v>
      </c>
      <c r="M2918" s="0" t="s">
        <v>976</v>
      </c>
      <c r="N2918" s="0" t="s">
        <v>98</v>
      </c>
      <c r="O2918" s="0" t="s">
        <v>1472</v>
      </c>
      <c r="P2918" s="0" t="s">
        <v>1472</v>
      </c>
      <c r="Q2918" s="0" t="s">
        <v>1473</v>
      </c>
      <c r="R2918" s="0" t="s">
        <v>4248</v>
      </c>
      <c r="S2918" s="0" t="s">
        <v>4249</v>
      </c>
      <c r="T2918" s="0" t="s">
        <v>3604</v>
      </c>
      <c r="U2918" s="0" t="s">
        <v>3605</v>
      </c>
      <c r="V2918" s="0" t="s">
        <v>3726</v>
      </c>
      <c r="W2918" s="0" t="s">
        <v>3607</v>
      </c>
      <c r="X2918" s="0" t="s">
        <v>3700</v>
      </c>
      <c r="Y2918" s="0" t="s">
        <v>3605</v>
      </c>
      <c r="Z2918" s="0" t="s">
        <v>4250</v>
      </c>
      <c r="AA2918" s="0" t="s">
        <v>4251</v>
      </c>
      <c r="AB2918" s="0" t="s">
        <v>4252</v>
      </c>
      <c r="AC2918" s="0" t="s">
        <v>61</v>
      </c>
      <c r="AD2918" s="0" t="s">
        <v>19</v>
      </c>
      <c r="AE2918" s="0" t="s">
        <v>19</v>
      </c>
      <c r="AF2918" s="0" t="s">
        <v>4461</v>
      </c>
      <c r="AG2918" s="0" t="s">
        <v>4461</v>
      </c>
      <c r="AH2918" s="0" t="s">
        <v>22</v>
      </c>
      <c r="AI2918" s="0" t="s">
        <v>22</v>
      </c>
      <c r="AJ2918" s="0" t="s">
        <v>22</v>
      </c>
      <c r="AK2918" s="0" t="s">
        <v>22</v>
      </c>
    </row>
    <row customHeight="1" ht="11.25">
      <c r="A2919" s="0" t="s">
        <v>22</v>
      </c>
      <c r="B2919" s="0" t="s">
        <v>48</v>
      </c>
      <c r="C2919" s="0" t="s">
        <v>50</v>
      </c>
      <c r="D2919" s="0" t="s">
        <v>22</v>
      </c>
      <c r="E2919" s="0" t="s">
        <v>8554</v>
      </c>
      <c r="F2919" s="0" t="s">
        <v>1269</v>
      </c>
      <c r="G2919" s="0" t="s">
        <v>169</v>
      </c>
      <c r="H2919" s="0" t="s">
        <v>169</v>
      </c>
      <c r="I2919" s="0" t="s">
        <v>170</v>
      </c>
      <c r="J2919" s="0" t="s">
        <v>4248</v>
      </c>
      <c r="K2919" s="0" t="s">
        <v>4254</v>
      </c>
      <c r="L2919" s="0" t="s">
        <v>976</v>
      </c>
      <c r="M2919" s="0" t="s">
        <v>976</v>
      </c>
      <c r="N2919" s="0" t="s">
        <v>98</v>
      </c>
      <c r="O2919" s="0" t="s">
        <v>169</v>
      </c>
      <c r="P2919" s="0" t="s">
        <v>169</v>
      </c>
      <c r="Q2919" s="0" t="s">
        <v>170</v>
      </c>
      <c r="R2919" s="0" t="s">
        <v>4248</v>
      </c>
      <c r="S2919" s="0" t="s">
        <v>4254</v>
      </c>
      <c r="T2919" s="0" t="s">
        <v>3604</v>
      </c>
      <c r="U2919" s="0" t="s">
        <v>3605</v>
      </c>
      <c r="V2919" s="0" t="s">
        <v>3726</v>
      </c>
      <c r="W2919" s="0" t="s">
        <v>3607</v>
      </c>
      <c r="X2919" s="0" t="s">
        <v>3700</v>
      </c>
      <c r="Y2919" s="0" t="s">
        <v>3605</v>
      </c>
      <c r="Z2919" s="0" t="s">
        <v>4250</v>
      </c>
      <c r="AA2919" s="0" t="s">
        <v>4251</v>
      </c>
      <c r="AB2919" s="0" t="s">
        <v>4252</v>
      </c>
      <c r="AC2919" s="0" t="s">
        <v>61</v>
      </c>
      <c r="AD2919" s="0" t="s">
        <v>19</v>
      </c>
      <c r="AE2919" s="0" t="s">
        <v>19</v>
      </c>
      <c r="AF2919" s="0" t="s">
        <v>4461</v>
      </c>
      <c r="AG2919" s="0" t="s">
        <v>4461</v>
      </c>
      <c r="AH2919" s="0" t="s">
        <v>22</v>
      </c>
      <c r="AI2919" s="0" t="s">
        <v>22</v>
      </c>
      <c r="AJ2919" s="0" t="s">
        <v>22</v>
      </c>
      <c r="AK2919" s="0" t="s">
        <v>22</v>
      </c>
    </row>
    <row customHeight="1" ht="11.25">
      <c r="A2920" s="0" t="s">
        <v>22</v>
      </c>
      <c r="B2920" s="0" t="s">
        <v>48</v>
      </c>
      <c r="C2920" s="0" t="s">
        <v>50</v>
      </c>
      <c r="D2920" s="0" t="s">
        <v>22</v>
      </c>
      <c r="E2920" s="0" t="s">
        <v>8555</v>
      </c>
      <c r="F2920" s="0" t="s">
        <v>1306</v>
      </c>
      <c r="G2920" s="0" t="s">
        <v>145</v>
      </c>
      <c r="H2920" s="0" t="s">
        <v>145</v>
      </c>
      <c r="I2920" s="0" t="s">
        <v>146</v>
      </c>
      <c r="J2920" s="0" t="s">
        <v>4897</v>
      </c>
      <c r="K2920" s="0" t="s">
        <v>4898</v>
      </c>
      <c r="L2920" s="0" t="s">
        <v>976</v>
      </c>
      <c r="M2920" s="0" t="s">
        <v>976</v>
      </c>
      <c r="N2920" s="0" t="s">
        <v>98</v>
      </c>
      <c r="O2920" s="0" t="s">
        <v>145</v>
      </c>
      <c r="P2920" s="0" t="s">
        <v>145</v>
      </c>
      <c r="Q2920" s="0" t="s">
        <v>146</v>
      </c>
      <c r="R2920" s="0" t="s">
        <v>4897</v>
      </c>
      <c r="S2920" s="0" t="s">
        <v>4898</v>
      </c>
      <c r="T2920" s="0" t="s">
        <v>3604</v>
      </c>
      <c r="U2920" s="0" t="s">
        <v>4202</v>
      </c>
      <c r="V2920" s="0" t="s">
        <v>3726</v>
      </c>
      <c r="W2920" s="0" t="s">
        <v>3607</v>
      </c>
      <c r="X2920" s="0" t="s">
        <v>3754</v>
      </c>
      <c r="Y2920" s="0" t="s">
        <v>3733</v>
      </c>
      <c r="Z2920" s="0" t="s">
        <v>1261</v>
      </c>
      <c r="AA2920" s="0" t="s">
        <v>4899</v>
      </c>
      <c r="AB2920" s="0" t="s">
        <v>4900</v>
      </c>
      <c r="AC2920" s="0" t="s">
        <v>61</v>
      </c>
      <c r="AD2920" s="0" t="s">
        <v>19</v>
      </c>
      <c r="AE2920" s="0" t="s">
        <v>61</v>
      </c>
      <c r="AF2920" s="0" t="s">
        <v>89</v>
      </c>
      <c r="AG2920" s="0" t="s">
        <v>89</v>
      </c>
      <c r="AH2920" s="0" t="s">
        <v>22</v>
      </c>
      <c r="AI2920" s="0" t="s">
        <v>22</v>
      </c>
      <c r="AJ2920" s="0" t="s">
        <v>89</v>
      </c>
      <c r="AK2920" s="0" t="s">
        <v>89</v>
      </c>
    </row>
    <row customHeight="1" ht="11.25">
      <c r="A2921" s="0" t="s">
        <v>22</v>
      </c>
      <c r="B2921" s="0" t="s">
        <v>48</v>
      </c>
      <c r="C2921" s="0" t="s">
        <v>50</v>
      </c>
      <c r="D2921" s="0" t="s">
        <v>22</v>
      </c>
      <c r="E2921" s="0" t="s">
        <v>8555</v>
      </c>
      <c r="F2921" s="0" t="s">
        <v>1306</v>
      </c>
      <c r="G2921" s="0" t="s">
        <v>145</v>
      </c>
      <c r="H2921" s="0" t="s">
        <v>145</v>
      </c>
      <c r="I2921" s="0" t="s">
        <v>146</v>
      </c>
      <c r="J2921" s="0" t="s">
        <v>4897</v>
      </c>
      <c r="K2921" s="0" t="s">
        <v>4898</v>
      </c>
      <c r="L2921" s="0" t="s">
        <v>976</v>
      </c>
      <c r="M2921" s="0" t="s">
        <v>976</v>
      </c>
      <c r="N2921" s="0" t="s">
        <v>101</v>
      </c>
      <c r="O2921" s="0" t="s">
        <v>178</v>
      </c>
      <c r="P2921" s="0" t="s">
        <v>178</v>
      </c>
      <c r="Q2921" s="0" t="s">
        <v>179</v>
      </c>
      <c r="R2921" s="0" t="s">
        <v>4885</v>
      </c>
      <c r="S2921" s="0" t="s">
        <v>4886</v>
      </c>
      <c r="T2921" s="0" t="s">
        <v>3604</v>
      </c>
      <c r="U2921" s="0" t="s">
        <v>4202</v>
      </c>
      <c r="V2921" s="0" t="s">
        <v>3726</v>
      </c>
      <c r="W2921" s="0" t="s">
        <v>3607</v>
      </c>
      <c r="X2921" s="0" t="s">
        <v>3754</v>
      </c>
      <c r="Y2921" s="0" t="s">
        <v>3733</v>
      </c>
      <c r="Z2921" s="0" t="s">
        <v>1261</v>
      </c>
      <c r="AA2921" s="0" t="s">
        <v>4899</v>
      </c>
      <c r="AB2921" s="0" t="s">
        <v>4900</v>
      </c>
      <c r="AC2921" s="0" t="s">
        <v>19</v>
      </c>
      <c r="AD2921" s="0" t="s">
        <v>19</v>
      </c>
      <c r="AE2921" s="0" t="s">
        <v>61</v>
      </c>
      <c r="AF2921" s="0" t="s">
        <v>89</v>
      </c>
      <c r="AG2921" s="0" t="s">
        <v>89</v>
      </c>
      <c r="AH2921" s="0" t="s">
        <v>22</v>
      </c>
      <c r="AI2921" s="0" t="s">
        <v>22</v>
      </c>
      <c r="AJ2921" s="0" t="s">
        <v>89</v>
      </c>
      <c r="AK2921" s="0" t="s">
        <v>89</v>
      </c>
    </row>
    <row customHeight="1" ht="11.25">
      <c r="A2922" s="0" t="s">
        <v>22</v>
      </c>
      <c r="B2922" s="0" t="s">
        <v>48</v>
      </c>
      <c r="C2922" s="0" t="s">
        <v>50</v>
      </c>
      <c r="D2922" s="0" t="s">
        <v>22</v>
      </c>
      <c r="E2922" s="0" t="s">
        <v>8556</v>
      </c>
      <c r="F2922" s="0" t="s">
        <v>1306</v>
      </c>
      <c r="G2922" s="0" t="s">
        <v>3552</v>
      </c>
      <c r="H2922" s="0" t="s">
        <v>3552</v>
      </c>
      <c r="I2922" s="0" t="s">
        <v>3553</v>
      </c>
      <c r="J2922" s="0" t="s">
        <v>8557</v>
      </c>
      <c r="K2922" s="0" t="s">
        <v>8558</v>
      </c>
      <c r="L2922" s="0" t="s">
        <v>8557</v>
      </c>
      <c r="M2922" s="0" t="s">
        <v>1261</v>
      </c>
      <c r="N2922" s="0" t="s">
        <v>98</v>
      </c>
      <c r="O2922" s="0" t="s">
        <v>3552</v>
      </c>
      <c r="P2922" s="0" t="s">
        <v>3552</v>
      </c>
      <c r="Q2922" s="0" t="s">
        <v>3553</v>
      </c>
      <c r="R2922" s="0" t="s">
        <v>8557</v>
      </c>
      <c r="S2922" s="0" t="s">
        <v>8558</v>
      </c>
      <c r="T2922" s="0" t="s">
        <v>3604</v>
      </c>
      <c r="U2922" s="0" t="s">
        <v>3605</v>
      </c>
      <c r="V2922" s="0" t="s">
        <v>3606</v>
      </c>
      <c r="W2922" s="0" t="s">
        <v>3607</v>
      </c>
      <c r="X2922" s="0" t="s">
        <v>3608</v>
      </c>
      <c r="Y2922" s="0" t="s">
        <v>3605</v>
      </c>
      <c r="Z2922" s="0" t="s">
        <v>8559</v>
      </c>
      <c r="AA2922" s="0" t="s">
        <v>8560</v>
      </c>
      <c r="AB2922" s="0" t="s">
        <v>8561</v>
      </c>
      <c r="AC2922" s="0" t="s">
        <v>61</v>
      </c>
      <c r="AD2922" s="0" t="s">
        <v>19</v>
      </c>
      <c r="AE2922" s="0" t="s">
        <v>61</v>
      </c>
      <c r="AF2922" s="0" t="s">
        <v>5763</v>
      </c>
      <c r="AG2922" s="0" t="s">
        <v>5763</v>
      </c>
      <c r="AH2922" s="0" t="s">
        <v>22</v>
      </c>
      <c r="AI2922" s="0" t="s">
        <v>22</v>
      </c>
      <c r="AJ2922" s="0" t="s">
        <v>3622</v>
      </c>
      <c r="AK2922" s="0" t="s">
        <v>3622</v>
      </c>
    </row>
    <row customHeight="1" ht="11.25">
      <c r="A2923" s="0" t="s">
        <v>22</v>
      </c>
      <c r="B2923" s="0" t="s">
        <v>48</v>
      </c>
      <c r="C2923" s="0" t="s">
        <v>50</v>
      </c>
      <c r="D2923" s="0" t="s">
        <v>22</v>
      </c>
      <c r="E2923" s="0" t="s">
        <v>8556</v>
      </c>
      <c r="F2923" s="0" t="s">
        <v>1306</v>
      </c>
      <c r="G2923" s="0" t="s">
        <v>175</v>
      </c>
      <c r="H2923" s="0" t="s">
        <v>175</v>
      </c>
      <c r="I2923" s="0" t="s">
        <v>176</v>
      </c>
      <c r="J2923" s="0" t="s">
        <v>8557</v>
      </c>
      <c r="K2923" s="0" t="s">
        <v>8562</v>
      </c>
      <c r="L2923" s="0" t="s">
        <v>8557</v>
      </c>
      <c r="M2923" s="0" t="s">
        <v>1261</v>
      </c>
      <c r="N2923" s="0" t="s">
        <v>98</v>
      </c>
      <c r="O2923" s="0" t="s">
        <v>175</v>
      </c>
      <c r="P2923" s="0" t="s">
        <v>175</v>
      </c>
      <c r="Q2923" s="0" t="s">
        <v>176</v>
      </c>
      <c r="R2923" s="0" t="s">
        <v>8557</v>
      </c>
      <c r="S2923" s="0" t="s">
        <v>8562</v>
      </c>
      <c r="T2923" s="0" t="s">
        <v>3604</v>
      </c>
      <c r="U2923" s="0" t="s">
        <v>3605</v>
      </c>
      <c r="V2923" s="0" t="s">
        <v>3606</v>
      </c>
      <c r="W2923" s="0" t="s">
        <v>3607</v>
      </c>
      <c r="X2923" s="0" t="s">
        <v>3608</v>
      </c>
      <c r="Y2923" s="0" t="s">
        <v>3605</v>
      </c>
      <c r="Z2923" s="0" t="s">
        <v>8559</v>
      </c>
      <c r="AA2923" s="0" t="s">
        <v>8560</v>
      </c>
      <c r="AB2923" s="0" t="s">
        <v>8561</v>
      </c>
      <c r="AC2923" s="0" t="s">
        <v>61</v>
      </c>
      <c r="AD2923" s="0" t="s">
        <v>19</v>
      </c>
      <c r="AE2923" s="0" t="s">
        <v>61</v>
      </c>
      <c r="AF2923" s="0" t="s">
        <v>5763</v>
      </c>
      <c r="AG2923" s="0" t="s">
        <v>5763</v>
      </c>
      <c r="AH2923" s="0" t="s">
        <v>22</v>
      </c>
      <c r="AI2923" s="0" t="s">
        <v>22</v>
      </c>
      <c r="AJ2923" s="0" t="s">
        <v>3622</v>
      </c>
      <c r="AK2923" s="0" t="s">
        <v>3622</v>
      </c>
    </row>
    <row customHeight="1" ht="11.25">
      <c r="A2924" s="0" t="s">
        <v>22</v>
      </c>
      <c r="B2924" s="0" t="s">
        <v>48</v>
      </c>
      <c r="C2924" s="0" t="s">
        <v>50</v>
      </c>
      <c r="D2924" s="0" t="s">
        <v>22</v>
      </c>
      <c r="E2924" s="0" t="s">
        <v>8563</v>
      </c>
      <c r="F2924" s="0" t="s">
        <v>1269</v>
      </c>
      <c r="G2924" s="0" t="s">
        <v>159</v>
      </c>
      <c r="H2924" s="0" t="s">
        <v>159</v>
      </c>
      <c r="I2924" s="0" t="s">
        <v>160</v>
      </c>
      <c r="J2924" s="0" t="s">
        <v>8564</v>
      </c>
      <c r="K2924" s="0" t="s">
        <v>8565</v>
      </c>
      <c r="L2924" s="0" t="s">
        <v>5226</v>
      </c>
      <c r="M2924" s="0" t="s">
        <v>98</v>
      </c>
      <c r="N2924" s="0" t="s">
        <v>98</v>
      </c>
      <c r="O2924" s="0" t="s">
        <v>159</v>
      </c>
      <c r="P2924" s="0" t="s">
        <v>159</v>
      </c>
      <c r="Q2924" s="0" t="s">
        <v>160</v>
      </c>
      <c r="R2924" s="0" t="s">
        <v>8564</v>
      </c>
      <c r="S2924" s="0" t="s">
        <v>8565</v>
      </c>
      <c r="T2924" s="0" t="s">
        <v>3604</v>
      </c>
      <c r="U2924" s="0" t="s">
        <v>3605</v>
      </c>
      <c r="V2924" s="0" t="s">
        <v>3606</v>
      </c>
      <c r="W2924" s="0" t="s">
        <v>3607</v>
      </c>
      <c r="X2924" s="0" t="s">
        <v>3608</v>
      </c>
      <c r="Y2924" s="0" t="s">
        <v>3605</v>
      </c>
      <c r="Z2924" s="0" t="s">
        <v>8566</v>
      </c>
      <c r="AA2924" s="0" t="s">
        <v>5825</v>
      </c>
      <c r="AB2924" s="0" t="s">
        <v>8567</v>
      </c>
      <c r="AC2924" s="0" t="s">
        <v>61</v>
      </c>
      <c r="AD2924" s="0" t="s">
        <v>19</v>
      </c>
      <c r="AE2924" s="0" t="s">
        <v>19</v>
      </c>
      <c r="AF2924" s="0" t="s">
        <v>4030</v>
      </c>
      <c r="AG2924" s="0" t="s">
        <v>3712</v>
      </c>
      <c r="AH2924" s="0" t="s">
        <v>22</v>
      </c>
      <c r="AI2924" s="0" t="s">
        <v>22</v>
      </c>
      <c r="AJ2924" s="0" t="s">
        <v>22</v>
      </c>
      <c r="AK2924" s="0" t="s">
        <v>22</v>
      </c>
    </row>
    <row customHeight="1" ht="11.25">
      <c r="A2925" s="0" t="s">
        <v>22</v>
      </c>
      <c r="B2925" s="0" t="s">
        <v>48</v>
      </c>
      <c r="C2925" s="0" t="s">
        <v>50</v>
      </c>
      <c r="D2925" s="0" t="s">
        <v>22</v>
      </c>
      <c r="E2925" s="0" t="s">
        <v>8563</v>
      </c>
      <c r="F2925" s="0" t="s">
        <v>1269</v>
      </c>
      <c r="G2925" s="0" t="s">
        <v>159</v>
      </c>
      <c r="H2925" s="0" t="s">
        <v>159</v>
      </c>
      <c r="I2925" s="0" t="s">
        <v>160</v>
      </c>
      <c r="J2925" s="0" t="s">
        <v>8564</v>
      </c>
      <c r="K2925" s="0" t="s">
        <v>8565</v>
      </c>
      <c r="L2925" s="0" t="s">
        <v>5226</v>
      </c>
      <c r="M2925" s="0" t="s">
        <v>98</v>
      </c>
      <c r="N2925" s="0" t="s">
        <v>98</v>
      </c>
      <c r="O2925" s="0" t="s">
        <v>159</v>
      </c>
      <c r="P2925" s="0" t="s">
        <v>159</v>
      </c>
      <c r="Q2925" s="0" t="s">
        <v>160</v>
      </c>
      <c r="R2925" s="0" t="s">
        <v>8564</v>
      </c>
      <c r="S2925" s="0" t="s">
        <v>8565</v>
      </c>
      <c r="T2925" s="0" t="s">
        <v>3604</v>
      </c>
      <c r="U2925" s="0" t="s">
        <v>3605</v>
      </c>
      <c r="V2925" s="0" t="s">
        <v>3606</v>
      </c>
      <c r="W2925" s="0" t="s">
        <v>3607</v>
      </c>
      <c r="X2925" s="0" t="s">
        <v>3608</v>
      </c>
      <c r="Y2925" s="0" t="s">
        <v>3605</v>
      </c>
      <c r="Z2925" s="0" t="s">
        <v>8566</v>
      </c>
      <c r="AA2925" s="0" t="s">
        <v>5825</v>
      </c>
      <c r="AB2925" s="0" t="s">
        <v>8567</v>
      </c>
      <c r="AC2925" s="0" t="s">
        <v>61</v>
      </c>
      <c r="AD2925" s="0" t="s">
        <v>19</v>
      </c>
      <c r="AE2925" s="0" t="s">
        <v>19</v>
      </c>
      <c r="AF2925" s="0" t="s">
        <v>4030</v>
      </c>
      <c r="AG2925" s="0" t="s">
        <v>3712</v>
      </c>
      <c r="AH2925" s="0" t="s">
        <v>22</v>
      </c>
      <c r="AI2925" s="0" t="s">
        <v>22</v>
      </c>
      <c r="AJ2925" s="0" t="s">
        <v>22</v>
      </c>
      <c r="AK2925" s="0" t="s">
        <v>22</v>
      </c>
    </row>
    <row customHeight="1" ht="11.25">
      <c r="A2926" s="0" t="s">
        <v>22</v>
      </c>
      <c r="B2926" s="0" t="s">
        <v>48</v>
      </c>
      <c r="C2926" s="0" t="s">
        <v>50</v>
      </c>
      <c r="D2926" s="0" t="s">
        <v>22</v>
      </c>
      <c r="E2926" s="0" t="s">
        <v>8568</v>
      </c>
      <c r="F2926" s="0" t="s">
        <v>1269</v>
      </c>
      <c r="G2926" s="0" t="s">
        <v>136</v>
      </c>
      <c r="H2926" s="0" t="s">
        <v>136</v>
      </c>
      <c r="I2926" s="0" t="s">
        <v>137</v>
      </c>
      <c r="J2926" s="0" t="s">
        <v>5519</v>
      </c>
      <c r="K2926" s="0" t="s">
        <v>5520</v>
      </c>
      <c r="L2926" s="0" t="s">
        <v>5519</v>
      </c>
      <c r="M2926" s="0" t="s">
        <v>8569</v>
      </c>
      <c r="N2926" s="0" t="s">
        <v>98</v>
      </c>
      <c r="O2926" s="0" t="s">
        <v>136</v>
      </c>
      <c r="P2926" s="0" t="s">
        <v>136</v>
      </c>
      <c r="Q2926" s="0" t="s">
        <v>137</v>
      </c>
      <c r="R2926" s="0" t="s">
        <v>5519</v>
      </c>
      <c r="S2926" s="0" t="s">
        <v>5520</v>
      </c>
      <c r="T2926" s="0" t="s">
        <v>3604</v>
      </c>
      <c r="U2926" s="0" t="s">
        <v>3605</v>
      </c>
      <c r="V2926" s="0" t="s">
        <v>3606</v>
      </c>
      <c r="W2926" s="0" t="s">
        <v>3607</v>
      </c>
      <c r="X2926" s="0" t="s">
        <v>3608</v>
      </c>
      <c r="Y2926" s="0" t="s">
        <v>3605</v>
      </c>
      <c r="Z2926" s="0" t="s">
        <v>976</v>
      </c>
      <c r="AA2926" s="0" t="s">
        <v>976</v>
      </c>
      <c r="AB2926" s="0" t="s">
        <v>7617</v>
      </c>
      <c r="AC2926" s="0" t="s">
        <v>61</v>
      </c>
      <c r="AD2926" s="0" t="s">
        <v>19</v>
      </c>
      <c r="AE2926" s="0" t="s">
        <v>19</v>
      </c>
      <c r="AF2926" s="0" t="s">
        <v>118</v>
      </c>
      <c r="AG2926" s="0" t="s">
        <v>118</v>
      </c>
      <c r="AH2926" s="0" t="s">
        <v>22</v>
      </c>
      <c r="AI2926" s="0" t="s">
        <v>22</v>
      </c>
      <c r="AJ2926" s="0" t="s">
        <v>22</v>
      </c>
      <c r="AK2926" s="0" t="s">
        <v>22</v>
      </c>
    </row>
    <row customHeight="1" ht="11.25">
      <c r="A2927" s="0" t="s">
        <v>22</v>
      </c>
      <c r="B2927" s="0" t="s">
        <v>48</v>
      </c>
      <c r="C2927" s="0" t="s">
        <v>50</v>
      </c>
      <c r="D2927" s="0" t="s">
        <v>22</v>
      </c>
      <c r="E2927" s="0" t="s">
        <v>8568</v>
      </c>
      <c r="F2927" s="0" t="s">
        <v>1269</v>
      </c>
      <c r="G2927" s="0" t="s">
        <v>136</v>
      </c>
      <c r="H2927" s="0" t="s">
        <v>136</v>
      </c>
      <c r="I2927" s="0" t="s">
        <v>137</v>
      </c>
      <c r="J2927" s="0" t="s">
        <v>5519</v>
      </c>
      <c r="K2927" s="0" t="s">
        <v>5520</v>
      </c>
      <c r="L2927" s="0" t="s">
        <v>5519</v>
      </c>
      <c r="M2927" s="0" t="s">
        <v>8569</v>
      </c>
      <c r="N2927" s="0" t="s">
        <v>98</v>
      </c>
      <c r="O2927" s="0" t="s">
        <v>136</v>
      </c>
      <c r="P2927" s="0" t="s">
        <v>136</v>
      </c>
      <c r="Q2927" s="0" t="s">
        <v>137</v>
      </c>
      <c r="R2927" s="0" t="s">
        <v>5519</v>
      </c>
      <c r="S2927" s="0" t="s">
        <v>5520</v>
      </c>
      <c r="T2927" s="0" t="s">
        <v>3604</v>
      </c>
      <c r="U2927" s="0" t="s">
        <v>3605</v>
      </c>
      <c r="V2927" s="0" t="s">
        <v>3606</v>
      </c>
      <c r="W2927" s="0" t="s">
        <v>3607</v>
      </c>
      <c r="X2927" s="0" t="s">
        <v>3608</v>
      </c>
      <c r="Y2927" s="0" t="s">
        <v>3605</v>
      </c>
      <c r="Z2927" s="0" t="s">
        <v>976</v>
      </c>
      <c r="AA2927" s="0" t="s">
        <v>976</v>
      </c>
      <c r="AB2927" s="0" t="s">
        <v>7617</v>
      </c>
      <c r="AC2927" s="0" t="s">
        <v>61</v>
      </c>
      <c r="AD2927" s="0" t="s">
        <v>19</v>
      </c>
      <c r="AE2927" s="0" t="s">
        <v>19</v>
      </c>
      <c r="AF2927" s="0" t="s">
        <v>118</v>
      </c>
      <c r="AG2927" s="0" t="s">
        <v>118</v>
      </c>
      <c r="AH2927" s="0" t="s">
        <v>22</v>
      </c>
      <c r="AI2927" s="0" t="s">
        <v>22</v>
      </c>
      <c r="AJ2927" s="0" t="s">
        <v>22</v>
      </c>
      <c r="AK2927" s="0" t="s">
        <v>22</v>
      </c>
    </row>
    <row customHeight="1" ht="11.25">
      <c r="A2928" s="0" t="s">
        <v>22</v>
      </c>
      <c r="B2928" s="0" t="s">
        <v>48</v>
      </c>
      <c r="C2928" s="0" t="s">
        <v>50</v>
      </c>
      <c r="D2928" s="0" t="s">
        <v>22</v>
      </c>
      <c r="E2928" s="0" t="s">
        <v>8570</v>
      </c>
      <c r="F2928" s="0" t="s">
        <v>1269</v>
      </c>
      <c r="G2928" s="0" t="s">
        <v>136</v>
      </c>
      <c r="H2928" s="0" t="s">
        <v>136</v>
      </c>
      <c r="I2928" s="0" t="s">
        <v>137</v>
      </c>
      <c r="J2928" s="0" t="s">
        <v>5519</v>
      </c>
      <c r="K2928" s="0" t="s">
        <v>5520</v>
      </c>
      <c r="L2928" s="0" t="s">
        <v>5519</v>
      </c>
      <c r="M2928" s="0" t="s">
        <v>8571</v>
      </c>
      <c r="N2928" s="0" t="s">
        <v>98</v>
      </c>
      <c r="O2928" s="0" t="s">
        <v>136</v>
      </c>
      <c r="P2928" s="0" t="s">
        <v>136</v>
      </c>
      <c r="Q2928" s="0" t="s">
        <v>137</v>
      </c>
      <c r="R2928" s="0" t="s">
        <v>5519</v>
      </c>
      <c r="S2928" s="0" t="s">
        <v>5520</v>
      </c>
      <c r="T2928" s="0" t="s">
        <v>3604</v>
      </c>
      <c r="U2928" s="0" t="s">
        <v>3605</v>
      </c>
      <c r="V2928" s="0" t="s">
        <v>3606</v>
      </c>
      <c r="W2928" s="0" t="s">
        <v>3607</v>
      </c>
      <c r="X2928" s="0" t="s">
        <v>3608</v>
      </c>
      <c r="Y2928" s="0" t="s">
        <v>3605</v>
      </c>
      <c r="Z2928" s="0" t="s">
        <v>4361</v>
      </c>
      <c r="AA2928" s="0" t="s">
        <v>4014</v>
      </c>
      <c r="AB2928" s="0" t="s">
        <v>8572</v>
      </c>
      <c r="AC2928" s="0" t="s">
        <v>61</v>
      </c>
      <c r="AD2928" s="0" t="s">
        <v>19</v>
      </c>
      <c r="AE2928" s="0" t="s">
        <v>19</v>
      </c>
      <c r="AF2928" s="0" t="s">
        <v>174</v>
      </c>
      <c r="AG2928" s="0" t="s">
        <v>150</v>
      </c>
      <c r="AH2928" s="0" t="s">
        <v>22</v>
      </c>
      <c r="AI2928" s="0" t="s">
        <v>22</v>
      </c>
      <c r="AJ2928" s="0" t="s">
        <v>22</v>
      </c>
      <c r="AK2928" s="0" t="s">
        <v>22</v>
      </c>
    </row>
    <row customHeight="1" ht="11.25">
      <c r="A2929" s="0" t="s">
        <v>22</v>
      </c>
      <c r="B2929" s="0" t="s">
        <v>48</v>
      </c>
      <c r="C2929" s="0" t="s">
        <v>50</v>
      </c>
      <c r="D2929" s="0" t="s">
        <v>22</v>
      </c>
      <c r="E2929" s="0" t="s">
        <v>8570</v>
      </c>
      <c r="F2929" s="0" t="s">
        <v>1269</v>
      </c>
      <c r="G2929" s="0" t="s">
        <v>136</v>
      </c>
      <c r="H2929" s="0" t="s">
        <v>136</v>
      </c>
      <c r="I2929" s="0" t="s">
        <v>137</v>
      </c>
      <c r="J2929" s="0" t="s">
        <v>5519</v>
      </c>
      <c r="K2929" s="0" t="s">
        <v>5520</v>
      </c>
      <c r="L2929" s="0" t="s">
        <v>5519</v>
      </c>
      <c r="M2929" s="0" t="s">
        <v>8571</v>
      </c>
      <c r="N2929" s="0" t="s">
        <v>98</v>
      </c>
      <c r="O2929" s="0" t="s">
        <v>136</v>
      </c>
      <c r="P2929" s="0" t="s">
        <v>136</v>
      </c>
      <c r="Q2929" s="0" t="s">
        <v>137</v>
      </c>
      <c r="R2929" s="0" t="s">
        <v>5519</v>
      </c>
      <c r="S2929" s="0" t="s">
        <v>5520</v>
      </c>
      <c r="T2929" s="0" t="s">
        <v>3604</v>
      </c>
      <c r="U2929" s="0" t="s">
        <v>3605</v>
      </c>
      <c r="V2929" s="0" t="s">
        <v>3606</v>
      </c>
      <c r="W2929" s="0" t="s">
        <v>3607</v>
      </c>
      <c r="X2929" s="0" t="s">
        <v>3608</v>
      </c>
      <c r="Y2929" s="0" t="s">
        <v>3605</v>
      </c>
      <c r="Z2929" s="0" t="s">
        <v>4361</v>
      </c>
      <c r="AA2929" s="0" t="s">
        <v>4014</v>
      </c>
      <c r="AB2929" s="0" t="s">
        <v>8572</v>
      </c>
      <c r="AC2929" s="0" t="s">
        <v>61</v>
      </c>
      <c r="AD2929" s="0" t="s">
        <v>19</v>
      </c>
      <c r="AE2929" s="0" t="s">
        <v>19</v>
      </c>
      <c r="AF2929" s="0" t="s">
        <v>174</v>
      </c>
      <c r="AG2929" s="0" t="s">
        <v>150</v>
      </c>
      <c r="AH2929" s="0" t="s">
        <v>22</v>
      </c>
      <c r="AI2929" s="0" t="s">
        <v>22</v>
      </c>
      <c r="AJ2929" s="0" t="s">
        <v>22</v>
      </c>
      <c r="AK2929" s="0" t="s">
        <v>22</v>
      </c>
    </row>
    <row customHeight="1" ht="11.25">
      <c r="A2930" s="0" t="s">
        <v>22</v>
      </c>
      <c r="B2930" s="0" t="s">
        <v>48</v>
      </c>
      <c r="C2930" s="0" t="s">
        <v>50</v>
      </c>
      <c r="D2930" s="0" t="s">
        <v>22</v>
      </c>
      <c r="E2930" s="0" t="s">
        <v>8573</v>
      </c>
      <c r="F2930" s="0" t="s">
        <v>1269</v>
      </c>
      <c r="G2930" s="0" t="s">
        <v>136</v>
      </c>
      <c r="H2930" s="0" t="s">
        <v>136</v>
      </c>
      <c r="I2930" s="0" t="s">
        <v>137</v>
      </c>
      <c r="J2930" s="0" t="s">
        <v>5443</v>
      </c>
      <c r="K2930" s="0" t="s">
        <v>5444</v>
      </c>
      <c r="L2930" s="0" t="s">
        <v>8574</v>
      </c>
      <c r="M2930" s="0" t="s">
        <v>1261</v>
      </c>
      <c r="N2930" s="0" t="s">
        <v>98</v>
      </c>
      <c r="O2930" s="0" t="s">
        <v>136</v>
      </c>
      <c r="P2930" s="0" t="s">
        <v>136</v>
      </c>
      <c r="Q2930" s="0" t="s">
        <v>137</v>
      </c>
      <c r="R2930" s="0" t="s">
        <v>5443</v>
      </c>
      <c r="S2930" s="0" t="s">
        <v>5444</v>
      </c>
      <c r="T2930" s="0" t="s">
        <v>3604</v>
      </c>
      <c r="U2930" s="0" t="s">
        <v>3605</v>
      </c>
      <c r="V2930" s="0" t="s">
        <v>3606</v>
      </c>
      <c r="W2930" s="0" t="s">
        <v>3607</v>
      </c>
      <c r="X2930" s="0" t="s">
        <v>3608</v>
      </c>
      <c r="Y2930" s="0" t="s">
        <v>3605</v>
      </c>
      <c r="Z2930" s="0" t="s">
        <v>976</v>
      </c>
      <c r="AA2930" s="0" t="s">
        <v>976</v>
      </c>
      <c r="AB2930" s="0" t="s">
        <v>7617</v>
      </c>
      <c r="AC2930" s="0" t="s">
        <v>61</v>
      </c>
      <c r="AD2930" s="0" t="s">
        <v>19</v>
      </c>
      <c r="AE2930" s="0" t="s">
        <v>19</v>
      </c>
      <c r="AF2930" s="0" t="s">
        <v>6064</v>
      </c>
      <c r="AG2930" s="0" t="s">
        <v>7525</v>
      </c>
      <c r="AH2930" s="0" t="s">
        <v>22</v>
      </c>
      <c r="AI2930" s="0" t="s">
        <v>22</v>
      </c>
      <c r="AJ2930" s="0" t="s">
        <v>22</v>
      </c>
      <c r="AK2930" s="0" t="s">
        <v>22</v>
      </c>
    </row>
    <row customHeight="1" ht="11.25">
      <c r="A2931" s="0" t="s">
        <v>22</v>
      </c>
      <c r="B2931" s="0" t="s">
        <v>48</v>
      </c>
      <c r="C2931" s="0" t="s">
        <v>50</v>
      </c>
      <c r="D2931" s="0" t="s">
        <v>22</v>
      </c>
      <c r="E2931" s="0" t="s">
        <v>8573</v>
      </c>
      <c r="F2931" s="0" t="s">
        <v>1269</v>
      </c>
      <c r="G2931" s="0" t="s">
        <v>136</v>
      </c>
      <c r="H2931" s="0" t="s">
        <v>136</v>
      </c>
      <c r="I2931" s="0" t="s">
        <v>137</v>
      </c>
      <c r="J2931" s="0" t="s">
        <v>5443</v>
      </c>
      <c r="K2931" s="0" t="s">
        <v>5444</v>
      </c>
      <c r="L2931" s="0" t="s">
        <v>8574</v>
      </c>
      <c r="M2931" s="0" t="s">
        <v>1261</v>
      </c>
      <c r="N2931" s="0" t="s">
        <v>98</v>
      </c>
      <c r="O2931" s="0" t="s">
        <v>136</v>
      </c>
      <c r="P2931" s="0" t="s">
        <v>136</v>
      </c>
      <c r="Q2931" s="0" t="s">
        <v>137</v>
      </c>
      <c r="R2931" s="0" t="s">
        <v>5443</v>
      </c>
      <c r="S2931" s="0" t="s">
        <v>5444</v>
      </c>
      <c r="T2931" s="0" t="s">
        <v>3604</v>
      </c>
      <c r="U2931" s="0" t="s">
        <v>3605</v>
      </c>
      <c r="V2931" s="0" t="s">
        <v>3606</v>
      </c>
      <c r="W2931" s="0" t="s">
        <v>3607</v>
      </c>
      <c r="X2931" s="0" t="s">
        <v>3608</v>
      </c>
      <c r="Y2931" s="0" t="s">
        <v>3605</v>
      </c>
      <c r="Z2931" s="0" t="s">
        <v>976</v>
      </c>
      <c r="AA2931" s="0" t="s">
        <v>976</v>
      </c>
      <c r="AB2931" s="0" t="s">
        <v>7617</v>
      </c>
      <c r="AC2931" s="0" t="s">
        <v>61</v>
      </c>
      <c r="AD2931" s="0" t="s">
        <v>19</v>
      </c>
      <c r="AE2931" s="0" t="s">
        <v>19</v>
      </c>
      <c r="AF2931" s="0" t="s">
        <v>6064</v>
      </c>
      <c r="AG2931" s="0" t="s">
        <v>7525</v>
      </c>
      <c r="AH2931" s="0" t="s">
        <v>22</v>
      </c>
      <c r="AI2931" s="0" t="s">
        <v>22</v>
      </c>
      <c r="AJ2931" s="0" t="s">
        <v>22</v>
      </c>
      <c r="AK2931" s="0" t="s">
        <v>22</v>
      </c>
    </row>
    <row customHeight="1" ht="11.25">
      <c r="A2932" s="0" t="s">
        <v>22</v>
      </c>
      <c r="B2932" s="0" t="s">
        <v>48</v>
      </c>
      <c r="C2932" s="0" t="s">
        <v>50</v>
      </c>
      <c r="D2932" s="0" t="s">
        <v>22</v>
      </c>
      <c r="E2932" s="0" t="s">
        <v>8575</v>
      </c>
      <c r="F2932" s="0" t="s">
        <v>1269</v>
      </c>
      <c r="G2932" s="0" t="s">
        <v>136</v>
      </c>
      <c r="H2932" s="0" t="s">
        <v>136</v>
      </c>
      <c r="I2932" s="0" t="s">
        <v>137</v>
      </c>
      <c r="J2932" s="0" t="s">
        <v>7406</v>
      </c>
      <c r="K2932" s="0" t="s">
        <v>7407</v>
      </c>
      <c r="L2932" s="0" t="s">
        <v>7406</v>
      </c>
      <c r="M2932" s="0" t="s">
        <v>8576</v>
      </c>
      <c r="N2932" s="0" t="s">
        <v>98</v>
      </c>
      <c r="O2932" s="0" t="s">
        <v>136</v>
      </c>
      <c r="P2932" s="0" t="s">
        <v>136</v>
      </c>
      <c r="Q2932" s="0" t="s">
        <v>137</v>
      </c>
      <c r="R2932" s="0" t="s">
        <v>7406</v>
      </c>
      <c r="S2932" s="0" t="s">
        <v>7407</v>
      </c>
      <c r="T2932" s="0" t="s">
        <v>3604</v>
      </c>
      <c r="U2932" s="0" t="s">
        <v>3605</v>
      </c>
      <c r="V2932" s="0" t="s">
        <v>3606</v>
      </c>
      <c r="W2932" s="0" t="s">
        <v>3607</v>
      </c>
      <c r="X2932" s="0" t="s">
        <v>3608</v>
      </c>
      <c r="Y2932" s="0" t="s">
        <v>3605</v>
      </c>
      <c r="Z2932" s="0" t="s">
        <v>8577</v>
      </c>
      <c r="AA2932" s="0" t="s">
        <v>4014</v>
      </c>
      <c r="AB2932" s="0" t="s">
        <v>8578</v>
      </c>
      <c r="AC2932" s="0" t="s">
        <v>61</v>
      </c>
      <c r="AD2932" s="0" t="s">
        <v>19</v>
      </c>
      <c r="AE2932" s="0" t="s">
        <v>19</v>
      </c>
      <c r="AF2932" s="0" t="s">
        <v>187</v>
      </c>
      <c r="AG2932" s="0" t="s">
        <v>151</v>
      </c>
      <c r="AH2932" s="0" t="s">
        <v>22</v>
      </c>
      <c r="AI2932" s="0" t="s">
        <v>22</v>
      </c>
      <c r="AJ2932" s="0" t="s">
        <v>22</v>
      </c>
      <c r="AK2932" s="0" t="s">
        <v>22</v>
      </c>
    </row>
    <row customHeight="1" ht="11.25">
      <c r="A2933" s="0" t="s">
        <v>22</v>
      </c>
      <c r="B2933" s="0" t="s">
        <v>48</v>
      </c>
      <c r="C2933" s="0" t="s">
        <v>50</v>
      </c>
      <c r="D2933" s="0" t="s">
        <v>22</v>
      </c>
      <c r="E2933" s="0" t="s">
        <v>8575</v>
      </c>
      <c r="F2933" s="0" t="s">
        <v>1269</v>
      </c>
      <c r="G2933" s="0" t="s">
        <v>136</v>
      </c>
      <c r="H2933" s="0" t="s">
        <v>136</v>
      </c>
      <c r="I2933" s="0" t="s">
        <v>137</v>
      </c>
      <c r="J2933" s="0" t="s">
        <v>7406</v>
      </c>
      <c r="K2933" s="0" t="s">
        <v>7407</v>
      </c>
      <c r="L2933" s="0" t="s">
        <v>7406</v>
      </c>
      <c r="M2933" s="0" t="s">
        <v>8576</v>
      </c>
      <c r="N2933" s="0" t="s">
        <v>98</v>
      </c>
      <c r="O2933" s="0" t="s">
        <v>136</v>
      </c>
      <c r="P2933" s="0" t="s">
        <v>136</v>
      </c>
      <c r="Q2933" s="0" t="s">
        <v>137</v>
      </c>
      <c r="R2933" s="0" t="s">
        <v>7406</v>
      </c>
      <c r="S2933" s="0" t="s">
        <v>7407</v>
      </c>
      <c r="T2933" s="0" t="s">
        <v>3604</v>
      </c>
      <c r="U2933" s="0" t="s">
        <v>3605</v>
      </c>
      <c r="V2933" s="0" t="s">
        <v>3606</v>
      </c>
      <c r="W2933" s="0" t="s">
        <v>3607</v>
      </c>
      <c r="X2933" s="0" t="s">
        <v>3608</v>
      </c>
      <c r="Y2933" s="0" t="s">
        <v>3605</v>
      </c>
      <c r="Z2933" s="0" t="s">
        <v>8577</v>
      </c>
      <c r="AA2933" s="0" t="s">
        <v>4014</v>
      </c>
      <c r="AB2933" s="0" t="s">
        <v>8578</v>
      </c>
      <c r="AC2933" s="0" t="s">
        <v>61</v>
      </c>
      <c r="AD2933" s="0" t="s">
        <v>19</v>
      </c>
      <c r="AE2933" s="0" t="s">
        <v>19</v>
      </c>
      <c r="AF2933" s="0" t="s">
        <v>187</v>
      </c>
      <c r="AG2933" s="0" t="s">
        <v>151</v>
      </c>
      <c r="AH2933" s="0" t="s">
        <v>22</v>
      </c>
      <c r="AI2933" s="0" t="s">
        <v>22</v>
      </c>
      <c r="AJ2933" s="0" t="s">
        <v>22</v>
      </c>
      <c r="AK2933" s="0" t="s">
        <v>22</v>
      </c>
    </row>
    <row customHeight="1" ht="11.25">
      <c r="A2934" s="0" t="s">
        <v>22</v>
      </c>
      <c r="B2934" s="0" t="s">
        <v>48</v>
      </c>
      <c r="C2934" s="0" t="s">
        <v>50</v>
      </c>
      <c r="D2934" s="0" t="s">
        <v>22</v>
      </c>
      <c r="E2934" s="0" t="s">
        <v>8579</v>
      </c>
      <c r="F2934" s="0" t="s">
        <v>1269</v>
      </c>
      <c r="G2934" s="0" t="s">
        <v>188</v>
      </c>
      <c r="H2934" s="0" t="s">
        <v>188</v>
      </c>
      <c r="I2934" s="0" t="s">
        <v>189</v>
      </c>
      <c r="J2934" s="0" t="s">
        <v>5334</v>
      </c>
      <c r="K2934" s="0" t="s">
        <v>5335</v>
      </c>
      <c r="L2934" s="0" t="s">
        <v>8580</v>
      </c>
      <c r="M2934" s="0" t="s">
        <v>8581</v>
      </c>
      <c r="N2934" s="0" t="s">
        <v>98</v>
      </c>
      <c r="O2934" s="0" t="s">
        <v>188</v>
      </c>
      <c r="P2934" s="0" t="s">
        <v>188</v>
      </c>
      <c r="Q2934" s="0" t="s">
        <v>189</v>
      </c>
      <c r="R2934" s="0" t="s">
        <v>5334</v>
      </c>
      <c r="S2934" s="0" t="s">
        <v>5335</v>
      </c>
      <c r="T2934" s="0" t="s">
        <v>3604</v>
      </c>
      <c r="U2934" s="0" t="s">
        <v>3605</v>
      </c>
      <c r="V2934" s="0" t="s">
        <v>3606</v>
      </c>
      <c r="W2934" s="0" t="s">
        <v>3607</v>
      </c>
      <c r="X2934" s="0" t="s">
        <v>3608</v>
      </c>
      <c r="Y2934" s="0" t="s">
        <v>3605</v>
      </c>
      <c r="Z2934" s="0" t="s">
        <v>4649</v>
      </c>
      <c r="AA2934" s="0" t="s">
        <v>4014</v>
      </c>
      <c r="AB2934" s="0" t="s">
        <v>8582</v>
      </c>
      <c r="AC2934" s="0" t="s">
        <v>61</v>
      </c>
      <c r="AD2934" s="0" t="s">
        <v>19</v>
      </c>
      <c r="AE2934" s="0" t="s">
        <v>19</v>
      </c>
      <c r="AF2934" s="0" t="s">
        <v>3849</v>
      </c>
      <c r="AG2934" s="0" t="s">
        <v>5481</v>
      </c>
      <c r="AH2934" s="0" t="s">
        <v>22</v>
      </c>
      <c r="AI2934" s="0" t="s">
        <v>22</v>
      </c>
      <c r="AJ2934" s="0" t="s">
        <v>22</v>
      </c>
      <c r="AK2934" s="0" t="s">
        <v>22</v>
      </c>
    </row>
    <row customHeight="1" ht="11.25">
      <c r="A2935" s="0" t="s">
        <v>22</v>
      </c>
      <c r="B2935" s="0" t="s">
        <v>48</v>
      </c>
      <c r="C2935" s="0" t="s">
        <v>50</v>
      </c>
      <c r="D2935" s="0" t="s">
        <v>22</v>
      </c>
      <c r="E2935" s="0" t="s">
        <v>8579</v>
      </c>
      <c r="F2935" s="0" t="s">
        <v>1269</v>
      </c>
      <c r="G2935" s="0" t="s">
        <v>188</v>
      </c>
      <c r="H2935" s="0" t="s">
        <v>188</v>
      </c>
      <c r="I2935" s="0" t="s">
        <v>189</v>
      </c>
      <c r="J2935" s="0" t="s">
        <v>5334</v>
      </c>
      <c r="K2935" s="0" t="s">
        <v>5335</v>
      </c>
      <c r="L2935" s="0" t="s">
        <v>8580</v>
      </c>
      <c r="M2935" s="0" t="s">
        <v>8581</v>
      </c>
      <c r="N2935" s="0" t="s">
        <v>98</v>
      </c>
      <c r="O2935" s="0" t="s">
        <v>188</v>
      </c>
      <c r="P2935" s="0" t="s">
        <v>188</v>
      </c>
      <c r="Q2935" s="0" t="s">
        <v>189</v>
      </c>
      <c r="R2935" s="0" t="s">
        <v>5334</v>
      </c>
      <c r="S2935" s="0" t="s">
        <v>5335</v>
      </c>
      <c r="T2935" s="0" t="s">
        <v>3604</v>
      </c>
      <c r="U2935" s="0" t="s">
        <v>3605</v>
      </c>
      <c r="V2935" s="0" t="s">
        <v>3606</v>
      </c>
      <c r="W2935" s="0" t="s">
        <v>3607</v>
      </c>
      <c r="X2935" s="0" t="s">
        <v>3608</v>
      </c>
      <c r="Y2935" s="0" t="s">
        <v>3605</v>
      </c>
      <c r="Z2935" s="0" t="s">
        <v>4649</v>
      </c>
      <c r="AA2935" s="0" t="s">
        <v>4014</v>
      </c>
      <c r="AB2935" s="0" t="s">
        <v>8582</v>
      </c>
      <c r="AC2935" s="0" t="s">
        <v>61</v>
      </c>
      <c r="AD2935" s="0" t="s">
        <v>19</v>
      </c>
      <c r="AE2935" s="0" t="s">
        <v>19</v>
      </c>
      <c r="AF2935" s="0" t="s">
        <v>3849</v>
      </c>
      <c r="AG2935" s="0" t="s">
        <v>5481</v>
      </c>
      <c r="AH2935" s="0" t="s">
        <v>22</v>
      </c>
      <c r="AI2935" s="0" t="s">
        <v>22</v>
      </c>
      <c r="AJ2935" s="0" t="s">
        <v>22</v>
      </c>
      <c r="AK2935" s="0" t="s">
        <v>22</v>
      </c>
    </row>
    <row customHeight="1" ht="11.25">
      <c r="A2936" s="0" t="s">
        <v>22</v>
      </c>
      <c r="B2936" s="0" t="s">
        <v>48</v>
      </c>
      <c r="C2936" s="0" t="s">
        <v>50</v>
      </c>
      <c r="D2936" s="0" t="s">
        <v>22</v>
      </c>
      <c r="E2936" s="0" t="s">
        <v>8583</v>
      </c>
      <c r="F2936" s="0" t="s">
        <v>1429</v>
      </c>
      <c r="G2936" s="0" t="s">
        <v>195</v>
      </c>
      <c r="H2936" s="0" t="s">
        <v>195</v>
      </c>
      <c r="I2936" s="0" t="s">
        <v>196</v>
      </c>
      <c r="J2936" s="0" t="s">
        <v>5934</v>
      </c>
      <c r="K2936" s="0" t="s">
        <v>5935</v>
      </c>
      <c r="L2936" s="0" t="s">
        <v>7612</v>
      </c>
      <c r="M2936" s="0" t="s">
        <v>1261</v>
      </c>
      <c r="N2936" s="0" t="s">
        <v>98</v>
      </c>
      <c r="O2936" s="0" t="s">
        <v>195</v>
      </c>
      <c r="P2936" s="0" t="s">
        <v>195</v>
      </c>
      <c r="Q2936" s="0" t="s">
        <v>196</v>
      </c>
      <c r="R2936" s="0" t="s">
        <v>5934</v>
      </c>
      <c r="S2936" s="0" t="s">
        <v>5935</v>
      </c>
      <c r="T2936" s="0" t="s">
        <v>3604</v>
      </c>
      <c r="U2936" s="0" t="s">
        <v>3605</v>
      </c>
      <c r="V2936" s="0" t="s">
        <v>3606</v>
      </c>
      <c r="W2936" s="0" t="s">
        <v>3607</v>
      </c>
      <c r="X2936" s="0" t="s">
        <v>3608</v>
      </c>
      <c r="Y2936" s="0" t="s">
        <v>3605</v>
      </c>
      <c r="Z2936" s="0" t="s">
        <v>8584</v>
      </c>
      <c r="AA2936" s="0" t="s">
        <v>7401</v>
      </c>
      <c r="AB2936" s="0" t="s">
        <v>8585</v>
      </c>
      <c r="AC2936" s="0" t="s">
        <v>61</v>
      </c>
      <c r="AD2936" s="0" t="s">
        <v>61</v>
      </c>
      <c r="AE2936" s="0" t="s">
        <v>61</v>
      </c>
      <c r="AF2936" s="0" t="s">
        <v>8586</v>
      </c>
      <c r="AG2936" s="0" t="s">
        <v>5375</v>
      </c>
      <c r="AH2936" s="0" t="s">
        <v>3622</v>
      </c>
      <c r="AI2936" s="0" t="s">
        <v>3622</v>
      </c>
      <c r="AJ2936" s="0" t="s">
        <v>3622</v>
      </c>
      <c r="AK2936" s="0" t="s">
        <v>3622</v>
      </c>
    </row>
    <row customHeight="1" ht="11.25">
      <c r="A2937" s="0" t="s">
        <v>22</v>
      </c>
      <c r="B2937" s="0" t="s">
        <v>48</v>
      </c>
      <c r="C2937" s="0" t="s">
        <v>50</v>
      </c>
      <c r="D2937" s="0" t="s">
        <v>22</v>
      </c>
      <c r="E2937" s="0" t="s">
        <v>8583</v>
      </c>
      <c r="F2937" s="0" t="s">
        <v>1429</v>
      </c>
      <c r="G2937" s="0" t="s">
        <v>195</v>
      </c>
      <c r="H2937" s="0" t="s">
        <v>195</v>
      </c>
      <c r="I2937" s="0" t="s">
        <v>196</v>
      </c>
      <c r="J2937" s="0" t="s">
        <v>5934</v>
      </c>
      <c r="K2937" s="0" t="s">
        <v>5935</v>
      </c>
      <c r="L2937" s="0" t="s">
        <v>7612</v>
      </c>
      <c r="M2937" s="0" t="s">
        <v>1261</v>
      </c>
      <c r="N2937" s="0" t="s">
        <v>98</v>
      </c>
      <c r="O2937" s="0" t="s">
        <v>195</v>
      </c>
      <c r="P2937" s="0" t="s">
        <v>195</v>
      </c>
      <c r="Q2937" s="0" t="s">
        <v>196</v>
      </c>
      <c r="R2937" s="0" t="s">
        <v>5934</v>
      </c>
      <c r="S2937" s="0" t="s">
        <v>5935</v>
      </c>
      <c r="T2937" s="0" t="s">
        <v>3604</v>
      </c>
      <c r="U2937" s="0" t="s">
        <v>3605</v>
      </c>
      <c r="V2937" s="0" t="s">
        <v>3606</v>
      </c>
      <c r="W2937" s="0" t="s">
        <v>3607</v>
      </c>
      <c r="X2937" s="0" t="s">
        <v>3608</v>
      </c>
      <c r="Y2937" s="0" t="s">
        <v>3605</v>
      </c>
      <c r="Z2937" s="0" t="s">
        <v>8584</v>
      </c>
      <c r="AA2937" s="0" t="s">
        <v>7401</v>
      </c>
      <c r="AB2937" s="0" t="s">
        <v>8585</v>
      </c>
      <c r="AC2937" s="0" t="s">
        <v>61</v>
      </c>
      <c r="AD2937" s="0" t="s">
        <v>61</v>
      </c>
      <c r="AE2937" s="0" t="s">
        <v>61</v>
      </c>
      <c r="AF2937" s="0" t="s">
        <v>8586</v>
      </c>
      <c r="AG2937" s="0" t="s">
        <v>5375</v>
      </c>
      <c r="AH2937" s="0" t="s">
        <v>3622</v>
      </c>
      <c r="AI2937" s="0" t="s">
        <v>3622</v>
      </c>
      <c r="AJ2937" s="0" t="s">
        <v>3622</v>
      </c>
      <c r="AK2937" s="0" t="s">
        <v>3622</v>
      </c>
    </row>
    <row customHeight="1" ht="11.25">
      <c r="A2938" s="0" t="s">
        <v>22</v>
      </c>
      <c r="B2938" s="0" t="s">
        <v>48</v>
      </c>
      <c r="C2938" s="0" t="s">
        <v>50</v>
      </c>
      <c r="D2938" s="0" t="s">
        <v>22</v>
      </c>
      <c r="E2938" s="0" t="s">
        <v>8587</v>
      </c>
      <c r="F2938" s="0" t="s">
        <v>1269</v>
      </c>
      <c r="G2938" s="0" t="s">
        <v>136</v>
      </c>
      <c r="H2938" s="0" t="s">
        <v>136</v>
      </c>
      <c r="I2938" s="0" t="s">
        <v>137</v>
      </c>
      <c r="J2938" s="0" t="s">
        <v>5536</v>
      </c>
      <c r="K2938" s="0" t="s">
        <v>5537</v>
      </c>
      <c r="L2938" s="0" t="s">
        <v>5536</v>
      </c>
      <c r="M2938" s="0" t="s">
        <v>8588</v>
      </c>
      <c r="N2938" s="0" t="s">
        <v>98</v>
      </c>
      <c r="O2938" s="0" t="s">
        <v>136</v>
      </c>
      <c r="P2938" s="0" t="s">
        <v>136</v>
      </c>
      <c r="Q2938" s="0" t="s">
        <v>137</v>
      </c>
      <c r="R2938" s="0" t="s">
        <v>5536</v>
      </c>
      <c r="S2938" s="0" t="s">
        <v>5537</v>
      </c>
      <c r="T2938" s="0" t="s">
        <v>3604</v>
      </c>
      <c r="U2938" s="0" t="s">
        <v>3605</v>
      </c>
      <c r="V2938" s="0" t="s">
        <v>3606</v>
      </c>
      <c r="W2938" s="0" t="s">
        <v>3607</v>
      </c>
      <c r="X2938" s="0" t="s">
        <v>3608</v>
      </c>
      <c r="Y2938" s="0" t="s">
        <v>3605</v>
      </c>
      <c r="Z2938" s="0" t="s">
        <v>8589</v>
      </c>
      <c r="AA2938" s="0" t="s">
        <v>4014</v>
      </c>
      <c r="AB2938" s="0" t="s">
        <v>8590</v>
      </c>
      <c r="AC2938" s="0" t="s">
        <v>61</v>
      </c>
      <c r="AD2938" s="0" t="s">
        <v>19</v>
      </c>
      <c r="AE2938" s="0" t="s">
        <v>19</v>
      </c>
      <c r="AF2938" s="0" t="s">
        <v>8265</v>
      </c>
      <c r="AG2938" s="0" t="s">
        <v>5375</v>
      </c>
      <c r="AH2938" s="0" t="s">
        <v>22</v>
      </c>
      <c r="AI2938" s="0" t="s">
        <v>22</v>
      </c>
      <c r="AJ2938" s="0" t="s">
        <v>22</v>
      </c>
      <c r="AK2938" s="0" t="s">
        <v>22</v>
      </c>
    </row>
    <row customHeight="1" ht="11.25">
      <c r="A2939" s="0" t="s">
        <v>22</v>
      </c>
      <c r="B2939" s="0" t="s">
        <v>48</v>
      </c>
      <c r="C2939" s="0" t="s">
        <v>50</v>
      </c>
      <c r="D2939" s="0" t="s">
        <v>22</v>
      </c>
      <c r="E2939" s="0" t="s">
        <v>8587</v>
      </c>
      <c r="F2939" s="0" t="s">
        <v>1269</v>
      </c>
      <c r="G2939" s="0" t="s">
        <v>136</v>
      </c>
      <c r="H2939" s="0" t="s">
        <v>136</v>
      </c>
      <c r="I2939" s="0" t="s">
        <v>137</v>
      </c>
      <c r="J2939" s="0" t="s">
        <v>5536</v>
      </c>
      <c r="K2939" s="0" t="s">
        <v>5537</v>
      </c>
      <c r="L2939" s="0" t="s">
        <v>5536</v>
      </c>
      <c r="M2939" s="0" t="s">
        <v>8588</v>
      </c>
      <c r="N2939" s="0" t="s">
        <v>98</v>
      </c>
      <c r="O2939" s="0" t="s">
        <v>136</v>
      </c>
      <c r="P2939" s="0" t="s">
        <v>136</v>
      </c>
      <c r="Q2939" s="0" t="s">
        <v>137</v>
      </c>
      <c r="R2939" s="0" t="s">
        <v>5536</v>
      </c>
      <c r="S2939" s="0" t="s">
        <v>5537</v>
      </c>
      <c r="T2939" s="0" t="s">
        <v>3604</v>
      </c>
      <c r="U2939" s="0" t="s">
        <v>3605</v>
      </c>
      <c r="V2939" s="0" t="s">
        <v>3606</v>
      </c>
      <c r="W2939" s="0" t="s">
        <v>3607</v>
      </c>
      <c r="X2939" s="0" t="s">
        <v>3608</v>
      </c>
      <c r="Y2939" s="0" t="s">
        <v>3605</v>
      </c>
      <c r="Z2939" s="0" t="s">
        <v>8589</v>
      </c>
      <c r="AA2939" s="0" t="s">
        <v>4014</v>
      </c>
      <c r="AB2939" s="0" t="s">
        <v>8590</v>
      </c>
      <c r="AC2939" s="0" t="s">
        <v>61</v>
      </c>
      <c r="AD2939" s="0" t="s">
        <v>19</v>
      </c>
      <c r="AE2939" s="0" t="s">
        <v>19</v>
      </c>
      <c r="AF2939" s="0" t="s">
        <v>8265</v>
      </c>
      <c r="AG2939" s="0" t="s">
        <v>5375</v>
      </c>
      <c r="AH2939" s="0" t="s">
        <v>22</v>
      </c>
      <c r="AI2939" s="0" t="s">
        <v>22</v>
      </c>
      <c r="AJ2939" s="0" t="s">
        <v>22</v>
      </c>
      <c r="AK2939" s="0" t="s">
        <v>22</v>
      </c>
    </row>
    <row customHeight="1" ht="11.25">
      <c r="A2940" s="0" t="s">
        <v>22</v>
      </c>
      <c r="B2940" s="0" t="s">
        <v>48</v>
      </c>
      <c r="C2940" s="0" t="s">
        <v>50</v>
      </c>
      <c r="D2940" s="0" t="s">
        <v>22</v>
      </c>
      <c r="E2940" s="0" t="s">
        <v>8591</v>
      </c>
      <c r="F2940" s="0" t="s">
        <v>1269</v>
      </c>
      <c r="G2940" s="0" t="s">
        <v>136</v>
      </c>
      <c r="H2940" s="0" t="s">
        <v>136</v>
      </c>
      <c r="I2940" s="0" t="s">
        <v>137</v>
      </c>
      <c r="J2940" s="0" t="s">
        <v>5956</v>
      </c>
      <c r="K2940" s="0" t="s">
        <v>5957</v>
      </c>
      <c r="L2940" s="0" t="s">
        <v>5956</v>
      </c>
      <c r="M2940" s="0" t="s">
        <v>8592</v>
      </c>
      <c r="N2940" s="0" t="s">
        <v>98</v>
      </c>
      <c r="O2940" s="0" t="s">
        <v>136</v>
      </c>
      <c r="P2940" s="0" t="s">
        <v>136</v>
      </c>
      <c r="Q2940" s="0" t="s">
        <v>137</v>
      </c>
      <c r="R2940" s="0" t="s">
        <v>5956</v>
      </c>
      <c r="S2940" s="0" t="s">
        <v>5957</v>
      </c>
      <c r="T2940" s="0" t="s">
        <v>3604</v>
      </c>
      <c r="U2940" s="0" t="s">
        <v>3605</v>
      </c>
      <c r="V2940" s="0" t="s">
        <v>3606</v>
      </c>
      <c r="W2940" s="0" t="s">
        <v>3607</v>
      </c>
      <c r="X2940" s="0" t="s">
        <v>3608</v>
      </c>
      <c r="Y2940" s="0" t="s">
        <v>3605</v>
      </c>
      <c r="Z2940" s="0" t="s">
        <v>8593</v>
      </c>
      <c r="AA2940" s="0" t="s">
        <v>4014</v>
      </c>
      <c r="AB2940" s="0" t="s">
        <v>8594</v>
      </c>
      <c r="AC2940" s="0" t="s">
        <v>61</v>
      </c>
      <c r="AD2940" s="0" t="s">
        <v>19</v>
      </c>
      <c r="AE2940" s="0" t="s">
        <v>19</v>
      </c>
      <c r="AF2940" s="0" t="s">
        <v>6063</v>
      </c>
      <c r="AG2940" s="0" t="s">
        <v>3712</v>
      </c>
      <c r="AH2940" s="0" t="s">
        <v>22</v>
      </c>
      <c r="AI2940" s="0" t="s">
        <v>22</v>
      </c>
      <c r="AJ2940" s="0" t="s">
        <v>22</v>
      </c>
      <c r="AK2940" s="0" t="s">
        <v>22</v>
      </c>
    </row>
    <row customHeight="1" ht="11.25">
      <c r="A2941" s="0" t="s">
        <v>22</v>
      </c>
      <c r="B2941" s="0" t="s">
        <v>48</v>
      </c>
      <c r="C2941" s="0" t="s">
        <v>50</v>
      </c>
      <c r="D2941" s="0" t="s">
        <v>22</v>
      </c>
      <c r="E2941" s="0" t="s">
        <v>8591</v>
      </c>
      <c r="F2941" s="0" t="s">
        <v>1269</v>
      </c>
      <c r="G2941" s="0" t="s">
        <v>136</v>
      </c>
      <c r="H2941" s="0" t="s">
        <v>136</v>
      </c>
      <c r="I2941" s="0" t="s">
        <v>137</v>
      </c>
      <c r="J2941" s="0" t="s">
        <v>5956</v>
      </c>
      <c r="K2941" s="0" t="s">
        <v>5957</v>
      </c>
      <c r="L2941" s="0" t="s">
        <v>5956</v>
      </c>
      <c r="M2941" s="0" t="s">
        <v>8592</v>
      </c>
      <c r="N2941" s="0" t="s">
        <v>98</v>
      </c>
      <c r="O2941" s="0" t="s">
        <v>136</v>
      </c>
      <c r="P2941" s="0" t="s">
        <v>136</v>
      </c>
      <c r="Q2941" s="0" t="s">
        <v>137</v>
      </c>
      <c r="R2941" s="0" t="s">
        <v>5956</v>
      </c>
      <c r="S2941" s="0" t="s">
        <v>5957</v>
      </c>
      <c r="T2941" s="0" t="s">
        <v>3604</v>
      </c>
      <c r="U2941" s="0" t="s">
        <v>3605</v>
      </c>
      <c r="V2941" s="0" t="s">
        <v>3606</v>
      </c>
      <c r="W2941" s="0" t="s">
        <v>3607</v>
      </c>
      <c r="X2941" s="0" t="s">
        <v>3608</v>
      </c>
      <c r="Y2941" s="0" t="s">
        <v>3605</v>
      </c>
      <c r="Z2941" s="0" t="s">
        <v>8593</v>
      </c>
      <c r="AA2941" s="0" t="s">
        <v>4014</v>
      </c>
      <c r="AB2941" s="0" t="s">
        <v>8594</v>
      </c>
      <c r="AC2941" s="0" t="s">
        <v>61</v>
      </c>
      <c r="AD2941" s="0" t="s">
        <v>19</v>
      </c>
      <c r="AE2941" s="0" t="s">
        <v>19</v>
      </c>
      <c r="AF2941" s="0" t="s">
        <v>6063</v>
      </c>
      <c r="AG2941" s="0" t="s">
        <v>3712</v>
      </c>
      <c r="AH2941" s="0" t="s">
        <v>22</v>
      </c>
      <c r="AI2941" s="0" t="s">
        <v>22</v>
      </c>
      <c r="AJ2941" s="0" t="s">
        <v>22</v>
      </c>
      <c r="AK2941" s="0" t="s">
        <v>22</v>
      </c>
    </row>
    <row customHeight="1" ht="11.25">
      <c r="A2942" s="0" t="s">
        <v>22</v>
      </c>
      <c r="B2942" s="0" t="s">
        <v>48</v>
      </c>
      <c r="C2942" s="0" t="s">
        <v>50</v>
      </c>
      <c r="D2942" s="0" t="s">
        <v>22</v>
      </c>
      <c r="E2942" s="0" t="s">
        <v>8595</v>
      </c>
      <c r="F2942" s="0" t="s">
        <v>1269</v>
      </c>
      <c r="G2942" s="0" t="s">
        <v>1581</v>
      </c>
      <c r="H2942" s="0" t="s">
        <v>1581</v>
      </c>
      <c r="I2942" s="0" t="s">
        <v>1582</v>
      </c>
      <c r="J2942" s="0" t="s">
        <v>1583</v>
      </c>
      <c r="K2942" s="0" t="s">
        <v>1584</v>
      </c>
      <c r="L2942" s="0" t="s">
        <v>1585</v>
      </c>
      <c r="M2942" s="0" t="s">
        <v>976</v>
      </c>
      <c r="N2942" s="0" t="s">
        <v>98</v>
      </c>
      <c r="O2942" s="0" t="s">
        <v>1581</v>
      </c>
      <c r="P2942" s="0" t="s">
        <v>1581</v>
      </c>
      <c r="Q2942" s="0" t="s">
        <v>1582</v>
      </c>
      <c r="R2942" s="0" t="s">
        <v>1583</v>
      </c>
      <c r="S2942" s="0" t="s">
        <v>1584</v>
      </c>
      <c r="T2942" s="0" t="s">
        <v>3604</v>
      </c>
      <c r="U2942" s="0" t="s">
        <v>3605</v>
      </c>
      <c r="V2942" s="0" t="s">
        <v>3606</v>
      </c>
      <c r="W2942" s="0" t="s">
        <v>3607</v>
      </c>
      <c r="X2942" s="0" t="s">
        <v>3608</v>
      </c>
      <c r="Y2942" s="0" t="s">
        <v>3605</v>
      </c>
      <c r="Z2942" s="0" t="s">
        <v>8596</v>
      </c>
      <c r="AA2942" s="0" t="s">
        <v>8597</v>
      </c>
      <c r="AB2942" s="0" t="s">
        <v>8598</v>
      </c>
      <c r="AC2942" s="0" t="s">
        <v>61</v>
      </c>
      <c r="AD2942" s="0" t="s">
        <v>19</v>
      </c>
      <c r="AE2942" s="0" t="s">
        <v>19</v>
      </c>
      <c r="AF2942" s="0" t="s">
        <v>7915</v>
      </c>
      <c r="AG2942" s="0" t="s">
        <v>7915</v>
      </c>
      <c r="AH2942" s="0" t="s">
        <v>22</v>
      </c>
      <c r="AI2942" s="0" t="s">
        <v>22</v>
      </c>
      <c r="AJ2942" s="0" t="s">
        <v>22</v>
      </c>
      <c r="AK2942" s="0" t="s">
        <v>22</v>
      </c>
    </row>
    <row customHeight="1" ht="11.25">
      <c r="A2943" s="0" t="s">
        <v>22</v>
      </c>
      <c r="B2943" s="0" t="s">
        <v>48</v>
      </c>
      <c r="C2943" s="0" t="s">
        <v>50</v>
      </c>
      <c r="D2943" s="0" t="s">
        <v>22</v>
      </c>
      <c r="E2943" s="0" t="s">
        <v>8595</v>
      </c>
      <c r="F2943" s="0" t="s">
        <v>1269</v>
      </c>
      <c r="G2943" s="0" t="s">
        <v>110</v>
      </c>
      <c r="H2943" s="0" t="s">
        <v>110</v>
      </c>
      <c r="I2943" s="0" t="s">
        <v>111</v>
      </c>
      <c r="J2943" s="0" t="s">
        <v>5371</v>
      </c>
      <c r="K2943" s="0" t="s">
        <v>5378</v>
      </c>
      <c r="L2943" s="0" t="s">
        <v>1585</v>
      </c>
      <c r="M2943" s="0" t="s">
        <v>976</v>
      </c>
      <c r="N2943" s="0" t="s">
        <v>98</v>
      </c>
      <c r="O2943" s="0" t="s">
        <v>110</v>
      </c>
      <c r="P2943" s="0" t="s">
        <v>110</v>
      </c>
      <c r="Q2943" s="0" t="s">
        <v>111</v>
      </c>
      <c r="R2943" s="0" t="s">
        <v>5371</v>
      </c>
      <c r="S2943" s="0" t="s">
        <v>5378</v>
      </c>
      <c r="T2943" s="0" t="s">
        <v>3604</v>
      </c>
      <c r="U2943" s="0" t="s">
        <v>3605</v>
      </c>
      <c r="V2943" s="0" t="s">
        <v>3606</v>
      </c>
      <c r="W2943" s="0" t="s">
        <v>3607</v>
      </c>
      <c r="X2943" s="0" t="s">
        <v>3608</v>
      </c>
      <c r="Y2943" s="0" t="s">
        <v>3605</v>
      </c>
      <c r="Z2943" s="0" t="s">
        <v>8596</v>
      </c>
      <c r="AA2943" s="0" t="s">
        <v>8597</v>
      </c>
      <c r="AB2943" s="0" t="s">
        <v>8598</v>
      </c>
      <c r="AC2943" s="0" t="s">
        <v>61</v>
      </c>
      <c r="AD2943" s="0" t="s">
        <v>19</v>
      </c>
      <c r="AE2943" s="0" t="s">
        <v>19</v>
      </c>
      <c r="AF2943" s="0" t="s">
        <v>7915</v>
      </c>
      <c r="AG2943" s="0" t="s">
        <v>7915</v>
      </c>
      <c r="AH2943" s="0" t="s">
        <v>22</v>
      </c>
      <c r="AI2943" s="0" t="s">
        <v>22</v>
      </c>
      <c r="AJ2943" s="0" t="s">
        <v>22</v>
      </c>
      <c r="AK2943" s="0" t="s">
        <v>22</v>
      </c>
    </row>
    <row customHeight="1" ht="11.25">
      <c r="A2944" s="0" t="s">
        <v>22</v>
      </c>
      <c r="B2944" s="0" t="s">
        <v>48</v>
      </c>
      <c r="C2944" s="0" t="s">
        <v>50</v>
      </c>
      <c r="D2944" s="0" t="s">
        <v>22</v>
      </c>
      <c r="E2944" s="0" t="s">
        <v>8599</v>
      </c>
      <c r="F2944" s="0" t="s">
        <v>1269</v>
      </c>
      <c r="G2944" s="0" t="s">
        <v>195</v>
      </c>
      <c r="H2944" s="0" t="s">
        <v>195</v>
      </c>
      <c r="I2944" s="0" t="s">
        <v>196</v>
      </c>
      <c r="J2944" s="0" t="s">
        <v>5559</v>
      </c>
      <c r="K2944" s="0" t="s">
        <v>5560</v>
      </c>
      <c r="L2944" s="0" t="s">
        <v>5561</v>
      </c>
      <c r="M2944" s="0" t="s">
        <v>8600</v>
      </c>
      <c r="N2944" s="0" t="s">
        <v>98</v>
      </c>
      <c r="O2944" s="0" t="s">
        <v>195</v>
      </c>
      <c r="P2944" s="0" t="s">
        <v>195</v>
      </c>
      <c r="Q2944" s="0" t="s">
        <v>196</v>
      </c>
      <c r="R2944" s="0" t="s">
        <v>5559</v>
      </c>
      <c r="S2944" s="0" t="s">
        <v>5560</v>
      </c>
      <c r="T2944" s="0" t="s">
        <v>3604</v>
      </c>
      <c r="U2944" s="0" t="s">
        <v>3605</v>
      </c>
      <c r="V2944" s="0" t="s">
        <v>3606</v>
      </c>
      <c r="W2944" s="0" t="s">
        <v>3607</v>
      </c>
      <c r="X2944" s="0" t="s">
        <v>3608</v>
      </c>
      <c r="Y2944" s="0" t="s">
        <v>3605</v>
      </c>
      <c r="Z2944" s="0" t="s">
        <v>8601</v>
      </c>
      <c r="AA2944" s="0" t="s">
        <v>4014</v>
      </c>
      <c r="AB2944" s="0" t="s">
        <v>8602</v>
      </c>
      <c r="AC2944" s="0" t="s">
        <v>61</v>
      </c>
      <c r="AD2944" s="0" t="s">
        <v>19</v>
      </c>
      <c r="AE2944" s="0" t="s">
        <v>19</v>
      </c>
      <c r="AF2944" s="0" t="s">
        <v>7652</v>
      </c>
      <c r="AG2944" s="0" t="s">
        <v>5320</v>
      </c>
      <c r="AH2944" s="0" t="s">
        <v>22</v>
      </c>
      <c r="AI2944" s="0" t="s">
        <v>22</v>
      </c>
      <c r="AJ2944" s="0" t="s">
        <v>22</v>
      </c>
      <c r="AK2944" s="0" t="s">
        <v>22</v>
      </c>
    </row>
    <row customHeight="1" ht="11.25">
      <c r="A2945" s="0" t="s">
        <v>22</v>
      </c>
      <c r="B2945" s="0" t="s">
        <v>48</v>
      </c>
      <c r="C2945" s="0" t="s">
        <v>50</v>
      </c>
      <c r="D2945" s="0" t="s">
        <v>22</v>
      </c>
      <c r="E2945" s="0" t="s">
        <v>8599</v>
      </c>
      <c r="F2945" s="0" t="s">
        <v>1269</v>
      </c>
      <c r="G2945" s="0" t="s">
        <v>195</v>
      </c>
      <c r="H2945" s="0" t="s">
        <v>195</v>
      </c>
      <c r="I2945" s="0" t="s">
        <v>196</v>
      </c>
      <c r="J2945" s="0" t="s">
        <v>5559</v>
      </c>
      <c r="K2945" s="0" t="s">
        <v>5560</v>
      </c>
      <c r="L2945" s="0" t="s">
        <v>5561</v>
      </c>
      <c r="M2945" s="0" t="s">
        <v>8600</v>
      </c>
      <c r="N2945" s="0" t="s">
        <v>98</v>
      </c>
      <c r="O2945" s="0" t="s">
        <v>195</v>
      </c>
      <c r="P2945" s="0" t="s">
        <v>195</v>
      </c>
      <c r="Q2945" s="0" t="s">
        <v>196</v>
      </c>
      <c r="R2945" s="0" t="s">
        <v>5559</v>
      </c>
      <c r="S2945" s="0" t="s">
        <v>5560</v>
      </c>
      <c r="T2945" s="0" t="s">
        <v>3604</v>
      </c>
      <c r="U2945" s="0" t="s">
        <v>3605</v>
      </c>
      <c r="V2945" s="0" t="s">
        <v>3606</v>
      </c>
      <c r="W2945" s="0" t="s">
        <v>3607</v>
      </c>
      <c r="X2945" s="0" t="s">
        <v>3608</v>
      </c>
      <c r="Y2945" s="0" t="s">
        <v>3605</v>
      </c>
      <c r="Z2945" s="0" t="s">
        <v>8601</v>
      </c>
      <c r="AA2945" s="0" t="s">
        <v>4014</v>
      </c>
      <c r="AB2945" s="0" t="s">
        <v>8602</v>
      </c>
      <c r="AC2945" s="0" t="s">
        <v>61</v>
      </c>
      <c r="AD2945" s="0" t="s">
        <v>19</v>
      </c>
      <c r="AE2945" s="0" t="s">
        <v>19</v>
      </c>
      <c r="AF2945" s="0" t="s">
        <v>7652</v>
      </c>
      <c r="AG2945" s="0" t="s">
        <v>5320</v>
      </c>
      <c r="AH2945" s="0" t="s">
        <v>22</v>
      </c>
      <c r="AI2945" s="0" t="s">
        <v>22</v>
      </c>
      <c r="AJ2945" s="0" t="s">
        <v>22</v>
      </c>
      <c r="AK2945" s="0" t="s">
        <v>22</v>
      </c>
    </row>
    <row customHeight="1" ht="11.25">
      <c r="A2946" s="0" t="s">
        <v>22</v>
      </c>
      <c r="B2946" s="0" t="s">
        <v>48</v>
      </c>
      <c r="C2946" s="0" t="s">
        <v>50</v>
      </c>
      <c r="D2946" s="0" t="s">
        <v>22</v>
      </c>
      <c r="E2946" s="0" t="s">
        <v>8603</v>
      </c>
      <c r="F2946" s="0" t="s">
        <v>1269</v>
      </c>
      <c r="G2946" s="0" t="s">
        <v>1348</v>
      </c>
      <c r="H2946" s="0" t="s">
        <v>1348</v>
      </c>
      <c r="I2946" s="0" t="s">
        <v>1349</v>
      </c>
      <c r="J2946" s="0" t="s">
        <v>6051</v>
      </c>
      <c r="K2946" s="0" t="s">
        <v>6052</v>
      </c>
      <c r="L2946" s="0" t="s">
        <v>6051</v>
      </c>
      <c r="M2946" s="0" t="s">
        <v>1261</v>
      </c>
      <c r="N2946" s="0" t="s">
        <v>98</v>
      </c>
      <c r="O2946" s="0" t="s">
        <v>1348</v>
      </c>
      <c r="P2946" s="0" t="s">
        <v>1348</v>
      </c>
      <c r="Q2946" s="0" t="s">
        <v>1349</v>
      </c>
      <c r="R2946" s="0" t="s">
        <v>6051</v>
      </c>
      <c r="S2946" s="0" t="s">
        <v>6052</v>
      </c>
      <c r="T2946" s="0" t="s">
        <v>3604</v>
      </c>
      <c r="U2946" s="0" t="s">
        <v>3605</v>
      </c>
      <c r="V2946" s="0" t="s">
        <v>3606</v>
      </c>
      <c r="W2946" s="0" t="s">
        <v>3607</v>
      </c>
      <c r="X2946" s="0" t="s">
        <v>3608</v>
      </c>
      <c r="Y2946" s="0" t="s">
        <v>3605</v>
      </c>
      <c r="Z2946" s="0" t="s">
        <v>8604</v>
      </c>
      <c r="AA2946" s="0" t="s">
        <v>8605</v>
      </c>
      <c r="AB2946" s="0" t="s">
        <v>8606</v>
      </c>
      <c r="AC2946" s="0" t="s">
        <v>61</v>
      </c>
      <c r="AD2946" s="0" t="s">
        <v>19</v>
      </c>
      <c r="AE2946" s="0" t="s">
        <v>19</v>
      </c>
      <c r="AF2946" s="0" t="s">
        <v>118</v>
      </c>
      <c r="AG2946" s="0" t="s">
        <v>1646</v>
      </c>
      <c r="AH2946" s="0" t="s">
        <v>22</v>
      </c>
      <c r="AI2946" s="0" t="s">
        <v>22</v>
      </c>
      <c r="AJ2946" s="0" t="s">
        <v>22</v>
      </c>
      <c r="AK2946" s="0" t="s">
        <v>22</v>
      </c>
    </row>
    <row customHeight="1" ht="11.25">
      <c r="A2947" s="0" t="s">
        <v>22</v>
      </c>
      <c r="B2947" s="0" t="s">
        <v>48</v>
      </c>
      <c r="C2947" s="0" t="s">
        <v>50</v>
      </c>
      <c r="D2947" s="0" t="s">
        <v>22</v>
      </c>
      <c r="E2947" s="0" t="s">
        <v>8603</v>
      </c>
      <c r="F2947" s="0" t="s">
        <v>1269</v>
      </c>
      <c r="G2947" s="0" t="s">
        <v>139</v>
      </c>
      <c r="H2947" s="0" t="s">
        <v>139</v>
      </c>
      <c r="I2947" s="0" t="s">
        <v>140</v>
      </c>
      <c r="J2947" s="0" t="s">
        <v>6051</v>
      </c>
      <c r="K2947" s="0" t="s">
        <v>6056</v>
      </c>
      <c r="L2947" s="0" t="s">
        <v>6051</v>
      </c>
      <c r="M2947" s="0" t="s">
        <v>1261</v>
      </c>
      <c r="N2947" s="0" t="s">
        <v>98</v>
      </c>
      <c r="O2947" s="0" t="s">
        <v>139</v>
      </c>
      <c r="P2947" s="0" t="s">
        <v>139</v>
      </c>
      <c r="Q2947" s="0" t="s">
        <v>140</v>
      </c>
      <c r="R2947" s="0" t="s">
        <v>6051</v>
      </c>
      <c r="S2947" s="0" t="s">
        <v>6056</v>
      </c>
      <c r="T2947" s="0" t="s">
        <v>3604</v>
      </c>
      <c r="U2947" s="0" t="s">
        <v>3605</v>
      </c>
      <c r="V2947" s="0" t="s">
        <v>3606</v>
      </c>
      <c r="W2947" s="0" t="s">
        <v>3607</v>
      </c>
      <c r="X2947" s="0" t="s">
        <v>3608</v>
      </c>
      <c r="Y2947" s="0" t="s">
        <v>3605</v>
      </c>
      <c r="Z2947" s="0" t="s">
        <v>8604</v>
      </c>
      <c r="AA2947" s="0" t="s">
        <v>8605</v>
      </c>
      <c r="AB2947" s="0" t="s">
        <v>8606</v>
      </c>
      <c r="AC2947" s="0" t="s">
        <v>61</v>
      </c>
      <c r="AD2947" s="0" t="s">
        <v>19</v>
      </c>
      <c r="AE2947" s="0" t="s">
        <v>19</v>
      </c>
      <c r="AF2947" s="0" t="s">
        <v>118</v>
      </c>
      <c r="AG2947" s="0" t="s">
        <v>1646</v>
      </c>
      <c r="AH2947" s="0" t="s">
        <v>22</v>
      </c>
      <c r="AI2947" s="0" t="s">
        <v>22</v>
      </c>
      <c r="AJ2947" s="0" t="s">
        <v>22</v>
      </c>
      <c r="AK2947" s="0" t="s">
        <v>22</v>
      </c>
    </row>
    <row customHeight="1" ht="11.25">
      <c r="A2948" s="0" t="s">
        <v>22</v>
      </c>
      <c r="B2948" s="0" t="s">
        <v>48</v>
      </c>
      <c r="C2948" s="0" t="s">
        <v>50</v>
      </c>
      <c r="D2948" s="0" t="s">
        <v>22</v>
      </c>
      <c r="E2948" s="0" t="s">
        <v>8607</v>
      </c>
      <c r="F2948" s="0" t="s">
        <v>1269</v>
      </c>
      <c r="G2948" s="0" t="s">
        <v>159</v>
      </c>
      <c r="H2948" s="0" t="s">
        <v>159</v>
      </c>
      <c r="I2948" s="0" t="s">
        <v>160</v>
      </c>
      <c r="J2948" s="0" t="s">
        <v>8608</v>
      </c>
      <c r="K2948" s="0" t="s">
        <v>8609</v>
      </c>
      <c r="L2948" s="0" t="s">
        <v>6104</v>
      </c>
      <c r="M2948" s="0" t="s">
        <v>98</v>
      </c>
      <c r="N2948" s="0" t="s">
        <v>98</v>
      </c>
      <c r="O2948" s="0" t="s">
        <v>159</v>
      </c>
      <c r="P2948" s="0" t="s">
        <v>159</v>
      </c>
      <c r="Q2948" s="0" t="s">
        <v>160</v>
      </c>
      <c r="R2948" s="0" t="s">
        <v>8608</v>
      </c>
      <c r="S2948" s="0" t="s">
        <v>8609</v>
      </c>
      <c r="T2948" s="0" t="s">
        <v>3604</v>
      </c>
      <c r="U2948" s="0" t="s">
        <v>3605</v>
      </c>
      <c r="V2948" s="0" t="s">
        <v>3606</v>
      </c>
      <c r="W2948" s="0" t="s">
        <v>3607</v>
      </c>
      <c r="X2948" s="0" t="s">
        <v>3608</v>
      </c>
      <c r="Y2948" s="0" t="s">
        <v>3605</v>
      </c>
      <c r="Z2948" s="0" t="s">
        <v>8610</v>
      </c>
      <c r="AA2948" s="0" t="s">
        <v>3961</v>
      </c>
      <c r="AB2948" s="0" t="s">
        <v>8611</v>
      </c>
      <c r="AC2948" s="0" t="s">
        <v>61</v>
      </c>
      <c r="AD2948" s="0" t="s">
        <v>19</v>
      </c>
      <c r="AE2948" s="0" t="s">
        <v>19</v>
      </c>
      <c r="AF2948" s="0" t="s">
        <v>6063</v>
      </c>
      <c r="AG2948" s="0" t="s">
        <v>2243</v>
      </c>
      <c r="AH2948" s="0" t="s">
        <v>22</v>
      </c>
      <c r="AI2948" s="0" t="s">
        <v>22</v>
      </c>
      <c r="AJ2948" s="0" t="s">
        <v>22</v>
      </c>
      <c r="AK2948" s="0" t="s">
        <v>22</v>
      </c>
    </row>
    <row customHeight="1" ht="11.25">
      <c r="A2949" s="0" t="s">
        <v>22</v>
      </c>
      <c r="B2949" s="0" t="s">
        <v>48</v>
      </c>
      <c r="C2949" s="0" t="s">
        <v>50</v>
      </c>
      <c r="D2949" s="0" t="s">
        <v>22</v>
      </c>
      <c r="E2949" s="0" t="s">
        <v>8607</v>
      </c>
      <c r="F2949" s="0" t="s">
        <v>1269</v>
      </c>
      <c r="G2949" s="0" t="s">
        <v>159</v>
      </c>
      <c r="H2949" s="0" t="s">
        <v>159</v>
      </c>
      <c r="I2949" s="0" t="s">
        <v>160</v>
      </c>
      <c r="J2949" s="0" t="s">
        <v>8608</v>
      </c>
      <c r="K2949" s="0" t="s">
        <v>8609</v>
      </c>
      <c r="L2949" s="0" t="s">
        <v>6104</v>
      </c>
      <c r="M2949" s="0" t="s">
        <v>98</v>
      </c>
      <c r="N2949" s="0" t="s">
        <v>98</v>
      </c>
      <c r="O2949" s="0" t="s">
        <v>159</v>
      </c>
      <c r="P2949" s="0" t="s">
        <v>159</v>
      </c>
      <c r="Q2949" s="0" t="s">
        <v>160</v>
      </c>
      <c r="R2949" s="0" t="s">
        <v>8608</v>
      </c>
      <c r="S2949" s="0" t="s">
        <v>8609</v>
      </c>
      <c r="T2949" s="0" t="s">
        <v>3604</v>
      </c>
      <c r="U2949" s="0" t="s">
        <v>3605</v>
      </c>
      <c r="V2949" s="0" t="s">
        <v>3606</v>
      </c>
      <c r="W2949" s="0" t="s">
        <v>3607</v>
      </c>
      <c r="X2949" s="0" t="s">
        <v>3608</v>
      </c>
      <c r="Y2949" s="0" t="s">
        <v>3605</v>
      </c>
      <c r="Z2949" s="0" t="s">
        <v>8610</v>
      </c>
      <c r="AA2949" s="0" t="s">
        <v>3961</v>
      </c>
      <c r="AB2949" s="0" t="s">
        <v>8611</v>
      </c>
      <c r="AC2949" s="0" t="s">
        <v>61</v>
      </c>
      <c r="AD2949" s="0" t="s">
        <v>19</v>
      </c>
      <c r="AE2949" s="0" t="s">
        <v>19</v>
      </c>
      <c r="AF2949" s="0" t="s">
        <v>6063</v>
      </c>
      <c r="AG2949" s="0" t="s">
        <v>2243</v>
      </c>
      <c r="AH2949" s="0" t="s">
        <v>22</v>
      </c>
      <c r="AI2949" s="0" t="s">
        <v>22</v>
      </c>
      <c r="AJ2949" s="0" t="s">
        <v>22</v>
      </c>
      <c r="AK2949" s="0" t="s">
        <v>22</v>
      </c>
    </row>
    <row customHeight="1" ht="11.25">
      <c r="A2950" s="0" t="s">
        <v>22</v>
      </c>
      <c r="B2950" s="0" t="s">
        <v>48</v>
      </c>
      <c r="C2950" s="0" t="s">
        <v>50</v>
      </c>
      <c r="D2950" s="0" t="s">
        <v>22</v>
      </c>
      <c r="E2950" s="0" t="s">
        <v>8612</v>
      </c>
      <c r="F2950" s="0" t="s">
        <v>1306</v>
      </c>
      <c r="G2950" s="0" t="s">
        <v>172</v>
      </c>
      <c r="H2950" s="0" t="s">
        <v>172</v>
      </c>
      <c r="I2950" s="0" t="s">
        <v>173</v>
      </c>
      <c r="J2950" s="0" t="s">
        <v>8362</v>
      </c>
      <c r="K2950" s="0" t="s">
        <v>8363</v>
      </c>
      <c r="L2950" s="0" t="s">
        <v>8613</v>
      </c>
      <c r="M2950" s="0" t="s">
        <v>1261</v>
      </c>
      <c r="N2950" s="0" t="s">
        <v>98</v>
      </c>
      <c r="O2950" s="0" t="s">
        <v>172</v>
      </c>
      <c r="P2950" s="0" t="s">
        <v>172</v>
      </c>
      <c r="Q2950" s="0" t="s">
        <v>173</v>
      </c>
      <c r="R2950" s="0" t="s">
        <v>8362</v>
      </c>
      <c r="S2950" s="0" t="s">
        <v>8363</v>
      </c>
      <c r="T2950" s="0" t="s">
        <v>3604</v>
      </c>
      <c r="U2950" s="0" t="s">
        <v>3605</v>
      </c>
      <c r="V2950" s="0" t="s">
        <v>3606</v>
      </c>
      <c r="W2950" s="0" t="s">
        <v>3607</v>
      </c>
      <c r="X2950" s="0" t="s">
        <v>3608</v>
      </c>
      <c r="Y2950" s="0" t="s">
        <v>3605</v>
      </c>
      <c r="Z2950" s="0" t="s">
        <v>8614</v>
      </c>
      <c r="AA2950" s="0" t="s">
        <v>8048</v>
      </c>
      <c r="AB2950" s="0" t="s">
        <v>8615</v>
      </c>
      <c r="AC2950" s="0" t="s">
        <v>61</v>
      </c>
      <c r="AD2950" s="0" t="s">
        <v>19</v>
      </c>
      <c r="AE2950" s="0" t="s">
        <v>61</v>
      </c>
      <c r="AF2950" s="0" t="s">
        <v>6098</v>
      </c>
      <c r="AG2950" s="0" t="s">
        <v>529</v>
      </c>
      <c r="AH2950" s="0" t="s">
        <v>22</v>
      </c>
      <c r="AI2950" s="0" t="s">
        <v>22</v>
      </c>
      <c r="AJ2950" s="0" t="s">
        <v>6098</v>
      </c>
      <c r="AK2950" s="0" t="s">
        <v>529</v>
      </c>
    </row>
    <row customHeight="1" ht="11.25">
      <c r="A2951" s="0" t="s">
        <v>22</v>
      </c>
      <c r="B2951" s="0" t="s">
        <v>48</v>
      </c>
      <c r="C2951" s="0" t="s">
        <v>50</v>
      </c>
      <c r="D2951" s="0" t="s">
        <v>22</v>
      </c>
      <c r="E2951" s="0" t="s">
        <v>8612</v>
      </c>
      <c r="F2951" s="0" t="s">
        <v>1306</v>
      </c>
      <c r="G2951" s="0" t="s">
        <v>172</v>
      </c>
      <c r="H2951" s="0" t="s">
        <v>172</v>
      </c>
      <c r="I2951" s="0" t="s">
        <v>173</v>
      </c>
      <c r="J2951" s="0" t="s">
        <v>8362</v>
      </c>
      <c r="K2951" s="0" t="s">
        <v>8363</v>
      </c>
      <c r="L2951" s="0" t="s">
        <v>8613</v>
      </c>
      <c r="M2951" s="0" t="s">
        <v>1261</v>
      </c>
      <c r="N2951" s="0" t="s">
        <v>98</v>
      </c>
      <c r="O2951" s="0" t="s">
        <v>172</v>
      </c>
      <c r="P2951" s="0" t="s">
        <v>172</v>
      </c>
      <c r="Q2951" s="0" t="s">
        <v>173</v>
      </c>
      <c r="R2951" s="0" t="s">
        <v>8362</v>
      </c>
      <c r="S2951" s="0" t="s">
        <v>8363</v>
      </c>
      <c r="T2951" s="0" t="s">
        <v>3604</v>
      </c>
      <c r="U2951" s="0" t="s">
        <v>3605</v>
      </c>
      <c r="V2951" s="0" t="s">
        <v>3606</v>
      </c>
      <c r="W2951" s="0" t="s">
        <v>3607</v>
      </c>
      <c r="X2951" s="0" t="s">
        <v>3608</v>
      </c>
      <c r="Y2951" s="0" t="s">
        <v>3605</v>
      </c>
      <c r="Z2951" s="0" t="s">
        <v>8614</v>
      </c>
      <c r="AA2951" s="0" t="s">
        <v>8048</v>
      </c>
      <c r="AB2951" s="0" t="s">
        <v>8615</v>
      </c>
      <c r="AC2951" s="0" t="s">
        <v>61</v>
      </c>
      <c r="AD2951" s="0" t="s">
        <v>19</v>
      </c>
      <c r="AE2951" s="0" t="s">
        <v>61</v>
      </c>
      <c r="AF2951" s="0" t="s">
        <v>6098</v>
      </c>
      <c r="AG2951" s="0" t="s">
        <v>529</v>
      </c>
      <c r="AH2951" s="0" t="s">
        <v>22</v>
      </c>
      <c r="AI2951" s="0" t="s">
        <v>22</v>
      </c>
      <c r="AJ2951" s="0" t="s">
        <v>6098</v>
      </c>
      <c r="AK2951" s="0" t="s">
        <v>529</v>
      </c>
    </row>
    <row customHeight="1" ht="11.25">
      <c r="A2952" s="0" t="s">
        <v>22</v>
      </c>
      <c r="B2952" s="0" t="s">
        <v>48</v>
      </c>
      <c r="C2952" s="0" t="s">
        <v>50</v>
      </c>
      <c r="D2952" s="0" t="s">
        <v>22</v>
      </c>
      <c r="E2952" s="0" t="s">
        <v>8616</v>
      </c>
      <c r="F2952" s="0" t="s">
        <v>1269</v>
      </c>
      <c r="G2952" s="0" t="s">
        <v>181</v>
      </c>
      <c r="H2952" s="0" t="s">
        <v>181</v>
      </c>
      <c r="I2952" s="0" t="s">
        <v>182</v>
      </c>
      <c r="J2952" s="0" t="s">
        <v>5724</v>
      </c>
      <c r="K2952" s="0" t="s">
        <v>5725</v>
      </c>
      <c r="L2952" s="0" t="s">
        <v>976</v>
      </c>
      <c r="M2952" s="0" t="s">
        <v>976</v>
      </c>
      <c r="N2952" s="0" t="s">
        <v>98</v>
      </c>
      <c r="O2952" s="0" t="s">
        <v>181</v>
      </c>
      <c r="P2952" s="0" t="s">
        <v>181</v>
      </c>
      <c r="Q2952" s="0" t="s">
        <v>182</v>
      </c>
      <c r="R2952" s="0" t="s">
        <v>5724</v>
      </c>
      <c r="S2952" s="0" t="s">
        <v>5725</v>
      </c>
      <c r="T2952" s="0" t="s">
        <v>4202</v>
      </c>
      <c r="U2952" s="0" t="s">
        <v>4202</v>
      </c>
      <c r="V2952" s="0" t="s">
        <v>3726</v>
      </c>
      <c r="W2952" s="0" t="s">
        <v>3607</v>
      </c>
      <c r="X2952" s="0" t="s">
        <v>3754</v>
      </c>
      <c r="Y2952" s="0" t="s">
        <v>3733</v>
      </c>
      <c r="Z2952" s="0" t="s">
        <v>1261</v>
      </c>
      <c r="AA2952" s="0" t="s">
        <v>4355</v>
      </c>
      <c r="AB2952" s="0" t="s">
        <v>4356</v>
      </c>
      <c r="AC2952" s="0" t="s">
        <v>61</v>
      </c>
      <c r="AD2952" s="0" t="s">
        <v>19</v>
      </c>
      <c r="AE2952" s="0" t="s">
        <v>19</v>
      </c>
      <c r="AF2952" s="0" t="s">
        <v>114</v>
      </c>
      <c r="AG2952" s="0" t="s">
        <v>114</v>
      </c>
      <c r="AH2952" s="0" t="s">
        <v>22</v>
      </c>
      <c r="AI2952" s="0" t="s">
        <v>22</v>
      </c>
      <c r="AJ2952" s="0" t="s">
        <v>22</v>
      </c>
      <c r="AK2952" s="0" t="s">
        <v>22</v>
      </c>
    </row>
    <row customHeight="1" ht="11.25">
      <c r="A2953" s="0" t="s">
        <v>22</v>
      </c>
      <c r="B2953" s="0" t="s">
        <v>48</v>
      </c>
      <c r="C2953" s="0" t="s">
        <v>50</v>
      </c>
      <c r="D2953" s="0" t="s">
        <v>22</v>
      </c>
      <c r="E2953" s="0" t="s">
        <v>1321</v>
      </c>
      <c r="F2953" s="0" t="s">
        <v>1257</v>
      </c>
      <c r="G2953" s="0" t="s">
        <v>103</v>
      </c>
      <c r="H2953" s="0" t="s">
        <v>103</v>
      </c>
      <c r="I2953" s="0" t="s">
        <v>104</v>
      </c>
      <c r="J2953" s="0" t="s">
        <v>1322</v>
      </c>
      <c r="K2953" s="0" t="s">
        <v>1323</v>
      </c>
      <c r="L2953" s="0" t="s">
        <v>1324</v>
      </c>
      <c r="M2953" s="0" t="s">
        <v>1325</v>
      </c>
      <c r="N2953" s="0" t="s">
        <v>101</v>
      </c>
      <c r="O2953" s="0" t="s">
        <v>103</v>
      </c>
      <c r="P2953" s="0" t="s">
        <v>103</v>
      </c>
      <c r="Q2953" s="0" t="s">
        <v>104</v>
      </c>
      <c r="R2953" s="0" t="s">
        <v>8617</v>
      </c>
      <c r="S2953" s="0" t="s">
        <v>8618</v>
      </c>
      <c r="T2953" s="0" t="s">
        <v>3604</v>
      </c>
      <c r="U2953" s="0" t="s">
        <v>3605</v>
      </c>
      <c r="V2953" s="0" t="s">
        <v>3606</v>
      </c>
      <c r="W2953" s="0" t="s">
        <v>3607</v>
      </c>
      <c r="X2953" s="0" t="s">
        <v>3608</v>
      </c>
      <c r="Y2953" s="0" t="s">
        <v>3605</v>
      </c>
      <c r="Z2953" s="0" t="s">
        <v>1261</v>
      </c>
      <c r="AA2953" s="0" t="s">
        <v>8619</v>
      </c>
      <c r="AB2953" s="0" t="s">
        <v>8620</v>
      </c>
      <c r="AC2953" s="0" t="s">
        <v>19</v>
      </c>
      <c r="AD2953" s="0" t="s">
        <v>19</v>
      </c>
      <c r="AE2953" s="0" t="s">
        <v>61</v>
      </c>
      <c r="AF2953" s="0" t="s">
        <v>22</v>
      </c>
      <c r="AG2953" s="0" t="s">
        <v>22</v>
      </c>
      <c r="AH2953" s="0" t="s">
        <v>22</v>
      </c>
      <c r="AI2953" s="0" t="s">
        <v>22</v>
      </c>
      <c r="AJ2953" s="0" t="s">
        <v>5230</v>
      </c>
      <c r="AK2953" s="0" t="s">
        <v>8621</v>
      </c>
    </row>
    <row customHeight="1" ht="11.25">
      <c r="A2954" s="0" t="s">
        <v>22</v>
      </c>
      <c r="B2954" s="0" t="s">
        <v>48</v>
      </c>
      <c r="C2954" s="0" t="s">
        <v>50</v>
      </c>
      <c r="D2954" s="0" t="s">
        <v>22</v>
      </c>
      <c r="E2954" s="0" t="s">
        <v>1321</v>
      </c>
      <c r="F2954" s="0" t="s">
        <v>1257</v>
      </c>
      <c r="G2954" s="0" t="s">
        <v>103</v>
      </c>
      <c r="H2954" s="0" t="s">
        <v>103</v>
      </c>
      <c r="I2954" s="0" t="s">
        <v>104</v>
      </c>
      <c r="J2954" s="0" t="s">
        <v>1322</v>
      </c>
      <c r="K2954" s="0" t="s">
        <v>1323</v>
      </c>
      <c r="L2954" s="0" t="s">
        <v>1324</v>
      </c>
      <c r="M2954" s="0" t="s">
        <v>1325</v>
      </c>
      <c r="N2954" s="0" t="s">
        <v>101</v>
      </c>
      <c r="O2954" s="0" t="s">
        <v>103</v>
      </c>
      <c r="P2954" s="0" t="s">
        <v>103</v>
      </c>
      <c r="Q2954" s="0" t="s">
        <v>104</v>
      </c>
      <c r="R2954" s="0" t="s">
        <v>8617</v>
      </c>
      <c r="S2954" s="0" t="s">
        <v>8618</v>
      </c>
      <c r="T2954" s="0" t="s">
        <v>3604</v>
      </c>
      <c r="U2954" s="0" t="s">
        <v>3605</v>
      </c>
      <c r="V2954" s="0" t="s">
        <v>3606</v>
      </c>
      <c r="W2954" s="0" t="s">
        <v>3607</v>
      </c>
      <c r="X2954" s="0" t="s">
        <v>3608</v>
      </c>
      <c r="Y2954" s="0" t="s">
        <v>3605</v>
      </c>
      <c r="Z2954" s="0" t="s">
        <v>1261</v>
      </c>
      <c r="AA2954" s="0" t="s">
        <v>8619</v>
      </c>
      <c r="AB2954" s="0" t="s">
        <v>8620</v>
      </c>
      <c r="AC2954" s="0" t="s">
        <v>19</v>
      </c>
      <c r="AD2954" s="0" t="s">
        <v>19</v>
      </c>
      <c r="AE2954" s="0" t="s">
        <v>61</v>
      </c>
      <c r="AF2954" s="0" t="s">
        <v>22</v>
      </c>
      <c r="AG2954" s="0" t="s">
        <v>22</v>
      </c>
      <c r="AH2954" s="0" t="s">
        <v>22</v>
      </c>
      <c r="AI2954" s="0" t="s">
        <v>22</v>
      </c>
      <c r="AJ2954" s="0" t="s">
        <v>5230</v>
      </c>
      <c r="AK2954" s="0" t="s">
        <v>8621</v>
      </c>
    </row>
    <row customHeight="1" ht="11.25">
      <c r="A2955" s="0" t="s">
        <v>22</v>
      </c>
      <c r="B2955" s="0" t="s">
        <v>48</v>
      </c>
      <c r="C2955" s="0" t="s">
        <v>50</v>
      </c>
      <c r="D2955" s="0" t="s">
        <v>22</v>
      </c>
      <c r="E2955" s="0" t="s">
        <v>1321</v>
      </c>
      <c r="F2955" s="0" t="s">
        <v>1257</v>
      </c>
      <c r="G2955" s="0" t="s">
        <v>103</v>
      </c>
      <c r="H2955" s="0" t="s">
        <v>103</v>
      </c>
      <c r="I2955" s="0" t="s">
        <v>104</v>
      </c>
      <c r="J2955" s="0" t="s">
        <v>1322</v>
      </c>
      <c r="K2955" s="0" t="s">
        <v>1323</v>
      </c>
      <c r="L2955" s="0" t="s">
        <v>1324</v>
      </c>
      <c r="M2955" s="0" t="s">
        <v>1325</v>
      </c>
      <c r="N2955" s="0" t="s">
        <v>98</v>
      </c>
      <c r="O2955" s="0" t="s">
        <v>103</v>
      </c>
      <c r="P2955" s="0" t="s">
        <v>103</v>
      </c>
      <c r="Q2955" s="0" t="s">
        <v>104</v>
      </c>
      <c r="R2955" s="0" t="s">
        <v>1322</v>
      </c>
      <c r="S2955" s="0" t="s">
        <v>1323</v>
      </c>
      <c r="T2955" s="0" t="s">
        <v>3604</v>
      </c>
      <c r="U2955" s="0" t="s">
        <v>3605</v>
      </c>
      <c r="V2955" s="0" t="s">
        <v>3606</v>
      </c>
      <c r="W2955" s="0" t="s">
        <v>3607</v>
      </c>
      <c r="X2955" s="0" t="s">
        <v>3608</v>
      </c>
      <c r="Y2955" s="0" t="s">
        <v>3605</v>
      </c>
      <c r="Z2955" s="0" t="s">
        <v>1261</v>
      </c>
      <c r="AA2955" s="0" t="s">
        <v>8619</v>
      </c>
      <c r="AB2955" s="0" t="s">
        <v>8620</v>
      </c>
      <c r="AC2955" s="0" t="s">
        <v>19</v>
      </c>
      <c r="AD2955" s="0" t="s">
        <v>19</v>
      </c>
      <c r="AE2955" s="0" t="s">
        <v>61</v>
      </c>
      <c r="AF2955" s="0" t="s">
        <v>22</v>
      </c>
      <c r="AG2955" s="0" t="s">
        <v>22</v>
      </c>
      <c r="AH2955" s="0" t="s">
        <v>22</v>
      </c>
      <c r="AI2955" s="0" t="s">
        <v>22</v>
      </c>
      <c r="AJ2955" s="0" t="s">
        <v>5230</v>
      </c>
      <c r="AK2955" s="0" t="s">
        <v>8621</v>
      </c>
    </row>
    <row customHeight="1" ht="11.25">
      <c r="A2956" s="0" t="s">
        <v>22</v>
      </c>
      <c r="B2956" s="0" t="s">
        <v>48</v>
      </c>
      <c r="C2956" s="0" t="s">
        <v>50</v>
      </c>
      <c r="D2956" s="0" t="s">
        <v>22</v>
      </c>
      <c r="E2956" s="0" t="s">
        <v>1321</v>
      </c>
      <c r="F2956" s="0" t="s">
        <v>1257</v>
      </c>
      <c r="G2956" s="0" t="s">
        <v>103</v>
      </c>
      <c r="H2956" s="0" t="s">
        <v>103</v>
      </c>
      <c r="I2956" s="0" t="s">
        <v>104</v>
      </c>
      <c r="J2956" s="0" t="s">
        <v>1322</v>
      </c>
      <c r="K2956" s="0" t="s">
        <v>1323</v>
      </c>
      <c r="L2956" s="0" t="s">
        <v>1324</v>
      </c>
      <c r="M2956" s="0" t="s">
        <v>1325</v>
      </c>
      <c r="N2956" s="0" t="s">
        <v>90</v>
      </c>
      <c r="O2956" s="0" t="s">
        <v>103</v>
      </c>
      <c r="P2956" s="0" t="s">
        <v>103</v>
      </c>
      <c r="Q2956" s="0" t="s">
        <v>104</v>
      </c>
      <c r="R2956" s="0" t="s">
        <v>1322</v>
      </c>
      <c r="S2956" s="0" t="s">
        <v>1323</v>
      </c>
      <c r="T2956" s="0" t="s">
        <v>3604</v>
      </c>
      <c r="U2956" s="0" t="s">
        <v>3605</v>
      </c>
      <c r="V2956" s="0" t="s">
        <v>3606</v>
      </c>
      <c r="W2956" s="0" t="s">
        <v>3607</v>
      </c>
      <c r="X2956" s="0" t="s">
        <v>3608</v>
      </c>
      <c r="Y2956" s="0" t="s">
        <v>3605</v>
      </c>
      <c r="Z2956" s="0" t="s">
        <v>1261</v>
      </c>
      <c r="AA2956" s="0" t="s">
        <v>8619</v>
      </c>
      <c r="AB2956" s="0" t="s">
        <v>8620</v>
      </c>
      <c r="AC2956" s="0" t="s">
        <v>19</v>
      </c>
      <c r="AD2956" s="0" t="s">
        <v>19</v>
      </c>
      <c r="AE2956" s="0" t="s">
        <v>61</v>
      </c>
      <c r="AF2956" s="0" t="s">
        <v>22</v>
      </c>
      <c r="AG2956" s="0" t="s">
        <v>22</v>
      </c>
      <c r="AH2956" s="0" t="s">
        <v>22</v>
      </c>
      <c r="AI2956" s="0" t="s">
        <v>22</v>
      </c>
      <c r="AJ2956" s="0" t="s">
        <v>5230</v>
      </c>
      <c r="AK2956" s="0" t="s">
        <v>8621</v>
      </c>
    </row>
    <row customHeight="1" ht="11.25">
      <c r="A2957" s="0" t="s">
        <v>22</v>
      </c>
      <c r="B2957" s="0" t="s">
        <v>48</v>
      </c>
      <c r="C2957" s="0" t="s">
        <v>50</v>
      </c>
      <c r="D2957" s="0" t="s">
        <v>22</v>
      </c>
      <c r="E2957" s="0" t="s">
        <v>1321</v>
      </c>
      <c r="F2957" s="0" t="s">
        <v>1257</v>
      </c>
      <c r="G2957" s="0" t="s">
        <v>103</v>
      </c>
      <c r="H2957" s="0" t="s">
        <v>103</v>
      </c>
      <c r="I2957" s="0" t="s">
        <v>104</v>
      </c>
      <c r="J2957" s="0" t="s">
        <v>1322</v>
      </c>
      <c r="K2957" s="0" t="s">
        <v>1323</v>
      </c>
      <c r="L2957" s="0" t="s">
        <v>1324</v>
      </c>
      <c r="M2957" s="0" t="s">
        <v>1325</v>
      </c>
      <c r="N2957" s="0" t="s">
        <v>98</v>
      </c>
      <c r="O2957" s="0" t="s">
        <v>103</v>
      </c>
      <c r="P2957" s="0" t="s">
        <v>103</v>
      </c>
      <c r="Q2957" s="0" t="s">
        <v>104</v>
      </c>
      <c r="R2957" s="0" t="s">
        <v>1322</v>
      </c>
      <c r="S2957" s="0" t="s">
        <v>1323</v>
      </c>
      <c r="T2957" s="0" t="s">
        <v>3604</v>
      </c>
      <c r="U2957" s="0" t="s">
        <v>3605</v>
      </c>
      <c r="V2957" s="0" t="s">
        <v>3606</v>
      </c>
      <c r="W2957" s="0" t="s">
        <v>3607</v>
      </c>
      <c r="X2957" s="0" t="s">
        <v>3608</v>
      </c>
      <c r="Y2957" s="0" t="s">
        <v>3605</v>
      </c>
      <c r="Z2957" s="0" t="s">
        <v>1261</v>
      </c>
      <c r="AA2957" s="0" t="s">
        <v>8619</v>
      </c>
      <c r="AB2957" s="0" t="s">
        <v>8620</v>
      </c>
      <c r="AC2957" s="0" t="s">
        <v>19</v>
      </c>
      <c r="AD2957" s="0" t="s">
        <v>19</v>
      </c>
      <c r="AE2957" s="0" t="s">
        <v>61</v>
      </c>
      <c r="AF2957" s="0" t="s">
        <v>22</v>
      </c>
      <c r="AG2957" s="0" t="s">
        <v>22</v>
      </c>
      <c r="AH2957" s="0" t="s">
        <v>22</v>
      </c>
      <c r="AI2957" s="0" t="s">
        <v>22</v>
      </c>
      <c r="AJ2957" s="0" t="s">
        <v>5230</v>
      </c>
      <c r="AK2957" s="0" t="s">
        <v>8621</v>
      </c>
    </row>
    <row customHeight="1" ht="11.25">
      <c r="A2958" s="0" t="s">
        <v>22</v>
      </c>
      <c r="B2958" s="0" t="s">
        <v>48</v>
      </c>
      <c r="C2958" s="0" t="s">
        <v>50</v>
      </c>
      <c r="D2958" s="0" t="s">
        <v>22</v>
      </c>
      <c r="E2958" s="0" t="s">
        <v>1321</v>
      </c>
      <c r="F2958" s="0" t="s">
        <v>1257</v>
      </c>
      <c r="G2958" s="0" t="s">
        <v>103</v>
      </c>
      <c r="H2958" s="0" t="s">
        <v>103</v>
      </c>
      <c r="I2958" s="0" t="s">
        <v>104</v>
      </c>
      <c r="J2958" s="0" t="s">
        <v>1322</v>
      </c>
      <c r="K2958" s="0" t="s">
        <v>1323</v>
      </c>
      <c r="L2958" s="0" t="s">
        <v>1324</v>
      </c>
      <c r="M2958" s="0" t="s">
        <v>1325</v>
      </c>
      <c r="N2958" s="0" t="s">
        <v>90</v>
      </c>
      <c r="O2958" s="0" t="s">
        <v>103</v>
      </c>
      <c r="P2958" s="0" t="s">
        <v>103</v>
      </c>
      <c r="Q2958" s="0" t="s">
        <v>104</v>
      </c>
      <c r="R2958" s="0" t="s">
        <v>1322</v>
      </c>
      <c r="S2958" s="0" t="s">
        <v>1323</v>
      </c>
      <c r="T2958" s="0" t="s">
        <v>3604</v>
      </c>
      <c r="U2958" s="0" t="s">
        <v>3605</v>
      </c>
      <c r="V2958" s="0" t="s">
        <v>3606</v>
      </c>
      <c r="W2958" s="0" t="s">
        <v>3607</v>
      </c>
      <c r="X2958" s="0" t="s">
        <v>3608</v>
      </c>
      <c r="Y2958" s="0" t="s">
        <v>3605</v>
      </c>
      <c r="Z2958" s="0" t="s">
        <v>1261</v>
      </c>
      <c r="AA2958" s="0" t="s">
        <v>8619</v>
      </c>
      <c r="AB2958" s="0" t="s">
        <v>8620</v>
      </c>
      <c r="AC2958" s="0" t="s">
        <v>19</v>
      </c>
      <c r="AD2958" s="0" t="s">
        <v>19</v>
      </c>
      <c r="AE2958" s="0" t="s">
        <v>61</v>
      </c>
      <c r="AF2958" s="0" t="s">
        <v>22</v>
      </c>
      <c r="AG2958" s="0" t="s">
        <v>22</v>
      </c>
      <c r="AH2958" s="0" t="s">
        <v>22</v>
      </c>
      <c r="AI2958" s="0" t="s">
        <v>22</v>
      </c>
      <c r="AJ2958" s="0" t="s">
        <v>5230</v>
      </c>
      <c r="AK2958" s="0" t="s">
        <v>8621</v>
      </c>
    </row>
    <row customHeight="1" ht="11.25">
      <c r="A2959" s="0" t="s">
        <v>22</v>
      </c>
      <c r="B2959" s="0" t="s">
        <v>48</v>
      </c>
      <c r="C2959" s="0" t="s">
        <v>50</v>
      </c>
      <c r="D2959" s="0" t="s">
        <v>22</v>
      </c>
      <c r="E2959" s="0" t="s">
        <v>1321</v>
      </c>
      <c r="F2959" s="0" t="s">
        <v>1257</v>
      </c>
      <c r="G2959" s="0" t="s">
        <v>103</v>
      </c>
      <c r="H2959" s="0" t="s">
        <v>103</v>
      </c>
      <c r="I2959" s="0" t="s">
        <v>104</v>
      </c>
      <c r="J2959" s="0" t="s">
        <v>1322</v>
      </c>
      <c r="K2959" s="0" t="s">
        <v>1323</v>
      </c>
      <c r="L2959" s="0" t="s">
        <v>1324</v>
      </c>
      <c r="M2959" s="0" t="s">
        <v>1325</v>
      </c>
      <c r="N2959" s="0" t="s">
        <v>89</v>
      </c>
      <c r="O2959" s="0" t="s">
        <v>103</v>
      </c>
      <c r="P2959" s="0" t="s">
        <v>103</v>
      </c>
      <c r="Q2959" s="0" t="s">
        <v>104</v>
      </c>
      <c r="R2959" s="0" t="s">
        <v>8622</v>
      </c>
      <c r="S2959" s="0" t="s">
        <v>8623</v>
      </c>
      <c r="T2959" s="0" t="s">
        <v>3604</v>
      </c>
      <c r="U2959" s="0" t="s">
        <v>3605</v>
      </c>
      <c r="V2959" s="0" t="s">
        <v>3606</v>
      </c>
      <c r="W2959" s="0" t="s">
        <v>3607</v>
      </c>
      <c r="X2959" s="0" t="s">
        <v>3608</v>
      </c>
      <c r="Y2959" s="0" t="s">
        <v>3605</v>
      </c>
      <c r="Z2959" s="0" t="s">
        <v>1261</v>
      </c>
      <c r="AA2959" s="0" t="s">
        <v>8619</v>
      </c>
      <c r="AB2959" s="0" t="s">
        <v>8620</v>
      </c>
      <c r="AC2959" s="0" t="s">
        <v>19</v>
      </c>
      <c r="AD2959" s="0" t="s">
        <v>19</v>
      </c>
      <c r="AE2959" s="0" t="s">
        <v>61</v>
      </c>
      <c r="AF2959" s="0" t="s">
        <v>22</v>
      </c>
      <c r="AG2959" s="0" t="s">
        <v>22</v>
      </c>
      <c r="AH2959" s="0" t="s">
        <v>22</v>
      </c>
      <c r="AI2959" s="0" t="s">
        <v>22</v>
      </c>
      <c r="AJ2959" s="0" t="s">
        <v>5230</v>
      </c>
      <c r="AK2959" s="0" t="s">
        <v>8621</v>
      </c>
    </row>
    <row customHeight="1" ht="11.25">
      <c r="A2960" s="0" t="s">
        <v>22</v>
      </c>
      <c r="B2960" s="0" t="s">
        <v>48</v>
      </c>
      <c r="C2960" s="0" t="s">
        <v>50</v>
      </c>
      <c r="D2960" s="0" t="s">
        <v>22</v>
      </c>
      <c r="E2960" s="0" t="s">
        <v>1321</v>
      </c>
      <c r="F2960" s="0" t="s">
        <v>1257</v>
      </c>
      <c r="G2960" s="0" t="s">
        <v>103</v>
      </c>
      <c r="H2960" s="0" t="s">
        <v>103</v>
      </c>
      <c r="I2960" s="0" t="s">
        <v>104</v>
      </c>
      <c r="J2960" s="0" t="s">
        <v>1322</v>
      </c>
      <c r="K2960" s="0" t="s">
        <v>1323</v>
      </c>
      <c r="L2960" s="0" t="s">
        <v>1324</v>
      </c>
      <c r="M2960" s="0" t="s">
        <v>1325</v>
      </c>
      <c r="N2960" s="0" t="s">
        <v>89</v>
      </c>
      <c r="O2960" s="0" t="s">
        <v>103</v>
      </c>
      <c r="P2960" s="0" t="s">
        <v>103</v>
      </c>
      <c r="Q2960" s="0" t="s">
        <v>104</v>
      </c>
      <c r="R2960" s="0" t="s">
        <v>8622</v>
      </c>
      <c r="S2960" s="0" t="s">
        <v>8623</v>
      </c>
      <c r="T2960" s="0" t="s">
        <v>3604</v>
      </c>
      <c r="U2960" s="0" t="s">
        <v>3605</v>
      </c>
      <c r="V2960" s="0" t="s">
        <v>3606</v>
      </c>
      <c r="W2960" s="0" t="s">
        <v>3607</v>
      </c>
      <c r="X2960" s="0" t="s">
        <v>3608</v>
      </c>
      <c r="Y2960" s="0" t="s">
        <v>3605</v>
      </c>
      <c r="Z2960" s="0" t="s">
        <v>1261</v>
      </c>
      <c r="AA2960" s="0" t="s">
        <v>8619</v>
      </c>
      <c r="AB2960" s="0" t="s">
        <v>8620</v>
      </c>
      <c r="AC2960" s="0" t="s">
        <v>19</v>
      </c>
      <c r="AD2960" s="0" t="s">
        <v>19</v>
      </c>
      <c r="AE2960" s="0" t="s">
        <v>61</v>
      </c>
      <c r="AF2960" s="0" t="s">
        <v>22</v>
      </c>
      <c r="AG2960" s="0" t="s">
        <v>22</v>
      </c>
      <c r="AH2960" s="0" t="s">
        <v>22</v>
      </c>
      <c r="AI2960" s="0" t="s">
        <v>22</v>
      </c>
      <c r="AJ2960" s="0" t="s">
        <v>5230</v>
      </c>
      <c r="AK2960" s="0" t="s">
        <v>8621</v>
      </c>
    </row>
    <row customHeight="1" ht="11.25">
      <c r="A2961" s="0" t="s">
        <v>22</v>
      </c>
      <c r="B2961" s="0" t="s">
        <v>48</v>
      </c>
      <c r="C2961" s="0" t="s">
        <v>50</v>
      </c>
      <c r="D2961" s="0" t="s">
        <v>22</v>
      </c>
      <c r="E2961" s="0" t="s">
        <v>8624</v>
      </c>
      <c r="F2961" s="0" t="s">
        <v>1429</v>
      </c>
      <c r="G2961" s="0" t="s">
        <v>99</v>
      </c>
      <c r="H2961" s="0" t="s">
        <v>99</v>
      </c>
      <c r="I2961" s="0" t="s">
        <v>100</v>
      </c>
      <c r="J2961" s="0" t="s">
        <v>8625</v>
      </c>
      <c r="K2961" s="0" t="s">
        <v>8626</v>
      </c>
      <c r="L2961" s="0" t="s">
        <v>8627</v>
      </c>
      <c r="M2961" s="0" t="s">
        <v>1261</v>
      </c>
      <c r="N2961" s="0" t="s">
        <v>98</v>
      </c>
      <c r="O2961" s="0" t="s">
        <v>99</v>
      </c>
      <c r="P2961" s="0" t="s">
        <v>99</v>
      </c>
      <c r="Q2961" s="0" t="s">
        <v>100</v>
      </c>
      <c r="R2961" s="0" t="s">
        <v>8625</v>
      </c>
      <c r="S2961" s="0" t="s">
        <v>8626</v>
      </c>
      <c r="T2961" s="0" t="s">
        <v>3604</v>
      </c>
      <c r="U2961" s="0" t="s">
        <v>3605</v>
      </c>
      <c r="V2961" s="0" t="s">
        <v>8628</v>
      </c>
      <c r="W2961" s="0" t="s">
        <v>3607</v>
      </c>
      <c r="X2961" s="0" t="s">
        <v>3608</v>
      </c>
      <c r="Y2961" s="0" t="s">
        <v>3605</v>
      </c>
      <c r="Z2961" s="0" t="s">
        <v>1261</v>
      </c>
      <c r="AA2961" s="0" t="s">
        <v>6256</v>
      </c>
      <c r="AB2961" s="0" t="s">
        <v>8629</v>
      </c>
      <c r="AC2961" s="0" t="s">
        <v>61</v>
      </c>
      <c r="AD2961" s="0" t="s">
        <v>61</v>
      </c>
      <c r="AE2961" s="0" t="s">
        <v>61</v>
      </c>
      <c r="AF2961" s="0" t="s">
        <v>7028</v>
      </c>
      <c r="AG2961" s="0" t="s">
        <v>8630</v>
      </c>
      <c r="AH2961" s="0" t="s">
        <v>8630</v>
      </c>
      <c r="AI2961" s="0" t="s">
        <v>8630</v>
      </c>
      <c r="AJ2961" s="0" t="s">
        <v>8630</v>
      </c>
      <c r="AK2961" s="0" t="s">
        <v>8630</v>
      </c>
    </row>
    <row customHeight="1" ht="11.25">
      <c r="A2962" s="0" t="s">
        <v>22</v>
      </c>
      <c r="B2962" s="0" t="s">
        <v>48</v>
      </c>
      <c r="C2962" s="0" t="s">
        <v>50</v>
      </c>
      <c r="D2962" s="0" t="s">
        <v>22</v>
      </c>
      <c r="E2962" s="0" t="s">
        <v>8624</v>
      </c>
      <c r="F2962" s="0" t="s">
        <v>1429</v>
      </c>
      <c r="G2962" s="0" t="s">
        <v>99</v>
      </c>
      <c r="H2962" s="0" t="s">
        <v>99</v>
      </c>
      <c r="I2962" s="0" t="s">
        <v>100</v>
      </c>
      <c r="J2962" s="0" t="s">
        <v>8625</v>
      </c>
      <c r="K2962" s="0" t="s">
        <v>8626</v>
      </c>
      <c r="L2962" s="0" t="s">
        <v>8627</v>
      </c>
      <c r="M2962" s="0" t="s">
        <v>1261</v>
      </c>
      <c r="N2962" s="0" t="s">
        <v>98</v>
      </c>
      <c r="O2962" s="0" t="s">
        <v>99</v>
      </c>
      <c r="P2962" s="0" t="s">
        <v>99</v>
      </c>
      <c r="Q2962" s="0" t="s">
        <v>100</v>
      </c>
      <c r="R2962" s="0" t="s">
        <v>8625</v>
      </c>
      <c r="S2962" s="0" t="s">
        <v>8626</v>
      </c>
      <c r="T2962" s="0" t="s">
        <v>3604</v>
      </c>
      <c r="U2962" s="0" t="s">
        <v>3605</v>
      </c>
      <c r="V2962" s="0" t="s">
        <v>8628</v>
      </c>
      <c r="W2962" s="0" t="s">
        <v>3607</v>
      </c>
      <c r="X2962" s="0" t="s">
        <v>3608</v>
      </c>
      <c r="Y2962" s="0" t="s">
        <v>3605</v>
      </c>
      <c r="Z2962" s="0" t="s">
        <v>1261</v>
      </c>
      <c r="AA2962" s="0" t="s">
        <v>6256</v>
      </c>
      <c r="AB2962" s="0" t="s">
        <v>8629</v>
      </c>
      <c r="AC2962" s="0" t="s">
        <v>61</v>
      </c>
      <c r="AD2962" s="0" t="s">
        <v>61</v>
      </c>
      <c r="AE2962" s="0" t="s">
        <v>61</v>
      </c>
      <c r="AF2962" s="0" t="s">
        <v>7028</v>
      </c>
      <c r="AG2962" s="0" t="s">
        <v>8630</v>
      </c>
      <c r="AH2962" s="0" t="s">
        <v>8630</v>
      </c>
      <c r="AI2962" s="0" t="s">
        <v>8630</v>
      </c>
      <c r="AJ2962" s="0" t="s">
        <v>8630</v>
      </c>
      <c r="AK2962" s="0" t="s">
        <v>8630</v>
      </c>
    </row>
    <row customHeight="1" ht="11.25">
      <c r="A2963" s="0" t="s">
        <v>22</v>
      </c>
      <c r="B2963" s="0" t="s">
        <v>48</v>
      </c>
      <c r="C2963" s="0" t="s">
        <v>50</v>
      </c>
      <c r="D2963" s="0" t="s">
        <v>22</v>
      </c>
      <c r="E2963" s="0" t="s">
        <v>1508</v>
      </c>
      <c r="F2963" s="0" t="s">
        <v>1269</v>
      </c>
      <c r="G2963" s="0" t="s">
        <v>103</v>
      </c>
      <c r="H2963" s="0" t="s">
        <v>103</v>
      </c>
      <c r="I2963" s="0" t="s">
        <v>104</v>
      </c>
      <c r="J2963" s="0" t="s">
        <v>1509</v>
      </c>
      <c r="K2963" s="0" t="s">
        <v>1510</v>
      </c>
      <c r="L2963" s="0" t="s">
        <v>1511</v>
      </c>
      <c r="M2963" s="0" t="s">
        <v>1261</v>
      </c>
      <c r="N2963" s="0" t="s">
        <v>98</v>
      </c>
      <c r="O2963" s="0" t="s">
        <v>103</v>
      </c>
      <c r="P2963" s="0" t="s">
        <v>103</v>
      </c>
      <c r="Q2963" s="0" t="s">
        <v>104</v>
      </c>
      <c r="R2963" s="0" t="s">
        <v>1509</v>
      </c>
      <c r="S2963" s="0" t="s">
        <v>1510</v>
      </c>
      <c r="T2963" s="0" t="s">
        <v>3604</v>
      </c>
      <c r="U2963" s="0" t="s">
        <v>3605</v>
      </c>
      <c r="V2963" s="0" t="s">
        <v>3606</v>
      </c>
      <c r="W2963" s="0" t="s">
        <v>3607</v>
      </c>
      <c r="X2963" s="0" t="s">
        <v>3608</v>
      </c>
      <c r="Y2963" s="0" t="s">
        <v>3605</v>
      </c>
      <c r="Z2963" s="0" t="s">
        <v>8631</v>
      </c>
      <c r="AA2963" s="0" t="s">
        <v>8632</v>
      </c>
      <c r="AB2963" s="0" t="s">
        <v>8633</v>
      </c>
      <c r="AC2963" s="0" t="s">
        <v>61</v>
      </c>
      <c r="AD2963" s="0" t="s">
        <v>19</v>
      </c>
      <c r="AE2963" s="0" t="s">
        <v>19</v>
      </c>
      <c r="AF2963" s="0" t="s">
        <v>6063</v>
      </c>
      <c r="AG2963" s="0" t="s">
        <v>3950</v>
      </c>
      <c r="AH2963" s="0" t="s">
        <v>22</v>
      </c>
      <c r="AI2963" s="0" t="s">
        <v>22</v>
      </c>
      <c r="AJ2963" s="0" t="s">
        <v>22</v>
      </c>
      <c r="AK2963" s="0" t="s">
        <v>22</v>
      </c>
    </row>
    <row customHeight="1" ht="11.25">
      <c r="A2964" s="0" t="s">
        <v>22</v>
      </c>
      <c r="B2964" s="0" t="s">
        <v>48</v>
      </c>
      <c r="C2964" s="0" t="s">
        <v>50</v>
      </c>
      <c r="D2964" s="0" t="s">
        <v>22</v>
      </c>
      <c r="E2964" s="0" t="s">
        <v>1508</v>
      </c>
      <c r="F2964" s="0" t="s">
        <v>1269</v>
      </c>
      <c r="G2964" s="0" t="s">
        <v>103</v>
      </c>
      <c r="H2964" s="0" t="s">
        <v>103</v>
      </c>
      <c r="I2964" s="0" t="s">
        <v>104</v>
      </c>
      <c r="J2964" s="0" t="s">
        <v>1509</v>
      </c>
      <c r="K2964" s="0" t="s">
        <v>1510</v>
      </c>
      <c r="L2964" s="0" t="s">
        <v>1511</v>
      </c>
      <c r="M2964" s="0" t="s">
        <v>1261</v>
      </c>
      <c r="N2964" s="0" t="s">
        <v>98</v>
      </c>
      <c r="O2964" s="0" t="s">
        <v>103</v>
      </c>
      <c r="P2964" s="0" t="s">
        <v>103</v>
      </c>
      <c r="Q2964" s="0" t="s">
        <v>104</v>
      </c>
      <c r="R2964" s="0" t="s">
        <v>1509</v>
      </c>
      <c r="S2964" s="0" t="s">
        <v>1510</v>
      </c>
      <c r="T2964" s="0" t="s">
        <v>3604</v>
      </c>
      <c r="U2964" s="0" t="s">
        <v>3605</v>
      </c>
      <c r="V2964" s="0" t="s">
        <v>3606</v>
      </c>
      <c r="W2964" s="0" t="s">
        <v>3607</v>
      </c>
      <c r="X2964" s="0" t="s">
        <v>3608</v>
      </c>
      <c r="Y2964" s="0" t="s">
        <v>3605</v>
      </c>
      <c r="Z2964" s="0" t="s">
        <v>8631</v>
      </c>
      <c r="AA2964" s="0" t="s">
        <v>8632</v>
      </c>
      <c r="AB2964" s="0" t="s">
        <v>8633</v>
      </c>
      <c r="AC2964" s="0" t="s">
        <v>61</v>
      </c>
      <c r="AD2964" s="0" t="s">
        <v>19</v>
      </c>
      <c r="AE2964" s="0" t="s">
        <v>19</v>
      </c>
      <c r="AF2964" s="0" t="s">
        <v>6063</v>
      </c>
      <c r="AG2964" s="0" t="s">
        <v>3950</v>
      </c>
      <c r="AH2964" s="0" t="s">
        <v>22</v>
      </c>
      <c r="AI2964" s="0" t="s">
        <v>22</v>
      </c>
      <c r="AJ2964" s="0" t="s">
        <v>22</v>
      </c>
      <c r="AK2964" s="0" t="s">
        <v>22</v>
      </c>
    </row>
    <row customHeight="1" ht="11.25">
      <c r="A2965" s="0" t="s">
        <v>22</v>
      </c>
      <c r="B2965" s="0" t="s">
        <v>48</v>
      </c>
      <c r="C2965" s="0" t="s">
        <v>50</v>
      </c>
      <c r="D2965" s="0" t="s">
        <v>22</v>
      </c>
      <c r="E2965" s="0" t="s">
        <v>8634</v>
      </c>
      <c r="F2965" s="0" t="s">
        <v>1269</v>
      </c>
      <c r="G2965" s="0" t="s">
        <v>103</v>
      </c>
      <c r="H2965" s="0" t="s">
        <v>103</v>
      </c>
      <c r="I2965" s="0" t="s">
        <v>104</v>
      </c>
      <c r="J2965" s="0" t="s">
        <v>7580</v>
      </c>
      <c r="K2965" s="0" t="s">
        <v>7581</v>
      </c>
      <c r="L2965" s="0" t="s">
        <v>8635</v>
      </c>
      <c r="M2965" s="0" t="s">
        <v>1261</v>
      </c>
      <c r="N2965" s="0" t="s">
        <v>98</v>
      </c>
      <c r="O2965" s="0" t="s">
        <v>103</v>
      </c>
      <c r="P2965" s="0" t="s">
        <v>103</v>
      </c>
      <c r="Q2965" s="0" t="s">
        <v>104</v>
      </c>
      <c r="R2965" s="0" t="s">
        <v>7580</v>
      </c>
      <c r="S2965" s="0" t="s">
        <v>7581</v>
      </c>
      <c r="T2965" s="0" t="s">
        <v>3604</v>
      </c>
      <c r="U2965" s="0" t="s">
        <v>3605</v>
      </c>
      <c r="V2965" s="0" t="s">
        <v>3606</v>
      </c>
      <c r="W2965" s="0" t="s">
        <v>3607</v>
      </c>
      <c r="X2965" s="0" t="s">
        <v>3608</v>
      </c>
      <c r="Y2965" s="0" t="s">
        <v>3605</v>
      </c>
      <c r="Z2965" s="0" t="s">
        <v>8636</v>
      </c>
      <c r="AA2965" s="0" t="s">
        <v>8637</v>
      </c>
      <c r="AB2965" s="0" t="s">
        <v>8638</v>
      </c>
      <c r="AC2965" s="0" t="s">
        <v>61</v>
      </c>
      <c r="AD2965" s="0" t="s">
        <v>19</v>
      </c>
      <c r="AE2965" s="0" t="s">
        <v>19</v>
      </c>
      <c r="AF2965" s="0" t="s">
        <v>7698</v>
      </c>
      <c r="AG2965" s="0" t="s">
        <v>8639</v>
      </c>
      <c r="AH2965" s="0" t="s">
        <v>22</v>
      </c>
      <c r="AI2965" s="0" t="s">
        <v>22</v>
      </c>
      <c r="AJ2965" s="0" t="s">
        <v>22</v>
      </c>
      <c r="AK2965" s="0" t="s">
        <v>22</v>
      </c>
    </row>
    <row customHeight="1" ht="11.25">
      <c r="A2966" s="0" t="s">
        <v>22</v>
      </c>
      <c r="B2966" s="0" t="s">
        <v>48</v>
      </c>
      <c r="C2966" s="0" t="s">
        <v>50</v>
      </c>
      <c r="D2966" s="0" t="s">
        <v>22</v>
      </c>
      <c r="E2966" s="0" t="s">
        <v>8634</v>
      </c>
      <c r="F2966" s="0" t="s">
        <v>1269</v>
      </c>
      <c r="G2966" s="0" t="s">
        <v>103</v>
      </c>
      <c r="H2966" s="0" t="s">
        <v>103</v>
      </c>
      <c r="I2966" s="0" t="s">
        <v>104</v>
      </c>
      <c r="J2966" s="0" t="s">
        <v>7580</v>
      </c>
      <c r="K2966" s="0" t="s">
        <v>7581</v>
      </c>
      <c r="L2966" s="0" t="s">
        <v>8635</v>
      </c>
      <c r="M2966" s="0" t="s">
        <v>1261</v>
      </c>
      <c r="N2966" s="0" t="s">
        <v>98</v>
      </c>
      <c r="O2966" s="0" t="s">
        <v>103</v>
      </c>
      <c r="P2966" s="0" t="s">
        <v>103</v>
      </c>
      <c r="Q2966" s="0" t="s">
        <v>104</v>
      </c>
      <c r="R2966" s="0" t="s">
        <v>7580</v>
      </c>
      <c r="S2966" s="0" t="s">
        <v>7581</v>
      </c>
      <c r="T2966" s="0" t="s">
        <v>3604</v>
      </c>
      <c r="U2966" s="0" t="s">
        <v>3605</v>
      </c>
      <c r="V2966" s="0" t="s">
        <v>3606</v>
      </c>
      <c r="W2966" s="0" t="s">
        <v>3607</v>
      </c>
      <c r="X2966" s="0" t="s">
        <v>3608</v>
      </c>
      <c r="Y2966" s="0" t="s">
        <v>3605</v>
      </c>
      <c r="Z2966" s="0" t="s">
        <v>8636</v>
      </c>
      <c r="AA2966" s="0" t="s">
        <v>8637</v>
      </c>
      <c r="AB2966" s="0" t="s">
        <v>8638</v>
      </c>
      <c r="AC2966" s="0" t="s">
        <v>61</v>
      </c>
      <c r="AD2966" s="0" t="s">
        <v>19</v>
      </c>
      <c r="AE2966" s="0" t="s">
        <v>19</v>
      </c>
      <c r="AF2966" s="0" t="s">
        <v>7698</v>
      </c>
      <c r="AG2966" s="0" t="s">
        <v>8639</v>
      </c>
      <c r="AH2966" s="0" t="s">
        <v>22</v>
      </c>
      <c r="AI2966" s="0" t="s">
        <v>22</v>
      </c>
      <c r="AJ2966" s="0" t="s">
        <v>22</v>
      </c>
      <c r="AK2966" s="0" t="s">
        <v>22</v>
      </c>
    </row>
    <row customHeight="1" ht="11.25">
      <c r="A2967" s="0" t="s">
        <v>22</v>
      </c>
      <c r="B2967" s="0" t="s">
        <v>48</v>
      </c>
      <c r="C2967" s="0" t="s">
        <v>50</v>
      </c>
      <c r="D2967" s="0" t="s">
        <v>22</v>
      </c>
      <c r="E2967" s="0" t="s">
        <v>8640</v>
      </c>
      <c r="F2967" s="0" t="s">
        <v>1269</v>
      </c>
      <c r="G2967" s="0" t="s">
        <v>103</v>
      </c>
      <c r="H2967" s="0" t="s">
        <v>103</v>
      </c>
      <c r="I2967" s="0" t="s">
        <v>104</v>
      </c>
      <c r="J2967" s="0" t="s">
        <v>7584</v>
      </c>
      <c r="K2967" s="0" t="s">
        <v>7585</v>
      </c>
      <c r="L2967" s="0" t="s">
        <v>1462</v>
      </c>
      <c r="M2967" s="0" t="s">
        <v>1261</v>
      </c>
      <c r="N2967" s="0" t="s">
        <v>98</v>
      </c>
      <c r="O2967" s="0" t="s">
        <v>103</v>
      </c>
      <c r="P2967" s="0" t="s">
        <v>103</v>
      </c>
      <c r="Q2967" s="0" t="s">
        <v>104</v>
      </c>
      <c r="R2967" s="0" t="s">
        <v>7584</v>
      </c>
      <c r="S2967" s="0" t="s">
        <v>7585</v>
      </c>
      <c r="T2967" s="0" t="s">
        <v>3604</v>
      </c>
      <c r="U2967" s="0" t="s">
        <v>3605</v>
      </c>
      <c r="V2967" s="0" t="s">
        <v>8641</v>
      </c>
      <c r="W2967" s="0" t="s">
        <v>3607</v>
      </c>
      <c r="X2967" s="0" t="s">
        <v>3608</v>
      </c>
      <c r="Y2967" s="0" t="s">
        <v>3605</v>
      </c>
      <c r="Z2967" s="0" t="s">
        <v>8642</v>
      </c>
      <c r="AA2967" s="0" t="s">
        <v>8643</v>
      </c>
      <c r="AB2967" s="0" t="s">
        <v>8644</v>
      </c>
      <c r="AC2967" s="0" t="s">
        <v>61</v>
      </c>
      <c r="AD2967" s="0" t="s">
        <v>19</v>
      </c>
      <c r="AE2967" s="0" t="s">
        <v>19</v>
      </c>
      <c r="AF2967" s="0" t="s">
        <v>7525</v>
      </c>
      <c r="AG2967" s="0" t="s">
        <v>7525</v>
      </c>
      <c r="AH2967" s="0" t="s">
        <v>22</v>
      </c>
      <c r="AI2967" s="0" t="s">
        <v>22</v>
      </c>
      <c r="AJ2967" s="0" t="s">
        <v>22</v>
      </c>
      <c r="AK2967" s="0" t="s">
        <v>22</v>
      </c>
    </row>
    <row customHeight="1" ht="11.25">
      <c r="A2968" s="0" t="s">
        <v>22</v>
      </c>
      <c r="B2968" s="0" t="s">
        <v>48</v>
      </c>
      <c r="C2968" s="0" t="s">
        <v>50</v>
      </c>
      <c r="D2968" s="0" t="s">
        <v>22</v>
      </c>
      <c r="E2968" s="0" t="s">
        <v>8640</v>
      </c>
      <c r="F2968" s="0" t="s">
        <v>1269</v>
      </c>
      <c r="G2968" s="0" t="s">
        <v>103</v>
      </c>
      <c r="H2968" s="0" t="s">
        <v>103</v>
      </c>
      <c r="I2968" s="0" t="s">
        <v>104</v>
      </c>
      <c r="J2968" s="0" t="s">
        <v>7584</v>
      </c>
      <c r="K2968" s="0" t="s">
        <v>7585</v>
      </c>
      <c r="L2968" s="0" t="s">
        <v>1462</v>
      </c>
      <c r="M2968" s="0" t="s">
        <v>1261</v>
      </c>
      <c r="N2968" s="0" t="s">
        <v>98</v>
      </c>
      <c r="O2968" s="0" t="s">
        <v>103</v>
      </c>
      <c r="P2968" s="0" t="s">
        <v>103</v>
      </c>
      <c r="Q2968" s="0" t="s">
        <v>104</v>
      </c>
      <c r="R2968" s="0" t="s">
        <v>7584</v>
      </c>
      <c r="S2968" s="0" t="s">
        <v>7585</v>
      </c>
      <c r="T2968" s="0" t="s">
        <v>3604</v>
      </c>
      <c r="U2968" s="0" t="s">
        <v>3605</v>
      </c>
      <c r="V2968" s="0" t="s">
        <v>8641</v>
      </c>
      <c r="W2968" s="0" t="s">
        <v>3607</v>
      </c>
      <c r="X2968" s="0" t="s">
        <v>3608</v>
      </c>
      <c r="Y2968" s="0" t="s">
        <v>3605</v>
      </c>
      <c r="Z2968" s="0" t="s">
        <v>8642</v>
      </c>
      <c r="AA2968" s="0" t="s">
        <v>8643</v>
      </c>
      <c r="AB2968" s="0" t="s">
        <v>8644</v>
      </c>
      <c r="AC2968" s="0" t="s">
        <v>61</v>
      </c>
      <c r="AD2968" s="0" t="s">
        <v>19</v>
      </c>
      <c r="AE2968" s="0" t="s">
        <v>19</v>
      </c>
      <c r="AF2968" s="0" t="s">
        <v>7525</v>
      </c>
      <c r="AG2968" s="0" t="s">
        <v>7525</v>
      </c>
      <c r="AH2968" s="0" t="s">
        <v>22</v>
      </c>
      <c r="AI2968" s="0" t="s">
        <v>22</v>
      </c>
      <c r="AJ2968" s="0" t="s">
        <v>22</v>
      </c>
      <c r="AK2968" s="0" t="s">
        <v>22</v>
      </c>
    </row>
    <row customHeight="1" ht="11.25">
      <c r="A2969" s="0" t="s">
        <v>22</v>
      </c>
      <c r="B2969" s="0" t="s">
        <v>48</v>
      </c>
      <c r="C2969" s="0" t="s">
        <v>50</v>
      </c>
      <c r="D2969" s="0" t="s">
        <v>22</v>
      </c>
      <c r="E2969" s="0" t="s">
        <v>8645</v>
      </c>
      <c r="F2969" s="0" t="s">
        <v>1269</v>
      </c>
      <c r="G2969" s="0" t="s">
        <v>103</v>
      </c>
      <c r="H2969" s="0" t="s">
        <v>103</v>
      </c>
      <c r="I2969" s="0" t="s">
        <v>104</v>
      </c>
      <c r="J2969" s="0" t="s">
        <v>7580</v>
      </c>
      <c r="K2969" s="0" t="s">
        <v>7581</v>
      </c>
      <c r="L2969" s="0" t="s">
        <v>4091</v>
      </c>
      <c r="M2969" s="0" t="s">
        <v>1261</v>
      </c>
      <c r="N2969" s="0" t="s">
        <v>98</v>
      </c>
      <c r="O2969" s="0" t="s">
        <v>103</v>
      </c>
      <c r="P2969" s="0" t="s">
        <v>103</v>
      </c>
      <c r="Q2969" s="0" t="s">
        <v>104</v>
      </c>
      <c r="R2969" s="0" t="s">
        <v>7580</v>
      </c>
      <c r="S2969" s="0" t="s">
        <v>7581</v>
      </c>
      <c r="T2969" s="0" t="s">
        <v>3604</v>
      </c>
      <c r="U2969" s="0" t="s">
        <v>3605</v>
      </c>
      <c r="V2969" s="0" t="s">
        <v>8646</v>
      </c>
      <c r="W2969" s="0" t="s">
        <v>3607</v>
      </c>
      <c r="X2969" s="0" t="s">
        <v>3608</v>
      </c>
      <c r="Y2969" s="0" t="s">
        <v>3605</v>
      </c>
      <c r="Z2969" s="0" t="s">
        <v>8647</v>
      </c>
      <c r="AA2969" s="0" t="s">
        <v>8648</v>
      </c>
      <c r="AB2969" s="0" t="s">
        <v>8649</v>
      </c>
      <c r="AC2969" s="0" t="s">
        <v>61</v>
      </c>
      <c r="AD2969" s="0" t="s">
        <v>19</v>
      </c>
      <c r="AE2969" s="0" t="s">
        <v>19</v>
      </c>
      <c r="AF2969" s="0" t="s">
        <v>7525</v>
      </c>
      <c r="AG2969" s="0" t="s">
        <v>7525</v>
      </c>
      <c r="AH2969" s="0" t="s">
        <v>22</v>
      </c>
      <c r="AI2969" s="0" t="s">
        <v>22</v>
      </c>
      <c r="AJ2969" s="0" t="s">
        <v>22</v>
      </c>
      <c r="AK2969" s="0" t="s">
        <v>22</v>
      </c>
    </row>
    <row customHeight="1" ht="11.25">
      <c r="A2970" s="0" t="s">
        <v>22</v>
      </c>
      <c r="B2970" s="0" t="s">
        <v>48</v>
      </c>
      <c r="C2970" s="0" t="s">
        <v>50</v>
      </c>
      <c r="D2970" s="0" t="s">
        <v>22</v>
      </c>
      <c r="E2970" s="0" t="s">
        <v>8645</v>
      </c>
      <c r="F2970" s="0" t="s">
        <v>1269</v>
      </c>
      <c r="G2970" s="0" t="s">
        <v>103</v>
      </c>
      <c r="H2970" s="0" t="s">
        <v>103</v>
      </c>
      <c r="I2970" s="0" t="s">
        <v>104</v>
      </c>
      <c r="J2970" s="0" t="s">
        <v>7580</v>
      </c>
      <c r="K2970" s="0" t="s">
        <v>7581</v>
      </c>
      <c r="L2970" s="0" t="s">
        <v>4091</v>
      </c>
      <c r="M2970" s="0" t="s">
        <v>1261</v>
      </c>
      <c r="N2970" s="0" t="s">
        <v>98</v>
      </c>
      <c r="O2970" s="0" t="s">
        <v>103</v>
      </c>
      <c r="P2970" s="0" t="s">
        <v>103</v>
      </c>
      <c r="Q2970" s="0" t="s">
        <v>104</v>
      </c>
      <c r="R2970" s="0" t="s">
        <v>7580</v>
      </c>
      <c r="S2970" s="0" t="s">
        <v>7581</v>
      </c>
      <c r="T2970" s="0" t="s">
        <v>3604</v>
      </c>
      <c r="U2970" s="0" t="s">
        <v>3605</v>
      </c>
      <c r="V2970" s="0" t="s">
        <v>8646</v>
      </c>
      <c r="W2970" s="0" t="s">
        <v>3607</v>
      </c>
      <c r="X2970" s="0" t="s">
        <v>3608</v>
      </c>
      <c r="Y2970" s="0" t="s">
        <v>3605</v>
      </c>
      <c r="Z2970" s="0" t="s">
        <v>8647</v>
      </c>
      <c r="AA2970" s="0" t="s">
        <v>8648</v>
      </c>
      <c r="AB2970" s="0" t="s">
        <v>8649</v>
      </c>
      <c r="AC2970" s="0" t="s">
        <v>61</v>
      </c>
      <c r="AD2970" s="0" t="s">
        <v>19</v>
      </c>
      <c r="AE2970" s="0" t="s">
        <v>19</v>
      </c>
      <c r="AF2970" s="0" t="s">
        <v>7525</v>
      </c>
      <c r="AG2970" s="0" t="s">
        <v>7525</v>
      </c>
      <c r="AH2970" s="0" t="s">
        <v>22</v>
      </c>
      <c r="AI2970" s="0" t="s">
        <v>22</v>
      </c>
      <c r="AJ2970" s="0" t="s">
        <v>22</v>
      </c>
      <c r="AK2970" s="0" t="s">
        <v>22</v>
      </c>
    </row>
    <row customHeight="1" ht="11.25">
      <c r="A2971" s="0" t="s">
        <v>22</v>
      </c>
      <c r="B2971" s="0" t="s">
        <v>48</v>
      </c>
      <c r="C2971" s="0" t="s">
        <v>50</v>
      </c>
      <c r="D2971" s="0" t="s">
        <v>22</v>
      </c>
      <c r="E2971" s="0" t="s">
        <v>8650</v>
      </c>
      <c r="F2971" s="0" t="s">
        <v>1269</v>
      </c>
      <c r="G2971" s="0" t="s">
        <v>103</v>
      </c>
      <c r="H2971" s="0" t="s">
        <v>103</v>
      </c>
      <c r="I2971" s="0" t="s">
        <v>104</v>
      </c>
      <c r="J2971" s="0" t="s">
        <v>4903</v>
      </c>
      <c r="K2971" s="0" t="s">
        <v>4904</v>
      </c>
      <c r="L2971" s="0" t="s">
        <v>3920</v>
      </c>
      <c r="M2971" s="0" t="s">
        <v>1261</v>
      </c>
      <c r="N2971" s="0" t="s">
        <v>98</v>
      </c>
      <c r="O2971" s="0" t="s">
        <v>103</v>
      </c>
      <c r="P2971" s="0" t="s">
        <v>103</v>
      </c>
      <c r="Q2971" s="0" t="s">
        <v>104</v>
      </c>
      <c r="R2971" s="0" t="s">
        <v>4903</v>
      </c>
      <c r="S2971" s="0" t="s">
        <v>4904</v>
      </c>
      <c r="T2971" s="0" t="s">
        <v>3604</v>
      </c>
      <c r="U2971" s="0" t="s">
        <v>3605</v>
      </c>
      <c r="V2971" s="0" t="s">
        <v>8646</v>
      </c>
      <c r="W2971" s="0" t="s">
        <v>3607</v>
      </c>
      <c r="X2971" s="0" t="s">
        <v>3608</v>
      </c>
      <c r="Y2971" s="0" t="s">
        <v>3605</v>
      </c>
      <c r="Z2971" s="0" t="s">
        <v>8651</v>
      </c>
      <c r="AA2971" s="0" t="s">
        <v>8652</v>
      </c>
      <c r="AB2971" s="0" t="s">
        <v>8653</v>
      </c>
      <c r="AC2971" s="0" t="s">
        <v>61</v>
      </c>
      <c r="AD2971" s="0" t="s">
        <v>19</v>
      </c>
      <c r="AE2971" s="0" t="s">
        <v>19</v>
      </c>
      <c r="AF2971" s="0" t="s">
        <v>1568</v>
      </c>
      <c r="AG2971" s="0" t="s">
        <v>183</v>
      </c>
      <c r="AH2971" s="0" t="s">
        <v>22</v>
      </c>
      <c r="AI2971" s="0" t="s">
        <v>22</v>
      </c>
      <c r="AJ2971" s="0" t="s">
        <v>22</v>
      </c>
      <c r="AK2971" s="0" t="s">
        <v>22</v>
      </c>
    </row>
    <row customHeight="1" ht="11.25">
      <c r="A2972" s="0" t="s">
        <v>22</v>
      </c>
      <c r="B2972" s="0" t="s">
        <v>48</v>
      </c>
      <c r="C2972" s="0" t="s">
        <v>50</v>
      </c>
      <c r="D2972" s="0" t="s">
        <v>22</v>
      </c>
      <c r="E2972" s="0" t="s">
        <v>8650</v>
      </c>
      <c r="F2972" s="0" t="s">
        <v>1269</v>
      </c>
      <c r="G2972" s="0" t="s">
        <v>103</v>
      </c>
      <c r="H2972" s="0" t="s">
        <v>103</v>
      </c>
      <c r="I2972" s="0" t="s">
        <v>104</v>
      </c>
      <c r="J2972" s="0" t="s">
        <v>4903</v>
      </c>
      <c r="K2972" s="0" t="s">
        <v>4904</v>
      </c>
      <c r="L2972" s="0" t="s">
        <v>3920</v>
      </c>
      <c r="M2972" s="0" t="s">
        <v>1261</v>
      </c>
      <c r="N2972" s="0" t="s">
        <v>98</v>
      </c>
      <c r="O2972" s="0" t="s">
        <v>103</v>
      </c>
      <c r="P2972" s="0" t="s">
        <v>103</v>
      </c>
      <c r="Q2972" s="0" t="s">
        <v>104</v>
      </c>
      <c r="R2972" s="0" t="s">
        <v>4903</v>
      </c>
      <c r="S2972" s="0" t="s">
        <v>4904</v>
      </c>
      <c r="T2972" s="0" t="s">
        <v>3604</v>
      </c>
      <c r="U2972" s="0" t="s">
        <v>3605</v>
      </c>
      <c r="V2972" s="0" t="s">
        <v>8646</v>
      </c>
      <c r="W2972" s="0" t="s">
        <v>3607</v>
      </c>
      <c r="X2972" s="0" t="s">
        <v>3608</v>
      </c>
      <c r="Y2972" s="0" t="s">
        <v>3605</v>
      </c>
      <c r="Z2972" s="0" t="s">
        <v>8651</v>
      </c>
      <c r="AA2972" s="0" t="s">
        <v>8652</v>
      </c>
      <c r="AB2972" s="0" t="s">
        <v>8653</v>
      </c>
      <c r="AC2972" s="0" t="s">
        <v>61</v>
      </c>
      <c r="AD2972" s="0" t="s">
        <v>19</v>
      </c>
      <c r="AE2972" s="0" t="s">
        <v>19</v>
      </c>
      <c r="AF2972" s="0" t="s">
        <v>1568</v>
      </c>
      <c r="AG2972" s="0" t="s">
        <v>183</v>
      </c>
      <c r="AH2972" s="0" t="s">
        <v>22</v>
      </c>
      <c r="AI2972" s="0" t="s">
        <v>22</v>
      </c>
      <c r="AJ2972" s="0" t="s">
        <v>22</v>
      </c>
      <c r="AK2972" s="0" t="s">
        <v>22</v>
      </c>
    </row>
    <row customHeight="1" ht="11.25">
      <c r="A2973" s="0" t="s">
        <v>22</v>
      </c>
      <c r="B2973" s="0" t="s">
        <v>48</v>
      </c>
      <c r="C2973" s="0" t="s">
        <v>50</v>
      </c>
      <c r="D2973" s="0" t="s">
        <v>22</v>
      </c>
      <c r="E2973" s="0" t="s">
        <v>8654</v>
      </c>
      <c r="F2973" s="0" t="s">
        <v>1269</v>
      </c>
      <c r="G2973" s="0" t="s">
        <v>103</v>
      </c>
      <c r="H2973" s="0" t="s">
        <v>103</v>
      </c>
      <c r="I2973" s="0" t="s">
        <v>104</v>
      </c>
      <c r="J2973" s="0" t="s">
        <v>7584</v>
      </c>
      <c r="K2973" s="0" t="s">
        <v>7585</v>
      </c>
      <c r="L2973" s="0" t="s">
        <v>8655</v>
      </c>
      <c r="M2973" s="0" t="s">
        <v>1261</v>
      </c>
      <c r="N2973" s="0" t="s">
        <v>98</v>
      </c>
      <c r="O2973" s="0" t="s">
        <v>103</v>
      </c>
      <c r="P2973" s="0" t="s">
        <v>103</v>
      </c>
      <c r="Q2973" s="0" t="s">
        <v>104</v>
      </c>
      <c r="R2973" s="0" t="s">
        <v>7584</v>
      </c>
      <c r="S2973" s="0" t="s">
        <v>7585</v>
      </c>
      <c r="T2973" s="0" t="s">
        <v>3604</v>
      </c>
      <c r="U2973" s="0" t="s">
        <v>3605</v>
      </c>
      <c r="V2973" s="0" t="s">
        <v>8646</v>
      </c>
      <c r="W2973" s="0" t="s">
        <v>3607</v>
      </c>
      <c r="X2973" s="0" t="s">
        <v>3608</v>
      </c>
      <c r="Y2973" s="0" t="s">
        <v>3605</v>
      </c>
      <c r="Z2973" s="0" t="s">
        <v>8656</v>
      </c>
      <c r="AA2973" s="0" t="s">
        <v>8643</v>
      </c>
      <c r="AB2973" s="0" t="s">
        <v>8657</v>
      </c>
      <c r="AC2973" s="0" t="s">
        <v>61</v>
      </c>
      <c r="AD2973" s="0" t="s">
        <v>19</v>
      </c>
      <c r="AE2973" s="0" t="s">
        <v>19</v>
      </c>
      <c r="AF2973" s="0" t="s">
        <v>1568</v>
      </c>
      <c r="AG2973" s="0" t="s">
        <v>183</v>
      </c>
      <c r="AH2973" s="0" t="s">
        <v>22</v>
      </c>
      <c r="AI2973" s="0" t="s">
        <v>22</v>
      </c>
      <c r="AJ2973" s="0" t="s">
        <v>22</v>
      </c>
      <c r="AK2973" s="0" t="s">
        <v>22</v>
      </c>
    </row>
    <row customHeight="1" ht="11.25">
      <c r="A2974" s="0" t="s">
        <v>22</v>
      </c>
      <c r="B2974" s="0" t="s">
        <v>48</v>
      </c>
      <c r="C2974" s="0" t="s">
        <v>50</v>
      </c>
      <c r="D2974" s="0" t="s">
        <v>22</v>
      </c>
      <c r="E2974" s="0" t="s">
        <v>8654</v>
      </c>
      <c r="F2974" s="0" t="s">
        <v>1269</v>
      </c>
      <c r="G2974" s="0" t="s">
        <v>103</v>
      </c>
      <c r="H2974" s="0" t="s">
        <v>103</v>
      </c>
      <c r="I2974" s="0" t="s">
        <v>104</v>
      </c>
      <c r="J2974" s="0" t="s">
        <v>7584</v>
      </c>
      <c r="K2974" s="0" t="s">
        <v>7585</v>
      </c>
      <c r="L2974" s="0" t="s">
        <v>8655</v>
      </c>
      <c r="M2974" s="0" t="s">
        <v>1261</v>
      </c>
      <c r="N2974" s="0" t="s">
        <v>98</v>
      </c>
      <c r="O2974" s="0" t="s">
        <v>103</v>
      </c>
      <c r="P2974" s="0" t="s">
        <v>103</v>
      </c>
      <c r="Q2974" s="0" t="s">
        <v>104</v>
      </c>
      <c r="R2974" s="0" t="s">
        <v>7584</v>
      </c>
      <c r="S2974" s="0" t="s">
        <v>7585</v>
      </c>
      <c r="T2974" s="0" t="s">
        <v>3604</v>
      </c>
      <c r="U2974" s="0" t="s">
        <v>3605</v>
      </c>
      <c r="V2974" s="0" t="s">
        <v>8646</v>
      </c>
      <c r="W2974" s="0" t="s">
        <v>3607</v>
      </c>
      <c r="X2974" s="0" t="s">
        <v>3608</v>
      </c>
      <c r="Y2974" s="0" t="s">
        <v>3605</v>
      </c>
      <c r="Z2974" s="0" t="s">
        <v>8656</v>
      </c>
      <c r="AA2974" s="0" t="s">
        <v>8643</v>
      </c>
      <c r="AB2974" s="0" t="s">
        <v>8657</v>
      </c>
      <c r="AC2974" s="0" t="s">
        <v>61</v>
      </c>
      <c r="AD2974" s="0" t="s">
        <v>19</v>
      </c>
      <c r="AE2974" s="0" t="s">
        <v>19</v>
      </c>
      <c r="AF2974" s="0" t="s">
        <v>1568</v>
      </c>
      <c r="AG2974" s="0" t="s">
        <v>183</v>
      </c>
      <c r="AH2974" s="0" t="s">
        <v>22</v>
      </c>
      <c r="AI2974" s="0" t="s">
        <v>22</v>
      </c>
      <c r="AJ2974" s="0" t="s">
        <v>22</v>
      </c>
      <c r="AK2974" s="0" t="s">
        <v>22</v>
      </c>
    </row>
    <row customHeight="1" ht="11.25">
      <c r="A2975" s="0" t="s">
        <v>22</v>
      </c>
      <c r="B2975" s="0" t="s">
        <v>48</v>
      </c>
      <c r="C2975" s="0" t="s">
        <v>50</v>
      </c>
      <c r="D2975" s="0" t="s">
        <v>22</v>
      </c>
      <c r="E2975" s="0" t="s">
        <v>8658</v>
      </c>
      <c r="F2975" s="0" t="s">
        <v>1269</v>
      </c>
      <c r="G2975" s="0" t="s">
        <v>103</v>
      </c>
      <c r="H2975" s="0" t="s">
        <v>103</v>
      </c>
      <c r="I2975" s="0" t="s">
        <v>104</v>
      </c>
      <c r="J2975" s="0" t="s">
        <v>1329</v>
      </c>
      <c r="K2975" s="0" t="s">
        <v>1330</v>
      </c>
      <c r="L2975" s="0" t="s">
        <v>1331</v>
      </c>
      <c r="M2975" s="0" t="s">
        <v>1261</v>
      </c>
      <c r="N2975" s="0" t="s">
        <v>98</v>
      </c>
      <c r="O2975" s="0" t="s">
        <v>103</v>
      </c>
      <c r="P2975" s="0" t="s">
        <v>103</v>
      </c>
      <c r="Q2975" s="0" t="s">
        <v>104</v>
      </c>
      <c r="R2975" s="0" t="s">
        <v>1329</v>
      </c>
      <c r="S2975" s="0" t="s">
        <v>1330</v>
      </c>
      <c r="T2975" s="0" t="s">
        <v>3604</v>
      </c>
      <c r="U2975" s="0" t="s">
        <v>3605</v>
      </c>
      <c r="V2975" s="0" t="s">
        <v>8659</v>
      </c>
      <c r="W2975" s="0" t="s">
        <v>3607</v>
      </c>
      <c r="X2975" s="0" t="s">
        <v>3608</v>
      </c>
      <c r="Y2975" s="0" t="s">
        <v>3605</v>
      </c>
      <c r="Z2975" s="0" t="s">
        <v>8660</v>
      </c>
      <c r="AA2975" s="0" t="s">
        <v>7907</v>
      </c>
      <c r="AB2975" s="0" t="s">
        <v>8661</v>
      </c>
      <c r="AC2975" s="0" t="s">
        <v>61</v>
      </c>
      <c r="AD2975" s="0" t="s">
        <v>19</v>
      </c>
      <c r="AE2975" s="0" t="s">
        <v>19</v>
      </c>
      <c r="AF2975" s="0" t="s">
        <v>6063</v>
      </c>
      <c r="AG2975" s="0" t="s">
        <v>2243</v>
      </c>
      <c r="AH2975" s="0" t="s">
        <v>22</v>
      </c>
      <c r="AI2975" s="0" t="s">
        <v>22</v>
      </c>
      <c r="AJ2975" s="0" t="s">
        <v>22</v>
      </c>
      <c r="AK2975" s="0" t="s">
        <v>22</v>
      </c>
    </row>
    <row customHeight="1" ht="11.25">
      <c r="A2976" s="0" t="s">
        <v>22</v>
      </c>
      <c r="B2976" s="0" t="s">
        <v>48</v>
      </c>
      <c r="C2976" s="0" t="s">
        <v>50</v>
      </c>
      <c r="D2976" s="0" t="s">
        <v>22</v>
      </c>
      <c r="E2976" s="0" t="s">
        <v>8658</v>
      </c>
      <c r="F2976" s="0" t="s">
        <v>1269</v>
      </c>
      <c r="G2976" s="0" t="s">
        <v>103</v>
      </c>
      <c r="H2976" s="0" t="s">
        <v>103</v>
      </c>
      <c r="I2976" s="0" t="s">
        <v>104</v>
      </c>
      <c r="J2976" s="0" t="s">
        <v>1329</v>
      </c>
      <c r="K2976" s="0" t="s">
        <v>1330</v>
      </c>
      <c r="L2976" s="0" t="s">
        <v>1331</v>
      </c>
      <c r="M2976" s="0" t="s">
        <v>1261</v>
      </c>
      <c r="N2976" s="0" t="s">
        <v>98</v>
      </c>
      <c r="O2976" s="0" t="s">
        <v>103</v>
      </c>
      <c r="P2976" s="0" t="s">
        <v>103</v>
      </c>
      <c r="Q2976" s="0" t="s">
        <v>104</v>
      </c>
      <c r="R2976" s="0" t="s">
        <v>1329</v>
      </c>
      <c r="S2976" s="0" t="s">
        <v>1330</v>
      </c>
      <c r="T2976" s="0" t="s">
        <v>3604</v>
      </c>
      <c r="U2976" s="0" t="s">
        <v>3605</v>
      </c>
      <c r="V2976" s="0" t="s">
        <v>8659</v>
      </c>
      <c r="W2976" s="0" t="s">
        <v>3607</v>
      </c>
      <c r="X2976" s="0" t="s">
        <v>3608</v>
      </c>
      <c r="Y2976" s="0" t="s">
        <v>3605</v>
      </c>
      <c r="Z2976" s="0" t="s">
        <v>8660</v>
      </c>
      <c r="AA2976" s="0" t="s">
        <v>7907</v>
      </c>
      <c r="AB2976" s="0" t="s">
        <v>8661</v>
      </c>
      <c r="AC2976" s="0" t="s">
        <v>61</v>
      </c>
      <c r="AD2976" s="0" t="s">
        <v>19</v>
      </c>
      <c r="AE2976" s="0" t="s">
        <v>19</v>
      </c>
      <c r="AF2976" s="0" t="s">
        <v>6063</v>
      </c>
      <c r="AG2976" s="0" t="s">
        <v>2243</v>
      </c>
      <c r="AH2976" s="0" t="s">
        <v>22</v>
      </c>
      <c r="AI2976" s="0" t="s">
        <v>22</v>
      </c>
      <c r="AJ2976" s="0" t="s">
        <v>22</v>
      </c>
      <c r="AK2976" s="0" t="s">
        <v>22</v>
      </c>
    </row>
    <row customHeight="1" ht="11.25">
      <c r="A2977" s="0" t="s">
        <v>22</v>
      </c>
      <c r="B2977" s="0" t="s">
        <v>48</v>
      </c>
      <c r="C2977" s="0" t="s">
        <v>50</v>
      </c>
      <c r="D2977" s="0" t="s">
        <v>22</v>
      </c>
      <c r="E2977" s="0" t="s">
        <v>8662</v>
      </c>
      <c r="F2977" s="0" t="s">
        <v>1269</v>
      </c>
      <c r="G2977" s="0" t="s">
        <v>103</v>
      </c>
      <c r="H2977" s="0" t="s">
        <v>103</v>
      </c>
      <c r="I2977" s="0" t="s">
        <v>104</v>
      </c>
      <c r="J2977" s="0" t="s">
        <v>8617</v>
      </c>
      <c r="K2977" s="0" t="s">
        <v>8618</v>
      </c>
      <c r="L2977" s="0" t="s">
        <v>8663</v>
      </c>
      <c r="M2977" s="0" t="s">
        <v>1261</v>
      </c>
      <c r="N2977" s="0" t="s">
        <v>98</v>
      </c>
      <c r="O2977" s="0" t="s">
        <v>103</v>
      </c>
      <c r="P2977" s="0" t="s">
        <v>103</v>
      </c>
      <c r="Q2977" s="0" t="s">
        <v>104</v>
      </c>
      <c r="R2977" s="0" t="s">
        <v>8617</v>
      </c>
      <c r="S2977" s="0" t="s">
        <v>8618</v>
      </c>
      <c r="T2977" s="0" t="s">
        <v>3604</v>
      </c>
      <c r="U2977" s="0" t="s">
        <v>3605</v>
      </c>
      <c r="V2977" s="0" t="s">
        <v>8664</v>
      </c>
      <c r="W2977" s="0" t="s">
        <v>3607</v>
      </c>
      <c r="X2977" s="0" t="s">
        <v>3608</v>
      </c>
      <c r="Y2977" s="0" t="s">
        <v>3605</v>
      </c>
      <c r="Z2977" s="0" t="s">
        <v>8665</v>
      </c>
      <c r="AA2977" s="0" t="s">
        <v>8666</v>
      </c>
      <c r="AB2977" s="0" t="s">
        <v>8667</v>
      </c>
      <c r="AC2977" s="0" t="s">
        <v>61</v>
      </c>
      <c r="AD2977" s="0" t="s">
        <v>19</v>
      </c>
      <c r="AE2977" s="0" t="s">
        <v>19</v>
      </c>
      <c r="AF2977" s="0" t="s">
        <v>7525</v>
      </c>
      <c r="AG2977" s="0" t="s">
        <v>190</v>
      </c>
      <c r="AH2977" s="0" t="s">
        <v>22</v>
      </c>
      <c r="AI2977" s="0" t="s">
        <v>22</v>
      </c>
      <c r="AJ2977" s="0" t="s">
        <v>22</v>
      </c>
      <c r="AK2977" s="0" t="s">
        <v>22</v>
      </c>
    </row>
    <row customHeight="1" ht="11.25">
      <c r="A2978" s="0" t="s">
        <v>22</v>
      </c>
      <c r="B2978" s="0" t="s">
        <v>48</v>
      </c>
      <c r="C2978" s="0" t="s">
        <v>50</v>
      </c>
      <c r="D2978" s="0" t="s">
        <v>22</v>
      </c>
      <c r="E2978" s="0" t="s">
        <v>8662</v>
      </c>
      <c r="F2978" s="0" t="s">
        <v>1269</v>
      </c>
      <c r="G2978" s="0" t="s">
        <v>103</v>
      </c>
      <c r="H2978" s="0" t="s">
        <v>103</v>
      </c>
      <c r="I2978" s="0" t="s">
        <v>104</v>
      </c>
      <c r="J2978" s="0" t="s">
        <v>8617</v>
      </c>
      <c r="K2978" s="0" t="s">
        <v>8618</v>
      </c>
      <c r="L2978" s="0" t="s">
        <v>8663</v>
      </c>
      <c r="M2978" s="0" t="s">
        <v>1261</v>
      </c>
      <c r="N2978" s="0" t="s">
        <v>98</v>
      </c>
      <c r="O2978" s="0" t="s">
        <v>103</v>
      </c>
      <c r="P2978" s="0" t="s">
        <v>103</v>
      </c>
      <c r="Q2978" s="0" t="s">
        <v>104</v>
      </c>
      <c r="R2978" s="0" t="s">
        <v>8617</v>
      </c>
      <c r="S2978" s="0" t="s">
        <v>8618</v>
      </c>
      <c r="T2978" s="0" t="s">
        <v>3604</v>
      </c>
      <c r="U2978" s="0" t="s">
        <v>3605</v>
      </c>
      <c r="V2978" s="0" t="s">
        <v>8664</v>
      </c>
      <c r="W2978" s="0" t="s">
        <v>3607</v>
      </c>
      <c r="X2978" s="0" t="s">
        <v>3608</v>
      </c>
      <c r="Y2978" s="0" t="s">
        <v>3605</v>
      </c>
      <c r="Z2978" s="0" t="s">
        <v>8665</v>
      </c>
      <c r="AA2978" s="0" t="s">
        <v>8666</v>
      </c>
      <c r="AB2978" s="0" t="s">
        <v>8667</v>
      </c>
      <c r="AC2978" s="0" t="s">
        <v>61</v>
      </c>
      <c r="AD2978" s="0" t="s">
        <v>19</v>
      </c>
      <c r="AE2978" s="0" t="s">
        <v>19</v>
      </c>
      <c r="AF2978" s="0" t="s">
        <v>7525</v>
      </c>
      <c r="AG2978" s="0" t="s">
        <v>190</v>
      </c>
      <c r="AH2978" s="0" t="s">
        <v>22</v>
      </c>
      <c r="AI2978" s="0" t="s">
        <v>22</v>
      </c>
      <c r="AJ2978" s="0" t="s">
        <v>22</v>
      </c>
      <c r="AK2978" s="0" t="s">
        <v>22</v>
      </c>
    </row>
    <row customHeight="1" ht="11.25">
      <c r="A2979" s="0" t="s">
        <v>22</v>
      </c>
      <c r="B2979" s="0" t="s">
        <v>48</v>
      </c>
      <c r="C2979" s="0" t="s">
        <v>50</v>
      </c>
      <c r="D2979" s="0" t="s">
        <v>22</v>
      </c>
      <c r="E2979" s="0" t="s">
        <v>8668</v>
      </c>
      <c r="F2979" s="0" t="s">
        <v>1429</v>
      </c>
      <c r="G2979" s="0" t="s">
        <v>148</v>
      </c>
      <c r="H2979" s="0" t="s">
        <v>148</v>
      </c>
      <c r="I2979" s="0" t="s">
        <v>149</v>
      </c>
      <c r="J2979" s="0" t="s">
        <v>1356</v>
      </c>
      <c r="K2979" s="0" t="s">
        <v>1357</v>
      </c>
      <c r="L2979" s="0" t="s">
        <v>1358</v>
      </c>
      <c r="M2979" s="0" t="s">
        <v>1261</v>
      </c>
      <c r="N2979" s="0" t="s">
        <v>98</v>
      </c>
      <c r="O2979" s="0" t="s">
        <v>148</v>
      </c>
      <c r="P2979" s="0" t="s">
        <v>148</v>
      </c>
      <c r="Q2979" s="0" t="s">
        <v>149</v>
      </c>
      <c r="R2979" s="0" t="s">
        <v>1356</v>
      </c>
      <c r="S2979" s="0" t="s">
        <v>1357</v>
      </c>
      <c r="T2979" s="0" t="s">
        <v>3604</v>
      </c>
      <c r="U2979" s="0" t="s">
        <v>3605</v>
      </c>
      <c r="V2979" s="0" t="s">
        <v>8669</v>
      </c>
      <c r="W2979" s="0" t="s">
        <v>3607</v>
      </c>
      <c r="X2979" s="0" t="s">
        <v>3608</v>
      </c>
      <c r="Y2979" s="0" t="s">
        <v>3605</v>
      </c>
      <c r="Z2979" s="0" t="s">
        <v>8670</v>
      </c>
      <c r="AA2979" s="0" t="s">
        <v>3674</v>
      </c>
      <c r="AB2979" s="0" t="s">
        <v>8671</v>
      </c>
      <c r="AC2979" s="0" t="s">
        <v>61</v>
      </c>
      <c r="AD2979" s="0" t="s">
        <v>61</v>
      </c>
      <c r="AE2979" s="0" t="s">
        <v>61</v>
      </c>
      <c r="AF2979" s="0" t="s">
        <v>8672</v>
      </c>
      <c r="AG2979" s="0" t="s">
        <v>8672</v>
      </c>
      <c r="AH2979" s="0" t="s">
        <v>3676</v>
      </c>
      <c r="AI2979" s="0" t="s">
        <v>3676</v>
      </c>
      <c r="AJ2979" s="0" t="s">
        <v>3676</v>
      </c>
      <c r="AK2979" s="0" t="s">
        <v>3676</v>
      </c>
    </row>
    <row customHeight="1" ht="11.25">
      <c r="A2980" s="0" t="s">
        <v>22</v>
      </c>
      <c r="B2980" s="0" t="s">
        <v>48</v>
      </c>
      <c r="C2980" s="0" t="s">
        <v>50</v>
      </c>
      <c r="D2980" s="0" t="s">
        <v>22</v>
      </c>
      <c r="E2980" s="0" t="s">
        <v>8668</v>
      </c>
      <c r="F2980" s="0" t="s">
        <v>1429</v>
      </c>
      <c r="G2980" s="0" t="s">
        <v>148</v>
      </c>
      <c r="H2980" s="0" t="s">
        <v>148</v>
      </c>
      <c r="I2980" s="0" t="s">
        <v>149</v>
      </c>
      <c r="J2980" s="0" t="s">
        <v>1356</v>
      </c>
      <c r="K2980" s="0" t="s">
        <v>1357</v>
      </c>
      <c r="L2980" s="0" t="s">
        <v>1358</v>
      </c>
      <c r="M2980" s="0" t="s">
        <v>1261</v>
      </c>
      <c r="N2980" s="0" t="s">
        <v>98</v>
      </c>
      <c r="O2980" s="0" t="s">
        <v>148</v>
      </c>
      <c r="P2980" s="0" t="s">
        <v>148</v>
      </c>
      <c r="Q2980" s="0" t="s">
        <v>149</v>
      </c>
      <c r="R2980" s="0" t="s">
        <v>1356</v>
      </c>
      <c r="S2980" s="0" t="s">
        <v>1357</v>
      </c>
      <c r="T2980" s="0" t="s">
        <v>3604</v>
      </c>
      <c r="U2980" s="0" t="s">
        <v>3605</v>
      </c>
      <c r="V2980" s="0" t="s">
        <v>8669</v>
      </c>
      <c r="W2980" s="0" t="s">
        <v>3607</v>
      </c>
      <c r="X2980" s="0" t="s">
        <v>3608</v>
      </c>
      <c r="Y2980" s="0" t="s">
        <v>3605</v>
      </c>
      <c r="Z2980" s="0" t="s">
        <v>8670</v>
      </c>
      <c r="AA2980" s="0" t="s">
        <v>3674</v>
      </c>
      <c r="AB2980" s="0" t="s">
        <v>8671</v>
      </c>
      <c r="AC2980" s="0" t="s">
        <v>61</v>
      </c>
      <c r="AD2980" s="0" t="s">
        <v>61</v>
      </c>
      <c r="AE2980" s="0" t="s">
        <v>61</v>
      </c>
      <c r="AF2980" s="0" t="s">
        <v>8672</v>
      </c>
      <c r="AG2980" s="0" t="s">
        <v>8672</v>
      </c>
      <c r="AH2980" s="0" t="s">
        <v>3676</v>
      </c>
      <c r="AI2980" s="0" t="s">
        <v>3676</v>
      </c>
      <c r="AJ2980" s="0" t="s">
        <v>3676</v>
      </c>
      <c r="AK2980" s="0" t="s">
        <v>3676</v>
      </c>
    </row>
    <row customHeight="1" ht="11.25">
      <c r="A2981" s="0" t="s">
        <v>22</v>
      </c>
      <c r="B2981" s="0" t="s">
        <v>48</v>
      </c>
      <c r="C2981" s="0" t="s">
        <v>50</v>
      </c>
      <c r="D2981" s="0" t="s">
        <v>22</v>
      </c>
      <c r="E2981" s="0" t="s">
        <v>8673</v>
      </c>
      <c r="F2981" s="0" t="s">
        <v>1328</v>
      </c>
      <c r="G2981" s="0" t="s">
        <v>103</v>
      </c>
      <c r="H2981" s="0" t="s">
        <v>103</v>
      </c>
      <c r="I2981" s="0" t="s">
        <v>104</v>
      </c>
      <c r="J2981" s="0" t="s">
        <v>8541</v>
      </c>
      <c r="K2981" s="0" t="s">
        <v>8542</v>
      </c>
      <c r="L2981" s="0" t="s">
        <v>8674</v>
      </c>
      <c r="M2981" s="0" t="s">
        <v>1261</v>
      </c>
      <c r="N2981" s="0" t="s">
        <v>98</v>
      </c>
      <c r="O2981" s="0" t="s">
        <v>103</v>
      </c>
      <c r="P2981" s="0" t="s">
        <v>103</v>
      </c>
      <c r="Q2981" s="0" t="s">
        <v>104</v>
      </c>
      <c r="R2981" s="0" t="s">
        <v>8541</v>
      </c>
      <c r="S2981" s="0" t="s">
        <v>8542</v>
      </c>
      <c r="T2981" s="0" t="s">
        <v>3737</v>
      </c>
      <c r="U2981" s="0" t="s">
        <v>4339</v>
      </c>
      <c r="V2981" s="0" t="s">
        <v>3726</v>
      </c>
      <c r="W2981" s="0" t="s">
        <v>3607</v>
      </c>
      <c r="X2981" s="0" t="s">
        <v>3808</v>
      </c>
      <c r="Y2981" s="0" t="s">
        <v>4339</v>
      </c>
      <c r="Z2981" s="0" t="s">
        <v>5753</v>
      </c>
      <c r="AA2981" s="0" t="s">
        <v>5754</v>
      </c>
      <c r="AB2981" s="0" t="s">
        <v>5755</v>
      </c>
      <c r="AC2981" s="0" t="s">
        <v>19</v>
      </c>
      <c r="AD2981" s="0" t="s">
        <v>61</v>
      </c>
      <c r="AE2981" s="0" t="s">
        <v>19</v>
      </c>
      <c r="AF2981" s="0" t="s">
        <v>22</v>
      </c>
      <c r="AG2981" s="0" t="s">
        <v>22</v>
      </c>
      <c r="AH2981" s="0" t="s">
        <v>8300</v>
      </c>
      <c r="AI2981" s="0" t="s">
        <v>8300</v>
      </c>
      <c r="AJ2981" s="0" t="s">
        <v>22</v>
      </c>
      <c r="AK2981" s="0" t="s">
        <v>22</v>
      </c>
    </row>
    <row customHeight="1" ht="11.25">
      <c r="A2982" s="0" t="s">
        <v>22</v>
      </c>
      <c r="B2982" s="0" t="s">
        <v>48</v>
      </c>
      <c r="C2982" s="0" t="s">
        <v>50</v>
      </c>
      <c r="D2982" s="0" t="s">
        <v>22</v>
      </c>
      <c r="E2982" s="0" t="s">
        <v>8673</v>
      </c>
      <c r="F2982" s="0" t="s">
        <v>1328</v>
      </c>
      <c r="G2982" s="0" t="s">
        <v>103</v>
      </c>
      <c r="H2982" s="0" t="s">
        <v>103</v>
      </c>
      <c r="I2982" s="0" t="s">
        <v>104</v>
      </c>
      <c r="J2982" s="0" t="s">
        <v>8541</v>
      </c>
      <c r="K2982" s="0" t="s">
        <v>8542</v>
      </c>
      <c r="L2982" s="0" t="s">
        <v>8674</v>
      </c>
      <c r="M2982" s="0" t="s">
        <v>1261</v>
      </c>
      <c r="N2982" s="0" t="s">
        <v>98</v>
      </c>
      <c r="O2982" s="0" t="s">
        <v>103</v>
      </c>
      <c r="P2982" s="0" t="s">
        <v>103</v>
      </c>
      <c r="Q2982" s="0" t="s">
        <v>104</v>
      </c>
      <c r="R2982" s="0" t="s">
        <v>8541</v>
      </c>
      <c r="S2982" s="0" t="s">
        <v>8542</v>
      </c>
      <c r="T2982" s="0" t="s">
        <v>3737</v>
      </c>
      <c r="U2982" s="0" t="s">
        <v>4339</v>
      </c>
      <c r="V2982" s="0" t="s">
        <v>3726</v>
      </c>
      <c r="W2982" s="0" t="s">
        <v>3607</v>
      </c>
      <c r="X2982" s="0" t="s">
        <v>3808</v>
      </c>
      <c r="Y2982" s="0" t="s">
        <v>4339</v>
      </c>
      <c r="Z2982" s="0" t="s">
        <v>5753</v>
      </c>
      <c r="AA2982" s="0" t="s">
        <v>5754</v>
      </c>
      <c r="AB2982" s="0" t="s">
        <v>5755</v>
      </c>
      <c r="AC2982" s="0" t="s">
        <v>19</v>
      </c>
      <c r="AD2982" s="0" t="s">
        <v>61</v>
      </c>
      <c r="AE2982" s="0" t="s">
        <v>19</v>
      </c>
      <c r="AF2982" s="0" t="s">
        <v>22</v>
      </c>
      <c r="AG2982" s="0" t="s">
        <v>22</v>
      </c>
      <c r="AH2982" s="0" t="s">
        <v>8300</v>
      </c>
      <c r="AI2982" s="0" t="s">
        <v>8300</v>
      </c>
      <c r="AJ2982" s="0" t="s">
        <v>22</v>
      </c>
      <c r="AK2982" s="0" t="s">
        <v>22</v>
      </c>
    </row>
    <row customHeight="1" ht="11.25">
      <c r="A2983" s="0" t="s">
        <v>22</v>
      </c>
      <c r="B2983" s="0" t="s">
        <v>48</v>
      </c>
      <c r="C2983" s="0" t="s">
        <v>50</v>
      </c>
      <c r="D2983" s="0" t="s">
        <v>22</v>
      </c>
      <c r="E2983" s="0" t="s">
        <v>8675</v>
      </c>
      <c r="F2983" s="0" t="s">
        <v>1328</v>
      </c>
      <c r="G2983" s="0" t="s">
        <v>103</v>
      </c>
      <c r="H2983" s="0" t="s">
        <v>103</v>
      </c>
      <c r="I2983" s="0" t="s">
        <v>104</v>
      </c>
      <c r="J2983" s="0" t="s">
        <v>7580</v>
      </c>
      <c r="K2983" s="0" t="s">
        <v>7581</v>
      </c>
      <c r="L2983" s="0" t="s">
        <v>8635</v>
      </c>
      <c r="M2983" s="0" t="s">
        <v>1261</v>
      </c>
      <c r="N2983" s="0" t="s">
        <v>98</v>
      </c>
      <c r="O2983" s="0" t="s">
        <v>103</v>
      </c>
      <c r="P2983" s="0" t="s">
        <v>103</v>
      </c>
      <c r="Q2983" s="0" t="s">
        <v>104</v>
      </c>
      <c r="R2983" s="0" t="s">
        <v>7580</v>
      </c>
      <c r="S2983" s="0" t="s">
        <v>7581</v>
      </c>
      <c r="T2983" s="0" t="s">
        <v>3604</v>
      </c>
      <c r="U2983" s="0" t="s">
        <v>3605</v>
      </c>
      <c r="V2983" s="0" t="s">
        <v>3606</v>
      </c>
      <c r="W2983" s="0" t="s">
        <v>3607</v>
      </c>
      <c r="X2983" s="0" t="s">
        <v>3608</v>
      </c>
      <c r="Y2983" s="0" t="s">
        <v>3605</v>
      </c>
      <c r="Z2983" s="0" t="s">
        <v>1261</v>
      </c>
      <c r="AA2983" s="0" t="s">
        <v>8676</v>
      </c>
      <c r="AB2983" s="0" t="s">
        <v>8677</v>
      </c>
      <c r="AC2983" s="0" t="s">
        <v>19</v>
      </c>
      <c r="AD2983" s="0" t="s">
        <v>61</v>
      </c>
      <c r="AE2983" s="0" t="s">
        <v>19</v>
      </c>
      <c r="AF2983" s="0" t="s">
        <v>22</v>
      </c>
      <c r="AG2983" s="0" t="s">
        <v>22</v>
      </c>
      <c r="AH2983" s="0" t="s">
        <v>8678</v>
      </c>
      <c r="AI2983" s="0" t="s">
        <v>8679</v>
      </c>
      <c r="AJ2983" s="0" t="s">
        <v>22</v>
      </c>
      <c r="AK2983" s="0" t="s">
        <v>22</v>
      </c>
    </row>
    <row customHeight="1" ht="11.25">
      <c r="A2984" s="0" t="s">
        <v>22</v>
      </c>
      <c r="B2984" s="0" t="s">
        <v>48</v>
      </c>
      <c r="C2984" s="0" t="s">
        <v>50</v>
      </c>
      <c r="D2984" s="0" t="s">
        <v>22</v>
      </c>
      <c r="E2984" s="0" t="s">
        <v>8675</v>
      </c>
      <c r="F2984" s="0" t="s">
        <v>1328</v>
      </c>
      <c r="G2984" s="0" t="s">
        <v>103</v>
      </c>
      <c r="H2984" s="0" t="s">
        <v>103</v>
      </c>
      <c r="I2984" s="0" t="s">
        <v>104</v>
      </c>
      <c r="J2984" s="0" t="s">
        <v>7580</v>
      </c>
      <c r="K2984" s="0" t="s">
        <v>7581</v>
      </c>
      <c r="L2984" s="0" t="s">
        <v>8635</v>
      </c>
      <c r="M2984" s="0" t="s">
        <v>1261</v>
      </c>
      <c r="N2984" s="0" t="s">
        <v>98</v>
      </c>
      <c r="O2984" s="0" t="s">
        <v>103</v>
      </c>
      <c r="P2984" s="0" t="s">
        <v>103</v>
      </c>
      <c r="Q2984" s="0" t="s">
        <v>104</v>
      </c>
      <c r="R2984" s="0" t="s">
        <v>7580</v>
      </c>
      <c r="S2984" s="0" t="s">
        <v>7581</v>
      </c>
      <c r="T2984" s="0" t="s">
        <v>3604</v>
      </c>
      <c r="U2984" s="0" t="s">
        <v>3605</v>
      </c>
      <c r="V2984" s="0" t="s">
        <v>3606</v>
      </c>
      <c r="W2984" s="0" t="s">
        <v>3607</v>
      </c>
      <c r="X2984" s="0" t="s">
        <v>3608</v>
      </c>
      <c r="Y2984" s="0" t="s">
        <v>3605</v>
      </c>
      <c r="Z2984" s="0" t="s">
        <v>1261</v>
      </c>
      <c r="AA2984" s="0" t="s">
        <v>8676</v>
      </c>
      <c r="AB2984" s="0" t="s">
        <v>8677</v>
      </c>
      <c r="AC2984" s="0" t="s">
        <v>19</v>
      </c>
      <c r="AD2984" s="0" t="s">
        <v>61</v>
      </c>
      <c r="AE2984" s="0" t="s">
        <v>19</v>
      </c>
      <c r="AF2984" s="0" t="s">
        <v>22</v>
      </c>
      <c r="AG2984" s="0" t="s">
        <v>22</v>
      </c>
      <c r="AH2984" s="0" t="s">
        <v>8678</v>
      </c>
      <c r="AI2984" s="0" t="s">
        <v>8679</v>
      </c>
      <c r="AJ2984" s="0" t="s">
        <v>22</v>
      </c>
      <c r="AK2984" s="0" t="s">
        <v>22</v>
      </c>
    </row>
    <row customHeight="1" ht="11.25">
      <c r="A2985" s="0" t="s">
        <v>22</v>
      </c>
      <c r="B2985" s="0" t="s">
        <v>48</v>
      </c>
      <c r="C2985" s="0" t="s">
        <v>50</v>
      </c>
      <c r="D2985" s="0" t="s">
        <v>22</v>
      </c>
      <c r="E2985" s="0" t="s">
        <v>1327</v>
      </c>
      <c r="F2985" s="0" t="s">
        <v>1328</v>
      </c>
      <c r="G2985" s="0" t="s">
        <v>103</v>
      </c>
      <c r="H2985" s="0" t="s">
        <v>103</v>
      </c>
      <c r="I2985" s="0" t="s">
        <v>104</v>
      </c>
      <c r="J2985" s="0" t="s">
        <v>1329</v>
      </c>
      <c r="K2985" s="0" t="s">
        <v>1330</v>
      </c>
      <c r="L2985" s="0" t="s">
        <v>1331</v>
      </c>
      <c r="M2985" s="0" t="s">
        <v>1261</v>
      </c>
      <c r="N2985" s="0" t="s">
        <v>98</v>
      </c>
      <c r="O2985" s="0" t="s">
        <v>103</v>
      </c>
      <c r="P2985" s="0" t="s">
        <v>103</v>
      </c>
      <c r="Q2985" s="0" t="s">
        <v>104</v>
      </c>
      <c r="R2985" s="0" t="s">
        <v>1329</v>
      </c>
      <c r="S2985" s="0" t="s">
        <v>1330</v>
      </c>
      <c r="T2985" s="0" t="s">
        <v>3604</v>
      </c>
      <c r="U2985" s="0" t="s">
        <v>3605</v>
      </c>
      <c r="V2985" s="0" t="s">
        <v>3606</v>
      </c>
      <c r="W2985" s="0" t="s">
        <v>3607</v>
      </c>
      <c r="X2985" s="0" t="s">
        <v>3608</v>
      </c>
      <c r="Y2985" s="0" t="s">
        <v>3605</v>
      </c>
      <c r="Z2985" s="0" t="s">
        <v>8680</v>
      </c>
      <c r="AA2985" s="0" t="s">
        <v>7907</v>
      </c>
      <c r="AB2985" s="0" t="s">
        <v>8681</v>
      </c>
      <c r="AC2985" s="0" t="s">
        <v>19</v>
      </c>
      <c r="AD2985" s="0" t="s">
        <v>61</v>
      </c>
      <c r="AE2985" s="0" t="s">
        <v>19</v>
      </c>
      <c r="AF2985" s="0" t="s">
        <v>22</v>
      </c>
      <c r="AG2985" s="0" t="s">
        <v>22</v>
      </c>
      <c r="AH2985" s="0" t="s">
        <v>8682</v>
      </c>
      <c r="AI2985" s="0" t="s">
        <v>8683</v>
      </c>
      <c r="AJ2985" s="0" t="s">
        <v>22</v>
      </c>
      <c r="AK2985" s="0" t="s">
        <v>22</v>
      </c>
    </row>
    <row customHeight="1" ht="11.25">
      <c r="A2986" s="0" t="s">
        <v>22</v>
      </c>
      <c r="B2986" s="0" t="s">
        <v>48</v>
      </c>
      <c r="C2986" s="0" t="s">
        <v>50</v>
      </c>
      <c r="D2986" s="0" t="s">
        <v>22</v>
      </c>
      <c r="E2986" s="0" t="s">
        <v>1327</v>
      </c>
      <c r="F2986" s="0" t="s">
        <v>1328</v>
      </c>
      <c r="G2986" s="0" t="s">
        <v>103</v>
      </c>
      <c r="H2986" s="0" t="s">
        <v>103</v>
      </c>
      <c r="I2986" s="0" t="s">
        <v>104</v>
      </c>
      <c r="J2986" s="0" t="s">
        <v>1329</v>
      </c>
      <c r="K2986" s="0" t="s">
        <v>1330</v>
      </c>
      <c r="L2986" s="0" t="s">
        <v>1331</v>
      </c>
      <c r="M2986" s="0" t="s">
        <v>1261</v>
      </c>
      <c r="N2986" s="0" t="s">
        <v>98</v>
      </c>
      <c r="O2986" s="0" t="s">
        <v>103</v>
      </c>
      <c r="P2986" s="0" t="s">
        <v>103</v>
      </c>
      <c r="Q2986" s="0" t="s">
        <v>104</v>
      </c>
      <c r="R2986" s="0" t="s">
        <v>1329</v>
      </c>
      <c r="S2986" s="0" t="s">
        <v>1330</v>
      </c>
      <c r="T2986" s="0" t="s">
        <v>3604</v>
      </c>
      <c r="U2986" s="0" t="s">
        <v>3605</v>
      </c>
      <c r="V2986" s="0" t="s">
        <v>3606</v>
      </c>
      <c r="W2986" s="0" t="s">
        <v>3607</v>
      </c>
      <c r="X2986" s="0" t="s">
        <v>3608</v>
      </c>
      <c r="Y2986" s="0" t="s">
        <v>3605</v>
      </c>
      <c r="Z2986" s="0" t="s">
        <v>8680</v>
      </c>
      <c r="AA2986" s="0" t="s">
        <v>7907</v>
      </c>
      <c r="AB2986" s="0" t="s">
        <v>8681</v>
      </c>
      <c r="AC2986" s="0" t="s">
        <v>19</v>
      </c>
      <c r="AD2986" s="0" t="s">
        <v>61</v>
      </c>
      <c r="AE2986" s="0" t="s">
        <v>19</v>
      </c>
      <c r="AF2986" s="0" t="s">
        <v>22</v>
      </c>
      <c r="AG2986" s="0" t="s">
        <v>22</v>
      </c>
      <c r="AH2986" s="0" t="s">
        <v>8682</v>
      </c>
      <c r="AI2986" s="0" t="s">
        <v>8683</v>
      </c>
      <c r="AJ2986" s="0" t="s">
        <v>22</v>
      </c>
      <c r="AK2986" s="0" t="s">
        <v>22</v>
      </c>
    </row>
    <row customHeight="1" ht="11.25">
      <c r="A2987" s="0" t="s">
        <v>22</v>
      </c>
      <c r="B2987" s="0" t="s">
        <v>48</v>
      </c>
      <c r="C2987" s="0" t="s">
        <v>50</v>
      </c>
      <c r="D2987" s="0" t="s">
        <v>22</v>
      </c>
      <c r="E2987" s="0" t="s">
        <v>8684</v>
      </c>
      <c r="F2987" s="0" t="s">
        <v>1328</v>
      </c>
      <c r="G2987" s="0" t="s">
        <v>3552</v>
      </c>
      <c r="H2987" s="0" t="s">
        <v>3552</v>
      </c>
      <c r="I2987" s="0" t="s">
        <v>3553</v>
      </c>
      <c r="J2987" s="0" t="s">
        <v>8685</v>
      </c>
      <c r="K2987" s="0" t="s">
        <v>8686</v>
      </c>
      <c r="L2987" s="0" t="s">
        <v>8687</v>
      </c>
      <c r="M2987" s="0" t="s">
        <v>19</v>
      </c>
      <c r="N2987" s="0" t="s">
        <v>98</v>
      </c>
      <c r="O2987" s="0" t="s">
        <v>3552</v>
      </c>
      <c r="P2987" s="0" t="s">
        <v>3552</v>
      </c>
      <c r="Q2987" s="0" t="s">
        <v>3553</v>
      </c>
      <c r="R2987" s="0" t="s">
        <v>8685</v>
      </c>
      <c r="S2987" s="0" t="s">
        <v>8686</v>
      </c>
      <c r="T2987" s="0" t="s">
        <v>3604</v>
      </c>
      <c r="U2987" s="0" t="s">
        <v>3707</v>
      </c>
      <c r="V2987" s="0" t="s">
        <v>3726</v>
      </c>
      <c r="W2987" s="0" t="s">
        <v>3607</v>
      </c>
      <c r="X2987" s="0" t="s">
        <v>3700</v>
      </c>
      <c r="Y2987" s="0" t="s">
        <v>3605</v>
      </c>
      <c r="Z2987" s="0" t="s">
        <v>8688</v>
      </c>
      <c r="AA2987" s="0" t="s">
        <v>8689</v>
      </c>
      <c r="AB2987" s="0" t="s">
        <v>8690</v>
      </c>
      <c r="AC2987" s="0" t="s">
        <v>19</v>
      </c>
      <c r="AD2987" s="0" t="s">
        <v>61</v>
      </c>
      <c r="AE2987" s="0" t="s">
        <v>19</v>
      </c>
      <c r="AF2987" s="0" t="s">
        <v>22</v>
      </c>
      <c r="AG2987" s="0" t="s">
        <v>22</v>
      </c>
      <c r="AH2987" s="0" t="s">
        <v>2243</v>
      </c>
      <c r="AI2987" s="0" t="s">
        <v>8691</v>
      </c>
      <c r="AJ2987" s="0" t="s">
        <v>22</v>
      </c>
      <c r="AK2987" s="0" t="s">
        <v>22</v>
      </c>
    </row>
    <row customHeight="1" ht="11.25">
      <c r="A2988" s="0" t="s">
        <v>22</v>
      </c>
      <c r="B2988" s="0" t="s">
        <v>48</v>
      </c>
      <c r="C2988" s="0" t="s">
        <v>50</v>
      </c>
      <c r="D2988" s="0" t="s">
        <v>22</v>
      </c>
      <c r="E2988" s="0" t="s">
        <v>8684</v>
      </c>
      <c r="F2988" s="0" t="s">
        <v>1328</v>
      </c>
      <c r="G2988" s="0" t="s">
        <v>3552</v>
      </c>
      <c r="H2988" s="0" t="s">
        <v>3552</v>
      </c>
      <c r="I2988" s="0" t="s">
        <v>3553</v>
      </c>
      <c r="J2988" s="0" t="s">
        <v>8685</v>
      </c>
      <c r="K2988" s="0" t="s">
        <v>8686</v>
      </c>
      <c r="L2988" s="0" t="s">
        <v>6147</v>
      </c>
      <c r="M2988" s="0" t="s">
        <v>8692</v>
      </c>
      <c r="N2988" s="0" t="s">
        <v>98</v>
      </c>
      <c r="O2988" s="0" t="s">
        <v>3552</v>
      </c>
      <c r="P2988" s="0" t="s">
        <v>3552</v>
      </c>
      <c r="Q2988" s="0" t="s">
        <v>3553</v>
      </c>
      <c r="R2988" s="0" t="s">
        <v>8685</v>
      </c>
      <c r="S2988" s="0" t="s">
        <v>8686</v>
      </c>
      <c r="T2988" s="0" t="s">
        <v>8693</v>
      </c>
      <c r="U2988" s="0" t="s">
        <v>3707</v>
      </c>
      <c r="V2988" s="0" t="s">
        <v>3726</v>
      </c>
      <c r="W2988" s="0" t="s">
        <v>3607</v>
      </c>
      <c r="X2988" s="0" t="s">
        <v>3700</v>
      </c>
      <c r="Y2988" s="0" t="s">
        <v>3605</v>
      </c>
      <c r="Z2988" s="0" t="s">
        <v>8688</v>
      </c>
      <c r="AA2988" s="0" t="s">
        <v>8689</v>
      </c>
      <c r="AB2988" s="0" t="s">
        <v>8690</v>
      </c>
      <c r="AC2988" s="0" t="s">
        <v>19</v>
      </c>
      <c r="AD2988" s="0" t="s">
        <v>61</v>
      </c>
      <c r="AE2988" s="0" t="s">
        <v>19</v>
      </c>
      <c r="AF2988" s="0" t="s">
        <v>22</v>
      </c>
      <c r="AG2988" s="0" t="s">
        <v>22</v>
      </c>
      <c r="AH2988" s="0" t="s">
        <v>8694</v>
      </c>
      <c r="AI2988" s="0" t="s">
        <v>8695</v>
      </c>
      <c r="AJ2988" s="0" t="s">
        <v>22</v>
      </c>
      <c r="AK2988" s="0" t="s">
        <v>22</v>
      </c>
    </row>
    <row customHeight="1" ht="11.25">
      <c r="A2989" s="0" t="s">
        <v>22</v>
      </c>
      <c r="B2989" s="0" t="s">
        <v>48</v>
      </c>
      <c r="C2989" s="0" t="s">
        <v>50</v>
      </c>
      <c r="D2989" s="0" t="s">
        <v>22</v>
      </c>
      <c r="E2989" s="0" t="s">
        <v>8684</v>
      </c>
      <c r="F2989" s="0" t="s">
        <v>1328</v>
      </c>
      <c r="G2989" s="0" t="s">
        <v>175</v>
      </c>
      <c r="H2989" s="0" t="s">
        <v>175</v>
      </c>
      <c r="I2989" s="0" t="s">
        <v>176</v>
      </c>
      <c r="J2989" s="0" t="s">
        <v>8685</v>
      </c>
      <c r="K2989" s="0" t="s">
        <v>8696</v>
      </c>
      <c r="L2989" s="0" t="s">
        <v>8687</v>
      </c>
      <c r="M2989" s="0" t="s">
        <v>19</v>
      </c>
      <c r="N2989" s="0" t="s">
        <v>98</v>
      </c>
      <c r="O2989" s="0" t="s">
        <v>175</v>
      </c>
      <c r="P2989" s="0" t="s">
        <v>175</v>
      </c>
      <c r="Q2989" s="0" t="s">
        <v>176</v>
      </c>
      <c r="R2989" s="0" t="s">
        <v>8685</v>
      </c>
      <c r="S2989" s="0" t="s">
        <v>8696</v>
      </c>
      <c r="T2989" s="0" t="s">
        <v>3604</v>
      </c>
      <c r="U2989" s="0" t="s">
        <v>3707</v>
      </c>
      <c r="V2989" s="0" t="s">
        <v>3726</v>
      </c>
      <c r="W2989" s="0" t="s">
        <v>3607</v>
      </c>
      <c r="X2989" s="0" t="s">
        <v>3700</v>
      </c>
      <c r="Y2989" s="0" t="s">
        <v>3605</v>
      </c>
      <c r="Z2989" s="0" t="s">
        <v>8688</v>
      </c>
      <c r="AA2989" s="0" t="s">
        <v>8689</v>
      </c>
      <c r="AB2989" s="0" t="s">
        <v>8690</v>
      </c>
      <c r="AC2989" s="0" t="s">
        <v>19</v>
      </c>
      <c r="AD2989" s="0" t="s">
        <v>61</v>
      </c>
      <c r="AE2989" s="0" t="s">
        <v>19</v>
      </c>
      <c r="AF2989" s="0" t="s">
        <v>22</v>
      </c>
      <c r="AG2989" s="0" t="s">
        <v>22</v>
      </c>
      <c r="AH2989" s="0" t="s">
        <v>2243</v>
      </c>
      <c r="AI2989" s="0" t="s">
        <v>8691</v>
      </c>
      <c r="AJ2989" s="0" t="s">
        <v>22</v>
      </c>
      <c r="AK2989" s="0" t="s">
        <v>22</v>
      </c>
    </row>
    <row customHeight="1" ht="11.25">
      <c r="A2990" s="0" t="s">
        <v>22</v>
      </c>
      <c r="B2990" s="0" t="s">
        <v>48</v>
      </c>
      <c r="C2990" s="0" t="s">
        <v>50</v>
      </c>
      <c r="D2990" s="0" t="s">
        <v>22</v>
      </c>
      <c r="E2990" s="0" t="s">
        <v>8684</v>
      </c>
      <c r="F2990" s="0" t="s">
        <v>1328</v>
      </c>
      <c r="G2990" s="0" t="s">
        <v>175</v>
      </c>
      <c r="H2990" s="0" t="s">
        <v>175</v>
      </c>
      <c r="I2990" s="0" t="s">
        <v>176</v>
      </c>
      <c r="J2990" s="0" t="s">
        <v>8685</v>
      </c>
      <c r="K2990" s="0" t="s">
        <v>8696</v>
      </c>
      <c r="L2990" s="0" t="s">
        <v>6147</v>
      </c>
      <c r="M2990" s="0" t="s">
        <v>8692</v>
      </c>
      <c r="N2990" s="0" t="s">
        <v>98</v>
      </c>
      <c r="O2990" s="0" t="s">
        <v>175</v>
      </c>
      <c r="P2990" s="0" t="s">
        <v>175</v>
      </c>
      <c r="Q2990" s="0" t="s">
        <v>176</v>
      </c>
      <c r="R2990" s="0" t="s">
        <v>8685</v>
      </c>
      <c r="S2990" s="0" t="s">
        <v>8696</v>
      </c>
      <c r="T2990" s="0" t="s">
        <v>8693</v>
      </c>
      <c r="U2990" s="0" t="s">
        <v>3707</v>
      </c>
      <c r="V2990" s="0" t="s">
        <v>3726</v>
      </c>
      <c r="W2990" s="0" t="s">
        <v>3607</v>
      </c>
      <c r="X2990" s="0" t="s">
        <v>3700</v>
      </c>
      <c r="Y2990" s="0" t="s">
        <v>3605</v>
      </c>
      <c r="Z2990" s="0" t="s">
        <v>8688</v>
      </c>
      <c r="AA2990" s="0" t="s">
        <v>8689</v>
      </c>
      <c r="AB2990" s="0" t="s">
        <v>8690</v>
      </c>
      <c r="AC2990" s="0" t="s">
        <v>19</v>
      </c>
      <c r="AD2990" s="0" t="s">
        <v>61</v>
      </c>
      <c r="AE2990" s="0" t="s">
        <v>19</v>
      </c>
      <c r="AF2990" s="0" t="s">
        <v>22</v>
      </c>
      <c r="AG2990" s="0" t="s">
        <v>22</v>
      </c>
      <c r="AH2990" s="0" t="s">
        <v>8694</v>
      </c>
      <c r="AI2990" s="0" t="s">
        <v>8695</v>
      </c>
      <c r="AJ2990" s="0" t="s">
        <v>22</v>
      </c>
      <c r="AK2990" s="0" t="s">
        <v>22</v>
      </c>
    </row>
    <row customHeight="1" ht="11.25">
      <c r="A2991" s="0" t="s">
        <v>22</v>
      </c>
      <c r="B2991" s="0" t="s">
        <v>48</v>
      </c>
      <c r="C2991" s="0" t="s">
        <v>50</v>
      </c>
      <c r="D2991" s="0" t="s">
        <v>22</v>
      </c>
      <c r="E2991" s="0" t="s">
        <v>8697</v>
      </c>
      <c r="F2991" s="0" t="s">
        <v>1269</v>
      </c>
      <c r="G2991" s="0" t="s">
        <v>1348</v>
      </c>
      <c r="H2991" s="0" t="s">
        <v>1348</v>
      </c>
      <c r="I2991" s="0" t="s">
        <v>1349</v>
      </c>
      <c r="J2991" s="0" t="s">
        <v>3663</v>
      </c>
      <c r="K2991" s="0" t="s">
        <v>3664</v>
      </c>
      <c r="L2991" s="0" t="s">
        <v>3663</v>
      </c>
      <c r="M2991" s="0" t="s">
        <v>1261</v>
      </c>
      <c r="N2991" s="0" t="s">
        <v>98</v>
      </c>
      <c r="O2991" s="0" t="s">
        <v>1348</v>
      </c>
      <c r="P2991" s="0" t="s">
        <v>1348</v>
      </c>
      <c r="Q2991" s="0" t="s">
        <v>1349</v>
      </c>
      <c r="R2991" s="0" t="s">
        <v>3663</v>
      </c>
      <c r="S2991" s="0" t="s">
        <v>3664</v>
      </c>
      <c r="T2991" s="0" t="s">
        <v>3604</v>
      </c>
      <c r="U2991" s="0" t="s">
        <v>3605</v>
      </c>
      <c r="V2991" s="0" t="s">
        <v>8698</v>
      </c>
      <c r="W2991" s="0" t="s">
        <v>3607</v>
      </c>
      <c r="X2991" s="0" t="s">
        <v>3608</v>
      </c>
      <c r="Y2991" s="0" t="s">
        <v>3605</v>
      </c>
      <c r="Z2991" s="0" t="s">
        <v>8699</v>
      </c>
      <c r="AA2991" s="0" t="s">
        <v>3667</v>
      </c>
      <c r="AB2991" s="0" t="s">
        <v>8700</v>
      </c>
      <c r="AC2991" s="0" t="s">
        <v>61</v>
      </c>
      <c r="AD2991" s="0" t="s">
        <v>19</v>
      </c>
      <c r="AE2991" s="0" t="s">
        <v>19</v>
      </c>
      <c r="AF2991" s="0" t="s">
        <v>8701</v>
      </c>
      <c r="AG2991" s="0" t="s">
        <v>8701</v>
      </c>
      <c r="AH2991" s="0" t="s">
        <v>22</v>
      </c>
      <c r="AI2991" s="0" t="s">
        <v>22</v>
      </c>
      <c r="AJ2991" s="0" t="s">
        <v>22</v>
      </c>
      <c r="AK2991" s="0" t="s">
        <v>22</v>
      </c>
    </row>
    <row customHeight="1" ht="11.25">
      <c r="A2992" s="0" t="s">
        <v>22</v>
      </c>
      <c r="B2992" s="0" t="s">
        <v>48</v>
      </c>
      <c r="C2992" s="0" t="s">
        <v>50</v>
      </c>
      <c r="D2992" s="0" t="s">
        <v>22</v>
      </c>
      <c r="E2992" s="0" t="s">
        <v>8697</v>
      </c>
      <c r="F2992" s="0" t="s">
        <v>1269</v>
      </c>
      <c r="G2992" s="0" t="s">
        <v>139</v>
      </c>
      <c r="H2992" s="0" t="s">
        <v>139</v>
      </c>
      <c r="I2992" s="0" t="s">
        <v>140</v>
      </c>
      <c r="J2992" s="0" t="s">
        <v>3663</v>
      </c>
      <c r="K2992" s="0" t="s">
        <v>3669</v>
      </c>
      <c r="L2992" s="0" t="s">
        <v>3663</v>
      </c>
      <c r="M2992" s="0" t="s">
        <v>1261</v>
      </c>
      <c r="N2992" s="0" t="s">
        <v>98</v>
      </c>
      <c r="O2992" s="0" t="s">
        <v>139</v>
      </c>
      <c r="P2992" s="0" t="s">
        <v>139</v>
      </c>
      <c r="Q2992" s="0" t="s">
        <v>140</v>
      </c>
      <c r="R2992" s="0" t="s">
        <v>3663</v>
      </c>
      <c r="S2992" s="0" t="s">
        <v>3669</v>
      </c>
      <c r="T2992" s="0" t="s">
        <v>3604</v>
      </c>
      <c r="U2992" s="0" t="s">
        <v>3605</v>
      </c>
      <c r="V2992" s="0" t="s">
        <v>8698</v>
      </c>
      <c r="W2992" s="0" t="s">
        <v>3607</v>
      </c>
      <c r="X2992" s="0" t="s">
        <v>3608</v>
      </c>
      <c r="Y2992" s="0" t="s">
        <v>3605</v>
      </c>
      <c r="Z2992" s="0" t="s">
        <v>8699</v>
      </c>
      <c r="AA2992" s="0" t="s">
        <v>3667</v>
      </c>
      <c r="AB2992" s="0" t="s">
        <v>8700</v>
      </c>
      <c r="AC2992" s="0" t="s">
        <v>61</v>
      </c>
      <c r="AD2992" s="0" t="s">
        <v>19</v>
      </c>
      <c r="AE2992" s="0" t="s">
        <v>19</v>
      </c>
      <c r="AF2992" s="0" t="s">
        <v>8701</v>
      </c>
      <c r="AG2992" s="0" t="s">
        <v>8701</v>
      </c>
      <c r="AH2992" s="0" t="s">
        <v>22</v>
      </c>
      <c r="AI2992" s="0" t="s">
        <v>22</v>
      </c>
      <c r="AJ2992" s="0" t="s">
        <v>22</v>
      </c>
      <c r="AK2992" s="0" t="s">
        <v>22</v>
      </c>
    </row>
    <row customHeight="1" ht="11.25">
      <c r="A2993" s="0" t="s">
        <v>22</v>
      </c>
      <c r="B2993" s="0" t="s">
        <v>48</v>
      </c>
      <c r="C2993" s="0" t="s">
        <v>50</v>
      </c>
      <c r="D2993" s="0" t="s">
        <v>22</v>
      </c>
      <c r="E2993" s="0" t="s">
        <v>8702</v>
      </c>
      <c r="F2993" s="0" t="s">
        <v>1269</v>
      </c>
      <c r="G2993" s="0" t="s">
        <v>1348</v>
      </c>
      <c r="H2993" s="0" t="s">
        <v>1348</v>
      </c>
      <c r="I2993" s="0" t="s">
        <v>1349</v>
      </c>
      <c r="J2993" s="0" t="s">
        <v>3663</v>
      </c>
      <c r="K2993" s="0" t="s">
        <v>3664</v>
      </c>
      <c r="L2993" s="0" t="s">
        <v>3663</v>
      </c>
      <c r="M2993" s="0" t="s">
        <v>1261</v>
      </c>
      <c r="N2993" s="0" t="s">
        <v>98</v>
      </c>
      <c r="O2993" s="0" t="s">
        <v>1348</v>
      </c>
      <c r="P2993" s="0" t="s">
        <v>1348</v>
      </c>
      <c r="Q2993" s="0" t="s">
        <v>1349</v>
      </c>
      <c r="R2993" s="0" t="s">
        <v>3663</v>
      </c>
      <c r="S2993" s="0" t="s">
        <v>3664</v>
      </c>
      <c r="T2993" s="0" t="s">
        <v>3604</v>
      </c>
      <c r="U2993" s="0" t="s">
        <v>3605</v>
      </c>
      <c r="V2993" s="0" t="s">
        <v>8703</v>
      </c>
      <c r="W2993" s="0" t="s">
        <v>3607</v>
      </c>
      <c r="X2993" s="0" t="s">
        <v>3608</v>
      </c>
      <c r="Y2993" s="0" t="s">
        <v>3605</v>
      </c>
      <c r="Z2993" s="0" t="s">
        <v>8704</v>
      </c>
      <c r="AA2993" s="0" t="s">
        <v>3667</v>
      </c>
      <c r="AB2993" s="0" t="s">
        <v>8705</v>
      </c>
      <c r="AC2993" s="0" t="s">
        <v>61</v>
      </c>
      <c r="AD2993" s="0" t="s">
        <v>19</v>
      </c>
      <c r="AE2993" s="0" t="s">
        <v>19</v>
      </c>
      <c r="AF2993" s="0" t="s">
        <v>8706</v>
      </c>
      <c r="AG2993" s="0" t="s">
        <v>8706</v>
      </c>
      <c r="AH2993" s="0" t="s">
        <v>22</v>
      </c>
      <c r="AI2993" s="0" t="s">
        <v>22</v>
      </c>
      <c r="AJ2993" s="0" t="s">
        <v>22</v>
      </c>
      <c r="AK2993" s="0" t="s">
        <v>22</v>
      </c>
    </row>
    <row customHeight="1" ht="11.25">
      <c r="A2994" s="0" t="s">
        <v>22</v>
      </c>
      <c r="B2994" s="0" t="s">
        <v>48</v>
      </c>
      <c r="C2994" s="0" t="s">
        <v>50</v>
      </c>
      <c r="D2994" s="0" t="s">
        <v>22</v>
      </c>
      <c r="E2994" s="0" t="s">
        <v>8702</v>
      </c>
      <c r="F2994" s="0" t="s">
        <v>1269</v>
      </c>
      <c r="G2994" s="0" t="s">
        <v>139</v>
      </c>
      <c r="H2994" s="0" t="s">
        <v>139</v>
      </c>
      <c r="I2994" s="0" t="s">
        <v>140</v>
      </c>
      <c r="J2994" s="0" t="s">
        <v>3663</v>
      </c>
      <c r="K2994" s="0" t="s">
        <v>3669</v>
      </c>
      <c r="L2994" s="0" t="s">
        <v>3663</v>
      </c>
      <c r="M2994" s="0" t="s">
        <v>1261</v>
      </c>
      <c r="N2994" s="0" t="s">
        <v>98</v>
      </c>
      <c r="O2994" s="0" t="s">
        <v>139</v>
      </c>
      <c r="P2994" s="0" t="s">
        <v>139</v>
      </c>
      <c r="Q2994" s="0" t="s">
        <v>140</v>
      </c>
      <c r="R2994" s="0" t="s">
        <v>3663</v>
      </c>
      <c r="S2994" s="0" t="s">
        <v>3669</v>
      </c>
      <c r="T2994" s="0" t="s">
        <v>3604</v>
      </c>
      <c r="U2994" s="0" t="s">
        <v>3605</v>
      </c>
      <c r="V2994" s="0" t="s">
        <v>8703</v>
      </c>
      <c r="W2994" s="0" t="s">
        <v>3607</v>
      </c>
      <c r="X2994" s="0" t="s">
        <v>3608</v>
      </c>
      <c r="Y2994" s="0" t="s">
        <v>3605</v>
      </c>
      <c r="Z2994" s="0" t="s">
        <v>8704</v>
      </c>
      <c r="AA2994" s="0" t="s">
        <v>3667</v>
      </c>
      <c r="AB2994" s="0" t="s">
        <v>8705</v>
      </c>
      <c r="AC2994" s="0" t="s">
        <v>61</v>
      </c>
      <c r="AD2994" s="0" t="s">
        <v>19</v>
      </c>
      <c r="AE2994" s="0" t="s">
        <v>19</v>
      </c>
      <c r="AF2994" s="0" t="s">
        <v>8706</v>
      </c>
      <c r="AG2994" s="0" t="s">
        <v>8706</v>
      </c>
      <c r="AH2994" s="0" t="s">
        <v>22</v>
      </c>
      <c r="AI2994" s="0" t="s">
        <v>22</v>
      </c>
      <c r="AJ2994" s="0" t="s">
        <v>22</v>
      </c>
      <c r="AK2994" s="0" t="s">
        <v>22</v>
      </c>
    </row>
    <row customHeight="1" ht="11.25">
      <c r="A2995" s="0" t="s">
        <v>22</v>
      </c>
      <c r="B2995" s="0" t="s">
        <v>48</v>
      </c>
      <c r="C2995" s="0" t="s">
        <v>50</v>
      </c>
      <c r="D2995" s="0" t="s">
        <v>22</v>
      </c>
      <c r="E2995" s="0" t="s">
        <v>8707</v>
      </c>
      <c r="F2995" s="0" t="s">
        <v>1269</v>
      </c>
      <c r="G2995" s="0" t="s">
        <v>1348</v>
      </c>
      <c r="H2995" s="0" t="s">
        <v>1348</v>
      </c>
      <c r="I2995" s="0" t="s">
        <v>1349</v>
      </c>
      <c r="J2995" s="0" t="s">
        <v>3663</v>
      </c>
      <c r="K2995" s="0" t="s">
        <v>3664</v>
      </c>
      <c r="L2995" s="0" t="s">
        <v>3663</v>
      </c>
      <c r="M2995" s="0" t="s">
        <v>1261</v>
      </c>
      <c r="N2995" s="0" t="s">
        <v>98</v>
      </c>
      <c r="O2995" s="0" t="s">
        <v>1348</v>
      </c>
      <c r="P2995" s="0" t="s">
        <v>1348</v>
      </c>
      <c r="Q2995" s="0" t="s">
        <v>1349</v>
      </c>
      <c r="R2995" s="0" t="s">
        <v>3663</v>
      </c>
      <c r="S2995" s="0" t="s">
        <v>3664</v>
      </c>
      <c r="T2995" s="0" t="s">
        <v>3604</v>
      </c>
      <c r="U2995" s="0" t="s">
        <v>3605</v>
      </c>
      <c r="V2995" s="0" t="s">
        <v>8708</v>
      </c>
      <c r="W2995" s="0" t="s">
        <v>3607</v>
      </c>
      <c r="X2995" s="0" t="s">
        <v>3608</v>
      </c>
      <c r="Y2995" s="0" t="s">
        <v>3605</v>
      </c>
      <c r="Z2995" s="0" t="s">
        <v>8709</v>
      </c>
      <c r="AA2995" s="0" t="s">
        <v>3667</v>
      </c>
      <c r="AB2995" s="0" t="s">
        <v>8710</v>
      </c>
      <c r="AC2995" s="0" t="s">
        <v>61</v>
      </c>
      <c r="AD2995" s="0" t="s">
        <v>19</v>
      </c>
      <c r="AE2995" s="0" t="s">
        <v>19</v>
      </c>
      <c r="AF2995" s="0" t="s">
        <v>8711</v>
      </c>
      <c r="AG2995" s="0" t="s">
        <v>8711</v>
      </c>
      <c r="AH2995" s="0" t="s">
        <v>22</v>
      </c>
      <c r="AI2995" s="0" t="s">
        <v>22</v>
      </c>
      <c r="AJ2995" s="0" t="s">
        <v>22</v>
      </c>
      <c r="AK2995" s="0" t="s">
        <v>22</v>
      </c>
    </row>
    <row customHeight="1" ht="11.25">
      <c r="A2996" s="0" t="s">
        <v>22</v>
      </c>
      <c r="B2996" s="0" t="s">
        <v>48</v>
      </c>
      <c r="C2996" s="0" t="s">
        <v>50</v>
      </c>
      <c r="D2996" s="0" t="s">
        <v>22</v>
      </c>
      <c r="E2996" s="0" t="s">
        <v>8707</v>
      </c>
      <c r="F2996" s="0" t="s">
        <v>1269</v>
      </c>
      <c r="G2996" s="0" t="s">
        <v>139</v>
      </c>
      <c r="H2996" s="0" t="s">
        <v>139</v>
      </c>
      <c r="I2996" s="0" t="s">
        <v>140</v>
      </c>
      <c r="J2996" s="0" t="s">
        <v>3663</v>
      </c>
      <c r="K2996" s="0" t="s">
        <v>3669</v>
      </c>
      <c r="L2996" s="0" t="s">
        <v>3663</v>
      </c>
      <c r="M2996" s="0" t="s">
        <v>1261</v>
      </c>
      <c r="N2996" s="0" t="s">
        <v>98</v>
      </c>
      <c r="O2996" s="0" t="s">
        <v>139</v>
      </c>
      <c r="P2996" s="0" t="s">
        <v>139</v>
      </c>
      <c r="Q2996" s="0" t="s">
        <v>140</v>
      </c>
      <c r="R2996" s="0" t="s">
        <v>3663</v>
      </c>
      <c r="S2996" s="0" t="s">
        <v>3669</v>
      </c>
      <c r="T2996" s="0" t="s">
        <v>3604</v>
      </c>
      <c r="U2996" s="0" t="s">
        <v>3605</v>
      </c>
      <c r="V2996" s="0" t="s">
        <v>8708</v>
      </c>
      <c r="W2996" s="0" t="s">
        <v>3607</v>
      </c>
      <c r="X2996" s="0" t="s">
        <v>3608</v>
      </c>
      <c r="Y2996" s="0" t="s">
        <v>3605</v>
      </c>
      <c r="Z2996" s="0" t="s">
        <v>8709</v>
      </c>
      <c r="AA2996" s="0" t="s">
        <v>3667</v>
      </c>
      <c r="AB2996" s="0" t="s">
        <v>8710</v>
      </c>
      <c r="AC2996" s="0" t="s">
        <v>61</v>
      </c>
      <c r="AD2996" s="0" t="s">
        <v>19</v>
      </c>
      <c r="AE2996" s="0" t="s">
        <v>19</v>
      </c>
      <c r="AF2996" s="0" t="s">
        <v>8711</v>
      </c>
      <c r="AG2996" s="0" t="s">
        <v>8711</v>
      </c>
      <c r="AH2996" s="0" t="s">
        <v>22</v>
      </c>
      <c r="AI2996" s="0" t="s">
        <v>22</v>
      </c>
      <c r="AJ2996" s="0" t="s">
        <v>22</v>
      </c>
      <c r="AK2996" s="0" t="s">
        <v>22</v>
      </c>
    </row>
    <row customHeight="1" ht="11.25">
      <c r="A2997" s="0" t="s">
        <v>22</v>
      </c>
      <c r="B2997" s="0" t="s">
        <v>48</v>
      </c>
      <c r="C2997" s="0" t="s">
        <v>50</v>
      </c>
      <c r="D2997" s="0" t="s">
        <v>22</v>
      </c>
      <c r="E2997" s="0" t="s">
        <v>8712</v>
      </c>
      <c r="F2997" s="0" t="s">
        <v>1269</v>
      </c>
      <c r="G2997" s="0" t="s">
        <v>178</v>
      </c>
      <c r="H2997" s="0" t="s">
        <v>178</v>
      </c>
      <c r="I2997" s="0" t="s">
        <v>179</v>
      </c>
      <c r="J2997" s="0" t="s">
        <v>6425</v>
      </c>
      <c r="K2997" s="0" t="s">
        <v>6426</v>
      </c>
      <c r="L2997" s="0" t="s">
        <v>6427</v>
      </c>
      <c r="M2997" s="0" t="s">
        <v>1261</v>
      </c>
      <c r="N2997" s="0" t="s">
        <v>98</v>
      </c>
      <c r="O2997" s="0" t="s">
        <v>178</v>
      </c>
      <c r="P2997" s="0" t="s">
        <v>178</v>
      </c>
      <c r="Q2997" s="0" t="s">
        <v>179</v>
      </c>
      <c r="R2997" s="0" t="s">
        <v>6425</v>
      </c>
      <c r="S2997" s="0" t="s">
        <v>6426</v>
      </c>
      <c r="T2997" s="0" t="s">
        <v>3604</v>
      </c>
      <c r="U2997" s="0" t="s">
        <v>3605</v>
      </c>
      <c r="V2997" s="0" t="s">
        <v>8713</v>
      </c>
      <c r="W2997" s="0" t="s">
        <v>3607</v>
      </c>
      <c r="X2997" s="0" t="s">
        <v>3608</v>
      </c>
      <c r="Y2997" s="0" t="s">
        <v>3605</v>
      </c>
      <c r="Z2997" s="0" t="s">
        <v>8714</v>
      </c>
      <c r="AA2997" s="0" t="s">
        <v>5368</v>
      </c>
      <c r="AB2997" s="0" t="s">
        <v>8715</v>
      </c>
      <c r="AC2997" s="0" t="s">
        <v>61</v>
      </c>
      <c r="AD2997" s="0" t="s">
        <v>19</v>
      </c>
      <c r="AE2997" s="0" t="s">
        <v>19</v>
      </c>
      <c r="AF2997" s="0" t="s">
        <v>7946</v>
      </c>
      <c r="AG2997" s="0" t="s">
        <v>8716</v>
      </c>
      <c r="AH2997" s="0" t="s">
        <v>22</v>
      </c>
      <c r="AI2997" s="0" t="s">
        <v>22</v>
      </c>
      <c r="AJ2997" s="0" t="s">
        <v>22</v>
      </c>
      <c r="AK2997" s="0" t="s">
        <v>22</v>
      </c>
    </row>
    <row customHeight="1" ht="11.25">
      <c r="A2998" s="0" t="s">
        <v>22</v>
      </c>
      <c r="B2998" s="0" t="s">
        <v>48</v>
      </c>
      <c r="C2998" s="0" t="s">
        <v>50</v>
      </c>
      <c r="D2998" s="0" t="s">
        <v>22</v>
      </c>
      <c r="E2998" s="0" t="s">
        <v>8712</v>
      </c>
      <c r="F2998" s="0" t="s">
        <v>1269</v>
      </c>
      <c r="G2998" s="0" t="s">
        <v>178</v>
      </c>
      <c r="H2998" s="0" t="s">
        <v>178</v>
      </c>
      <c r="I2998" s="0" t="s">
        <v>179</v>
      </c>
      <c r="J2998" s="0" t="s">
        <v>6425</v>
      </c>
      <c r="K2998" s="0" t="s">
        <v>6426</v>
      </c>
      <c r="L2998" s="0" t="s">
        <v>6427</v>
      </c>
      <c r="M2998" s="0" t="s">
        <v>1261</v>
      </c>
      <c r="N2998" s="0" t="s">
        <v>98</v>
      </c>
      <c r="O2998" s="0" t="s">
        <v>178</v>
      </c>
      <c r="P2998" s="0" t="s">
        <v>178</v>
      </c>
      <c r="Q2998" s="0" t="s">
        <v>179</v>
      </c>
      <c r="R2998" s="0" t="s">
        <v>6425</v>
      </c>
      <c r="S2998" s="0" t="s">
        <v>6426</v>
      </c>
      <c r="T2998" s="0" t="s">
        <v>3604</v>
      </c>
      <c r="U2998" s="0" t="s">
        <v>3605</v>
      </c>
      <c r="V2998" s="0" t="s">
        <v>8713</v>
      </c>
      <c r="W2998" s="0" t="s">
        <v>3607</v>
      </c>
      <c r="X2998" s="0" t="s">
        <v>3608</v>
      </c>
      <c r="Y2998" s="0" t="s">
        <v>3605</v>
      </c>
      <c r="Z2998" s="0" t="s">
        <v>8714</v>
      </c>
      <c r="AA2998" s="0" t="s">
        <v>5368</v>
      </c>
      <c r="AB2998" s="0" t="s">
        <v>8715</v>
      </c>
      <c r="AC2998" s="0" t="s">
        <v>61</v>
      </c>
      <c r="AD2998" s="0" t="s">
        <v>19</v>
      </c>
      <c r="AE2998" s="0" t="s">
        <v>19</v>
      </c>
      <c r="AF2998" s="0" t="s">
        <v>7946</v>
      </c>
      <c r="AG2998" s="0" t="s">
        <v>8716</v>
      </c>
      <c r="AH2998" s="0" t="s">
        <v>22</v>
      </c>
      <c r="AI2998" s="0" t="s">
        <v>22</v>
      </c>
      <c r="AJ2998" s="0" t="s">
        <v>22</v>
      </c>
      <c r="AK2998" s="0" t="s">
        <v>22</v>
      </c>
    </row>
    <row customHeight="1" ht="11.25">
      <c r="A2999" s="0" t="s">
        <v>22</v>
      </c>
      <c r="B2999" s="0" t="s">
        <v>48</v>
      </c>
      <c r="C2999" s="0" t="s">
        <v>50</v>
      </c>
      <c r="D2999" s="0" t="s">
        <v>22</v>
      </c>
      <c r="E2999" s="0" t="s">
        <v>8717</v>
      </c>
      <c r="F2999" s="0" t="s">
        <v>1257</v>
      </c>
      <c r="G2999" s="0" t="s">
        <v>136</v>
      </c>
      <c r="H2999" s="0" t="s">
        <v>136</v>
      </c>
      <c r="I2999" s="0" t="s">
        <v>137</v>
      </c>
      <c r="J2999" s="0" t="s">
        <v>7406</v>
      </c>
      <c r="K2999" s="0" t="s">
        <v>7407</v>
      </c>
      <c r="L2999" s="0" t="s">
        <v>7406</v>
      </c>
      <c r="M2999" s="0" t="s">
        <v>1261</v>
      </c>
      <c r="N2999" s="0" t="s">
        <v>98</v>
      </c>
      <c r="O2999" s="0" t="s">
        <v>136</v>
      </c>
      <c r="P2999" s="0" t="s">
        <v>136</v>
      </c>
      <c r="Q2999" s="0" t="s">
        <v>137</v>
      </c>
      <c r="R2999" s="0" t="s">
        <v>7406</v>
      </c>
      <c r="S2999" s="0" t="s">
        <v>7407</v>
      </c>
      <c r="T2999" s="0" t="s">
        <v>3604</v>
      </c>
      <c r="U2999" s="0" t="s">
        <v>3605</v>
      </c>
      <c r="V2999" s="0" t="s">
        <v>3606</v>
      </c>
      <c r="W2999" s="0" t="s">
        <v>3607</v>
      </c>
      <c r="X2999" s="0" t="s">
        <v>3608</v>
      </c>
      <c r="Y2999" s="0" t="s">
        <v>3605</v>
      </c>
      <c r="Z2999" s="0" t="s">
        <v>8718</v>
      </c>
      <c r="AA2999" s="0" t="s">
        <v>8719</v>
      </c>
      <c r="AB2999" s="0" t="s">
        <v>8720</v>
      </c>
      <c r="AC2999" s="0" t="s">
        <v>19</v>
      </c>
      <c r="AD2999" s="0" t="s">
        <v>19</v>
      </c>
      <c r="AE2999" s="0" t="s">
        <v>61</v>
      </c>
      <c r="AF2999" s="0" t="s">
        <v>22</v>
      </c>
      <c r="AG2999" s="0" t="s">
        <v>22</v>
      </c>
      <c r="AH2999" s="0" t="s">
        <v>22</v>
      </c>
      <c r="AI2999" s="0" t="s">
        <v>22</v>
      </c>
      <c r="AJ2999" s="0" t="s">
        <v>3622</v>
      </c>
      <c r="AK2999" s="0" t="s">
        <v>3622</v>
      </c>
    </row>
    <row customHeight="1" ht="11.25">
      <c r="A3000" s="0" t="s">
        <v>22</v>
      </c>
      <c r="B3000" s="0" t="s">
        <v>48</v>
      </c>
      <c r="C3000" s="0" t="s">
        <v>50</v>
      </c>
      <c r="D3000" s="0" t="s">
        <v>22</v>
      </c>
      <c r="E3000" s="0" t="s">
        <v>8717</v>
      </c>
      <c r="F3000" s="0" t="s">
        <v>1257</v>
      </c>
      <c r="G3000" s="0" t="s">
        <v>136</v>
      </c>
      <c r="H3000" s="0" t="s">
        <v>136</v>
      </c>
      <c r="I3000" s="0" t="s">
        <v>137</v>
      </c>
      <c r="J3000" s="0" t="s">
        <v>7406</v>
      </c>
      <c r="K3000" s="0" t="s">
        <v>7407</v>
      </c>
      <c r="L3000" s="0" t="s">
        <v>7406</v>
      </c>
      <c r="M3000" s="0" t="s">
        <v>1261</v>
      </c>
      <c r="N3000" s="0" t="s">
        <v>98</v>
      </c>
      <c r="O3000" s="0" t="s">
        <v>136</v>
      </c>
      <c r="P3000" s="0" t="s">
        <v>136</v>
      </c>
      <c r="Q3000" s="0" t="s">
        <v>137</v>
      </c>
      <c r="R3000" s="0" t="s">
        <v>7406</v>
      </c>
      <c r="S3000" s="0" t="s">
        <v>7407</v>
      </c>
      <c r="T3000" s="0" t="s">
        <v>3604</v>
      </c>
      <c r="U3000" s="0" t="s">
        <v>3605</v>
      </c>
      <c r="V3000" s="0" t="s">
        <v>3606</v>
      </c>
      <c r="W3000" s="0" t="s">
        <v>3607</v>
      </c>
      <c r="X3000" s="0" t="s">
        <v>3608</v>
      </c>
      <c r="Y3000" s="0" t="s">
        <v>3605</v>
      </c>
      <c r="Z3000" s="0" t="s">
        <v>8718</v>
      </c>
      <c r="AA3000" s="0" t="s">
        <v>8719</v>
      </c>
      <c r="AB3000" s="0" t="s">
        <v>8720</v>
      </c>
      <c r="AC3000" s="0" t="s">
        <v>19</v>
      </c>
      <c r="AD3000" s="0" t="s">
        <v>19</v>
      </c>
      <c r="AE3000" s="0" t="s">
        <v>61</v>
      </c>
      <c r="AF3000" s="0" t="s">
        <v>22</v>
      </c>
      <c r="AG3000" s="0" t="s">
        <v>22</v>
      </c>
      <c r="AH3000" s="0" t="s">
        <v>22</v>
      </c>
      <c r="AI3000" s="0" t="s">
        <v>22</v>
      </c>
      <c r="AJ3000" s="0" t="s">
        <v>3622</v>
      </c>
      <c r="AK3000" s="0" t="s">
        <v>3622</v>
      </c>
    </row>
    <row customHeight="1" ht="11.25">
      <c r="A3001" s="0" t="s">
        <v>22</v>
      </c>
      <c r="B3001" s="0" t="s">
        <v>48</v>
      </c>
      <c r="C3001" s="0" t="s">
        <v>50</v>
      </c>
      <c r="D3001" s="0" t="s">
        <v>22</v>
      </c>
      <c r="E3001" s="0" t="s">
        <v>8721</v>
      </c>
      <c r="F3001" s="0" t="s">
        <v>1257</v>
      </c>
      <c r="G3001" s="0" t="s">
        <v>192</v>
      </c>
      <c r="H3001" s="0" t="s">
        <v>192</v>
      </c>
      <c r="I3001" s="0" t="s">
        <v>193</v>
      </c>
      <c r="J3001" s="0" t="s">
        <v>5587</v>
      </c>
      <c r="K3001" s="0" t="s">
        <v>5588</v>
      </c>
      <c r="L3001" s="0" t="s">
        <v>5875</v>
      </c>
      <c r="M3001" s="0" t="s">
        <v>976</v>
      </c>
      <c r="N3001" s="0" t="s">
        <v>98</v>
      </c>
      <c r="O3001" s="0" t="s">
        <v>192</v>
      </c>
      <c r="P3001" s="0" t="s">
        <v>192</v>
      </c>
      <c r="Q3001" s="0" t="s">
        <v>193</v>
      </c>
      <c r="R3001" s="0" t="s">
        <v>5587</v>
      </c>
      <c r="S3001" s="0" t="s">
        <v>5588</v>
      </c>
      <c r="T3001" s="0" t="s">
        <v>3604</v>
      </c>
      <c r="U3001" s="0" t="s">
        <v>3605</v>
      </c>
      <c r="V3001" s="0" t="s">
        <v>3606</v>
      </c>
      <c r="W3001" s="0" t="s">
        <v>3607</v>
      </c>
      <c r="X3001" s="0" t="s">
        <v>3608</v>
      </c>
      <c r="Y3001" s="0" t="s">
        <v>3605</v>
      </c>
      <c r="Z3001" s="0" t="s">
        <v>7650</v>
      </c>
      <c r="AA3001" s="0" t="s">
        <v>7493</v>
      </c>
      <c r="AB3001" s="0" t="s">
        <v>8722</v>
      </c>
      <c r="AC3001" s="0" t="s">
        <v>19</v>
      </c>
      <c r="AD3001" s="0" t="s">
        <v>19</v>
      </c>
      <c r="AE3001" s="0" t="s">
        <v>61</v>
      </c>
      <c r="AF3001" s="0" t="s">
        <v>22</v>
      </c>
      <c r="AG3001" s="0" t="s">
        <v>22</v>
      </c>
      <c r="AH3001" s="0" t="s">
        <v>22</v>
      </c>
      <c r="AI3001" s="0" t="s">
        <v>22</v>
      </c>
      <c r="AJ3001" s="0" t="s">
        <v>3622</v>
      </c>
      <c r="AK3001" s="0" t="s">
        <v>3622</v>
      </c>
    </row>
    <row customHeight="1" ht="11.25">
      <c r="A3002" s="0" t="s">
        <v>22</v>
      </c>
      <c r="B3002" s="0" t="s">
        <v>48</v>
      </c>
      <c r="C3002" s="0" t="s">
        <v>50</v>
      </c>
      <c r="D3002" s="0" t="s">
        <v>22</v>
      </c>
      <c r="E3002" s="0" t="s">
        <v>8721</v>
      </c>
      <c r="F3002" s="0" t="s">
        <v>1257</v>
      </c>
      <c r="G3002" s="0" t="s">
        <v>192</v>
      </c>
      <c r="H3002" s="0" t="s">
        <v>192</v>
      </c>
      <c r="I3002" s="0" t="s">
        <v>193</v>
      </c>
      <c r="J3002" s="0" t="s">
        <v>5587</v>
      </c>
      <c r="K3002" s="0" t="s">
        <v>5588</v>
      </c>
      <c r="L3002" s="0" t="s">
        <v>5875</v>
      </c>
      <c r="M3002" s="0" t="s">
        <v>976</v>
      </c>
      <c r="N3002" s="0" t="s">
        <v>98</v>
      </c>
      <c r="O3002" s="0" t="s">
        <v>192</v>
      </c>
      <c r="P3002" s="0" t="s">
        <v>192</v>
      </c>
      <c r="Q3002" s="0" t="s">
        <v>193</v>
      </c>
      <c r="R3002" s="0" t="s">
        <v>5587</v>
      </c>
      <c r="S3002" s="0" t="s">
        <v>5588</v>
      </c>
      <c r="T3002" s="0" t="s">
        <v>3604</v>
      </c>
      <c r="U3002" s="0" t="s">
        <v>3605</v>
      </c>
      <c r="V3002" s="0" t="s">
        <v>3606</v>
      </c>
      <c r="W3002" s="0" t="s">
        <v>3607</v>
      </c>
      <c r="X3002" s="0" t="s">
        <v>3608</v>
      </c>
      <c r="Y3002" s="0" t="s">
        <v>3605</v>
      </c>
      <c r="Z3002" s="0" t="s">
        <v>7650</v>
      </c>
      <c r="AA3002" s="0" t="s">
        <v>7493</v>
      </c>
      <c r="AB3002" s="0" t="s">
        <v>8722</v>
      </c>
      <c r="AC3002" s="0" t="s">
        <v>19</v>
      </c>
      <c r="AD3002" s="0" t="s">
        <v>19</v>
      </c>
      <c r="AE3002" s="0" t="s">
        <v>61</v>
      </c>
      <c r="AF3002" s="0" t="s">
        <v>22</v>
      </c>
      <c r="AG3002" s="0" t="s">
        <v>22</v>
      </c>
      <c r="AH3002" s="0" t="s">
        <v>22</v>
      </c>
      <c r="AI3002" s="0" t="s">
        <v>22</v>
      </c>
      <c r="AJ3002" s="0" t="s">
        <v>3622</v>
      </c>
      <c r="AK3002" s="0" t="s">
        <v>3622</v>
      </c>
    </row>
    <row customHeight="1" ht="11.25">
      <c r="A3003" s="0" t="s">
        <v>22</v>
      </c>
      <c r="B3003" s="0" t="s">
        <v>48</v>
      </c>
      <c r="C3003" s="0" t="s">
        <v>50</v>
      </c>
      <c r="D3003" s="0" t="s">
        <v>22</v>
      </c>
      <c r="E3003" s="0" t="s">
        <v>8723</v>
      </c>
      <c r="F3003" s="0" t="s">
        <v>1257</v>
      </c>
      <c r="G3003" s="0" t="s">
        <v>136</v>
      </c>
      <c r="H3003" s="0" t="s">
        <v>136</v>
      </c>
      <c r="I3003" s="0" t="s">
        <v>137</v>
      </c>
      <c r="J3003" s="0" t="s">
        <v>5450</v>
      </c>
      <c r="K3003" s="0" t="s">
        <v>5451</v>
      </c>
      <c r="L3003" s="0" t="s">
        <v>5452</v>
      </c>
      <c r="M3003" s="0" t="s">
        <v>1261</v>
      </c>
      <c r="N3003" s="0" t="s">
        <v>98</v>
      </c>
      <c r="O3003" s="0" t="s">
        <v>136</v>
      </c>
      <c r="P3003" s="0" t="s">
        <v>136</v>
      </c>
      <c r="Q3003" s="0" t="s">
        <v>137</v>
      </c>
      <c r="R3003" s="0" t="s">
        <v>5450</v>
      </c>
      <c r="S3003" s="0" t="s">
        <v>5451</v>
      </c>
      <c r="T3003" s="0" t="s">
        <v>3604</v>
      </c>
      <c r="U3003" s="0" t="s">
        <v>3605</v>
      </c>
      <c r="V3003" s="0" t="s">
        <v>3606</v>
      </c>
      <c r="W3003" s="0" t="s">
        <v>3607</v>
      </c>
      <c r="X3003" s="0" t="s">
        <v>3608</v>
      </c>
      <c r="Y3003" s="0" t="s">
        <v>3605</v>
      </c>
      <c r="Z3003" s="0" t="s">
        <v>8724</v>
      </c>
      <c r="AA3003" s="0" t="s">
        <v>8719</v>
      </c>
      <c r="AB3003" s="0" t="s">
        <v>8725</v>
      </c>
      <c r="AC3003" s="0" t="s">
        <v>19</v>
      </c>
      <c r="AD3003" s="0" t="s">
        <v>19</v>
      </c>
      <c r="AE3003" s="0" t="s">
        <v>61</v>
      </c>
      <c r="AF3003" s="0" t="s">
        <v>22</v>
      </c>
      <c r="AG3003" s="0" t="s">
        <v>22</v>
      </c>
      <c r="AH3003" s="0" t="s">
        <v>22</v>
      </c>
      <c r="AI3003" s="0" t="s">
        <v>22</v>
      </c>
      <c r="AJ3003" s="0" t="s">
        <v>3622</v>
      </c>
      <c r="AK3003" s="0" t="s">
        <v>3622</v>
      </c>
    </row>
    <row customHeight="1" ht="11.25">
      <c r="A3004" s="0" t="s">
        <v>22</v>
      </c>
      <c r="B3004" s="0" t="s">
        <v>48</v>
      </c>
      <c r="C3004" s="0" t="s">
        <v>50</v>
      </c>
      <c r="D3004" s="0" t="s">
        <v>22</v>
      </c>
      <c r="E3004" s="0" t="s">
        <v>8723</v>
      </c>
      <c r="F3004" s="0" t="s">
        <v>1257</v>
      </c>
      <c r="G3004" s="0" t="s">
        <v>136</v>
      </c>
      <c r="H3004" s="0" t="s">
        <v>136</v>
      </c>
      <c r="I3004" s="0" t="s">
        <v>137</v>
      </c>
      <c r="J3004" s="0" t="s">
        <v>5450</v>
      </c>
      <c r="K3004" s="0" t="s">
        <v>5451</v>
      </c>
      <c r="L3004" s="0" t="s">
        <v>5452</v>
      </c>
      <c r="M3004" s="0" t="s">
        <v>1261</v>
      </c>
      <c r="N3004" s="0" t="s">
        <v>98</v>
      </c>
      <c r="O3004" s="0" t="s">
        <v>136</v>
      </c>
      <c r="P3004" s="0" t="s">
        <v>136</v>
      </c>
      <c r="Q3004" s="0" t="s">
        <v>137</v>
      </c>
      <c r="R3004" s="0" t="s">
        <v>5450</v>
      </c>
      <c r="S3004" s="0" t="s">
        <v>5451</v>
      </c>
      <c r="T3004" s="0" t="s">
        <v>3604</v>
      </c>
      <c r="U3004" s="0" t="s">
        <v>3605</v>
      </c>
      <c r="V3004" s="0" t="s">
        <v>3606</v>
      </c>
      <c r="W3004" s="0" t="s">
        <v>3607</v>
      </c>
      <c r="X3004" s="0" t="s">
        <v>3608</v>
      </c>
      <c r="Y3004" s="0" t="s">
        <v>3605</v>
      </c>
      <c r="Z3004" s="0" t="s">
        <v>8724</v>
      </c>
      <c r="AA3004" s="0" t="s">
        <v>8719</v>
      </c>
      <c r="AB3004" s="0" t="s">
        <v>8725</v>
      </c>
      <c r="AC3004" s="0" t="s">
        <v>19</v>
      </c>
      <c r="AD3004" s="0" t="s">
        <v>19</v>
      </c>
      <c r="AE3004" s="0" t="s">
        <v>61</v>
      </c>
      <c r="AF3004" s="0" t="s">
        <v>22</v>
      </c>
      <c r="AG3004" s="0" t="s">
        <v>22</v>
      </c>
      <c r="AH3004" s="0" t="s">
        <v>22</v>
      </c>
      <c r="AI3004" s="0" t="s">
        <v>22</v>
      </c>
      <c r="AJ3004" s="0" t="s">
        <v>3622</v>
      </c>
      <c r="AK3004" s="0" t="s">
        <v>3622</v>
      </c>
    </row>
    <row customHeight="1" ht="11.25">
      <c r="A3005" s="0" t="s">
        <v>22</v>
      </c>
      <c r="B3005" s="0" t="s">
        <v>48</v>
      </c>
      <c r="C3005" s="0" t="s">
        <v>50</v>
      </c>
      <c r="D3005" s="0" t="s">
        <v>22</v>
      </c>
      <c r="E3005" s="0" t="s">
        <v>8726</v>
      </c>
      <c r="F3005" s="0" t="s">
        <v>1269</v>
      </c>
      <c r="G3005" s="0" t="s">
        <v>1348</v>
      </c>
      <c r="H3005" s="0" t="s">
        <v>1348</v>
      </c>
      <c r="I3005" s="0" t="s">
        <v>1349</v>
      </c>
      <c r="J3005" s="0" t="s">
        <v>3601</v>
      </c>
      <c r="K3005" s="0" t="s">
        <v>3602</v>
      </c>
      <c r="L3005" s="0" t="s">
        <v>3603</v>
      </c>
      <c r="M3005" s="0" t="s">
        <v>1261</v>
      </c>
      <c r="N3005" s="0" t="s">
        <v>98</v>
      </c>
      <c r="O3005" s="0" t="s">
        <v>1348</v>
      </c>
      <c r="P3005" s="0" t="s">
        <v>1348</v>
      </c>
      <c r="Q3005" s="0" t="s">
        <v>1349</v>
      </c>
      <c r="R3005" s="0" t="s">
        <v>3601</v>
      </c>
      <c r="S3005" s="0" t="s">
        <v>3602</v>
      </c>
      <c r="T3005" s="0" t="s">
        <v>3604</v>
      </c>
      <c r="U3005" s="0" t="s">
        <v>3605</v>
      </c>
      <c r="V3005" s="0" t="s">
        <v>3606</v>
      </c>
      <c r="W3005" s="0" t="s">
        <v>3607</v>
      </c>
      <c r="X3005" s="0" t="s">
        <v>3608</v>
      </c>
      <c r="Y3005" s="0" t="s">
        <v>3605</v>
      </c>
      <c r="Z3005" s="0" t="s">
        <v>3609</v>
      </c>
      <c r="AA3005" s="0" t="s">
        <v>3610</v>
      </c>
      <c r="AB3005" s="0" t="s">
        <v>8727</v>
      </c>
      <c r="AC3005" s="0" t="s">
        <v>61</v>
      </c>
      <c r="AD3005" s="0" t="s">
        <v>19</v>
      </c>
      <c r="AE3005" s="0" t="s">
        <v>19</v>
      </c>
      <c r="AF3005" s="0" t="s">
        <v>5229</v>
      </c>
      <c r="AG3005" s="0" t="s">
        <v>5229</v>
      </c>
      <c r="AH3005" s="0" t="s">
        <v>22</v>
      </c>
      <c r="AI3005" s="0" t="s">
        <v>22</v>
      </c>
      <c r="AJ3005" s="0" t="s">
        <v>22</v>
      </c>
      <c r="AK3005" s="0" t="s">
        <v>22</v>
      </c>
    </row>
    <row customHeight="1" ht="11.25">
      <c r="A3006" s="0" t="s">
        <v>22</v>
      </c>
      <c r="B3006" s="0" t="s">
        <v>48</v>
      </c>
      <c r="C3006" s="0" t="s">
        <v>50</v>
      </c>
      <c r="D3006" s="0" t="s">
        <v>22</v>
      </c>
      <c r="E3006" s="0" t="s">
        <v>8726</v>
      </c>
      <c r="F3006" s="0" t="s">
        <v>1269</v>
      </c>
      <c r="G3006" s="0" t="s">
        <v>139</v>
      </c>
      <c r="H3006" s="0" t="s">
        <v>139</v>
      </c>
      <c r="I3006" s="0" t="s">
        <v>140</v>
      </c>
      <c r="J3006" s="0" t="s">
        <v>3601</v>
      </c>
      <c r="K3006" s="0" t="s">
        <v>3614</v>
      </c>
      <c r="L3006" s="0" t="s">
        <v>3603</v>
      </c>
      <c r="M3006" s="0" t="s">
        <v>1261</v>
      </c>
      <c r="N3006" s="0" t="s">
        <v>98</v>
      </c>
      <c r="O3006" s="0" t="s">
        <v>139</v>
      </c>
      <c r="P3006" s="0" t="s">
        <v>139</v>
      </c>
      <c r="Q3006" s="0" t="s">
        <v>140</v>
      </c>
      <c r="R3006" s="0" t="s">
        <v>3601</v>
      </c>
      <c r="S3006" s="0" t="s">
        <v>3614</v>
      </c>
      <c r="T3006" s="0" t="s">
        <v>3604</v>
      </c>
      <c r="U3006" s="0" t="s">
        <v>3605</v>
      </c>
      <c r="V3006" s="0" t="s">
        <v>3606</v>
      </c>
      <c r="W3006" s="0" t="s">
        <v>3607</v>
      </c>
      <c r="X3006" s="0" t="s">
        <v>3608</v>
      </c>
      <c r="Y3006" s="0" t="s">
        <v>3605</v>
      </c>
      <c r="Z3006" s="0" t="s">
        <v>3609</v>
      </c>
      <c r="AA3006" s="0" t="s">
        <v>3610</v>
      </c>
      <c r="AB3006" s="0" t="s">
        <v>8727</v>
      </c>
      <c r="AC3006" s="0" t="s">
        <v>61</v>
      </c>
      <c r="AD3006" s="0" t="s">
        <v>19</v>
      </c>
      <c r="AE3006" s="0" t="s">
        <v>19</v>
      </c>
      <c r="AF3006" s="0" t="s">
        <v>5229</v>
      </c>
      <c r="AG3006" s="0" t="s">
        <v>5229</v>
      </c>
      <c r="AH3006" s="0" t="s">
        <v>22</v>
      </c>
      <c r="AI3006" s="0" t="s">
        <v>22</v>
      </c>
      <c r="AJ3006" s="0" t="s">
        <v>22</v>
      </c>
      <c r="AK3006" s="0" t="s">
        <v>22</v>
      </c>
    </row>
    <row customHeight="1" ht="11.25">
      <c r="A3007" s="0" t="s">
        <v>22</v>
      </c>
      <c r="B3007" s="0" t="s">
        <v>48</v>
      </c>
      <c r="C3007" s="0" t="s">
        <v>50</v>
      </c>
      <c r="D3007" s="0" t="s">
        <v>22</v>
      </c>
      <c r="E3007" s="0" t="s">
        <v>8728</v>
      </c>
      <c r="F3007" s="0" t="s">
        <v>1328</v>
      </c>
      <c r="G3007" s="0" t="s">
        <v>105</v>
      </c>
      <c r="H3007" s="0" t="s">
        <v>105</v>
      </c>
      <c r="I3007" s="0" t="s">
        <v>106</v>
      </c>
      <c r="J3007" s="0" t="s">
        <v>6806</v>
      </c>
      <c r="K3007" s="0" t="s">
        <v>6807</v>
      </c>
      <c r="L3007" s="0" t="s">
        <v>6808</v>
      </c>
      <c r="M3007" s="0" t="s">
        <v>1261</v>
      </c>
      <c r="N3007" s="0" t="s">
        <v>98</v>
      </c>
      <c r="O3007" s="0" t="s">
        <v>105</v>
      </c>
      <c r="P3007" s="0" t="s">
        <v>105</v>
      </c>
      <c r="Q3007" s="0" t="s">
        <v>106</v>
      </c>
      <c r="R3007" s="0" t="s">
        <v>6806</v>
      </c>
      <c r="S3007" s="0" t="s">
        <v>6807</v>
      </c>
      <c r="T3007" s="0" t="s">
        <v>3604</v>
      </c>
      <c r="U3007" s="0" t="s">
        <v>3605</v>
      </c>
      <c r="V3007" s="0" t="s">
        <v>3606</v>
      </c>
      <c r="W3007" s="0" t="s">
        <v>3607</v>
      </c>
      <c r="X3007" s="0" t="s">
        <v>3608</v>
      </c>
      <c r="Y3007" s="0" t="s">
        <v>3605</v>
      </c>
      <c r="Z3007" s="0" t="s">
        <v>8729</v>
      </c>
      <c r="AA3007" s="0" t="s">
        <v>8730</v>
      </c>
      <c r="AB3007" s="0" t="s">
        <v>8731</v>
      </c>
      <c r="AC3007" s="0" t="s">
        <v>19</v>
      </c>
      <c r="AD3007" s="0" t="s">
        <v>61</v>
      </c>
      <c r="AE3007" s="0" t="s">
        <v>19</v>
      </c>
      <c r="AF3007" s="0" t="s">
        <v>22</v>
      </c>
      <c r="AG3007" s="0" t="s">
        <v>22</v>
      </c>
      <c r="AH3007" s="0" t="s">
        <v>7726</v>
      </c>
      <c r="AI3007" s="0" t="s">
        <v>6814</v>
      </c>
      <c r="AJ3007" s="0" t="s">
        <v>22</v>
      </c>
      <c r="AK3007" s="0" t="s">
        <v>22</v>
      </c>
    </row>
    <row customHeight="1" ht="11.25">
      <c r="A3008" s="0" t="s">
        <v>22</v>
      </c>
      <c r="B3008" s="0" t="s">
        <v>48</v>
      </c>
      <c r="C3008" s="0" t="s">
        <v>50</v>
      </c>
      <c r="D3008" s="0" t="s">
        <v>22</v>
      </c>
      <c r="E3008" s="0" t="s">
        <v>8728</v>
      </c>
      <c r="F3008" s="0" t="s">
        <v>1328</v>
      </c>
      <c r="G3008" s="0" t="s">
        <v>105</v>
      </c>
      <c r="H3008" s="0" t="s">
        <v>105</v>
      </c>
      <c r="I3008" s="0" t="s">
        <v>106</v>
      </c>
      <c r="J3008" s="0" t="s">
        <v>6806</v>
      </c>
      <c r="K3008" s="0" t="s">
        <v>6807</v>
      </c>
      <c r="L3008" s="0" t="s">
        <v>6808</v>
      </c>
      <c r="M3008" s="0" t="s">
        <v>1261</v>
      </c>
      <c r="N3008" s="0" t="s">
        <v>98</v>
      </c>
      <c r="O3008" s="0" t="s">
        <v>105</v>
      </c>
      <c r="P3008" s="0" t="s">
        <v>105</v>
      </c>
      <c r="Q3008" s="0" t="s">
        <v>106</v>
      </c>
      <c r="R3008" s="0" t="s">
        <v>6806</v>
      </c>
      <c r="S3008" s="0" t="s">
        <v>6807</v>
      </c>
      <c r="T3008" s="0" t="s">
        <v>3604</v>
      </c>
      <c r="U3008" s="0" t="s">
        <v>3605</v>
      </c>
      <c r="V3008" s="0" t="s">
        <v>3606</v>
      </c>
      <c r="W3008" s="0" t="s">
        <v>3607</v>
      </c>
      <c r="X3008" s="0" t="s">
        <v>3608</v>
      </c>
      <c r="Y3008" s="0" t="s">
        <v>3605</v>
      </c>
      <c r="Z3008" s="0" t="s">
        <v>8729</v>
      </c>
      <c r="AA3008" s="0" t="s">
        <v>8730</v>
      </c>
      <c r="AB3008" s="0" t="s">
        <v>8731</v>
      </c>
      <c r="AC3008" s="0" t="s">
        <v>19</v>
      </c>
      <c r="AD3008" s="0" t="s">
        <v>61</v>
      </c>
      <c r="AE3008" s="0" t="s">
        <v>19</v>
      </c>
      <c r="AF3008" s="0" t="s">
        <v>22</v>
      </c>
      <c r="AG3008" s="0" t="s">
        <v>22</v>
      </c>
      <c r="AH3008" s="0" t="s">
        <v>7726</v>
      </c>
      <c r="AI3008" s="0" t="s">
        <v>6814</v>
      </c>
      <c r="AJ3008" s="0" t="s">
        <v>22</v>
      </c>
      <c r="AK3008" s="0" t="s">
        <v>22</v>
      </c>
    </row>
    <row customHeight="1" ht="11.25">
      <c r="A3009" s="0" t="s">
        <v>22</v>
      </c>
      <c r="B3009" s="0" t="s">
        <v>48</v>
      </c>
      <c r="C3009" s="0" t="s">
        <v>50</v>
      </c>
      <c r="D3009" s="0" t="s">
        <v>22</v>
      </c>
      <c r="E3009" s="0" t="s">
        <v>8732</v>
      </c>
      <c r="F3009" s="0" t="s">
        <v>1328</v>
      </c>
      <c r="G3009" s="0" t="s">
        <v>1548</v>
      </c>
      <c r="H3009" s="0" t="s">
        <v>1548</v>
      </c>
      <c r="I3009" s="0" t="s">
        <v>1549</v>
      </c>
      <c r="J3009" s="0" t="s">
        <v>6900</v>
      </c>
      <c r="K3009" s="0" t="s">
        <v>6901</v>
      </c>
      <c r="L3009" s="0" t="s">
        <v>6902</v>
      </c>
      <c r="M3009" s="0" t="s">
        <v>1261</v>
      </c>
      <c r="N3009" s="0" t="s">
        <v>98</v>
      </c>
      <c r="O3009" s="0" t="s">
        <v>1548</v>
      </c>
      <c r="P3009" s="0" t="s">
        <v>1548</v>
      </c>
      <c r="Q3009" s="0" t="s">
        <v>1549</v>
      </c>
      <c r="R3009" s="0" t="s">
        <v>6900</v>
      </c>
      <c r="S3009" s="0" t="s">
        <v>6901</v>
      </c>
      <c r="T3009" s="0" t="s">
        <v>3604</v>
      </c>
      <c r="U3009" s="0" t="s">
        <v>3605</v>
      </c>
      <c r="V3009" s="0" t="s">
        <v>3606</v>
      </c>
      <c r="W3009" s="0" t="s">
        <v>3607</v>
      </c>
      <c r="X3009" s="0" t="s">
        <v>3608</v>
      </c>
      <c r="Y3009" s="0" t="s">
        <v>3605</v>
      </c>
      <c r="Z3009" s="0" t="s">
        <v>1261</v>
      </c>
      <c r="AA3009" s="0" t="s">
        <v>4002</v>
      </c>
      <c r="AB3009" s="0" t="s">
        <v>8733</v>
      </c>
      <c r="AC3009" s="0" t="s">
        <v>19</v>
      </c>
      <c r="AD3009" s="0" t="s">
        <v>61</v>
      </c>
      <c r="AE3009" s="0" t="s">
        <v>19</v>
      </c>
      <c r="AF3009" s="0" t="s">
        <v>22</v>
      </c>
      <c r="AG3009" s="0" t="s">
        <v>22</v>
      </c>
      <c r="AH3009" s="0" t="s">
        <v>8734</v>
      </c>
      <c r="AI3009" s="0" t="s">
        <v>6908</v>
      </c>
      <c r="AJ3009" s="0" t="s">
        <v>22</v>
      </c>
      <c r="AK3009" s="0" t="s">
        <v>22</v>
      </c>
    </row>
    <row customHeight="1" ht="11.25">
      <c r="A3010" s="0" t="s">
        <v>22</v>
      </c>
      <c r="B3010" s="0" t="s">
        <v>48</v>
      </c>
      <c r="C3010" s="0" t="s">
        <v>50</v>
      </c>
      <c r="D3010" s="0" t="s">
        <v>22</v>
      </c>
      <c r="E3010" s="0" t="s">
        <v>8732</v>
      </c>
      <c r="F3010" s="0" t="s">
        <v>1328</v>
      </c>
      <c r="G3010" s="0" t="s">
        <v>142</v>
      </c>
      <c r="H3010" s="0" t="s">
        <v>142</v>
      </c>
      <c r="I3010" s="0" t="s">
        <v>143</v>
      </c>
      <c r="J3010" s="0" t="s">
        <v>6900</v>
      </c>
      <c r="K3010" s="0" t="s">
        <v>6909</v>
      </c>
      <c r="L3010" s="0" t="s">
        <v>6902</v>
      </c>
      <c r="M3010" s="0" t="s">
        <v>1261</v>
      </c>
      <c r="N3010" s="0" t="s">
        <v>98</v>
      </c>
      <c r="O3010" s="0" t="s">
        <v>142</v>
      </c>
      <c r="P3010" s="0" t="s">
        <v>142</v>
      </c>
      <c r="Q3010" s="0" t="s">
        <v>143</v>
      </c>
      <c r="R3010" s="0" t="s">
        <v>6900</v>
      </c>
      <c r="S3010" s="0" t="s">
        <v>6909</v>
      </c>
      <c r="T3010" s="0" t="s">
        <v>3604</v>
      </c>
      <c r="U3010" s="0" t="s">
        <v>3605</v>
      </c>
      <c r="V3010" s="0" t="s">
        <v>3606</v>
      </c>
      <c r="W3010" s="0" t="s">
        <v>3607</v>
      </c>
      <c r="X3010" s="0" t="s">
        <v>3608</v>
      </c>
      <c r="Y3010" s="0" t="s">
        <v>3605</v>
      </c>
      <c r="Z3010" s="0" t="s">
        <v>1261</v>
      </c>
      <c r="AA3010" s="0" t="s">
        <v>4002</v>
      </c>
      <c r="AB3010" s="0" t="s">
        <v>8733</v>
      </c>
      <c r="AC3010" s="0" t="s">
        <v>19</v>
      </c>
      <c r="AD3010" s="0" t="s">
        <v>61</v>
      </c>
      <c r="AE3010" s="0" t="s">
        <v>19</v>
      </c>
      <c r="AF3010" s="0" t="s">
        <v>22</v>
      </c>
      <c r="AG3010" s="0" t="s">
        <v>22</v>
      </c>
      <c r="AH3010" s="0" t="s">
        <v>8734</v>
      </c>
      <c r="AI3010" s="0" t="s">
        <v>6908</v>
      </c>
      <c r="AJ3010" s="0" t="s">
        <v>22</v>
      </c>
      <c r="AK3010" s="0" t="s">
        <v>22</v>
      </c>
    </row>
    <row customHeight="1" ht="11.25">
      <c r="A3011" s="0" t="s">
        <v>22</v>
      </c>
      <c r="B3011" s="0" t="s">
        <v>48</v>
      </c>
      <c r="C3011" s="0" t="s">
        <v>50</v>
      </c>
      <c r="D3011" s="0" t="s">
        <v>22</v>
      </c>
      <c r="E3011" s="0" t="s">
        <v>1580</v>
      </c>
      <c r="F3011" s="0" t="s">
        <v>1328</v>
      </c>
      <c r="G3011" s="0" t="s">
        <v>1581</v>
      </c>
      <c r="H3011" s="0" t="s">
        <v>1581</v>
      </c>
      <c r="I3011" s="0" t="s">
        <v>1582</v>
      </c>
      <c r="J3011" s="0" t="s">
        <v>1583</v>
      </c>
      <c r="K3011" s="0" t="s">
        <v>1584</v>
      </c>
      <c r="L3011" s="0" t="s">
        <v>1585</v>
      </c>
      <c r="M3011" s="0" t="s">
        <v>1586</v>
      </c>
      <c r="N3011" s="0" t="s">
        <v>98</v>
      </c>
      <c r="O3011" s="0" t="s">
        <v>1581</v>
      </c>
      <c r="P3011" s="0" t="s">
        <v>1581</v>
      </c>
      <c r="Q3011" s="0" t="s">
        <v>1582</v>
      </c>
      <c r="R3011" s="0" t="s">
        <v>1583</v>
      </c>
      <c r="S3011" s="0" t="s">
        <v>1584</v>
      </c>
      <c r="T3011" s="0" t="s">
        <v>3604</v>
      </c>
      <c r="U3011" s="0" t="s">
        <v>3605</v>
      </c>
      <c r="V3011" s="0" t="s">
        <v>3606</v>
      </c>
      <c r="W3011" s="0" t="s">
        <v>3607</v>
      </c>
      <c r="X3011" s="0" t="s">
        <v>3700</v>
      </c>
      <c r="Y3011" s="0" t="s">
        <v>4503</v>
      </c>
      <c r="Z3011" s="0" t="s">
        <v>6398</v>
      </c>
      <c r="AA3011" s="0" t="s">
        <v>6399</v>
      </c>
      <c r="AB3011" s="0" t="s">
        <v>6400</v>
      </c>
      <c r="AC3011" s="0" t="s">
        <v>19</v>
      </c>
      <c r="AD3011" s="0" t="s">
        <v>61</v>
      </c>
      <c r="AE3011" s="0" t="s">
        <v>19</v>
      </c>
      <c r="AF3011" s="0" t="s">
        <v>22</v>
      </c>
      <c r="AG3011" s="0" t="s">
        <v>22</v>
      </c>
      <c r="AH3011" s="0" t="s">
        <v>2234</v>
      </c>
      <c r="AI3011" s="0" t="s">
        <v>2234</v>
      </c>
      <c r="AJ3011" s="0" t="s">
        <v>22</v>
      </c>
      <c r="AK3011" s="0" t="s">
        <v>22</v>
      </c>
    </row>
    <row customHeight="1" ht="11.25">
      <c r="A3012" s="0" t="s">
        <v>22</v>
      </c>
      <c r="B3012" s="0" t="s">
        <v>48</v>
      </c>
      <c r="C3012" s="0" t="s">
        <v>50</v>
      </c>
      <c r="D3012" s="0" t="s">
        <v>22</v>
      </c>
      <c r="E3012" s="0" t="s">
        <v>1580</v>
      </c>
      <c r="F3012" s="0" t="s">
        <v>1328</v>
      </c>
      <c r="G3012" s="0" t="s">
        <v>110</v>
      </c>
      <c r="H3012" s="0" t="s">
        <v>110</v>
      </c>
      <c r="I3012" s="0" t="s">
        <v>111</v>
      </c>
      <c r="J3012" s="0" t="s">
        <v>5371</v>
      </c>
      <c r="K3012" s="0" t="s">
        <v>5378</v>
      </c>
      <c r="L3012" s="0" t="s">
        <v>1585</v>
      </c>
      <c r="M3012" s="0" t="s">
        <v>1586</v>
      </c>
      <c r="N3012" s="0" t="s">
        <v>98</v>
      </c>
      <c r="O3012" s="0" t="s">
        <v>110</v>
      </c>
      <c r="P3012" s="0" t="s">
        <v>110</v>
      </c>
      <c r="Q3012" s="0" t="s">
        <v>111</v>
      </c>
      <c r="R3012" s="0" t="s">
        <v>5371</v>
      </c>
      <c r="S3012" s="0" t="s">
        <v>5378</v>
      </c>
      <c r="T3012" s="0" t="s">
        <v>3604</v>
      </c>
      <c r="U3012" s="0" t="s">
        <v>3605</v>
      </c>
      <c r="V3012" s="0" t="s">
        <v>3606</v>
      </c>
      <c r="W3012" s="0" t="s">
        <v>3607</v>
      </c>
      <c r="X3012" s="0" t="s">
        <v>3700</v>
      </c>
      <c r="Y3012" s="0" t="s">
        <v>4503</v>
      </c>
      <c r="Z3012" s="0" t="s">
        <v>6398</v>
      </c>
      <c r="AA3012" s="0" t="s">
        <v>6399</v>
      </c>
      <c r="AB3012" s="0" t="s">
        <v>6400</v>
      </c>
      <c r="AC3012" s="0" t="s">
        <v>19</v>
      </c>
      <c r="AD3012" s="0" t="s">
        <v>61</v>
      </c>
      <c r="AE3012" s="0" t="s">
        <v>19</v>
      </c>
      <c r="AF3012" s="0" t="s">
        <v>22</v>
      </c>
      <c r="AG3012" s="0" t="s">
        <v>22</v>
      </c>
      <c r="AH3012" s="0" t="s">
        <v>2234</v>
      </c>
      <c r="AI3012" s="0" t="s">
        <v>2234</v>
      </c>
      <c r="AJ3012" s="0" t="s">
        <v>22</v>
      </c>
      <c r="AK3012" s="0" t="s">
        <v>22</v>
      </c>
    </row>
    <row customHeight="1" ht="11.25">
      <c r="A3013" s="0" t="s">
        <v>22</v>
      </c>
      <c r="B3013" s="0" t="s">
        <v>48</v>
      </c>
      <c r="C3013" s="0" t="s">
        <v>50</v>
      </c>
      <c r="D3013" s="0" t="s">
        <v>22</v>
      </c>
      <c r="E3013" s="0" t="s">
        <v>8735</v>
      </c>
      <c r="F3013" s="0" t="s">
        <v>1429</v>
      </c>
      <c r="G3013" s="0" t="s">
        <v>1307</v>
      </c>
      <c r="H3013" s="0" t="s">
        <v>1307</v>
      </c>
      <c r="I3013" s="0" t="s">
        <v>1308</v>
      </c>
      <c r="J3013" s="0" t="s">
        <v>6176</v>
      </c>
      <c r="K3013" s="0" t="s">
        <v>6177</v>
      </c>
      <c r="L3013" s="0" t="s">
        <v>8736</v>
      </c>
      <c r="M3013" s="0" t="s">
        <v>1261</v>
      </c>
      <c r="N3013" s="0" t="s">
        <v>98</v>
      </c>
      <c r="O3013" s="0" t="s">
        <v>1307</v>
      </c>
      <c r="P3013" s="0" t="s">
        <v>1307</v>
      </c>
      <c r="Q3013" s="0" t="s">
        <v>1308</v>
      </c>
      <c r="R3013" s="0" t="s">
        <v>6176</v>
      </c>
      <c r="S3013" s="0" t="s">
        <v>6177</v>
      </c>
      <c r="T3013" s="0" t="s">
        <v>3604</v>
      </c>
      <c r="U3013" s="0" t="s">
        <v>3605</v>
      </c>
      <c r="V3013" s="0" t="s">
        <v>3606</v>
      </c>
      <c r="W3013" s="0" t="s">
        <v>3607</v>
      </c>
      <c r="X3013" s="0" t="s">
        <v>3608</v>
      </c>
      <c r="Y3013" s="0" t="s">
        <v>3605</v>
      </c>
      <c r="Z3013" s="0" t="s">
        <v>8737</v>
      </c>
      <c r="AA3013" s="0" t="s">
        <v>4014</v>
      </c>
      <c r="AB3013" s="0" t="s">
        <v>8738</v>
      </c>
      <c r="AC3013" s="0" t="s">
        <v>61</v>
      </c>
      <c r="AD3013" s="0" t="s">
        <v>61</v>
      </c>
      <c r="AE3013" s="0" t="s">
        <v>61</v>
      </c>
      <c r="AF3013" s="0" t="s">
        <v>8739</v>
      </c>
      <c r="AG3013" s="0" t="s">
        <v>5590</v>
      </c>
      <c r="AH3013" s="0" t="s">
        <v>5229</v>
      </c>
      <c r="AI3013" s="0" t="s">
        <v>2221</v>
      </c>
      <c r="AJ3013" s="0" t="s">
        <v>5229</v>
      </c>
      <c r="AK3013" s="0" t="s">
        <v>2221</v>
      </c>
    </row>
    <row customHeight="1" ht="11.25">
      <c r="A3014" s="0" t="s">
        <v>22</v>
      </c>
      <c r="B3014" s="0" t="s">
        <v>48</v>
      </c>
      <c r="C3014" s="0" t="s">
        <v>50</v>
      </c>
      <c r="D3014" s="0" t="s">
        <v>22</v>
      </c>
      <c r="E3014" s="0" t="s">
        <v>8735</v>
      </c>
      <c r="F3014" s="0" t="s">
        <v>1429</v>
      </c>
      <c r="G3014" s="0" t="s">
        <v>166</v>
      </c>
      <c r="H3014" s="0" t="s">
        <v>166</v>
      </c>
      <c r="I3014" s="0" t="s">
        <v>167</v>
      </c>
      <c r="J3014" s="0" t="s">
        <v>6176</v>
      </c>
      <c r="K3014" s="0" t="s">
        <v>6198</v>
      </c>
      <c r="L3014" s="0" t="s">
        <v>8736</v>
      </c>
      <c r="M3014" s="0" t="s">
        <v>1261</v>
      </c>
      <c r="N3014" s="0" t="s">
        <v>98</v>
      </c>
      <c r="O3014" s="0" t="s">
        <v>166</v>
      </c>
      <c r="P3014" s="0" t="s">
        <v>166</v>
      </c>
      <c r="Q3014" s="0" t="s">
        <v>167</v>
      </c>
      <c r="R3014" s="0" t="s">
        <v>6176</v>
      </c>
      <c r="S3014" s="0" t="s">
        <v>6198</v>
      </c>
      <c r="T3014" s="0" t="s">
        <v>3604</v>
      </c>
      <c r="U3014" s="0" t="s">
        <v>3605</v>
      </c>
      <c r="V3014" s="0" t="s">
        <v>3606</v>
      </c>
      <c r="W3014" s="0" t="s">
        <v>3607</v>
      </c>
      <c r="X3014" s="0" t="s">
        <v>3608</v>
      </c>
      <c r="Y3014" s="0" t="s">
        <v>3605</v>
      </c>
      <c r="Z3014" s="0" t="s">
        <v>8737</v>
      </c>
      <c r="AA3014" s="0" t="s">
        <v>4014</v>
      </c>
      <c r="AB3014" s="0" t="s">
        <v>8738</v>
      </c>
      <c r="AC3014" s="0" t="s">
        <v>61</v>
      </c>
      <c r="AD3014" s="0" t="s">
        <v>61</v>
      </c>
      <c r="AE3014" s="0" t="s">
        <v>61</v>
      </c>
      <c r="AF3014" s="0" t="s">
        <v>8739</v>
      </c>
      <c r="AG3014" s="0" t="s">
        <v>5590</v>
      </c>
      <c r="AH3014" s="0" t="s">
        <v>5229</v>
      </c>
      <c r="AI3014" s="0" t="s">
        <v>2221</v>
      </c>
      <c r="AJ3014" s="0" t="s">
        <v>5229</v>
      </c>
      <c r="AK3014" s="0" t="s">
        <v>2221</v>
      </c>
    </row>
    <row customHeight="1" ht="11.25">
      <c r="A3015" s="0" t="s">
        <v>22</v>
      </c>
      <c r="B3015" s="0" t="s">
        <v>48</v>
      </c>
      <c r="C3015" s="0" t="s">
        <v>50</v>
      </c>
      <c r="D3015" s="0" t="s">
        <v>22</v>
      </c>
      <c r="E3015" s="0" t="s">
        <v>8740</v>
      </c>
      <c r="F3015" s="0" t="s">
        <v>1328</v>
      </c>
      <c r="G3015" s="0" t="s">
        <v>1548</v>
      </c>
      <c r="H3015" s="0" t="s">
        <v>1548</v>
      </c>
      <c r="I3015" s="0" t="s">
        <v>1549</v>
      </c>
      <c r="J3015" s="0" t="s">
        <v>6843</v>
      </c>
      <c r="K3015" s="0" t="s">
        <v>6844</v>
      </c>
      <c r="L3015" s="0" t="s">
        <v>6845</v>
      </c>
      <c r="M3015" s="0" t="s">
        <v>1261</v>
      </c>
      <c r="N3015" s="0" t="s">
        <v>98</v>
      </c>
      <c r="O3015" s="0" t="s">
        <v>1548</v>
      </c>
      <c r="P3015" s="0" t="s">
        <v>1548</v>
      </c>
      <c r="Q3015" s="0" t="s">
        <v>1549</v>
      </c>
      <c r="R3015" s="0" t="s">
        <v>6843</v>
      </c>
      <c r="S3015" s="0" t="s">
        <v>6844</v>
      </c>
      <c r="T3015" s="0" t="s">
        <v>3604</v>
      </c>
      <c r="U3015" s="0" t="s">
        <v>3605</v>
      </c>
      <c r="V3015" s="0" t="s">
        <v>3606</v>
      </c>
      <c r="W3015" s="0" t="s">
        <v>3607</v>
      </c>
      <c r="X3015" s="0" t="s">
        <v>3608</v>
      </c>
      <c r="Y3015" s="0" t="s">
        <v>3605</v>
      </c>
      <c r="Z3015" s="0" t="s">
        <v>8741</v>
      </c>
      <c r="AA3015" s="0" t="s">
        <v>7748</v>
      </c>
      <c r="AB3015" s="0" t="s">
        <v>8742</v>
      </c>
      <c r="AC3015" s="0" t="s">
        <v>19</v>
      </c>
      <c r="AD3015" s="0" t="s">
        <v>61</v>
      </c>
      <c r="AE3015" s="0" t="s">
        <v>19</v>
      </c>
      <c r="AF3015" s="0" t="s">
        <v>22</v>
      </c>
      <c r="AG3015" s="0" t="s">
        <v>22</v>
      </c>
      <c r="AH3015" s="0" t="s">
        <v>5567</v>
      </c>
      <c r="AI3015" s="0" t="s">
        <v>3827</v>
      </c>
      <c r="AJ3015" s="0" t="s">
        <v>22</v>
      </c>
      <c r="AK3015" s="0" t="s">
        <v>22</v>
      </c>
    </row>
    <row customHeight="1" ht="11.25">
      <c r="A3016" s="0" t="s">
        <v>22</v>
      </c>
      <c r="B3016" s="0" t="s">
        <v>48</v>
      </c>
      <c r="C3016" s="0" t="s">
        <v>50</v>
      </c>
      <c r="D3016" s="0" t="s">
        <v>22</v>
      </c>
      <c r="E3016" s="0" t="s">
        <v>8740</v>
      </c>
      <c r="F3016" s="0" t="s">
        <v>1328</v>
      </c>
      <c r="G3016" s="0" t="s">
        <v>142</v>
      </c>
      <c r="H3016" s="0" t="s">
        <v>142</v>
      </c>
      <c r="I3016" s="0" t="s">
        <v>143</v>
      </c>
      <c r="J3016" s="0" t="s">
        <v>6843</v>
      </c>
      <c r="K3016" s="0" t="s">
        <v>6863</v>
      </c>
      <c r="L3016" s="0" t="s">
        <v>6845</v>
      </c>
      <c r="M3016" s="0" t="s">
        <v>1261</v>
      </c>
      <c r="N3016" s="0" t="s">
        <v>98</v>
      </c>
      <c r="O3016" s="0" t="s">
        <v>142</v>
      </c>
      <c r="P3016" s="0" t="s">
        <v>142</v>
      </c>
      <c r="Q3016" s="0" t="s">
        <v>143</v>
      </c>
      <c r="R3016" s="0" t="s">
        <v>6843</v>
      </c>
      <c r="S3016" s="0" t="s">
        <v>6863</v>
      </c>
      <c r="T3016" s="0" t="s">
        <v>3604</v>
      </c>
      <c r="U3016" s="0" t="s">
        <v>3605</v>
      </c>
      <c r="V3016" s="0" t="s">
        <v>3606</v>
      </c>
      <c r="W3016" s="0" t="s">
        <v>3607</v>
      </c>
      <c r="X3016" s="0" t="s">
        <v>3608</v>
      </c>
      <c r="Y3016" s="0" t="s">
        <v>3605</v>
      </c>
      <c r="Z3016" s="0" t="s">
        <v>8741</v>
      </c>
      <c r="AA3016" s="0" t="s">
        <v>7748</v>
      </c>
      <c r="AB3016" s="0" t="s">
        <v>8742</v>
      </c>
      <c r="AC3016" s="0" t="s">
        <v>19</v>
      </c>
      <c r="AD3016" s="0" t="s">
        <v>61</v>
      </c>
      <c r="AE3016" s="0" t="s">
        <v>19</v>
      </c>
      <c r="AF3016" s="0" t="s">
        <v>22</v>
      </c>
      <c r="AG3016" s="0" t="s">
        <v>22</v>
      </c>
      <c r="AH3016" s="0" t="s">
        <v>5567</v>
      </c>
      <c r="AI3016" s="0" t="s">
        <v>3827</v>
      </c>
      <c r="AJ3016" s="0" t="s">
        <v>22</v>
      </c>
      <c r="AK3016" s="0" t="s">
        <v>22</v>
      </c>
    </row>
    <row customHeight="1" ht="11.25">
      <c r="A3017" s="0" t="s">
        <v>22</v>
      </c>
      <c r="B3017" s="0" t="s">
        <v>48</v>
      </c>
      <c r="C3017" s="0" t="s">
        <v>50</v>
      </c>
      <c r="D3017" s="0" t="s">
        <v>22</v>
      </c>
      <c r="E3017" s="0" t="s">
        <v>8743</v>
      </c>
      <c r="F3017" s="0" t="s">
        <v>1328</v>
      </c>
      <c r="G3017" s="0" t="s">
        <v>1548</v>
      </c>
      <c r="H3017" s="0" t="s">
        <v>1548</v>
      </c>
      <c r="I3017" s="0" t="s">
        <v>1549</v>
      </c>
      <c r="J3017" s="0" t="s">
        <v>1550</v>
      </c>
      <c r="K3017" s="0" t="s">
        <v>1551</v>
      </c>
      <c r="L3017" s="0" t="s">
        <v>1552</v>
      </c>
      <c r="M3017" s="0" t="s">
        <v>1261</v>
      </c>
      <c r="N3017" s="0" t="s">
        <v>98</v>
      </c>
      <c r="O3017" s="0" t="s">
        <v>1548</v>
      </c>
      <c r="P3017" s="0" t="s">
        <v>1548</v>
      </c>
      <c r="Q3017" s="0" t="s">
        <v>1549</v>
      </c>
      <c r="R3017" s="0" t="s">
        <v>1550</v>
      </c>
      <c r="S3017" s="0" t="s">
        <v>1551</v>
      </c>
      <c r="T3017" s="0" t="s">
        <v>3604</v>
      </c>
      <c r="U3017" s="0" t="s">
        <v>3605</v>
      </c>
      <c r="V3017" s="0" t="s">
        <v>3606</v>
      </c>
      <c r="W3017" s="0" t="s">
        <v>3607</v>
      </c>
      <c r="X3017" s="0" t="s">
        <v>3754</v>
      </c>
      <c r="Y3017" s="0" t="s">
        <v>3605</v>
      </c>
      <c r="Z3017" s="0" t="s">
        <v>164</v>
      </c>
      <c r="AA3017" s="0" t="s">
        <v>8744</v>
      </c>
      <c r="AB3017" s="0" t="s">
        <v>8745</v>
      </c>
      <c r="AC3017" s="0" t="s">
        <v>19</v>
      </c>
      <c r="AD3017" s="0" t="s">
        <v>61</v>
      </c>
      <c r="AE3017" s="0" t="s">
        <v>19</v>
      </c>
      <c r="AF3017" s="0" t="s">
        <v>22</v>
      </c>
      <c r="AG3017" s="0" t="s">
        <v>22</v>
      </c>
      <c r="AH3017" s="0" t="s">
        <v>6813</v>
      </c>
      <c r="AI3017" s="0" t="s">
        <v>6946</v>
      </c>
      <c r="AJ3017" s="0" t="s">
        <v>22</v>
      </c>
      <c r="AK3017" s="0" t="s">
        <v>22</v>
      </c>
    </row>
    <row customHeight="1" ht="11.25">
      <c r="A3018" s="0" t="s">
        <v>22</v>
      </c>
      <c r="B3018" s="0" t="s">
        <v>48</v>
      </c>
      <c r="C3018" s="0" t="s">
        <v>50</v>
      </c>
      <c r="D3018" s="0" t="s">
        <v>22</v>
      </c>
      <c r="E3018" s="0" t="s">
        <v>8743</v>
      </c>
      <c r="F3018" s="0" t="s">
        <v>1328</v>
      </c>
      <c r="G3018" s="0" t="s">
        <v>142</v>
      </c>
      <c r="H3018" s="0" t="s">
        <v>142</v>
      </c>
      <c r="I3018" s="0" t="s">
        <v>143</v>
      </c>
      <c r="J3018" s="0" t="s">
        <v>1550</v>
      </c>
      <c r="K3018" s="0" t="s">
        <v>6947</v>
      </c>
      <c r="L3018" s="0" t="s">
        <v>1552</v>
      </c>
      <c r="M3018" s="0" t="s">
        <v>1261</v>
      </c>
      <c r="N3018" s="0" t="s">
        <v>98</v>
      </c>
      <c r="O3018" s="0" t="s">
        <v>142</v>
      </c>
      <c r="P3018" s="0" t="s">
        <v>142</v>
      </c>
      <c r="Q3018" s="0" t="s">
        <v>143</v>
      </c>
      <c r="R3018" s="0" t="s">
        <v>1550</v>
      </c>
      <c r="S3018" s="0" t="s">
        <v>6947</v>
      </c>
      <c r="T3018" s="0" t="s">
        <v>3604</v>
      </c>
      <c r="U3018" s="0" t="s">
        <v>3605</v>
      </c>
      <c r="V3018" s="0" t="s">
        <v>3606</v>
      </c>
      <c r="W3018" s="0" t="s">
        <v>3607</v>
      </c>
      <c r="X3018" s="0" t="s">
        <v>3754</v>
      </c>
      <c r="Y3018" s="0" t="s">
        <v>3605</v>
      </c>
      <c r="Z3018" s="0" t="s">
        <v>164</v>
      </c>
      <c r="AA3018" s="0" t="s">
        <v>8744</v>
      </c>
      <c r="AB3018" s="0" t="s">
        <v>8745</v>
      </c>
      <c r="AC3018" s="0" t="s">
        <v>19</v>
      </c>
      <c r="AD3018" s="0" t="s">
        <v>61</v>
      </c>
      <c r="AE3018" s="0" t="s">
        <v>19</v>
      </c>
      <c r="AF3018" s="0" t="s">
        <v>22</v>
      </c>
      <c r="AG3018" s="0" t="s">
        <v>22</v>
      </c>
      <c r="AH3018" s="0" t="s">
        <v>6813</v>
      </c>
      <c r="AI3018" s="0" t="s">
        <v>6946</v>
      </c>
      <c r="AJ3018" s="0" t="s">
        <v>22</v>
      </c>
      <c r="AK3018" s="0" t="s">
        <v>22</v>
      </c>
    </row>
    <row customHeight="1" ht="11.25">
      <c r="A3019" s="0" t="s">
        <v>22</v>
      </c>
      <c r="B3019" s="0" t="s">
        <v>48</v>
      </c>
      <c r="C3019" s="0" t="s">
        <v>50</v>
      </c>
      <c r="D3019" s="0" t="s">
        <v>22</v>
      </c>
      <c r="E3019" s="0" t="s">
        <v>8746</v>
      </c>
      <c r="F3019" s="0" t="s">
        <v>1328</v>
      </c>
      <c r="G3019" s="0" t="s">
        <v>1548</v>
      </c>
      <c r="H3019" s="0" t="s">
        <v>1548</v>
      </c>
      <c r="I3019" s="0" t="s">
        <v>1549</v>
      </c>
      <c r="J3019" s="0" t="s">
        <v>7012</v>
      </c>
      <c r="K3019" s="0" t="s">
        <v>7013</v>
      </c>
      <c r="L3019" s="0" t="s">
        <v>7007</v>
      </c>
      <c r="M3019" s="0" t="s">
        <v>1261</v>
      </c>
      <c r="N3019" s="0" t="s">
        <v>98</v>
      </c>
      <c r="O3019" s="0" t="s">
        <v>1548</v>
      </c>
      <c r="P3019" s="0" t="s">
        <v>1548</v>
      </c>
      <c r="Q3019" s="0" t="s">
        <v>1549</v>
      </c>
      <c r="R3019" s="0" t="s">
        <v>7012</v>
      </c>
      <c r="S3019" s="0" t="s">
        <v>7013</v>
      </c>
      <c r="T3019" s="0" t="s">
        <v>3604</v>
      </c>
      <c r="U3019" s="0" t="s">
        <v>3605</v>
      </c>
      <c r="V3019" s="0" t="s">
        <v>3606</v>
      </c>
      <c r="W3019" s="0" t="s">
        <v>3607</v>
      </c>
      <c r="X3019" s="0" t="s">
        <v>3608</v>
      </c>
      <c r="Y3019" s="0" t="s">
        <v>3605</v>
      </c>
      <c r="Z3019" s="0" t="s">
        <v>8747</v>
      </c>
      <c r="AA3019" s="0" t="s">
        <v>3965</v>
      </c>
      <c r="AB3019" s="0" t="s">
        <v>8748</v>
      </c>
      <c r="AC3019" s="0" t="s">
        <v>19</v>
      </c>
      <c r="AD3019" s="0" t="s">
        <v>61</v>
      </c>
      <c r="AE3019" s="0" t="s">
        <v>19</v>
      </c>
      <c r="AF3019" s="0" t="s">
        <v>22</v>
      </c>
      <c r="AG3019" s="0" t="s">
        <v>22</v>
      </c>
      <c r="AH3019" s="0" t="s">
        <v>7704</v>
      </c>
      <c r="AI3019" s="0" t="s">
        <v>5505</v>
      </c>
      <c r="AJ3019" s="0" t="s">
        <v>22</v>
      </c>
      <c r="AK3019" s="0" t="s">
        <v>22</v>
      </c>
    </row>
    <row customHeight="1" ht="11.25">
      <c r="A3020" s="0" t="s">
        <v>22</v>
      </c>
      <c r="B3020" s="0" t="s">
        <v>48</v>
      </c>
      <c r="C3020" s="0" t="s">
        <v>50</v>
      </c>
      <c r="D3020" s="0" t="s">
        <v>22</v>
      </c>
      <c r="E3020" s="0" t="s">
        <v>8746</v>
      </c>
      <c r="F3020" s="0" t="s">
        <v>1328</v>
      </c>
      <c r="G3020" s="0" t="s">
        <v>142</v>
      </c>
      <c r="H3020" s="0" t="s">
        <v>142</v>
      </c>
      <c r="I3020" s="0" t="s">
        <v>143</v>
      </c>
      <c r="J3020" s="0" t="s">
        <v>7012</v>
      </c>
      <c r="K3020" s="0" t="s">
        <v>7018</v>
      </c>
      <c r="L3020" s="0" t="s">
        <v>7007</v>
      </c>
      <c r="M3020" s="0" t="s">
        <v>1261</v>
      </c>
      <c r="N3020" s="0" t="s">
        <v>98</v>
      </c>
      <c r="O3020" s="0" t="s">
        <v>142</v>
      </c>
      <c r="P3020" s="0" t="s">
        <v>142</v>
      </c>
      <c r="Q3020" s="0" t="s">
        <v>143</v>
      </c>
      <c r="R3020" s="0" t="s">
        <v>7012</v>
      </c>
      <c r="S3020" s="0" t="s">
        <v>7018</v>
      </c>
      <c r="T3020" s="0" t="s">
        <v>3604</v>
      </c>
      <c r="U3020" s="0" t="s">
        <v>3605</v>
      </c>
      <c r="V3020" s="0" t="s">
        <v>3606</v>
      </c>
      <c r="W3020" s="0" t="s">
        <v>3607</v>
      </c>
      <c r="X3020" s="0" t="s">
        <v>3608</v>
      </c>
      <c r="Y3020" s="0" t="s">
        <v>3605</v>
      </c>
      <c r="Z3020" s="0" t="s">
        <v>8747</v>
      </c>
      <c r="AA3020" s="0" t="s">
        <v>3965</v>
      </c>
      <c r="AB3020" s="0" t="s">
        <v>8748</v>
      </c>
      <c r="AC3020" s="0" t="s">
        <v>19</v>
      </c>
      <c r="AD3020" s="0" t="s">
        <v>61</v>
      </c>
      <c r="AE3020" s="0" t="s">
        <v>19</v>
      </c>
      <c r="AF3020" s="0" t="s">
        <v>22</v>
      </c>
      <c r="AG3020" s="0" t="s">
        <v>22</v>
      </c>
      <c r="AH3020" s="0" t="s">
        <v>7704</v>
      </c>
      <c r="AI3020" s="0" t="s">
        <v>5505</v>
      </c>
      <c r="AJ3020" s="0" t="s">
        <v>22</v>
      </c>
      <c r="AK3020" s="0" t="s">
        <v>22</v>
      </c>
    </row>
    <row customHeight="1" ht="11.25">
      <c r="A3021" s="0" t="s">
        <v>22</v>
      </c>
      <c r="B3021" s="0" t="s">
        <v>48</v>
      </c>
      <c r="C3021" s="0" t="s">
        <v>50</v>
      </c>
      <c r="D3021" s="0" t="s">
        <v>22</v>
      </c>
      <c r="E3021" s="0" t="s">
        <v>8749</v>
      </c>
      <c r="F3021" s="0" t="s">
        <v>1328</v>
      </c>
      <c r="G3021" s="0" t="s">
        <v>1548</v>
      </c>
      <c r="H3021" s="0" t="s">
        <v>1548</v>
      </c>
      <c r="I3021" s="0" t="s">
        <v>1549</v>
      </c>
      <c r="J3021" s="0" t="s">
        <v>7021</v>
      </c>
      <c r="K3021" s="0" t="s">
        <v>7022</v>
      </c>
      <c r="L3021" s="0" t="s">
        <v>7023</v>
      </c>
      <c r="M3021" s="0" t="s">
        <v>1261</v>
      </c>
      <c r="N3021" s="0" t="s">
        <v>98</v>
      </c>
      <c r="O3021" s="0" t="s">
        <v>1548</v>
      </c>
      <c r="P3021" s="0" t="s">
        <v>1548</v>
      </c>
      <c r="Q3021" s="0" t="s">
        <v>1549</v>
      </c>
      <c r="R3021" s="0" t="s">
        <v>7021</v>
      </c>
      <c r="S3021" s="0" t="s">
        <v>7022</v>
      </c>
      <c r="T3021" s="0" t="s">
        <v>3604</v>
      </c>
      <c r="U3021" s="0" t="s">
        <v>3605</v>
      </c>
      <c r="V3021" s="0" t="s">
        <v>3606</v>
      </c>
      <c r="W3021" s="0" t="s">
        <v>3607</v>
      </c>
      <c r="X3021" s="0" t="s">
        <v>3608</v>
      </c>
      <c r="Y3021" s="0" t="s">
        <v>3605</v>
      </c>
      <c r="Z3021" s="0" t="s">
        <v>8750</v>
      </c>
      <c r="AA3021" s="0" t="s">
        <v>4002</v>
      </c>
      <c r="AB3021" s="0" t="s">
        <v>8751</v>
      </c>
      <c r="AC3021" s="0" t="s">
        <v>19</v>
      </c>
      <c r="AD3021" s="0" t="s">
        <v>61</v>
      </c>
      <c r="AE3021" s="0" t="s">
        <v>19</v>
      </c>
      <c r="AF3021" s="0" t="s">
        <v>22</v>
      </c>
      <c r="AG3021" s="0" t="s">
        <v>22</v>
      </c>
      <c r="AH3021" s="0" t="s">
        <v>8610</v>
      </c>
      <c r="AI3021" s="0" t="s">
        <v>7029</v>
      </c>
      <c r="AJ3021" s="0" t="s">
        <v>22</v>
      </c>
      <c r="AK3021" s="0" t="s">
        <v>22</v>
      </c>
    </row>
    <row customHeight="1" ht="11.25">
      <c r="A3022" s="0" t="s">
        <v>22</v>
      </c>
      <c r="B3022" s="0" t="s">
        <v>48</v>
      </c>
      <c r="C3022" s="0" t="s">
        <v>50</v>
      </c>
      <c r="D3022" s="0" t="s">
        <v>22</v>
      </c>
      <c r="E3022" s="0" t="s">
        <v>8749</v>
      </c>
      <c r="F3022" s="0" t="s">
        <v>1328</v>
      </c>
      <c r="G3022" s="0" t="s">
        <v>142</v>
      </c>
      <c r="H3022" s="0" t="s">
        <v>142</v>
      </c>
      <c r="I3022" s="0" t="s">
        <v>143</v>
      </c>
      <c r="J3022" s="0" t="s">
        <v>7021</v>
      </c>
      <c r="K3022" s="0" t="s">
        <v>7035</v>
      </c>
      <c r="L3022" s="0" t="s">
        <v>7023</v>
      </c>
      <c r="M3022" s="0" t="s">
        <v>1261</v>
      </c>
      <c r="N3022" s="0" t="s">
        <v>98</v>
      </c>
      <c r="O3022" s="0" t="s">
        <v>142</v>
      </c>
      <c r="P3022" s="0" t="s">
        <v>142</v>
      </c>
      <c r="Q3022" s="0" t="s">
        <v>143</v>
      </c>
      <c r="R3022" s="0" t="s">
        <v>7021</v>
      </c>
      <c r="S3022" s="0" t="s">
        <v>7035</v>
      </c>
      <c r="T3022" s="0" t="s">
        <v>3604</v>
      </c>
      <c r="U3022" s="0" t="s">
        <v>3605</v>
      </c>
      <c r="V3022" s="0" t="s">
        <v>3606</v>
      </c>
      <c r="W3022" s="0" t="s">
        <v>3607</v>
      </c>
      <c r="X3022" s="0" t="s">
        <v>3608</v>
      </c>
      <c r="Y3022" s="0" t="s">
        <v>3605</v>
      </c>
      <c r="Z3022" s="0" t="s">
        <v>8750</v>
      </c>
      <c r="AA3022" s="0" t="s">
        <v>4002</v>
      </c>
      <c r="AB3022" s="0" t="s">
        <v>8751</v>
      </c>
      <c r="AC3022" s="0" t="s">
        <v>19</v>
      </c>
      <c r="AD3022" s="0" t="s">
        <v>61</v>
      </c>
      <c r="AE3022" s="0" t="s">
        <v>19</v>
      </c>
      <c r="AF3022" s="0" t="s">
        <v>22</v>
      </c>
      <c r="AG3022" s="0" t="s">
        <v>22</v>
      </c>
      <c r="AH3022" s="0" t="s">
        <v>8610</v>
      </c>
      <c r="AI3022" s="0" t="s">
        <v>7029</v>
      </c>
      <c r="AJ3022" s="0" t="s">
        <v>22</v>
      </c>
      <c r="AK3022" s="0" t="s">
        <v>22</v>
      </c>
    </row>
    <row customHeight="1" ht="11.25">
      <c r="A3023" s="0" t="s">
        <v>22</v>
      </c>
      <c r="B3023" s="0" t="s">
        <v>48</v>
      </c>
      <c r="C3023" s="0" t="s">
        <v>50</v>
      </c>
      <c r="D3023" s="0" t="s">
        <v>22</v>
      </c>
      <c r="E3023" s="0" t="s">
        <v>1415</v>
      </c>
      <c r="F3023" s="0" t="s">
        <v>1416</v>
      </c>
      <c r="G3023" s="0" t="s">
        <v>107</v>
      </c>
      <c r="H3023" s="0" t="s">
        <v>107</v>
      </c>
      <c r="I3023" s="0" t="s">
        <v>108</v>
      </c>
      <c r="J3023" s="0" t="s">
        <v>1417</v>
      </c>
      <c r="K3023" s="0" t="s">
        <v>1418</v>
      </c>
      <c r="L3023" s="0" t="s">
        <v>1417</v>
      </c>
      <c r="M3023" s="0" t="s">
        <v>1261</v>
      </c>
      <c r="N3023" s="0" t="s">
        <v>101</v>
      </c>
      <c r="O3023" s="0" t="s">
        <v>107</v>
      </c>
      <c r="P3023" s="0" t="s">
        <v>107</v>
      </c>
      <c r="Q3023" s="0" t="s">
        <v>108</v>
      </c>
      <c r="R3023" s="0" t="s">
        <v>8752</v>
      </c>
      <c r="S3023" s="0" t="s">
        <v>8753</v>
      </c>
      <c r="T3023" s="0" t="s">
        <v>3604</v>
      </c>
      <c r="U3023" s="0" t="s">
        <v>3605</v>
      </c>
      <c r="V3023" s="0" t="s">
        <v>3606</v>
      </c>
      <c r="W3023" s="0" t="s">
        <v>3607</v>
      </c>
      <c r="X3023" s="0" t="s">
        <v>3608</v>
      </c>
      <c r="Y3023" s="0" t="s">
        <v>3605</v>
      </c>
      <c r="Z3023" s="0" t="s">
        <v>7652</v>
      </c>
      <c r="AA3023" s="0" t="s">
        <v>8754</v>
      </c>
      <c r="AB3023" s="0" t="s">
        <v>8755</v>
      </c>
      <c r="AC3023" s="0" t="s">
        <v>19</v>
      </c>
      <c r="AD3023" s="0" t="s">
        <v>61</v>
      </c>
      <c r="AE3023" s="0" t="s">
        <v>61</v>
      </c>
      <c r="AF3023" s="0" t="s">
        <v>22</v>
      </c>
      <c r="AG3023" s="0" t="s">
        <v>22</v>
      </c>
      <c r="AH3023" s="0" t="s">
        <v>8756</v>
      </c>
      <c r="AI3023" s="0" t="s">
        <v>8756</v>
      </c>
      <c r="AJ3023" s="0" t="s">
        <v>8756</v>
      </c>
      <c r="AK3023" s="0" t="s">
        <v>8756</v>
      </c>
    </row>
    <row customHeight="1" ht="11.25">
      <c r="A3024" s="0" t="s">
        <v>22</v>
      </c>
      <c r="B3024" s="0" t="s">
        <v>48</v>
      </c>
      <c r="C3024" s="0" t="s">
        <v>50</v>
      </c>
      <c r="D3024" s="0" t="s">
        <v>22</v>
      </c>
      <c r="E3024" s="0" t="s">
        <v>1415</v>
      </c>
      <c r="F3024" s="0" t="s">
        <v>1416</v>
      </c>
      <c r="G3024" s="0" t="s">
        <v>107</v>
      </c>
      <c r="H3024" s="0" t="s">
        <v>107</v>
      </c>
      <c r="I3024" s="0" t="s">
        <v>108</v>
      </c>
      <c r="J3024" s="0" t="s">
        <v>1417</v>
      </c>
      <c r="K3024" s="0" t="s">
        <v>1418</v>
      </c>
      <c r="L3024" s="0" t="s">
        <v>1417</v>
      </c>
      <c r="M3024" s="0" t="s">
        <v>1261</v>
      </c>
      <c r="N3024" s="0" t="s">
        <v>101</v>
      </c>
      <c r="O3024" s="0" t="s">
        <v>107</v>
      </c>
      <c r="P3024" s="0" t="s">
        <v>107</v>
      </c>
      <c r="Q3024" s="0" t="s">
        <v>108</v>
      </c>
      <c r="R3024" s="0" t="s">
        <v>8752</v>
      </c>
      <c r="S3024" s="0" t="s">
        <v>8753</v>
      </c>
      <c r="T3024" s="0" t="s">
        <v>3604</v>
      </c>
      <c r="U3024" s="0" t="s">
        <v>3605</v>
      </c>
      <c r="V3024" s="0" t="s">
        <v>3606</v>
      </c>
      <c r="W3024" s="0" t="s">
        <v>3607</v>
      </c>
      <c r="X3024" s="0" t="s">
        <v>3608</v>
      </c>
      <c r="Y3024" s="0" t="s">
        <v>3605</v>
      </c>
      <c r="Z3024" s="0" t="s">
        <v>7652</v>
      </c>
      <c r="AA3024" s="0" t="s">
        <v>8754</v>
      </c>
      <c r="AB3024" s="0" t="s">
        <v>8755</v>
      </c>
      <c r="AC3024" s="0" t="s">
        <v>19</v>
      </c>
      <c r="AD3024" s="0" t="s">
        <v>61</v>
      </c>
      <c r="AE3024" s="0" t="s">
        <v>61</v>
      </c>
      <c r="AF3024" s="0" t="s">
        <v>22</v>
      </c>
      <c r="AG3024" s="0" t="s">
        <v>22</v>
      </c>
      <c r="AH3024" s="0" t="s">
        <v>8756</v>
      </c>
      <c r="AI3024" s="0" t="s">
        <v>8756</v>
      </c>
      <c r="AJ3024" s="0" t="s">
        <v>8756</v>
      </c>
      <c r="AK3024" s="0" t="s">
        <v>8756</v>
      </c>
    </row>
    <row customHeight="1" ht="11.25">
      <c r="A3025" s="0" t="s">
        <v>22</v>
      </c>
      <c r="B3025" s="0" t="s">
        <v>48</v>
      </c>
      <c r="C3025" s="0" t="s">
        <v>50</v>
      </c>
      <c r="D3025" s="0" t="s">
        <v>22</v>
      </c>
      <c r="E3025" s="0" t="s">
        <v>1415</v>
      </c>
      <c r="F3025" s="0" t="s">
        <v>1416</v>
      </c>
      <c r="G3025" s="0" t="s">
        <v>107</v>
      </c>
      <c r="H3025" s="0" t="s">
        <v>107</v>
      </c>
      <c r="I3025" s="0" t="s">
        <v>108</v>
      </c>
      <c r="J3025" s="0" t="s">
        <v>1417</v>
      </c>
      <c r="K3025" s="0" t="s">
        <v>1418</v>
      </c>
      <c r="L3025" s="0" t="s">
        <v>1417</v>
      </c>
      <c r="M3025" s="0" t="s">
        <v>1261</v>
      </c>
      <c r="N3025" s="0" t="s">
        <v>98</v>
      </c>
      <c r="O3025" s="0" t="s">
        <v>107</v>
      </c>
      <c r="P3025" s="0" t="s">
        <v>107</v>
      </c>
      <c r="Q3025" s="0" t="s">
        <v>108</v>
      </c>
      <c r="R3025" s="0" t="s">
        <v>1417</v>
      </c>
      <c r="S3025" s="0" t="s">
        <v>1418</v>
      </c>
      <c r="T3025" s="0" t="s">
        <v>3604</v>
      </c>
      <c r="U3025" s="0" t="s">
        <v>3605</v>
      </c>
      <c r="V3025" s="0" t="s">
        <v>3606</v>
      </c>
      <c r="W3025" s="0" t="s">
        <v>3607</v>
      </c>
      <c r="X3025" s="0" t="s">
        <v>3608</v>
      </c>
      <c r="Y3025" s="0" t="s">
        <v>3605</v>
      </c>
      <c r="Z3025" s="0" t="s">
        <v>7652</v>
      </c>
      <c r="AA3025" s="0" t="s">
        <v>8754</v>
      </c>
      <c r="AB3025" s="0" t="s">
        <v>8755</v>
      </c>
      <c r="AC3025" s="0" t="s">
        <v>19</v>
      </c>
      <c r="AD3025" s="0" t="s">
        <v>61</v>
      </c>
      <c r="AE3025" s="0" t="s">
        <v>61</v>
      </c>
      <c r="AF3025" s="0" t="s">
        <v>22</v>
      </c>
      <c r="AG3025" s="0" t="s">
        <v>22</v>
      </c>
      <c r="AH3025" s="0" t="s">
        <v>8756</v>
      </c>
      <c r="AI3025" s="0" t="s">
        <v>8756</v>
      </c>
      <c r="AJ3025" s="0" t="s">
        <v>8756</v>
      </c>
      <c r="AK3025" s="0" t="s">
        <v>8756</v>
      </c>
    </row>
    <row customHeight="1" ht="11.25">
      <c r="A3026" s="0" t="s">
        <v>22</v>
      </c>
      <c r="B3026" s="0" t="s">
        <v>48</v>
      </c>
      <c r="C3026" s="0" t="s">
        <v>50</v>
      </c>
      <c r="D3026" s="0" t="s">
        <v>22</v>
      </c>
      <c r="E3026" s="0" t="s">
        <v>1415</v>
      </c>
      <c r="F3026" s="0" t="s">
        <v>1416</v>
      </c>
      <c r="G3026" s="0" t="s">
        <v>107</v>
      </c>
      <c r="H3026" s="0" t="s">
        <v>107</v>
      </c>
      <c r="I3026" s="0" t="s">
        <v>108</v>
      </c>
      <c r="J3026" s="0" t="s">
        <v>1417</v>
      </c>
      <c r="K3026" s="0" t="s">
        <v>1418</v>
      </c>
      <c r="L3026" s="0" t="s">
        <v>1417</v>
      </c>
      <c r="M3026" s="0" t="s">
        <v>1261</v>
      </c>
      <c r="N3026" s="0" t="s">
        <v>98</v>
      </c>
      <c r="O3026" s="0" t="s">
        <v>107</v>
      </c>
      <c r="P3026" s="0" t="s">
        <v>107</v>
      </c>
      <c r="Q3026" s="0" t="s">
        <v>108</v>
      </c>
      <c r="R3026" s="0" t="s">
        <v>1417</v>
      </c>
      <c r="S3026" s="0" t="s">
        <v>1418</v>
      </c>
      <c r="T3026" s="0" t="s">
        <v>3604</v>
      </c>
      <c r="U3026" s="0" t="s">
        <v>3605</v>
      </c>
      <c r="V3026" s="0" t="s">
        <v>3606</v>
      </c>
      <c r="W3026" s="0" t="s">
        <v>3607</v>
      </c>
      <c r="X3026" s="0" t="s">
        <v>3608</v>
      </c>
      <c r="Y3026" s="0" t="s">
        <v>3605</v>
      </c>
      <c r="Z3026" s="0" t="s">
        <v>7652</v>
      </c>
      <c r="AA3026" s="0" t="s">
        <v>8754</v>
      </c>
      <c r="AB3026" s="0" t="s">
        <v>8755</v>
      </c>
      <c r="AC3026" s="0" t="s">
        <v>19</v>
      </c>
      <c r="AD3026" s="0" t="s">
        <v>61</v>
      </c>
      <c r="AE3026" s="0" t="s">
        <v>61</v>
      </c>
      <c r="AF3026" s="0" t="s">
        <v>22</v>
      </c>
      <c r="AG3026" s="0" t="s">
        <v>22</v>
      </c>
      <c r="AH3026" s="0" t="s">
        <v>8756</v>
      </c>
      <c r="AI3026" s="0" t="s">
        <v>8756</v>
      </c>
      <c r="AJ3026" s="0" t="s">
        <v>8756</v>
      </c>
      <c r="AK3026" s="0" t="s">
        <v>8756</v>
      </c>
    </row>
    <row customHeight="1" ht="11.25">
      <c r="A3027" s="0" t="s">
        <v>22</v>
      </c>
      <c r="B3027" s="0" t="s">
        <v>48</v>
      </c>
      <c r="C3027" s="0" t="s">
        <v>50</v>
      </c>
      <c r="D3027" s="0" t="s">
        <v>22</v>
      </c>
      <c r="E3027" s="0" t="s">
        <v>8757</v>
      </c>
      <c r="F3027" s="0" t="s">
        <v>1429</v>
      </c>
      <c r="G3027" s="0" t="s">
        <v>148</v>
      </c>
      <c r="H3027" s="0" t="s">
        <v>148</v>
      </c>
      <c r="I3027" s="0" t="s">
        <v>149</v>
      </c>
      <c r="J3027" s="0" t="s">
        <v>8758</v>
      </c>
      <c r="K3027" s="0" t="s">
        <v>8759</v>
      </c>
      <c r="L3027" s="0" t="s">
        <v>4028</v>
      </c>
      <c r="M3027" s="0" t="s">
        <v>8760</v>
      </c>
      <c r="N3027" s="0" t="s">
        <v>98</v>
      </c>
      <c r="O3027" s="0" t="s">
        <v>148</v>
      </c>
      <c r="P3027" s="0" t="s">
        <v>148</v>
      </c>
      <c r="Q3027" s="0" t="s">
        <v>149</v>
      </c>
      <c r="R3027" s="0" t="s">
        <v>8758</v>
      </c>
      <c r="S3027" s="0" t="s">
        <v>8759</v>
      </c>
      <c r="T3027" s="0" t="s">
        <v>4183</v>
      </c>
      <c r="U3027" s="0" t="s">
        <v>3605</v>
      </c>
      <c r="V3027" s="0" t="s">
        <v>8761</v>
      </c>
      <c r="W3027" s="0" t="s">
        <v>3607</v>
      </c>
      <c r="X3027" s="0" t="s">
        <v>3700</v>
      </c>
      <c r="Y3027" s="0" t="s">
        <v>3605</v>
      </c>
      <c r="Z3027" s="0" t="s">
        <v>8762</v>
      </c>
      <c r="AA3027" s="0" t="s">
        <v>8763</v>
      </c>
      <c r="AB3027" s="0" t="s">
        <v>8764</v>
      </c>
      <c r="AC3027" s="0" t="s">
        <v>61</v>
      </c>
      <c r="AD3027" s="0" t="s">
        <v>61</v>
      </c>
      <c r="AE3027" s="0" t="s">
        <v>61</v>
      </c>
      <c r="AF3027" s="0" t="s">
        <v>2243</v>
      </c>
      <c r="AG3027" s="0" t="s">
        <v>8765</v>
      </c>
      <c r="AH3027" s="0" t="s">
        <v>2243</v>
      </c>
      <c r="AI3027" s="0" t="s">
        <v>8765</v>
      </c>
      <c r="AJ3027" s="0" t="s">
        <v>2243</v>
      </c>
      <c r="AK3027" s="0" t="s">
        <v>8765</v>
      </c>
    </row>
    <row customHeight="1" ht="11.25">
      <c r="A3028" s="0" t="s">
        <v>22</v>
      </c>
      <c r="B3028" s="0" t="s">
        <v>48</v>
      </c>
      <c r="C3028" s="0" t="s">
        <v>50</v>
      </c>
      <c r="D3028" s="0" t="s">
        <v>22</v>
      </c>
      <c r="E3028" s="0" t="s">
        <v>8757</v>
      </c>
      <c r="F3028" s="0" t="s">
        <v>1429</v>
      </c>
      <c r="G3028" s="0" t="s">
        <v>148</v>
      </c>
      <c r="H3028" s="0" t="s">
        <v>148</v>
      </c>
      <c r="I3028" s="0" t="s">
        <v>149</v>
      </c>
      <c r="J3028" s="0" t="s">
        <v>8758</v>
      </c>
      <c r="K3028" s="0" t="s">
        <v>8759</v>
      </c>
      <c r="L3028" s="0" t="s">
        <v>4028</v>
      </c>
      <c r="M3028" s="0" t="s">
        <v>8760</v>
      </c>
      <c r="N3028" s="0" t="s">
        <v>98</v>
      </c>
      <c r="O3028" s="0" t="s">
        <v>148</v>
      </c>
      <c r="P3028" s="0" t="s">
        <v>148</v>
      </c>
      <c r="Q3028" s="0" t="s">
        <v>149</v>
      </c>
      <c r="R3028" s="0" t="s">
        <v>8758</v>
      </c>
      <c r="S3028" s="0" t="s">
        <v>8759</v>
      </c>
      <c r="T3028" s="0" t="s">
        <v>4183</v>
      </c>
      <c r="U3028" s="0" t="s">
        <v>3605</v>
      </c>
      <c r="V3028" s="0" t="s">
        <v>8761</v>
      </c>
      <c r="W3028" s="0" t="s">
        <v>3607</v>
      </c>
      <c r="X3028" s="0" t="s">
        <v>3700</v>
      </c>
      <c r="Y3028" s="0" t="s">
        <v>3605</v>
      </c>
      <c r="Z3028" s="0" t="s">
        <v>8762</v>
      </c>
      <c r="AA3028" s="0" t="s">
        <v>8763</v>
      </c>
      <c r="AB3028" s="0" t="s">
        <v>8764</v>
      </c>
      <c r="AC3028" s="0" t="s">
        <v>61</v>
      </c>
      <c r="AD3028" s="0" t="s">
        <v>61</v>
      </c>
      <c r="AE3028" s="0" t="s">
        <v>61</v>
      </c>
      <c r="AF3028" s="0" t="s">
        <v>2243</v>
      </c>
      <c r="AG3028" s="0" t="s">
        <v>8765</v>
      </c>
      <c r="AH3028" s="0" t="s">
        <v>2243</v>
      </c>
      <c r="AI3028" s="0" t="s">
        <v>8765</v>
      </c>
      <c r="AJ3028" s="0" t="s">
        <v>2243</v>
      </c>
      <c r="AK3028" s="0" t="s">
        <v>8765</v>
      </c>
    </row>
    <row customHeight="1" ht="11.25">
      <c r="A3029" s="0" t="s">
        <v>22</v>
      </c>
      <c r="B3029" s="0" t="s">
        <v>48</v>
      </c>
      <c r="C3029" s="0" t="s">
        <v>50</v>
      </c>
      <c r="D3029" s="0" t="s">
        <v>22</v>
      </c>
      <c r="E3029" s="0" t="s">
        <v>8766</v>
      </c>
      <c r="F3029" s="0" t="s">
        <v>1257</v>
      </c>
      <c r="G3029" s="0" t="s">
        <v>1581</v>
      </c>
      <c r="H3029" s="0" t="s">
        <v>1581</v>
      </c>
      <c r="I3029" s="0" t="s">
        <v>1582</v>
      </c>
      <c r="J3029" s="0" t="s">
        <v>5371</v>
      </c>
      <c r="K3029" s="0" t="s">
        <v>5372</v>
      </c>
      <c r="L3029" s="0" t="s">
        <v>5373</v>
      </c>
      <c r="M3029" s="0" t="s">
        <v>8767</v>
      </c>
      <c r="N3029" s="0" t="s">
        <v>98</v>
      </c>
      <c r="O3029" s="0" t="s">
        <v>1581</v>
      </c>
      <c r="P3029" s="0" t="s">
        <v>1581</v>
      </c>
      <c r="Q3029" s="0" t="s">
        <v>1582</v>
      </c>
      <c r="R3029" s="0" t="s">
        <v>5371</v>
      </c>
      <c r="S3029" s="0" t="s">
        <v>5372</v>
      </c>
      <c r="T3029" s="0" t="s">
        <v>3604</v>
      </c>
      <c r="U3029" s="0" t="s">
        <v>3605</v>
      </c>
      <c r="V3029" s="0" t="s">
        <v>3606</v>
      </c>
      <c r="W3029" s="0" t="s">
        <v>3607</v>
      </c>
      <c r="X3029" s="0" t="s">
        <v>3608</v>
      </c>
      <c r="Y3029" s="0" t="s">
        <v>3605</v>
      </c>
      <c r="Z3029" s="0" t="s">
        <v>5786</v>
      </c>
      <c r="AA3029" s="0" t="s">
        <v>8768</v>
      </c>
      <c r="AB3029" s="0" t="s">
        <v>8769</v>
      </c>
      <c r="AC3029" s="0" t="s">
        <v>19</v>
      </c>
      <c r="AD3029" s="0" t="s">
        <v>19</v>
      </c>
      <c r="AE3029" s="0" t="s">
        <v>61</v>
      </c>
      <c r="AF3029" s="0" t="s">
        <v>22</v>
      </c>
      <c r="AG3029" s="0" t="s">
        <v>22</v>
      </c>
      <c r="AH3029" s="0" t="s">
        <v>22</v>
      </c>
      <c r="AI3029" s="0" t="s">
        <v>22</v>
      </c>
      <c r="AJ3029" s="0" t="s">
        <v>3622</v>
      </c>
      <c r="AK3029" s="0" t="s">
        <v>3622</v>
      </c>
    </row>
    <row customHeight="1" ht="11.25">
      <c r="A3030" s="0" t="s">
        <v>22</v>
      </c>
      <c r="B3030" s="0" t="s">
        <v>48</v>
      </c>
      <c r="C3030" s="0" t="s">
        <v>50</v>
      </c>
      <c r="D3030" s="0" t="s">
        <v>22</v>
      </c>
      <c r="E3030" s="0" t="s">
        <v>8766</v>
      </c>
      <c r="F3030" s="0" t="s">
        <v>1257</v>
      </c>
      <c r="G3030" s="0" t="s">
        <v>110</v>
      </c>
      <c r="H3030" s="0" t="s">
        <v>110</v>
      </c>
      <c r="I3030" s="0" t="s">
        <v>111</v>
      </c>
      <c r="J3030" s="0" t="s">
        <v>5371</v>
      </c>
      <c r="K3030" s="0" t="s">
        <v>5378</v>
      </c>
      <c r="L3030" s="0" t="s">
        <v>5373</v>
      </c>
      <c r="M3030" s="0" t="s">
        <v>8767</v>
      </c>
      <c r="N3030" s="0" t="s">
        <v>98</v>
      </c>
      <c r="O3030" s="0" t="s">
        <v>110</v>
      </c>
      <c r="P3030" s="0" t="s">
        <v>110</v>
      </c>
      <c r="Q3030" s="0" t="s">
        <v>111</v>
      </c>
      <c r="R3030" s="0" t="s">
        <v>5371</v>
      </c>
      <c r="S3030" s="0" t="s">
        <v>5378</v>
      </c>
      <c r="T3030" s="0" t="s">
        <v>3604</v>
      </c>
      <c r="U3030" s="0" t="s">
        <v>3605</v>
      </c>
      <c r="V3030" s="0" t="s">
        <v>3606</v>
      </c>
      <c r="W3030" s="0" t="s">
        <v>3607</v>
      </c>
      <c r="X3030" s="0" t="s">
        <v>3608</v>
      </c>
      <c r="Y3030" s="0" t="s">
        <v>3605</v>
      </c>
      <c r="Z3030" s="0" t="s">
        <v>5786</v>
      </c>
      <c r="AA3030" s="0" t="s">
        <v>8768</v>
      </c>
      <c r="AB3030" s="0" t="s">
        <v>8769</v>
      </c>
      <c r="AC3030" s="0" t="s">
        <v>19</v>
      </c>
      <c r="AD3030" s="0" t="s">
        <v>19</v>
      </c>
      <c r="AE3030" s="0" t="s">
        <v>61</v>
      </c>
      <c r="AF3030" s="0" t="s">
        <v>22</v>
      </c>
      <c r="AG3030" s="0" t="s">
        <v>22</v>
      </c>
      <c r="AH3030" s="0" t="s">
        <v>22</v>
      </c>
      <c r="AI3030" s="0" t="s">
        <v>22</v>
      </c>
      <c r="AJ3030" s="0" t="s">
        <v>3622</v>
      </c>
      <c r="AK3030" s="0" t="s">
        <v>3622</v>
      </c>
    </row>
    <row customHeight="1" ht="11.25">
      <c r="A3031" s="0" t="s">
        <v>22</v>
      </c>
      <c r="B3031" s="0" t="s">
        <v>48</v>
      </c>
      <c r="C3031" s="0" t="s">
        <v>50</v>
      </c>
      <c r="D3031" s="0" t="s">
        <v>22</v>
      </c>
      <c r="E3031" s="0" t="s">
        <v>8770</v>
      </c>
      <c r="F3031" s="0" t="s">
        <v>1429</v>
      </c>
      <c r="G3031" s="0" t="s">
        <v>148</v>
      </c>
      <c r="H3031" s="0" t="s">
        <v>148</v>
      </c>
      <c r="I3031" s="0" t="s">
        <v>149</v>
      </c>
      <c r="J3031" s="0" t="s">
        <v>8758</v>
      </c>
      <c r="K3031" s="0" t="s">
        <v>8759</v>
      </c>
      <c r="L3031" s="0" t="s">
        <v>4028</v>
      </c>
      <c r="M3031" s="0" t="s">
        <v>8760</v>
      </c>
      <c r="N3031" s="0" t="s">
        <v>98</v>
      </c>
      <c r="O3031" s="0" t="s">
        <v>148</v>
      </c>
      <c r="P3031" s="0" t="s">
        <v>148</v>
      </c>
      <c r="Q3031" s="0" t="s">
        <v>149</v>
      </c>
      <c r="R3031" s="0" t="s">
        <v>8758</v>
      </c>
      <c r="S3031" s="0" t="s">
        <v>8759</v>
      </c>
      <c r="T3031" s="0" t="s">
        <v>4183</v>
      </c>
      <c r="U3031" s="0" t="s">
        <v>3605</v>
      </c>
      <c r="V3031" s="0" t="s">
        <v>8761</v>
      </c>
      <c r="W3031" s="0" t="s">
        <v>3607</v>
      </c>
      <c r="X3031" s="0" t="s">
        <v>3700</v>
      </c>
      <c r="Y3031" s="0" t="s">
        <v>3605</v>
      </c>
      <c r="Z3031" s="0" t="s">
        <v>8762</v>
      </c>
      <c r="AA3031" s="0" t="s">
        <v>8763</v>
      </c>
      <c r="AB3031" s="0" t="s">
        <v>8771</v>
      </c>
      <c r="AC3031" s="0" t="s">
        <v>61</v>
      </c>
      <c r="AD3031" s="0" t="s">
        <v>61</v>
      </c>
      <c r="AE3031" s="0" t="s">
        <v>61</v>
      </c>
      <c r="AF3031" s="0" t="s">
        <v>2243</v>
      </c>
      <c r="AG3031" s="0" t="s">
        <v>8765</v>
      </c>
      <c r="AH3031" s="0" t="s">
        <v>2243</v>
      </c>
      <c r="AI3031" s="0" t="s">
        <v>8765</v>
      </c>
      <c r="AJ3031" s="0" t="s">
        <v>2243</v>
      </c>
      <c r="AK3031" s="0" t="s">
        <v>8765</v>
      </c>
    </row>
    <row customHeight="1" ht="11.25">
      <c r="A3032" s="0" t="s">
        <v>22</v>
      </c>
      <c r="B3032" s="0" t="s">
        <v>48</v>
      </c>
      <c r="C3032" s="0" t="s">
        <v>50</v>
      </c>
      <c r="D3032" s="0" t="s">
        <v>22</v>
      </c>
      <c r="E3032" s="0" t="s">
        <v>8770</v>
      </c>
      <c r="F3032" s="0" t="s">
        <v>1429</v>
      </c>
      <c r="G3032" s="0" t="s">
        <v>148</v>
      </c>
      <c r="H3032" s="0" t="s">
        <v>148</v>
      </c>
      <c r="I3032" s="0" t="s">
        <v>149</v>
      </c>
      <c r="J3032" s="0" t="s">
        <v>8758</v>
      </c>
      <c r="K3032" s="0" t="s">
        <v>8759</v>
      </c>
      <c r="L3032" s="0" t="s">
        <v>4028</v>
      </c>
      <c r="M3032" s="0" t="s">
        <v>8760</v>
      </c>
      <c r="N3032" s="0" t="s">
        <v>98</v>
      </c>
      <c r="O3032" s="0" t="s">
        <v>148</v>
      </c>
      <c r="P3032" s="0" t="s">
        <v>148</v>
      </c>
      <c r="Q3032" s="0" t="s">
        <v>149</v>
      </c>
      <c r="R3032" s="0" t="s">
        <v>8758</v>
      </c>
      <c r="S3032" s="0" t="s">
        <v>8759</v>
      </c>
      <c r="T3032" s="0" t="s">
        <v>4183</v>
      </c>
      <c r="U3032" s="0" t="s">
        <v>3605</v>
      </c>
      <c r="V3032" s="0" t="s">
        <v>8761</v>
      </c>
      <c r="W3032" s="0" t="s">
        <v>3607</v>
      </c>
      <c r="X3032" s="0" t="s">
        <v>3700</v>
      </c>
      <c r="Y3032" s="0" t="s">
        <v>3605</v>
      </c>
      <c r="Z3032" s="0" t="s">
        <v>8762</v>
      </c>
      <c r="AA3032" s="0" t="s">
        <v>8763</v>
      </c>
      <c r="AB3032" s="0" t="s">
        <v>8771</v>
      </c>
      <c r="AC3032" s="0" t="s">
        <v>61</v>
      </c>
      <c r="AD3032" s="0" t="s">
        <v>61</v>
      </c>
      <c r="AE3032" s="0" t="s">
        <v>61</v>
      </c>
      <c r="AF3032" s="0" t="s">
        <v>2243</v>
      </c>
      <c r="AG3032" s="0" t="s">
        <v>8765</v>
      </c>
      <c r="AH3032" s="0" t="s">
        <v>2243</v>
      </c>
      <c r="AI3032" s="0" t="s">
        <v>8765</v>
      </c>
      <c r="AJ3032" s="0" t="s">
        <v>2243</v>
      </c>
      <c r="AK3032" s="0" t="s">
        <v>8765</v>
      </c>
    </row>
    <row customHeight="1" ht="11.25">
      <c r="A3033" s="0" t="s">
        <v>22</v>
      </c>
      <c r="B3033" s="0" t="s">
        <v>48</v>
      </c>
      <c r="C3033" s="0" t="s">
        <v>50</v>
      </c>
      <c r="D3033" s="0" t="s">
        <v>22</v>
      </c>
      <c r="E3033" s="0" t="s">
        <v>8772</v>
      </c>
      <c r="F3033" s="0" t="s">
        <v>1328</v>
      </c>
      <c r="G3033" s="0" t="s">
        <v>3550</v>
      </c>
      <c r="H3033" s="0" t="s">
        <v>3550</v>
      </c>
      <c r="I3033" s="0" t="s">
        <v>3551</v>
      </c>
      <c r="J3033" s="0" t="s">
        <v>5085</v>
      </c>
      <c r="K3033" s="0" t="s">
        <v>5086</v>
      </c>
      <c r="L3033" s="0" t="s">
        <v>5704</v>
      </c>
      <c r="M3033" s="0" t="s">
        <v>7550</v>
      </c>
      <c r="N3033" s="0" t="s">
        <v>164</v>
      </c>
      <c r="O3033" s="0" t="s">
        <v>3550</v>
      </c>
      <c r="P3033" s="0" t="s">
        <v>3550</v>
      </c>
      <c r="Q3033" s="0" t="s">
        <v>3551</v>
      </c>
      <c r="R3033" s="0" t="s">
        <v>5123</v>
      </c>
      <c r="S3033" s="0" t="s">
        <v>5124</v>
      </c>
      <c r="T3033" s="0" t="s">
        <v>3604</v>
      </c>
      <c r="U3033" s="0" t="s">
        <v>3605</v>
      </c>
      <c r="V3033" s="0" t="s">
        <v>3606</v>
      </c>
      <c r="W3033" s="0" t="s">
        <v>3607</v>
      </c>
      <c r="X3033" s="0" t="s">
        <v>3608</v>
      </c>
      <c r="Y3033" s="0" t="s">
        <v>3605</v>
      </c>
      <c r="Z3033" s="0" t="s">
        <v>8773</v>
      </c>
      <c r="AA3033" s="0" t="s">
        <v>8774</v>
      </c>
      <c r="AB3033" s="0" t="s">
        <v>8775</v>
      </c>
      <c r="AC3033" s="0" t="s">
        <v>19</v>
      </c>
      <c r="AD3033" s="0" t="s">
        <v>61</v>
      </c>
      <c r="AE3033" s="0" t="s">
        <v>19</v>
      </c>
      <c r="AF3033" s="0" t="s">
        <v>22</v>
      </c>
      <c r="AG3033" s="0" t="s">
        <v>22</v>
      </c>
      <c r="AH3033" s="0" t="s">
        <v>5708</v>
      </c>
      <c r="AI3033" s="0" t="s">
        <v>4224</v>
      </c>
      <c r="AJ3033" s="0" t="s">
        <v>22</v>
      </c>
      <c r="AK3033" s="0" t="s">
        <v>22</v>
      </c>
    </row>
    <row customHeight="1" ht="11.25">
      <c r="A3034" s="0" t="s">
        <v>22</v>
      </c>
      <c r="B3034" s="0" t="s">
        <v>48</v>
      </c>
      <c r="C3034" s="0" t="s">
        <v>50</v>
      </c>
      <c r="D3034" s="0" t="s">
        <v>22</v>
      </c>
      <c r="E3034" s="0" t="s">
        <v>8772</v>
      </c>
      <c r="F3034" s="0" t="s">
        <v>1328</v>
      </c>
      <c r="G3034" s="0" t="s">
        <v>3550</v>
      </c>
      <c r="H3034" s="0" t="s">
        <v>3550</v>
      </c>
      <c r="I3034" s="0" t="s">
        <v>3551</v>
      </c>
      <c r="J3034" s="0" t="s">
        <v>5085</v>
      </c>
      <c r="K3034" s="0" t="s">
        <v>5086</v>
      </c>
      <c r="L3034" s="0" t="s">
        <v>5704</v>
      </c>
      <c r="M3034" s="0" t="s">
        <v>7550</v>
      </c>
      <c r="N3034" s="0" t="s">
        <v>114</v>
      </c>
      <c r="O3034" s="0" t="s">
        <v>3550</v>
      </c>
      <c r="P3034" s="0" t="s">
        <v>3550</v>
      </c>
      <c r="Q3034" s="0" t="s">
        <v>3551</v>
      </c>
      <c r="R3034" s="0" t="s">
        <v>5041</v>
      </c>
      <c r="S3034" s="0" t="s">
        <v>5042</v>
      </c>
      <c r="T3034" s="0" t="s">
        <v>3604</v>
      </c>
      <c r="U3034" s="0" t="s">
        <v>3605</v>
      </c>
      <c r="V3034" s="0" t="s">
        <v>3606</v>
      </c>
      <c r="W3034" s="0" t="s">
        <v>3607</v>
      </c>
      <c r="X3034" s="0" t="s">
        <v>3608</v>
      </c>
      <c r="Y3034" s="0" t="s">
        <v>3605</v>
      </c>
      <c r="Z3034" s="0" t="s">
        <v>8773</v>
      </c>
      <c r="AA3034" s="0" t="s">
        <v>8774</v>
      </c>
      <c r="AB3034" s="0" t="s">
        <v>8775</v>
      </c>
      <c r="AC3034" s="0" t="s">
        <v>19</v>
      </c>
      <c r="AD3034" s="0" t="s">
        <v>61</v>
      </c>
      <c r="AE3034" s="0" t="s">
        <v>19</v>
      </c>
      <c r="AF3034" s="0" t="s">
        <v>22</v>
      </c>
      <c r="AG3034" s="0" t="s">
        <v>22</v>
      </c>
      <c r="AH3034" s="0" t="s">
        <v>5708</v>
      </c>
      <c r="AI3034" s="0" t="s">
        <v>4224</v>
      </c>
      <c r="AJ3034" s="0" t="s">
        <v>22</v>
      </c>
      <c r="AK3034" s="0" t="s">
        <v>22</v>
      </c>
    </row>
    <row customHeight="1" ht="11.25">
      <c r="A3035" s="0" t="s">
        <v>22</v>
      </c>
      <c r="B3035" s="0" t="s">
        <v>48</v>
      </c>
      <c r="C3035" s="0" t="s">
        <v>50</v>
      </c>
      <c r="D3035" s="0" t="s">
        <v>22</v>
      </c>
      <c r="E3035" s="0" t="s">
        <v>8772</v>
      </c>
      <c r="F3035" s="0" t="s">
        <v>1328</v>
      </c>
      <c r="G3035" s="0" t="s">
        <v>3550</v>
      </c>
      <c r="H3035" s="0" t="s">
        <v>3550</v>
      </c>
      <c r="I3035" s="0" t="s">
        <v>3551</v>
      </c>
      <c r="J3035" s="0" t="s">
        <v>5085</v>
      </c>
      <c r="K3035" s="0" t="s">
        <v>5086</v>
      </c>
      <c r="L3035" s="0" t="s">
        <v>5704</v>
      </c>
      <c r="M3035" s="0" t="s">
        <v>7550</v>
      </c>
      <c r="N3035" s="0" t="s">
        <v>141</v>
      </c>
      <c r="O3035" s="0" t="s">
        <v>3550</v>
      </c>
      <c r="P3035" s="0" t="s">
        <v>3550</v>
      </c>
      <c r="Q3035" s="0" t="s">
        <v>3551</v>
      </c>
      <c r="R3035" s="0" t="s">
        <v>3723</v>
      </c>
      <c r="S3035" s="0" t="s">
        <v>3724</v>
      </c>
      <c r="T3035" s="0" t="s">
        <v>3604</v>
      </c>
      <c r="U3035" s="0" t="s">
        <v>3605</v>
      </c>
      <c r="V3035" s="0" t="s">
        <v>3606</v>
      </c>
      <c r="W3035" s="0" t="s">
        <v>3607</v>
      </c>
      <c r="X3035" s="0" t="s">
        <v>3608</v>
      </c>
      <c r="Y3035" s="0" t="s">
        <v>3605</v>
      </c>
      <c r="Z3035" s="0" t="s">
        <v>8773</v>
      </c>
      <c r="AA3035" s="0" t="s">
        <v>8774</v>
      </c>
      <c r="AB3035" s="0" t="s">
        <v>8775</v>
      </c>
      <c r="AC3035" s="0" t="s">
        <v>19</v>
      </c>
      <c r="AD3035" s="0" t="s">
        <v>61</v>
      </c>
      <c r="AE3035" s="0" t="s">
        <v>19</v>
      </c>
      <c r="AF3035" s="0" t="s">
        <v>22</v>
      </c>
      <c r="AG3035" s="0" t="s">
        <v>22</v>
      </c>
      <c r="AH3035" s="0" t="s">
        <v>5708</v>
      </c>
      <c r="AI3035" s="0" t="s">
        <v>4224</v>
      </c>
      <c r="AJ3035" s="0" t="s">
        <v>22</v>
      </c>
      <c r="AK3035" s="0" t="s">
        <v>22</v>
      </c>
    </row>
    <row customHeight="1" ht="11.25">
      <c r="A3036" s="0" t="s">
        <v>22</v>
      </c>
      <c r="B3036" s="0" t="s">
        <v>48</v>
      </c>
      <c r="C3036" s="0" t="s">
        <v>50</v>
      </c>
      <c r="D3036" s="0" t="s">
        <v>22</v>
      </c>
      <c r="E3036" s="0" t="s">
        <v>8772</v>
      </c>
      <c r="F3036" s="0" t="s">
        <v>1328</v>
      </c>
      <c r="G3036" s="0" t="s">
        <v>3550</v>
      </c>
      <c r="H3036" s="0" t="s">
        <v>3550</v>
      </c>
      <c r="I3036" s="0" t="s">
        <v>3551</v>
      </c>
      <c r="J3036" s="0" t="s">
        <v>5085</v>
      </c>
      <c r="K3036" s="0" t="s">
        <v>5086</v>
      </c>
      <c r="L3036" s="0" t="s">
        <v>5704</v>
      </c>
      <c r="M3036" s="0" t="s">
        <v>7550</v>
      </c>
      <c r="N3036" s="0" t="s">
        <v>118</v>
      </c>
      <c r="O3036" s="0" t="s">
        <v>3550</v>
      </c>
      <c r="P3036" s="0" t="s">
        <v>3550</v>
      </c>
      <c r="Q3036" s="0" t="s">
        <v>3551</v>
      </c>
      <c r="R3036" s="0" t="s">
        <v>4981</v>
      </c>
      <c r="S3036" s="0" t="s">
        <v>4982</v>
      </c>
      <c r="T3036" s="0" t="s">
        <v>3604</v>
      </c>
      <c r="U3036" s="0" t="s">
        <v>3605</v>
      </c>
      <c r="V3036" s="0" t="s">
        <v>3606</v>
      </c>
      <c r="W3036" s="0" t="s">
        <v>3607</v>
      </c>
      <c r="X3036" s="0" t="s">
        <v>3608</v>
      </c>
      <c r="Y3036" s="0" t="s">
        <v>3605</v>
      </c>
      <c r="Z3036" s="0" t="s">
        <v>8773</v>
      </c>
      <c r="AA3036" s="0" t="s">
        <v>8774</v>
      </c>
      <c r="AB3036" s="0" t="s">
        <v>8775</v>
      </c>
      <c r="AC3036" s="0" t="s">
        <v>19</v>
      </c>
      <c r="AD3036" s="0" t="s">
        <v>61</v>
      </c>
      <c r="AE3036" s="0" t="s">
        <v>19</v>
      </c>
      <c r="AF3036" s="0" t="s">
        <v>22</v>
      </c>
      <c r="AG3036" s="0" t="s">
        <v>22</v>
      </c>
      <c r="AH3036" s="0" t="s">
        <v>5708</v>
      </c>
      <c r="AI3036" s="0" t="s">
        <v>4224</v>
      </c>
      <c r="AJ3036" s="0" t="s">
        <v>22</v>
      </c>
      <c r="AK3036" s="0" t="s">
        <v>22</v>
      </c>
    </row>
    <row customHeight="1" ht="11.25">
      <c r="A3037" s="0" t="s">
        <v>22</v>
      </c>
      <c r="B3037" s="0" t="s">
        <v>48</v>
      </c>
      <c r="C3037" s="0" t="s">
        <v>50</v>
      </c>
      <c r="D3037" s="0" t="s">
        <v>22</v>
      </c>
      <c r="E3037" s="0" t="s">
        <v>8772</v>
      </c>
      <c r="F3037" s="0" t="s">
        <v>1328</v>
      </c>
      <c r="G3037" s="0" t="s">
        <v>3550</v>
      </c>
      <c r="H3037" s="0" t="s">
        <v>3550</v>
      </c>
      <c r="I3037" s="0" t="s">
        <v>3551</v>
      </c>
      <c r="J3037" s="0" t="s">
        <v>5085</v>
      </c>
      <c r="K3037" s="0" t="s">
        <v>5086</v>
      </c>
      <c r="L3037" s="0" t="s">
        <v>5704</v>
      </c>
      <c r="M3037" s="0" t="s">
        <v>7550</v>
      </c>
      <c r="N3037" s="0" t="s">
        <v>117</v>
      </c>
      <c r="O3037" s="0" t="s">
        <v>3550</v>
      </c>
      <c r="P3037" s="0" t="s">
        <v>3550</v>
      </c>
      <c r="Q3037" s="0" t="s">
        <v>3551</v>
      </c>
      <c r="R3037" s="0" t="s">
        <v>5053</v>
      </c>
      <c r="S3037" s="0" t="s">
        <v>5054</v>
      </c>
      <c r="T3037" s="0" t="s">
        <v>3604</v>
      </c>
      <c r="U3037" s="0" t="s">
        <v>3605</v>
      </c>
      <c r="V3037" s="0" t="s">
        <v>3606</v>
      </c>
      <c r="W3037" s="0" t="s">
        <v>3607</v>
      </c>
      <c r="X3037" s="0" t="s">
        <v>3608</v>
      </c>
      <c r="Y3037" s="0" t="s">
        <v>3605</v>
      </c>
      <c r="Z3037" s="0" t="s">
        <v>8773</v>
      </c>
      <c r="AA3037" s="0" t="s">
        <v>8774</v>
      </c>
      <c r="AB3037" s="0" t="s">
        <v>8775</v>
      </c>
      <c r="AC3037" s="0" t="s">
        <v>19</v>
      </c>
      <c r="AD3037" s="0" t="s">
        <v>61</v>
      </c>
      <c r="AE3037" s="0" t="s">
        <v>19</v>
      </c>
      <c r="AF3037" s="0" t="s">
        <v>22</v>
      </c>
      <c r="AG3037" s="0" t="s">
        <v>22</v>
      </c>
      <c r="AH3037" s="0" t="s">
        <v>5708</v>
      </c>
      <c r="AI3037" s="0" t="s">
        <v>4224</v>
      </c>
      <c r="AJ3037" s="0" t="s">
        <v>22</v>
      </c>
      <c r="AK3037" s="0" t="s">
        <v>22</v>
      </c>
    </row>
    <row customHeight="1" ht="11.25">
      <c r="A3038" s="0" t="s">
        <v>22</v>
      </c>
      <c r="B3038" s="0" t="s">
        <v>48</v>
      </c>
      <c r="C3038" s="0" t="s">
        <v>50</v>
      </c>
      <c r="D3038" s="0" t="s">
        <v>22</v>
      </c>
      <c r="E3038" s="0" t="s">
        <v>8772</v>
      </c>
      <c r="F3038" s="0" t="s">
        <v>1328</v>
      </c>
      <c r="G3038" s="0" t="s">
        <v>3550</v>
      </c>
      <c r="H3038" s="0" t="s">
        <v>3550</v>
      </c>
      <c r="I3038" s="0" t="s">
        <v>3551</v>
      </c>
      <c r="J3038" s="0" t="s">
        <v>5085</v>
      </c>
      <c r="K3038" s="0" t="s">
        <v>5086</v>
      </c>
      <c r="L3038" s="0" t="s">
        <v>5704</v>
      </c>
      <c r="M3038" s="0" t="s">
        <v>7550</v>
      </c>
      <c r="N3038" s="0" t="s">
        <v>109</v>
      </c>
      <c r="O3038" s="0" t="s">
        <v>3550</v>
      </c>
      <c r="P3038" s="0" t="s">
        <v>3550</v>
      </c>
      <c r="Q3038" s="0" t="s">
        <v>3551</v>
      </c>
      <c r="R3038" s="0" t="s">
        <v>5060</v>
      </c>
      <c r="S3038" s="0" t="s">
        <v>5061</v>
      </c>
      <c r="T3038" s="0" t="s">
        <v>3604</v>
      </c>
      <c r="U3038" s="0" t="s">
        <v>3605</v>
      </c>
      <c r="V3038" s="0" t="s">
        <v>3606</v>
      </c>
      <c r="W3038" s="0" t="s">
        <v>3607</v>
      </c>
      <c r="X3038" s="0" t="s">
        <v>3608</v>
      </c>
      <c r="Y3038" s="0" t="s">
        <v>3605</v>
      </c>
      <c r="Z3038" s="0" t="s">
        <v>8773</v>
      </c>
      <c r="AA3038" s="0" t="s">
        <v>8774</v>
      </c>
      <c r="AB3038" s="0" t="s">
        <v>8775</v>
      </c>
      <c r="AC3038" s="0" t="s">
        <v>19</v>
      </c>
      <c r="AD3038" s="0" t="s">
        <v>61</v>
      </c>
      <c r="AE3038" s="0" t="s">
        <v>19</v>
      </c>
      <c r="AF3038" s="0" t="s">
        <v>22</v>
      </c>
      <c r="AG3038" s="0" t="s">
        <v>22</v>
      </c>
      <c r="AH3038" s="0" t="s">
        <v>5708</v>
      </c>
      <c r="AI3038" s="0" t="s">
        <v>4224</v>
      </c>
      <c r="AJ3038" s="0" t="s">
        <v>22</v>
      </c>
      <c r="AK3038" s="0" t="s">
        <v>22</v>
      </c>
    </row>
    <row customHeight="1" ht="11.25">
      <c r="A3039" s="0" t="s">
        <v>22</v>
      </c>
      <c r="B3039" s="0" t="s">
        <v>48</v>
      </c>
      <c r="C3039" s="0" t="s">
        <v>50</v>
      </c>
      <c r="D3039" s="0" t="s">
        <v>22</v>
      </c>
      <c r="E3039" s="0" t="s">
        <v>8772</v>
      </c>
      <c r="F3039" s="0" t="s">
        <v>1328</v>
      </c>
      <c r="G3039" s="0" t="s">
        <v>3550</v>
      </c>
      <c r="H3039" s="0" t="s">
        <v>3550</v>
      </c>
      <c r="I3039" s="0" t="s">
        <v>3551</v>
      </c>
      <c r="J3039" s="0" t="s">
        <v>5085</v>
      </c>
      <c r="K3039" s="0" t="s">
        <v>5086</v>
      </c>
      <c r="L3039" s="0" t="s">
        <v>5704</v>
      </c>
      <c r="M3039" s="0" t="s">
        <v>7550</v>
      </c>
      <c r="N3039" s="0" t="s">
        <v>132</v>
      </c>
      <c r="O3039" s="0" t="s">
        <v>3550</v>
      </c>
      <c r="P3039" s="0" t="s">
        <v>3550</v>
      </c>
      <c r="Q3039" s="0" t="s">
        <v>3551</v>
      </c>
      <c r="R3039" s="0" t="s">
        <v>5093</v>
      </c>
      <c r="S3039" s="0" t="s">
        <v>5094</v>
      </c>
      <c r="T3039" s="0" t="s">
        <v>3604</v>
      </c>
      <c r="U3039" s="0" t="s">
        <v>3605</v>
      </c>
      <c r="V3039" s="0" t="s">
        <v>3606</v>
      </c>
      <c r="W3039" s="0" t="s">
        <v>3607</v>
      </c>
      <c r="X3039" s="0" t="s">
        <v>3608</v>
      </c>
      <c r="Y3039" s="0" t="s">
        <v>3605</v>
      </c>
      <c r="Z3039" s="0" t="s">
        <v>8773</v>
      </c>
      <c r="AA3039" s="0" t="s">
        <v>8774</v>
      </c>
      <c r="AB3039" s="0" t="s">
        <v>8775</v>
      </c>
      <c r="AC3039" s="0" t="s">
        <v>19</v>
      </c>
      <c r="AD3039" s="0" t="s">
        <v>61</v>
      </c>
      <c r="AE3039" s="0" t="s">
        <v>19</v>
      </c>
      <c r="AF3039" s="0" t="s">
        <v>22</v>
      </c>
      <c r="AG3039" s="0" t="s">
        <v>22</v>
      </c>
      <c r="AH3039" s="0" t="s">
        <v>5708</v>
      </c>
      <c r="AI3039" s="0" t="s">
        <v>4224</v>
      </c>
      <c r="AJ3039" s="0" t="s">
        <v>22</v>
      </c>
      <c r="AK3039" s="0" t="s">
        <v>22</v>
      </c>
    </row>
    <row customHeight="1" ht="11.25">
      <c r="A3040" s="0" t="s">
        <v>22</v>
      </c>
      <c r="B3040" s="0" t="s">
        <v>48</v>
      </c>
      <c r="C3040" s="0" t="s">
        <v>50</v>
      </c>
      <c r="D3040" s="0" t="s">
        <v>22</v>
      </c>
      <c r="E3040" s="0" t="s">
        <v>8772</v>
      </c>
      <c r="F3040" s="0" t="s">
        <v>1328</v>
      </c>
      <c r="G3040" s="0" t="s">
        <v>3550</v>
      </c>
      <c r="H3040" s="0" t="s">
        <v>3550</v>
      </c>
      <c r="I3040" s="0" t="s">
        <v>3551</v>
      </c>
      <c r="J3040" s="0" t="s">
        <v>5085</v>
      </c>
      <c r="K3040" s="0" t="s">
        <v>5086</v>
      </c>
      <c r="L3040" s="0" t="s">
        <v>5704</v>
      </c>
      <c r="M3040" s="0" t="s">
        <v>7550</v>
      </c>
      <c r="N3040" s="0" t="s">
        <v>138</v>
      </c>
      <c r="O3040" s="0" t="s">
        <v>3550</v>
      </c>
      <c r="P3040" s="0" t="s">
        <v>3550</v>
      </c>
      <c r="Q3040" s="0" t="s">
        <v>3551</v>
      </c>
      <c r="R3040" s="0" t="s">
        <v>4891</v>
      </c>
      <c r="S3040" s="0" t="s">
        <v>4892</v>
      </c>
      <c r="T3040" s="0" t="s">
        <v>3604</v>
      </c>
      <c r="U3040" s="0" t="s">
        <v>3605</v>
      </c>
      <c r="V3040" s="0" t="s">
        <v>3606</v>
      </c>
      <c r="W3040" s="0" t="s">
        <v>3607</v>
      </c>
      <c r="X3040" s="0" t="s">
        <v>3608</v>
      </c>
      <c r="Y3040" s="0" t="s">
        <v>3605</v>
      </c>
      <c r="Z3040" s="0" t="s">
        <v>8773</v>
      </c>
      <c r="AA3040" s="0" t="s">
        <v>8774</v>
      </c>
      <c r="AB3040" s="0" t="s">
        <v>8775</v>
      </c>
      <c r="AC3040" s="0" t="s">
        <v>19</v>
      </c>
      <c r="AD3040" s="0" t="s">
        <v>61</v>
      </c>
      <c r="AE3040" s="0" t="s">
        <v>19</v>
      </c>
      <c r="AF3040" s="0" t="s">
        <v>22</v>
      </c>
      <c r="AG3040" s="0" t="s">
        <v>22</v>
      </c>
      <c r="AH3040" s="0" t="s">
        <v>5708</v>
      </c>
      <c r="AI3040" s="0" t="s">
        <v>4224</v>
      </c>
      <c r="AJ3040" s="0" t="s">
        <v>22</v>
      </c>
      <c r="AK3040" s="0" t="s">
        <v>22</v>
      </c>
    </row>
    <row customHeight="1" ht="11.25">
      <c r="A3041" s="0" t="s">
        <v>22</v>
      </c>
      <c r="B3041" s="0" t="s">
        <v>48</v>
      </c>
      <c r="C3041" s="0" t="s">
        <v>50</v>
      </c>
      <c r="D3041" s="0" t="s">
        <v>22</v>
      </c>
      <c r="E3041" s="0" t="s">
        <v>8772</v>
      </c>
      <c r="F3041" s="0" t="s">
        <v>1328</v>
      </c>
      <c r="G3041" s="0" t="s">
        <v>3550</v>
      </c>
      <c r="H3041" s="0" t="s">
        <v>3550</v>
      </c>
      <c r="I3041" s="0" t="s">
        <v>3551</v>
      </c>
      <c r="J3041" s="0" t="s">
        <v>5085</v>
      </c>
      <c r="K3041" s="0" t="s">
        <v>5086</v>
      </c>
      <c r="L3041" s="0" t="s">
        <v>5704</v>
      </c>
      <c r="M3041" s="0" t="s">
        <v>7550</v>
      </c>
      <c r="N3041" s="0" t="s">
        <v>135</v>
      </c>
      <c r="O3041" s="0" t="s">
        <v>3550</v>
      </c>
      <c r="P3041" s="0" t="s">
        <v>3550</v>
      </c>
      <c r="Q3041" s="0" t="s">
        <v>3551</v>
      </c>
      <c r="R3041" s="0" t="s">
        <v>5097</v>
      </c>
      <c r="S3041" s="0" t="s">
        <v>5098</v>
      </c>
      <c r="T3041" s="0" t="s">
        <v>3604</v>
      </c>
      <c r="U3041" s="0" t="s">
        <v>3605</v>
      </c>
      <c r="V3041" s="0" t="s">
        <v>3606</v>
      </c>
      <c r="W3041" s="0" t="s">
        <v>3607</v>
      </c>
      <c r="X3041" s="0" t="s">
        <v>3608</v>
      </c>
      <c r="Y3041" s="0" t="s">
        <v>3605</v>
      </c>
      <c r="Z3041" s="0" t="s">
        <v>8773</v>
      </c>
      <c r="AA3041" s="0" t="s">
        <v>8774</v>
      </c>
      <c r="AB3041" s="0" t="s">
        <v>8775</v>
      </c>
      <c r="AC3041" s="0" t="s">
        <v>19</v>
      </c>
      <c r="AD3041" s="0" t="s">
        <v>61</v>
      </c>
      <c r="AE3041" s="0" t="s">
        <v>19</v>
      </c>
      <c r="AF3041" s="0" t="s">
        <v>22</v>
      </c>
      <c r="AG3041" s="0" t="s">
        <v>22</v>
      </c>
      <c r="AH3041" s="0" t="s">
        <v>5708</v>
      </c>
      <c r="AI3041" s="0" t="s">
        <v>4224</v>
      </c>
      <c r="AJ3041" s="0" t="s">
        <v>22</v>
      </c>
      <c r="AK3041" s="0" t="s">
        <v>22</v>
      </c>
    </row>
    <row customHeight="1" ht="11.25">
      <c r="A3042" s="0" t="s">
        <v>22</v>
      </c>
      <c r="B3042" s="0" t="s">
        <v>48</v>
      </c>
      <c r="C3042" s="0" t="s">
        <v>50</v>
      </c>
      <c r="D3042" s="0" t="s">
        <v>22</v>
      </c>
      <c r="E3042" s="0" t="s">
        <v>8772</v>
      </c>
      <c r="F3042" s="0" t="s">
        <v>1328</v>
      </c>
      <c r="G3042" s="0" t="s">
        <v>3550</v>
      </c>
      <c r="H3042" s="0" t="s">
        <v>3550</v>
      </c>
      <c r="I3042" s="0" t="s">
        <v>3551</v>
      </c>
      <c r="J3042" s="0" t="s">
        <v>5085</v>
      </c>
      <c r="K3042" s="0" t="s">
        <v>5086</v>
      </c>
      <c r="L3042" s="0" t="s">
        <v>5704</v>
      </c>
      <c r="M3042" s="0" t="s">
        <v>7550</v>
      </c>
      <c r="N3042" s="0" t="s">
        <v>127</v>
      </c>
      <c r="O3042" s="0" t="s">
        <v>3550</v>
      </c>
      <c r="P3042" s="0" t="s">
        <v>3550</v>
      </c>
      <c r="Q3042" s="0" t="s">
        <v>3551</v>
      </c>
      <c r="R3042" s="0" t="s">
        <v>4964</v>
      </c>
      <c r="S3042" s="0" t="s">
        <v>4965</v>
      </c>
      <c r="T3042" s="0" t="s">
        <v>3604</v>
      </c>
      <c r="U3042" s="0" t="s">
        <v>3605</v>
      </c>
      <c r="V3042" s="0" t="s">
        <v>3606</v>
      </c>
      <c r="W3042" s="0" t="s">
        <v>3607</v>
      </c>
      <c r="X3042" s="0" t="s">
        <v>3608</v>
      </c>
      <c r="Y3042" s="0" t="s">
        <v>3605</v>
      </c>
      <c r="Z3042" s="0" t="s">
        <v>8773</v>
      </c>
      <c r="AA3042" s="0" t="s">
        <v>8774</v>
      </c>
      <c r="AB3042" s="0" t="s">
        <v>8775</v>
      </c>
      <c r="AC3042" s="0" t="s">
        <v>19</v>
      </c>
      <c r="AD3042" s="0" t="s">
        <v>61</v>
      </c>
      <c r="AE3042" s="0" t="s">
        <v>19</v>
      </c>
      <c r="AF3042" s="0" t="s">
        <v>22</v>
      </c>
      <c r="AG3042" s="0" t="s">
        <v>22</v>
      </c>
      <c r="AH3042" s="0" t="s">
        <v>5708</v>
      </c>
      <c r="AI3042" s="0" t="s">
        <v>4224</v>
      </c>
      <c r="AJ3042" s="0" t="s">
        <v>22</v>
      </c>
      <c r="AK3042" s="0" t="s">
        <v>22</v>
      </c>
    </row>
    <row customHeight="1" ht="11.25">
      <c r="A3043" s="0" t="s">
        <v>22</v>
      </c>
      <c r="B3043" s="0" t="s">
        <v>48</v>
      </c>
      <c r="C3043" s="0" t="s">
        <v>50</v>
      </c>
      <c r="D3043" s="0" t="s">
        <v>22</v>
      </c>
      <c r="E3043" s="0" t="s">
        <v>8772</v>
      </c>
      <c r="F3043" s="0" t="s">
        <v>1328</v>
      </c>
      <c r="G3043" s="0" t="s">
        <v>3550</v>
      </c>
      <c r="H3043" s="0" t="s">
        <v>3550</v>
      </c>
      <c r="I3043" s="0" t="s">
        <v>3551</v>
      </c>
      <c r="J3043" s="0" t="s">
        <v>5085</v>
      </c>
      <c r="K3043" s="0" t="s">
        <v>5086</v>
      </c>
      <c r="L3043" s="0" t="s">
        <v>5704</v>
      </c>
      <c r="M3043" s="0" t="s">
        <v>7550</v>
      </c>
      <c r="N3043" s="0" t="s">
        <v>131</v>
      </c>
      <c r="O3043" s="0" t="s">
        <v>3550</v>
      </c>
      <c r="P3043" s="0" t="s">
        <v>3550</v>
      </c>
      <c r="Q3043" s="0" t="s">
        <v>3551</v>
      </c>
      <c r="R3043" s="0" t="s">
        <v>4961</v>
      </c>
      <c r="S3043" s="0" t="s">
        <v>4962</v>
      </c>
      <c r="T3043" s="0" t="s">
        <v>3604</v>
      </c>
      <c r="U3043" s="0" t="s">
        <v>3605</v>
      </c>
      <c r="V3043" s="0" t="s">
        <v>3606</v>
      </c>
      <c r="W3043" s="0" t="s">
        <v>3607</v>
      </c>
      <c r="X3043" s="0" t="s">
        <v>3608</v>
      </c>
      <c r="Y3043" s="0" t="s">
        <v>3605</v>
      </c>
      <c r="Z3043" s="0" t="s">
        <v>8773</v>
      </c>
      <c r="AA3043" s="0" t="s">
        <v>8774</v>
      </c>
      <c r="AB3043" s="0" t="s">
        <v>8775</v>
      </c>
      <c r="AC3043" s="0" t="s">
        <v>19</v>
      </c>
      <c r="AD3043" s="0" t="s">
        <v>61</v>
      </c>
      <c r="AE3043" s="0" t="s">
        <v>19</v>
      </c>
      <c r="AF3043" s="0" t="s">
        <v>22</v>
      </c>
      <c r="AG3043" s="0" t="s">
        <v>22</v>
      </c>
      <c r="AH3043" s="0" t="s">
        <v>5708</v>
      </c>
      <c r="AI3043" s="0" t="s">
        <v>4224</v>
      </c>
      <c r="AJ3043" s="0" t="s">
        <v>22</v>
      </c>
      <c r="AK3043" s="0" t="s">
        <v>22</v>
      </c>
    </row>
    <row customHeight="1" ht="11.25">
      <c r="A3044" s="0" t="s">
        <v>22</v>
      </c>
      <c r="B3044" s="0" t="s">
        <v>48</v>
      </c>
      <c r="C3044" s="0" t="s">
        <v>50</v>
      </c>
      <c r="D3044" s="0" t="s">
        <v>22</v>
      </c>
      <c r="E3044" s="0" t="s">
        <v>8772</v>
      </c>
      <c r="F3044" s="0" t="s">
        <v>1328</v>
      </c>
      <c r="G3044" s="0" t="s">
        <v>3550</v>
      </c>
      <c r="H3044" s="0" t="s">
        <v>3550</v>
      </c>
      <c r="I3044" s="0" t="s">
        <v>3551</v>
      </c>
      <c r="J3044" s="0" t="s">
        <v>5085</v>
      </c>
      <c r="K3044" s="0" t="s">
        <v>5086</v>
      </c>
      <c r="L3044" s="0" t="s">
        <v>5704</v>
      </c>
      <c r="M3044" s="0" t="s">
        <v>7550</v>
      </c>
      <c r="N3044" s="0" t="s">
        <v>91</v>
      </c>
      <c r="O3044" s="0" t="s">
        <v>3550</v>
      </c>
      <c r="P3044" s="0" t="s">
        <v>3550</v>
      </c>
      <c r="Q3044" s="0" t="s">
        <v>3551</v>
      </c>
      <c r="R3044" s="0" t="s">
        <v>5065</v>
      </c>
      <c r="S3044" s="0" t="s">
        <v>5066</v>
      </c>
      <c r="T3044" s="0" t="s">
        <v>3604</v>
      </c>
      <c r="U3044" s="0" t="s">
        <v>3605</v>
      </c>
      <c r="V3044" s="0" t="s">
        <v>3606</v>
      </c>
      <c r="W3044" s="0" t="s">
        <v>3607</v>
      </c>
      <c r="X3044" s="0" t="s">
        <v>3608</v>
      </c>
      <c r="Y3044" s="0" t="s">
        <v>3605</v>
      </c>
      <c r="Z3044" s="0" t="s">
        <v>8773</v>
      </c>
      <c r="AA3044" s="0" t="s">
        <v>8774</v>
      </c>
      <c r="AB3044" s="0" t="s">
        <v>8775</v>
      </c>
      <c r="AC3044" s="0" t="s">
        <v>19</v>
      </c>
      <c r="AD3044" s="0" t="s">
        <v>61</v>
      </c>
      <c r="AE3044" s="0" t="s">
        <v>19</v>
      </c>
      <c r="AF3044" s="0" t="s">
        <v>22</v>
      </c>
      <c r="AG3044" s="0" t="s">
        <v>22</v>
      </c>
      <c r="AH3044" s="0" t="s">
        <v>5708</v>
      </c>
      <c r="AI3044" s="0" t="s">
        <v>4224</v>
      </c>
      <c r="AJ3044" s="0" t="s">
        <v>22</v>
      </c>
      <c r="AK3044" s="0" t="s">
        <v>22</v>
      </c>
    </row>
    <row customHeight="1" ht="11.25">
      <c r="A3045" s="0" t="s">
        <v>22</v>
      </c>
      <c r="B3045" s="0" t="s">
        <v>48</v>
      </c>
      <c r="C3045" s="0" t="s">
        <v>50</v>
      </c>
      <c r="D3045" s="0" t="s">
        <v>22</v>
      </c>
      <c r="E3045" s="0" t="s">
        <v>8772</v>
      </c>
      <c r="F3045" s="0" t="s">
        <v>1328</v>
      </c>
      <c r="G3045" s="0" t="s">
        <v>3550</v>
      </c>
      <c r="H3045" s="0" t="s">
        <v>3550</v>
      </c>
      <c r="I3045" s="0" t="s">
        <v>3551</v>
      </c>
      <c r="J3045" s="0" t="s">
        <v>5085</v>
      </c>
      <c r="K3045" s="0" t="s">
        <v>5086</v>
      </c>
      <c r="L3045" s="0" t="s">
        <v>5704</v>
      </c>
      <c r="M3045" s="0" t="s">
        <v>7550</v>
      </c>
      <c r="N3045" s="0" t="s">
        <v>89</v>
      </c>
      <c r="O3045" s="0" t="s">
        <v>3550</v>
      </c>
      <c r="P3045" s="0" t="s">
        <v>3550</v>
      </c>
      <c r="Q3045" s="0" t="s">
        <v>3551</v>
      </c>
      <c r="R3045" s="0" t="s">
        <v>5105</v>
      </c>
      <c r="S3045" s="0" t="s">
        <v>5106</v>
      </c>
      <c r="T3045" s="0" t="s">
        <v>3604</v>
      </c>
      <c r="U3045" s="0" t="s">
        <v>3605</v>
      </c>
      <c r="V3045" s="0" t="s">
        <v>3606</v>
      </c>
      <c r="W3045" s="0" t="s">
        <v>3607</v>
      </c>
      <c r="X3045" s="0" t="s">
        <v>3608</v>
      </c>
      <c r="Y3045" s="0" t="s">
        <v>3605</v>
      </c>
      <c r="Z3045" s="0" t="s">
        <v>8773</v>
      </c>
      <c r="AA3045" s="0" t="s">
        <v>8774</v>
      </c>
      <c r="AB3045" s="0" t="s">
        <v>8775</v>
      </c>
      <c r="AC3045" s="0" t="s">
        <v>19</v>
      </c>
      <c r="AD3045" s="0" t="s">
        <v>61</v>
      </c>
      <c r="AE3045" s="0" t="s">
        <v>19</v>
      </c>
      <c r="AF3045" s="0" t="s">
        <v>22</v>
      </c>
      <c r="AG3045" s="0" t="s">
        <v>22</v>
      </c>
      <c r="AH3045" s="0" t="s">
        <v>5708</v>
      </c>
      <c r="AI3045" s="0" t="s">
        <v>4224</v>
      </c>
      <c r="AJ3045" s="0" t="s">
        <v>22</v>
      </c>
      <c r="AK3045" s="0" t="s">
        <v>22</v>
      </c>
    </row>
    <row customHeight="1" ht="11.25">
      <c r="A3046" s="0" t="s">
        <v>22</v>
      </c>
      <c r="B3046" s="0" t="s">
        <v>48</v>
      </c>
      <c r="C3046" s="0" t="s">
        <v>50</v>
      </c>
      <c r="D3046" s="0" t="s">
        <v>22</v>
      </c>
      <c r="E3046" s="0" t="s">
        <v>8772</v>
      </c>
      <c r="F3046" s="0" t="s">
        <v>1328</v>
      </c>
      <c r="G3046" s="0" t="s">
        <v>3550</v>
      </c>
      <c r="H3046" s="0" t="s">
        <v>3550</v>
      </c>
      <c r="I3046" s="0" t="s">
        <v>3551</v>
      </c>
      <c r="J3046" s="0" t="s">
        <v>5085</v>
      </c>
      <c r="K3046" s="0" t="s">
        <v>5086</v>
      </c>
      <c r="L3046" s="0" t="s">
        <v>5704</v>
      </c>
      <c r="M3046" s="0" t="s">
        <v>7550</v>
      </c>
      <c r="N3046" s="0" t="s">
        <v>90</v>
      </c>
      <c r="O3046" s="0" t="s">
        <v>3550</v>
      </c>
      <c r="P3046" s="0" t="s">
        <v>3550</v>
      </c>
      <c r="Q3046" s="0" t="s">
        <v>3551</v>
      </c>
      <c r="R3046" s="0" t="s">
        <v>5109</v>
      </c>
      <c r="S3046" s="0" t="s">
        <v>5110</v>
      </c>
      <c r="T3046" s="0" t="s">
        <v>3604</v>
      </c>
      <c r="U3046" s="0" t="s">
        <v>3605</v>
      </c>
      <c r="V3046" s="0" t="s">
        <v>3606</v>
      </c>
      <c r="W3046" s="0" t="s">
        <v>3607</v>
      </c>
      <c r="X3046" s="0" t="s">
        <v>3608</v>
      </c>
      <c r="Y3046" s="0" t="s">
        <v>3605</v>
      </c>
      <c r="Z3046" s="0" t="s">
        <v>8773</v>
      </c>
      <c r="AA3046" s="0" t="s">
        <v>8774</v>
      </c>
      <c r="AB3046" s="0" t="s">
        <v>8775</v>
      </c>
      <c r="AC3046" s="0" t="s">
        <v>19</v>
      </c>
      <c r="AD3046" s="0" t="s">
        <v>61</v>
      </c>
      <c r="AE3046" s="0" t="s">
        <v>19</v>
      </c>
      <c r="AF3046" s="0" t="s">
        <v>22</v>
      </c>
      <c r="AG3046" s="0" t="s">
        <v>22</v>
      </c>
      <c r="AH3046" s="0" t="s">
        <v>5708</v>
      </c>
      <c r="AI3046" s="0" t="s">
        <v>4224</v>
      </c>
      <c r="AJ3046" s="0" t="s">
        <v>22</v>
      </c>
      <c r="AK3046" s="0" t="s">
        <v>22</v>
      </c>
    </row>
    <row customHeight="1" ht="11.25">
      <c r="A3047" s="0" t="s">
        <v>22</v>
      </c>
      <c r="B3047" s="0" t="s">
        <v>48</v>
      </c>
      <c r="C3047" s="0" t="s">
        <v>50</v>
      </c>
      <c r="D3047" s="0" t="s">
        <v>22</v>
      </c>
      <c r="E3047" s="0" t="s">
        <v>8772</v>
      </c>
      <c r="F3047" s="0" t="s">
        <v>1328</v>
      </c>
      <c r="G3047" s="0" t="s">
        <v>3550</v>
      </c>
      <c r="H3047" s="0" t="s">
        <v>3550</v>
      </c>
      <c r="I3047" s="0" t="s">
        <v>3551</v>
      </c>
      <c r="J3047" s="0" t="s">
        <v>5085</v>
      </c>
      <c r="K3047" s="0" t="s">
        <v>5086</v>
      </c>
      <c r="L3047" s="0" t="s">
        <v>5704</v>
      </c>
      <c r="M3047" s="0" t="s">
        <v>7550</v>
      </c>
      <c r="N3047" s="0" t="s">
        <v>157</v>
      </c>
      <c r="O3047" s="0" t="s">
        <v>3550</v>
      </c>
      <c r="P3047" s="0" t="s">
        <v>3550</v>
      </c>
      <c r="Q3047" s="0" t="s">
        <v>3551</v>
      </c>
      <c r="R3047" s="0" t="s">
        <v>5081</v>
      </c>
      <c r="S3047" s="0" t="s">
        <v>5082</v>
      </c>
      <c r="T3047" s="0" t="s">
        <v>3604</v>
      </c>
      <c r="U3047" s="0" t="s">
        <v>3605</v>
      </c>
      <c r="V3047" s="0" t="s">
        <v>3606</v>
      </c>
      <c r="W3047" s="0" t="s">
        <v>3607</v>
      </c>
      <c r="X3047" s="0" t="s">
        <v>3608</v>
      </c>
      <c r="Y3047" s="0" t="s">
        <v>3605</v>
      </c>
      <c r="Z3047" s="0" t="s">
        <v>8773</v>
      </c>
      <c r="AA3047" s="0" t="s">
        <v>8774</v>
      </c>
      <c r="AB3047" s="0" t="s">
        <v>8775</v>
      </c>
      <c r="AC3047" s="0" t="s">
        <v>19</v>
      </c>
      <c r="AD3047" s="0" t="s">
        <v>61</v>
      </c>
      <c r="AE3047" s="0" t="s">
        <v>19</v>
      </c>
      <c r="AF3047" s="0" t="s">
        <v>22</v>
      </c>
      <c r="AG3047" s="0" t="s">
        <v>22</v>
      </c>
      <c r="AH3047" s="0" t="s">
        <v>5708</v>
      </c>
      <c r="AI3047" s="0" t="s">
        <v>4224</v>
      </c>
      <c r="AJ3047" s="0" t="s">
        <v>22</v>
      </c>
      <c r="AK3047" s="0" t="s">
        <v>22</v>
      </c>
    </row>
    <row customHeight="1" ht="11.25">
      <c r="A3048" s="0" t="s">
        <v>22</v>
      </c>
      <c r="B3048" s="0" t="s">
        <v>48</v>
      </c>
      <c r="C3048" s="0" t="s">
        <v>50</v>
      </c>
      <c r="D3048" s="0" t="s">
        <v>22</v>
      </c>
      <c r="E3048" s="0" t="s">
        <v>8772</v>
      </c>
      <c r="F3048" s="0" t="s">
        <v>1328</v>
      </c>
      <c r="G3048" s="0" t="s">
        <v>3550</v>
      </c>
      <c r="H3048" s="0" t="s">
        <v>3550</v>
      </c>
      <c r="I3048" s="0" t="s">
        <v>3551</v>
      </c>
      <c r="J3048" s="0" t="s">
        <v>5085</v>
      </c>
      <c r="K3048" s="0" t="s">
        <v>5086</v>
      </c>
      <c r="L3048" s="0" t="s">
        <v>5704</v>
      </c>
      <c r="M3048" s="0" t="s">
        <v>7550</v>
      </c>
      <c r="N3048" s="0" t="s">
        <v>92</v>
      </c>
      <c r="O3048" s="0" t="s">
        <v>3550</v>
      </c>
      <c r="P3048" s="0" t="s">
        <v>3550</v>
      </c>
      <c r="Q3048" s="0" t="s">
        <v>3551</v>
      </c>
      <c r="R3048" s="0" t="s">
        <v>5067</v>
      </c>
      <c r="S3048" s="0" t="s">
        <v>5068</v>
      </c>
      <c r="T3048" s="0" t="s">
        <v>3604</v>
      </c>
      <c r="U3048" s="0" t="s">
        <v>3605</v>
      </c>
      <c r="V3048" s="0" t="s">
        <v>3606</v>
      </c>
      <c r="W3048" s="0" t="s">
        <v>3607</v>
      </c>
      <c r="X3048" s="0" t="s">
        <v>3608</v>
      </c>
      <c r="Y3048" s="0" t="s">
        <v>3605</v>
      </c>
      <c r="Z3048" s="0" t="s">
        <v>8773</v>
      </c>
      <c r="AA3048" s="0" t="s">
        <v>8774</v>
      </c>
      <c r="AB3048" s="0" t="s">
        <v>8775</v>
      </c>
      <c r="AC3048" s="0" t="s">
        <v>19</v>
      </c>
      <c r="AD3048" s="0" t="s">
        <v>61</v>
      </c>
      <c r="AE3048" s="0" t="s">
        <v>19</v>
      </c>
      <c r="AF3048" s="0" t="s">
        <v>22</v>
      </c>
      <c r="AG3048" s="0" t="s">
        <v>22</v>
      </c>
      <c r="AH3048" s="0" t="s">
        <v>5708</v>
      </c>
      <c r="AI3048" s="0" t="s">
        <v>4224</v>
      </c>
      <c r="AJ3048" s="0" t="s">
        <v>22</v>
      </c>
      <c r="AK3048" s="0" t="s">
        <v>22</v>
      </c>
    </row>
    <row customHeight="1" ht="11.25">
      <c r="A3049" s="0" t="s">
        <v>22</v>
      </c>
      <c r="B3049" s="0" t="s">
        <v>48</v>
      </c>
      <c r="C3049" s="0" t="s">
        <v>50</v>
      </c>
      <c r="D3049" s="0" t="s">
        <v>22</v>
      </c>
      <c r="E3049" s="0" t="s">
        <v>8772</v>
      </c>
      <c r="F3049" s="0" t="s">
        <v>1328</v>
      </c>
      <c r="G3049" s="0" t="s">
        <v>3550</v>
      </c>
      <c r="H3049" s="0" t="s">
        <v>3550</v>
      </c>
      <c r="I3049" s="0" t="s">
        <v>3551</v>
      </c>
      <c r="J3049" s="0" t="s">
        <v>5085</v>
      </c>
      <c r="K3049" s="0" t="s">
        <v>5086</v>
      </c>
      <c r="L3049" s="0" t="s">
        <v>5704</v>
      </c>
      <c r="M3049" s="0" t="s">
        <v>7550</v>
      </c>
      <c r="N3049" s="0" t="s">
        <v>101</v>
      </c>
      <c r="O3049" s="0" t="s">
        <v>3550</v>
      </c>
      <c r="P3049" s="0" t="s">
        <v>3550</v>
      </c>
      <c r="Q3049" s="0" t="s">
        <v>3551</v>
      </c>
      <c r="R3049" s="0" t="s">
        <v>5085</v>
      </c>
      <c r="S3049" s="0" t="s">
        <v>5086</v>
      </c>
      <c r="T3049" s="0" t="s">
        <v>3604</v>
      </c>
      <c r="U3049" s="0" t="s">
        <v>3605</v>
      </c>
      <c r="V3049" s="0" t="s">
        <v>3606</v>
      </c>
      <c r="W3049" s="0" t="s">
        <v>3607</v>
      </c>
      <c r="X3049" s="0" t="s">
        <v>3608</v>
      </c>
      <c r="Y3049" s="0" t="s">
        <v>3605</v>
      </c>
      <c r="Z3049" s="0" t="s">
        <v>8773</v>
      </c>
      <c r="AA3049" s="0" t="s">
        <v>8774</v>
      </c>
      <c r="AB3049" s="0" t="s">
        <v>8775</v>
      </c>
      <c r="AC3049" s="0" t="s">
        <v>19</v>
      </c>
      <c r="AD3049" s="0" t="s">
        <v>61</v>
      </c>
      <c r="AE3049" s="0" t="s">
        <v>19</v>
      </c>
      <c r="AF3049" s="0" t="s">
        <v>22</v>
      </c>
      <c r="AG3049" s="0" t="s">
        <v>22</v>
      </c>
      <c r="AH3049" s="0" t="s">
        <v>5708</v>
      </c>
      <c r="AI3049" s="0" t="s">
        <v>4224</v>
      </c>
      <c r="AJ3049" s="0" t="s">
        <v>22</v>
      </c>
      <c r="AK3049" s="0" t="s">
        <v>22</v>
      </c>
    </row>
    <row customHeight="1" ht="11.25">
      <c r="A3050" s="0" t="s">
        <v>22</v>
      </c>
      <c r="B3050" s="0" t="s">
        <v>48</v>
      </c>
      <c r="C3050" s="0" t="s">
        <v>50</v>
      </c>
      <c r="D3050" s="0" t="s">
        <v>22</v>
      </c>
      <c r="E3050" s="0" t="s">
        <v>8772</v>
      </c>
      <c r="F3050" s="0" t="s">
        <v>1328</v>
      </c>
      <c r="G3050" s="0" t="s">
        <v>3550</v>
      </c>
      <c r="H3050" s="0" t="s">
        <v>3550</v>
      </c>
      <c r="I3050" s="0" t="s">
        <v>3551</v>
      </c>
      <c r="J3050" s="0" t="s">
        <v>5085</v>
      </c>
      <c r="K3050" s="0" t="s">
        <v>5086</v>
      </c>
      <c r="L3050" s="0" t="s">
        <v>5704</v>
      </c>
      <c r="M3050" s="0" t="s">
        <v>7550</v>
      </c>
      <c r="N3050" s="0" t="s">
        <v>98</v>
      </c>
      <c r="O3050" s="0" t="s">
        <v>3550</v>
      </c>
      <c r="P3050" s="0" t="s">
        <v>3550</v>
      </c>
      <c r="Q3050" s="0" t="s">
        <v>3551</v>
      </c>
      <c r="R3050" s="0" t="s">
        <v>5085</v>
      </c>
      <c r="S3050" s="0" t="s">
        <v>5086</v>
      </c>
      <c r="T3050" s="0" t="s">
        <v>3604</v>
      </c>
      <c r="U3050" s="0" t="s">
        <v>3605</v>
      </c>
      <c r="V3050" s="0" t="s">
        <v>3606</v>
      </c>
      <c r="W3050" s="0" t="s">
        <v>3607</v>
      </c>
      <c r="X3050" s="0" t="s">
        <v>3608</v>
      </c>
      <c r="Y3050" s="0" t="s">
        <v>3605</v>
      </c>
      <c r="Z3050" s="0" t="s">
        <v>8773</v>
      </c>
      <c r="AA3050" s="0" t="s">
        <v>8774</v>
      </c>
      <c r="AB3050" s="0" t="s">
        <v>8775</v>
      </c>
      <c r="AC3050" s="0" t="s">
        <v>19</v>
      </c>
      <c r="AD3050" s="0" t="s">
        <v>61</v>
      </c>
      <c r="AE3050" s="0" t="s">
        <v>19</v>
      </c>
      <c r="AF3050" s="0" t="s">
        <v>22</v>
      </c>
      <c r="AG3050" s="0" t="s">
        <v>22</v>
      </c>
      <c r="AH3050" s="0" t="s">
        <v>5708</v>
      </c>
      <c r="AI3050" s="0" t="s">
        <v>4224</v>
      </c>
      <c r="AJ3050" s="0" t="s">
        <v>22</v>
      </c>
      <c r="AK3050" s="0" t="s">
        <v>22</v>
      </c>
    </row>
    <row customHeight="1" ht="11.25">
      <c r="A3051" s="0" t="s">
        <v>22</v>
      </c>
      <c r="B3051" s="0" t="s">
        <v>48</v>
      </c>
      <c r="C3051" s="0" t="s">
        <v>50</v>
      </c>
      <c r="D3051" s="0" t="s">
        <v>22</v>
      </c>
      <c r="E3051" s="0" t="s">
        <v>8772</v>
      </c>
      <c r="F3051" s="0" t="s">
        <v>1328</v>
      </c>
      <c r="G3051" s="0" t="s">
        <v>3550</v>
      </c>
      <c r="H3051" s="0" t="s">
        <v>3550</v>
      </c>
      <c r="I3051" s="0" t="s">
        <v>3551</v>
      </c>
      <c r="J3051" s="0" t="s">
        <v>5085</v>
      </c>
      <c r="K3051" s="0" t="s">
        <v>5086</v>
      </c>
      <c r="L3051" s="0" t="s">
        <v>5704</v>
      </c>
      <c r="M3051" s="0" t="s">
        <v>7550</v>
      </c>
      <c r="N3051" s="0" t="s">
        <v>150</v>
      </c>
      <c r="O3051" s="0" t="s">
        <v>3550</v>
      </c>
      <c r="P3051" s="0" t="s">
        <v>3550</v>
      </c>
      <c r="Q3051" s="0" t="s">
        <v>3551</v>
      </c>
      <c r="R3051" s="0" t="s">
        <v>5099</v>
      </c>
      <c r="S3051" s="0" t="s">
        <v>5100</v>
      </c>
      <c r="T3051" s="0" t="s">
        <v>3604</v>
      </c>
      <c r="U3051" s="0" t="s">
        <v>3605</v>
      </c>
      <c r="V3051" s="0" t="s">
        <v>3606</v>
      </c>
      <c r="W3051" s="0" t="s">
        <v>3607</v>
      </c>
      <c r="X3051" s="0" t="s">
        <v>3608</v>
      </c>
      <c r="Y3051" s="0" t="s">
        <v>3605</v>
      </c>
      <c r="Z3051" s="0" t="s">
        <v>8773</v>
      </c>
      <c r="AA3051" s="0" t="s">
        <v>8774</v>
      </c>
      <c r="AB3051" s="0" t="s">
        <v>8775</v>
      </c>
      <c r="AC3051" s="0" t="s">
        <v>19</v>
      </c>
      <c r="AD3051" s="0" t="s">
        <v>61</v>
      </c>
      <c r="AE3051" s="0" t="s">
        <v>19</v>
      </c>
      <c r="AF3051" s="0" t="s">
        <v>22</v>
      </c>
      <c r="AG3051" s="0" t="s">
        <v>22</v>
      </c>
      <c r="AH3051" s="0" t="s">
        <v>5708</v>
      </c>
      <c r="AI3051" s="0" t="s">
        <v>4224</v>
      </c>
      <c r="AJ3051" s="0" t="s">
        <v>22</v>
      </c>
      <c r="AK3051" s="0" t="s">
        <v>22</v>
      </c>
    </row>
    <row customHeight="1" ht="11.25">
      <c r="A3052" s="0" t="s">
        <v>22</v>
      </c>
      <c r="B3052" s="0" t="s">
        <v>48</v>
      </c>
      <c r="C3052" s="0" t="s">
        <v>50</v>
      </c>
      <c r="D3052" s="0" t="s">
        <v>22</v>
      </c>
      <c r="E3052" s="0" t="s">
        <v>8772</v>
      </c>
      <c r="F3052" s="0" t="s">
        <v>1328</v>
      </c>
      <c r="G3052" s="0" t="s">
        <v>3550</v>
      </c>
      <c r="H3052" s="0" t="s">
        <v>3550</v>
      </c>
      <c r="I3052" s="0" t="s">
        <v>3551</v>
      </c>
      <c r="J3052" s="0" t="s">
        <v>5085</v>
      </c>
      <c r="K3052" s="0" t="s">
        <v>5086</v>
      </c>
      <c r="L3052" s="0" t="s">
        <v>5704</v>
      </c>
      <c r="M3052" s="0" t="s">
        <v>7550</v>
      </c>
      <c r="N3052" s="0" t="s">
        <v>144</v>
      </c>
      <c r="O3052" s="0" t="s">
        <v>3550</v>
      </c>
      <c r="P3052" s="0" t="s">
        <v>3550</v>
      </c>
      <c r="Q3052" s="0" t="s">
        <v>3551</v>
      </c>
      <c r="R3052" s="0" t="s">
        <v>5125</v>
      </c>
      <c r="S3052" s="0" t="s">
        <v>5126</v>
      </c>
      <c r="T3052" s="0" t="s">
        <v>3604</v>
      </c>
      <c r="U3052" s="0" t="s">
        <v>3605</v>
      </c>
      <c r="V3052" s="0" t="s">
        <v>3606</v>
      </c>
      <c r="W3052" s="0" t="s">
        <v>3607</v>
      </c>
      <c r="X3052" s="0" t="s">
        <v>3608</v>
      </c>
      <c r="Y3052" s="0" t="s">
        <v>3605</v>
      </c>
      <c r="Z3052" s="0" t="s">
        <v>8773</v>
      </c>
      <c r="AA3052" s="0" t="s">
        <v>8774</v>
      </c>
      <c r="AB3052" s="0" t="s">
        <v>8775</v>
      </c>
      <c r="AC3052" s="0" t="s">
        <v>19</v>
      </c>
      <c r="AD3052" s="0" t="s">
        <v>61</v>
      </c>
      <c r="AE3052" s="0" t="s">
        <v>19</v>
      </c>
      <c r="AF3052" s="0" t="s">
        <v>22</v>
      </c>
      <c r="AG3052" s="0" t="s">
        <v>22</v>
      </c>
      <c r="AH3052" s="0" t="s">
        <v>5708</v>
      </c>
      <c r="AI3052" s="0" t="s">
        <v>4224</v>
      </c>
      <c r="AJ3052" s="0" t="s">
        <v>22</v>
      </c>
      <c r="AK3052" s="0" t="s">
        <v>22</v>
      </c>
    </row>
    <row customHeight="1" ht="11.25">
      <c r="A3053" s="0" t="s">
        <v>22</v>
      </c>
      <c r="B3053" s="0" t="s">
        <v>48</v>
      </c>
      <c r="C3053" s="0" t="s">
        <v>50</v>
      </c>
      <c r="D3053" s="0" t="s">
        <v>22</v>
      </c>
      <c r="E3053" s="0" t="s">
        <v>8772</v>
      </c>
      <c r="F3053" s="0" t="s">
        <v>1328</v>
      </c>
      <c r="G3053" s="0" t="s">
        <v>3550</v>
      </c>
      <c r="H3053" s="0" t="s">
        <v>3550</v>
      </c>
      <c r="I3053" s="0" t="s">
        <v>3551</v>
      </c>
      <c r="J3053" s="0" t="s">
        <v>5085</v>
      </c>
      <c r="K3053" s="0" t="s">
        <v>5086</v>
      </c>
      <c r="L3053" s="0" t="s">
        <v>5704</v>
      </c>
      <c r="M3053" s="0" t="s">
        <v>7550</v>
      </c>
      <c r="N3053" s="0" t="s">
        <v>121</v>
      </c>
      <c r="O3053" s="0" t="s">
        <v>3550</v>
      </c>
      <c r="P3053" s="0" t="s">
        <v>3550</v>
      </c>
      <c r="Q3053" s="0" t="s">
        <v>3551</v>
      </c>
      <c r="R3053" s="0" t="s">
        <v>4968</v>
      </c>
      <c r="S3053" s="0" t="s">
        <v>4969</v>
      </c>
      <c r="T3053" s="0" t="s">
        <v>3604</v>
      </c>
      <c r="U3053" s="0" t="s">
        <v>3605</v>
      </c>
      <c r="V3053" s="0" t="s">
        <v>3606</v>
      </c>
      <c r="W3053" s="0" t="s">
        <v>3607</v>
      </c>
      <c r="X3053" s="0" t="s">
        <v>3608</v>
      </c>
      <c r="Y3053" s="0" t="s">
        <v>3605</v>
      </c>
      <c r="Z3053" s="0" t="s">
        <v>8773</v>
      </c>
      <c r="AA3053" s="0" t="s">
        <v>8774</v>
      </c>
      <c r="AB3053" s="0" t="s">
        <v>8775</v>
      </c>
      <c r="AC3053" s="0" t="s">
        <v>19</v>
      </c>
      <c r="AD3053" s="0" t="s">
        <v>61</v>
      </c>
      <c r="AE3053" s="0" t="s">
        <v>19</v>
      </c>
      <c r="AF3053" s="0" t="s">
        <v>22</v>
      </c>
      <c r="AG3053" s="0" t="s">
        <v>22</v>
      </c>
      <c r="AH3053" s="0" t="s">
        <v>5708</v>
      </c>
      <c r="AI3053" s="0" t="s">
        <v>4224</v>
      </c>
      <c r="AJ3053" s="0" t="s">
        <v>22</v>
      </c>
      <c r="AK3053" s="0" t="s">
        <v>22</v>
      </c>
    </row>
    <row customHeight="1" ht="11.25">
      <c r="A3054" s="0" t="s">
        <v>22</v>
      </c>
      <c r="B3054" s="0" t="s">
        <v>48</v>
      </c>
      <c r="C3054" s="0" t="s">
        <v>50</v>
      </c>
      <c r="D3054" s="0" t="s">
        <v>22</v>
      </c>
      <c r="E3054" s="0" t="s">
        <v>8772</v>
      </c>
      <c r="F3054" s="0" t="s">
        <v>1328</v>
      </c>
      <c r="G3054" s="0" t="s">
        <v>3550</v>
      </c>
      <c r="H3054" s="0" t="s">
        <v>3550</v>
      </c>
      <c r="I3054" s="0" t="s">
        <v>3551</v>
      </c>
      <c r="J3054" s="0" t="s">
        <v>5085</v>
      </c>
      <c r="K3054" s="0" t="s">
        <v>5086</v>
      </c>
      <c r="L3054" s="0" t="s">
        <v>5704</v>
      </c>
      <c r="M3054" s="0" t="s">
        <v>7550</v>
      </c>
      <c r="N3054" s="0" t="s">
        <v>124</v>
      </c>
      <c r="O3054" s="0" t="s">
        <v>3550</v>
      </c>
      <c r="P3054" s="0" t="s">
        <v>3550</v>
      </c>
      <c r="Q3054" s="0" t="s">
        <v>3551</v>
      </c>
      <c r="R3054" s="0" t="s">
        <v>4974</v>
      </c>
      <c r="S3054" s="0" t="s">
        <v>4975</v>
      </c>
      <c r="T3054" s="0" t="s">
        <v>3604</v>
      </c>
      <c r="U3054" s="0" t="s">
        <v>3605</v>
      </c>
      <c r="V3054" s="0" t="s">
        <v>3606</v>
      </c>
      <c r="W3054" s="0" t="s">
        <v>3607</v>
      </c>
      <c r="X3054" s="0" t="s">
        <v>3608</v>
      </c>
      <c r="Y3054" s="0" t="s">
        <v>3605</v>
      </c>
      <c r="Z3054" s="0" t="s">
        <v>8773</v>
      </c>
      <c r="AA3054" s="0" t="s">
        <v>8774</v>
      </c>
      <c r="AB3054" s="0" t="s">
        <v>8775</v>
      </c>
      <c r="AC3054" s="0" t="s">
        <v>19</v>
      </c>
      <c r="AD3054" s="0" t="s">
        <v>61</v>
      </c>
      <c r="AE3054" s="0" t="s">
        <v>19</v>
      </c>
      <c r="AF3054" s="0" t="s">
        <v>22</v>
      </c>
      <c r="AG3054" s="0" t="s">
        <v>22</v>
      </c>
      <c r="AH3054" s="0" t="s">
        <v>5708</v>
      </c>
      <c r="AI3054" s="0" t="s">
        <v>4224</v>
      </c>
      <c r="AJ3054" s="0" t="s">
        <v>22</v>
      </c>
      <c r="AK3054" s="0" t="s">
        <v>22</v>
      </c>
    </row>
    <row customHeight="1" ht="11.25">
      <c r="A3055" s="0" t="s">
        <v>22</v>
      </c>
      <c r="B3055" s="0" t="s">
        <v>48</v>
      </c>
      <c r="C3055" s="0" t="s">
        <v>50</v>
      </c>
      <c r="D3055" s="0" t="s">
        <v>22</v>
      </c>
      <c r="E3055" s="0" t="s">
        <v>8772</v>
      </c>
      <c r="F3055" s="0" t="s">
        <v>1328</v>
      </c>
      <c r="G3055" s="0" t="s">
        <v>3550</v>
      </c>
      <c r="H3055" s="0" t="s">
        <v>3550</v>
      </c>
      <c r="I3055" s="0" t="s">
        <v>3551</v>
      </c>
      <c r="J3055" s="0" t="s">
        <v>5085</v>
      </c>
      <c r="K3055" s="0" t="s">
        <v>5086</v>
      </c>
      <c r="L3055" s="0" t="s">
        <v>5704</v>
      </c>
      <c r="M3055" s="0" t="s">
        <v>7550</v>
      </c>
      <c r="N3055" s="0" t="s">
        <v>128</v>
      </c>
      <c r="O3055" s="0" t="s">
        <v>3550</v>
      </c>
      <c r="P3055" s="0" t="s">
        <v>3550</v>
      </c>
      <c r="Q3055" s="0" t="s">
        <v>3551</v>
      </c>
      <c r="R3055" s="0" t="s">
        <v>4985</v>
      </c>
      <c r="S3055" s="0" t="s">
        <v>4986</v>
      </c>
      <c r="T3055" s="0" t="s">
        <v>3604</v>
      </c>
      <c r="U3055" s="0" t="s">
        <v>3605</v>
      </c>
      <c r="V3055" s="0" t="s">
        <v>3606</v>
      </c>
      <c r="W3055" s="0" t="s">
        <v>3607</v>
      </c>
      <c r="X3055" s="0" t="s">
        <v>3608</v>
      </c>
      <c r="Y3055" s="0" t="s">
        <v>3605</v>
      </c>
      <c r="Z3055" s="0" t="s">
        <v>8773</v>
      </c>
      <c r="AA3055" s="0" t="s">
        <v>8774</v>
      </c>
      <c r="AB3055" s="0" t="s">
        <v>8775</v>
      </c>
      <c r="AC3055" s="0" t="s">
        <v>19</v>
      </c>
      <c r="AD3055" s="0" t="s">
        <v>61</v>
      </c>
      <c r="AE3055" s="0" t="s">
        <v>19</v>
      </c>
      <c r="AF3055" s="0" t="s">
        <v>22</v>
      </c>
      <c r="AG3055" s="0" t="s">
        <v>22</v>
      </c>
      <c r="AH3055" s="0" t="s">
        <v>5708</v>
      </c>
      <c r="AI3055" s="0" t="s">
        <v>4224</v>
      </c>
      <c r="AJ3055" s="0" t="s">
        <v>22</v>
      </c>
      <c r="AK3055" s="0" t="s">
        <v>22</v>
      </c>
    </row>
    <row customHeight="1" ht="11.25">
      <c r="A3056" s="0" t="s">
        <v>22</v>
      </c>
      <c r="B3056" s="0" t="s">
        <v>48</v>
      </c>
      <c r="C3056" s="0" t="s">
        <v>50</v>
      </c>
      <c r="D3056" s="0" t="s">
        <v>22</v>
      </c>
      <c r="E3056" s="0" t="s">
        <v>8772</v>
      </c>
      <c r="F3056" s="0" t="s">
        <v>1328</v>
      </c>
      <c r="G3056" s="0" t="s">
        <v>162</v>
      </c>
      <c r="H3056" s="0" t="s">
        <v>162</v>
      </c>
      <c r="I3056" s="0" t="s">
        <v>163</v>
      </c>
      <c r="J3056" s="0" t="s">
        <v>5085</v>
      </c>
      <c r="K3056" s="0" t="s">
        <v>5091</v>
      </c>
      <c r="L3056" s="0" t="s">
        <v>5704</v>
      </c>
      <c r="M3056" s="0" t="s">
        <v>7550</v>
      </c>
      <c r="N3056" s="0" t="s">
        <v>101</v>
      </c>
      <c r="O3056" s="0" t="s">
        <v>162</v>
      </c>
      <c r="P3056" s="0" t="s">
        <v>162</v>
      </c>
      <c r="Q3056" s="0" t="s">
        <v>163</v>
      </c>
      <c r="R3056" s="0" t="s">
        <v>5085</v>
      </c>
      <c r="S3056" s="0" t="s">
        <v>5091</v>
      </c>
      <c r="T3056" s="0" t="s">
        <v>3604</v>
      </c>
      <c r="U3056" s="0" t="s">
        <v>3605</v>
      </c>
      <c r="V3056" s="0" t="s">
        <v>3606</v>
      </c>
      <c r="W3056" s="0" t="s">
        <v>3607</v>
      </c>
      <c r="X3056" s="0" t="s">
        <v>3608</v>
      </c>
      <c r="Y3056" s="0" t="s">
        <v>3605</v>
      </c>
      <c r="Z3056" s="0" t="s">
        <v>8773</v>
      </c>
      <c r="AA3056" s="0" t="s">
        <v>8774</v>
      </c>
      <c r="AB3056" s="0" t="s">
        <v>8775</v>
      </c>
      <c r="AC3056" s="0" t="s">
        <v>19</v>
      </c>
      <c r="AD3056" s="0" t="s">
        <v>61</v>
      </c>
      <c r="AE3056" s="0" t="s">
        <v>19</v>
      </c>
      <c r="AF3056" s="0" t="s">
        <v>22</v>
      </c>
      <c r="AG3056" s="0" t="s">
        <v>22</v>
      </c>
      <c r="AH3056" s="0" t="s">
        <v>5708</v>
      </c>
      <c r="AI3056" s="0" t="s">
        <v>4224</v>
      </c>
      <c r="AJ3056" s="0" t="s">
        <v>22</v>
      </c>
      <c r="AK3056" s="0" t="s">
        <v>22</v>
      </c>
    </row>
    <row customHeight="1" ht="11.25">
      <c r="A3057" s="0" t="s">
        <v>22</v>
      </c>
      <c r="B3057" s="0" t="s">
        <v>48</v>
      </c>
      <c r="C3057" s="0" t="s">
        <v>50</v>
      </c>
      <c r="D3057" s="0" t="s">
        <v>22</v>
      </c>
      <c r="E3057" s="0" t="s">
        <v>8772</v>
      </c>
      <c r="F3057" s="0" t="s">
        <v>1328</v>
      </c>
      <c r="G3057" s="0" t="s">
        <v>162</v>
      </c>
      <c r="H3057" s="0" t="s">
        <v>162</v>
      </c>
      <c r="I3057" s="0" t="s">
        <v>163</v>
      </c>
      <c r="J3057" s="0" t="s">
        <v>5085</v>
      </c>
      <c r="K3057" s="0" t="s">
        <v>5091</v>
      </c>
      <c r="L3057" s="0" t="s">
        <v>5704</v>
      </c>
      <c r="M3057" s="0" t="s">
        <v>7550</v>
      </c>
      <c r="N3057" s="0" t="s">
        <v>98</v>
      </c>
      <c r="O3057" s="0" t="s">
        <v>162</v>
      </c>
      <c r="P3057" s="0" t="s">
        <v>162</v>
      </c>
      <c r="Q3057" s="0" t="s">
        <v>163</v>
      </c>
      <c r="R3057" s="0" t="s">
        <v>5085</v>
      </c>
      <c r="S3057" s="0" t="s">
        <v>5091</v>
      </c>
      <c r="T3057" s="0" t="s">
        <v>3604</v>
      </c>
      <c r="U3057" s="0" t="s">
        <v>3605</v>
      </c>
      <c r="V3057" s="0" t="s">
        <v>3606</v>
      </c>
      <c r="W3057" s="0" t="s">
        <v>3607</v>
      </c>
      <c r="X3057" s="0" t="s">
        <v>3608</v>
      </c>
      <c r="Y3057" s="0" t="s">
        <v>3605</v>
      </c>
      <c r="Z3057" s="0" t="s">
        <v>8773</v>
      </c>
      <c r="AA3057" s="0" t="s">
        <v>8774</v>
      </c>
      <c r="AB3057" s="0" t="s">
        <v>8775</v>
      </c>
      <c r="AC3057" s="0" t="s">
        <v>19</v>
      </c>
      <c r="AD3057" s="0" t="s">
        <v>61</v>
      </c>
      <c r="AE3057" s="0" t="s">
        <v>19</v>
      </c>
      <c r="AF3057" s="0" t="s">
        <v>22</v>
      </c>
      <c r="AG3057" s="0" t="s">
        <v>22</v>
      </c>
      <c r="AH3057" s="0" t="s">
        <v>5708</v>
      </c>
      <c r="AI3057" s="0" t="s">
        <v>4224</v>
      </c>
      <c r="AJ3057" s="0" t="s">
        <v>22</v>
      </c>
      <c r="AK3057" s="0" t="s">
        <v>22</v>
      </c>
    </row>
    <row customHeight="1" ht="11.25">
      <c r="A3058" s="0" t="s">
        <v>22</v>
      </c>
      <c r="B3058" s="0" t="s">
        <v>48</v>
      </c>
      <c r="C3058" s="0" t="s">
        <v>50</v>
      </c>
      <c r="D3058" s="0" t="s">
        <v>22</v>
      </c>
      <c r="E3058" s="0" t="s">
        <v>8776</v>
      </c>
      <c r="F3058" s="0" t="s">
        <v>1306</v>
      </c>
      <c r="G3058" s="0" t="s">
        <v>99</v>
      </c>
      <c r="H3058" s="0" t="s">
        <v>99</v>
      </c>
      <c r="I3058" s="0" t="s">
        <v>100</v>
      </c>
      <c r="J3058" s="0" t="s">
        <v>8625</v>
      </c>
      <c r="K3058" s="0" t="s">
        <v>8626</v>
      </c>
      <c r="L3058" s="0" t="s">
        <v>8777</v>
      </c>
      <c r="M3058" s="0" t="s">
        <v>3789</v>
      </c>
      <c r="N3058" s="0" t="s">
        <v>98</v>
      </c>
      <c r="O3058" s="0" t="s">
        <v>99</v>
      </c>
      <c r="P3058" s="0" t="s">
        <v>99</v>
      </c>
      <c r="Q3058" s="0" t="s">
        <v>100</v>
      </c>
      <c r="R3058" s="0" t="s">
        <v>8625</v>
      </c>
      <c r="S3058" s="0" t="s">
        <v>8626</v>
      </c>
      <c r="T3058" s="0" t="s">
        <v>3604</v>
      </c>
      <c r="U3058" s="0" t="s">
        <v>3605</v>
      </c>
      <c r="V3058" s="0" t="s">
        <v>3606</v>
      </c>
      <c r="W3058" s="0" t="s">
        <v>3607</v>
      </c>
      <c r="X3058" s="0" t="s">
        <v>3608</v>
      </c>
      <c r="Y3058" s="0" t="s">
        <v>3605</v>
      </c>
      <c r="Z3058" s="0" t="s">
        <v>8778</v>
      </c>
      <c r="AA3058" s="0" t="s">
        <v>8048</v>
      </c>
      <c r="AB3058" s="0" t="s">
        <v>8779</v>
      </c>
      <c r="AC3058" s="0" t="s">
        <v>61</v>
      </c>
      <c r="AD3058" s="0" t="s">
        <v>19</v>
      </c>
      <c r="AE3058" s="0" t="s">
        <v>61</v>
      </c>
      <c r="AF3058" s="0" t="s">
        <v>1498</v>
      </c>
      <c r="AG3058" s="0" t="s">
        <v>132</v>
      </c>
      <c r="AH3058" s="0" t="s">
        <v>22</v>
      </c>
      <c r="AI3058" s="0" t="s">
        <v>22</v>
      </c>
      <c r="AJ3058" s="0" t="s">
        <v>132</v>
      </c>
      <c r="AK3058" s="0" t="s">
        <v>132</v>
      </c>
    </row>
    <row customHeight="1" ht="11.25">
      <c r="A3059" s="0" t="s">
        <v>22</v>
      </c>
      <c r="B3059" s="0" t="s">
        <v>48</v>
      </c>
      <c r="C3059" s="0" t="s">
        <v>50</v>
      </c>
      <c r="D3059" s="0" t="s">
        <v>22</v>
      </c>
      <c r="E3059" s="0" t="s">
        <v>8776</v>
      </c>
      <c r="F3059" s="0" t="s">
        <v>1306</v>
      </c>
      <c r="G3059" s="0" t="s">
        <v>99</v>
      </c>
      <c r="H3059" s="0" t="s">
        <v>99</v>
      </c>
      <c r="I3059" s="0" t="s">
        <v>100</v>
      </c>
      <c r="J3059" s="0" t="s">
        <v>8625</v>
      </c>
      <c r="K3059" s="0" t="s">
        <v>8626</v>
      </c>
      <c r="L3059" s="0" t="s">
        <v>8777</v>
      </c>
      <c r="M3059" s="0" t="s">
        <v>3789</v>
      </c>
      <c r="N3059" s="0" t="s">
        <v>98</v>
      </c>
      <c r="O3059" s="0" t="s">
        <v>99</v>
      </c>
      <c r="P3059" s="0" t="s">
        <v>99</v>
      </c>
      <c r="Q3059" s="0" t="s">
        <v>100</v>
      </c>
      <c r="R3059" s="0" t="s">
        <v>8625</v>
      </c>
      <c r="S3059" s="0" t="s">
        <v>8626</v>
      </c>
      <c r="T3059" s="0" t="s">
        <v>3604</v>
      </c>
      <c r="U3059" s="0" t="s">
        <v>3605</v>
      </c>
      <c r="V3059" s="0" t="s">
        <v>3606</v>
      </c>
      <c r="W3059" s="0" t="s">
        <v>3607</v>
      </c>
      <c r="X3059" s="0" t="s">
        <v>3608</v>
      </c>
      <c r="Y3059" s="0" t="s">
        <v>3605</v>
      </c>
      <c r="Z3059" s="0" t="s">
        <v>8778</v>
      </c>
      <c r="AA3059" s="0" t="s">
        <v>8048</v>
      </c>
      <c r="AB3059" s="0" t="s">
        <v>8779</v>
      </c>
      <c r="AC3059" s="0" t="s">
        <v>61</v>
      </c>
      <c r="AD3059" s="0" t="s">
        <v>19</v>
      </c>
      <c r="AE3059" s="0" t="s">
        <v>61</v>
      </c>
      <c r="AF3059" s="0" t="s">
        <v>1498</v>
      </c>
      <c r="AG3059" s="0" t="s">
        <v>132</v>
      </c>
      <c r="AH3059" s="0" t="s">
        <v>22</v>
      </c>
      <c r="AI3059" s="0" t="s">
        <v>22</v>
      </c>
      <c r="AJ3059" s="0" t="s">
        <v>132</v>
      </c>
      <c r="AK3059" s="0" t="s">
        <v>132</v>
      </c>
    </row>
    <row customHeight="1" ht="11.25">
      <c r="A3060" s="0" t="s">
        <v>22</v>
      </c>
      <c r="B3060" s="0" t="s">
        <v>48</v>
      </c>
      <c r="C3060" s="0" t="s">
        <v>50</v>
      </c>
      <c r="D3060" s="0" t="s">
        <v>22</v>
      </c>
      <c r="E3060" s="0" t="s">
        <v>8780</v>
      </c>
      <c r="F3060" s="0" t="s">
        <v>1306</v>
      </c>
      <c r="G3060" s="0" t="s">
        <v>99</v>
      </c>
      <c r="H3060" s="0" t="s">
        <v>99</v>
      </c>
      <c r="I3060" s="0" t="s">
        <v>100</v>
      </c>
      <c r="J3060" s="0" t="s">
        <v>8625</v>
      </c>
      <c r="K3060" s="0" t="s">
        <v>8626</v>
      </c>
      <c r="L3060" s="0" t="s">
        <v>8781</v>
      </c>
      <c r="M3060" s="0" t="s">
        <v>1261</v>
      </c>
      <c r="N3060" s="0" t="s">
        <v>98</v>
      </c>
      <c r="O3060" s="0" t="s">
        <v>99</v>
      </c>
      <c r="P3060" s="0" t="s">
        <v>99</v>
      </c>
      <c r="Q3060" s="0" t="s">
        <v>100</v>
      </c>
      <c r="R3060" s="0" t="s">
        <v>8625</v>
      </c>
      <c r="S3060" s="0" t="s">
        <v>8626</v>
      </c>
      <c r="T3060" s="0" t="s">
        <v>3604</v>
      </c>
      <c r="U3060" s="0" t="s">
        <v>3605</v>
      </c>
      <c r="V3060" s="0" t="s">
        <v>3606</v>
      </c>
      <c r="W3060" s="0" t="s">
        <v>3607</v>
      </c>
      <c r="X3060" s="0" t="s">
        <v>3608</v>
      </c>
      <c r="Y3060" s="0" t="s">
        <v>3605</v>
      </c>
      <c r="Z3060" s="0" t="s">
        <v>1261</v>
      </c>
      <c r="AA3060" s="0" t="s">
        <v>8048</v>
      </c>
      <c r="AB3060" s="0" t="s">
        <v>8782</v>
      </c>
      <c r="AC3060" s="0" t="s">
        <v>61</v>
      </c>
      <c r="AD3060" s="0" t="s">
        <v>19</v>
      </c>
      <c r="AE3060" s="0" t="s">
        <v>61</v>
      </c>
      <c r="AF3060" s="0" t="s">
        <v>7257</v>
      </c>
      <c r="AG3060" s="0" t="s">
        <v>3712</v>
      </c>
      <c r="AH3060" s="0" t="s">
        <v>22</v>
      </c>
      <c r="AI3060" s="0" t="s">
        <v>22</v>
      </c>
      <c r="AJ3060" s="0" t="s">
        <v>3712</v>
      </c>
      <c r="AK3060" s="0" t="s">
        <v>3712</v>
      </c>
    </row>
    <row customHeight="1" ht="11.25">
      <c r="A3061" s="0" t="s">
        <v>22</v>
      </c>
      <c r="B3061" s="0" t="s">
        <v>48</v>
      </c>
      <c r="C3061" s="0" t="s">
        <v>50</v>
      </c>
      <c r="D3061" s="0" t="s">
        <v>22</v>
      </c>
      <c r="E3061" s="0" t="s">
        <v>8780</v>
      </c>
      <c r="F3061" s="0" t="s">
        <v>1306</v>
      </c>
      <c r="G3061" s="0" t="s">
        <v>99</v>
      </c>
      <c r="H3061" s="0" t="s">
        <v>99</v>
      </c>
      <c r="I3061" s="0" t="s">
        <v>100</v>
      </c>
      <c r="J3061" s="0" t="s">
        <v>8625</v>
      </c>
      <c r="K3061" s="0" t="s">
        <v>8626</v>
      </c>
      <c r="L3061" s="0" t="s">
        <v>8781</v>
      </c>
      <c r="M3061" s="0" t="s">
        <v>1261</v>
      </c>
      <c r="N3061" s="0" t="s">
        <v>98</v>
      </c>
      <c r="O3061" s="0" t="s">
        <v>99</v>
      </c>
      <c r="P3061" s="0" t="s">
        <v>99</v>
      </c>
      <c r="Q3061" s="0" t="s">
        <v>100</v>
      </c>
      <c r="R3061" s="0" t="s">
        <v>8625</v>
      </c>
      <c r="S3061" s="0" t="s">
        <v>8626</v>
      </c>
      <c r="T3061" s="0" t="s">
        <v>3604</v>
      </c>
      <c r="U3061" s="0" t="s">
        <v>3605</v>
      </c>
      <c r="V3061" s="0" t="s">
        <v>3606</v>
      </c>
      <c r="W3061" s="0" t="s">
        <v>3607</v>
      </c>
      <c r="X3061" s="0" t="s">
        <v>3608</v>
      </c>
      <c r="Y3061" s="0" t="s">
        <v>3605</v>
      </c>
      <c r="Z3061" s="0" t="s">
        <v>1261</v>
      </c>
      <c r="AA3061" s="0" t="s">
        <v>8048</v>
      </c>
      <c r="AB3061" s="0" t="s">
        <v>8782</v>
      </c>
      <c r="AC3061" s="0" t="s">
        <v>61</v>
      </c>
      <c r="AD3061" s="0" t="s">
        <v>19</v>
      </c>
      <c r="AE3061" s="0" t="s">
        <v>61</v>
      </c>
      <c r="AF3061" s="0" t="s">
        <v>7257</v>
      </c>
      <c r="AG3061" s="0" t="s">
        <v>3712</v>
      </c>
      <c r="AH3061" s="0" t="s">
        <v>22</v>
      </c>
      <c r="AI3061" s="0" t="s">
        <v>22</v>
      </c>
      <c r="AJ3061" s="0" t="s">
        <v>3712</v>
      </c>
      <c r="AK3061" s="0" t="s">
        <v>3712</v>
      </c>
    </row>
    <row customHeight="1" ht="11.25">
      <c r="A3062" s="0" t="s">
        <v>22</v>
      </c>
      <c r="B3062" s="0" t="s">
        <v>48</v>
      </c>
      <c r="C3062" s="0" t="s">
        <v>50</v>
      </c>
      <c r="D3062" s="0" t="s">
        <v>22</v>
      </c>
      <c r="E3062" s="0" t="s">
        <v>8783</v>
      </c>
      <c r="F3062" s="0" t="s">
        <v>1269</v>
      </c>
      <c r="G3062" s="0" t="s">
        <v>103</v>
      </c>
      <c r="H3062" s="0" t="s">
        <v>103</v>
      </c>
      <c r="I3062" s="0" t="s">
        <v>104</v>
      </c>
      <c r="J3062" s="0" t="s">
        <v>1322</v>
      </c>
      <c r="K3062" s="0" t="s">
        <v>1323</v>
      </c>
      <c r="L3062" s="0" t="s">
        <v>8784</v>
      </c>
      <c r="M3062" s="0" t="s">
        <v>1261</v>
      </c>
      <c r="N3062" s="0" t="s">
        <v>98</v>
      </c>
      <c r="O3062" s="0" t="s">
        <v>103</v>
      </c>
      <c r="P3062" s="0" t="s">
        <v>103</v>
      </c>
      <c r="Q3062" s="0" t="s">
        <v>104</v>
      </c>
      <c r="R3062" s="0" t="s">
        <v>1322</v>
      </c>
      <c r="S3062" s="0" t="s">
        <v>1323</v>
      </c>
      <c r="T3062" s="0" t="s">
        <v>3604</v>
      </c>
      <c r="U3062" s="0" t="s">
        <v>3605</v>
      </c>
      <c r="V3062" s="0" t="s">
        <v>3606</v>
      </c>
      <c r="W3062" s="0" t="s">
        <v>3607</v>
      </c>
      <c r="X3062" s="0" t="s">
        <v>3608</v>
      </c>
      <c r="Y3062" s="0" t="s">
        <v>3605</v>
      </c>
      <c r="Z3062" s="0" t="s">
        <v>8785</v>
      </c>
      <c r="AA3062" s="0" t="s">
        <v>8786</v>
      </c>
      <c r="AB3062" s="0" t="s">
        <v>8787</v>
      </c>
      <c r="AC3062" s="0" t="s">
        <v>61</v>
      </c>
      <c r="AD3062" s="0" t="s">
        <v>19</v>
      </c>
      <c r="AE3062" s="0" t="s">
        <v>19</v>
      </c>
      <c r="AF3062" s="0" t="s">
        <v>118</v>
      </c>
      <c r="AG3062" s="0" t="s">
        <v>118</v>
      </c>
      <c r="AH3062" s="0" t="s">
        <v>22</v>
      </c>
      <c r="AI3062" s="0" t="s">
        <v>22</v>
      </c>
      <c r="AJ3062" s="0" t="s">
        <v>22</v>
      </c>
      <c r="AK3062" s="0" t="s">
        <v>22</v>
      </c>
    </row>
    <row customHeight="1" ht="11.25">
      <c r="A3063" s="0" t="s">
        <v>22</v>
      </c>
      <c r="B3063" s="0" t="s">
        <v>48</v>
      </c>
      <c r="C3063" s="0" t="s">
        <v>50</v>
      </c>
      <c r="D3063" s="0" t="s">
        <v>22</v>
      </c>
      <c r="E3063" s="0" t="s">
        <v>8783</v>
      </c>
      <c r="F3063" s="0" t="s">
        <v>1269</v>
      </c>
      <c r="G3063" s="0" t="s">
        <v>103</v>
      </c>
      <c r="H3063" s="0" t="s">
        <v>103</v>
      </c>
      <c r="I3063" s="0" t="s">
        <v>104</v>
      </c>
      <c r="J3063" s="0" t="s">
        <v>1322</v>
      </c>
      <c r="K3063" s="0" t="s">
        <v>1323</v>
      </c>
      <c r="L3063" s="0" t="s">
        <v>8784</v>
      </c>
      <c r="M3063" s="0" t="s">
        <v>1261</v>
      </c>
      <c r="N3063" s="0" t="s">
        <v>98</v>
      </c>
      <c r="O3063" s="0" t="s">
        <v>103</v>
      </c>
      <c r="P3063" s="0" t="s">
        <v>103</v>
      </c>
      <c r="Q3063" s="0" t="s">
        <v>104</v>
      </c>
      <c r="R3063" s="0" t="s">
        <v>1322</v>
      </c>
      <c r="S3063" s="0" t="s">
        <v>1323</v>
      </c>
      <c r="T3063" s="0" t="s">
        <v>3604</v>
      </c>
      <c r="U3063" s="0" t="s">
        <v>3605</v>
      </c>
      <c r="V3063" s="0" t="s">
        <v>3606</v>
      </c>
      <c r="W3063" s="0" t="s">
        <v>3607</v>
      </c>
      <c r="X3063" s="0" t="s">
        <v>3608</v>
      </c>
      <c r="Y3063" s="0" t="s">
        <v>3605</v>
      </c>
      <c r="Z3063" s="0" t="s">
        <v>8785</v>
      </c>
      <c r="AA3063" s="0" t="s">
        <v>8786</v>
      </c>
      <c r="AB3063" s="0" t="s">
        <v>8787</v>
      </c>
      <c r="AC3063" s="0" t="s">
        <v>61</v>
      </c>
      <c r="AD3063" s="0" t="s">
        <v>19</v>
      </c>
      <c r="AE3063" s="0" t="s">
        <v>19</v>
      </c>
      <c r="AF3063" s="0" t="s">
        <v>118</v>
      </c>
      <c r="AG3063" s="0" t="s">
        <v>118</v>
      </c>
      <c r="AH3063" s="0" t="s">
        <v>22</v>
      </c>
      <c r="AI3063" s="0" t="s">
        <v>22</v>
      </c>
      <c r="AJ3063" s="0" t="s">
        <v>22</v>
      </c>
      <c r="AK3063" s="0" t="s">
        <v>22</v>
      </c>
    </row>
    <row customHeight="1" ht="11.25">
      <c r="A3064" s="0" t="s">
        <v>22</v>
      </c>
      <c r="B3064" s="0" t="s">
        <v>48</v>
      </c>
      <c r="C3064" s="0" t="s">
        <v>50</v>
      </c>
      <c r="D3064" s="0" t="s">
        <v>22</v>
      </c>
      <c r="E3064" s="0" t="s">
        <v>8788</v>
      </c>
      <c r="F3064" s="0" t="s">
        <v>1257</v>
      </c>
      <c r="G3064" s="0" t="s">
        <v>178</v>
      </c>
      <c r="H3064" s="0" t="s">
        <v>178</v>
      </c>
      <c r="I3064" s="0" t="s">
        <v>179</v>
      </c>
      <c r="J3064" s="0" t="s">
        <v>6435</v>
      </c>
      <c r="K3064" s="0" t="s">
        <v>6436</v>
      </c>
      <c r="L3064" s="0" t="s">
        <v>6435</v>
      </c>
      <c r="M3064" s="0" t="s">
        <v>1261</v>
      </c>
      <c r="N3064" s="0" t="s">
        <v>98</v>
      </c>
      <c r="O3064" s="0" t="s">
        <v>178</v>
      </c>
      <c r="P3064" s="0" t="s">
        <v>178</v>
      </c>
      <c r="Q3064" s="0" t="s">
        <v>179</v>
      </c>
      <c r="R3064" s="0" t="s">
        <v>6435</v>
      </c>
      <c r="S3064" s="0" t="s">
        <v>6436</v>
      </c>
      <c r="T3064" s="0" t="s">
        <v>3604</v>
      </c>
      <c r="U3064" s="0" t="s">
        <v>3605</v>
      </c>
      <c r="V3064" s="0" t="s">
        <v>8789</v>
      </c>
      <c r="W3064" s="0" t="s">
        <v>3607</v>
      </c>
      <c r="X3064" s="0" t="s">
        <v>3608</v>
      </c>
      <c r="Y3064" s="0" t="s">
        <v>3605</v>
      </c>
      <c r="Z3064" s="0" t="s">
        <v>8790</v>
      </c>
      <c r="AA3064" s="0" t="s">
        <v>8791</v>
      </c>
      <c r="AB3064" s="0" t="s">
        <v>8792</v>
      </c>
      <c r="AC3064" s="0" t="s">
        <v>19</v>
      </c>
      <c r="AD3064" s="0" t="s">
        <v>19</v>
      </c>
      <c r="AE3064" s="0" t="s">
        <v>61</v>
      </c>
      <c r="AF3064" s="0" t="s">
        <v>22</v>
      </c>
      <c r="AG3064" s="0" t="s">
        <v>22</v>
      </c>
      <c r="AH3064" s="0" t="s">
        <v>22</v>
      </c>
      <c r="AI3064" s="0" t="s">
        <v>22</v>
      </c>
      <c r="AJ3064" s="0" t="s">
        <v>3622</v>
      </c>
      <c r="AK3064" s="0" t="s">
        <v>3622</v>
      </c>
    </row>
    <row customHeight="1" ht="11.25">
      <c r="A3065" s="0" t="s">
        <v>22</v>
      </c>
      <c r="B3065" s="0" t="s">
        <v>48</v>
      </c>
      <c r="C3065" s="0" t="s">
        <v>50</v>
      </c>
      <c r="D3065" s="0" t="s">
        <v>22</v>
      </c>
      <c r="E3065" s="0" t="s">
        <v>8788</v>
      </c>
      <c r="F3065" s="0" t="s">
        <v>1257</v>
      </c>
      <c r="G3065" s="0" t="s">
        <v>178</v>
      </c>
      <c r="H3065" s="0" t="s">
        <v>178</v>
      </c>
      <c r="I3065" s="0" t="s">
        <v>179</v>
      </c>
      <c r="J3065" s="0" t="s">
        <v>6435</v>
      </c>
      <c r="K3065" s="0" t="s">
        <v>6436</v>
      </c>
      <c r="L3065" s="0" t="s">
        <v>6435</v>
      </c>
      <c r="M3065" s="0" t="s">
        <v>1261</v>
      </c>
      <c r="N3065" s="0" t="s">
        <v>98</v>
      </c>
      <c r="O3065" s="0" t="s">
        <v>178</v>
      </c>
      <c r="P3065" s="0" t="s">
        <v>178</v>
      </c>
      <c r="Q3065" s="0" t="s">
        <v>179</v>
      </c>
      <c r="R3065" s="0" t="s">
        <v>6435</v>
      </c>
      <c r="S3065" s="0" t="s">
        <v>6436</v>
      </c>
      <c r="T3065" s="0" t="s">
        <v>3604</v>
      </c>
      <c r="U3065" s="0" t="s">
        <v>3605</v>
      </c>
      <c r="V3065" s="0" t="s">
        <v>8789</v>
      </c>
      <c r="W3065" s="0" t="s">
        <v>3607</v>
      </c>
      <c r="X3065" s="0" t="s">
        <v>3608</v>
      </c>
      <c r="Y3065" s="0" t="s">
        <v>3605</v>
      </c>
      <c r="Z3065" s="0" t="s">
        <v>8790</v>
      </c>
      <c r="AA3065" s="0" t="s">
        <v>8791</v>
      </c>
      <c r="AB3065" s="0" t="s">
        <v>8792</v>
      </c>
      <c r="AC3065" s="0" t="s">
        <v>19</v>
      </c>
      <c r="AD3065" s="0" t="s">
        <v>19</v>
      </c>
      <c r="AE3065" s="0" t="s">
        <v>61</v>
      </c>
      <c r="AF3065" s="0" t="s">
        <v>22</v>
      </c>
      <c r="AG3065" s="0" t="s">
        <v>22</v>
      </c>
      <c r="AH3065" s="0" t="s">
        <v>22</v>
      </c>
      <c r="AI3065" s="0" t="s">
        <v>22</v>
      </c>
      <c r="AJ3065" s="0" t="s">
        <v>3622</v>
      </c>
      <c r="AK3065" s="0" t="s">
        <v>3622</v>
      </c>
    </row>
    <row customHeight="1" ht="11.25">
      <c r="A3066" s="0" t="s">
        <v>22</v>
      </c>
      <c r="B3066" s="0" t="s">
        <v>48</v>
      </c>
      <c r="C3066" s="0" t="s">
        <v>50</v>
      </c>
      <c r="D3066" s="0" t="s">
        <v>22</v>
      </c>
      <c r="E3066" s="0" t="s">
        <v>8793</v>
      </c>
      <c r="F3066" s="0" t="s">
        <v>1269</v>
      </c>
      <c r="G3066" s="0" t="s">
        <v>178</v>
      </c>
      <c r="H3066" s="0" t="s">
        <v>178</v>
      </c>
      <c r="I3066" s="0" t="s">
        <v>179</v>
      </c>
      <c r="J3066" s="0" t="s">
        <v>6435</v>
      </c>
      <c r="K3066" s="0" t="s">
        <v>6436</v>
      </c>
      <c r="L3066" s="0" t="s">
        <v>6435</v>
      </c>
      <c r="M3066" s="0" t="s">
        <v>8794</v>
      </c>
      <c r="N3066" s="0" t="s">
        <v>98</v>
      </c>
      <c r="O3066" s="0" t="s">
        <v>178</v>
      </c>
      <c r="P3066" s="0" t="s">
        <v>178</v>
      </c>
      <c r="Q3066" s="0" t="s">
        <v>179</v>
      </c>
      <c r="R3066" s="0" t="s">
        <v>6435</v>
      </c>
      <c r="S3066" s="0" t="s">
        <v>6436</v>
      </c>
      <c r="T3066" s="0" t="s">
        <v>3604</v>
      </c>
      <c r="U3066" s="0" t="s">
        <v>3605</v>
      </c>
      <c r="V3066" s="0" t="s">
        <v>3606</v>
      </c>
      <c r="W3066" s="0" t="s">
        <v>3607</v>
      </c>
      <c r="X3066" s="0" t="s">
        <v>3608</v>
      </c>
      <c r="Y3066" s="0" t="s">
        <v>3605</v>
      </c>
      <c r="Z3066" s="0" t="s">
        <v>8795</v>
      </c>
      <c r="AA3066" s="0" t="s">
        <v>8796</v>
      </c>
      <c r="AB3066" s="0" t="s">
        <v>8797</v>
      </c>
      <c r="AC3066" s="0" t="s">
        <v>61</v>
      </c>
      <c r="AD3066" s="0" t="s">
        <v>19</v>
      </c>
      <c r="AE3066" s="0" t="s">
        <v>19</v>
      </c>
      <c r="AF3066" s="0" t="s">
        <v>8798</v>
      </c>
      <c r="AG3066" s="0" t="s">
        <v>8798</v>
      </c>
      <c r="AH3066" s="0" t="s">
        <v>22</v>
      </c>
      <c r="AI3066" s="0" t="s">
        <v>22</v>
      </c>
      <c r="AJ3066" s="0" t="s">
        <v>22</v>
      </c>
      <c r="AK3066" s="0" t="s">
        <v>22</v>
      </c>
    </row>
    <row customHeight="1" ht="11.25">
      <c r="A3067" s="0" t="s">
        <v>22</v>
      </c>
      <c r="B3067" s="0" t="s">
        <v>48</v>
      </c>
      <c r="C3067" s="0" t="s">
        <v>50</v>
      </c>
      <c r="D3067" s="0" t="s">
        <v>22</v>
      </c>
      <c r="E3067" s="0" t="s">
        <v>8793</v>
      </c>
      <c r="F3067" s="0" t="s">
        <v>1269</v>
      </c>
      <c r="G3067" s="0" t="s">
        <v>178</v>
      </c>
      <c r="H3067" s="0" t="s">
        <v>178</v>
      </c>
      <c r="I3067" s="0" t="s">
        <v>179</v>
      </c>
      <c r="J3067" s="0" t="s">
        <v>6435</v>
      </c>
      <c r="K3067" s="0" t="s">
        <v>6436</v>
      </c>
      <c r="L3067" s="0" t="s">
        <v>6435</v>
      </c>
      <c r="M3067" s="0" t="s">
        <v>8794</v>
      </c>
      <c r="N3067" s="0" t="s">
        <v>98</v>
      </c>
      <c r="O3067" s="0" t="s">
        <v>178</v>
      </c>
      <c r="P3067" s="0" t="s">
        <v>178</v>
      </c>
      <c r="Q3067" s="0" t="s">
        <v>179</v>
      </c>
      <c r="R3067" s="0" t="s">
        <v>6435</v>
      </c>
      <c r="S3067" s="0" t="s">
        <v>6436</v>
      </c>
      <c r="T3067" s="0" t="s">
        <v>3604</v>
      </c>
      <c r="U3067" s="0" t="s">
        <v>3605</v>
      </c>
      <c r="V3067" s="0" t="s">
        <v>3606</v>
      </c>
      <c r="W3067" s="0" t="s">
        <v>3607</v>
      </c>
      <c r="X3067" s="0" t="s">
        <v>3608</v>
      </c>
      <c r="Y3067" s="0" t="s">
        <v>3605</v>
      </c>
      <c r="Z3067" s="0" t="s">
        <v>8795</v>
      </c>
      <c r="AA3067" s="0" t="s">
        <v>8796</v>
      </c>
      <c r="AB3067" s="0" t="s">
        <v>8797</v>
      </c>
      <c r="AC3067" s="0" t="s">
        <v>61</v>
      </c>
      <c r="AD3067" s="0" t="s">
        <v>19</v>
      </c>
      <c r="AE3067" s="0" t="s">
        <v>19</v>
      </c>
      <c r="AF3067" s="0" t="s">
        <v>8798</v>
      </c>
      <c r="AG3067" s="0" t="s">
        <v>8798</v>
      </c>
      <c r="AH3067" s="0" t="s">
        <v>22</v>
      </c>
      <c r="AI3067" s="0" t="s">
        <v>22</v>
      </c>
      <c r="AJ3067" s="0" t="s">
        <v>22</v>
      </c>
      <c r="AK3067" s="0" t="s">
        <v>22</v>
      </c>
    </row>
    <row customHeight="1" ht="11.25">
      <c r="A3068" s="0" t="s">
        <v>22</v>
      </c>
      <c r="B3068" s="0" t="s">
        <v>48</v>
      </c>
      <c r="C3068" s="0" t="s">
        <v>50</v>
      </c>
      <c r="D3068" s="0" t="s">
        <v>22</v>
      </c>
      <c r="E3068" s="0" t="s">
        <v>8799</v>
      </c>
      <c r="F3068" s="0" t="s">
        <v>1257</v>
      </c>
      <c r="G3068" s="0" t="s">
        <v>1348</v>
      </c>
      <c r="H3068" s="0" t="s">
        <v>1348</v>
      </c>
      <c r="I3068" s="0" t="s">
        <v>1349</v>
      </c>
      <c r="J3068" s="0" t="s">
        <v>1350</v>
      </c>
      <c r="K3068" s="0" t="s">
        <v>1351</v>
      </c>
      <c r="L3068" s="0" t="s">
        <v>8800</v>
      </c>
      <c r="M3068" s="0" t="s">
        <v>976</v>
      </c>
      <c r="N3068" s="0" t="s">
        <v>98</v>
      </c>
      <c r="O3068" s="0" t="s">
        <v>1348</v>
      </c>
      <c r="P3068" s="0" t="s">
        <v>1348</v>
      </c>
      <c r="Q3068" s="0" t="s">
        <v>1349</v>
      </c>
      <c r="R3068" s="0" t="s">
        <v>1350</v>
      </c>
      <c r="S3068" s="0" t="s">
        <v>1351</v>
      </c>
      <c r="T3068" s="0" t="s">
        <v>3604</v>
      </c>
      <c r="U3068" s="0" t="s">
        <v>3707</v>
      </c>
      <c r="V3068" s="0" t="s">
        <v>3726</v>
      </c>
      <c r="W3068" s="0" t="s">
        <v>3607</v>
      </c>
      <c r="X3068" s="0" t="s">
        <v>3700</v>
      </c>
      <c r="Y3068" s="0" t="s">
        <v>3605</v>
      </c>
      <c r="Z3068" s="0" t="s">
        <v>6053</v>
      </c>
      <c r="AA3068" s="0" t="s">
        <v>6054</v>
      </c>
      <c r="AB3068" s="0" t="s">
        <v>6055</v>
      </c>
      <c r="AC3068" s="0" t="s">
        <v>19</v>
      </c>
      <c r="AD3068" s="0" t="s">
        <v>19</v>
      </c>
      <c r="AE3068" s="0" t="s">
        <v>61</v>
      </c>
      <c r="AF3068" s="0" t="s">
        <v>22</v>
      </c>
      <c r="AG3068" s="0" t="s">
        <v>22</v>
      </c>
      <c r="AH3068" s="0" t="s">
        <v>22</v>
      </c>
      <c r="AI3068" s="0" t="s">
        <v>22</v>
      </c>
      <c r="AJ3068" s="0" t="s">
        <v>8801</v>
      </c>
      <c r="AK3068" s="0" t="s">
        <v>8801</v>
      </c>
    </row>
    <row customHeight="1" ht="11.25">
      <c r="A3069" s="0" t="s">
        <v>22</v>
      </c>
      <c r="B3069" s="0" t="s">
        <v>48</v>
      </c>
      <c r="C3069" s="0" t="s">
        <v>50</v>
      </c>
      <c r="D3069" s="0" t="s">
        <v>22</v>
      </c>
      <c r="E3069" s="0" t="s">
        <v>8799</v>
      </c>
      <c r="F3069" s="0" t="s">
        <v>1257</v>
      </c>
      <c r="G3069" s="0" t="s">
        <v>1348</v>
      </c>
      <c r="H3069" s="0" t="s">
        <v>1348</v>
      </c>
      <c r="I3069" s="0" t="s">
        <v>1349</v>
      </c>
      <c r="J3069" s="0" t="s">
        <v>3691</v>
      </c>
      <c r="K3069" s="0" t="s">
        <v>6768</v>
      </c>
      <c r="L3069" s="0" t="s">
        <v>976</v>
      </c>
      <c r="M3069" s="0" t="s">
        <v>976</v>
      </c>
      <c r="N3069" s="0" t="s">
        <v>98</v>
      </c>
      <c r="O3069" s="0" t="s">
        <v>1348</v>
      </c>
      <c r="P3069" s="0" t="s">
        <v>1348</v>
      </c>
      <c r="Q3069" s="0" t="s">
        <v>1349</v>
      </c>
      <c r="R3069" s="0" t="s">
        <v>3691</v>
      </c>
      <c r="S3069" s="0" t="s">
        <v>6768</v>
      </c>
      <c r="T3069" s="0" t="s">
        <v>3604</v>
      </c>
      <c r="U3069" s="0" t="s">
        <v>3707</v>
      </c>
      <c r="V3069" s="0" t="s">
        <v>3726</v>
      </c>
      <c r="W3069" s="0" t="s">
        <v>3607</v>
      </c>
      <c r="X3069" s="0" t="s">
        <v>3700</v>
      </c>
      <c r="Y3069" s="0" t="s">
        <v>3605</v>
      </c>
      <c r="Z3069" s="0" t="s">
        <v>6053</v>
      </c>
      <c r="AA3069" s="0" t="s">
        <v>6054</v>
      </c>
      <c r="AB3069" s="0" t="s">
        <v>6055</v>
      </c>
      <c r="AC3069" s="0" t="s">
        <v>19</v>
      </c>
      <c r="AD3069" s="0" t="s">
        <v>19</v>
      </c>
      <c r="AE3069" s="0" t="s">
        <v>61</v>
      </c>
      <c r="AF3069" s="0" t="s">
        <v>22</v>
      </c>
      <c r="AG3069" s="0" t="s">
        <v>22</v>
      </c>
      <c r="AH3069" s="0" t="s">
        <v>22</v>
      </c>
      <c r="AI3069" s="0" t="s">
        <v>22</v>
      </c>
      <c r="AJ3069" s="0" t="s">
        <v>4302</v>
      </c>
      <c r="AK3069" s="0" t="s">
        <v>4302</v>
      </c>
    </row>
    <row customHeight="1" ht="11.25">
      <c r="A3070" s="0" t="s">
        <v>22</v>
      </c>
      <c r="B3070" s="0" t="s">
        <v>48</v>
      </c>
      <c r="C3070" s="0" t="s">
        <v>50</v>
      </c>
      <c r="D3070" s="0" t="s">
        <v>22</v>
      </c>
      <c r="E3070" s="0" t="s">
        <v>8799</v>
      </c>
      <c r="F3070" s="0" t="s">
        <v>1257</v>
      </c>
      <c r="G3070" s="0" t="s">
        <v>139</v>
      </c>
      <c r="H3070" s="0" t="s">
        <v>139</v>
      </c>
      <c r="I3070" s="0" t="s">
        <v>140</v>
      </c>
      <c r="J3070" s="0" t="s">
        <v>1350</v>
      </c>
      <c r="K3070" s="0" t="s">
        <v>3689</v>
      </c>
      <c r="L3070" s="0" t="s">
        <v>8800</v>
      </c>
      <c r="M3070" s="0" t="s">
        <v>976</v>
      </c>
      <c r="N3070" s="0" t="s">
        <v>98</v>
      </c>
      <c r="O3070" s="0" t="s">
        <v>139</v>
      </c>
      <c r="P3070" s="0" t="s">
        <v>139</v>
      </c>
      <c r="Q3070" s="0" t="s">
        <v>140</v>
      </c>
      <c r="R3070" s="0" t="s">
        <v>1350</v>
      </c>
      <c r="S3070" s="0" t="s">
        <v>3689</v>
      </c>
      <c r="T3070" s="0" t="s">
        <v>3604</v>
      </c>
      <c r="U3070" s="0" t="s">
        <v>3707</v>
      </c>
      <c r="V3070" s="0" t="s">
        <v>3726</v>
      </c>
      <c r="W3070" s="0" t="s">
        <v>3607</v>
      </c>
      <c r="X3070" s="0" t="s">
        <v>3700</v>
      </c>
      <c r="Y3070" s="0" t="s">
        <v>3605</v>
      </c>
      <c r="Z3070" s="0" t="s">
        <v>6053</v>
      </c>
      <c r="AA3070" s="0" t="s">
        <v>6054</v>
      </c>
      <c r="AB3070" s="0" t="s">
        <v>6055</v>
      </c>
      <c r="AC3070" s="0" t="s">
        <v>19</v>
      </c>
      <c r="AD3070" s="0" t="s">
        <v>19</v>
      </c>
      <c r="AE3070" s="0" t="s">
        <v>61</v>
      </c>
      <c r="AF3070" s="0" t="s">
        <v>22</v>
      </c>
      <c r="AG3070" s="0" t="s">
        <v>22</v>
      </c>
      <c r="AH3070" s="0" t="s">
        <v>22</v>
      </c>
      <c r="AI3070" s="0" t="s">
        <v>22</v>
      </c>
      <c r="AJ3070" s="0" t="s">
        <v>8801</v>
      </c>
      <c r="AK3070" s="0" t="s">
        <v>8801</v>
      </c>
    </row>
    <row customHeight="1" ht="11.25">
      <c r="A3071" s="0" t="s">
        <v>22</v>
      </c>
      <c r="B3071" s="0" t="s">
        <v>48</v>
      </c>
      <c r="C3071" s="0" t="s">
        <v>50</v>
      </c>
      <c r="D3071" s="0" t="s">
        <v>22</v>
      </c>
      <c r="E3071" s="0" t="s">
        <v>8799</v>
      </c>
      <c r="F3071" s="0" t="s">
        <v>1257</v>
      </c>
      <c r="G3071" s="0" t="s">
        <v>139</v>
      </c>
      <c r="H3071" s="0" t="s">
        <v>139</v>
      </c>
      <c r="I3071" s="0" t="s">
        <v>140</v>
      </c>
      <c r="J3071" s="0" t="s">
        <v>3691</v>
      </c>
      <c r="K3071" s="0" t="s">
        <v>3692</v>
      </c>
      <c r="L3071" s="0" t="s">
        <v>976</v>
      </c>
      <c r="M3071" s="0" t="s">
        <v>976</v>
      </c>
      <c r="N3071" s="0" t="s">
        <v>98</v>
      </c>
      <c r="O3071" s="0" t="s">
        <v>139</v>
      </c>
      <c r="P3071" s="0" t="s">
        <v>139</v>
      </c>
      <c r="Q3071" s="0" t="s">
        <v>140</v>
      </c>
      <c r="R3071" s="0" t="s">
        <v>3691</v>
      </c>
      <c r="S3071" s="0" t="s">
        <v>3692</v>
      </c>
      <c r="T3071" s="0" t="s">
        <v>3604</v>
      </c>
      <c r="U3071" s="0" t="s">
        <v>3707</v>
      </c>
      <c r="V3071" s="0" t="s">
        <v>3726</v>
      </c>
      <c r="W3071" s="0" t="s">
        <v>3607</v>
      </c>
      <c r="X3071" s="0" t="s">
        <v>3700</v>
      </c>
      <c r="Y3071" s="0" t="s">
        <v>3605</v>
      </c>
      <c r="Z3071" s="0" t="s">
        <v>6053</v>
      </c>
      <c r="AA3071" s="0" t="s">
        <v>6054</v>
      </c>
      <c r="AB3071" s="0" t="s">
        <v>6055</v>
      </c>
      <c r="AC3071" s="0" t="s">
        <v>19</v>
      </c>
      <c r="AD3071" s="0" t="s">
        <v>19</v>
      </c>
      <c r="AE3071" s="0" t="s">
        <v>61</v>
      </c>
      <c r="AF3071" s="0" t="s">
        <v>22</v>
      </c>
      <c r="AG3071" s="0" t="s">
        <v>22</v>
      </c>
      <c r="AH3071" s="0" t="s">
        <v>22</v>
      </c>
      <c r="AI3071" s="0" t="s">
        <v>22</v>
      </c>
      <c r="AJ3071" s="0" t="s">
        <v>4302</v>
      </c>
      <c r="AK3071" s="0" t="s">
        <v>4302</v>
      </c>
    </row>
    <row customHeight="1" ht="11.25">
      <c r="A3072" s="0" t="s">
        <v>22</v>
      </c>
      <c r="B3072" s="0" t="s">
        <v>48</v>
      </c>
      <c r="C3072" s="0" t="s">
        <v>50</v>
      </c>
      <c r="D3072" s="0" t="s">
        <v>22</v>
      </c>
      <c r="E3072" s="0" t="s">
        <v>8802</v>
      </c>
      <c r="F3072" s="0" t="s">
        <v>1257</v>
      </c>
      <c r="G3072" s="0" t="s">
        <v>3550</v>
      </c>
      <c r="H3072" s="0" t="s">
        <v>3550</v>
      </c>
      <c r="I3072" s="0" t="s">
        <v>3551</v>
      </c>
      <c r="J3072" s="0" t="s">
        <v>3723</v>
      </c>
      <c r="K3072" s="0" t="s">
        <v>3724</v>
      </c>
      <c r="L3072" s="0" t="s">
        <v>3723</v>
      </c>
      <c r="M3072" s="0" t="s">
        <v>1261</v>
      </c>
      <c r="N3072" s="0" t="s">
        <v>98</v>
      </c>
      <c r="O3072" s="0" t="s">
        <v>3550</v>
      </c>
      <c r="P3072" s="0" t="s">
        <v>3550</v>
      </c>
      <c r="Q3072" s="0" t="s">
        <v>3551</v>
      </c>
      <c r="R3072" s="0" t="s">
        <v>3723</v>
      </c>
      <c r="S3072" s="0" t="s">
        <v>3724</v>
      </c>
      <c r="T3072" s="0" t="s">
        <v>3604</v>
      </c>
      <c r="U3072" s="0" t="s">
        <v>3605</v>
      </c>
      <c r="V3072" s="0" t="s">
        <v>3606</v>
      </c>
      <c r="W3072" s="0" t="s">
        <v>3607</v>
      </c>
      <c r="X3072" s="0" t="s">
        <v>3608</v>
      </c>
      <c r="Y3072" s="0" t="s">
        <v>3605</v>
      </c>
      <c r="Z3072" s="0" t="s">
        <v>8803</v>
      </c>
      <c r="AA3072" s="0" t="s">
        <v>8804</v>
      </c>
      <c r="AB3072" s="0" t="s">
        <v>8805</v>
      </c>
      <c r="AC3072" s="0" t="s">
        <v>19</v>
      </c>
      <c r="AD3072" s="0" t="s">
        <v>19</v>
      </c>
      <c r="AE3072" s="0" t="s">
        <v>61</v>
      </c>
      <c r="AF3072" s="0" t="s">
        <v>22</v>
      </c>
      <c r="AG3072" s="0" t="s">
        <v>22</v>
      </c>
      <c r="AH3072" s="0" t="s">
        <v>22</v>
      </c>
      <c r="AI3072" s="0" t="s">
        <v>22</v>
      </c>
      <c r="AJ3072" s="0" t="s">
        <v>3622</v>
      </c>
      <c r="AK3072" s="0" t="s">
        <v>3622</v>
      </c>
    </row>
    <row customHeight="1" ht="11.25">
      <c r="A3073" s="0" t="s">
        <v>22</v>
      </c>
      <c r="B3073" s="0" t="s">
        <v>48</v>
      </c>
      <c r="C3073" s="0" t="s">
        <v>50</v>
      </c>
      <c r="D3073" s="0" t="s">
        <v>22</v>
      </c>
      <c r="E3073" s="0" t="s">
        <v>8802</v>
      </c>
      <c r="F3073" s="0" t="s">
        <v>1257</v>
      </c>
      <c r="G3073" s="0" t="s">
        <v>162</v>
      </c>
      <c r="H3073" s="0" t="s">
        <v>162</v>
      </c>
      <c r="I3073" s="0" t="s">
        <v>163</v>
      </c>
      <c r="J3073" s="0" t="s">
        <v>3723</v>
      </c>
      <c r="K3073" s="0" t="s">
        <v>3730</v>
      </c>
      <c r="L3073" s="0" t="s">
        <v>3723</v>
      </c>
      <c r="M3073" s="0" t="s">
        <v>1261</v>
      </c>
      <c r="N3073" s="0" t="s">
        <v>98</v>
      </c>
      <c r="O3073" s="0" t="s">
        <v>162</v>
      </c>
      <c r="P3073" s="0" t="s">
        <v>162</v>
      </c>
      <c r="Q3073" s="0" t="s">
        <v>163</v>
      </c>
      <c r="R3073" s="0" t="s">
        <v>3723</v>
      </c>
      <c r="S3073" s="0" t="s">
        <v>3730</v>
      </c>
      <c r="T3073" s="0" t="s">
        <v>3604</v>
      </c>
      <c r="U3073" s="0" t="s">
        <v>3605</v>
      </c>
      <c r="V3073" s="0" t="s">
        <v>3606</v>
      </c>
      <c r="W3073" s="0" t="s">
        <v>3607</v>
      </c>
      <c r="X3073" s="0" t="s">
        <v>3608</v>
      </c>
      <c r="Y3073" s="0" t="s">
        <v>3605</v>
      </c>
      <c r="Z3073" s="0" t="s">
        <v>8803</v>
      </c>
      <c r="AA3073" s="0" t="s">
        <v>8804</v>
      </c>
      <c r="AB3073" s="0" t="s">
        <v>8805</v>
      </c>
      <c r="AC3073" s="0" t="s">
        <v>19</v>
      </c>
      <c r="AD3073" s="0" t="s">
        <v>19</v>
      </c>
      <c r="AE3073" s="0" t="s">
        <v>61</v>
      </c>
      <c r="AF3073" s="0" t="s">
        <v>22</v>
      </c>
      <c r="AG3073" s="0" t="s">
        <v>22</v>
      </c>
      <c r="AH3073" s="0" t="s">
        <v>22</v>
      </c>
      <c r="AI3073" s="0" t="s">
        <v>22</v>
      </c>
      <c r="AJ3073" s="0" t="s">
        <v>3622</v>
      </c>
      <c r="AK3073" s="0" t="s">
        <v>3622</v>
      </c>
    </row>
    <row customHeight="1" ht="11.25">
      <c r="A3074" s="0" t="s">
        <v>22</v>
      </c>
      <c r="B3074" s="0" t="s">
        <v>48</v>
      </c>
      <c r="C3074" s="0" t="s">
        <v>50</v>
      </c>
      <c r="D3074" s="0" t="s">
        <v>22</v>
      </c>
      <c r="E3074" s="0" t="s">
        <v>8806</v>
      </c>
      <c r="F3074" s="0" t="s">
        <v>1257</v>
      </c>
      <c r="G3074" s="0" t="s">
        <v>195</v>
      </c>
      <c r="H3074" s="0" t="s">
        <v>195</v>
      </c>
      <c r="I3074" s="0" t="s">
        <v>196</v>
      </c>
      <c r="J3074" s="0" t="s">
        <v>1541</v>
      </c>
      <c r="K3074" s="0" t="s">
        <v>1542</v>
      </c>
      <c r="L3074" s="0" t="s">
        <v>1543</v>
      </c>
      <c r="M3074" s="0" t="s">
        <v>5198</v>
      </c>
      <c r="N3074" s="0" t="s">
        <v>98</v>
      </c>
      <c r="O3074" s="0" t="s">
        <v>195</v>
      </c>
      <c r="P3074" s="0" t="s">
        <v>195</v>
      </c>
      <c r="Q3074" s="0" t="s">
        <v>196</v>
      </c>
      <c r="R3074" s="0" t="s">
        <v>1541</v>
      </c>
      <c r="S3074" s="0" t="s">
        <v>1542</v>
      </c>
      <c r="T3074" s="0" t="s">
        <v>3604</v>
      </c>
      <c r="U3074" s="0" t="s">
        <v>3605</v>
      </c>
      <c r="V3074" s="0" t="s">
        <v>5193</v>
      </c>
      <c r="W3074" s="0" t="s">
        <v>3607</v>
      </c>
      <c r="X3074" s="0" t="s">
        <v>3808</v>
      </c>
      <c r="Y3074" s="0" t="s">
        <v>4339</v>
      </c>
      <c r="Z3074" s="0" t="s">
        <v>5199</v>
      </c>
      <c r="AA3074" s="0" t="s">
        <v>5200</v>
      </c>
      <c r="AB3074" s="0" t="s">
        <v>5201</v>
      </c>
      <c r="AC3074" s="0" t="s">
        <v>19</v>
      </c>
      <c r="AD3074" s="0" t="s">
        <v>19</v>
      </c>
      <c r="AE3074" s="0" t="s">
        <v>61</v>
      </c>
      <c r="AF3074" s="0" t="s">
        <v>22</v>
      </c>
      <c r="AG3074" s="0" t="s">
        <v>22</v>
      </c>
      <c r="AH3074" s="0" t="s">
        <v>22</v>
      </c>
      <c r="AI3074" s="0" t="s">
        <v>22</v>
      </c>
      <c r="AJ3074" s="0" t="s">
        <v>3622</v>
      </c>
      <c r="AK3074" s="0" t="s">
        <v>3622</v>
      </c>
    </row>
    <row customHeight="1" ht="11.25">
      <c r="A3075" s="0" t="s">
        <v>22</v>
      </c>
      <c r="B3075" s="0" t="s">
        <v>48</v>
      </c>
      <c r="C3075" s="0" t="s">
        <v>50</v>
      </c>
      <c r="D3075" s="0" t="s">
        <v>22</v>
      </c>
      <c r="E3075" s="0" t="s">
        <v>8806</v>
      </c>
      <c r="F3075" s="0" t="s">
        <v>1257</v>
      </c>
      <c r="G3075" s="0" t="s">
        <v>195</v>
      </c>
      <c r="H3075" s="0" t="s">
        <v>195</v>
      </c>
      <c r="I3075" s="0" t="s">
        <v>196</v>
      </c>
      <c r="J3075" s="0" t="s">
        <v>1541</v>
      </c>
      <c r="K3075" s="0" t="s">
        <v>1542</v>
      </c>
      <c r="L3075" s="0" t="s">
        <v>1543</v>
      </c>
      <c r="M3075" s="0" t="s">
        <v>5198</v>
      </c>
      <c r="N3075" s="0" t="s">
        <v>98</v>
      </c>
      <c r="O3075" s="0" t="s">
        <v>195</v>
      </c>
      <c r="P3075" s="0" t="s">
        <v>195</v>
      </c>
      <c r="Q3075" s="0" t="s">
        <v>196</v>
      </c>
      <c r="R3075" s="0" t="s">
        <v>1541</v>
      </c>
      <c r="S3075" s="0" t="s">
        <v>1542</v>
      </c>
      <c r="T3075" s="0" t="s">
        <v>3604</v>
      </c>
      <c r="U3075" s="0" t="s">
        <v>3605</v>
      </c>
      <c r="V3075" s="0" t="s">
        <v>5193</v>
      </c>
      <c r="W3075" s="0" t="s">
        <v>3607</v>
      </c>
      <c r="X3075" s="0" t="s">
        <v>3808</v>
      </c>
      <c r="Y3075" s="0" t="s">
        <v>4339</v>
      </c>
      <c r="Z3075" s="0" t="s">
        <v>5199</v>
      </c>
      <c r="AA3075" s="0" t="s">
        <v>5200</v>
      </c>
      <c r="AB3075" s="0" t="s">
        <v>5201</v>
      </c>
      <c r="AC3075" s="0" t="s">
        <v>19</v>
      </c>
      <c r="AD3075" s="0" t="s">
        <v>19</v>
      </c>
      <c r="AE3075" s="0" t="s">
        <v>61</v>
      </c>
      <c r="AF3075" s="0" t="s">
        <v>22</v>
      </c>
      <c r="AG3075" s="0" t="s">
        <v>22</v>
      </c>
      <c r="AH3075" s="0" t="s">
        <v>22</v>
      </c>
      <c r="AI3075" s="0" t="s">
        <v>22</v>
      </c>
      <c r="AJ3075" s="0" t="s">
        <v>3622</v>
      </c>
      <c r="AK3075" s="0" t="s">
        <v>3622</v>
      </c>
    </row>
    <row customHeight="1" ht="11.25">
      <c r="A3076" s="0" t="s">
        <v>22</v>
      </c>
      <c r="B3076" s="0" t="s">
        <v>48</v>
      </c>
      <c r="C3076" s="0" t="s">
        <v>50</v>
      </c>
      <c r="D3076" s="0" t="s">
        <v>22</v>
      </c>
      <c r="E3076" s="0" t="s">
        <v>8807</v>
      </c>
      <c r="F3076" s="0" t="s">
        <v>1257</v>
      </c>
      <c r="G3076" s="0" t="s">
        <v>188</v>
      </c>
      <c r="H3076" s="0" t="s">
        <v>188</v>
      </c>
      <c r="I3076" s="0" t="s">
        <v>189</v>
      </c>
      <c r="J3076" s="0" t="s">
        <v>5334</v>
      </c>
      <c r="K3076" s="0" t="s">
        <v>5335</v>
      </c>
      <c r="L3076" s="0" t="s">
        <v>8580</v>
      </c>
      <c r="M3076" s="0" t="s">
        <v>1261</v>
      </c>
      <c r="N3076" s="0" t="s">
        <v>98</v>
      </c>
      <c r="O3076" s="0" t="s">
        <v>188</v>
      </c>
      <c r="P3076" s="0" t="s">
        <v>188</v>
      </c>
      <c r="Q3076" s="0" t="s">
        <v>189</v>
      </c>
      <c r="R3076" s="0" t="s">
        <v>5334</v>
      </c>
      <c r="S3076" s="0" t="s">
        <v>5335</v>
      </c>
      <c r="T3076" s="0" t="s">
        <v>3604</v>
      </c>
      <c r="U3076" s="0" t="s">
        <v>3605</v>
      </c>
      <c r="V3076" s="0" t="s">
        <v>3606</v>
      </c>
      <c r="W3076" s="0" t="s">
        <v>3607</v>
      </c>
      <c r="X3076" s="0" t="s">
        <v>3608</v>
      </c>
      <c r="Y3076" s="0" t="s">
        <v>3605</v>
      </c>
      <c r="Z3076" s="0" t="s">
        <v>8808</v>
      </c>
      <c r="AA3076" s="0" t="s">
        <v>5407</v>
      </c>
      <c r="AB3076" s="0" t="s">
        <v>8809</v>
      </c>
      <c r="AC3076" s="0" t="s">
        <v>19</v>
      </c>
      <c r="AD3076" s="0" t="s">
        <v>19</v>
      </c>
      <c r="AE3076" s="0" t="s">
        <v>61</v>
      </c>
      <c r="AF3076" s="0" t="s">
        <v>22</v>
      </c>
      <c r="AG3076" s="0" t="s">
        <v>22</v>
      </c>
      <c r="AH3076" s="0" t="s">
        <v>22</v>
      </c>
      <c r="AI3076" s="0" t="s">
        <v>22</v>
      </c>
      <c r="AJ3076" s="0" t="s">
        <v>3622</v>
      </c>
      <c r="AK3076" s="0" t="s">
        <v>3622</v>
      </c>
    </row>
    <row customHeight="1" ht="11.25">
      <c r="A3077" s="0" t="s">
        <v>22</v>
      </c>
      <c r="B3077" s="0" t="s">
        <v>48</v>
      </c>
      <c r="C3077" s="0" t="s">
        <v>50</v>
      </c>
      <c r="D3077" s="0" t="s">
        <v>22</v>
      </c>
      <c r="E3077" s="0" t="s">
        <v>8807</v>
      </c>
      <c r="F3077" s="0" t="s">
        <v>1257</v>
      </c>
      <c r="G3077" s="0" t="s">
        <v>188</v>
      </c>
      <c r="H3077" s="0" t="s">
        <v>188</v>
      </c>
      <c r="I3077" s="0" t="s">
        <v>189</v>
      </c>
      <c r="J3077" s="0" t="s">
        <v>5334</v>
      </c>
      <c r="K3077" s="0" t="s">
        <v>5335</v>
      </c>
      <c r="L3077" s="0" t="s">
        <v>8580</v>
      </c>
      <c r="M3077" s="0" t="s">
        <v>1261</v>
      </c>
      <c r="N3077" s="0" t="s">
        <v>98</v>
      </c>
      <c r="O3077" s="0" t="s">
        <v>188</v>
      </c>
      <c r="P3077" s="0" t="s">
        <v>188</v>
      </c>
      <c r="Q3077" s="0" t="s">
        <v>189</v>
      </c>
      <c r="R3077" s="0" t="s">
        <v>5334</v>
      </c>
      <c r="S3077" s="0" t="s">
        <v>5335</v>
      </c>
      <c r="T3077" s="0" t="s">
        <v>3604</v>
      </c>
      <c r="U3077" s="0" t="s">
        <v>3605</v>
      </c>
      <c r="V3077" s="0" t="s">
        <v>3606</v>
      </c>
      <c r="W3077" s="0" t="s">
        <v>3607</v>
      </c>
      <c r="X3077" s="0" t="s">
        <v>3608</v>
      </c>
      <c r="Y3077" s="0" t="s">
        <v>3605</v>
      </c>
      <c r="Z3077" s="0" t="s">
        <v>8808</v>
      </c>
      <c r="AA3077" s="0" t="s">
        <v>5407</v>
      </c>
      <c r="AB3077" s="0" t="s">
        <v>8809</v>
      </c>
      <c r="AC3077" s="0" t="s">
        <v>19</v>
      </c>
      <c r="AD3077" s="0" t="s">
        <v>19</v>
      </c>
      <c r="AE3077" s="0" t="s">
        <v>61</v>
      </c>
      <c r="AF3077" s="0" t="s">
        <v>22</v>
      </c>
      <c r="AG3077" s="0" t="s">
        <v>22</v>
      </c>
      <c r="AH3077" s="0" t="s">
        <v>22</v>
      </c>
      <c r="AI3077" s="0" t="s">
        <v>22</v>
      </c>
      <c r="AJ3077" s="0" t="s">
        <v>3622</v>
      </c>
      <c r="AK3077" s="0" t="s">
        <v>3622</v>
      </c>
    </row>
    <row customHeight="1" ht="11.25">
      <c r="A3078" s="0" t="s">
        <v>22</v>
      </c>
      <c r="B3078" s="0" t="s">
        <v>48</v>
      </c>
      <c r="C3078" s="0" t="s">
        <v>50</v>
      </c>
      <c r="D3078" s="0" t="s">
        <v>22</v>
      </c>
      <c r="E3078" s="0" t="s">
        <v>8810</v>
      </c>
      <c r="F3078" s="0" t="s">
        <v>1257</v>
      </c>
      <c r="G3078" s="0" t="s">
        <v>148</v>
      </c>
      <c r="H3078" s="0" t="s">
        <v>148</v>
      </c>
      <c r="I3078" s="0" t="s">
        <v>149</v>
      </c>
      <c r="J3078" s="0" t="s">
        <v>5757</v>
      </c>
      <c r="K3078" s="0" t="s">
        <v>5758</v>
      </c>
      <c r="L3078" s="0" t="s">
        <v>5759</v>
      </c>
      <c r="M3078" s="0" t="s">
        <v>1261</v>
      </c>
      <c r="N3078" s="0" t="s">
        <v>98</v>
      </c>
      <c r="O3078" s="0" t="s">
        <v>148</v>
      </c>
      <c r="P3078" s="0" t="s">
        <v>148</v>
      </c>
      <c r="Q3078" s="0" t="s">
        <v>149</v>
      </c>
      <c r="R3078" s="0" t="s">
        <v>5757</v>
      </c>
      <c r="S3078" s="0" t="s">
        <v>5758</v>
      </c>
      <c r="T3078" s="0" t="s">
        <v>3604</v>
      </c>
      <c r="U3078" s="0" t="s">
        <v>3605</v>
      </c>
      <c r="V3078" s="0" t="s">
        <v>3606</v>
      </c>
      <c r="W3078" s="0" t="s">
        <v>3607</v>
      </c>
      <c r="X3078" s="0" t="s">
        <v>3700</v>
      </c>
      <c r="Y3078" s="0" t="s">
        <v>3605</v>
      </c>
      <c r="Z3078" s="0" t="s">
        <v>5760</v>
      </c>
      <c r="AA3078" s="0" t="s">
        <v>5761</v>
      </c>
      <c r="AB3078" s="0" t="s">
        <v>5762</v>
      </c>
      <c r="AC3078" s="0" t="s">
        <v>19</v>
      </c>
      <c r="AD3078" s="0" t="s">
        <v>19</v>
      </c>
      <c r="AE3078" s="0" t="s">
        <v>61</v>
      </c>
      <c r="AF3078" s="0" t="s">
        <v>22</v>
      </c>
      <c r="AG3078" s="0" t="s">
        <v>22</v>
      </c>
      <c r="AH3078" s="0" t="s">
        <v>22</v>
      </c>
      <c r="AI3078" s="0" t="s">
        <v>22</v>
      </c>
      <c r="AJ3078" s="0" t="s">
        <v>5763</v>
      </c>
      <c r="AK3078" s="0" t="s">
        <v>2243</v>
      </c>
    </row>
    <row customHeight="1" ht="11.25">
      <c r="A3079" s="0" t="s">
        <v>22</v>
      </c>
      <c r="B3079" s="0" t="s">
        <v>48</v>
      </c>
      <c r="C3079" s="0" t="s">
        <v>50</v>
      </c>
      <c r="D3079" s="0" t="s">
        <v>22</v>
      </c>
      <c r="E3079" s="0" t="s">
        <v>8810</v>
      </c>
      <c r="F3079" s="0" t="s">
        <v>1257</v>
      </c>
      <c r="G3079" s="0" t="s">
        <v>148</v>
      </c>
      <c r="H3079" s="0" t="s">
        <v>148</v>
      </c>
      <c r="I3079" s="0" t="s">
        <v>149</v>
      </c>
      <c r="J3079" s="0" t="s">
        <v>5757</v>
      </c>
      <c r="K3079" s="0" t="s">
        <v>5758</v>
      </c>
      <c r="L3079" s="0" t="s">
        <v>5759</v>
      </c>
      <c r="M3079" s="0" t="s">
        <v>1261</v>
      </c>
      <c r="N3079" s="0" t="s">
        <v>98</v>
      </c>
      <c r="O3079" s="0" t="s">
        <v>148</v>
      </c>
      <c r="P3079" s="0" t="s">
        <v>148</v>
      </c>
      <c r="Q3079" s="0" t="s">
        <v>149</v>
      </c>
      <c r="R3079" s="0" t="s">
        <v>5757</v>
      </c>
      <c r="S3079" s="0" t="s">
        <v>5758</v>
      </c>
      <c r="T3079" s="0" t="s">
        <v>3604</v>
      </c>
      <c r="U3079" s="0" t="s">
        <v>3605</v>
      </c>
      <c r="V3079" s="0" t="s">
        <v>3606</v>
      </c>
      <c r="W3079" s="0" t="s">
        <v>3607</v>
      </c>
      <c r="X3079" s="0" t="s">
        <v>3700</v>
      </c>
      <c r="Y3079" s="0" t="s">
        <v>3605</v>
      </c>
      <c r="Z3079" s="0" t="s">
        <v>5760</v>
      </c>
      <c r="AA3079" s="0" t="s">
        <v>5761</v>
      </c>
      <c r="AB3079" s="0" t="s">
        <v>5762</v>
      </c>
      <c r="AC3079" s="0" t="s">
        <v>19</v>
      </c>
      <c r="AD3079" s="0" t="s">
        <v>19</v>
      </c>
      <c r="AE3079" s="0" t="s">
        <v>61</v>
      </c>
      <c r="AF3079" s="0" t="s">
        <v>22</v>
      </c>
      <c r="AG3079" s="0" t="s">
        <v>22</v>
      </c>
      <c r="AH3079" s="0" t="s">
        <v>22</v>
      </c>
      <c r="AI3079" s="0" t="s">
        <v>22</v>
      </c>
      <c r="AJ3079" s="0" t="s">
        <v>5763</v>
      </c>
      <c r="AK3079" s="0" t="s">
        <v>2243</v>
      </c>
    </row>
    <row customHeight="1" ht="11.25">
      <c r="A3080" s="0" t="s">
        <v>22</v>
      </c>
      <c r="B3080" s="0" t="s">
        <v>48</v>
      </c>
      <c r="C3080" s="0" t="s">
        <v>50</v>
      </c>
      <c r="D3080" s="0" t="s">
        <v>22</v>
      </c>
      <c r="E3080" s="0" t="s">
        <v>8811</v>
      </c>
      <c r="F3080" s="0" t="s">
        <v>1306</v>
      </c>
      <c r="G3080" s="0" t="s">
        <v>136</v>
      </c>
      <c r="H3080" s="0" t="s">
        <v>136</v>
      </c>
      <c r="I3080" s="0" t="s">
        <v>137</v>
      </c>
      <c r="J3080" s="0" t="s">
        <v>8812</v>
      </c>
      <c r="K3080" s="0" t="s">
        <v>8813</v>
      </c>
      <c r="L3080" s="0" t="s">
        <v>976</v>
      </c>
      <c r="M3080" s="0" t="s">
        <v>976</v>
      </c>
      <c r="N3080" s="0" t="s">
        <v>98</v>
      </c>
      <c r="O3080" s="0" t="s">
        <v>136</v>
      </c>
      <c r="P3080" s="0" t="s">
        <v>136</v>
      </c>
      <c r="Q3080" s="0" t="s">
        <v>137</v>
      </c>
      <c r="R3080" s="0" t="s">
        <v>8812</v>
      </c>
      <c r="S3080" s="0" t="s">
        <v>8813</v>
      </c>
      <c r="T3080" s="0" t="s">
        <v>3604</v>
      </c>
      <c r="U3080" s="0" t="s">
        <v>3707</v>
      </c>
      <c r="V3080" s="0" t="s">
        <v>3726</v>
      </c>
      <c r="W3080" s="0" t="s">
        <v>3607</v>
      </c>
      <c r="X3080" s="0" t="s">
        <v>3700</v>
      </c>
      <c r="Y3080" s="0" t="s">
        <v>3605</v>
      </c>
      <c r="Z3080" s="0" t="s">
        <v>7273</v>
      </c>
      <c r="AA3080" s="0" t="s">
        <v>6226</v>
      </c>
      <c r="AB3080" s="0" t="s">
        <v>8814</v>
      </c>
      <c r="AC3080" s="0" t="s">
        <v>61</v>
      </c>
      <c r="AD3080" s="0" t="s">
        <v>19</v>
      </c>
      <c r="AE3080" s="0" t="s">
        <v>61</v>
      </c>
      <c r="AF3080" s="0" t="s">
        <v>7525</v>
      </c>
      <c r="AG3080" s="0" t="s">
        <v>1564</v>
      </c>
      <c r="AH3080" s="0" t="s">
        <v>22</v>
      </c>
      <c r="AI3080" s="0" t="s">
        <v>22</v>
      </c>
      <c r="AJ3080" s="0" t="s">
        <v>7525</v>
      </c>
      <c r="AK3080" s="0" t="s">
        <v>1564</v>
      </c>
    </row>
    <row customHeight="1" ht="11.25">
      <c r="A3081" s="0" t="s">
        <v>22</v>
      </c>
      <c r="B3081" s="0" t="s">
        <v>48</v>
      </c>
      <c r="C3081" s="0" t="s">
        <v>50</v>
      </c>
      <c r="D3081" s="0" t="s">
        <v>22</v>
      </c>
      <c r="E3081" s="0" t="s">
        <v>8811</v>
      </c>
      <c r="F3081" s="0" t="s">
        <v>1306</v>
      </c>
      <c r="G3081" s="0" t="s">
        <v>136</v>
      </c>
      <c r="H3081" s="0" t="s">
        <v>136</v>
      </c>
      <c r="I3081" s="0" t="s">
        <v>137</v>
      </c>
      <c r="J3081" s="0" t="s">
        <v>8812</v>
      </c>
      <c r="K3081" s="0" t="s">
        <v>8813</v>
      </c>
      <c r="L3081" s="0" t="s">
        <v>976</v>
      </c>
      <c r="M3081" s="0" t="s">
        <v>976</v>
      </c>
      <c r="N3081" s="0" t="s">
        <v>98</v>
      </c>
      <c r="O3081" s="0" t="s">
        <v>136</v>
      </c>
      <c r="P3081" s="0" t="s">
        <v>136</v>
      </c>
      <c r="Q3081" s="0" t="s">
        <v>137</v>
      </c>
      <c r="R3081" s="0" t="s">
        <v>8812</v>
      </c>
      <c r="S3081" s="0" t="s">
        <v>8813</v>
      </c>
      <c r="T3081" s="0" t="s">
        <v>3604</v>
      </c>
      <c r="U3081" s="0" t="s">
        <v>3707</v>
      </c>
      <c r="V3081" s="0" t="s">
        <v>3726</v>
      </c>
      <c r="W3081" s="0" t="s">
        <v>3607</v>
      </c>
      <c r="X3081" s="0" t="s">
        <v>3700</v>
      </c>
      <c r="Y3081" s="0" t="s">
        <v>3605</v>
      </c>
      <c r="Z3081" s="0" t="s">
        <v>7273</v>
      </c>
      <c r="AA3081" s="0" t="s">
        <v>6226</v>
      </c>
      <c r="AB3081" s="0" t="s">
        <v>8814</v>
      </c>
      <c r="AC3081" s="0" t="s">
        <v>61</v>
      </c>
      <c r="AD3081" s="0" t="s">
        <v>19</v>
      </c>
      <c r="AE3081" s="0" t="s">
        <v>61</v>
      </c>
      <c r="AF3081" s="0" t="s">
        <v>7525</v>
      </c>
      <c r="AG3081" s="0" t="s">
        <v>1564</v>
      </c>
      <c r="AH3081" s="0" t="s">
        <v>22</v>
      </c>
      <c r="AI3081" s="0" t="s">
        <v>22</v>
      </c>
      <c r="AJ3081" s="0" t="s">
        <v>7525</v>
      </c>
      <c r="AK3081" s="0" t="s">
        <v>1564</v>
      </c>
    </row>
    <row customHeight="1" ht="11.25">
      <c r="A3082" s="0" t="s">
        <v>22</v>
      </c>
      <c r="B3082" s="0" t="s">
        <v>48</v>
      </c>
      <c r="C3082" s="0" t="s">
        <v>50</v>
      </c>
      <c r="D3082" s="0" t="s">
        <v>22</v>
      </c>
      <c r="E3082" s="0" t="s">
        <v>8815</v>
      </c>
      <c r="F3082" s="0" t="s">
        <v>1257</v>
      </c>
      <c r="G3082" s="0" t="s">
        <v>1581</v>
      </c>
      <c r="H3082" s="0" t="s">
        <v>1581</v>
      </c>
      <c r="I3082" s="0" t="s">
        <v>1582</v>
      </c>
      <c r="J3082" s="0" t="s">
        <v>6229</v>
      </c>
      <c r="K3082" s="0" t="s">
        <v>6230</v>
      </c>
      <c r="L3082" s="0" t="s">
        <v>8816</v>
      </c>
      <c r="M3082" s="0" t="s">
        <v>976</v>
      </c>
      <c r="N3082" s="0" t="s">
        <v>98</v>
      </c>
      <c r="O3082" s="0" t="s">
        <v>1581</v>
      </c>
      <c r="P3082" s="0" t="s">
        <v>1581</v>
      </c>
      <c r="Q3082" s="0" t="s">
        <v>1582</v>
      </c>
      <c r="R3082" s="0" t="s">
        <v>6229</v>
      </c>
      <c r="S3082" s="0" t="s">
        <v>6230</v>
      </c>
      <c r="T3082" s="0" t="s">
        <v>4183</v>
      </c>
      <c r="U3082" s="0" t="s">
        <v>3605</v>
      </c>
      <c r="V3082" s="0" t="s">
        <v>6508</v>
      </c>
      <c r="W3082" s="0" t="s">
        <v>3607</v>
      </c>
      <c r="X3082" s="0" t="s">
        <v>3700</v>
      </c>
      <c r="Y3082" s="0" t="s">
        <v>3605</v>
      </c>
      <c r="Z3082" s="0" t="s">
        <v>5786</v>
      </c>
      <c r="AA3082" s="0" t="s">
        <v>5787</v>
      </c>
      <c r="AB3082" s="0" t="s">
        <v>8817</v>
      </c>
      <c r="AC3082" s="0" t="s">
        <v>19</v>
      </c>
      <c r="AD3082" s="0" t="s">
        <v>19</v>
      </c>
      <c r="AE3082" s="0" t="s">
        <v>61</v>
      </c>
      <c r="AF3082" s="0" t="s">
        <v>22</v>
      </c>
      <c r="AG3082" s="0" t="s">
        <v>22</v>
      </c>
      <c r="AH3082" s="0" t="s">
        <v>22</v>
      </c>
      <c r="AI3082" s="0" t="s">
        <v>22</v>
      </c>
      <c r="AJ3082" s="0" t="s">
        <v>3721</v>
      </c>
      <c r="AK3082" s="0" t="s">
        <v>3721</v>
      </c>
    </row>
    <row customHeight="1" ht="11.25">
      <c r="A3083" s="0" t="s">
        <v>22</v>
      </c>
      <c r="B3083" s="0" t="s">
        <v>48</v>
      </c>
      <c r="C3083" s="0" t="s">
        <v>50</v>
      </c>
      <c r="D3083" s="0" t="s">
        <v>22</v>
      </c>
      <c r="E3083" s="0" t="s">
        <v>8815</v>
      </c>
      <c r="F3083" s="0" t="s">
        <v>1257</v>
      </c>
      <c r="G3083" s="0" t="s">
        <v>110</v>
      </c>
      <c r="H3083" s="0" t="s">
        <v>110</v>
      </c>
      <c r="I3083" s="0" t="s">
        <v>111</v>
      </c>
      <c r="J3083" s="0" t="s">
        <v>6229</v>
      </c>
      <c r="K3083" s="0" t="s">
        <v>6232</v>
      </c>
      <c r="L3083" s="0" t="s">
        <v>8816</v>
      </c>
      <c r="M3083" s="0" t="s">
        <v>976</v>
      </c>
      <c r="N3083" s="0" t="s">
        <v>98</v>
      </c>
      <c r="O3083" s="0" t="s">
        <v>110</v>
      </c>
      <c r="P3083" s="0" t="s">
        <v>110</v>
      </c>
      <c r="Q3083" s="0" t="s">
        <v>111</v>
      </c>
      <c r="R3083" s="0" t="s">
        <v>6229</v>
      </c>
      <c r="S3083" s="0" t="s">
        <v>6232</v>
      </c>
      <c r="T3083" s="0" t="s">
        <v>4183</v>
      </c>
      <c r="U3083" s="0" t="s">
        <v>3605</v>
      </c>
      <c r="V3083" s="0" t="s">
        <v>6508</v>
      </c>
      <c r="W3083" s="0" t="s">
        <v>3607</v>
      </c>
      <c r="X3083" s="0" t="s">
        <v>3700</v>
      </c>
      <c r="Y3083" s="0" t="s">
        <v>3605</v>
      </c>
      <c r="Z3083" s="0" t="s">
        <v>5786</v>
      </c>
      <c r="AA3083" s="0" t="s">
        <v>5787</v>
      </c>
      <c r="AB3083" s="0" t="s">
        <v>8817</v>
      </c>
      <c r="AC3083" s="0" t="s">
        <v>19</v>
      </c>
      <c r="AD3083" s="0" t="s">
        <v>19</v>
      </c>
      <c r="AE3083" s="0" t="s">
        <v>61</v>
      </c>
      <c r="AF3083" s="0" t="s">
        <v>22</v>
      </c>
      <c r="AG3083" s="0" t="s">
        <v>22</v>
      </c>
      <c r="AH3083" s="0" t="s">
        <v>22</v>
      </c>
      <c r="AI3083" s="0" t="s">
        <v>22</v>
      </c>
      <c r="AJ3083" s="0" t="s">
        <v>3721</v>
      </c>
      <c r="AK3083" s="0" t="s">
        <v>3721</v>
      </c>
    </row>
    <row customHeight="1" ht="11.25">
      <c r="A3084" s="0" t="s">
        <v>22</v>
      </c>
      <c r="B3084" s="0" t="s">
        <v>48</v>
      </c>
      <c r="C3084" s="0" t="s">
        <v>50</v>
      </c>
      <c r="D3084" s="0" t="s">
        <v>22</v>
      </c>
      <c r="E3084" s="0" t="s">
        <v>8818</v>
      </c>
      <c r="F3084" s="0" t="s">
        <v>1257</v>
      </c>
      <c r="G3084" s="0" t="s">
        <v>148</v>
      </c>
      <c r="H3084" s="0" t="s">
        <v>148</v>
      </c>
      <c r="I3084" s="0" t="s">
        <v>149</v>
      </c>
      <c r="J3084" s="0" t="s">
        <v>1446</v>
      </c>
      <c r="K3084" s="0" t="s">
        <v>1447</v>
      </c>
      <c r="L3084" s="0" t="s">
        <v>1448</v>
      </c>
      <c r="M3084" s="0" t="s">
        <v>1261</v>
      </c>
      <c r="N3084" s="0" t="s">
        <v>98</v>
      </c>
      <c r="O3084" s="0" t="s">
        <v>148</v>
      </c>
      <c r="P3084" s="0" t="s">
        <v>148</v>
      </c>
      <c r="Q3084" s="0" t="s">
        <v>149</v>
      </c>
      <c r="R3084" s="0" t="s">
        <v>1446</v>
      </c>
      <c r="S3084" s="0" t="s">
        <v>1447</v>
      </c>
      <c r="T3084" s="0" t="s">
        <v>3604</v>
      </c>
      <c r="U3084" s="0" t="s">
        <v>3605</v>
      </c>
      <c r="V3084" s="0" t="s">
        <v>3606</v>
      </c>
      <c r="W3084" s="0" t="s">
        <v>3607</v>
      </c>
      <c r="X3084" s="0" t="s">
        <v>3608</v>
      </c>
      <c r="Y3084" s="0" t="s">
        <v>3605</v>
      </c>
      <c r="Z3084" s="0" t="s">
        <v>8819</v>
      </c>
      <c r="AA3084" s="0" t="s">
        <v>3961</v>
      </c>
      <c r="AB3084" s="0" t="s">
        <v>8820</v>
      </c>
      <c r="AC3084" s="0" t="s">
        <v>19</v>
      </c>
      <c r="AD3084" s="0" t="s">
        <v>19</v>
      </c>
      <c r="AE3084" s="0" t="s">
        <v>61</v>
      </c>
      <c r="AF3084" s="0" t="s">
        <v>22</v>
      </c>
      <c r="AG3084" s="0" t="s">
        <v>22</v>
      </c>
      <c r="AH3084" s="0" t="s">
        <v>22</v>
      </c>
      <c r="AI3084" s="0" t="s">
        <v>22</v>
      </c>
      <c r="AJ3084" s="0" t="s">
        <v>157</v>
      </c>
      <c r="AK3084" s="0" t="s">
        <v>157</v>
      </c>
    </row>
    <row customHeight="1" ht="11.25">
      <c r="A3085" s="0" t="s">
        <v>22</v>
      </c>
      <c r="B3085" s="0" t="s">
        <v>48</v>
      </c>
      <c r="C3085" s="0" t="s">
        <v>50</v>
      </c>
      <c r="D3085" s="0" t="s">
        <v>22</v>
      </c>
      <c r="E3085" s="0" t="s">
        <v>8818</v>
      </c>
      <c r="F3085" s="0" t="s">
        <v>1257</v>
      </c>
      <c r="G3085" s="0" t="s">
        <v>148</v>
      </c>
      <c r="H3085" s="0" t="s">
        <v>148</v>
      </c>
      <c r="I3085" s="0" t="s">
        <v>149</v>
      </c>
      <c r="J3085" s="0" t="s">
        <v>1446</v>
      </c>
      <c r="K3085" s="0" t="s">
        <v>1447</v>
      </c>
      <c r="L3085" s="0" t="s">
        <v>1448</v>
      </c>
      <c r="M3085" s="0" t="s">
        <v>1261</v>
      </c>
      <c r="N3085" s="0" t="s">
        <v>98</v>
      </c>
      <c r="O3085" s="0" t="s">
        <v>148</v>
      </c>
      <c r="P3085" s="0" t="s">
        <v>148</v>
      </c>
      <c r="Q3085" s="0" t="s">
        <v>149</v>
      </c>
      <c r="R3085" s="0" t="s">
        <v>1446</v>
      </c>
      <c r="S3085" s="0" t="s">
        <v>1447</v>
      </c>
      <c r="T3085" s="0" t="s">
        <v>3604</v>
      </c>
      <c r="U3085" s="0" t="s">
        <v>3605</v>
      </c>
      <c r="V3085" s="0" t="s">
        <v>3606</v>
      </c>
      <c r="W3085" s="0" t="s">
        <v>3607</v>
      </c>
      <c r="X3085" s="0" t="s">
        <v>3608</v>
      </c>
      <c r="Y3085" s="0" t="s">
        <v>3605</v>
      </c>
      <c r="Z3085" s="0" t="s">
        <v>8819</v>
      </c>
      <c r="AA3085" s="0" t="s">
        <v>3961</v>
      </c>
      <c r="AB3085" s="0" t="s">
        <v>8820</v>
      </c>
      <c r="AC3085" s="0" t="s">
        <v>19</v>
      </c>
      <c r="AD3085" s="0" t="s">
        <v>19</v>
      </c>
      <c r="AE3085" s="0" t="s">
        <v>61</v>
      </c>
      <c r="AF3085" s="0" t="s">
        <v>22</v>
      </c>
      <c r="AG3085" s="0" t="s">
        <v>22</v>
      </c>
      <c r="AH3085" s="0" t="s">
        <v>22</v>
      </c>
      <c r="AI3085" s="0" t="s">
        <v>22</v>
      </c>
      <c r="AJ3085" s="0" t="s">
        <v>157</v>
      </c>
      <c r="AK3085" s="0" t="s">
        <v>157</v>
      </c>
    </row>
    <row customHeight="1" ht="11.25">
      <c r="A3086" s="0" t="s">
        <v>22</v>
      </c>
      <c r="B3086" s="0" t="s">
        <v>48</v>
      </c>
      <c r="C3086" s="0" t="s">
        <v>50</v>
      </c>
      <c r="D3086" s="0" t="s">
        <v>22</v>
      </c>
      <c r="E3086" s="0" t="s">
        <v>8821</v>
      </c>
      <c r="F3086" s="0" t="s">
        <v>1257</v>
      </c>
      <c r="G3086" s="0" t="s">
        <v>129</v>
      </c>
      <c r="H3086" s="0" t="s">
        <v>129</v>
      </c>
      <c r="I3086" s="0" t="s">
        <v>130</v>
      </c>
      <c r="J3086" s="0" t="s">
        <v>1289</v>
      </c>
      <c r="K3086" s="0" t="s">
        <v>1290</v>
      </c>
      <c r="L3086" s="0" t="s">
        <v>4580</v>
      </c>
      <c r="M3086" s="0" t="s">
        <v>1261</v>
      </c>
      <c r="N3086" s="0" t="s">
        <v>98</v>
      </c>
      <c r="O3086" s="0" t="s">
        <v>129</v>
      </c>
      <c r="P3086" s="0" t="s">
        <v>129</v>
      </c>
      <c r="Q3086" s="0" t="s">
        <v>130</v>
      </c>
      <c r="R3086" s="0" t="s">
        <v>1289</v>
      </c>
      <c r="S3086" s="0" t="s">
        <v>1290</v>
      </c>
      <c r="T3086" s="0" t="s">
        <v>3604</v>
      </c>
      <c r="U3086" s="0" t="s">
        <v>3605</v>
      </c>
      <c r="V3086" s="0" t="s">
        <v>3606</v>
      </c>
      <c r="W3086" s="0" t="s">
        <v>3607</v>
      </c>
      <c r="X3086" s="0" t="s">
        <v>3608</v>
      </c>
      <c r="Y3086" s="0" t="s">
        <v>3605</v>
      </c>
      <c r="Z3086" s="0" t="s">
        <v>8822</v>
      </c>
      <c r="AA3086" s="0" t="s">
        <v>8823</v>
      </c>
      <c r="AB3086" s="0" t="s">
        <v>8824</v>
      </c>
      <c r="AC3086" s="0" t="s">
        <v>19</v>
      </c>
      <c r="AD3086" s="0" t="s">
        <v>19</v>
      </c>
      <c r="AE3086" s="0" t="s">
        <v>61</v>
      </c>
      <c r="AF3086" s="0" t="s">
        <v>22</v>
      </c>
      <c r="AG3086" s="0" t="s">
        <v>22</v>
      </c>
      <c r="AH3086" s="0" t="s">
        <v>22</v>
      </c>
      <c r="AI3086" s="0" t="s">
        <v>22</v>
      </c>
      <c r="AJ3086" s="0" t="s">
        <v>3622</v>
      </c>
      <c r="AK3086" s="0" t="s">
        <v>3622</v>
      </c>
    </row>
    <row customHeight="1" ht="11.25">
      <c r="A3087" s="0" t="s">
        <v>22</v>
      </c>
      <c r="B3087" s="0" t="s">
        <v>48</v>
      </c>
      <c r="C3087" s="0" t="s">
        <v>50</v>
      </c>
      <c r="D3087" s="0" t="s">
        <v>22</v>
      </c>
      <c r="E3087" s="0" t="s">
        <v>8821</v>
      </c>
      <c r="F3087" s="0" t="s">
        <v>1257</v>
      </c>
      <c r="G3087" s="0" t="s">
        <v>129</v>
      </c>
      <c r="H3087" s="0" t="s">
        <v>129</v>
      </c>
      <c r="I3087" s="0" t="s">
        <v>130</v>
      </c>
      <c r="J3087" s="0" t="s">
        <v>1289</v>
      </c>
      <c r="K3087" s="0" t="s">
        <v>1290</v>
      </c>
      <c r="L3087" s="0" t="s">
        <v>4580</v>
      </c>
      <c r="M3087" s="0" t="s">
        <v>1261</v>
      </c>
      <c r="N3087" s="0" t="s">
        <v>98</v>
      </c>
      <c r="O3087" s="0" t="s">
        <v>129</v>
      </c>
      <c r="P3087" s="0" t="s">
        <v>129</v>
      </c>
      <c r="Q3087" s="0" t="s">
        <v>130</v>
      </c>
      <c r="R3087" s="0" t="s">
        <v>1289</v>
      </c>
      <c r="S3087" s="0" t="s">
        <v>1290</v>
      </c>
      <c r="T3087" s="0" t="s">
        <v>3604</v>
      </c>
      <c r="U3087" s="0" t="s">
        <v>3605</v>
      </c>
      <c r="V3087" s="0" t="s">
        <v>3606</v>
      </c>
      <c r="W3087" s="0" t="s">
        <v>3607</v>
      </c>
      <c r="X3087" s="0" t="s">
        <v>3608</v>
      </c>
      <c r="Y3087" s="0" t="s">
        <v>3605</v>
      </c>
      <c r="Z3087" s="0" t="s">
        <v>8822</v>
      </c>
      <c r="AA3087" s="0" t="s">
        <v>8823</v>
      </c>
      <c r="AB3087" s="0" t="s">
        <v>8824</v>
      </c>
      <c r="AC3087" s="0" t="s">
        <v>19</v>
      </c>
      <c r="AD3087" s="0" t="s">
        <v>19</v>
      </c>
      <c r="AE3087" s="0" t="s">
        <v>61</v>
      </c>
      <c r="AF3087" s="0" t="s">
        <v>22</v>
      </c>
      <c r="AG3087" s="0" t="s">
        <v>22</v>
      </c>
      <c r="AH3087" s="0" t="s">
        <v>22</v>
      </c>
      <c r="AI3087" s="0" t="s">
        <v>22</v>
      </c>
      <c r="AJ3087" s="0" t="s">
        <v>3622</v>
      </c>
      <c r="AK3087" s="0" t="s">
        <v>3622</v>
      </c>
    </row>
    <row customHeight="1" ht="11.25">
      <c r="A3088" s="0" t="s">
        <v>22</v>
      </c>
      <c r="B3088" s="0" t="s">
        <v>48</v>
      </c>
      <c r="C3088" s="0" t="s">
        <v>50</v>
      </c>
      <c r="D3088" s="0" t="s">
        <v>22</v>
      </c>
      <c r="E3088" s="0" t="s">
        <v>8825</v>
      </c>
      <c r="F3088" s="0" t="s">
        <v>1257</v>
      </c>
      <c r="G3088" s="0" t="s">
        <v>133</v>
      </c>
      <c r="H3088" s="0" t="s">
        <v>133</v>
      </c>
      <c r="I3088" s="0" t="s">
        <v>134</v>
      </c>
      <c r="J3088" s="0" t="s">
        <v>1295</v>
      </c>
      <c r="K3088" s="0" t="s">
        <v>1296</v>
      </c>
      <c r="L3088" s="0" t="s">
        <v>8826</v>
      </c>
      <c r="M3088" s="0" t="s">
        <v>976</v>
      </c>
      <c r="N3088" s="0" t="s">
        <v>98</v>
      </c>
      <c r="O3088" s="0" t="s">
        <v>133</v>
      </c>
      <c r="P3088" s="0" t="s">
        <v>133</v>
      </c>
      <c r="Q3088" s="0" t="s">
        <v>134</v>
      </c>
      <c r="R3088" s="0" t="s">
        <v>1295</v>
      </c>
      <c r="S3088" s="0" t="s">
        <v>1296</v>
      </c>
      <c r="T3088" s="0" t="s">
        <v>3604</v>
      </c>
      <c r="U3088" s="0" t="s">
        <v>3707</v>
      </c>
      <c r="V3088" s="0" t="s">
        <v>3726</v>
      </c>
      <c r="W3088" s="0" t="s">
        <v>3607</v>
      </c>
      <c r="X3088" s="0" t="s">
        <v>3700</v>
      </c>
      <c r="Y3088" s="0" t="s">
        <v>3605</v>
      </c>
      <c r="Z3088" s="0" t="s">
        <v>8827</v>
      </c>
      <c r="AA3088" s="0" t="s">
        <v>8828</v>
      </c>
      <c r="AB3088" s="0" t="s">
        <v>8829</v>
      </c>
      <c r="AC3088" s="0" t="s">
        <v>19</v>
      </c>
      <c r="AD3088" s="0" t="s">
        <v>19</v>
      </c>
      <c r="AE3088" s="0" t="s">
        <v>61</v>
      </c>
      <c r="AF3088" s="0" t="s">
        <v>22</v>
      </c>
      <c r="AG3088" s="0" t="s">
        <v>22</v>
      </c>
      <c r="AH3088" s="0" t="s">
        <v>22</v>
      </c>
      <c r="AI3088" s="0" t="s">
        <v>22</v>
      </c>
      <c r="AJ3088" s="0" t="s">
        <v>3721</v>
      </c>
      <c r="AK3088" s="0" t="s">
        <v>3721</v>
      </c>
    </row>
    <row customHeight="1" ht="11.25">
      <c r="A3089" s="0" t="s">
        <v>22</v>
      </c>
      <c r="B3089" s="0" t="s">
        <v>48</v>
      </c>
      <c r="C3089" s="0" t="s">
        <v>50</v>
      </c>
      <c r="D3089" s="0" t="s">
        <v>22</v>
      </c>
      <c r="E3089" s="0" t="s">
        <v>8825</v>
      </c>
      <c r="F3089" s="0" t="s">
        <v>1257</v>
      </c>
      <c r="G3089" s="0" t="s">
        <v>133</v>
      </c>
      <c r="H3089" s="0" t="s">
        <v>133</v>
      </c>
      <c r="I3089" s="0" t="s">
        <v>134</v>
      </c>
      <c r="J3089" s="0" t="s">
        <v>1295</v>
      </c>
      <c r="K3089" s="0" t="s">
        <v>1296</v>
      </c>
      <c r="L3089" s="0" t="s">
        <v>8826</v>
      </c>
      <c r="M3089" s="0" t="s">
        <v>976</v>
      </c>
      <c r="N3089" s="0" t="s">
        <v>98</v>
      </c>
      <c r="O3089" s="0" t="s">
        <v>133</v>
      </c>
      <c r="P3089" s="0" t="s">
        <v>133</v>
      </c>
      <c r="Q3089" s="0" t="s">
        <v>134</v>
      </c>
      <c r="R3089" s="0" t="s">
        <v>1295</v>
      </c>
      <c r="S3089" s="0" t="s">
        <v>1296</v>
      </c>
      <c r="T3089" s="0" t="s">
        <v>3604</v>
      </c>
      <c r="U3089" s="0" t="s">
        <v>3707</v>
      </c>
      <c r="V3089" s="0" t="s">
        <v>3726</v>
      </c>
      <c r="W3089" s="0" t="s">
        <v>3607</v>
      </c>
      <c r="X3089" s="0" t="s">
        <v>3700</v>
      </c>
      <c r="Y3089" s="0" t="s">
        <v>3605</v>
      </c>
      <c r="Z3089" s="0" t="s">
        <v>8827</v>
      </c>
      <c r="AA3089" s="0" t="s">
        <v>8828</v>
      </c>
      <c r="AB3089" s="0" t="s">
        <v>8829</v>
      </c>
      <c r="AC3089" s="0" t="s">
        <v>19</v>
      </c>
      <c r="AD3089" s="0" t="s">
        <v>19</v>
      </c>
      <c r="AE3089" s="0" t="s">
        <v>61</v>
      </c>
      <c r="AF3089" s="0" t="s">
        <v>22</v>
      </c>
      <c r="AG3089" s="0" t="s">
        <v>22</v>
      </c>
      <c r="AH3089" s="0" t="s">
        <v>22</v>
      </c>
      <c r="AI3089" s="0" t="s">
        <v>22</v>
      </c>
      <c r="AJ3089" s="0" t="s">
        <v>3721</v>
      </c>
      <c r="AK3089" s="0" t="s">
        <v>3721</v>
      </c>
    </row>
    <row customHeight="1" ht="11.25">
      <c r="A3090" s="0" t="s">
        <v>22</v>
      </c>
      <c r="B3090" s="0" t="s">
        <v>48</v>
      </c>
      <c r="C3090" s="0" t="s">
        <v>50</v>
      </c>
      <c r="D3090" s="0" t="s">
        <v>22</v>
      </c>
      <c r="E3090" s="0" t="s">
        <v>8825</v>
      </c>
      <c r="F3090" s="0" t="s">
        <v>1257</v>
      </c>
      <c r="G3090" s="0" t="s">
        <v>1348</v>
      </c>
      <c r="H3090" s="0" t="s">
        <v>1348</v>
      </c>
      <c r="I3090" s="0" t="s">
        <v>1349</v>
      </c>
      <c r="J3090" s="0" t="s">
        <v>1350</v>
      </c>
      <c r="K3090" s="0" t="s">
        <v>1351</v>
      </c>
      <c r="L3090" s="0" t="s">
        <v>8830</v>
      </c>
      <c r="M3090" s="0" t="s">
        <v>976</v>
      </c>
      <c r="N3090" s="0" t="s">
        <v>98</v>
      </c>
      <c r="O3090" s="0" t="s">
        <v>1348</v>
      </c>
      <c r="P3090" s="0" t="s">
        <v>1348</v>
      </c>
      <c r="Q3090" s="0" t="s">
        <v>1349</v>
      </c>
      <c r="R3090" s="0" t="s">
        <v>1350</v>
      </c>
      <c r="S3090" s="0" t="s">
        <v>1351</v>
      </c>
      <c r="T3090" s="0" t="s">
        <v>3604</v>
      </c>
      <c r="U3090" s="0" t="s">
        <v>3707</v>
      </c>
      <c r="V3090" s="0" t="s">
        <v>3726</v>
      </c>
      <c r="W3090" s="0" t="s">
        <v>3607</v>
      </c>
      <c r="X3090" s="0" t="s">
        <v>3700</v>
      </c>
      <c r="Y3090" s="0" t="s">
        <v>3605</v>
      </c>
      <c r="Z3090" s="0" t="s">
        <v>6053</v>
      </c>
      <c r="AA3090" s="0" t="s">
        <v>6054</v>
      </c>
      <c r="AB3090" s="0" t="s">
        <v>6055</v>
      </c>
      <c r="AC3090" s="0" t="s">
        <v>19</v>
      </c>
      <c r="AD3090" s="0" t="s">
        <v>19</v>
      </c>
      <c r="AE3090" s="0" t="s">
        <v>61</v>
      </c>
      <c r="AF3090" s="0" t="s">
        <v>22</v>
      </c>
      <c r="AG3090" s="0" t="s">
        <v>22</v>
      </c>
      <c r="AH3090" s="0" t="s">
        <v>22</v>
      </c>
      <c r="AI3090" s="0" t="s">
        <v>22</v>
      </c>
      <c r="AJ3090" s="0" t="s">
        <v>190</v>
      </c>
      <c r="AK3090" s="0" t="s">
        <v>190</v>
      </c>
    </row>
    <row customHeight="1" ht="11.25">
      <c r="A3091" s="0" t="s">
        <v>22</v>
      </c>
      <c r="B3091" s="0" t="s">
        <v>48</v>
      </c>
      <c r="C3091" s="0" t="s">
        <v>50</v>
      </c>
      <c r="D3091" s="0" t="s">
        <v>22</v>
      </c>
      <c r="E3091" s="0" t="s">
        <v>8825</v>
      </c>
      <c r="F3091" s="0" t="s">
        <v>1257</v>
      </c>
      <c r="G3091" s="0" t="s">
        <v>1348</v>
      </c>
      <c r="H3091" s="0" t="s">
        <v>1348</v>
      </c>
      <c r="I3091" s="0" t="s">
        <v>1349</v>
      </c>
      <c r="J3091" s="0" t="s">
        <v>3637</v>
      </c>
      <c r="K3091" s="0" t="s">
        <v>3638</v>
      </c>
      <c r="L3091" s="0" t="s">
        <v>8831</v>
      </c>
      <c r="M3091" s="0" t="s">
        <v>976</v>
      </c>
      <c r="N3091" s="0" t="s">
        <v>98</v>
      </c>
      <c r="O3091" s="0" t="s">
        <v>1348</v>
      </c>
      <c r="P3091" s="0" t="s">
        <v>1348</v>
      </c>
      <c r="Q3091" s="0" t="s">
        <v>1349</v>
      </c>
      <c r="R3091" s="0" t="s">
        <v>3637</v>
      </c>
      <c r="S3091" s="0" t="s">
        <v>3638</v>
      </c>
      <c r="T3091" s="0" t="s">
        <v>3604</v>
      </c>
      <c r="U3091" s="0" t="s">
        <v>3707</v>
      </c>
      <c r="V3091" s="0" t="s">
        <v>3726</v>
      </c>
      <c r="W3091" s="0" t="s">
        <v>3607</v>
      </c>
      <c r="X3091" s="0" t="s">
        <v>3700</v>
      </c>
      <c r="Y3091" s="0" t="s">
        <v>3605</v>
      </c>
      <c r="Z3091" s="0" t="s">
        <v>6053</v>
      </c>
      <c r="AA3091" s="0" t="s">
        <v>6054</v>
      </c>
      <c r="AB3091" s="0" t="s">
        <v>6055</v>
      </c>
      <c r="AC3091" s="0" t="s">
        <v>19</v>
      </c>
      <c r="AD3091" s="0" t="s">
        <v>19</v>
      </c>
      <c r="AE3091" s="0" t="s">
        <v>61</v>
      </c>
      <c r="AF3091" s="0" t="s">
        <v>22</v>
      </c>
      <c r="AG3091" s="0" t="s">
        <v>22</v>
      </c>
      <c r="AH3091" s="0" t="s">
        <v>22</v>
      </c>
      <c r="AI3091" s="0" t="s">
        <v>22</v>
      </c>
      <c r="AJ3091" s="0" t="s">
        <v>8691</v>
      </c>
      <c r="AK3091" s="0" t="s">
        <v>8691</v>
      </c>
    </row>
    <row customHeight="1" ht="11.25">
      <c r="A3092" s="0" t="s">
        <v>22</v>
      </c>
      <c r="B3092" s="0" t="s">
        <v>48</v>
      </c>
      <c r="C3092" s="0" t="s">
        <v>50</v>
      </c>
      <c r="D3092" s="0" t="s">
        <v>22</v>
      </c>
      <c r="E3092" s="0" t="s">
        <v>8825</v>
      </c>
      <c r="F3092" s="0" t="s">
        <v>1257</v>
      </c>
      <c r="G3092" s="0" t="s">
        <v>1348</v>
      </c>
      <c r="H3092" s="0" t="s">
        <v>1348</v>
      </c>
      <c r="I3092" s="0" t="s">
        <v>1349</v>
      </c>
      <c r="J3092" s="0" t="s">
        <v>3601</v>
      </c>
      <c r="K3092" s="0" t="s">
        <v>3602</v>
      </c>
      <c r="L3092" s="0" t="s">
        <v>8832</v>
      </c>
      <c r="M3092" s="0" t="s">
        <v>976</v>
      </c>
      <c r="N3092" s="0" t="s">
        <v>98</v>
      </c>
      <c r="O3092" s="0" t="s">
        <v>1348</v>
      </c>
      <c r="P3092" s="0" t="s">
        <v>1348</v>
      </c>
      <c r="Q3092" s="0" t="s">
        <v>1349</v>
      </c>
      <c r="R3092" s="0" t="s">
        <v>3601</v>
      </c>
      <c r="S3092" s="0" t="s">
        <v>3602</v>
      </c>
      <c r="T3092" s="0" t="s">
        <v>3604</v>
      </c>
      <c r="U3092" s="0" t="s">
        <v>3707</v>
      </c>
      <c r="V3092" s="0" t="s">
        <v>3726</v>
      </c>
      <c r="W3092" s="0" t="s">
        <v>3607</v>
      </c>
      <c r="X3092" s="0" t="s">
        <v>3700</v>
      </c>
      <c r="Y3092" s="0" t="s">
        <v>3605</v>
      </c>
      <c r="Z3092" s="0" t="s">
        <v>6053</v>
      </c>
      <c r="AA3092" s="0" t="s">
        <v>6054</v>
      </c>
      <c r="AB3092" s="0" t="s">
        <v>6055</v>
      </c>
      <c r="AC3092" s="0" t="s">
        <v>19</v>
      </c>
      <c r="AD3092" s="0" t="s">
        <v>19</v>
      </c>
      <c r="AE3092" s="0" t="s">
        <v>61</v>
      </c>
      <c r="AF3092" s="0" t="s">
        <v>22</v>
      </c>
      <c r="AG3092" s="0" t="s">
        <v>22</v>
      </c>
      <c r="AH3092" s="0" t="s">
        <v>22</v>
      </c>
      <c r="AI3092" s="0" t="s">
        <v>22</v>
      </c>
      <c r="AJ3092" s="0" t="s">
        <v>128</v>
      </c>
      <c r="AK3092" s="0" t="s">
        <v>128</v>
      </c>
    </row>
    <row customHeight="1" ht="11.25">
      <c r="A3093" s="0" t="s">
        <v>22</v>
      </c>
      <c r="B3093" s="0" t="s">
        <v>48</v>
      </c>
      <c r="C3093" s="0" t="s">
        <v>50</v>
      </c>
      <c r="D3093" s="0" t="s">
        <v>22</v>
      </c>
      <c r="E3093" s="0" t="s">
        <v>8825</v>
      </c>
      <c r="F3093" s="0" t="s">
        <v>1257</v>
      </c>
      <c r="G3093" s="0" t="s">
        <v>1348</v>
      </c>
      <c r="H3093" s="0" t="s">
        <v>1348</v>
      </c>
      <c r="I3093" s="0" t="s">
        <v>1349</v>
      </c>
      <c r="J3093" s="0" t="s">
        <v>3663</v>
      </c>
      <c r="K3093" s="0" t="s">
        <v>3664</v>
      </c>
      <c r="L3093" s="0" t="s">
        <v>8833</v>
      </c>
      <c r="M3093" s="0" t="s">
        <v>976</v>
      </c>
      <c r="N3093" s="0" t="s">
        <v>98</v>
      </c>
      <c r="O3093" s="0" t="s">
        <v>1348</v>
      </c>
      <c r="P3093" s="0" t="s">
        <v>1348</v>
      </c>
      <c r="Q3093" s="0" t="s">
        <v>1349</v>
      </c>
      <c r="R3093" s="0" t="s">
        <v>3663</v>
      </c>
      <c r="S3093" s="0" t="s">
        <v>3664</v>
      </c>
      <c r="T3093" s="0" t="s">
        <v>3604</v>
      </c>
      <c r="U3093" s="0" t="s">
        <v>3707</v>
      </c>
      <c r="V3093" s="0" t="s">
        <v>3726</v>
      </c>
      <c r="W3093" s="0" t="s">
        <v>3607</v>
      </c>
      <c r="X3093" s="0" t="s">
        <v>3700</v>
      </c>
      <c r="Y3093" s="0" t="s">
        <v>3605</v>
      </c>
      <c r="Z3093" s="0" t="s">
        <v>6053</v>
      </c>
      <c r="AA3093" s="0" t="s">
        <v>6054</v>
      </c>
      <c r="AB3093" s="0" t="s">
        <v>6055</v>
      </c>
      <c r="AC3093" s="0" t="s">
        <v>19</v>
      </c>
      <c r="AD3093" s="0" t="s">
        <v>19</v>
      </c>
      <c r="AE3093" s="0" t="s">
        <v>61</v>
      </c>
      <c r="AF3093" s="0" t="s">
        <v>22</v>
      </c>
      <c r="AG3093" s="0" t="s">
        <v>22</v>
      </c>
      <c r="AH3093" s="0" t="s">
        <v>22</v>
      </c>
      <c r="AI3093" s="0" t="s">
        <v>22</v>
      </c>
      <c r="AJ3093" s="0" t="s">
        <v>4889</v>
      </c>
      <c r="AK3093" s="0" t="s">
        <v>4889</v>
      </c>
    </row>
    <row customHeight="1" ht="11.25">
      <c r="A3094" s="0" t="s">
        <v>22</v>
      </c>
      <c r="B3094" s="0" t="s">
        <v>48</v>
      </c>
      <c r="C3094" s="0" t="s">
        <v>50</v>
      </c>
      <c r="D3094" s="0" t="s">
        <v>22</v>
      </c>
      <c r="E3094" s="0" t="s">
        <v>8825</v>
      </c>
      <c r="F3094" s="0" t="s">
        <v>1257</v>
      </c>
      <c r="G3094" s="0" t="s">
        <v>1348</v>
      </c>
      <c r="H3094" s="0" t="s">
        <v>1348</v>
      </c>
      <c r="I3094" s="0" t="s">
        <v>1349</v>
      </c>
      <c r="J3094" s="0" t="s">
        <v>6759</v>
      </c>
      <c r="K3094" s="0" t="s">
        <v>6760</v>
      </c>
      <c r="L3094" s="0" t="s">
        <v>8834</v>
      </c>
      <c r="M3094" s="0" t="s">
        <v>976</v>
      </c>
      <c r="N3094" s="0" t="s">
        <v>98</v>
      </c>
      <c r="O3094" s="0" t="s">
        <v>1348</v>
      </c>
      <c r="P3094" s="0" t="s">
        <v>1348</v>
      </c>
      <c r="Q3094" s="0" t="s">
        <v>1349</v>
      </c>
      <c r="R3094" s="0" t="s">
        <v>6759</v>
      </c>
      <c r="S3094" s="0" t="s">
        <v>6760</v>
      </c>
      <c r="T3094" s="0" t="s">
        <v>3604</v>
      </c>
      <c r="U3094" s="0" t="s">
        <v>3707</v>
      </c>
      <c r="V3094" s="0" t="s">
        <v>3726</v>
      </c>
      <c r="W3094" s="0" t="s">
        <v>3607</v>
      </c>
      <c r="X3094" s="0" t="s">
        <v>3700</v>
      </c>
      <c r="Y3094" s="0" t="s">
        <v>3605</v>
      </c>
      <c r="Z3094" s="0" t="s">
        <v>6053</v>
      </c>
      <c r="AA3094" s="0" t="s">
        <v>6054</v>
      </c>
      <c r="AB3094" s="0" t="s">
        <v>6055</v>
      </c>
      <c r="AC3094" s="0" t="s">
        <v>19</v>
      </c>
      <c r="AD3094" s="0" t="s">
        <v>19</v>
      </c>
      <c r="AE3094" s="0" t="s">
        <v>61</v>
      </c>
      <c r="AF3094" s="0" t="s">
        <v>22</v>
      </c>
      <c r="AG3094" s="0" t="s">
        <v>22</v>
      </c>
      <c r="AH3094" s="0" t="s">
        <v>22</v>
      </c>
      <c r="AI3094" s="0" t="s">
        <v>22</v>
      </c>
      <c r="AJ3094" s="0" t="s">
        <v>8835</v>
      </c>
      <c r="AK3094" s="0" t="s">
        <v>132</v>
      </c>
    </row>
    <row customHeight="1" ht="11.25">
      <c r="A3095" s="0" t="s">
        <v>22</v>
      </c>
      <c r="B3095" s="0" t="s">
        <v>48</v>
      </c>
      <c r="C3095" s="0" t="s">
        <v>50</v>
      </c>
      <c r="D3095" s="0" t="s">
        <v>22</v>
      </c>
      <c r="E3095" s="0" t="s">
        <v>8825</v>
      </c>
      <c r="F3095" s="0" t="s">
        <v>1257</v>
      </c>
      <c r="G3095" s="0" t="s">
        <v>1348</v>
      </c>
      <c r="H3095" s="0" t="s">
        <v>1348</v>
      </c>
      <c r="I3095" s="0" t="s">
        <v>1349</v>
      </c>
      <c r="J3095" s="0" t="s">
        <v>6764</v>
      </c>
      <c r="K3095" s="0" t="s">
        <v>6765</v>
      </c>
      <c r="L3095" s="0" t="s">
        <v>976</v>
      </c>
      <c r="M3095" s="0" t="s">
        <v>976</v>
      </c>
      <c r="N3095" s="0" t="s">
        <v>98</v>
      </c>
      <c r="O3095" s="0" t="s">
        <v>1348</v>
      </c>
      <c r="P3095" s="0" t="s">
        <v>1348</v>
      </c>
      <c r="Q3095" s="0" t="s">
        <v>1349</v>
      </c>
      <c r="R3095" s="0" t="s">
        <v>6764</v>
      </c>
      <c r="S3095" s="0" t="s">
        <v>6765</v>
      </c>
      <c r="T3095" s="0" t="s">
        <v>3604</v>
      </c>
      <c r="U3095" s="0" t="s">
        <v>3707</v>
      </c>
      <c r="V3095" s="0" t="s">
        <v>3726</v>
      </c>
      <c r="W3095" s="0" t="s">
        <v>3607</v>
      </c>
      <c r="X3095" s="0" t="s">
        <v>3700</v>
      </c>
      <c r="Y3095" s="0" t="s">
        <v>3605</v>
      </c>
      <c r="Z3095" s="0" t="s">
        <v>6053</v>
      </c>
      <c r="AA3095" s="0" t="s">
        <v>6054</v>
      </c>
      <c r="AB3095" s="0" t="s">
        <v>6055</v>
      </c>
      <c r="AC3095" s="0" t="s">
        <v>19</v>
      </c>
      <c r="AD3095" s="0" t="s">
        <v>19</v>
      </c>
      <c r="AE3095" s="0" t="s">
        <v>61</v>
      </c>
      <c r="AF3095" s="0" t="s">
        <v>22</v>
      </c>
      <c r="AG3095" s="0" t="s">
        <v>22</v>
      </c>
      <c r="AH3095" s="0" t="s">
        <v>22</v>
      </c>
      <c r="AI3095" s="0" t="s">
        <v>22</v>
      </c>
      <c r="AJ3095" s="0" t="s">
        <v>128</v>
      </c>
      <c r="AK3095" s="0" t="s">
        <v>128</v>
      </c>
    </row>
    <row customHeight="1" ht="11.25">
      <c r="A3096" s="0" t="s">
        <v>22</v>
      </c>
      <c r="B3096" s="0" t="s">
        <v>48</v>
      </c>
      <c r="C3096" s="0" t="s">
        <v>50</v>
      </c>
      <c r="D3096" s="0" t="s">
        <v>22</v>
      </c>
      <c r="E3096" s="0" t="s">
        <v>8825</v>
      </c>
      <c r="F3096" s="0" t="s">
        <v>1257</v>
      </c>
      <c r="G3096" s="0" t="s">
        <v>1348</v>
      </c>
      <c r="H3096" s="0" t="s">
        <v>1348</v>
      </c>
      <c r="I3096" s="0" t="s">
        <v>1349</v>
      </c>
      <c r="J3096" s="0" t="s">
        <v>7983</v>
      </c>
      <c r="K3096" s="0" t="s">
        <v>8836</v>
      </c>
      <c r="L3096" s="0" t="s">
        <v>976</v>
      </c>
      <c r="M3096" s="0" t="s">
        <v>976</v>
      </c>
      <c r="N3096" s="0" t="s">
        <v>98</v>
      </c>
      <c r="O3096" s="0" t="s">
        <v>1348</v>
      </c>
      <c r="P3096" s="0" t="s">
        <v>1348</v>
      </c>
      <c r="Q3096" s="0" t="s">
        <v>1349</v>
      </c>
      <c r="R3096" s="0" t="s">
        <v>7983</v>
      </c>
      <c r="S3096" s="0" t="s">
        <v>8836</v>
      </c>
      <c r="T3096" s="0" t="s">
        <v>3604</v>
      </c>
      <c r="U3096" s="0" t="s">
        <v>3707</v>
      </c>
      <c r="V3096" s="0" t="s">
        <v>3726</v>
      </c>
      <c r="W3096" s="0" t="s">
        <v>3607</v>
      </c>
      <c r="X3096" s="0" t="s">
        <v>3700</v>
      </c>
      <c r="Y3096" s="0" t="s">
        <v>3605</v>
      </c>
      <c r="Z3096" s="0" t="s">
        <v>6053</v>
      </c>
      <c r="AA3096" s="0" t="s">
        <v>6054</v>
      </c>
      <c r="AB3096" s="0" t="s">
        <v>6055</v>
      </c>
      <c r="AC3096" s="0" t="s">
        <v>19</v>
      </c>
      <c r="AD3096" s="0" t="s">
        <v>19</v>
      </c>
      <c r="AE3096" s="0" t="s">
        <v>61</v>
      </c>
      <c r="AF3096" s="0" t="s">
        <v>22</v>
      </c>
      <c r="AG3096" s="0" t="s">
        <v>22</v>
      </c>
      <c r="AH3096" s="0" t="s">
        <v>22</v>
      </c>
      <c r="AI3096" s="0" t="s">
        <v>22</v>
      </c>
      <c r="AJ3096" s="0" t="s">
        <v>98</v>
      </c>
      <c r="AK3096" s="0" t="s">
        <v>98</v>
      </c>
    </row>
    <row customHeight="1" ht="11.25">
      <c r="A3097" s="0" t="s">
        <v>22</v>
      </c>
      <c r="B3097" s="0" t="s">
        <v>48</v>
      </c>
      <c r="C3097" s="0" t="s">
        <v>50</v>
      </c>
      <c r="D3097" s="0" t="s">
        <v>22</v>
      </c>
      <c r="E3097" s="0" t="s">
        <v>8825</v>
      </c>
      <c r="F3097" s="0" t="s">
        <v>1257</v>
      </c>
      <c r="G3097" s="0" t="s">
        <v>139</v>
      </c>
      <c r="H3097" s="0" t="s">
        <v>139</v>
      </c>
      <c r="I3097" s="0" t="s">
        <v>140</v>
      </c>
      <c r="J3097" s="0" t="s">
        <v>1350</v>
      </c>
      <c r="K3097" s="0" t="s">
        <v>3689</v>
      </c>
      <c r="L3097" s="0" t="s">
        <v>8830</v>
      </c>
      <c r="M3097" s="0" t="s">
        <v>976</v>
      </c>
      <c r="N3097" s="0" t="s">
        <v>98</v>
      </c>
      <c r="O3097" s="0" t="s">
        <v>139</v>
      </c>
      <c r="P3097" s="0" t="s">
        <v>139</v>
      </c>
      <c r="Q3097" s="0" t="s">
        <v>140</v>
      </c>
      <c r="R3097" s="0" t="s">
        <v>1350</v>
      </c>
      <c r="S3097" s="0" t="s">
        <v>3689</v>
      </c>
      <c r="T3097" s="0" t="s">
        <v>3604</v>
      </c>
      <c r="U3097" s="0" t="s">
        <v>3707</v>
      </c>
      <c r="V3097" s="0" t="s">
        <v>3726</v>
      </c>
      <c r="W3097" s="0" t="s">
        <v>3607</v>
      </c>
      <c r="X3097" s="0" t="s">
        <v>3700</v>
      </c>
      <c r="Y3097" s="0" t="s">
        <v>3605</v>
      </c>
      <c r="Z3097" s="0" t="s">
        <v>6053</v>
      </c>
      <c r="AA3097" s="0" t="s">
        <v>6054</v>
      </c>
      <c r="AB3097" s="0" t="s">
        <v>6055</v>
      </c>
      <c r="AC3097" s="0" t="s">
        <v>19</v>
      </c>
      <c r="AD3097" s="0" t="s">
        <v>19</v>
      </c>
      <c r="AE3097" s="0" t="s">
        <v>61</v>
      </c>
      <c r="AF3097" s="0" t="s">
        <v>22</v>
      </c>
      <c r="AG3097" s="0" t="s">
        <v>22</v>
      </c>
      <c r="AH3097" s="0" t="s">
        <v>22</v>
      </c>
      <c r="AI3097" s="0" t="s">
        <v>22</v>
      </c>
      <c r="AJ3097" s="0" t="s">
        <v>190</v>
      </c>
      <c r="AK3097" s="0" t="s">
        <v>190</v>
      </c>
    </row>
    <row customHeight="1" ht="11.25">
      <c r="A3098" s="0" t="s">
        <v>22</v>
      </c>
      <c r="B3098" s="0" t="s">
        <v>48</v>
      </c>
      <c r="C3098" s="0" t="s">
        <v>50</v>
      </c>
      <c r="D3098" s="0" t="s">
        <v>22</v>
      </c>
      <c r="E3098" s="0" t="s">
        <v>8825</v>
      </c>
      <c r="F3098" s="0" t="s">
        <v>1257</v>
      </c>
      <c r="G3098" s="0" t="s">
        <v>139</v>
      </c>
      <c r="H3098" s="0" t="s">
        <v>139</v>
      </c>
      <c r="I3098" s="0" t="s">
        <v>140</v>
      </c>
      <c r="J3098" s="0" t="s">
        <v>8837</v>
      </c>
      <c r="K3098" s="0" t="s">
        <v>8838</v>
      </c>
      <c r="L3098" s="0" t="s">
        <v>8833</v>
      </c>
      <c r="M3098" s="0" t="s">
        <v>976</v>
      </c>
      <c r="N3098" s="0" t="s">
        <v>98</v>
      </c>
      <c r="O3098" s="0" t="s">
        <v>139</v>
      </c>
      <c r="P3098" s="0" t="s">
        <v>139</v>
      </c>
      <c r="Q3098" s="0" t="s">
        <v>140</v>
      </c>
      <c r="R3098" s="0" t="s">
        <v>8837</v>
      </c>
      <c r="S3098" s="0" t="s">
        <v>8838</v>
      </c>
      <c r="T3098" s="0" t="s">
        <v>3604</v>
      </c>
      <c r="U3098" s="0" t="s">
        <v>3707</v>
      </c>
      <c r="V3098" s="0" t="s">
        <v>3726</v>
      </c>
      <c r="W3098" s="0" t="s">
        <v>3607</v>
      </c>
      <c r="X3098" s="0" t="s">
        <v>3700</v>
      </c>
      <c r="Y3098" s="0" t="s">
        <v>3605</v>
      </c>
      <c r="Z3098" s="0" t="s">
        <v>6053</v>
      </c>
      <c r="AA3098" s="0" t="s">
        <v>6054</v>
      </c>
      <c r="AB3098" s="0" t="s">
        <v>6055</v>
      </c>
      <c r="AC3098" s="0" t="s">
        <v>19</v>
      </c>
      <c r="AD3098" s="0" t="s">
        <v>19</v>
      </c>
      <c r="AE3098" s="0" t="s">
        <v>61</v>
      </c>
      <c r="AF3098" s="0" t="s">
        <v>22</v>
      </c>
      <c r="AG3098" s="0" t="s">
        <v>22</v>
      </c>
      <c r="AH3098" s="0" t="s">
        <v>22</v>
      </c>
      <c r="AI3098" s="0" t="s">
        <v>22</v>
      </c>
      <c r="AJ3098" s="0" t="s">
        <v>4889</v>
      </c>
      <c r="AK3098" s="0" t="s">
        <v>4889</v>
      </c>
    </row>
    <row customHeight="1" ht="11.25">
      <c r="A3099" s="0" t="s">
        <v>22</v>
      </c>
      <c r="B3099" s="0" t="s">
        <v>48</v>
      </c>
      <c r="C3099" s="0" t="s">
        <v>50</v>
      </c>
      <c r="D3099" s="0" t="s">
        <v>22</v>
      </c>
      <c r="E3099" s="0" t="s">
        <v>8825</v>
      </c>
      <c r="F3099" s="0" t="s">
        <v>1257</v>
      </c>
      <c r="G3099" s="0" t="s">
        <v>139</v>
      </c>
      <c r="H3099" s="0" t="s">
        <v>139</v>
      </c>
      <c r="I3099" s="0" t="s">
        <v>140</v>
      </c>
      <c r="J3099" s="0" t="s">
        <v>3637</v>
      </c>
      <c r="K3099" s="0" t="s">
        <v>3643</v>
      </c>
      <c r="L3099" s="0" t="s">
        <v>8831</v>
      </c>
      <c r="M3099" s="0" t="s">
        <v>976</v>
      </c>
      <c r="N3099" s="0" t="s">
        <v>98</v>
      </c>
      <c r="O3099" s="0" t="s">
        <v>139</v>
      </c>
      <c r="P3099" s="0" t="s">
        <v>139</v>
      </c>
      <c r="Q3099" s="0" t="s">
        <v>140</v>
      </c>
      <c r="R3099" s="0" t="s">
        <v>3637</v>
      </c>
      <c r="S3099" s="0" t="s">
        <v>3643</v>
      </c>
      <c r="T3099" s="0" t="s">
        <v>3604</v>
      </c>
      <c r="U3099" s="0" t="s">
        <v>3707</v>
      </c>
      <c r="V3099" s="0" t="s">
        <v>3726</v>
      </c>
      <c r="W3099" s="0" t="s">
        <v>3607</v>
      </c>
      <c r="X3099" s="0" t="s">
        <v>3700</v>
      </c>
      <c r="Y3099" s="0" t="s">
        <v>3605</v>
      </c>
      <c r="Z3099" s="0" t="s">
        <v>6053</v>
      </c>
      <c r="AA3099" s="0" t="s">
        <v>6054</v>
      </c>
      <c r="AB3099" s="0" t="s">
        <v>6055</v>
      </c>
      <c r="AC3099" s="0" t="s">
        <v>19</v>
      </c>
      <c r="AD3099" s="0" t="s">
        <v>19</v>
      </c>
      <c r="AE3099" s="0" t="s">
        <v>61</v>
      </c>
      <c r="AF3099" s="0" t="s">
        <v>22</v>
      </c>
      <c r="AG3099" s="0" t="s">
        <v>22</v>
      </c>
      <c r="AH3099" s="0" t="s">
        <v>22</v>
      </c>
      <c r="AI3099" s="0" t="s">
        <v>22</v>
      </c>
      <c r="AJ3099" s="0" t="s">
        <v>8691</v>
      </c>
      <c r="AK3099" s="0" t="s">
        <v>8691</v>
      </c>
    </row>
    <row customHeight="1" ht="11.25">
      <c r="A3100" s="0" t="s">
        <v>22</v>
      </c>
      <c r="B3100" s="0" t="s">
        <v>48</v>
      </c>
      <c r="C3100" s="0" t="s">
        <v>50</v>
      </c>
      <c r="D3100" s="0" t="s">
        <v>22</v>
      </c>
      <c r="E3100" s="0" t="s">
        <v>8825</v>
      </c>
      <c r="F3100" s="0" t="s">
        <v>1257</v>
      </c>
      <c r="G3100" s="0" t="s">
        <v>139</v>
      </c>
      <c r="H3100" s="0" t="s">
        <v>139</v>
      </c>
      <c r="I3100" s="0" t="s">
        <v>140</v>
      </c>
      <c r="J3100" s="0" t="s">
        <v>3601</v>
      </c>
      <c r="K3100" s="0" t="s">
        <v>3614</v>
      </c>
      <c r="L3100" s="0" t="s">
        <v>8832</v>
      </c>
      <c r="M3100" s="0" t="s">
        <v>976</v>
      </c>
      <c r="N3100" s="0" t="s">
        <v>98</v>
      </c>
      <c r="O3100" s="0" t="s">
        <v>139</v>
      </c>
      <c r="P3100" s="0" t="s">
        <v>139</v>
      </c>
      <c r="Q3100" s="0" t="s">
        <v>140</v>
      </c>
      <c r="R3100" s="0" t="s">
        <v>3601</v>
      </c>
      <c r="S3100" s="0" t="s">
        <v>3614</v>
      </c>
      <c r="T3100" s="0" t="s">
        <v>3604</v>
      </c>
      <c r="U3100" s="0" t="s">
        <v>3707</v>
      </c>
      <c r="V3100" s="0" t="s">
        <v>3726</v>
      </c>
      <c r="W3100" s="0" t="s">
        <v>3607</v>
      </c>
      <c r="X3100" s="0" t="s">
        <v>3700</v>
      </c>
      <c r="Y3100" s="0" t="s">
        <v>3605</v>
      </c>
      <c r="Z3100" s="0" t="s">
        <v>6053</v>
      </c>
      <c r="AA3100" s="0" t="s">
        <v>6054</v>
      </c>
      <c r="AB3100" s="0" t="s">
        <v>6055</v>
      </c>
      <c r="AC3100" s="0" t="s">
        <v>19</v>
      </c>
      <c r="AD3100" s="0" t="s">
        <v>19</v>
      </c>
      <c r="AE3100" s="0" t="s">
        <v>61</v>
      </c>
      <c r="AF3100" s="0" t="s">
        <v>22</v>
      </c>
      <c r="AG3100" s="0" t="s">
        <v>22</v>
      </c>
      <c r="AH3100" s="0" t="s">
        <v>22</v>
      </c>
      <c r="AI3100" s="0" t="s">
        <v>22</v>
      </c>
      <c r="AJ3100" s="0" t="s">
        <v>128</v>
      </c>
      <c r="AK3100" s="0" t="s">
        <v>128</v>
      </c>
    </row>
    <row customHeight="1" ht="11.25">
      <c r="A3101" s="0" t="s">
        <v>22</v>
      </c>
      <c r="B3101" s="0" t="s">
        <v>48</v>
      </c>
      <c r="C3101" s="0" t="s">
        <v>50</v>
      </c>
      <c r="D3101" s="0" t="s">
        <v>22</v>
      </c>
      <c r="E3101" s="0" t="s">
        <v>8825</v>
      </c>
      <c r="F3101" s="0" t="s">
        <v>1257</v>
      </c>
      <c r="G3101" s="0" t="s">
        <v>139</v>
      </c>
      <c r="H3101" s="0" t="s">
        <v>139</v>
      </c>
      <c r="I3101" s="0" t="s">
        <v>140</v>
      </c>
      <c r="J3101" s="0" t="s">
        <v>6764</v>
      </c>
      <c r="K3101" s="0" t="s">
        <v>6793</v>
      </c>
      <c r="L3101" s="0" t="s">
        <v>976</v>
      </c>
      <c r="M3101" s="0" t="s">
        <v>976</v>
      </c>
      <c r="N3101" s="0" t="s">
        <v>98</v>
      </c>
      <c r="O3101" s="0" t="s">
        <v>139</v>
      </c>
      <c r="P3101" s="0" t="s">
        <v>139</v>
      </c>
      <c r="Q3101" s="0" t="s">
        <v>140</v>
      </c>
      <c r="R3101" s="0" t="s">
        <v>6764</v>
      </c>
      <c r="S3101" s="0" t="s">
        <v>6793</v>
      </c>
      <c r="T3101" s="0" t="s">
        <v>3604</v>
      </c>
      <c r="U3101" s="0" t="s">
        <v>3707</v>
      </c>
      <c r="V3101" s="0" t="s">
        <v>3726</v>
      </c>
      <c r="W3101" s="0" t="s">
        <v>3607</v>
      </c>
      <c r="X3101" s="0" t="s">
        <v>3700</v>
      </c>
      <c r="Y3101" s="0" t="s">
        <v>3605</v>
      </c>
      <c r="Z3101" s="0" t="s">
        <v>6053</v>
      </c>
      <c r="AA3101" s="0" t="s">
        <v>6054</v>
      </c>
      <c r="AB3101" s="0" t="s">
        <v>6055</v>
      </c>
      <c r="AC3101" s="0" t="s">
        <v>19</v>
      </c>
      <c r="AD3101" s="0" t="s">
        <v>19</v>
      </c>
      <c r="AE3101" s="0" t="s">
        <v>61</v>
      </c>
      <c r="AF3101" s="0" t="s">
        <v>22</v>
      </c>
      <c r="AG3101" s="0" t="s">
        <v>22</v>
      </c>
      <c r="AH3101" s="0" t="s">
        <v>22</v>
      </c>
      <c r="AI3101" s="0" t="s">
        <v>22</v>
      </c>
      <c r="AJ3101" s="0" t="s">
        <v>128</v>
      </c>
      <c r="AK3101" s="0" t="s">
        <v>128</v>
      </c>
    </row>
    <row customHeight="1" ht="11.25">
      <c r="A3102" s="0" t="s">
        <v>22</v>
      </c>
      <c r="B3102" s="0" t="s">
        <v>48</v>
      </c>
      <c r="C3102" s="0" t="s">
        <v>50</v>
      </c>
      <c r="D3102" s="0" t="s">
        <v>22</v>
      </c>
      <c r="E3102" s="0" t="s">
        <v>8825</v>
      </c>
      <c r="F3102" s="0" t="s">
        <v>1257</v>
      </c>
      <c r="G3102" s="0" t="s">
        <v>139</v>
      </c>
      <c r="H3102" s="0" t="s">
        <v>139</v>
      </c>
      <c r="I3102" s="0" t="s">
        <v>140</v>
      </c>
      <c r="J3102" s="0" t="s">
        <v>3616</v>
      </c>
      <c r="K3102" s="0" t="s">
        <v>3623</v>
      </c>
      <c r="L3102" s="0" t="s">
        <v>8834</v>
      </c>
      <c r="M3102" s="0" t="s">
        <v>976</v>
      </c>
      <c r="N3102" s="0" t="s">
        <v>98</v>
      </c>
      <c r="O3102" s="0" t="s">
        <v>139</v>
      </c>
      <c r="P3102" s="0" t="s">
        <v>139</v>
      </c>
      <c r="Q3102" s="0" t="s">
        <v>140</v>
      </c>
      <c r="R3102" s="0" t="s">
        <v>3616</v>
      </c>
      <c r="S3102" s="0" t="s">
        <v>3623</v>
      </c>
      <c r="T3102" s="0" t="s">
        <v>3604</v>
      </c>
      <c r="U3102" s="0" t="s">
        <v>3707</v>
      </c>
      <c r="V3102" s="0" t="s">
        <v>3726</v>
      </c>
      <c r="W3102" s="0" t="s">
        <v>3607</v>
      </c>
      <c r="X3102" s="0" t="s">
        <v>3700</v>
      </c>
      <c r="Y3102" s="0" t="s">
        <v>3605</v>
      </c>
      <c r="Z3102" s="0" t="s">
        <v>6053</v>
      </c>
      <c r="AA3102" s="0" t="s">
        <v>6054</v>
      </c>
      <c r="AB3102" s="0" t="s">
        <v>6055</v>
      </c>
      <c r="AC3102" s="0" t="s">
        <v>19</v>
      </c>
      <c r="AD3102" s="0" t="s">
        <v>19</v>
      </c>
      <c r="AE3102" s="0" t="s">
        <v>61</v>
      </c>
      <c r="AF3102" s="0" t="s">
        <v>22</v>
      </c>
      <c r="AG3102" s="0" t="s">
        <v>22</v>
      </c>
      <c r="AH3102" s="0" t="s">
        <v>22</v>
      </c>
      <c r="AI3102" s="0" t="s">
        <v>22</v>
      </c>
      <c r="AJ3102" s="0" t="s">
        <v>8835</v>
      </c>
      <c r="AK3102" s="0" t="s">
        <v>132</v>
      </c>
    </row>
    <row customHeight="1" ht="11.25">
      <c r="A3103" s="0" t="s">
        <v>22</v>
      </c>
      <c r="B3103" s="0" t="s">
        <v>48</v>
      </c>
      <c r="C3103" s="0" t="s">
        <v>50</v>
      </c>
      <c r="D3103" s="0" t="s">
        <v>22</v>
      </c>
      <c r="E3103" s="0" t="s">
        <v>8825</v>
      </c>
      <c r="F3103" s="0" t="s">
        <v>1257</v>
      </c>
      <c r="G3103" s="0" t="s">
        <v>139</v>
      </c>
      <c r="H3103" s="0" t="s">
        <v>139</v>
      </c>
      <c r="I3103" s="0" t="s">
        <v>140</v>
      </c>
      <c r="J3103" s="0" t="s">
        <v>7983</v>
      </c>
      <c r="K3103" s="0" t="s">
        <v>7984</v>
      </c>
      <c r="L3103" s="0" t="s">
        <v>976</v>
      </c>
      <c r="M3103" s="0" t="s">
        <v>976</v>
      </c>
      <c r="N3103" s="0" t="s">
        <v>98</v>
      </c>
      <c r="O3103" s="0" t="s">
        <v>139</v>
      </c>
      <c r="P3103" s="0" t="s">
        <v>139</v>
      </c>
      <c r="Q3103" s="0" t="s">
        <v>140</v>
      </c>
      <c r="R3103" s="0" t="s">
        <v>7983</v>
      </c>
      <c r="S3103" s="0" t="s">
        <v>7984</v>
      </c>
      <c r="T3103" s="0" t="s">
        <v>3604</v>
      </c>
      <c r="U3103" s="0" t="s">
        <v>3707</v>
      </c>
      <c r="V3103" s="0" t="s">
        <v>3726</v>
      </c>
      <c r="W3103" s="0" t="s">
        <v>3607</v>
      </c>
      <c r="X3103" s="0" t="s">
        <v>3700</v>
      </c>
      <c r="Y3103" s="0" t="s">
        <v>3605</v>
      </c>
      <c r="Z3103" s="0" t="s">
        <v>6053</v>
      </c>
      <c r="AA3103" s="0" t="s">
        <v>6054</v>
      </c>
      <c r="AB3103" s="0" t="s">
        <v>6055</v>
      </c>
      <c r="AC3103" s="0" t="s">
        <v>19</v>
      </c>
      <c r="AD3103" s="0" t="s">
        <v>19</v>
      </c>
      <c r="AE3103" s="0" t="s">
        <v>61</v>
      </c>
      <c r="AF3103" s="0" t="s">
        <v>22</v>
      </c>
      <c r="AG3103" s="0" t="s">
        <v>22</v>
      </c>
      <c r="AH3103" s="0" t="s">
        <v>22</v>
      </c>
      <c r="AI3103" s="0" t="s">
        <v>22</v>
      </c>
      <c r="AJ3103" s="0" t="s">
        <v>98</v>
      </c>
      <c r="AK3103" s="0" t="s">
        <v>98</v>
      </c>
    </row>
    <row customHeight="1" ht="11.25">
      <c r="A3104" s="0" t="s">
        <v>22</v>
      </c>
      <c r="B3104" s="0" t="s">
        <v>48</v>
      </c>
      <c r="C3104" s="0" t="s">
        <v>50</v>
      </c>
      <c r="D3104" s="0" t="s">
        <v>22</v>
      </c>
      <c r="E3104" s="0" t="s">
        <v>8839</v>
      </c>
      <c r="F3104" s="0" t="s">
        <v>1257</v>
      </c>
      <c r="G3104" s="0" t="s">
        <v>3550</v>
      </c>
      <c r="H3104" s="0" t="s">
        <v>3550</v>
      </c>
      <c r="I3104" s="0" t="s">
        <v>3551</v>
      </c>
      <c r="J3104" s="0" t="s">
        <v>6082</v>
      </c>
      <c r="K3104" s="0" t="s">
        <v>6083</v>
      </c>
      <c r="L3104" s="0" t="s">
        <v>8840</v>
      </c>
      <c r="M3104" s="0" t="s">
        <v>976</v>
      </c>
      <c r="N3104" s="0" t="s">
        <v>98</v>
      </c>
      <c r="O3104" s="0" t="s">
        <v>3550</v>
      </c>
      <c r="P3104" s="0" t="s">
        <v>3550</v>
      </c>
      <c r="Q3104" s="0" t="s">
        <v>3551</v>
      </c>
      <c r="R3104" s="0" t="s">
        <v>6082</v>
      </c>
      <c r="S3104" s="0" t="s">
        <v>6083</v>
      </c>
      <c r="T3104" s="0" t="s">
        <v>4202</v>
      </c>
      <c r="U3104" s="0" t="s">
        <v>4202</v>
      </c>
      <c r="V3104" s="0" t="s">
        <v>3726</v>
      </c>
      <c r="W3104" s="0" t="s">
        <v>3607</v>
      </c>
      <c r="X3104" s="0" t="s">
        <v>3754</v>
      </c>
      <c r="Y3104" s="0" t="s">
        <v>3733</v>
      </c>
      <c r="Z3104" s="0" t="s">
        <v>976</v>
      </c>
      <c r="AA3104" s="0" t="s">
        <v>8841</v>
      </c>
      <c r="AB3104" s="0" t="s">
        <v>8842</v>
      </c>
      <c r="AC3104" s="0" t="s">
        <v>19</v>
      </c>
      <c r="AD3104" s="0" t="s">
        <v>19</v>
      </c>
      <c r="AE3104" s="0" t="s">
        <v>61</v>
      </c>
      <c r="AF3104" s="0" t="s">
        <v>22</v>
      </c>
      <c r="AG3104" s="0" t="s">
        <v>22</v>
      </c>
      <c r="AH3104" s="0" t="s">
        <v>22</v>
      </c>
      <c r="AI3104" s="0" t="s">
        <v>22</v>
      </c>
      <c r="AJ3104" s="0" t="s">
        <v>3622</v>
      </c>
      <c r="AK3104" s="0" t="s">
        <v>3622</v>
      </c>
    </row>
    <row customHeight="1" ht="11.25">
      <c r="A3105" s="0" t="s">
        <v>22</v>
      </c>
      <c r="B3105" s="0" t="s">
        <v>48</v>
      </c>
      <c r="C3105" s="0" t="s">
        <v>50</v>
      </c>
      <c r="D3105" s="0" t="s">
        <v>22</v>
      </c>
      <c r="E3105" s="0" t="s">
        <v>8839</v>
      </c>
      <c r="F3105" s="0" t="s">
        <v>1257</v>
      </c>
      <c r="G3105" s="0" t="s">
        <v>3550</v>
      </c>
      <c r="H3105" s="0" t="s">
        <v>3550</v>
      </c>
      <c r="I3105" s="0" t="s">
        <v>3551</v>
      </c>
      <c r="J3105" s="0" t="s">
        <v>8843</v>
      </c>
      <c r="K3105" s="0" t="s">
        <v>8844</v>
      </c>
      <c r="L3105" s="0" t="s">
        <v>8845</v>
      </c>
      <c r="M3105" s="0" t="s">
        <v>976</v>
      </c>
      <c r="N3105" s="0" t="s">
        <v>98</v>
      </c>
      <c r="O3105" s="0" t="s">
        <v>3550</v>
      </c>
      <c r="P3105" s="0" t="s">
        <v>3550</v>
      </c>
      <c r="Q3105" s="0" t="s">
        <v>3551</v>
      </c>
      <c r="R3105" s="0" t="s">
        <v>8843</v>
      </c>
      <c r="S3105" s="0" t="s">
        <v>8844</v>
      </c>
      <c r="T3105" s="0" t="s">
        <v>4202</v>
      </c>
      <c r="U3105" s="0" t="s">
        <v>4202</v>
      </c>
      <c r="V3105" s="0" t="s">
        <v>3726</v>
      </c>
      <c r="W3105" s="0" t="s">
        <v>3607</v>
      </c>
      <c r="X3105" s="0" t="s">
        <v>3754</v>
      </c>
      <c r="Y3105" s="0" t="s">
        <v>3733</v>
      </c>
      <c r="Z3105" s="0" t="s">
        <v>976</v>
      </c>
      <c r="AA3105" s="0" t="s">
        <v>8841</v>
      </c>
      <c r="AB3105" s="0" t="s">
        <v>8842</v>
      </c>
      <c r="AC3105" s="0" t="s">
        <v>19</v>
      </c>
      <c r="AD3105" s="0" t="s">
        <v>19</v>
      </c>
      <c r="AE3105" s="0" t="s">
        <v>61</v>
      </c>
      <c r="AF3105" s="0" t="s">
        <v>22</v>
      </c>
      <c r="AG3105" s="0" t="s">
        <v>22</v>
      </c>
      <c r="AH3105" s="0" t="s">
        <v>22</v>
      </c>
      <c r="AI3105" s="0" t="s">
        <v>22</v>
      </c>
      <c r="AJ3105" s="0" t="s">
        <v>3721</v>
      </c>
      <c r="AK3105" s="0" t="s">
        <v>3721</v>
      </c>
    </row>
    <row customHeight="1" ht="11.25">
      <c r="A3106" s="0" t="s">
        <v>22</v>
      </c>
      <c r="B3106" s="0" t="s">
        <v>48</v>
      </c>
      <c r="C3106" s="0" t="s">
        <v>50</v>
      </c>
      <c r="D3106" s="0" t="s">
        <v>22</v>
      </c>
      <c r="E3106" s="0" t="s">
        <v>8839</v>
      </c>
      <c r="F3106" s="0" t="s">
        <v>1257</v>
      </c>
      <c r="G3106" s="0" t="s">
        <v>3550</v>
      </c>
      <c r="H3106" s="0" t="s">
        <v>3550</v>
      </c>
      <c r="I3106" s="0" t="s">
        <v>3551</v>
      </c>
      <c r="J3106" s="0" t="s">
        <v>7068</v>
      </c>
      <c r="K3106" s="0" t="s">
        <v>8846</v>
      </c>
      <c r="L3106" s="0" t="s">
        <v>8847</v>
      </c>
      <c r="M3106" s="0" t="s">
        <v>976</v>
      </c>
      <c r="N3106" s="0" t="s">
        <v>98</v>
      </c>
      <c r="O3106" s="0" t="s">
        <v>3550</v>
      </c>
      <c r="P3106" s="0" t="s">
        <v>3550</v>
      </c>
      <c r="Q3106" s="0" t="s">
        <v>3551</v>
      </c>
      <c r="R3106" s="0" t="s">
        <v>7068</v>
      </c>
      <c r="S3106" s="0" t="s">
        <v>8846</v>
      </c>
      <c r="T3106" s="0" t="s">
        <v>4202</v>
      </c>
      <c r="U3106" s="0" t="s">
        <v>4202</v>
      </c>
      <c r="V3106" s="0" t="s">
        <v>3726</v>
      </c>
      <c r="W3106" s="0" t="s">
        <v>3607</v>
      </c>
      <c r="X3106" s="0" t="s">
        <v>3754</v>
      </c>
      <c r="Y3106" s="0" t="s">
        <v>3733</v>
      </c>
      <c r="Z3106" s="0" t="s">
        <v>976</v>
      </c>
      <c r="AA3106" s="0" t="s">
        <v>8841</v>
      </c>
      <c r="AB3106" s="0" t="s">
        <v>8842</v>
      </c>
      <c r="AC3106" s="0" t="s">
        <v>19</v>
      </c>
      <c r="AD3106" s="0" t="s">
        <v>19</v>
      </c>
      <c r="AE3106" s="0" t="s">
        <v>61</v>
      </c>
      <c r="AF3106" s="0" t="s">
        <v>22</v>
      </c>
      <c r="AG3106" s="0" t="s">
        <v>22</v>
      </c>
      <c r="AH3106" s="0" t="s">
        <v>22</v>
      </c>
      <c r="AI3106" s="0" t="s">
        <v>22</v>
      </c>
      <c r="AJ3106" s="0" t="s">
        <v>3721</v>
      </c>
      <c r="AK3106" s="0" t="s">
        <v>3721</v>
      </c>
    </row>
    <row customHeight="1" ht="11.25">
      <c r="A3107" s="0" t="s">
        <v>22</v>
      </c>
      <c r="B3107" s="0" t="s">
        <v>48</v>
      </c>
      <c r="C3107" s="0" t="s">
        <v>50</v>
      </c>
      <c r="D3107" s="0" t="s">
        <v>22</v>
      </c>
      <c r="E3107" s="0" t="s">
        <v>8839</v>
      </c>
      <c r="F3107" s="0" t="s">
        <v>1257</v>
      </c>
      <c r="G3107" s="0" t="s">
        <v>3550</v>
      </c>
      <c r="H3107" s="0" t="s">
        <v>3550</v>
      </c>
      <c r="I3107" s="0" t="s">
        <v>3551</v>
      </c>
      <c r="J3107" s="0" t="s">
        <v>6530</v>
      </c>
      <c r="K3107" s="0" t="s">
        <v>6531</v>
      </c>
      <c r="L3107" s="0" t="s">
        <v>8848</v>
      </c>
      <c r="M3107" s="0" t="s">
        <v>976</v>
      </c>
      <c r="N3107" s="0" t="s">
        <v>98</v>
      </c>
      <c r="O3107" s="0" t="s">
        <v>3550</v>
      </c>
      <c r="P3107" s="0" t="s">
        <v>3550</v>
      </c>
      <c r="Q3107" s="0" t="s">
        <v>3551</v>
      </c>
      <c r="R3107" s="0" t="s">
        <v>6530</v>
      </c>
      <c r="S3107" s="0" t="s">
        <v>6531</v>
      </c>
      <c r="T3107" s="0" t="s">
        <v>4202</v>
      </c>
      <c r="U3107" s="0" t="s">
        <v>4202</v>
      </c>
      <c r="V3107" s="0" t="s">
        <v>3726</v>
      </c>
      <c r="W3107" s="0" t="s">
        <v>3607</v>
      </c>
      <c r="X3107" s="0" t="s">
        <v>3754</v>
      </c>
      <c r="Y3107" s="0" t="s">
        <v>3733</v>
      </c>
      <c r="Z3107" s="0" t="s">
        <v>976</v>
      </c>
      <c r="AA3107" s="0" t="s">
        <v>8841</v>
      </c>
      <c r="AB3107" s="0" t="s">
        <v>8842</v>
      </c>
      <c r="AC3107" s="0" t="s">
        <v>19</v>
      </c>
      <c r="AD3107" s="0" t="s">
        <v>19</v>
      </c>
      <c r="AE3107" s="0" t="s">
        <v>61</v>
      </c>
      <c r="AF3107" s="0" t="s">
        <v>22</v>
      </c>
      <c r="AG3107" s="0" t="s">
        <v>22</v>
      </c>
      <c r="AH3107" s="0" t="s">
        <v>22</v>
      </c>
      <c r="AI3107" s="0" t="s">
        <v>22</v>
      </c>
      <c r="AJ3107" s="0" t="s">
        <v>3622</v>
      </c>
      <c r="AK3107" s="0" t="s">
        <v>3622</v>
      </c>
    </row>
    <row customHeight="1" ht="11.25">
      <c r="A3108" s="0" t="s">
        <v>22</v>
      </c>
      <c r="B3108" s="0" t="s">
        <v>48</v>
      </c>
      <c r="C3108" s="0" t="s">
        <v>50</v>
      </c>
      <c r="D3108" s="0" t="s">
        <v>22</v>
      </c>
      <c r="E3108" s="0" t="s">
        <v>8839</v>
      </c>
      <c r="F3108" s="0" t="s">
        <v>1257</v>
      </c>
      <c r="G3108" s="0" t="s">
        <v>162</v>
      </c>
      <c r="H3108" s="0" t="s">
        <v>162</v>
      </c>
      <c r="I3108" s="0" t="s">
        <v>163</v>
      </c>
      <c r="J3108" s="0" t="s">
        <v>6082</v>
      </c>
      <c r="K3108" s="0" t="s">
        <v>6087</v>
      </c>
      <c r="L3108" s="0" t="s">
        <v>8840</v>
      </c>
      <c r="M3108" s="0" t="s">
        <v>976</v>
      </c>
      <c r="N3108" s="0" t="s">
        <v>98</v>
      </c>
      <c r="O3108" s="0" t="s">
        <v>162</v>
      </c>
      <c r="P3108" s="0" t="s">
        <v>162</v>
      </c>
      <c r="Q3108" s="0" t="s">
        <v>163</v>
      </c>
      <c r="R3108" s="0" t="s">
        <v>6082</v>
      </c>
      <c r="S3108" s="0" t="s">
        <v>6087</v>
      </c>
      <c r="T3108" s="0" t="s">
        <v>4202</v>
      </c>
      <c r="U3108" s="0" t="s">
        <v>4202</v>
      </c>
      <c r="V3108" s="0" t="s">
        <v>3726</v>
      </c>
      <c r="W3108" s="0" t="s">
        <v>3607</v>
      </c>
      <c r="X3108" s="0" t="s">
        <v>3754</v>
      </c>
      <c r="Y3108" s="0" t="s">
        <v>3733</v>
      </c>
      <c r="Z3108" s="0" t="s">
        <v>976</v>
      </c>
      <c r="AA3108" s="0" t="s">
        <v>8841</v>
      </c>
      <c r="AB3108" s="0" t="s">
        <v>8842</v>
      </c>
      <c r="AC3108" s="0" t="s">
        <v>19</v>
      </c>
      <c r="AD3108" s="0" t="s">
        <v>19</v>
      </c>
      <c r="AE3108" s="0" t="s">
        <v>61</v>
      </c>
      <c r="AF3108" s="0" t="s">
        <v>22</v>
      </c>
      <c r="AG3108" s="0" t="s">
        <v>22</v>
      </c>
      <c r="AH3108" s="0" t="s">
        <v>22</v>
      </c>
      <c r="AI3108" s="0" t="s">
        <v>22</v>
      </c>
      <c r="AJ3108" s="0" t="s">
        <v>3622</v>
      </c>
      <c r="AK3108" s="0" t="s">
        <v>3622</v>
      </c>
    </row>
    <row customHeight="1" ht="11.25">
      <c r="A3109" s="0" t="s">
        <v>22</v>
      </c>
      <c r="B3109" s="0" t="s">
        <v>48</v>
      </c>
      <c r="C3109" s="0" t="s">
        <v>50</v>
      </c>
      <c r="D3109" s="0" t="s">
        <v>22</v>
      </c>
      <c r="E3109" s="0" t="s">
        <v>8839</v>
      </c>
      <c r="F3109" s="0" t="s">
        <v>1257</v>
      </c>
      <c r="G3109" s="0" t="s">
        <v>162</v>
      </c>
      <c r="H3109" s="0" t="s">
        <v>162</v>
      </c>
      <c r="I3109" s="0" t="s">
        <v>163</v>
      </c>
      <c r="J3109" s="0" t="s">
        <v>8843</v>
      </c>
      <c r="K3109" s="0" t="s">
        <v>8849</v>
      </c>
      <c r="L3109" s="0" t="s">
        <v>8845</v>
      </c>
      <c r="M3109" s="0" t="s">
        <v>976</v>
      </c>
      <c r="N3109" s="0" t="s">
        <v>98</v>
      </c>
      <c r="O3109" s="0" t="s">
        <v>162</v>
      </c>
      <c r="P3109" s="0" t="s">
        <v>162</v>
      </c>
      <c r="Q3109" s="0" t="s">
        <v>163</v>
      </c>
      <c r="R3109" s="0" t="s">
        <v>8843</v>
      </c>
      <c r="S3109" s="0" t="s">
        <v>8849</v>
      </c>
      <c r="T3109" s="0" t="s">
        <v>4202</v>
      </c>
      <c r="U3109" s="0" t="s">
        <v>4202</v>
      </c>
      <c r="V3109" s="0" t="s">
        <v>3726</v>
      </c>
      <c r="W3109" s="0" t="s">
        <v>3607</v>
      </c>
      <c r="X3109" s="0" t="s">
        <v>3754</v>
      </c>
      <c r="Y3109" s="0" t="s">
        <v>3733</v>
      </c>
      <c r="Z3109" s="0" t="s">
        <v>976</v>
      </c>
      <c r="AA3109" s="0" t="s">
        <v>8841</v>
      </c>
      <c r="AB3109" s="0" t="s">
        <v>8842</v>
      </c>
      <c r="AC3109" s="0" t="s">
        <v>19</v>
      </c>
      <c r="AD3109" s="0" t="s">
        <v>19</v>
      </c>
      <c r="AE3109" s="0" t="s">
        <v>61</v>
      </c>
      <c r="AF3109" s="0" t="s">
        <v>22</v>
      </c>
      <c r="AG3109" s="0" t="s">
        <v>22</v>
      </c>
      <c r="AH3109" s="0" t="s">
        <v>22</v>
      </c>
      <c r="AI3109" s="0" t="s">
        <v>22</v>
      </c>
      <c r="AJ3109" s="0" t="s">
        <v>3721</v>
      </c>
      <c r="AK3109" s="0" t="s">
        <v>3721</v>
      </c>
    </row>
    <row customHeight="1" ht="11.25">
      <c r="A3110" s="0" t="s">
        <v>22</v>
      </c>
      <c r="B3110" s="0" t="s">
        <v>48</v>
      </c>
      <c r="C3110" s="0" t="s">
        <v>50</v>
      </c>
      <c r="D3110" s="0" t="s">
        <v>22</v>
      </c>
      <c r="E3110" s="0" t="s">
        <v>8839</v>
      </c>
      <c r="F3110" s="0" t="s">
        <v>1257</v>
      </c>
      <c r="G3110" s="0" t="s">
        <v>162</v>
      </c>
      <c r="H3110" s="0" t="s">
        <v>162</v>
      </c>
      <c r="I3110" s="0" t="s">
        <v>163</v>
      </c>
      <c r="J3110" s="0" t="s">
        <v>7068</v>
      </c>
      <c r="K3110" s="0" t="s">
        <v>7069</v>
      </c>
      <c r="L3110" s="0" t="s">
        <v>8847</v>
      </c>
      <c r="M3110" s="0" t="s">
        <v>976</v>
      </c>
      <c r="N3110" s="0" t="s">
        <v>98</v>
      </c>
      <c r="O3110" s="0" t="s">
        <v>162</v>
      </c>
      <c r="P3110" s="0" t="s">
        <v>162</v>
      </c>
      <c r="Q3110" s="0" t="s">
        <v>163</v>
      </c>
      <c r="R3110" s="0" t="s">
        <v>7068</v>
      </c>
      <c r="S3110" s="0" t="s">
        <v>7069</v>
      </c>
      <c r="T3110" s="0" t="s">
        <v>4202</v>
      </c>
      <c r="U3110" s="0" t="s">
        <v>4202</v>
      </c>
      <c r="V3110" s="0" t="s">
        <v>3726</v>
      </c>
      <c r="W3110" s="0" t="s">
        <v>3607</v>
      </c>
      <c r="X3110" s="0" t="s">
        <v>3754</v>
      </c>
      <c r="Y3110" s="0" t="s">
        <v>3733</v>
      </c>
      <c r="Z3110" s="0" t="s">
        <v>976</v>
      </c>
      <c r="AA3110" s="0" t="s">
        <v>8841</v>
      </c>
      <c r="AB3110" s="0" t="s">
        <v>8842</v>
      </c>
      <c r="AC3110" s="0" t="s">
        <v>19</v>
      </c>
      <c r="AD3110" s="0" t="s">
        <v>19</v>
      </c>
      <c r="AE3110" s="0" t="s">
        <v>61</v>
      </c>
      <c r="AF3110" s="0" t="s">
        <v>22</v>
      </c>
      <c r="AG3110" s="0" t="s">
        <v>22</v>
      </c>
      <c r="AH3110" s="0" t="s">
        <v>22</v>
      </c>
      <c r="AI3110" s="0" t="s">
        <v>22</v>
      </c>
      <c r="AJ3110" s="0" t="s">
        <v>3721</v>
      </c>
      <c r="AK3110" s="0" t="s">
        <v>3721</v>
      </c>
    </row>
    <row customHeight="1" ht="11.25">
      <c r="A3111" s="0" t="s">
        <v>22</v>
      </c>
      <c r="B3111" s="0" t="s">
        <v>48</v>
      </c>
      <c r="C3111" s="0" t="s">
        <v>50</v>
      </c>
      <c r="D3111" s="0" t="s">
        <v>22</v>
      </c>
      <c r="E3111" s="0" t="s">
        <v>8839</v>
      </c>
      <c r="F3111" s="0" t="s">
        <v>1257</v>
      </c>
      <c r="G3111" s="0" t="s">
        <v>162</v>
      </c>
      <c r="H3111" s="0" t="s">
        <v>162</v>
      </c>
      <c r="I3111" s="0" t="s">
        <v>163</v>
      </c>
      <c r="J3111" s="0" t="s">
        <v>6530</v>
      </c>
      <c r="K3111" s="0" t="s">
        <v>6533</v>
      </c>
      <c r="L3111" s="0" t="s">
        <v>8848</v>
      </c>
      <c r="M3111" s="0" t="s">
        <v>976</v>
      </c>
      <c r="N3111" s="0" t="s">
        <v>98</v>
      </c>
      <c r="O3111" s="0" t="s">
        <v>162</v>
      </c>
      <c r="P3111" s="0" t="s">
        <v>162</v>
      </c>
      <c r="Q3111" s="0" t="s">
        <v>163</v>
      </c>
      <c r="R3111" s="0" t="s">
        <v>6530</v>
      </c>
      <c r="S3111" s="0" t="s">
        <v>6533</v>
      </c>
      <c r="T3111" s="0" t="s">
        <v>4202</v>
      </c>
      <c r="U3111" s="0" t="s">
        <v>4202</v>
      </c>
      <c r="V3111" s="0" t="s">
        <v>3726</v>
      </c>
      <c r="W3111" s="0" t="s">
        <v>3607</v>
      </c>
      <c r="X3111" s="0" t="s">
        <v>3754</v>
      </c>
      <c r="Y3111" s="0" t="s">
        <v>3733</v>
      </c>
      <c r="Z3111" s="0" t="s">
        <v>976</v>
      </c>
      <c r="AA3111" s="0" t="s">
        <v>8841</v>
      </c>
      <c r="AB3111" s="0" t="s">
        <v>8842</v>
      </c>
      <c r="AC3111" s="0" t="s">
        <v>19</v>
      </c>
      <c r="AD3111" s="0" t="s">
        <v>19</v>
      </c>
      <c r="AE3111" s="0" t="s">
        <v>61</v>
      </c>
      <c r="AF3111" s="0" t="s">
        <v>22</v>
      </c>
      <c r="AG3111" s="0" t="s">
        <v>22</v>
      </c>
      <c r="AH3111" s="0" t="s">
        <v>22</v>
      </c>
      <c r="AI3111" s="0" t="s">
        <v>22</v>
      </c>
      <c r="AJ3111" s="0" t="s">
        <v>3622</v>
      </c>
      <c r="AK3111" s="0" t="s">
        <v>3622</v>
      </c>
    </row>
    <row customHeight="1" ht="11.25">
      <c r="A3112" s="0" t="s">
        <v>22</v>
      </c>
      <c r="B3112" s="0" t="s">
        <v>48</v>
      </c>
      <c r="C3112" s="0" t="s">
        <v>50</v>
      </c>
      <c r="D3112" s="0" t="s">
        <v>22</v>
      </c>
      <c r="E3112" s="0" t="s">
        <v>8850</v>
      </c>
      <c r="F3112" s="0" t="s">
        <v>1257</v>
      </c>
      <c r="G3112" s="0" t="s">
        <v>1501</v>
      </c>
      <c r="H3112" s="0" t="s">
        <v>1501</v>
      </c>
      <c r="I3112" s="0" t="s">
        <v>1502</v>
      </c>
      <c r="J3112" s="0" t="s">
        <v>1503</v>
      </c>
      <c r="K3112" s="0" t="s">
        <v>1504</v>
      </c>
      <c r="L3112" s="0" t="s">
        <v>8851</v>
      </c>
      <c r="M3112" s="0" t="s">
        <v>976</v>
      </c>
      <c r="N3112" s="0" t="s">
        <v>98</v>
      </c>
      <c r="O3112" s="0" t="s">
        <v>1501</v>
      </c>
      <c r="P3112" s="0" t="s">
        <v>1501</v>
      </c>
      <c r="Q3112" s="0" t="s">
        <v>1502</v>
      </c>
      <c r="R3112" s="0" t="s">
        <v>1503</v>
      </c>
      <c r="S3112" s="0" t="s">
        <v>1504</v>
      </c>
      <c r="T3112" s="0" t="s">
        <v>3604</v>
      </c>
      <c r="U3112" s="0" t="s">
        <v>3707</v>
      </c>
      <c r="V3112" s="0" t="s">
        <v>3726</v>
      </c>
      <c r="W3112" s="0" t="s">
        <v>3607</v>
      </c>
      <c r="X3112" s="0" t="s">
        <v>3700</v>
      </c>
      <c r="Y3112" s="0" t="s">
        <v>3605</v>
      </c>
      <c r="Z3112" s="0" t="s">
        <v>8852</v>
      </c>
      <c r="AA3112" s="0" t="s">
        <v>8853</v>
      </c>
      <c r="AB3112" s="0" t="s">
        <v>8854</v>
      </c>
      <c r="AC3112" s="0" t="s">
        <v>19</v>
      </c>
      <c r="AD3112" s="0" t="s">
        <v>19</v>
      </c>
      <c r="AE3112" s="0" t="s">
        <v>61</v>
      </c>
      <c r="AF3112" s="0" t="s">
        <v>22</v>
      </c>
      <c r="AG3112" s="0" t="s">
        <v>22</v>
      </c>
      <c r="AH3112" s="0" t="s">
        <v>22</v>
      </c>
      <c r="AI3112" s="0" t="s">
        <v>22</v>
      </c>
      <c r="AJ3112" s="0" t="s">
        <v>98</v>
      </c>
      <c r="AK3112" s="0" t="s">
        <v>98</v>
      </c>
    </row>
    <row customHeight="1" ht="11.25">
      <c r="A3113" s="0" t="s">
        <v>22</v>
      </c>
      <c r="B3113" s="0" t="s">
        <v>48</v>
      </c>
      <c r="C3113" s="0" t="s">
        <v>50</v>
      </c>
      <c r="D3113" s="0" t="s">
        <v>22</v>
      </c>
      <c r="E3113" s="0" t="s">
        <v>8850</v>
      </c>
      <c r="F3113" s="0" t="s">
        <v>1257</v>
      </c>
      <c r="G3113" s="0" t="s">
        <v>115</v>
      </c>
      <c r="H3113" s="0" t="s">
        <v>115</v>
      </c>
      <c r="I3113" s="0" t="s">
        <v>116</v>
      </c>
      <c r="J3113" s="0" t="s">
        <v>1503</v>
      </c>
      <c r="K3113" s="0" t="s">
        <v>7864</v>
      </c>
      <c r="L3113" s="0" t="s">
        <v>8851</v>
      </c>
      <c r="M3113" s="0" t="s">
        <v>976</v>
      </c>
      <c r="N3113" s="0" t="s">
        <v>98</v>
      </c>
      <c r="O3113" s="0" t="s">
        <v>115</v>
      </c>
      <c r="P3113" s="0" t="s">
        <v>115</v>
      </c>
      <c r="Q3113" s="0" t="s">
        <v>116</v>
      </c>
      <c r="R3113" s="0" t="s">
        <v>1503</v>
      </c>
      <c r="S3113" s="0" t="s">
        <v>7864</v>
      </c>
      <c r="T3113" s="0" t="s">
        <v>3604</v>
      </c>
      <c r="U3113" s="0" t="s">
        <v>3707</v>
      </c>
      <c r="V3113" s="0" t="s">
        <v>3726</v>
      </c>
      <c r="W3113" s="0" t="s">
        <v>3607</v>
      </c>
      <c r="X3113" s="0" t="s">
        <v>3700</v>
      </c>
      <c r="Y3113" s="0" t="s">
        <v>3605</v>
      </c>
      <c r="Z3113" s="0" t="s">
        <v>8852</v>
      </c>
      <c r="AA3113" s="0" t="s">
        <v>8853</v>
      </c>
      <c r="AB3113" s="0" t="s">
        <v>8854</v>
      </c>
      <c r="AC3113" s="0" t="s">
        <v>19</v>
      </c>
      <c r="AD3113" s="0" t="s">
        <v>19</v>
      </c>
      <c r="AE3113" s="0" t="s">
        <v>61</v>
      </c>
      <c r="AF3113" s="0" t="s">
        <v>22</v>
      </c>
      <c r="AG3113" s="0" t="s">
        <v>22</v>
      </c>
      <c r="AH3113" s="0" t="s">
        <v>22</v>
      </c>
      <c r="AI3113" s="0" t="s">
        <v>22</v>
      </c>
      <c r="AJ3113" s="0" t="s">
        <v>98</v>
      </c>
      <c r="AK3113" s="0" t="s">
        <v>98</v>
      </c>
    </row>
    <row customHeight="1" ht="11.25">
      <c r="A3114" s="0" t="s">
        <v>22</v>
      </c>
      <c r="B3114" s="0" t="s">
        <v>48</v>
      </c>
      <c r="C3114" s="0" t="s">
        <v>50</v>
      </c>
      <c r="D3114" s="0" t="s">
        <v>22</v>
      </c>
      <c r="E3114" s="0" t="s">
        <v>8855</v>
      </c>
      <c r="F3114" s="0" t="s">
        <v>1257</v>
      </c>
      <c r="G3114" s="0" t="s">
        <v>1501</v>
      </c>
      <c r="H3114" s="0" t="s">
        <v>1501</v>
      </c>
      <c r="I3114" s="0" t="s">
        <v>1502</v>
      </c>
      <c r="J3114" s="0" t="s">
        <v>8195</v>
      </c>
      <c r="K3114" s="0" t="s">
        <v>8196</v>
      </c>
      <c r="L3114" s="0" t="s">
        <v>8856</v>
      </c>
      <c r="M3114" s="0" t="s">
        <v>5653</v>
      </c>
      <c r="N3114" s="0" t="s">
        <v>98</v>
      </c>
      <c r="O3114" s="0" t="s">
        <v>1501</v>
      </c>
      <c r="P3114" s="0" t="s">
        <v>1501</v>
      </c>
      <c r="Q3114" s="0" t="s">
        <v>1502</v>
      </c>
      <c r="R3114" s="0" t="s">
        <v>8195</v>
      </c>
      <c r="S3114" s="0" t="s">
        <v>8196</v>
      </c>
      <c r="T3114" s="0" t="s">
        <v>3604</v>
      </c>
      <c r="U3114" s="0" t="s">
        <v>3605</v>
      </c>
      <c r="V3114" s="0" t="s">
        <v>7862</v>
      </c>
      <c r="W3114" s="0" t="s">
        <v>4195</v>
      </c>
      <c r="X3114" s="0" t="s">
        <v>3700</v>
      </c>
      <c r="Y3114" s="0" t="s">
        <v>3605</v>
      </c>
      <c r="Z3114" s="0" t="s">
        <v>7863</v>
      </c>
      <c r="AA3114" s="0" t="s">
        <v>6724</v>
      </c>
      <c r="AB3114" s="0" t="s">
        <v>7862</v>
      </c>
      <c r="AC3114" s="0" t="s">
        <v>19</v>
      </c>
      <c r="AD3114" s="0" t="s">
        <v>19</v>
      </c>
      <c r="AE3114" s="0" t="s">
        <v>61</v>
      </c>
      <c r="AF3114" s="0" t="s">
        <v>22</v>
      </c>
      <c r="AG3114" s="0" t="s">
        <v>22</v>
      </c>
      <c r="AH3114" s="0" t="s">
        <v>22</v>
      </c>
      <c r="AI3114" s="0" t="s">
        <v>22</v>
      </c>
      <c r="AJ3114" s="0" t="s">
        <v>8857</v>
      </c>
      <c r="AK3114" s="0" t="s">
        <v>8858</v>
      </c>
    </row>
    <row customHeight="1" ht="11.25">
      <c r="A3115" s="0" t="s">
        <v>22</v>
      </c>
      <c r="B3115" s="0" t="s">
        <v>48</v>
      </c>
      <c r="C3115" s="0" t="s">
        <v>50</v>
      </c>
      <c r="D3115" s="0" t="s">
        <v>22</v>
      </c>
      <c r="E3115" s="0" t="s">
        <v>8855</v>
      </c>
      <c r="F3115" s="0" t="s">
        <v>1257</v>
      </c>
      <c r="G3115" s="0" t="s">
        <v>115</v>
      </c>
      <c r="H3115" s="0" t="s">
        <v>115</v>
      </c>
      <c r="I3115" s="0" t="s">
        <v>116</v>
      </c>
      <c r="J3115" s="0" t="s">
        <v>8195</v>
      </c>
      <c r="K3115" s="0" t="s">
        <v>8202</v>
      </c>
      <c r="L3115" s="0" t="s">
        <v>8856</v>
      </c>
      <c r="M3115" s="0" t="s">
        <v>5653</v>
      </c>
      <c r="N3115" s="0" t="s">
        <v>98</v>
      </c>
      <c r="O3115" s="0" t="s">
        <v>115</v>
      </c>
      <c r="P3115" s="0" t="s">
        <v>115</v>
      </c>
      <c r="Q3115" s="0" t="s">
        <v>116</v>
      </c>
      <c r="R3115" s="0" t="s">
        <v>8195</v>
      </c>
      <c r="S3115" s="0" t="s">
        <v>8202</v>
      </c>
      <c r="T3115" s="0" t="s">
        <v>3604</v>
      </c>
      <c r="U3115" s="0" t="s">
        <v>3605</v>
      </c>
      <c r="V3115" s="0" t="s">
        <v>7862</v>
      </c>
      <c r="W3115" s="0" t="s">
        <v>4195</v>
      </c>
      <c r="X3115" s="0" t="s">
        <v>3700</v>
      </c>
      <c r="Y3115" s="0" t="s">
        <v>3605</v>
      </c>
      <c r="Z3115" s="0" t="s">
        <v>7863</v>
      </c>
      <c r="AA3115" s="0" t="s">
        <v>6724</v>
      </c>
      <c r="AB3115" s="0" t="s">
        <v>7862</v>
      </c>
      <c r="AC3115" s="0" t="s">
        <v>19</v>
      </c>
      <c r="AD3115" s="0" t="s">
        <v>19</v>
      </c>
      <c r="AE3115" s="0" t="s">
        <v>61</v>
      </c>
      <c r="AF3115" s="0" t="s">
        <v>22</v>
      </c>
      <c r="AG3115" s="0" t="s">
        <v>22</v>
      </c>
      <c r="AH3115" s="0" t="s">
        <v>22</v>
      </c>
      <c r="AI3115" s="0" t="s">
        <v>22</v>
      </c>
      <c r="AJ3115" s="0" t="s">
        <v>8857</v>
      </c>
      <c r="AK3115" s="0" t="s">
        <v>8858</v>
      </c>
    </row>
    <row customHeight="1" ht="11.25">
      <c r="A3116" s="0" t="s">
        <v>22</v>
      </c>
      <c r="B3116" s="0" t="s">
        <v>48</v>
      </c>
      <c r="C3116" s="0" t="s">
        <v>50</v>
      </c>
      <c r="D3116" s="0" t="s">
        <v>22</v>
      </c>
      <c r="E3116" s="0" t="s">
        <v>8859</v>
      </c>
      <c r="F3116" s="0" t="s">
        <v>1257</v>
      </c>
      <c r="G3116" s="0" t="s">
        <v>3552</v>
      </c>
      <c r="H3116" s="0" t="s">
        <v>3552</v>
      </c>
      <c r="I3116" s="0" t="s">
        <v>3553</v>
      </c>
      <c r="J3116" s="0" t="s">
        <v>8860</v>
      </c>
      <c r="K3116" s="0" t="s">
        <v>8861</v>
      </c>
      <c r="L3116" s="0" t="s">
        <v>976</v>
      </c>
      <c r="M3116" s="0" t="s">
        <v>976</v>
      </c>
      <c r="N3116" s="0" t="s">
        <v>98</v>
      </c>
      <c r="O3116" s="0" t="s">
        <v>3552</v>
      </c>
      <c r="P3116" s="0" t="s">
        <v>3552</v>
      </c>
      <c r="Q3116" s="0" t="s">
        <v>3553</v>
      </c>
      <c r="R3116" s="0" t="s">
        <v>8860</v>
      </c>
      <c r="S3116" s="0" t="s">
        <v>8861</v>
      </c>
      <c r="T3116" s="0" t="s">
        <v>3604</v>
      </c>
      <c r="U3116" s="0" t="s">
        <v>3707</v>
      </c>
      <c r="V3116" s="0" t="s">
        <v>3726</v>
      </c>
      <c r="W3116" s="0" t="s">
        <v>3607</v>
      </c>
      <c r="X3116" s="0" t="s">
        <v>3608</v>
      </c>
      <c r="Y3116" s="0" t="s">
        <v>3605</v>
      </c>
      <c r="Z3116" s="0" t="s">
        <v>8862</v>
      </c>
      <c r="AA3116" s="0" t="s">
        <v>6538</v>
      </c>
      <c r="AB3116" s="0" t="s">
        <v>8863</v>
      </c>
      <c r="AC3116" s="0" t="s">
        <v>19</v>
      </c>
      <c r="AD3116" s="0" t="s">
        <v>19</v>
      </c>
      <c r="AE3116" s="0" t="s">
        <v>61</v>
      </c>
      <c r="AF3116" s="0" t="s">
        <v>22</v>
      </c>
      <c r="AG3116" s="0" t="s">
        <v>22</v>
      </c>
      <c r="AH3116" s="0" t="s">
        <v>22</v>
      </c>
      <c r="AI3116" s="0" t="s">
        <v>22</v>
      </c>
      <c r="AJ3116" s="0" t="s">
        <v>1646</v>
      </c>
      <c r="AK3116" s="0" t="s">
        <v>1646</v>
      </c>
    </row>
    <row customHeight="1" ht="11.25">
      <c r="A3117" s="0" t="s">
        <v>22</v>
      </c>
      <c r="B3117" s="0" t="s">
        <v>48</v>
      </c>
      <c r="C3117" s="0" t="s">
        <v>50</v>
      </c>
      <c r="D3117" s="0" t="s">
        <v>22</v>
      </c>
      <c r="E3117" s="0" t="s">
        <v>8859</v>
      </c>
      <c r="F3117" s="0" t="s">
        <v>1257</v>
      </c>
      <c r="G3117" s="0" t="s">
        <v>175</v>
      </c>
      <c r="H3117" s="0" t="s">
        <v>175</v>
      </c>
      <c r="I3117" s="0" t="s">
        <v>176</v>
      </c>
      <c r="J3117" s="0" t="s">
        <v>8860</v>
      </c>
      <c r="K3117" s="0" t="s">
        <v>8864</v>
      </c>
      <c r="L3117" s="0" t="s">
        <v>976</v>
      </c>
      <c r="M3117" s="0" t="s">
        <v>976</v>
      </c>
      <c r="N3117" s="0" t="s">
        <v>98</v>
      </c>
      <c r="O3117" s="0" t="s">
        <v>175</v>
      </c>
      <c r="P3117" s="0" t="s">
        <v>175</v>
      </c>
      <c r="Q3117" s="0" t="s">
        <v>176</v>
      </c>
      <c r="R3117" s="0" t="s">
        <v>8860</v>
      </c>
      <c r="S3117" s="0" t="s">
        <v>8864</v>
      </c>
      <c r="T3117" s="0" t="s">
        <v>3604</v>
      </c>
      <c r="U3117" s="0" t="s">
        <v>3707</v>
      </c>
      <c r="V3117" s="0" t="s">
        <v>3726</v>
      </c>
      <c r="W3117" s="0" t="s">
        <v>3607</v>
      </c>
      <c r="X3117" s="0" t="s">
        <v>3608</v>
      </c>
      <c r="Y3117" s="0" t="s">
        <v>3605</v>
      </c>
      <c r="Z3117" s="0" t="s">
        <v>8862</v>
      </c>
      <c r="AA3117" s="0" t="s">
        <v>6538</v>
      </c>
      <c r="AB3117" s="0" t="s">
        <v>8863</v>
      </c>
      <c r="AC3117" s="0" t="s">
        <v>19</v>
      </c>
      <c r="AD3117" s="0" t="s">
        <v>19</v>
      </c>
      <c r="AE3117" s="0" t="s">
        <v>61</v>
      </c>
      <c r="AF3117" s="0" t="s">
        <v>22</v>
      </c>
      <c r="AG3117" s="0" t="s">
        <v>22</v>
      </c>
      <c r="AH3117" s="0" t="s">
        <v>22</v>
      </c>
      <c r="AI3117" s="0" t="s">
        <v>22</v>
      </c>
      <c r="AJ3117" s="0" t="s">
        <v>1646</v>
      </c>
      <c r="AK3117" s="0" t="s">
        <v>1646</v>
      </c>
    </row>
    <row customHeight="1" ht="11.25">
      <c r="A3118" s="0" t="s">
        <v>22</v>
      </c>
      <c r="B3118" s="0" t="s">
        <v>48</v>
      </c>
      <c r="C3118" s="0" t="s">
        <v>50</v>
      </c>
      <c r="D3118" s="0" t="s">
        <v>22</v>
      </c>
      <c r="E3118" s="0" t="s">
        <v>8865</v>
      </c>
      <c r="F3118" s="0" t="s">
        <v>1257</v>
      </c>
      <c r="G3118" s="0" t="s">
        <v>3552</v>
      </c>
      <c r="H3118" s="0" t="s">
        <v>3552</v>
      </c>
      <c r="I3118" s="0" t="s">
        <v>3553</v>
      </c>
      <c r="J3118" s="0" t="s">
        <v>8866</v>
      </c>
      <c r="K3118" s="0" t="s">
        <v>8867</v>
      </c>
      <c r="L3118" s="0" t="s">
        <v>976</v>
      </c>
      <c r="M3118" s="0" t="s">
        <v>976</v>
      </c>
      <c r="N3118" s="0" t="s">
        <v>98</v>
      </c>
      <c r="O3118" s="0" t="s">
        <v>3552</v>
      </c>
      <c r="P3118" s="0" t="s">
        <v>3552</v>
      </c>
      <c r="Q3118" s="0" t="s">
        <v>3553</v>
      </c>
      <c r="R3118" s="0" t="s">
        <v>8866</v>
      </c>
      <c r="S3118" s="0" t="s">
        <v>8867</v>
      </c>
      <c r="T3118" s="0" t="s">
        <v>3604</v>
      </c>
      <c r="U3118" s="0" t="s">
        <v>3707</v>
      </c>
      <c r="V3118" s="0" t="s">
        <v>3726</v>
      </c>
      <c r="W3118" s="0" t="s">
        <v>3607</v>
      </c>
      <c r="X3118" s="0" t="s">
        <v>3608</v>
      </c>
      <c r="Y3118" s="0" t="s">
        <v>3605</v>
      </c>
      <c r="Z3118" s="0" t="s">
        <v>8868</v>
      </c>
      <c r="AA3118" s="0" t="s">
        <v>6538</v>
      </c>
      <c r="AB3118" s="0" t="s">
        <v>8869</v>
      </c>
      <c r="AC3118" s="0" t="s">
        <v>19</v>
      </c>
      <c r="AD3118" s="0" t="s">
        <v>19</v>
      </c>
      <c r="AE3118" s="0" t="s">
        <v>61</v>
      </c>
      <c r="AF3118" s="0" t="s">
        <v>22</v>
      </c>
      <c r="AG3118" s="0" t="s">
        <v>22</v>
      </c>
      <c r="AH3118" s="0" t="s">
        <v>22</v>
      </c>
      <c r="AI3118" s="0" t="s">
        <v>22</v>
      </c>
      <c r="AJ3118" s="0" t="s">
        <v>1638</v>
      </c>
      <c r="AK3118" s="0" t="s">
        <v>1638</v>
      </c>
    </row>
    <row customHeight="1" ht="11.25">
      <c r="A3119" s="0" t="s">
        <v>22</v>
      </c>
      <c r="B3119" s="0" t="s">
        <v>48</v>
      </c>
      <c r="C3119" s="0" t="s">
        <v>50</v>
      </c>
      <c r="D3119" s="0" t="s">
        <v>22</v>
      </c>
      <c r="E3119" s="0" t="s">
        <v>8865</v>
      </c>
      <c r="F3119" s="0" t="s">
        <v>1257</v>
      </c>
      <c r="G3119" s="0" t="s">
        <v>175</v>
      </c>
      <c r="H3119" s="0" t="s">
        <v>175</v>
      </c>
      <c r="I3119" s="0" t="s">
        <v>176</v>
      </c>
      <c r="J3119" s="0" t="s">
        <v>8866</v>
      </c>
      <c r="K3119" s="0" t="s">
        <v>8870</v>
      </c>
      <c r="L3119" s="0" t="s">
        <v>976</v>
      </c>
      <c r="M3119" s="0" t="s">
        <v>976</v>
      </c>
      <c r="N3119" s="0" t="s">
        <v>98</v>
      </c>
      <c r="O3119" s="0" t="s">
        <v>175</v>
      </c>
      <c r="P3119" s="0" t="s">
        <v>175</v>
      </c>
      <c r="Q3119" s="0" t="s">
        <v>176</v>
      </c>
      <c r="R3119" s="0" t="s">
        <v>8866</v>
      </c>
      <c r="S3119" s="0" t="s">
        <v>8870</v>
      </c>
      <c r="T3119" s="0" t="s">
        <v>3604</v>
      </c>
      <c r="U3119" s="0" t="s">
        <v>3707</v>
      </c>
      <c r="V3119" s="0" t="s">
        <v>3726</v>
      </c>
      <c r="W3119" s="0" t="s">
        <v>3607</v>
      </c>
      <c r="X3119" s="0" t="s">
        <v>3608</v>
      </c>
      <c r="Y3119" s="0" t="s">
        <v>3605</v>
      </c>
      <c r="Z3119" s="0" t="s">
        <v>8868</v>
      </c>
      <c r="AA3119" s="0" t="s">
        <v>6538</v>
      </c>
      <c r="AB3119" s="0" t="s">
        <v>8869</v>
      </c>
      <c r="AC3119" s="0" t="s">
        <v>19</v>
      </c>
      <c r="AD3119" s="0" t="s">
        <v>19</v>
      </c>
      <c r="AE3119" s="0" t="s">
        <v>61</v>
      </c>
      <c r="AF3119" s="0" t="s">
        <v>22</v>
      </c>
      <c r="AG3119" s="0" t="s">
        <v>22</v>
      </c>
      <c r="AH3119" s="0" t="s">
        <v>22</v>
      </c>
      <c r="AI3119" s="0" t="s">
        <v>22</v>
      </c>
      <c r="AJ3119" s="0" t="s">
        <v>1638</v>
      </c>
      <c r="AK3119" s="0" t="s">
        <v>1638</v>
      </c>
    </row>
    <row customHeight="1" ht="11.25">
      <c r="A3120" s="0" t="s">
        <v>22</v>
      </c>
      <c r="B3120" s="0" t="s">
        <v>48</v>
      </c>
      <c r="C3120" s="0" t="s">
        <v>50</v>
      </c>
      <c r="D3120" s="0" t="s">
        <v>22</v>
      </c>
      <c r="E3120" s="0" t="s">
        <v>8871</v>
      </c>
      <c r="F3120" s="0" t="s">
        <v>1257</v>
      </c>
      <c r="G3120" s="0" t="s">
        <v>3552</v>
      </c>
      <c r="H3120" s="0" t="s">
        <v>3552</v>
      </c>
      <c r="I3120" s="0" t="s">
        <v>3553</v>
      </c>
      <c r="J3120" s="0" t="s">
        <v>8872</v>
      </c>
      <c r="K3120" s="0" t="s">
        <v>8873</v>
      </c>
      <c r="L3120" s="0" t="s">
        <v>976</v>
      </c>
      <c r="M3120" s="0" t="s">
        <v>976</v>
      </c>
      <c r="N3120" s="0" t="s">
        <v>98</v>
      </c>
      <c r="O3120" s="0" t="s">
        <v>3552</v>
      </c>
      <c r="P3120" s="0" t="s">
        <v>3552</v>
      </c>
      <c r="Q3120" s="0" t="s">
        <v>3553</v>
      </c>
      <c r="R3120" s="0" t="s">
        <v>8872</v>
      </c>
      <c r="S3120" s="0" t="s">
        <v>8873</v>
      </c>
      <c r="T3120" s="0" t="s">
        <v>3604</v>
      </c>
      <c r="U3120" s="0" t="s">
        <v>3707</v>
      </c>
      <c r="V3120" s="0" t="s">
        <v>3726</v>
      </c>
      <c r="W3120" s="0" t="s">
        <v>3607</v>
      </c>
      <c r="X3120" s="0" t="s">
        <v>3608</v>
      </c>
      <c r="Y3120" s="0" t="s">
        <v>3605</v>
      </c>
      <c r="Z3120" s="0" t="s">
        <v>8874</v>
      </c>
      <c r="AA3120" s="0" t="s">
        <v>6538</v>
      </c>
      <c r="AB3120" s="0" t="s">
        <v>8875</v>
      </c>
      <c r="AC3120" s="0" t="s">
        <v>19</v>
      </c>
      <c r="AD3120" s="0" t="s">
        <v>19</v>
      </c>
      <c r="AE3120" s="0" t="s">
        <v>61</v>
      </c>
      <c r="AF3120" s="0" t="s">
        <v>22</v>
      </c>
      <c r="AG3120" s="0" t="s">
        <v>22</v>
      </c>
      <c r="AH3120" s="0" t="s">
        <v>22</v>
      </c>
      <c r="AI3120" s="0" t="s">
        <v>22</v>
      </c>
      <c r="AJ3120" s="0" t="s">
        <v>942</v>
      </c>
      <c r="AK3120" s="0" t="s">
        <v>942</v>
      </c>
    </row>
    <row customHeight="1" ht="11.25">
      <c r="A3121" s="0" t="s">
        <v>22</v>
      </c>
      <c r="B3121" s="0" t="s">
        <v>48</v>
      </c>
      <c r="C3121" s="0" t="s">
        <v>50</v>
      </c>
      <c r="D3121" s="0" t="s">
        <v>22</v>
      </c>
      <c r="E3121" s="0" t="s">
        <v>8871</v>
      </c>
      <c r="F3121" s="0" t="s">
        <v>1257</v>
      </c>
      <c r="G3121" s="0" t="s">
        <v>175</v>
      </c>
      <c r="H3121" s="0" t="s">
        <v>175</v>
      </c>
      <c r="I3121" s="0" t="s">
        <v>176</v>
      </c>
      <c r="J3121" s="0" t="s">
        <v>8872</v>
      </c>
      <c r="K3121" s="0" t="s">
        <v>8876</v>
      </c>
      <c r="L3121" s="0" t="s">
        <v>976</v>
      </c>
      <c r="M3121" s="0" t="s">
        <v>976</v>
      </c>
      <c r="N3121" s="0" t="s">
        <v>98</v>
      </c>
      <c r="O3121" s="0" t="s">
        <v>175</v>
      </c>
      <c r="P3121" s="0" t="s">
        <v>175</v>
      </c>
      <c r="Q3121" s="0" t="s">
        <v>176</v>
      </c>
      <c r="R3121" s="0" t="s">
        <v>8872</v>
      </c>
      <c r="S3121" s="0" t="s">
        <v>8876</v>
      </c>
      <c r="T3121" s="0" t="s">
        <v>3604</v>
      </c>
      <c r="U3121" s="0" t="s">
        <v>3707</v>
      </c>
      <c r="V3121" s="0" t="s">
        <v>3726</v>
      </c>
      <c r="W3121" s="0" t="s">
        <v>3607</v>
      </c>
      <c r="X3121" s="0" t="s">
        <v>3608</v>
      </c>
      <c r="Y3121" s="0" t="s">
        <v>3605</v>
      </c>
      <c r="Z3121" s="0" t="s">
        <v>8874</v>
      </c>
      <c r="AA3121" s="0" t="s">
        <v>6538</v>
      </c>
      <c r="AB3121" s="0" t="s">
        <v>8875</v>
      </c>
      <c r="AC3121" s="0" t="s">
        <v>19</v>
      </c>
      <c r="AD3121" s="0" t="s">
        <v>19</v>
      </c>
      <c r="AE3121" s="0" t="s">
        <v>61</v>
      </c>
      <c r="AF3121" s="0" t="s">
        <v>22</v>
      </c>
      <c r="AG3121" s="0" t="s">
        <v>22</v>
      </c>
      <c r="AH3121" s="0" t="s">
        <v>22</v>
      </c>
      <c r="AI3121" s="0" t="s">
        <v>22</v>
      </c>
      <c r="AJ3121" s="0" t="s">
        <v>942</v>
      </c>
      <c r="AK3121" s="0" t="s">
        <v>942</v>
      </c>
    </row>
    <row customHeight="1" ht="11.25">
      <c r="A3122" s="0" t="s">
        <v>22</v>
      </c>
      <c r="B3122" s="0" t="s">
        <v>48</v>
      </c>
      <c r="C3122" s="0" t="s">
        <v>50</v>
      </c>
      <c r="D3122" s="0" t="s">
        <v>22</v>
      </c>
      <c r="E3122" s="0" t="s">
        <v>8877</v>
      </c>
      <c r="F3122" s="0" t="s">
        <v>1257</v>
      </c>
      <c r="G3122" s="0" t="s">
        <v>188</v>
      </c>
      <c r="H3122" s="0" t="s">
        <v>188</v>
      </c>
      <c r="I3122" s="0" t="s">
        <v>189</v>
      </c>
      <c r="J3122" s="0" t="s">
        <v>5324</v>
      </c>
      <c r="K3122" s="0" t="s">
        <v>5325</v>
      </c>
      <c r="L3122" s="0" t="s">
        <v>5326</v>
      </c>
      <c r="M3122" s="0" t="s">
        <v>1261</v>
      </c>
      <c r="N3122" s="0" t="s">
        <v>98</v>
      </c>
      <c r="O3122" s="0" t="s">
        <v>188</v>
      </c>
      <c r="P3122" s="0" t="s">
        <v>188</v>
      </c>
      <c r="Q3122" s="0" t="s">
        <v>189</v>
      </c>
      <c r="R3122" s="0" t="s">
        <v>5324</v>
      </c>
      <c r="S3122" s="0" t="s">
        <v>5325</v>
      </c>
      <c r="T3122" s="0" t="s">
        <v>3604</v>
      </c>
      <c r="U3122" s="0" t="s">
        <v>3605</v>
      </c>
      <c r="V3122" s="0" t="s">
        <v>3606</v>
      </c>
      <c r="W3122" s="0" t="s">
        <v>3607</v>
      </c>
      <c r="X3122" s="0" t="s">
        <v>3608</v>
      </c>
      <c r="Y3122" s="0" t="s">
        <v>3605</v>
      </c>
      <c r="Z3122" s="0" t="s">
        <v>8878</v>
      </c>
      <c r="AA3122" s="0" t="s">
        <v>8879</v>
      </c>
      <c r="AB3122" s="0" t="s">
        <v>8880</v>
      </c>
      <c r="AC3122" s="0" t="s">
        <v>19</v>
      </c>
      <c r="AD3122" s="0" t="s">
        <v>19</v>
      </c>
      <c r="AE3122" s="0" t="s">
        <v>61</v>
      </c>
      <c r="AF3122" s="0" t="s">
        <v>22</v>
      </c>
      <c r="AG3122" s="0" t="s">
        <v>22</v>
      </c>
      <c r="AH3122" s="0" t="s">
        <v>22</v>
      </c>
      <c r="AI3122" s="0" t="s">
        <v>22</v>
      </c>
      <c r="AJ3122" s="0" t="s">
        <v>5328</v>
      </c>
      <c r="AK3122" s="0" t="s">
        <v>5328</v>
      </c>
    </row>
    <row customHeight="1" ht="11.25">
      <c r="A3123" s="0" t="s">
        <v>22</v>
      </c>
      <c r="B3123" s="0" t="s">
        <v>48</v>
      </c>
      <c r="C3123" s="0" t="s">
        <v>50</v>
      </c>
      <c r="D3123" s="0" t="s">
        <v>22</v>
      </c>
      <c r="E3123" s="0" t="s">
        <v>8877</v>
      </c>
      <c r="F3123" s="0" t="s">
        <v>1257</v>
      </c>
      <c r="G3123" s="0" t="s">
        <v>188</v>
      </c>
      <c r="H3123" s="0" t="s">
        <v>188</v>
      </c>
      <c r="I3123" s="0" t="s">
        <v>189</v>
      </c>
      <c r="J3123" s="0" t="s">
        <v>5324</v>
      </c>
      <c r="K3123" s="0" t="s">
        <v>5325</v>
      </c>
      <c r="L3123" s="0" t="s">
        <v>5326</v>
      </c>
      <c r="M3123" s="0" t="s">
        <v>1261</v>
      </c>
      <c r="N3123" s="0" t="s">
        <v>98</v>
      </c>
      <c r="O3123" s="0" t="s">
        <v>188</v>
      </c>
      <c r="P3123" s="0" t="s">
        <v>188</v>
      </c>
      <c r="Q3123" s="0" t="s">
        <v>189</v>
      </c>
      <c r="R3123" s="0" t="s">
        <v>5324</v>
      </c>
      <c r="S3123" s="0" t="s">
        <v>5325</v>
      </c>
      <c r="T3123" s="0" t="s">
        <v>3604</v>
      </c>
      <c r="U3123" s="0" t="s">
        <v>3605</v>
      </c>
      <c r="V3123" s="0" t="s">
        <v>3606</v>
      </c>
      <c r="W3123" s="0" t="s">
        <v>3607</v>
      </c>
      <c r="X3123" s="0" t="s">
        <v>3608</v>
      </c>
      <c r="Y3123" s="0" t="s">
        <v>3605</v>
      </c>
      <c r="Z3123" s="0" t="s">
        <v>8878</v>
      </c>
      <c r="AA3123" s="0" t="s">
        <v>8879</v>
      </c>
      <c r="AB3123" s="0" t="s">
        <v>8880</v>
      </c>
      <c r="AC3123" s="0" t="s">
        <v>19</v>
      </c>
      <c r="AD3123" s="0" t="s">
        <v>19</v>
      </c>
      <c r="AE3123" s="0" t="s">
        <v>61</v>
      </c>
      <c r="AF3123" s="0" t="s">
        <v>22</v>
      </c>
      <c r="AG3123" s="0" t="s">
        <v>22</v>
      </c>
      <c r="AH3123" s="0" t="s">
        <v>22</v>
      </c>
      <c r="AI3123" s="0" t="s">
        <v>22</v>
      </c>
      <c r="AJ3123" s="0" t="s">
        <v>5328</v>
      </c>
      <c r="AK3123" s="0" t="s">
        <v>5328</v>
      </c>
    </row>
    <row customHeight="1" ht="11.25">
      <c r="A3124" s="0" t="s">
        <v>22</v>
      </c>
      <c r="B3124" s="0" t="s">
        <v>48</v>
      </c>
      <c r="C3124" s="0" t="s">
        <v>50</v>
      </c>
      <c r="D3124" s="0" t="s">
        <v>22</v>
      </c>
      <c r="E3124" s="0" t="s">
        <v>8881</v>
      </c>
      <c r="F3124" s="0" t="s">
        <v>1257</v>
      </c>
      <c r="G3124" s="0" t="s">
        <v>3552</v>
      </c>
      <c r="H3124" s="0" t="s">
        <v>3552</v>
      </c>
      <c r="I3124" s="0" t="s">
        <v>3553</v>
      </c>
      <c r="J3124" s="0" t="s">
        <v>8882</v>
      </c>
      <c r="K3124" s="0" t="s">
        <v>8883</v>
      </c>
      <c r="L3124" s="0" t="s">
        <v>976</v>
      </c>
      <c r="M3124" s="0" t="s">
        <v>976</v>
      </c>
      <c r="N3124" s="0" t="s">
        <v>98</v>
      </c>
      <c r="O3124" s="0" t="s">
        <v>3552</v>
      </c>
      <c r="P3124" s="0" t="s">
        <v>3552</v>
      </c>
      <c r="Q3124" s="0" t="s">
        <v>3553</v>
      </c>
      <c r="R3124" s="0" t="s">
        <v>8882</v>
      </c>
      <c r="S3124" s="0" t="s">
        <v>8883</v>
      </c>
      <c r="T3124" s="0" t="s">
        <v>3604</v>
      </c>
      <c r="U3124" s="0" t="s">
        <v>3605</v>
      </c>
      <c r="V3124" s="0" t="s">
        <v>3606</v>
      </c>
      <c r="W3124" s="0" t="s">
        <v>3607</v>
      </c>
      <c r="X3124" s="0" t="s">
        <v>3608</v>
      </c>
      <c r="Y3124" s="0" t="s">
        <v>3605</v>
      </c>
      <c r="Z3124" s="0" t="s">
        <v>8884</v>
      </c>
      <c r="AA3124" s="0" t="s">
        <v>8689</v>
      </c>
      <c r="AB3124" s="0" t="s">
        <v>8885</v>
      </c>
      <c r="AC3124" s="0" t="s">
        <v>19</v>
      </c>
      <c r="AD3124" s="0" t="s">
        <v>19</v>
      </c>
      <c r="AE3124" s="0" t="s">
        <v>61</v>
      </c>
      <c r="AF3124" s="0" t="s">
        <v>22</v>
      </c>
      <c r="AG3124" s="0" t="s">
        <v>22</v>
      </c>
      <c r="AH3124" s="0" t="s">
        <v>22</v>
      </c>
      <c r="AI3124" s="0" t="s">
        <v>22</v>
      </c>
      <c r="AJ3124" s="0" t="s">
        <v>8886</v>
      </c>
      <c r="AK3124" s="0" t="s">
        <v>3622</v>
      </c>
    </row>
    <row customHeight="1" ht="11.25">
      <c r="A3125" s="0" t="s">
        <v>22</v>
      </c>
      <c r="B3125" s="0" t="s">
        <v>48</v>
      </c>
      <c r="C3125" s="0" t="s">
        <v>50</v>
      </c>
      <c r="D3125" s="0" t="s">
        <v>22</v>
      </c>
      <c r="E3125" s="0" t="s">
        <v>8881</v>
      </c>
      <c r="F3125" s="0" t="s">
        <v>1257</v>
      </c>
      <c r="G3125" s="0" t="s">
        <v>175</v>
      </c>
      <c r="H3125" s="0" t="s">
        <v>175</v>
      </c>
      <c r="I3125" s="0" t="s">
        <v>176</v>
      </c>
      <c r="J3125" s="0" t="s">
        <v>8882</v>
      </c>
      <c r="K3125" s="0" t="s">
        <v>8887</v>
      </c>
      <c r="L3125" s="0" t="s">
        <v>976</v>
      </c>
      <c r="M3125" s="0" t="s">
        <v>976</v>
      </c>
      <c r="N3125" s="0" t="s">
        <v>98</v>
      </c>
      <c r="O3125" s="0" t="s">
        <v>175</v>
      </c>
      <c r="P3125" s="0" t="s">
        <v>175</v>
      </c>
      <c r="Q3125" s="0" t="s">
        <v>176</v>
      </c>
      <c r="R3125" s="0" t="s">
        <v>8882</v>
      </c>
      <c r="S3125" s="0" t="s">
        <v>8887</v>
      </c>
      <c r="T3125" s="0" t="s">
        <v>3604</v>
      </c>
      <c r="U3125" s="0" t="s">
        <v>3605</v>
      </c>
      <c r="V3125" s="0" t="s">
        <v>3606</v>
      </c>
      <c r="W3125" s="0" t="s">
        <v>3607</v>
      </c>
      <c r="X3125" s="0" t="s">
        <v>3608</v>
      </c>
      <c r="Y3125" s="0" t="s">
        <v>3605</v>
      </c>
      <c r="Z3125" s="0" t="s">
        <v>8884</v>
      </c>
      <c r="AA3125" s="0" t="s">
        <v>8689</v>
      </c>
      <c r="AB3125" s="0" t="s">
        <v>8885</v>
      </c>
      <c r="AC3125" s="0" t="s">
        <v>19</v>
      </c>
      <c r="AD3125" s="0" t="s">
        <v>19</v>
      </c>
      <c r="AE3125" s="0" t="s">
        <v>61</v>
      </c>
      <c r="AF3125" s="0" t="s">
        <v>22</v>
      </c>
      <c r="AG3125" s="0" t="s">
        <v>22</v>
      </c>
      <c r="AH3125" s="0" t="s">
        <v>22</v>
      </c>
      <c r="AI3125" s="0" t="s">
        <v>22</v>
      </c>
      <c r="AJ3125" s="0" t="s">
        <v>8886</v>
      </c>
      <c r="AK3125" s="0" t="s">
        <v>3622</v>
      </c>
    </row>
    <row customHeight="1" ht="11.25">
      <c r="A3126" s="0" t="s">
        <v>22</v>
      </c>
      <c r="B3126" s="0" t="s">
        <v>48</v>
      </c>
      <c r="C3126" s="0" t="s">
        <v>50</v>
      </c>
      <c r="D3126" s="0" t="s">
        <v>22</v>
      </c>
      <c r="E3126" s="0" t="s">
        <v>8888</v>
      </c>
      <c r="F3126" s="0" t="s">
        <v>1257</v>
      </c>
      <c r="G3126" s="0" t="s">
        <v>188</v>
      </c>
      <c r="H3126" s="0" t="s">
        <v>188</v>
      </c>
      <c r="I3126" s="0" t="s">
        <v>189</v>
      </c>
      <c r="J3126" s="0" t="s">
        <v>5324</v>
      </c>
      <c r="K3126" s="0" t="s">
        <v>5325</v>
      </c>
      <c r="L3126" s="0" t="s">
        <v>5326</v>
      </c>
      <c r="M3126" s="0" t="s">
        <v>1261</v>
      </c>
      <c r="N3126" s="0" t="s">
        <v>98</v>
      </c>
      <c r="O3126" s="0" t="s">
        <v>188</v>
      </c>
      <c r="P3126" s="0" t="s">
        <v>188</v>
      </c>
      <c r="Q3126" s="0" t="s">
        <v>189</v>
      </c>
      <c r="R3126" s="0" t="s">
        <v>5324</v>
      </c>
      <c r="S3126" s="0" t="s">
        <v>5325</v>
      </c>
      <c r="T3126" s="0" t="s">
        <v>3604</v>
      </c>
      <c r="U3126" s="0" t="s">
        <v>3605</v>
      </c>
      <c r="V3126" s="0" t="s">
        <v>3606</v>
      </c>
      <c r="W3126" s="0" t="s">
        <v>3607</v>
      </c>
      <c r="X3126" s="0" t="s">
        <v>3608</v>
      </c>
      <c r="Y3126" s="0" t="s">
        <v>3605</v>
      </c>
      <c r="Z3126" s="0" t="s">
        <v>8435</v>
      </c>
      <c r="AA3126" s="0" t="s">
        <v>3921</v>
      </c>
      <c r="AB3126" s="0" t="s">
        <v>8889</v>
      </c>
      <c r="AC3126" s="0" t="s">
        <v>19</v>
      </c>
      <c r="AD3126" s="0" t="s">
        <v>19</v>
      </c>
      <c r="AE3126" s="0" t="s">
        <v>61</v>
      </c>
      <c r="AF3126" s="0" t="s">
        <v>22</v>
      </c>
      <c r="AG3126" s="0" t="s">
        <v>22</v>
      </c>
      <c r="AH3126" s="0" t="s">
        <v>22</v>
      </c>
      <c r="AI3126" s="0" t="s">
        <v>22</v>
      </c>
      <c r="AJ3126" s="0" t="s">
        <v>5328</v>
      </c>
      <c r="AK3126" s="0" t="s">
        <v>5328</v>
      </c>
    </row>
    <row customHeight="1" ht="11.25">
      <c r="A3127" s="0" t="s">
        <v>22</v>
      </c>
      <c r="B3127" s="0" t="s">
        <v>48</v>
      </c>
      <c r="C3127" s="0" t="s">
        <v>50</v>
      </c>
      <c r="D3127" s="0" t="s">
        <v>22</v>
      </c>
      <c r="E3127" s="0" t="s">
        <v>8888</v>
      </c>
      <c r="F3127" s="0" t="s">
        <v>1257</v>
      </c>
      <c r="G3127" s="0" t="s">
        <v>188</v>
      </c>
      <c r="H3127" s="0" t="s">
        <v>188</v>
      </c>
      <c r="I3127" s="0" t="s">
        <v>189</v>
      </c>
      <c r="J3127" s="0" t="s">
        <v>5324</v>
      </c>
      <c r="K3127" s="0" t="s">
        <v>5325</v>
      </c>
      <c r="L3127" s="0" t="s">
        <v>5326</v>
      </c>
      <c r="M3127" s="0" t="s">
        <v>1261</v>
      </c>
      <c r="N3127" s="0" t="s">
        <v>98</v>
      </c>
      <c r="O3127" s="0" t="s">
        <v>188</v>
      </c>
      <c r="P3127" s="0" t="s">
        <v>188</v>
      </c>
      <c r="Q3127" s="0" t="s">
        <v>189</v>
      </c>
      <c r="R3127" s="0" t="s">
        <v>5324</v>
      </c>
      <c r="S3127" s="0" t="s">
        <v>5325</v>
      </c>
      <c r="T3127" s="0" t="s">
        <v>3604</v>
      </c>
      <c r="U3127" s="0" t="s">
        <v>3605</v>
      </c>
      <c r="V3127" s="0" t="s">
        <v>3606</v>
      </c>
      <c r="W3127" s="0" t="s">
        <v>3607</v>
      </c>
      <c r="X3127" s="0" t="s">
        <v>3608</v>
      </c>
      <c r="Y3127" s="0" t="s">
        <v>3605</v>
      </c>
      <c r="Z3127" s="0" t="s">
        <v>8435</v>
      </c>
      <c r="AA3127" s="0" t="s">
        <v>3921</v>
      </c>
      <c r="AB3127" s="0" t="s">
        <v>8889</v>
      </c>
      <c r="AC3127" s="0" t="s">
        <v>19</v>
      </c>
      <c r="AD3127" s="0" t="s">
        <v>19</v>
      </c>
      <c r="AE3127" s="0" t="s">
        <v>61</v>
      </c>
      <c r="AF3127" s="0" t="s">
        <v>22</v>
      </c>
      <c r="AG3127" s="0" t="s">
        <v>22</v>
      </c>
      <c r="AH3127" s="0" t="s">
        <v>22</v>
      </c>
      <c r="AI3127" s="0" t="s">
        <v>22</v>
      </c>
      <c r="AJ3127" s="0" t="s">
        <v>5328</v>
      </c>
      <c r="AK3127" s="0" t="s">
        <v>5328</v>
      </c>
    </row>
    <row customHeight="1" ht="11.25">
      <c r="A3128" s="0" t="s">
        <v>22</v>
      </c>
      <c r="B3128" s="0" t="s">
        <v>48</v>
      </c>
      <c r="C3128" s="0" t="s">
        <v>50</v>
      </c>
      <c r="D3128" s="0" t="s">
        <v>22</v>
      </c>
      <c r="E3128" s="0" t="s">
        <v>1437</v>
      </c>
      <c r="F3128" s="0" t="s">
        <v>1257</v>
      </c>
      <c r="G3128" s="0" t="s">
        <v>148</v>
      </c>
      <c r="H3128" s="0" t="s">
        <v>148</v>
      </c>
      <c r="I3128" s="0" t="s">
        <v>149</v>
      </c>
      <c r="J3128" s="0" t="s">
        <v>1438</v>
      </c>
      <c r="K3128" s="0" t="s">
        <v>1439</v>
      </c>
      <c r="L3128" s="0" t="s">
        <v>1440</v>
      </c>
      <c r="M3128" s="0" t="s">
        <v>1261</v>
      </c>
      <c r="N3128" s="0" t="s">
        <v>98</v>
      </c>
      <c r="O3128" s="0" t="s">
        <v>148</v>
      </c>
      <c r="P3128" s="0" t="s">
        <v>148</v>
      </c>
      <c r="Q3128" s="0" t="s">
        <v>149</v>
      </c>
      <c r="R3128" s="0" t="s">
        <v>1438</v>
      </c>
      <c r="S3128" s="0" t="s">
        <v>1439</v>
      </c>
      <c r="T3128" s="0" t="s">
        <v>3604</v>
      </c>
      <c r="U3128" s="0" t="s">
        <v>3605</v>
      </c>
      <c r="V3128" s="0" t="s">
        <v>3606</v>
      </c>
      <c r="W3128" s="0" t="s">
        <v>3607</v>
      </c>
      <c r="X3128" s="0" t="s">
        <v>3608</v>
      </c>
      <c r="Y3128" s="0" t="s">
        <v>3605</v>
      </c>
      <c r="Z3128" s="0" t="s">
        <v>8890</v>
      </c>
      <c r="AA3128" s="0" t="s">
        <v>3819</v>
      </c>
      <c r="AB3128" s="0" t="s">
        <v>8891</v>
      </c>
      <c r="AC3128" s="0" t="s">
        <v>19</v>
      </c>
      <c r="AD3128" s="0" t="s">
        <v>19</v>
      </c>
      <c r="AE3128" s="0" t="s">
        <v>61</v>
      </c>
      <c r="AF3128" s="0" t="s">
        <v>22</v>
      </c>
      <c r="AG3128" s="0" t="s">
        <v>22</v>
      </c>
      <c r="AH3128" s="0" t="s">
        <v>22</v>
      </c>
      <c r="AI3128" s="0" t="s">
        <v>22</v>
      </c>
      <c r="AJ3128" s="0" t="s">
        <v>2261</v>
      </c>
      <c r="AK3128" s="0" t="s">
        <v>2261</v>
      </c>
    </row>
    <row customHeight="1" ht="11.25">
      <c r="A3129" s="0" t="s">
        <v>22</v>
      </c>
      <c r="B3129" s="0" t="s">
        <v>48</v>
      </c>
      <c r="C3129" s="0" t="s">
        <v>50</v>
      </c>
      <c r="D3129" s="0" t="s">
        <v>22</v>
      </c>
      <c r="E3129" s="0" t="s">
        <v>1437</v>
      </c>
      <c r="F3129" s="0" t="s">
        <v>1257</v>
      </c>
      <c r="G3129" s="0" t="s">
        <v>148</v>
      </c>
      <c r="H3129" s="0" t="s">
        <v>148</v>
      </c>
      <c r="I3129" s="0" t="s">
        <v>149</v>
      </c>
      <c r="J3129" s="0" t="s">
        <v>1438</v>
      </c>
      <c r="K3129" s="0" t="s">
        <v>1439</v>
      </c>
      <c r="L3129" s="0" t="s">
        <v>1440</v>
      </c>
      <c r="M3129" s="0" t="s">
        <v>1261</v>
      </c>
      <c r="N3129" s="0" t="s">
        <v>98</v>
      </c>
      <c r="O3129" s="0" t="s">
        <v>148</v>
      </c>
      <c r="P3129" s="0" t="s">
        <v>148</v>
      </c>
      <c r="Q3129" s="0" t="s">
        <v>149</v>
      </c>
      <c r="R3129" s="0" t="s">
        <v>1438</v>
      </c>
      <c r="S3129" s="0" t="s">
        <v>1439</v>
      </c>
      <c r="T3129" s="0" t="s">
        <v>3604</v>
      </c>
      <c r="U3129" s="0" t="s">
        <v>3605</v>
      </c>
      <c r="V3129" s="0" t="s">
        <v>3606</v>
      </c>
      <c r="W3129" s="0" t="s">
        <v>3607</v>
      </c>
      <c r="X3129" s="0" t="s">
        <v>3608</v>
      </c>
      <c r="Y3129" s="0" t="s">
        <v>3605</v>
      </c>
      <c r="Z3129" s="0" t="s">
        <v>8890</v>
      </c>
      <c r="AA3129" s="0" t="s">
        <v>3819</v>
      </c>
      <c r="AB3129" s="0" t="s">
        <v>8891</v>
      </c>
      <c r="AC3129" s="0" t="s">
        <v>19</v>
      </c>
      <c r="AD3129" s="0" t="s">
        <v>19</v>
      </c>
      <c r="AE3129" s="0" t="s">
        <v>61</v>
      </c>
      <c r="AF3129" s="0" t="s">
        <v>22</v>
      </c>
      <c r="AG3129" s="0" t="s">
        <v>22</v>
      </c>
      <c r="AH3129" s="0" t="s">
        <v>22</v>
      </c>
      <c r="AI3129" s="0" t="s">
        <v>22</v>
      </c>
      <c r="AJ3129" s="0" t="s">
        <v>2261</v>
      </c>
      <c r="AK3129" s="0" t="s">
        <v>2261</v>
      </c>
    </row>
    <row customHeight="1" ht="11.25">
      <c r="A3130" s="0" t="s">
        <v>22</v>
      </c>
      <c r="B3130" s="0" t="s">
        <v>48</v>
      </c>
      <c r="C3130" s="0" t="s">
        <v>50</v>
      </c>
      <c r="D3130" s="0" t="s">
        <v>22</v>
      </c>
      <c r="E3130" s="0" t="s">
        <v>8892</v>
      </c>
      <c r="F3130" s="0" t="s">
        <v>1257</v>
      </c>
      <c r="G3130" s="0" t="s">
        <v>1581</v>
      </c>
      <c r="H3130" s="0" t="s">
        <v>1581</v>
      </c>
      <c r="I3130" s="0" t="s">
        <v>1582</v>
      </c>
      <c r="J3130" s="0" t="s">
        <v>1583</v>
      </c>
      <c r="K3130" s="0" t="s">
        <v>1584</v>
      </c>
      <c r="L3130" s="0" t="s">
        <v>1585</v>
      </c>
      <c r="M3130" s="0" t="s">
        <v>976</v>
      </c>
      <c r="N3130" s="0" t="s">
        <v>98</v>
      </c>
      <c r="O3130" s="0" t="s">
        <v>1581</v>
      </c>
      <c r="P3130" s="0" t="s">
        <v>1581</v>
      </c>
      <c r="Q3130" s="0" t="s">
        <v>1582</v>
      </c>
      <c r="R3130" s="0" t="s">
        <v>1583</v>
      </c>
      <c r="S3130" s="0" t="s">
        <v>1584</v>
      </c>
      <c r="T3130" s="0" t="s">
        <v>3604</v>
      </c>
      <c r="U3130" s="0" t="s">
        <v>3605</v>
      </c>
      <c r="V3130" s="0" t="s">
        <v>3606</v>
      </c>
      <c r="W3130" s="0" t="s">
        <v>3607</v>
      </c>
      <c r="X3130" s="0" t="s">
        <v>3608</v>
      </c>
      <c r="Y3130" s="0" t="s">
        <v>3605</v>
      </c>
      <c r="Z3130" s="0" t="s">
        <v>8893</v>
      </c>
      <c r="AA3130" s="0" t="s">
        <v>8894</v>
      </c>
      <c r="AB3130" s="0" t="s">
        <v>8895</v>
      </c>
      <c r="AC3130" s="0" t="s">
        <v>19</v>
      </c>
      <c r="AD3130" s="0" t="s">
        <v>19</v>
      </c>
      <c r="AE3130" s="0" t="s">
        <v>61</v>
      </c>
      <c r="AF3130" s="0" t="s">
        <v>22</v>
      </c>
      <c r="AG3130" s="0" t="s">
        <v>22</v>
      </c>
      <c r="AH3130" s="0" t="s">
        <v>22</v>
      </c>
      <c r="AI3130" s="0" t="s">
        <v>22</v>
      </c>
      <c r="AJ3130" s="0" t="s">
        <v>3622</v>
      </c>
      <c r="AK3130" s="0" t="s">
        <v>3622</v>
      </c>
    </row>
    <row customHeight="1" ht="11.25">
      <c r="A3131" s="0" t="s">
        <v>22</v>
      </c>
      <c r="B3131" s="0" t="s">
        <v>48</v>
      </c>
      <c r="C3131" s="0" t="s">
        <v>50</v>
      </c>
      <c r="D3131" s="0" t="s">
        <v>22</v>
      </c>
      <c r="E3131" s="0" t="s">
        <v>8892</v>
      </c>
      <c r="F3131" s="0" t="s">
        <v>1257</v>
      </c>
      <c r="G3131" s="0" t="s">
        <v>110</v>
      </c>
      <c r="H3131" s="0" t="s">
        <v>110</v>
      </c>
      <c r="I3131" s="0" t="s">
        <v>111</v>
      </c>
      <c r="J3131" s="0" t="s">
        <v>1583</v>
      </c>
      <c r="K3131" s="0" t="s">
        <v>5420</v>
      </c>
      <c r="L3131" s="0" t="s">
        <v>1585</v>
      </c>
      <c r="M3131" s="0" t="s">
        <v>976</v>
      </c>
      <c r="N3131" s="0" t="s">
        <v>98</v>
      </c>
      <c r="O3131" s="0" t="s">
        <v>110</v>
      </c>
      <c r="P3131" s="0" t="s">
        <v>110</v>
      </c>
      <c r="Q3131" s="0" t="s">
        <v>111</v>
      </c>
      <c r="R3131" s="0" t="s">
        <v>1583</v>
      </c>
      <c r="S3131" s="0" t="s">
        <v>5420</v>
      </c>
      <c r="T3131" s="0" t="s">
        <v>3604</v>
      </c>
      <c r="U3131" s="0" t="s">
        <v>3605</v>
      </c>
      <c r="V3131" s="0" t="s">
        <v>3606</v>
      </c>
      <c r="W3131" s="0" t="s">
        <v>3607</v>
      </c>
      <c r="X3131" s="0" t="s">
        <v>3608</v>
      </c>
      <c r="Y3131" s="0" t="s">
        <v>3605</v>
      </c>
      <c r="Z3131" s="0" t="s">
        <v>8893</v>
      </c>
      <c r="AA3131" s="0" t="s">
        <v>8894</v>
      </c>
      <c r="AB3131" s="0" t="s">
        <v>8895</v>
      </c>
      <c r="AC3131" s="0" t="s">
        <v>19</v>
      </c>
      <c r="AD3131" s="0" t="s">
        <v>19</v>
      </c>
      <c r="AE3131" s="0" t="s">
        <v>61</v>
      </c>
      <c r="AF3131" s="0" t="s">
        <v>22</v>
      </c>
      <c r="AG3131" s="0" t="s">
        <v>22</v>
      </c>
      <c r="AH3131" s="0" t="s">
        <v>22</v>
      </c>
      <c r="AI3131" s="0" t="s">
        <v>22</v>
      </c>
      <c r="AJ3131" s="0" t="s">
        <v>3622</v>
      </c>
      <c r="AK3131" s="0" t="s">
        <v>3622</v>
      </c>
    </row>
    <row customHeight="1" ht="11.25">
      <c r="A3132" s="0" t="s">
        <v>22</v>
      </c>
      <c r="B3132" s="0" t="s">
        <v>48</v>
      </c>
      <c r="C3132" s="0" t="s">
        <v>50</v>
      </c>
      <c r="D3132" s="0" t="s">
        <v>22</v>
      </c>
      <c r="E3132" s="0" t="s">
        <v>1454</v>
      </c>
      <c r="F3132" s="0" t="s">
        <v>1257</v>
      </c>
      <c r="G3132" s="0" t="s">
        <v>148</v>
      </c>
      <c r="H3132" s="0" t="s">
        <v>148</v>
      </c>
      <c r="I3132" s="0" t="s">
        <v>149</v>
      </c>
      <c r="J3132" s="0" t="s">
        <v>1455</v>
      </c>
      <c r="K3132" s="0" t="s">
        <v>1456</v>
      </c>
      <c r="L3132" s="0" t="s">
        <v>1457</v>
      </c>
      <c r="M3132" s="0" t="s">
        <v>1261</v>
      </c>
      <c r="N3132" s="0" t="s">
        <v>98</v>
      </c>
      <c r="O3132" s="0" t="s">
        <v>148</v>
      </c>
      <c r="P3132" s="0" t="s">
        <v>148</v>
      </c>
      <c r="Q3132" s="0" t="s">
        <v>149</v>
      </c>
      <c r="R3132" s="0" t="s">
        <v>1455</v>
      </c>
      <c r="S3132" s="0" t="s">
        <v>1456</v>
      </c>
      <c r="T3132" s="0" t="s">
        <v>3604</v>
      </c>
      <c r="U3132" s="0" t="s">
        <v>3605</v>
      </c>
      <c r="V3132" s="0" t="s">
        <v>3606</v>
      </c>
      <c r="W3132" s="0" t="s">
        <v>3607</v>
      </c>
      <c r="X3132" s="0" t="s">
        <v>3608</v>
      </c>
      <c r="Y3132" s="0" t="s">
        <v>3605</v>
      </c>
      <c r="Z3132" s="0" t="s">
        <v>8896</v>
      </c>
      <c r="AA3132" s="0" t="s">
        <v>4002</v>
      </c>
      <c r="AB3132" s="0" t="s">
        <v>8897</v>
      </c>
      <c r="AC3132" s="0" t="s">
        <v>19</v>
      </c>
      <c r="AD3132" s="0" t="s">
        <v>19</v>
      </c>
      <c r="AE3132" s="0" t="s">
        <v>61</v>
      </c>
      <c r="AF3132" s="0" t="s">
        <v>22</v>
      </c>
      <c r="AG3132" s="0" t="s">
        <v>22</v>
      </c>
      <c r="AH3132" s="0" t="s">
        <v>22</v>
      </c>
      <c r="AI3132" s="0" t="s">
        <v>22</v>
      </c>
      <c r="AJ3132" s="0" t="s">
        <v>5953</v>
      </c>
      <c r="AK3132" s="0" t="s">
        <v>5953</v>
      </c>
    </row>
    <row customHeight="1" ht="11.25">
      <c r="A3133" s="0" t="s">
        <v>22</v>
      </c>
      <c r="B3133" s="0" t="s">
        <v>48</v>
      </c>
      <c r="C3133" s="0" t="s">
        <v>50</v>
      </c>
      <c r="D3133" s="0" t="s">
        <v>22</v>
      </c>
      <c r="E3133" s="0" t="s">
        <v>1454</v>
      </c>
      <c r="F3133" s="0" t="s">
        <v>1257</v>
      </c>
      <c r="G3133" s="0" t="s">
        <v>148</v>
      </c>
      <c r="H3133" s="0" t="s">
        <v>148</v>
      </c>
      <c r="I3133" s="0" t="s">
        <v>149</v>
      </c>
      <c r="J3133" s="0" t="s">
        <v>1455</v>
      </c>
      <c r="K3133" s="0" t="s">
        <v>1456</v>
      </c>
      <c r="L3133" s="0" t="s">
        <v>1457</v>
      </c>
      <c r="M3133" s="0" t="s">
        <v>1261</v>
      </c>
      <c r="N3133" s="0" t="s">
        <v>98</v>
      </c>
      <c r="O3133" s="0" t="s">
        <v>148</v>
      </c>
      <c r="P3133" s="0" t="s">
        <v>148</v>
      </c>
      <c r="Q3133" s="0" t="s">
        <v>149</v>
      </c>
      <c r="R3133" s="0" t="s">
        <v>1455</v>
      </c>
      <c r="S3133" s="0" t="s">
        <v>1456</v>
      </c>
      <c r="T3133" s="0" t="s">
        <v>3604</v>
      </c>
      <c r="U3133" s="0" t="s">
        <v>3605</v>
      </c>
      <c r="V3133" s="0" t="s">
        <v>3606</v>
      </c>
      <c r="W3133" s="0" t="s">
        <v>3607</v>
      </c>
      <c r="X3133" s="0" t="s">
        <v>3608</v>
      </c>
      <c r="Y3133" s="0" t="s">
        <v>3605</v>
      </c>
      <c r="Z3133" s="0" t="s">
        <v>8896</v>
      </c>
      <c r="AA3133" s="0" t="s">
        <v>4002</v>
      </c>
      <c r="AB3133" s="0" t="s">
        <v>8897</v>
      </c>
      <c r="AC3133" s="0" t="s">
        <v>19</v>
      </c>
      <c r="AD3133" s="0" t="s">
        <v>19</v>
      </c>
      <c r="AE3133" s="0" t="s">
        <v>61</v>
      </c>
      <c r="AF3133" s="0" t="s">
        <v>22</v>
      </c>
      <c r="AG3133" s="0" t="s">
        <v>22</v>
      </c>
      <c r="AH3133" s="0" t="s">
        <v>22</v>
      </c>
      <c r="AI3133" s="0" t="s">
        <v>22</v>
      </c>
      <c r="AJ3133" s="0" t="s">
        <v>5953</v>
      </c>
      <c r="AK3133" s="0" t="s">
        <v>5953</v>
      </c>
    </row>
    <row customHeight="1" ht="11.25">
      <c r="A3134" s="0" t="s">
        <v>22</v>
      </c>
      <c r="B3134" s="0" t="s">
        <v>48</v>
      </c>
      <c r="C3134" s="0" t="s">
        <v>50</v>
      </c>
      <c r="D3134" s="0" t="s">
        <v>22</v>
      </c>
      <c r="E3134" s="0" t="s">
        <v>1454</v>
      </c>
      <c r="F3134" s="0" t="s">
        <v>1257</v>
      </c>
      <c r="G3134" s="0" t="s">
        <v>148</v>
      </c>
      <c r="H3134" s="0" t="s">
        <v>148</v>
      </c>
      <c r="I3134" s="0" t="s">
        <v>149</v>
      </c>
      <c r="J3134" s="0" t="s">
        <v>8898</v>
      </c>
      <c r="K3134" s="0" t="s">
        <v>8899</v>
      </c>
      <c r="L3134" s="0" t="s">
        <v>8900</v>
      </c>
      <c r="M3134" s="0" t="s">
        <v>1261</v>
      </c>
      <c r="N3134" s="0" t="s">
        <v>98</v>
      </c>
      <c r="O3134" s="0" t="s">
        <v>148</v>
      </c>
      <c r="P3134" s="0" t="s">
        <v>148</v>
      </c>
      <c r="Q3134" s="0" t="s">
        <v>149</v>
      </c>
      <c r="R3134" s="0" t="s">
        <v>8898</v>
      </c>
      <c r="S3134" s="0" t="s">
        <v>8899</v>
      </c>
      <c r="T3134" s="0" t="s">
        <v>3604</v>
      </c>
      <c r="U3134" s="0" t="s">
        <v>3605</v>
      </c>
      <c r="V3134" s="0" t="s">
        <v>3606</v>
      </c>
      <c r="W3134" s="0" t="s">
        <v>3607</v>
      </c>
      <c r="X3134" s="0" t="s">
        <v>3608</v>
      </c>
      <c r="Y3134" s="0" t="s">
        <v>3605</v>
      </c>
      <c r="Z3134" s="0" t="s">
        <v>8237</v>
      </c>
      <c r="AA3134" s="0" t="s">
        <v>4162</v>
      </c>
      <c r="AB3134" s="0" t="s">
        <v>8901</v>
      </c>
      <c r="AC3134" s="0" t="s">
        <v>19</v>
      </c>
      <c r="AD3134" s="0" t="s">
        <v>19</v>
      </c>
      <c r="AE3134" s="0" t="s">
        <v>61</v>
      </c>
      <c r="AF3134" s="0" t="s">
        <v>22</v>
      </c>
      <c r="AG3134" s="0" t="s">
        <v>22</v>
      </c>
      <c r="AH3134" s="0" t="s">
        <v>22</v>
      </c>
      <c r="AI3134" s="0" t="s">
        <v>22</v>
      </c>
      <c r="AJ3134" s="0" t="s">
        <v>190</v>
      </c>
      <c r="AK3134" s="0" t="s">
        <v>190</v>
      </c>
    </row>
    <row customHeight="1" ht="11.25">
      <c r="A3135" s="0" t="s">
        <v>22</v>
      </c>
      <c r="B3135" s="0" t="s">
        <v>48</v>
      </c>
      <c r="C3135" s="0" t="s">
        <v>50</v>
      </c>
      <c r="D3135" s="0" t="s">
        <v>22</v>
      </c>
      <c r="E3135" s="0" t="s">
        <v>1454</v>
      </c>
      <c r="F3135" s="0" t="s">
        <v>1257</v>
      </c>
      <c r="G3135" s="0" t="s">
        <v>148</v>
      </c>
      <c r="H3135" s="0" t="s">
        <v>148</v>
      </c>
      <c r="I3135" s="0" t="s">
        <v>149</v>
      </c>
      <c r="J3135" s="0" t="s">
        <v>8898</v>
      </c>
      <c r="K3135" s="0" t="s">
        <v>8899</v>
      </c>
      <c r="L3135" s="0" t="s">
        <v>8900</v>
      </c>
      <c r="M3135" s="0" t="s">
        <v>1261</v>
      </c>
      <c r="N3135" s="0" t="s">
        <v>98</v>
      </c>
      <c r="O3135" s="0" t="s">
        <v>148</v>
      </c>
      <c r="P3135" s="0" t="s">
        <v>148</v>
      </c>
      <c r="Q3135" s="0" t="s">
        <v>149</v>
      </c>
      <c r="R3135" s="0" t="s">
        <v>8898</v>
      </c>
      <c r="S3135" s="0" t="s">
        <v>8899</v>
      </c>
      <c r="T3135" s="0" t="s">
        <v>3604</v>
      </c>
      <c r="U3135" s="0" t="s">
        <v>3605</v>
      </c>
      <c r="V3135" s="0" t="s">
        <v>3606</v>
      </c>
      <c r="W3135" s="0" t="s">
        <v>3607</v>
      </c>
      <c r="X3135" s="0" t="s">
        <v>3608</v>
      </c>
      <c r="Y3135" s="0" t="s">
        <v>3605</v>
      </c>
      <c r="Z3135" s="0" t="s">
        <v>8237</v>
      </c>
      <c r="AA3135" s="0" t="s">
        <v>4162</v>
      </c>
      <c r="AB3135" s="0" t="s">
        <v>8901</v>
      </c>
      <c r="AC3135" s="0" t="s">
        <v>19</v>
      </c>
      <c r="AD3135" s="0" t="s">
        <v>19</v>
      </c>
      <c r="AE3135" s="0" t="s">
        <v>61</v>
      </c>
      <c r="AF3135" s="0" t="s">
        <v>22</v>
      </c>
      <c r="AG3135" s="0" t="s">
        <v>22</v>
      </c>
      <c r="AH3135" s="0" t="s">
        <v>22</v>
      </c>
      <c r="AI3135" s="0" t="s">
        <v>22</v>
      </c>
      <c r="AJ3135" s="0" t="s">
        <v>190</v>
      </c>
      <c r="AK3135" s="0" t="s">
        <v>190</v>
      </c>
    </row>
    <row customHeight="1" ht="11.25">
      <c r="A3136" s="0" t="s">
        <v>22</v>
      </c>
      <c r="B3136" s="0" t="s">
        <v>48</v>
      </c>
      <c r="C3136" s="0" t="s">
        <v>50</v>
      </c>
      <c r="D3136" s="0" t="s">
        <v>22</v>
      </c>
      <c r="E3136" s="0" t="s">
        <v>8902</v>
      </c>
      <c r="F3136" s="0" t="s">
        <v>1257</v>
      </c>
      <c r="G3136" s="0" t="s">
        <v>188</v>
      </c>
      <c r="H3136" s="0" t="s">
        <v>188</v>
      </c>
      <c r="I3136" s="0" t="s">
        <v>189</v>
      </c>
      <c r="J3136" s="0" t="s">
        <v>5387</v>
      </c>
      <c r="K3136" s="0" t="s">
        <v>5388</v>
      </c>
      <c r="L3136" s="0" t="s">
        <v>5389</v>
      </c>
      <c r="M3136" s="0" t="s">
        <v>1261</v>
      </c>
      <c r="N3136" s="0" t="s">
        <v>98</v>
      </c>
      <c r="O3136" s="0" t="s">
        <v>188</v>
      </c>
      <c r="P3136" s="0" t="s">
        <v>188</v>
      </c>
      <c r="Q3136" s="0" t="s">
        <v>189</v>
      </c>
      <c r="R3136" s="0" t="s">
        <v>5387</v>
      </c>
      <c r="S3136" s="0" t="s">
        <v>5388</v>
      </c>
      <c r="T3136" s="0" t="s">
        <v>3604</v>
      </c>
      <c r="U3136" s="0" t="s">
        <v>3605</v>
      </c>
      <c r="V3136" s="0" t="s">
        <v>3606</v>
      </c>
      <c r="W3136" s="0" t="s">
        <v>3607</v>
      </c>
      <c r="X3136" s="0" t="s">
        <v>3608</v>
      </c>
      <c r="Y3136" s="0" t="s">
        <v>3605</v>
      </c>
      <c r="Z3136" s="0" t="s">
        <v>191</v>
      </c>
      <c r="AA3136" s="0" t="s">
        <v>5390</v>
      </c>
      <c r="AB3136" s="0" t="s">
        <v>8903</v>
      </c>
      <c r="AC3136" s="0" t="s">
        <v>19</v>
      </c>
      <c r="AD3136" s="0" t="s">
        <v>19</v>
      </c>
      <c r="AE3136" s="0" t="s">
        <v>61</v>
      </c>
      <c r="AF3136" s="0" t="s">
        <v>22</v>
      </c>
      <c r="AG3136" s="0" t="s">
        <v>22</v>
      </c>
      <c r="AH3136" s="0" t="s">
        <v>22</v>
      </c>
      <c r="AI3136" s="0" t="s">
        <v>22</v>
      </c>
      <c r="AJ3136" s="0" t="s">
        <v>5392</v>
      </c>
      <c r="AK3136" s="0" t="s">
        <v>5392</v>
      </c>
    </row>
    <row customHeight="1" ht="11.25">
      <c r="A3137" s="0" t="s">
        <v>22</v>
      </c>
      <c r="B3137" s="0" t="s">
        <v>48</v>
      </c>
      <c r="C3137" s="0" t="s">
        <v>50</v>
      </c>
      <c r="D3137" s="0" t="s">
        <v>22</v>
      </c>
      <c r="E3137" s="0" t="s">
        <v>8902</v>
      </c>
      <c r="F3137" s="0" t="s">
        <v>1257</v>
      </c>
      <c r="G3137" s="0" t="s">
        <v>188</v>
      </c>
      <c r="H3137" s="0" t="s">
        <v>188</v>
      </c>
      <c r="I3137" s="0" t="s">
        <v>189</v>
      </c>
      <c r="J3137" s="0" t="s">
        <v>5387</v>
      </c>
      <c r="K3137" s="0" t="s">
        <v>5388</v>
      </c>
      <c r="L3137" s="0" t="s">
        <v>5389</v>
      </c>
      <c r="M3137" s="0" t="s">
        <v>1261</v>
      </c>
      <c r="N3137" s="0" t="s">
        <v>98</v>
      </c>
      <c r="O3137" s="0" t="s">
        <v>188</v>
      </c>
      <c r="P3137" s="0" t="s">
        <v>188</v>
      </c>
      <c r="Q3137" s="0" t="s">
        <v>189</v>
      </c>
      <c r="R3137" s="0" t="s">
        <v>5387</v>
      </c>
      <c r="S3137" s="0" t="s">
        <v>5388</v>
      </c>
      <c r="T3137" s="0" t="s">
        <v>3604</v>
      </c>
      <c r="U3137" s="0" t="s">
        <v>3605</v>
      </c>
      <c r="V3137" s="0" t="s">
        <v>3606</v>
      </c>
      <c r="W3137" s="0" t="s">
        <v>3607</v>
      </c>
      <c r="X3137" s="0" t="s">
        <v>3608</v>
      </c>
      <c r="Y3137" s="0" t="s">
        <v>3605</v>
      </c>
      <c r="Z3137" s="0" t="s">
        <v>191</v>
      </c>
      <c r="AA3137" s="0" t="s">
        <v>5390</v>
      </c>
      <c r="AB3137" s="0" t="s">
        <v>8903</v>
      </c>
      <c r="AC3137" s="0" t="s">
        <v>19</v>
      </c>
      <c r="AD3137" s="0" t="s">
        <v>19</v>
      </c>
      <c r="AE3137" s="0" t="s">
        <v>61</v>
      </c>
      <c r="AF3137" s="0" t="s">
        <v>22</v>
      </c>
      <c r="AG3137" s="0" t="s">
        <v>22</v>
      </c>
      <c r="AH3137" s="0" t="s">
        <v>22</v>
      </c>
      <c r="AI3137" s="0" t="s">
        <v>22</v>
      </c>
      <c r="AJ3137" s="0" t="s">
        <v>5392</v>
      </c>
      <c r="AK3137" s="0" t="s">
        <v>5392</v>
      </c>
    </row>
    <row customHeight="1" ht="11.25">
      <c r="A3138" s="0" t="s">
        <v>22</v>
      </c>
      <c r="B3138" s="0" t="s">
        <v>48</v>
      </c>
      <c r="C3138" s="0" t="s">
        <v>50</v>
      </c>
      <c r="D3138" s="0" t="s">
        <v>22</v>
      </c>
      <c r="E3138" s="0" t="s">
        <v>8902</v>
      </c>
      <c r="F3138" s="0" t="s">
        <v>1257</v>
      </c>
      <c r="G3138" s="0" t="s">
        <v>188</v>
      </c>
      <c r="H3138" s="0" t="s">
        <v>188</v>
      </c>
      <c r="I3138" s="0" t="s">
        <v>189</v>
      </c>
      <c r="J3138" s="0" t="s">
        <v>5324</v>
      </c>
      <c r="K3138" s="0" t="s">
        <v>5325</v>
      </c>
      <c r="L3138" s="0" t="s">
        <v>5326</v>
      </c>
      <c r="M3138" s="0" t="s">
        <v>1261</v>
      </c>
      <c r="N3138" s="0" t="s">
        <v>98</v>
      </c>
      <c r="O3138" s="0" t="s">
        <v>188</v>
      </c>
      <c r="P3138" s="0" t="s">
        <v>188</v>
      </c>
      <c r="Q3138" s="0" t="s">
        <v>189</v>
      </c>
      <c r="R3138" s="0" t="s">
        <v>5324</v>
      </c>
      <c r="S3138" s="0" t="s">
        <v>5325</v>
      </c>
      <c r="T3138" s="0" t="s">
        <v>3604</v>
      </c>
      <c r="U3138" s="0" t="s">
        <v>3605</v>
      </c>
      <c r="V3138" s="0" t="s">
        <v>3606</v>
      </c>
      <c r="W3138" s="0" t="s">
        <v>3607</v>
      </c>
      <c r="X3138" s="0" t="s">
        <v>3608</v>
      </c>
      <c r="Y3138" s="0" t="s">
        <v>3605</v>
      </c>
      <c r="Z3138" s="0" t="s">
        <v>7252</v>
      </c>
      <c r="AA3138" s="0" t="s">
        <v>5056</v>
      </c>
      <c r="AB3138" s="0" t="s">
        <v>8904</v>
      </c>
      <c r="AC3138" s="0" t="s">
        <v>19</v>
      </c>
      <c r="AD3138" s="0" t="s">
        <v>19</v>
      </c>
      <c r="AE3138" s="0" t="s">
        <v>61</v>
      </c>
      <c r="AF3138" s="0" t="s">
        <v>22</v>
      </c>
      <c r="AG3138" s="0" t="s">
        <v>22</v>
      </c>
      <c r="AH3138" s="0" t="s">
        <v>22</v>
      </c>
      <c r="AI3138" s="0" t="s">
        <v>22</v>
      </c>
      <c r="AJ3138" s="0" t="s">
        <v>5328</v>
      </c>
      <c r="AK3138" s="0" t="s">
        <v>5328</v>
      </c>
    </row>
    <row customHeight="1" ht="11.25">
      <c r="A3139" s="0" t="s">
        <v>22</v>
      </c>
      <c r="B3139" s="0" t="s">
        <v>48</v>
      </c>
      <c r="C3139" s="0" t="s">
        <v>50</v>
      </c>
      <c r="D3139" s="0" t="s">
        <v>22</v>
      </c>
      <c r="E3139" s="0" t="s">
        <v>8902</v>
      </c>
      <c r="F3139" s="0" t="s">
        <v>1257</v>
      </c>
      <c r="G3139" s="0" t="s">
        <v>188</v>
      </c>
      <c r="H3139" s="0" t="s">
        <v>188</v>
      </c>
      <c r="I3139" s="0" t="s">
        <v>189</v>
      </c>
      <c r="J3139" s="0" t="s">
        <v>5324</v>
      </c>
      <c r="K3139" s="0" t="s">
        <v>5325</v>
      </c>
      <c r="L3139" s="0" t="s">
        <v>5326</v>
      </c>
      <c r="M3139" s="0" t="s">
        <v>1261</v>
      </c>
      <c r="N3139" s="0" t="s">
        <v>98</v>
      </c>
      <c r="O3139" s="0" t="s">
        <v>188</v>
      </c>
      <c r="P3139" s="0" t="s">
        <v>188</v>
      </c>
      <c r="Q3139" s="0" t="s">
        <v>189</v>
      </c>
      <c r="R3139" s="0" t="s">
        <v>5324</v>
      </c>
      <c r="S3139" s="0" t="s">
        <v>5325</v>
      </c>
      <c r="T3139" s="0" t="s">
        <v>3604</v>
      </c>
      <c r="U3139" s="0" t="s">
        <v>3605</v>
      </c>
      <c r="V3139" s="0" t="s">
        <v>3606</v>
      </c>
      <c r="W3139" s="0" t="s">
        <v>3607</v>
      </c>
      <c r="X3139" s="0" t="s">
        <v>3608</v>
      </c>
      <c r="Y3139" s="0" t="s">
        <v>3605</v>
      </c>
      <c r="Z3139" s="0" t="s">
        <v>7252</v>
      </c>
      <c r="AA3139" s="0" t="s">
        <v>5056</v>
      </c>
      <c r="AB3139" s="0" t="s">
        <v>8904</v>
      </c>
      <c r="AC3139" s="0" t="s">
        <v>19</v>
      </c>
      <c r="AD3139" s="0" t="s">
        <v>19</v>
      </c>
      <c r="AE3139" s="0" t="s">
        <v>61</v>
      </c>
      <c r="AF3139" s="0" t="s">
        <v>22</v>
      </c>
      <c r="AG3139" s="0" t="s">
        <v>22</v>
      </c>
      <c r="AH3139" s="0" t="s">
        <v>22</v>
      </c>
      <c r="AI3139" s="0" t="s">
        <v>22</v>
      </c>
      <c r="AJ3139" s="0" t="s">
        <v>5328</v>
      </c>
      <c r="AK3139" s="0" t="s">
        <v>5328</v>
      </c>
    </row>
    <row customHeight="1" ht="11.25">
      <c r="A3140" s="0" t="s">
        <v>22</v>
      </c>
      <c r="B3140" s="0" t="s">
        <v>48</v>
      </c>
      <c r="C3140" s="0" t="s">
        <v>50</v>
      </c>
      <c r="D3140" s="0" t="s">
        <v>22</v>
      </c>
      <c r="E3140" s="0" t="s">
        <v>8902</v>
      </c>
      <c r="F3140" s="0" t="s">
        <v>1257</v>
      </c>
      <c r="G3140" s="0" t="s">
        <v>188</v>
      </c>
      <c r="H3140" s="0" t="s">
        <v>188</v>
      </c>
      <c r="I3140" s="0" t="s">
        <v>189</v>
      </c>
      <c r="J3140" s="0" t="s">
        <v>5329</v>
      </c>
      <c r="K3140" s="0" t="s">
        <v>5330</v>
      </c>
      <c r="L3140" s="0" t="s">
        <v>8905</v>
      </c>
      <c r="M3140" s="0" t="s">
        <v>1261</v>
      </c>
      <c r="N3140" s="0" t="s">
        <v>98</v>
      </c>
      <c r="O3140" s="0" t="s">
        <v>188</v>
      </c>
      <c r="P3140" s="0" t="s">
        <v>188</v>
      </c>
      <c r="Q3140" s="0" t="s">
        <v>189</v>
      </c>
      <c r="R3140" s="0" t="s">
        <v>5329</v>
      </c>
      <c r="S3140" s="0" t="s">
        <v>5330</v>
      </c>
      <c r="T3140" s="0" t="s">
        <v>3604</v>
      </c>
      <c r="U3140" s="0" t="s">
        <v>3605</v>
      </c>
      <c r="V3140" s="0" t="s">
        <v>3606</v>
      </c>
      <c r="W3140" s="0" t="s">
        <v>3607</v>
      </c>
      <c r="X3140" s="0" t="s">
        <v>3608</v>
      </c>
      <c r="Y3140" s="0" t="s">
        <v>3605</v>
      </c>
      <c r="Z3140" s="0" t="s">
        <v>7721</v>
      </c>
      <c r="AA3140" s="0" t="s">
        <v>3773</v>
      </c>
      <c r="AB3140" s="0" t="s">
        <v>8906</v>
      </c>
      <c r="AC3140" s="0" t="s">
        <v>19</v>
      </c>
      <c r="AD3140" s="0" t="s">
        <v>19</v>
      </c>
      <c r="AE3140" s="0" t="s">
        <v>61</v>
      </c>
      <c r="AF3140" s="0" t="s">
        <v>22</v>
      </c>
      <c r="AG3140" s="0" t="s">
        <v>22</v>
      </c>
      <c r="AH3140" s="0" t="s">
        <v>22</v>
      </c>
      <c r="AI3140" s="0" t="s">
        <v>22</v>
      </c>
      <c r="AJ3140" s="0" t="s">
        <v>5333</v>
      </c>
      <c r="AK3140" s="0" t="s">
        <v>5333</v>
      </c>
    </row>
    <row customHeight="1" ht="11.25">
      <c r="A3141" s="0" t="s">
        <v>22</v>
      </c>
      <c r="B3141" s="0" t="s">
        <v>48</v>
      </c>
      <c r="C3141" s="0" t="s">
        <v>50</v>
      </c>
      <c r="D3141" s="0" t="s">
        <v>22</v>
      </c>
      <c r="E3141" s="0" t="s">
        <v>8902</v>
      </c>
      <c r="F3141" s="0" t="s">
        <v>1257</v>
      </c>
      <c r="G3141" s="0" t="s">
        <v>188</v>
      </c>
      <c r="H3141" s="0" t="s">
        <v>188</v>
      </c>
      <c r="I3141" s="0" t="s">
        <v>189</v>
      </c>
      <c r="J3141" s="0" t="s">
        <v>5329</v>
      </c>
      <c r="K3141" s="0" t="s">
        <v>5330</v>
      </c>
      <c r="L3141" s="0" t="s">
        <v>5331</v>
      </c>
      <c r="M3141" s="0" t="s">
        <v>1261</v>
      </c>
      <c r="N3141" s="0" t="s">
        <v>98</v>
      </c>
      <c r="O3141" s="0" t="s">
        <v>188</v>
      </c>
      <c r="P3141" s="0" t="s">
        <v>188</v>
      </c>
      <c r="Q3141" s="0" t="s">
        <v>189</v>
      </c>
      <c r="R3141" s="0" t="s">
        <v>5329</v>
      </c>
      <c r="S3141" s="0" t="s">
        <v>5330</v>
      </c>
      <c r="T3141" s="0" t="s">
        <v>3604</v>
      </c>
      <c r="U3141" s="0" t="s">
        <v>3605</v>
      </c>
      <c r="V3141" s="0" t="s">
        <v>3606</v>
      </c>
      <c r="W3141" s="0" t="s">
        <v>3607</v>
      </c>
      <c r="X3141" s="0" t="s">
        <v>3608</v>
      </c>
      <c r="Y3141" s="0" t="s">
        <v>3605</v>
      </c>
      <c r="Z3141" s="0" t="s">
        <v>8907</v>
      </c>
      <c r="AA3141" s="0" t="s">
        <v>5056</v>
      </c>
      <c r="AB3141" s="0" t="s">
        <v>8908</v>
      </c>
      <c r="AC3141" s="0" t="s">
        <v>19</v>
      </c>
      <c r="AD3141" s="0" t="s">
        <v>19</v>
      </c>
      <c r="AE3141" s="0" t="s">
        <v>61</v>
      </c>
      <c r="AF3141" s="0" t="s">
        <v>22</v>
      </c>
      <c r="AG3141" s="0" t="s">
        <v>22</v>
      </c>
      <c r="AH3141" s="0" t="s">
        <v>22</v>
      </c>
      <c r="AI3141" s="0" t="s">
        <v>22</v>
      </c>
      <c r="AJ3141" s="0" t="s">
        <v>5333</v>
      </c>
      <c r="AK3141" s="0" t="s">
        <v>5333</v>
      </c>
    </row>
    <row customHeight="1" ht="11.25">
      <c r="A3142" s="0" t="s">
        <v>22</v>
      </c>
      <c r="B3142" s="0" t="s">
        <v>48</v>
      </c>
      <c r="C3142" s="0" t="s">
        <v>50</v>
      </c>
      <c r="D3142" s="0" t="s">
        <v>22</v>
      </c>
      <c r="E3142" s="0" t="s">
        <v>8902</v>
      </c>
      <c r="F3142" s="0" t="s">
        <v>1257</v>
      </c>
      <c r="G3142" s="0" t="s">
        <v>188</v>
      </c>
      <c r="H3142" s="0" t="s">
        <v>188</v>
      </c>
      <c r="I3142" s="0" t="s">
        <v>189</v>
      </c>
      <c r="J3142" s="0" t="s">
        <v>5329</v>
      </c>
      <c r="K3142" s="0" t="s">
        <v>5330</v>
      </c>
      <c r="L3142" s="0" t="s">
        <v>5331</v>
      </c>
      <c r="M3142" s="0" t="s">
        <v>1261</v>
      </c>
      <c r="N3142" s="0" t="s">
        <v>98</v>
      </c>
      <c r="O3142" s="0" t="s">
        <v>188</v>
      </c>
      <c r="P3142" s="0" t="s">
        <v>188</v>
      </c>
      <c r="Q3142" s="0" t="s">
        <v>189</v>
      </c>
      <c r="R3142" s="0" t="s">
        <v>5329</v>
      </c>
      <c r="S3142" s="0" t="s">
        <v>5330</v>
      </c>
      <c r="T3142" s="0" t="s">
        <v>3604</v>
      </c>
      <c r="U3142" s="0" t="s">
        <v>3605</v>
      </c>
      <c r="V3142" s="0" t="s">
        <v>3606</v>
      </c>
      <c r="W3142" s="0" t="s">
        <v>3607</v>
      </c>
      <c r="X3142" s="0" t="s">
        <v>3608</v>
      </c>
      <c r="Y3142" s="0" t="s">
        <v>3605</v>
      </c>
      <c r="Z3142" s="0" t="s">
        <v>8907</v>
      </c>
      <c r="AA3142" s="0" t="s">
        <v>5056</v>
      </c>
      <c r="AB3142" s="0" t="s">
        <v>8908</v>
      </c>
      <c r="AC3142" s="0" t="s">
        <v>19</v>
      </c>
      <c r="AD3142" s="0" t="s">
        <v>19</v>
      </c>
      <c r="AE3142" s="0" t="s">
        <v>61</v>
      </c>
      <c r="AF3142" s="0" t="s">
        <v>22</v>
      </c>
      <c r="AG3142" s="0" t="s">
        <v>22</v>
      </c>
      <c r="AH3142" s="0" t="s">
        <v>22</v>
      </c>
      <c r="AI3142" s="0" t="s">
        <v>22</v>
      </c>
      <c r="AJ3142" s="0" t="s">
        <v>5333</v>
      </c>
      <c r="AK3142" s="0" t="s">
        <v>5333</v>
      </c>
    </row>
    <row customHeight="1" ht="11.25">
      <c r="A3143" s="0" t="s">
        <v>22</v>
      </c>
      <c r="B3143" s="0" t="s">
        <v>48</v>
      </c>
      <c r="C3143" s="0" t="s">
        <v>50</v>
      </c>
      <c r="D3143" s="0" t="s">
        <v>22</v>
      </c>
      <c r="E3143" s="0" t="s">
        <v>8902</v>
      </c>
      <c r="F3143" s="0" t="s">
        <v>1257</v>
      </c>
      <c r="G3143" s="0" t="s">
        <v>188</v>
      </c>
      <c r="H3143" s="0" t="s">
        <v>188</v>
      </c>
      <c r="I3143" s="0" t="s">
        <v>189</v>
      </c>
      <c r="J3143" s="0" t="s">
        <v>5329</v>
      </c>
      <c r="K3143" s="0" t="s">
        <v>5330</v>
      </c>
      <c r="L3143" s="0" t="s">
        <v>8905</v>
      </c>
      <c r="M3143" s="0" t="s">
        <v>1261</v>
      </c>
      <c r="N3143" s="0" t="s">
        <v>98</v>
      </c>
      <c r="O3143" s="0" t="s">
        <v>188</v>
      </c>
      <c r="P3143" s="0" t="s">
        <v>188</v>
      </c>
      <c r="Q3143" s="0" t="s">
        <v>189</v>
      </c>
      <c r="R3143" s="0" t="s">
        <v>5329</v>
      </c>
      <c r="S3143" s="0" t="s">
        <v>5330</v>
      </c>
      <c r="T3143" s="0" t="s">
        <v>3604</v>
      </c>
      <c r="U3143" s="0" t="s">
        <v>3605</v>
      </c>
      <c r="V3143" s="0" t="s">
        <v>3606</v>
      </c>
      <c r="W3143" s="0" t="s">
        <v>3607</v>
      </c>
      <c r="X3143" s="0" t="s">
        <v>3608</v>
      </c>
      <c r="Y3143" s="0" t="s">
        <v>3605</v>
      </c>
      <c r="Z3143" s="0" t="s">
        <v>7721</v>
      </c>
      <c r="AA3143" s="0" t="s">
        <v>3773</v>
      </c>
      <c r="AB3143" s="0" t="s">
        <v>8906</v>
      </c>
      <c r="AC3143" s="0" t="s">
        <v>19</v>
      </c>
      <c r="AD3143" s="0" t="s">
        <v>19</v>
      </c>
      <c r="AE3143" s="0" t="s">
        <v>61</v>
      </c>
      <c r="AF3143" s="0" t="s">
        <v>22</v>
      </c>
      <c r="AG3143" s="0" t="s">
        <v>22</v>
      </c>
      <c r="AH3143" s="0" t="s">
        <v>22</v>
      </c>
      <c r="AI3143" s="0" t="s">
        <v>22</v>
      </c>
      <c r="AJ3143" s="0" t="s">
        <v>5333</v>
      </c>
      <c r="AK3143" s="0" t="s">
        <v>5333</v>
      </c>
    </row>
    <row customHeight="1" ht="11.25">
      <c r="A3144" s="0" t="s">
        <v>22</v>
      </c>
      <c r="B3144" s="0" t="s">
        <v>48</v>
      </c>
      <c r="C3144" s="0" t="s">
        <v>50</v>
      </c>
      <c r="D3144" s="0" t="s">
        <v>22</v>
      </c>
      <c r="E3144" s="0" t="s">
        <v>8902</v>
      </c>
      <c r="F3144" s="0" t="s">
        <v>1257</v>
      </c>
      <c r="G3144" s="0" t="s">
        <v>188</v>
      </c>
      <c r="H3144" s="0" t="s">
        <v>188</v>
      </c>
      <c r="I3144" s="0" t="s">
        <v>189</v>
      </c>
      <c r="J3144" s="0" t="s">
        <v>7416</v>
      </c>
      <c r="K3144" s="0" t="s">
        <v>7417</v>
      </c>
      <c r="L3144" s="0" t="s">
        <v>7418</v>
      </c>
      <c r="M3144" s="0" t="s">
        <v>1261</v>
      </c>
      <c r="N3144" s="0" t="s">
        <v>98</v>
      </c>
      <c r="O3144" s="0" t="s">
        <v>188</v>
      </c>
      <c r="P3144" s="0" t="s">
        <v>188</v>
      </c>
      <c r="Q3144" s="0" t="s">
        <v>189</v>
      </c>
      <c r="R3144" s="0" t="s">
        <v>7416</v>
      </c>
      <c r="S3144" s="0" t="s">
        <v>7417</v>
      </c>
      <c r="T3144" s="0" t="s">
        <v>3604</v>
      </c>
      <c r="U3144" s="0" t="s">
        <v>3605</v>
      </c>
      <c r="V3144" s="0" t="s">
        <v>3606</v>
      </c>
      <c r="W3144" s="0" t="s">
        <v>3607</v>
      </c>
      <c r="X3144" s="0" t="s">
        <v>3608</v>
      </c>
      <c r="Y3144" s="0" t="s">
        <v>3605</v>
      </c>
      <c r="Z3144" s="0" t="s">
        <v>3964</v>
      </c>
      <c r="AA3144" s="0" t="s">
        <v>3961</v>
      </c>
      <c r="AB3144" s="0" t="s">
        <v>8909</v>
      </c>
      <c r="AC3144" s="0" t="s">
        <v>19</v>
      </c>
      <c r="AD3144" s="0" t="s">
        <v>19</v>
      </c>
      <c r="AE3144" s="0" t="s">
        <v>61</v>
      </c>
      <c r="AF3144" s="0" t="s">
        <v>22</v>
      </c>
      <c r="AG3144" s="0" t="s">
        <v>22</v>
      </c>
      <c r="AH3144" s="0" t="s">
        <v>22</v>
      </c>
      <c r="AI3144" s="0" t="s">
        <v>22</v>
      </c>
      <c r="AJ3144" s="0" t="s">
        <v>7420</v>
      </c>
      <c r="AK3144" s="0" t="s">
        <v>7420</v>
      </c>
    </row>
    <row customHeight="1" ht="11.25">
      <c r="A3145" s="0" t="s">
        <v>22</v>
      </c>
      <c r="B3145" s="0" t="s">
        <v>48</v>
      </c>
      <c r="C3145" s="0" t="s">
        <v>50</v>
      </c>
      <c r="D3145" s="0" t="s">
        <v>22</v>
      </c>
      <c r="E3145" s="0" t="s">
        <v>8902</v>
      </c>
      <c r="F3145" s="0" t="s">
        <v>1257</v>
      </c>
      <c r="G3145" s="0" t="s">
        <v>188</v>
      </c>
      <c r="H3145" s="0" t="s">
        <v>188</v>
      </c>
      <c r="I3145" s="0" t="s">
        <v>189</v>
      </c>
      <c r="J3145" s="0" t="s">
        <v>7416</v>
      </c>
      <c r="K3145" s="0" t="s">
        <v>7417</v>
      </c>
      <c r="L3145" s="0" t="s">
        <v>7418</v>
      </c>
      <c r="M3145" s="0" t="s">
        <v>1261</v>
      </c>
      <c r="N3145" s="0" t="s">
        <v>98</v>
      </c>
      <c r="O3145" s="0" t="s">
        <v>188</v>
      </c>
      <c r="P3145" s="0" t="s">
        <v>188</v>
      </c>
      <c r="Q3145" s="0" t="s">
        <v>189</v>
      </c>
      <c r="R3145" s="0" t="s">
        <v>7416</v>
      </c>
      <c r="S3145" s="0" t="s">
        <v>7417</v>
      </c>
      <c r="T3145" s="0" t="s">
        <v>3604</v>
      </c>
      <c r="U3145" s="0" t="s">
        <v>3605</v>
      </c>
      <c r="V3145" s="0" t="s">
        <v>3606</v>
      </c>
      <c r="W3145" s="0" t="s">
        <v>3607</v>
      </c>
      <c r="X3145" s="0" t="s">
        <v>3608</v>
      </c>
      <c r="Y3145" s="0" t="s">
        <v>3605</v>
      </c>
      <c r="Z3145" s="0" t="s">
        <v>3964</v>
      </c>
      <c r="AA3145" s="0" t="s">
        <v>3961</v>
      </c>
      <c r="AB3145" s="0" t="s">
        <v>8909</v>
      </c>
      <c r="AC3145" s="0" t="s">
        <v>19</v>
      </c>
      <c r="AD3145" s="0" t="s">
        <v>19</v>
      </c>
      <c r="AE3145" s="0" t="s">
        <v>61</v>
      </c>
      <c r="AF3145" s="0" t="s">
        <v>22</v>
      </c>
      <c r="AG3145" s="0" t="s">
        <v>22</v>
      </c>
      <c r="AH3145" s="0" t="s">
        <v>22</v>
      </c>
      <c r="AI3145" s="0" t="s">
        <v>22</v>
      </c>
      <c r="AJ3145" s="0" t="s">
        <v>7420</v>
      </c>
      <c r="AK3145" s="0" t="s">
        <v>7420</v>
      </c>
    </row>
    <row customHeight="1" ht="11.25">
      <c r="A3146" s="0" t="s">
        <v>22</v>
      </c>
      <c r="B3146" s="0" t="s">
        <v>48</v>
      </c>
      <c r="C3146" s="0" t="s">
        <v>50</v>
      </c>
      <c r="D3146" s="0" t="s">
        <v>22</v>
      </c>
      <c r="E3146" s="0" t="s">
        <v>8902</v>
      </c>
      <c r="F3146" s="0" t="s">
        <v>1257</v>
      </c>
      <c r="G3146" s="0" t="s">
        <v>188</v>
      </c>
      <c r="H3146" s="0" t="s">
        <v>188</v>
      </c>
      <c r="I3146" s="0" t="s">
        <v>189</v>
      </c>
      <c r="J3146" s="0" t="s">
        <v>1258</v>
      </c>
      <c r="K3146" s="0" t="s">
        <v>1259</v>
      </c>
      <c r="L3146" s="0" t="s">
        <v>1260</v>
      </c>
      <c r="M3146" s="0" t="s">
        <v>1261</v>
      </c>
      <c r="N3146" s="0" t="s">
        <v>98</v>
      </c>
      <c r="O3146" s="0" t="s">
        <v>188</v>
      </c>
      <c r="P3146" s="0" t="s">
        <v>188</v>
      </c>
      <c r="Q3146" s="0" t="s">
        <v>189</v>
      </c>
      <c r="R3146" s="0" t="s">
        <v>1258</v>
      </c>
      <c r="S3146" s="0" t="s">
        <v>1259</v>
      </c>
      <c r="T3146" s="0" t="s">
        <v>3604</v>
      </c>
      <c r="U3146" s="0" t="s">
        <v>3605</v>
      </c>
      <c r="V3146" s="0" t="s">
        <v>3606</v>
      </c>
      <c r="W3146" s="0" t="s">
        <v>3607</v>
      </c>
      <c r="X3146" s="0" t="s">
        <v>3608</v>
      </c>
      <c r="Y3146" s="0" t="s">
        <v>3605</v>
      </c>
      <c r="Z3146" s="0" t="s">
        <v>1261</v>
      </c>
      <c r="AA3146" s="0" t="s">
        <v>3833</v>
      </c>
      <c r="AB3146" s="0" t="s">
        <v>8910</v>
      </c>
      <c r="AC3146" s="0" t="s">
        <v>19</v>
      </c>
      <c r="AD3146" s="0" t="s">
        <v>19</v>
      </c>
      <c r="AE3146" s="0" t="s">
        <v>61</v>
      </c>
      <c r="AF3146" s="0" t="s">
        <v>22</v>
      </c>
      <c r="AG3146" s="0" t="s">
        <v>22</v>
      </c>
      <c r="AH3146" s="0" t="s">
        <v>22</v>
      </c>
      <c r="AI3146" s="0" t="s">
        <v>22</v>
      </c>
      <c r="AJ3146" s="0" t="s">
        <v>5340</v>
      </c>
      <c r="AK3146" s="0" t="s">
        <v>5340</v>
      </c>
    </row>
    <row customHeight="1" ht="11.25">
      <c r="A3147" s="0" t="s">
        <v>22</v>
      </c>
      <c r="B3147" s="0" t="s">
        <v>48</v>
      </c>
      <c r="C3147" s="0" t="s">
        <v>50</v>
      </c>
      <c r="D3147" s="0" t="s">
        <v>22</v>
      </c>
      <c r="E3147" s="0" t="s">
        <v>8902</v>
      </c>
      <c r="F3147" s="0" t="s">
        <v>1257</v>
      </c>
      <c r="G3147" s="0" t="s">
        <v>188</v>
      </c>
      <c r="H3147" s="0" t="s">
        <v>188</v>
      </c>
      <c r="I3147" s="0" t="s">
        <v>189</v>
      </c>
      <c r="J3147" s="0" t="s">
        <v>1258</v>
      </c>
      <c r="K3147" s="0" t="s">
        <v>1259</v>
      </c>
      <c r="L3147" s="0" t="s">
        <v>1260</v>
      </c>
      <c r="M3147" s="0" t="s">
        <v>1261</v>
      </c>
      <c r="N3147" s="0" t="s">
        <v>98</v>
      </c>
      <c r="O3147" s="0" t="s">
        <v>188</v>
      </c>
      <c r="P3147" s="0" t="s">
        <v>188</v>
      </c>
      <c r="Q3147" s="0" t="s">
        <v>189</v>
      </c>
      <c r="R3147" s="0" t="s">
        <v>1258</v>
      </c>
      <c r="S3147" s="0" t="s">
        <v>1259</v>
      </c>
      <c r="T3147" s="0" t="s">
        <v>3604</v>
      </c>
      <c r="U3147" s="0" t="s">
        <v>3605</v>
      </c>
      <c r="V3147" s="0" t="s">
        <v>3606</v>
      </c>
      <c r="W3147" s="0" t="s">
        <v>3607</v>
      </c>
      <c r="X3147" s="0" t="s">
        <v>3608</v>
      </c>
      <c r="Y3147" s="0" t="s">
        <v>3605</v>
      </c>
      <c r="Z3147" s="0" t="s">
        <v>1261</v>
      </c>
      <c r="AA3147" s="0" t="s">
        <v>3833</v>
      </c>
      <c r="AB3147" s="0" t="s">
        <v>8910</v>
      </c>
      <c r="AC3147" s="0" t="s">
        <v>19</v>
      </c>
      <c r="AD3147" s="0" t="s">
        <v>19</v>
      </c>
      <c r="AE3147" s="0" t="s">
        <v>61</v>
      </c>
      <c r="AF3147" s="0" t="s">
        <v>22</v>
      </c>
      <c r="AG3147" s="0" t="s">
        <v>22</v>
      </c>
      <c r="AH3147" s="0" t="s">
        <v>22</v>
      </c>
      <c r="AI3147" s="0" t="s">
        <v>22</v>
      </c>
      <c r="AJ3147" s="0" t="s">
        <v>5340</v>
      </c>
      <c r="AK3147" s="0" t="s">
        <v>5340</v>
      </c>
    </row>
    <row customHeight="1" ht="11.25">
      <c r="A3148" s="0" t="s">
        <v>22</v>
      </c>
      <c r="B3148" s="0" t="s">
        <v>48</v>
      </c>
      <c r="C3148" s="0" t="s">
        <v>50</v>
      </c>
      <c r="D3148" s="0" t="s">
        <v>22</v>
      </c>
      <c r="E3148" s="0" t="s">
        <v>8902</v>
      </c>
      <c r="F3148" s="0" t="s">
        <v>1257</v>
      </c>
      <c r="G3148" s="0" t="s">
        <v>188</v>
      </c>
      <c r="H3148" s="0" t="s">
        <v>188</v>
      </c>
      <c r="I3148" s="0" t="s">
        <v>189</v>
      </c>
      <c r="J3148" s="0" t="s">
        <v>8911</v>
      </c>
      <c r="K3148" s="0" t="s">
        <v>8912</v>
      </c>
      <c r="L3148" s="0" t="s">
        <v>8913</v>
      </c>
      <c r="M3148" s="0" t="s">
        <v>1261</v>
      </c>
      <c r="N3148" s="0" t="s">
        <v>98</v>
      </c>
      <c r="O3148" s="0" t="s">
        <v>188</v>
      </c>
      <c r="P3148" s="0" t="s">
        <v>188</v>
      </c>
      <c r="Q3148" s="0" t="s">
        <v>189</v>
      </c>
      <c r="R3148" s="0" t="s">
        <v>8911</v>
      </c>
      <c r="S3148" s="0" t="s">
        <v>8912</v>
      </c>
      <c r="T3148" s="0" t="s">
        <v>3604</v>
      </c>
      <c r="U3148" s="0" t="s">
        <v>3605</v>
      </c>
      <c r="V3148" s="0" t="s">
        <v>3606</v>
      </c>
      <c r="W3148" s="0" t="s">
        <v>3607</v>
      </c>
      <c r="X3148" s="0" t="s">
        <v>3608</v>
      </c>
      <c r="Y3148" s="0" t="s">
        <v>3605</v>
      </c>
      <c r="Z3148" s="0" t="s">
        <v>8914</v>
      </c>
      <c r="AA3148" s="0" t="s">
        <v>8768</v>
      </c>
      <c r="AB3148" s="0" t="s">
        <v>8915</v>
      </c>
      <c r="AC3148" s="0" t="s">
        <v>19</v>
      </c>
      <c r="AD3148" s="0" t="s">
        <v>19</v>
      </c>
      <c r="AE3148" s="0" t="s">
        <v>61</v>
      </c>
      <c r="AF3148" s="0" t="s">
        <v>22</v>
      </c>
      <c r="AG3148" s="0" t="s">
        <v>22</v>
      </c>
      <c r="AH3148" s="0" t="s">
        <v>22</v>
      </c>
      <c r="AI3148" s="0" t="s">
        <v>22</v>
      </c>
      <c r="AJ3148" s="0" t="s">
        <v>5328</v>
      </c>
      <c r="AK3148" s="0" t="s">
        <v>5328</v>
      </c>
    </row>
    <row customHeight="1" ht="11.25">
      <c r="A3149" s="0" t="s">
        <v>22</v>
      </c>
      <c r="B3149" s="0" t="s">
        <v>48</v>
      </c>
      <c r="C3149" s="0" t="s">
        <v>50</v>
      </c>
      <c r="D3149" s="0" t="s">
        <v>22</v>
      </c>
      <c r="E3149" s="0" t="s">
        <v>8902</v>
      </c>
      <c r="F3149" s="0" t="s">
        <v>1257</v>
      </c>
      <c r="G3149" s="0" t="s">
        <v>188</v>
      </c>
      <c r="H3149" s="0" t="s">
        <v>188</v>
      </c>
      <c r="I3149" s="0" t="s">
        <v>189</v>
      </c>
      <c r="J3149" s="0" t="s">
        <v>8911</v>
      </c>
      <c r="K3149" s="0" t="s">
        <v>8912</v>
      </c>
      <c r="L3149" s="0" t="s">
        <v>8913</v>
      </c>
      <c r="M3149" s="0" t="s">
        <v>1261</v>
      </c>
      <c r="N3149" s="0" t="s">
        <v>98</v>
      </c>
      <c r="O3149" s="0" t="s">
        <v>188</v>
      </c>
      <c r="P3149" s="0" t="s">
        <v>188</v>
      </c>
      <c r="Q3149" s="0" t="s">
        <v>189</v>
      </c>
      <c r="R3149" s="0" t="s">
        <v>8911</v>
      </c>
      <c r="S3149" s="0" t="s">
        <v>8912</v>
      </c>
      <c r="T3149" s="0" t="s">
        <v>3604</v>
      </c>
      <c r="U3149" s="0" t="s">
        <v>3605</v>
      </c>
      <c r="V3149" s="0" t="s">
        <v>3606</v>
      </c>
      <c r="W3149" s="0" t="s">
        <v>3607</v>
      </c>
      <c r="X3149" s="0" t="s">
        <v>3608</v>
      </c>
      <c r="Y3149" s="0" t="s">
        <v>3605</v>
      </c>
      <c r="Z3149" s="0" t="s">
        <v>8914</v>
      </c>
      <c r="AA3149" s="0" t="s">
        <v>8768</v>
      </c>
      <c r="AB3149" s="0" t="s">
        <v>8915</v>
      </c>
      <c r="AC3149" s="0" t="s">
        <v>19</v>
      </c>
      <c r="AD3149" s="0" t="s">
        <v>19</v>
      </c>
      <c r="AE3149" s="0" t="s">
        <v>61</v>
      </c>
      <c r="AF3149" s="0" t="s">
        <v>22</v>
      </c>
      <c r="AG3149" s="0" t="s">
        <v>22</v>
      </c>
      <c r="AH3149" s="0" t="s">
        <v>22</v>
      </c>
      <c r="AI3149" s="0" t="s">
        <v>22</v>
      </c>
      <c r="AJ3149" s="0" t="s">
        <v>5328</v>
      </c>
      <c r="AK3149" s="0" t="s">
        <v>5328</v>
      </c>
    </row>
    <row customHeight="1" ht="11.25">
      <c r="A3150" s="0" t="s">
        <v>22</v>
      </c>
      <c r="B3150" s="0" t="s">
        <v>48</v>
      </c>
      <c r="C3150" s="0" t="s">
        <v>50</v>
      </c>
      <c r="D3150" s="0" t="s">
        <v>22</v>
      </c>
      <c r="E3150" s="0" t="s">
        <v>8916</v>
      </c>
      <c r="F3150" s="0" t="s">
        <v>1257</v>
      </c>
      <c r="G3150" s="0" t="s">
        <v>188</v>
      </c>
      <c r="H3150" s="0" t="s">
        <v>188</v>
      </c>
      <c r="I3150" s="0" t="s">
        <v>189</v>
      </c>
      <c r="J3150" s="0" t="s">
        <v>5324</v>
      </c>
      <c r="K3150" s="0" t="s">
        <v>5325</v>
      </c>
      <c r="L3150" s="0" t="s">
        <v>5326</v>
      </c>
      <c r="M3150" s="0" t="s">
        <v>1261</v>
      </c>
      <c r="N3150" s="0" t="s">
        <v>98</v>
      </c>
      <c r="O3150" s="0" t="s">
        <v>188</v>
      </c>
      <c r="P3150" s="0" t="s">
        <v>188</v>
      </c>
      <c r="Q3150" s="0" t="s">
        <v>189</v>
      </c>
      <c r="R3150" s="0" t="s">
        <v>5324</v>
      </c>
      <c r="S3150" s="0" t="s">
        <v>5325</v>
      </c>
      <c r="T3150" s="0" t="s">
        <v>3604</v>
      </c>
      <c r="U3150" s="0" t="s">
        <v>3605</v>
      </c>
      <c r="V3150" s="0" t="s">
        <v>3606</v>
      </c>
      <c r="W3150" s="0" t="s">
        <v>3607</v>
      </c>
      <c r="X3150" s="0" t="s">
        <v>3608</v>
      </c>
      <c r="Y3150" s="0" t="s">
        <v>3605</v>
      </c>
      <c r="Z3150" s="0" t="s">
        <v>3642</v>
      </c>
      <c r="AA3150" s="0" t="s">
        <v>5056</v>
      </c>
      <c r="AB3150" s="0" t="s">
        <v>8917</v>
      </c>
      <c r="AC3150" s="0" t="s">
        <v>19</v>
      </c>
      <c r="AD3150" s="0" t="s">
        <v>19</v>
      </c>
      <c r="AE3150" s="0" t="s">
        <v>61</v>
      </c>
      <c r="AF3150" s="0" t="s">
        <v>22</v>
      </c>
      <c r="AG3150" s="0" t="s">
        <v>22</v>
      </c>
      <c r="AH3150" s="0" t="s">
        <v>22</v>
      </c>
      <c r="AI3150" s="0" t="s">
        <v>22</v>
      </c>
      <c r="AJ3150" s="0" t="s">
        <v>5328</v>
      </c>
      <c r="AK3150" s="0" t="s">
        <v>5328</v>
      </c>
    </row>
    <row customHeight="1" ht="11.25">
      <c r="A3151" s="0" t="s">
        <v>22</v>
      </c>
      <c r="B3151" s="0" t="s">
        <v>48</v>
      </c>
      <c r="C3151" s="0" t="s">
        <v>50</v>
      </c>
      <c r="D3151" s="0" t="s">
        <v>22</v>
      </c>
      <c r="E3151" s="0" t="s">
        <v>8916</v>
      </c>
      <c r="F3151" s="0" t="s">
        <v>1257</v>
      </c>
      <c r="G3151" s="0" t="s">
        <v>188</v>
      </c>
      <c r="H3151" s="0" t="s">
        <v>188</v>
      </c>
      <c r="I3151" s="0" t="s">
        <v>189</v>
      </c>
      <c r="J3151" s="0" t="s">
        <v>5324</v>
      </c>
      <c r="K3151" s="0" t="s">
        <v>5325</v>
      </c>
      <c r="L3151" s="0" t="s">
        <v>5326</v>
      </c>
      <c r="M3151" s="0" t="s">
        <v>1261</v>
      </c>
      <c r="N3151" s="0" t="s">
        <v>98</v>
      </c>
      <c r="O3151" s="0" t="s">
        <v>188</v>
      </c>
      <c r="P3151" s="0" t="s">
        <v>188</v>
      </c>
      <c r="Q3151" s="0" t="s">
        <v>189</v>
      </c>
      <c r="R3151" s="0" t="s">
        <v>5324</v>
      </c>
      <c r="S3151" s="0" t="s">
        <v>5325</v>
      </c>
      <c r="T3151" s="0" t="s">
        <v>3604</v>
      </c>
      <c r="U3151" s="0" t="s">
        <v>3605</v>
      </c>
      <c r="V3151" s="0" t="s">
        <v>3606</v>
      </c>
      <c r="W3151" s="0" t="s">
        <v>3607</v>
      </c>
      <c r="X3151" s="0" t="s">
        <v>3608</v>
      </c>
      <c r="Y3151" s="0" t="s">
        <v>3605</v>
      </c>
      <c r="Z3151" s="0" t="s">
        <v>3642</v>
      </c>
      <c r="AA3151" s="0" t="s">
        <v>5056</v>
      </c>
      <c r="AB3151" s="0" t="s">
        <v>8917</v>
      </c>
      <c r="AC3151" s="0" t="s">
        <v>19</v>
      </c>
      <c r="AD3151" s="0" t="s">
        <v>19</v>
      </c>
      <c r="AE3151" s="0" t="s">
        <v>61</v>
      </c>
      <c r="AF3151" s="0" t="s">
        <v>22</v>
      </c>
      <c r="AG3151" s="0" t="s">
        <v>22</v>
      </c>
      <c r="AH3151" s="0" t="s">
        <v>22</v>
      </c>
      <c r="AI3151" s="0" t="s">
        <v>22</v>
      </c>
      <c r="AJ3151" s="0" t="s">
        <v>5328</v>
      </c>
      <c r="AK3151" s="0" t="s">
        <v>5328</v>
      </c>
    </row>
    <row customHeight="1" ht="11.25">
      <c r="A3152" s="0" t="s">
        <v>22</v>
      </c>
      <c r="B3152" s="0" t="s">
        <v>48</v>
      </c>
      <c r="C3152" s="0" t="s">
        <v>50</v>
      </c>
      <c r="D3152" s="0" t="s">
        <v>22</v>
      </c>
      <c r="E3152" s="0" t="s">
        <v>8918</v>
      </c>
      <c r="F3152" s="0" t="s">
        <v>1257</v>
      </c>
      <c r="G3152" s="0" t="s">
        <v>188</v>
      </c>
      <c r="H3152" s="0" t="s">
        <v>188</v>
      </c>
      <c r="I3152" s="0" t="s">
        <v>189</v>
      </c>
      <c r="J3152" s="0" t="s">
        <v>5324</v>
      </c>
      <c r="K3152" s="0" t="s">
        <v>5325</v>
      </c>
      <c r="L3152" s="0" t="s">
        <v>5326</v>
      </c>
      <c r="M3152" s="0" t="s">
        <v>1261</v>
      </c>
      <c r="N3152" s="0" t="s">
        <v>98</v>
      </c>
      <c r="O3152" s="0" t="s">
        <v>188</v>
      </c>
      <c r="P3152" s="0" t="s">
        <v>188</v>
      </c>
      <c r="Q3152" s="0" t="s">
        <v>189</v>
      </c>
      <c r="R3152" s="0" t="s">
        <v>5324</v>
      </c>
      <c r="S3152" s="0" t="s">
        <v>5325</v>
      </c>
      <c r="T3152" s="0" t="s">
        <v>3604</v>
      </c>
      <c r="U3152" s="0" t="s">
        <v>3605</v>
      </c>
      <c r="V3152" s="0" t="s">
        <v>3606</v>
      </c>
      <c r="W3152" s="0" t="s">
        <v>3607</v>
      </c>
      <c r="X3152" s="0" t="s">
        <v>3608</v>
      </c>
      <c r="Y3152" s="0" t="s">
        <v>3605</v>
      </c>
      <c r="Z3152" s="0" t="s">
        <v>6219</v>
      </c>
      <c r="AA3152" s="0" t="s">
        <v>3866</v>
      </c>
      <c r="AB3152" s="0" t="s">
        <v>8919</v>
      </c>
      <c r="AC3152" s="0" t="s">
        <v>19</v>
      </c>
      <c r="AD3152" s="0" t="s">
        <v>19</v>
      </c>
      <c r="AE3152" s="0" t="s">
        <v>61</v>
      </c>
      <c r="AF3152" s="0" t="s">
        <v>22</v>
      </c>
      <c r="AG3152" s="0" t="s">
        <v>22</v>
      </c>
      <c r="AH3152" s="0" t="s">
        <v>22</v>
      </c>
      <c r="AI3152" s="0" t="s">
        <v>22</v>
      </c>
      <c r="AJ3152" s="0" t="s">
        <v>5328</v>
      </c>
      <c r="AK3152" s="0" t="s">
        <v>5328</v>
      </c>
    </row>
    <row customHeight="1" ht="11.25">
      <c r="A3153" s="0" t="s">
        <v>22</v>
      </c>
      <c r="B3153" s="0" t="s">
        <v>48</v>
      </c>
      <c r="C3153" s="0" t="s">
        <v>50</v>
      </c>
      <c r="D3153" s="0" t="s">
        <v>22</v>
      </c>
      <c r="E3153" s="0" t="s">
        <v>8918</v>
      </c>
      <c r="F3153" s="0" t="s">
        <v>1257</v>
      </c>
      <c r="G3153" s="0" t="s">
        <v>188</v>
      </c>
      <c r="H3153" s="0" t="s">
        <v>188</v>
      </c>
      <c r="I3153" s="0" t="s">
        <v>189</v>
      </c>
      <c r="J3153" s="0" t="s">
        <v>5324</v>
      </c>
      <c r="K3153" s="0" t="s">
        <v>5325</v>
      </c>
      <c r="L3153" s="0" t="s">
        <v>5326</v>
      </c>
      <c r="M3153" s="0" t="s">
        <v>1261</v>
      </c>
      <c r="N3153" s="0" t="s">
        <v>98</v>
      </c>
      <c r="O3153" s="0" t="s">
        <v>188</v>
      </c>
      <c r="P3153" s="0" t="s">
        <v>188</v>
      </c>
      <c r="Q3153" s="0" t="s">
        <v>189</v>
      </c>
      <c r="R3153" s="0" t="s">
        <v>5324</v>
      </c>
      <c r="S3153" s="0" t="s">
        <v>5325</v>
      </c>
      <c r="T3153" s="0" t="s">
        <v>3604</v>
      </c>
      <c r="U3153" s="0" t="s">
        <v>3605</v>
      </c>
      <c r="V3153" s="0" t="s">
        <v>3606</v>
      </c>
      <c r="W3153" s="0" t="s">
        <v>3607</v>
      </c>
      <c r="X3153" s="0" t="s">
        <v>3608</v>
      </c>
      <c r="Y3153" s="0" t="s">
        <v>3605</v>
      </c>
      <c r="Z3153" s="0" t="s">
        <v>6219</v>
      </c>
      <c r="AA3153" s="0" t="s">
        <v>3866</v>
      </c>
      <c r="AB3153" s="0" t="s">
        <v>8919</v>
      </c>
      <c r="AC3153" s="0" t="s">
        <v>19</v>
      </c>
      <c r="AD3153" s="0" t="s">
        <v>19</v>
      </c>
      <c r="AE3153" s="0" t="s">
        <v>61</v>
      </c>
      <c r="AF3153" s="0" t="s">
        <v>22</v>
      </c>
      <c r="AG3153" s="0" t="s">
        <v>22</v>
      </c>
      <c r="AH3153" s="0" t="s">
        <v>22</v>
      </c>
      <c r="AI3153" s="0" t="s">
        <v>22</v>
      </c>
      <c r="AJ3153" s="0" t="s">
        <v>5328</v>
      </c>
      <c r="AK3153" s="0" t="s">
        <v>5328</v>
      </c>
    </row>
    <row customHeight="1" ht="11.25">
      <c r="A3154" s="0" t="s">
        <v>22</v>
      </c>
      <c r="B3154" s="0" t="s">
        <v>48</v>
      </c>
      <c r="C3154" s="0" t="s">
        <v>50</v>
      </c>
      <c r="D3154" s="0" t="s">
        <v>22</v>
      </c>
      <c r="E3154" s="0" t="s">
        <v>8920</v>
      </c>
      <c r="F3154" s="0" t="s">
        <v>1257</v>
      </c>
      <c r="G3154" s="0" t="s">
        <v>188</v>
      </c>
      <c r="H3154" s="0" t="s">
        <v>188</v>
      </c>
      <c r="I3154" s="0" t="s">
        <v>189</v>
      </c>
      <c r="J3154" s="0" t="s">
        <v>5324</v>
      </c>
      <c r="K3154" s="0" t="s">
        <v>5325</v>
      </c>
      <c r="L3154" s="0" t="s">
        <v>5326</v>
      </c>
      <c r="M3154" s="0" t="s">
        <v>1261</v>
      </c>
      <c r="N3154" s="0" t="s">
        <v>98</v>
      </c>
      <c r="O3154" s="0" t="s">
        <v>188</v>
      </c>
      <c r="P3154" s="0" t="s">
        <v>188</v>
      </c>
      <c r="Q3154" s="0" t="s">
        <v>189</v>
      </c>
      <c r="R3154" s="0" t="s">
        <v>5324</v>
      </c>
      <c r="S3154" s="0" t="s">
        <v>5325</v>
      </c>
      <c r="T3154" s="0" t="s">
        <v>3604</v>
      </c>
      <c r="U3154" s="0" t="s">
        <v>3605</v>
      </c>
      <c r="V3154" s="0" t="s">
        <v>3606</v>
      </c>
      <c r="W3154" s="0" t="s">
        <v>3607</v>
      </c>
      <c r="X3154" s="0" t="s">
        <v>3608</v>
      </c>
      <c r="Y3154" s="0" t="s">
        <v>3605</v>
      </c>
      <c r="Z3154" s="0" t="s">
        <v>8921</v>
      </c>
      <c r="AA3154" s="0" t="s">
        <v>8922</v>
      </c>
      <c r="AB3154" s="0" t="s">
        <v>8923</v>
      </c>
      <c r="AC3154" s="0" t="s">
        <v>19</v>
      </c>
      <c r="AD3154" s="0" t="s">
        <v>19</v>
      </c>
      <c r="AE3154" s="0" t="s">
        <v>61</v>
      </c>
      <c r="AF3154" s="0" t="s">
        <v>22</v>
      </c>
      <c r="AG3154" s="0" t="s">
        <v>22</v>
      </c>
      <c r="AH3154" s="0" t="s">
        <v>22</v>
      </c>
      <c r="AI3154" s="0" t="s">
        <v>22</v>
      </c>
      <c r="AJ3154" s="0" t="s">
        <v>5328</v>
      </c>
      <c r="AK3154" s="0" t="s">
        <v>5328</v>
      </c>
    </row>
    <row customHeight="1" ht="11.25">
      <c r="A3155" s="0" t="s">
        <v>22</v>
      </c>
      <c r="B3155" s="0" t="s">
        <v>48</v>
      </c>
      <c r="C3155" s="0" t="s">
        <v>50</v>
      </c>
      <c r="D3155" s="0" t="s">
        <v>22</v>
      </c>
      <c r="E3155" s="0" t="s">
        <v>8920</v>
      </c>
      <c r="F3155" s="0" t="s">
        <v>1257</v>
      </c>
      <c r="G3155" s="0" t="s">
        <v>188</v>
      </c>
      <c r="H3155" s="0" t="s">
        <v>188</v>
      </c>
      <c r="I3155" s="0" t="s">
        <v>189</v>
      </c>
      <c r="J3155" s="0" t="s">
        <v>5324</v>
      </c>
      <c r="K3155" s="0" t="s">
        <v>5325</v>
      </c>
      <c r="L3155" s="0" t="s">
        <v>5326</v>
      </c>
      <c r="M3155" s="0" t="s">
        <v>1261</v>
      </c>
      <c r="N3155" s="0" t="s">
        <v>98</v>
      </c>
      <c r="O3155" s="0" t="s">
        <v>188</v>
      </c>
      <c r="P3155" s="0" t="s">
        <v>188</v>
      </c>
      <c r="Q3155" s="0" t="s">
        <v>189</v>
      </c>
      <c r="R3155" s="0" t="s">
        <v>5324</v>
      </c>
      <c r="S3155" s="0" t="s">
        <v>5325</v>
      </c>
      <c r="T3155" s="0" t="s">
        <v>3604</v>
      </c>
      <c r="U3155" s="0" t="s">
        <v>3605</v>
      </c>
      <c r="V3155" s="0" t="s">
        <v>3606</v>
      </c>
      <c r="W3155" s="0" t="s">
        <v>3607</v>
      </c>
      <c r="X3155" s="0" t="s">
        <v>3608</v>
      </c>
      <c r="Y3155" s="0" t="s">
        <v>3605</v>
      </c>
      <c r="Z3155" s="0" t="s">
        <v>8921</v>
      </c>
      <c r="AA3155" s="0" t="s">
        <v>8922</v>
      </c>
      <c r="AB3155" s="0" t="s">
        <v>8923</v>
      </c>
      <c r="AC3155" s="0" t="s">
        <v>19</v>
      </c>
      <c r="AD3155" s="0" t="s">
        <v>19</v>
      </c>
      <c r="AE3155" s="0" t="s">
        <v>61</v>
      </c>
      <c r="AF3155" s="0" t="s">
        <v>22</v>
      </c>
      <c r="AG3155" s="0" t="s">
        <v>22</v>
      </c>
      <c r="AH3155" s="0" t="s">
        <v>22</v>
      </c>
      <c r="AI3155" s="0" t="s">
        <v>22</v>
      </c>
      <c r="AJ3155" s="0" t="s">
        <v>5328</v>
      </c>
      <c r="AK3155" s="0" t="s">
        <v>5328</v>
      </c>
    </row>
    <row customHeight="1" ht="11.25">
      <c r="A3156" s="0" t="s">
        <v>22</v>
      </c>
      <c r="B3156" s="0" t="s">
        <v>48</v>
      </c>
      <c r="C3156" s="0" t="s">
        <v>50</v>
      </c>
      <c r="D3156" s="0" t="s">
        <v>22</v>
      </c>
      <c r="E3156" s="0" t="s">
        <v>1408</v>
      </c>
      <c r="F3156" s="0" t="s">
        <v>1257</v>
      </c>
      <c r="G3156" s="0" t="s">
        <v>188</v>
      </c>
      <c r="H3156" s="0" t="s">
        <v>188</v>
      </c>
      <c r="I3156" s="0" t="s">
        <v>189</v>
      </c>
      <c r="J3156" s="0" t="s">
        <v>1258</v>
      </c>
      <c r="K3156" s="0" t="s">
        <v>1259</v>
      </c>
      <c r="L3156" s="0" t="s">
        <v>1260</v>
      </c>
      <c r="M3156" s="0" t="s">
        <v>1261</v>
      </c>
      <c r="N3156" s="0" t="s">
        <v>98</v>
      </c>
      <c r="O3156" s="0" t="s">
        <v>188</v>
      </c>
      <c r="P3156" s="0" t="s">
        <v>188</v>
      </c>
      <c r="Q3156" s="0" t="s">
        <v>189</v>
      </c>
      <c r="R3156" s="0" t="s">
        <v>1258</v>
      </c>
      <c r="S3156" s="0" t="s">
        <v>1259</v>
      </c>
      <c r="T3156" s="0" t="s">
        <v>3604</v>
      </c>
      <c r="U3156" s="0" t="s">
        <v>3605</v>
      </c>
      <c r="V3156" s="0" t="s">
        <v>3606</v>
      </c>
      <c r="W3156" s="0" t="s">
        <v>3607</v>
      </c>
      <c r="X3156" s="0" t="s">
        <v>3608</v>
      </c>
      <c r="Y3156" s="0" t="s">
        <v>3605</v>
      </c>
      <c r="Z3156" s="0" t="s">
        <v>3976</v>
      </c>
      <c r="AA3156" s="0" t="s">
        <v>3908</v>
      </c>
      <c r="AB3156" s="0" t="s">
        <v>8924</v>
      </c>
      <c r="AC3156" s="0" t="s">
        <v>19</v>
      </c>
      <c r="AD3156" s="0" t="s">
        <v>19</v>
      </c>
      <c r="AE3156" s="0" t="s">
        <v>61</v>
      </c>
      <c r="AF3156" s="0" t="s">
        <v>22</v>
      </c>
      <c r="AG3156" s="0" t="s">
        <v>22</v>
      </c>
      <c r="AH3156" s="0" t="s">
        <v>22</v>
      </c>
      <c r="AI3156" s="0" t="s">
        <v>22</v>
      </c>
      <c r="AJ3156" s="0" t="s">
        <v>5340</v>
      </c>
      <c r="AK3156" s="0" t="s">
        <v>5340</v>
      </c>
    </row>
    <row customHeight="1" ht="11.25">
      <c r="A3157" s="0" t="s">
        <v>22</v>
      </c>
      <c r="B3157" s="0" t="s">
        <v>48</v>
      </c>
      <c r="C3157" s="0" t="s">
        <v>50</v>
      </c>
      <c r="D3157" s="0" t="s">
        <v>22</v>
      </c>
      <c r="E3157" s="0" t="s">
        <v>1408</v>
      </c>
      <c r="F3157" s="0" t="s">
        <v>1257</v>
      </c>
      <c r="G3157" s="0" t="s">
        <v>188</v>
      </c>
      <c r="H3157" s="0" t="s">
        <v>188</v>
      </c>
      <c r="I3157" s="0" t="s">
        <v>189</v>
      </c>
      <c r="J3157" s="0" t="s">
        <v>1258</v>
      </c>
      <c r="K3157" s="0" t="s">
        <v>1259</v>
      </c>
      <c r="L3157" s="0" t="s">
        <v>1260</v>
      </c>
      <c r="M3157" s="0" t="s">
        <v>1261</v>
      </c>
      <c r="N3157" s="0" t="s">
        <v>98</v>
      </c>
      <c r="O3157" s="0" t="s">
        <v>188</v>
      </c>
      <c r="P3157" s="0" t="s">
        <v>188</v>
      </c>
      <c r="Q3157" s="0" t="s">
        <v>189</v>
      </c>
      <c r="R3157" s="0" t="s">
        <v>1258</v>
      </c>
      <c r="S3157" s="0" t="s">
        <v>1259</v>
      </c>
      <c r="T3157" s="0" t="s">
        <v>3604</v>
      </c>
      <c r="U3157" s="0" t="s">
        <v>3605</v>
      </c>
      <c r="V3157" s="0" t="s">
        <v>3606</v>
      </c>
      <c r="W3157" s="0" t="s">
        <v>3607</v>
      </c>
      <c r="X3157" s="0" t="s">
        <v>3608</v>
      </c>
      <c r="Y3157" s="0" t="s">
        <v>3605</v>
      </c>
      <c r="Z3157" s="0" t="s">
        <v>3976</v>
      </c>
      <c r="AA3157" s="0" t="s">
        <v>3908</v>
      </c>
      <c r="AB3157" s="0" t="s">
        <v>8924</v>
      </c>
      <c r="AC3157" s="0" t="s">
        <v>19</v>
      </c>
      <c r="AD3157" s="0" t="s">
        <v>19</v>
      </c>
      <c r="AE3157" s="0" t="s">
        <v>61</v>
      </c>
      <c r="AF3157" s="0" t="s">
        <v>22</v>
      </c>
      <c r="AG3157" s="0" t="s">
        <v>22</v>
      </c>
      <c r="AH3157" s="0" t="s">
        <v>22</v>
      </c>
      <c r="AI3157" s="0" t="s">
        <v>22</v>
      </c>
      <c r="AJ3157" s="0" t="s">
        <v>5340</v>
      </c>
      <c r="AK3157" s="0" t="s">
        <v>5340</v>
      </c>
    </row>
    <row customHeight="1" ht="11.25">
      <c r="A3158" s="0" t="s">
        <v>22</v>
      </c>
      <c r="B3158" s="0" t="s">
        <v>48</v>
      </c>
      <c r="C3158" s="0" t="s">
        <v>50</v>
      </c>
      <c r="D3158" s="0" t="s">
        <v>22</v>
      </c>
      <c r="E3158" s="0" t="s">
        <v>8925</v>
      </c>
      <c r="F3158" s="0" t="s">
        <v>1257</v>
      </c>
      <c r="G3158" s="0" t="s">
        <v>188</v>
      </c>
      <c r="H3158" s="0" t="s">
        <v>188</v>
      </c>
      <c r="I3158" s="0" t="s">
        <v>189</v>
      </c>
      <c r="J3158" s="0" t="s">
        <v>1258</v>
      </c>
      <c r="K3158" s="0" t="s">
        <v>1259</v>
      </c>
      <c r="L3158" s="0" t="s">
        <v>1260</v>
      </c>
      <c r="M3158" s="0" t="s">
        <v>1261</v>
      </c>
      <c r="N3158" s="0" t="s">
        <v>98</v>
      </c>
      <c r="O3158" s="0" t="s">
        <v>188</v>
      </c>
      <c r="P3158" s="0" t="s">
        <v>188</v>
      </c>
      <c r="Q3158" s="0" t="s">
        <v>189</v>
      </c>
      <c r="R3158" s="0" t="s">
        <v>1258</v>
      </c>
      <c r="S3158" s="0" t="s">
        <v>1259</v>
      </c>
      <c r="T3158" s="0" t="s">
        <v>3604</v>
      </c>
      <c r="U3158" s="0" t="s">
        <v>3605</v>
      </c>
      <c r="V3158" s="0" t="s">
        <v>3606</v>
      </c>
      <c r="W3158" s="0" t="s">
        <v>3607</v>
      </c>
      <c r="X3158" s="0" t="s">
        <v>3608</v>
      </c>
      <c r="Y3158" s="0" t="s">
        <v>3605</v>
      </c>
      <c r="Z3158" s="0" t="s">
        <v>3865</v>
      </c>
      <c r="AA3158" s="0" t="s">
        <v>3857</v>
      </c>
      <c r="AB3158" s="0" t="s">
        <v>8926</v>
      </c>
      <c r="AC3158" s="0" t="s">
        <v>19</v>
      </c>
      <c r="AD3158" s="0" t="s">
        <v>19</v>
      </c>
      <c r="AE3158" s="0" t="s">
        <v>61</v>
      </c>
      <c r="AF3158" s="0" t="s">
        <v>22</v>
      </c>
      <c r="AG3158" s="0" t="s">
        <v>22</v>
      </c>
      <c r="AH3158" s="0" t="s">
        <v>22</v>
      </c>
      <c r="AI3158" s="0" t="s">
        <v>22</v>
      </c>
      <c r="AJ3158" s="0" t="s">
        <v>5340</v>
      </c>
      <c r="AK3158" s="0" t="s">
        <v>5340</v>
      </c>
    </row>
    <row customHeight="1" ht="11.25">
      <c r="A3159" s="0" t="s">
        <v>22</v>
      </c>
      <c r="B3159" s="0" t="s">
        <v>48</v>
      </c>
      <c r="C3159" s="0" t="s">
        <v>50</v>
      </c>
      <c r="D3159" s="0" t="s">
        <v>22</v>
      </c>
      <c r="E3159" s="0" t="s">
        <v>8925</v>
      </c>
      <c r="F3159" s="0" t="s">
        <v>1257</v>
      </c>
      <c r="G3159" s="0" t="s">
        <v>188</v>
      </c>
      <c r="H3159" s="0" t="s">
        <v>188</v>
      </c>
      <c r="I3159" s="0" t="s">
        <v>189</v>
      </c>
      <c r="J3159" s="0" t="s">
        <v>1258</v>
      </c>
      <c r="K3159" s="0" t="s">
        <v>1259</v>
      </c>
      <c r="L3159" s="0" t="s">
        <v>1260</v>
      </c>
      <c r="M3159" s="0" t="s">
        <v>1261</v>
      </c>
      <c r="N3159" s="0" t="s">
        <v>98</v>
      </c>
      <c r="O3159" s="0" t="s">
        <v>188</v>
      </c>
      <c r="P3159" s="0" t="s">
        <v>188</v>
      </c>
      <c r="Q3159" s="0" t="s">
        <v>189</v>
      </c>
      <c r="R3159" s="0" t="s">
        <v>1258</v>
      </c>
      <c r="S3159" s="0" t="s">
        <v>1259</v>
      </c>
      <c r="T3159" s="0" t="s">
        <v>3604</v>
      </c>
      <c r="U3159" s="0" t="s">
        <v>3605</v>
      </c>
      <c r="V3159" s="0" t="s">
        <v>3606</v>
      </c>
      <c r="W3159" s="0" t="s">
        <v>3607</v>
      </c>
      <c r="X3159" s="0" t="s">
        <v>3608</v>
      </c>
      <c r="Y3159" s="0" t="s">
        <v>3605</v>
      </c>
      <c r="Z3159" s="0" t="s">
        <v>3865</v>
      </c>
      <c r="AA3159" s="0" t="s">
        <v>3857</v>
      </c>
      <c r="AB3159" s="0" t="s">
        <v>8926</v>
      </c>
      <c r="AC3159" s="0" t="s">
        <v>19</v>
      </c>
      <c r="AD3159" s="0" t="s">
        <v>19</v>
      </c>
      <c r="AE3159" s="0" t="s">
        <v>61</v>
      </c>
      <c r="AF3159" s="0" t="s">
        <v>22</v>
      </c>
      <c r="AG3159" s="0" t="s">
        <v>22</v>
      </c>
      <c r="AH3159" s="0" t="s">
        <v>22</v>
      </c>
      <c r="AI3159" s="0" t="s">
        <v>22</v>
      </c>
      <c r="AJ3159" s="0" t="s">
        <v>5340</v>
      </c>
      <c r="AK3159" s="0" t="s">
        <v>5340</v>
      </c>
    </row>
    <row customHeight="1" ht="11.25">
      <c r="A3160" s="0" t="s">
        <v>22</v>
      </c>
      <c r="B3160" s="0" t="s">
        <v>48</v>
      </c>
      <c r="C3160" s="0" t="s">
        <v>50</v>
      </c>
      <c r="D3160" s="0" t="s">
        <v>22</v>
      </c>
      <c r="E3160" s="0" t="s">
        <v>8927</v>
      </c>
      <c r="F3160" s="0" t="s">
        <v>1257</v>
      </c>
      <c r="G3160" s="0" t="s">
        <v>188</v>
      </c>
      <c r="H3160" s="0" t="s">
        <v>188</v>
      </c>
      <c r="I3160" s="0" t="s">
        <v>189</v>
      </c>
      <c r="J3160" s="0" t="s">
        <v>1258</v>
      </c>
      <c r="K3160" s="0" t="s">
        <v>1259</v>
      </c>
      <c r="L3160" s="0" t="s">
        <v>1260</v>
      </c>
      <c r="M3160" s="0" t="s">
        <v>1261</v>
      </c>
      <c r="N3160" s="0" t="s">
        <v>98</v>
      </c>
      <c r="O3160" s="0" t="s">
        <v>188</v>
      </c>
      <c r="P3160" s="0" t="s">
        <v>188</v>
      </c>
      <c r="Q3160" s="0" t="s">
        <v>189</v>
      </c>
      <c r="R3160" s="0" t="s">
        <v>1258</v>
      </c>
      <c r="S3160" s="0" t="s">
        <v>1259</v>
      </c>
      <c r="T3160" s="0" t="s">
        <v>3604</v>
      </c>
      <c r="U3160" s="0" t="s">
        <v>3605</v>
      </c>
      <c r="V3160" s="0" t="s">
        <v>3606</v>
      </c>
      <c r="W3160" s="0" t="s">
        <v>3607</v>
      </c>
      <c r="X3160" s="0" t="s">
        <v>3608</v>
      </c>
      <c r="Y3160" s="0" t="s">
        <v>3605</v>
      </c>
      <c r="Z3160" s="0" t="s">
        <v>2771</v>
      </c>
      <c r="AA3160" s="0" t="s">
        <v>3650</v>
      </c>
      <c r="AB3160" s="0" t="s">
        <v>8928</v>
      </c>
      <c r="AC3160" s="0" t="s">
        <v>19</v>
      </c>
      <c r="AD3160" s="0" t="s">
        <v>19</v>
      </c>
      <c r="AE3160" s="0" t="s">
        <v>61</v>
      </c>
      <c r="AF3160" s="0" t="s">
        <v>22</v>
      </c>
      <c r="AG3160" s="0" t="s">
        <v>22</v>
      </c>
      <c r="AH3160" s="0" t="s">
        <v>22</v>
      </c>
      <c r="AI3160" s="0" t="s">
        <v>22</v>
      </c>
      <c r="AJ3160" s="0" t="s">
        <v>5340</v>
      </c>
      <c r="AK3160" s="0" t="s">
        <v>5340</v>
      </c>
    </row>
    <row customHeight="1" ht="11.25">
      <c r="A3161" s="0" t="s">
        <v>22</v>
      </c>
      <c r="B3161" s="0" t="s">
        <v>48</v>
      </c>
      <c r="C3161" s="0" t="s">
        <v>50</v>
      </c>
      <c r="D3161" s="0" t="s">
        <v>22</v>
      </c>
      <c r="E3161" s="0" t="s">
        <v>8927</v>
      </c>
      <c r="F3161" s="0" t="s">
        <v>1257</v>
      </c>
      <c r="G3161" s="0" t="s">
        <v>188</v>
      </c>
      <c r="H3161" s="0" t="s">
        <v>188</v>
      </c>
      <c r="I3161" s="0" t="s">
        <v>189</v>
      </c>
      <c r="J3161" s="0" t="s">
        <v>1258</v>
      </c>
      <c r="K3161" s="0" t="s">
        <v>1259</v>
      </c>
      <c r="L3161" s="0" t="s">
        <v>1260</v>
      </c>
      <c r="M3161" s="0" t="s">
        <v>1261</v>
      </c>
      <c r="N3161" s="0" t="s">
        <v>98</v>
      </c>
      <c r="O3161" s="0" t="s">
        <v>188</v>
      </c>
      <c r="P3161" s="0" t="s">
        <v>188</v>
      </c>
      <c r="Q3161" s="0" t="s">
        <v>189</v>
      </c>
      <c r="R3161" s="0" t="s">
        <v>1258</v>
      </c>
      <c r="S3161" s="0" t="s">
        <v>1259</v>
      </c>
      <c r="T3161" s="0" t="s">
        <v>3604</v>
      </c>
      <c r="U3161" s="0" t="s">
        <v>3605</v>
      </c>
      <c r="V3161" s="0" t="s">
        <v>3606</v>
      </c>
      <c r="W3161" s="0" t="s">
        <v>3607</v>
      </c>
      <c r="X3161" s="0" t="s">
        <v>3608</v>
      </c>
      <c r="Y3161" s="0" t="s">
        <v>3605</v>
      </c>
      <c r="Z3161" s="0" t="s">
        <v>2771</v>
      </c>
      <c r="AA3161" s="0" t="s">
        <v>3650</v>
      </c>
      <c r="AB3161" s="0" t="s">
        <v>8928</v>
      </c>
      <c r="AC3161" s="0" t="s">
        <v>19</v>
      </c>
      <c r="AD3161" s="0" t="s">
        <v>19</v>
      </c>
      <c r="AE3161" s="0" t="s">
        <v>61</v>
      </c>
      <c r="AF3161" s="0" t="s">
        <v>22</v>
      </c>
      <c r="AG3161" s="0" t="s">
        <v>22</v>
      </c>
      <c r="AH3161" s="0" t="s">
        <v>22</v>
      </c>
      <c r="AI3161" s="0" t="s">
        <v>22</v>
      </c>
      <c r="AJ3161" s="0" t="s">
        <v>5340</v>
      </c>
      <c r="AK3161" s="0" t="s">
        <v>5340</v>
      </c>
    </row>
    <row customHeight="1" ht="11.25">
      <c r="A3162" s="0" t="s">
        <v>22</v>
      </c>
      <c r="B3162" s="0" t="s">
        <v>48</v>
      </c>
      <c r="C3162" s="0" t="s">
        <v>50</v>
      </c>
      <c r="D3162" s="0" t="s">
        <v>22</v>
      </c>
      <c r="E3162" s="0" t="s">
        <v>8929</v>
      </c>
      <c r="F3162" s="0" t="s">
        <v>1257</v>
      </c>
      <c r="G3162" s="0" t="s">
        <v>188</v>
      </c>
      <c r="H3162" s="0" t="s">
        <v>188</v>
      </c>
      <c r="I3162" s="0" t="s">
        <v>189</v>
      </c>
      <c r="J3162" s="0" t="s">
        <v>1258</v>
      </c>
      <c r="K3162" s="0" t="s">
        <v>1259</v>
      </c>
      <c r="L3162" s="0" t="s">
        <v>1260</v>
      </c>
      <c r="M3162" s="0" t="s">
        <v>1261</v>
      </c>
      <c r="N3162" s="0" t="s">
        <v>98</v>
      </c>
      <c r="O3162" s="0" t="s">
        <v>188</v>
      </c>
      <c r="P3162" s="0" t="s">
        <v>188</v>
      </c>
      <c r="Q3162" s="0" t="s">
        <v>189</v>
      </c>
      <c r="R3162" s="0" t="s">
        <v>1258</v>
      </c>
      <c r="S3162" s="0" t="s">
        <v>1259</v>
      </c>
      <c r="T3162" s="0" t="s">
        <v>3604</v>
      </c>
      <c r="U3162" s="0" t="s">
        <v>3605</v>
      </c>
      <c r="V3162" s="0" t="s">
        <v>3606</v>
      </c>
      <c r="W3162" s="0" t="s">
        <v>3607</v>
      </c>
      <c r="X3162" s="0" t="s">
        <v>3608</v>
      </c>
      <c r="Y3162" s="0" t="s">
        <v>3605</v>
      </c>
      <c r="Z3162" s="0" t="s">
        <v>5763</v>
      </c>
      <c r="AA3162" s="0" t="s">
        <v>3908</v>
      </c>
      <c r="AB3162" s="0" t="s">
        <v>8930</v>
      </c>
      <c r="AC3162" s="0" t="s">
        <v>19</v>
      </c>
      <c r="AD3162" s="0" t="s">
        <v>19</v>
      </c>
      <c r="AE3162" s="0" t="s">
        <v>61</v>
      </c>
      <c r="AF3162" s="0" t="s">
        <v>22</v>
      </c>
      <c r="AG3162" s="0" t="s">
        <v>22</v>
      </c>
      <c r="AH3162" s="0" t="s">
        <v>22</v>
      </c>
      <c r="AI3162" s="0" t="s">
        <v>22</v>
      </c>
      <c r="AJ3162" s="0" t="s">
        <v>5340</v>
      </c>
      <c r="AK3162" s="0" t="s">
        <v>5340</v>
      </c>
    </row>
    <row customHeight="1" ht="11.25">
      <c r="A3163" s="0" t="s">
        <v>22</v>
      </c>
      <c r="B3163" s="0" t="s">
        <v>48</v>
      </c>
      <c r="C3163" s="0" t="s">
        <v>50</v>
      </c>
      <c r="D3163" s="0" t="s">
        <v>22</v>
      </c>
      <c r="E3163" s="0" t="s">
        <v>8929</v>
      </c>
      <c r="F3163" s="0" t="s">
        <v>1257</v>
      </c>
      <c r="G3163" s="0" t="s">
        <v>188</v>
      </c>
      <c r="H3163" s="0" t="s">
        <v>188</v>
      </c>
      <c r="I3163" s="0" t="s">
        <v>189</v>
      </c>
      <c r="J3163" s="0" t="s">
        <v>1258</v>
      </c>
      <c r="K3163" s="0" t="s">
        <v>1259</v>
      </c>
      <c r="L3163" s="0" t="s">
        <v>1260</v>
      </c>
      <c r="M3163" s="0" t="s">
        <v>1261</v>
      </c>
      <c r="N3163" s="0" t="s">
        <v>98</v>
      </c>
      <c r="O3163" s="0" t="s">
        <v>188</v>
      </c>
      <c r="P3163" s="0" t="s">
        <v>188</v>
      </c>
      <c r="Q3163" s="0" t="s">
        <v>189</v>
      </c>
      <c r="R3163" s="0" t="s">
        <v>1258</v>
      </c>
      <c r="S3163" s="0" t="s">
        <v>1259</v>
      </c>
      <c r="T3163" s="0" t="s">
        <v>3604</v>
      </c>
      <c r="U3163" s="0" t="s">
        <v>3605</v>
      </c>
      <c r="V3163" s="0" t="s">
        <v>3606</v>
      </c>
      <c r="W3163" s="0" t="s">
        <v>3607</v>
      </c>
      <c r="X3163" s="0" t="s">
        <v>3608</v>
      </c>
      <c r="Y3163" s="0" t="s">
        <v>3605</v>
      </c>
      <c r="Z3163" s="0" t="s">
        <v>5763</v>
      </c>
      <c r="AA3163" s="0" t="s">
        <v>3908</v>
      </c>
      <c r="AB3163" s="0" t="s">
        <v>8930</v>
      </c>
      <c r="AC3163" s="0" t="s">
        <v>19</v>
      </c>
      <c r="AD3163" s="0" t="s">
        <v>19</v>
      </c>
      <c r="AE3163" s="0" t="s">
        <v>61</v>
      </c>
      <c r="AF3163" s="0" t="s">
        <v>22</v>
      </c>
      <c r="AG3163" s="0" t="s">
        <v>22</v>
      </c>
      <c r="AH3163" s="0" t="s">
        <v>22</v>
      </c>
      <c r="AI3163" s="0" t="s">
        <v>22</v>
      </c>
      <c r="AJ3163" s="0" t="s">
        <v>5340</v>
      </c>
      <c r="AK3163" s="0" t="s">
        <v>5340</v>
      </c>
    </row>
    <row customHeight="1" ht="11.25">
      <c r="A3164" s="0" t="s">
        <v>22</v>
      </c>
      <c r="B3164" s="0" t="s">
        <v>48</v>
      </c>
      <c r="C3164" s="0" t="s">
        <v>50</v>
      </c>
      <c r="D3164" s="0" t="s">
        <v>22</v>
      </c>
      <c r="E3164" s="0" t="s">
        <v>8931</v>
      </c>
      <c r="F3164" s="0" t="s">
        <v>1257</v>
      </c>
      <c r="G3164" s="0" t="s">
        <v>188</v>
      </c>
      <c r="H3164" s="0" t="s">
        <v>188</v>
      </c>
      <c r="I3164" s="0" t="s">
        <v>189</v>
      </c>
      <c r="J3164" s="0" t="s">
        <v>7416</v>
      </c>
      <c r="K3164" s="0" t="s">
        <v>7417</v>
      </c>
      <c r="L3164" s="0" t="s">
        <v>7418</v>
      </c>
      <c r="M3164" s="0" t="s">
        <v>1261</v>
      </c>
      <c r="N3164" s="0" t="s">
        <v>98</v>
      </c>
      <c r="O3164" s="0" t="s">
        <v>188</v>
      </c>
      <c r="P3164" s="0" t="s">
        <v>188</v>
      </c>
      <c r="Q3164" s="0" t="s">
        <v>189</v>
      </c>
      <c r="R3164" s="0" t="s">
        <v>7416</v>
      </c>
      <c r="S3164" s="0" t="s">
        <v>7417</v>
      </c>
      <c r="T3164" s="0" t="s">
        <v>3604</v>
      </c>
      <c r="U3164" s="0" t="s">
        <v>3605</v>
      </c>
      <c r="V3164" s="0" t="s">
        <v>3606</v>
      </c>
      <c r="W3164" s="0" t="s">
        <v>3607</v>
      </c>
      <c r="X3164" s="0" t="s">
        <v>3608</v>
      </c>
      <c r="Y3164" s="0" t="s">
        <v>3605</v>
      </c>
      <c r="Z3164" s="0" t="s">
        <v>3902</v>
      </c>
      <c r="AA3164" s="0" t="s">
        <v>3961</v>
      </c>
      <c r="AB3164" s="0" t="s">
        <v>8932</v>
      </c>
      <c r="AC3164" s="0" t="s">
        <v>19</v>
      </c>
      <c r="AD3164" s="0" t="s">
        <v>19</v>
      </c>
      <c r="AE3164" s="0" t="s">
        <v>61</v>
      </c>
      <c r="AF3164" s="0" t="s">
        <v>22</v>
      </c>
      <c r="AG3164" s="0" t="s">
        <v>22</v>
      </c>
      <c r="AH3164" s="0" t="s">
        <v>22</v>
      </c>
      <c r="AI3164" s="0" t="s">
        <v>22</v>
      </c>
      <c r="AJ3164" s="0" t="s">
        <v>7420</v>
      </c>
      <c r="AK3164" s="0" t="s">
        <v>7420</v>
      </c>
    </row>
    <row customHeight="1" ht="11.25">
      <c r="A3165" s="0" t="s">
        <v>22</v>
      </c>
      <c r="B3165" s="0" t="s">
        <v>48</v>
      </c>
      <c r="C3165" s="0" t="s">
        <v>50</v>
      </c>
      <c r="D3165" s="0" t="s">
        <v>22</v>
      </c>
      <c r="E3165" s="0" t="s">
        <v>8931</v>
      </c>
      <c r="F3165" s="0" t="s">
        <v>1257</v>
      </c>
      <c r="G3165" s="0" t="s">
        <v>188</v>
      </c>
      <c r="H3165" s="0" t="s">
        <v>188</v>
      </c>
      <c r="I3165" s="0" t="s">
        <v>189</v>
      </c>
      <c r="J3165" s="0" t="s">
        <v>7416</v>
      </c>
      <c r="K3165" s="0" t="s">
        <v>7417</v>
      </c>
      <c r="L3165" s="0" t="s">
        <v>7418</v>
      </c>
      <c r="M3165" s="0" t="s">
        <v>1261</v>
      </c>
      <c r="N3165" s="0" t="s">
        <v>98</v>
      </c>
      <c r="O3165" s="0" t="s">
        <v>188</v>
      </c>
      <c r="P3165" s="0" t="s">
        <v>188</v>
      </c>
      <c r="Q3165" s="0" t="s">
        <v>189</v>
      </c>
      <c r="R3165" s="0" t="s">
        <v>7416</v>
      </c>
      <c r="S3165" s="0" t="s">
        <v>7417</v>
      </c>
      <c r="T3165" s="0" t="s">
        <v>3604</v>
      </c>
      <c r="U3165" s="0" t="s">
        <v>3605</v>
      </c>
      <c r="V3165" s="0" t="s">
        <v>3606</v>
      </c>
      <c r="W3165" s="0" t="s">
        <v>3607</v>
      </c>
      <c r="X3165" s="0" t="s">
        <v>3608</v>
      </c>
      <c r="Y3165" s="0" t="s">
        <v>3605</v>
      </c>
      <c r="Z3165" s="0" t="s">
        <v>3902</v>
      </c>
      <c r="AA3165" s="0" t="s">
        <v>3961</v>
      </c>
      <c r="AB3165" s="0" t="s">
        <v>8932</v>
      </c>
      <c r="AC3165" s="0" t="s">
        <v>19</v>
      </c>
      <c r="AD3165" s="0" t="s">
        <v>19</v>
      </c>
      <c r="AE3165" s="0" t="s">
        <v>61</v>
      </c>
      <c r="AF3165" s="0" t="s">
        <v>22</v>
      </c>
      <c r="AG3165" s="0" t="s">
        <v>22</v>
      </c>
      <c r="AH3165" s="0" t="s">
        <v>22</v>
      </c>
      <c r="AI3165" s="0" t="s">
        <v>22</v>
      </c>
      <c r="AJ3165" s="0" t="s">
        <v>7420</v>
      </c>
      <c r="AK3165" s="0" t="s">
        <v>7420</v>
      </c>
    </row>
    <row customHeight="1" ht="11.25">
      <c r="A3166" s="0" t="s">
        <v>22</v>
      </c>
      <c r="B3166" s="0" t="s">
        <v>48</v>
      </c>
      <c r="C3166" s="0" t="s">
        <v>50</v>
      </c>
      <c r="D3166" s="0" t="s">
        <v>22</v>
      </c>
      <c r="E3166" s="0" t="s">
        <v>1256</v>
      </c>
      <c r="F3166" s="0" t="s">
        <v>1257</v>
      </c>
      <c r="G3166" s="0" t="s">
        <v>188</v>
      </c>
      <c r="H3166" s="0" t="s">
        <v>188</v>
      </c>
      <c r="I3166" s="0" t="s">
        <v>189</v>
      </c>
      <c r="J3166" s="0" t="s">
        <v>1258</v>
      </c>
      <c r="K3166" s="0" t="s">
        <v>1259</v>
      </c>
      <c r="L3166" s="0" t="s">
        <v>1260</v>
      </c>
      <c r="M3166" s="0" t="s">
        <v>1261</v>
      </c>
      <c r="N3166" s="0" t="s">
        <v>98</v>
      </c>
      <c r="O3166" s="0" t="s">
        <v>188</v>
      </c>
      <c r="P3166" s="0" t="s">
        <v>188</v>
      </c>
      <c r="Q3166" s="0" t="s">
        <v>189</v>
      </c>
      <c r="R3166" s="0" t="s">
        <v>1258</v>
      </c>
      <c r="S3166" s="0" t="s">
        <v>1259</v>
      </c>
      <c r="T3166" s="0" t="s">
        <v>3604</v>
      </c>
      <c r="U3166" s="0" t="s">
        <v>3605</v>
      </c>
      <c r="V3166" s="0" t="s">
        <v>3606</v>
      </c>
      <c r="W3166" s="0" t="s">
        <v>3607</v>
      </c>
      <c r="X3166" s="0" t="s">
        <v>3608</v>
      </c>
      <c r="Y3166" s="0" t="s">
        <v>3605</v>
      </c>
      <c r="Z3166" s="0" t="s">
        <v>3913</v>
      </c>
      <c r="AA3166" s="0" t="s">
        <v>5390</v>
      </c>
      <c r="AB3166" s="0" t="s">
        <v>8933</v>
      </c>
      <c r="AC3166" s="0" t="s">
        <v>19</v>
      </c>
      <c r="AD3166" s="0" t="s">
        <v>19</v>
      </c>
      <c r="AE3166" s="0" t="s">
        <v>61</v>
      </c>
      <c r="AF3166" s="0" t="s">
        <v>22</v>
      </c>
      <c r="AG3166" s="0" t="s">
        <v>22</v>
      </c>
      <c r="AH3166" s="0" t="s">
        <v>22</v>
      </c>
      <c r="AI3166" s="0" t="s">
        <v>22</v>
      </c>
      <c r="AJ3166" s="0" t="s">
        <v>5340</v>
      </c>
      <c r="AK3166" s="0" t="s">
        <v>5340</v>
      </c>
    </row>
    <row customHeight="1" ht="11.25">
      <c r="A3167" s="0" t="s">
        <v>22</v>
      </c>
      <c r="B3167" s="0" t="s">
        <v>48</v>
      </c>
      <c r="C3167" s="0" t="s">
        <v>50</v>
      </c>
      <c r="D3167" s="0" t="s">
        <v>22</v>
      </c>
      <c r="E3167" s="0" t="s">
        <v>1256</v>
      </c>
      <c r="F3167" s="0" t="s">
        <v>1257</v>
      </c>
      <c r="G3167" s="0" t="s">
        <v>188</v>
      </c>
      <c r="H3167" s="0" t="s">
        <v>188</v>
      </c>
      <c r="I3167" s="0" t="s">
        <v>189</v>
      </c>
      <c r="J3167" s="0" t="s">
        <v>1258</v>
      </c>
      <c r="K3167" s="0" t="s">
        <v>1259</v>
      </c>
      <c r="L3167" s="0" t="s">
        <v>1260</v>
      </c>
      <c r="M3167" s="0" t="s">
        <v>1261</v>
      </c>
      <c r="N3167" s="0" t="s">
        <v>98</v>
      </c>
      <c r="O3167" s="0" t="s">
        <v>188</v>
      </c>
      <c r="P3167" s="0" t="s">
        <v>188</v>
      </c>
      <c r="Q3167" s="0" t="s">
        <v>189</v>
      </c>
      <c r="R3167" s="0" t="s">
        <v>1258</v>
      </c>
      <c r="S3167" s="0" t="s">
        <v>1259</v>
      </c>
      <c r="T3167" s="0" t="s">
        <v>3604</v>
      </c>
      <c r="U3167" s="0" t="s">
        <v>3605</v>
      </c>
      <c r="V3167" s="0" t="s">
        <v>3606</v>
      </c>
      <c r="W3167" s="0" t="s">
        <v>3607</v>
      </c>
      <c r="X3167" s="0" t="s">
        <v>3608</v>
      </c>
      <c r="Y3167" s="0" t="s">
        <v>3605</v>
      </c>
      <c r="Z3167" s="0" t="s">
        <v>3913</v>
      </c>
      <c r="AA3167" s="0" t="s">
        <v>5390</v>
      </c>
      <c r="AB3167" s="0" t="s">
        <v>8933</v>
      </c>
      <c r="AC3167" s="0" t="s">
        <v>19</v>
      </c>
      <c r="AD3167" s="0" t="s">
        <v>19</v>
      </c>
      <c r="AE3167" s="0" t="s">
        <v>61</v>
      </c>
      <c r="AF3167" s="0" t="s">
        <v>22</v>
      </c>
      <c r="AG3167" s="0" t="s">
        <v>22</v>
      </c>
      <c r="AH3167" s="0" t="s">
        <v>22</v>
      </c>
      <c r="AI3167" s="0" t="s">
        <v>22</v>
      </c>
      <c r="AJ3167" s="0" t="s">
        <v>5340</v>
      </c>
      <c r="AK3167" s="0" t="s">
        <v>5340</v>
      </c>
    </row>
    <row customHeight="1" ht="11.25">
      <c r="A3168" s="0" t="s">
        <v>22</v>
      </c>
      <c r="B3168" s="0" t="s">
        <v>48</v>
      </c>
      <c r="C3168" s="0" t="s">
        <v>50</v>
      </c>
      <c r="D3168" s="0" t="s">
        <v>22</v>
      </c>
      <c r="E3168" s="0" t="s">
        <v>8934</v>
      </c>
      <c r="F3168" s="0" t="s">
        <v>1257</v>
      </c>
      <c r="G3168" s="0" t="s">
        <v>188</v>
      </c>
      <c r="H3168" s="0" t="s">
        <v>188</v>
      </c>
      <c r="I3168" s="0" t="s">
        <v>189</v>
      </c>
      <c r="J3168" s="0" t="s">
        <v>5324</v>
      </c>
      <c r="K3168" s="0" t="s">
        <v>5325</v>
      </c>
      <c r="L3168" s="0" t="s">
        <v>5326</v>
      </c>
      <c r="M3168" s="0" t="s">
        <v>1261</v>
      </c>
      <c r="N3168" s="0" t="s">
        <v>98</v>
      </c>
      <c r="O3168" s="0" t="s">
        <v>188</v>
      </c>
      <c r="P3168" s="0" t="s">
        <v>188</v>
      </c>
      <c r="Q3168" s="0" t="s">
        <v>189</v>
      </c>
      <c r="R3168" s="0" t="s">
        <v>5324</v>
      </c>
      <c r="S3168" s="0" t="s">
        <v>5325</v>
      </c>
      <c r="T3168" s="0" t="s">
        <v>3604</v>
      </c>
      <c r="U3168" s="0" t="s">
        <v>3605</v>
      </c>
      <c r="V3168" s="0" t="s">
        <v>3606</v>
      </c>
      <c r="W3168" s="0" t="s">
        <v>3607</v>
      </c>
      <c r="X3168" s="0" t="s">
        <v>3608</v>
      </c>
      <c r="Y3168" s="0" t="s">
        <v>3605</v>
      </c>
      <c r="Z3168" s="0" t="s">
        <v>3832</v>
      </c>
      <c r="AA3168" s="0" t="s">
        <v>5056</v>
      </c>
      <c r="AB3168" s="0" t="s">
        <v>8935</v>
      </c>
      <c r="AC3168" s="0" t="s">
        <v>19</v>
      </c>
      <c r="AD3168" s="0" t="s">
        <v>19</v>
      </c>
      <c r="AE3168" s="0" t="s">
        <v>61</v>
      </c>
      <c r="AF3168" s="0" t="s">
        <v>22</v>
      </c>
      <c r="AG3168" s="0" t="s">
        <v>22</v>
      </c>
      <c r="AH3168" s="0" t="s">
        <v>22</v>
      </c>
      <c r="AI3168" s="0" t="s">
        <v>22</v>
      </c>
      <c r="AJ3168" s="0" t="s">
        <v>5328</v>
      </c>
      <c r="AK3168" s="0" t="s">
        <v>5328</v>
      </c>
    </row>
    <row customHeight="1" ht="11.25">
      <c r="A3169" s="0" t="s">
        <v>22</v>
      </c>
      <c r="B3169" s="0" t="s">
        <v>48</v>
      </c>
      <c r="C3169" s="0" t="s">
        <v>50</v>
      </c>
      <c r="D3169" s="0" t="s">
        <v>22</v>
      </c>
      <c r="E3169" s="0" t="s">
        <v>8934</v>
      </c>
      <c r="F3169" s="0" t="s">
        <v>1257</v>
      </c>
      <c r="G3169" s="0" t="s">
        <v>188</v>
      </c>
      <c r="H3169" s="0" t="s">
        <v>188</v>
      </c>
      <c r="I3169" s="0" t="s">
        <v>189</v>
      </c>
      <c r="J3169" s="0" t="s">
        <v>5324</v>
      </c>
      <c r="K3169" s="0" t="s">
        <v>5325</v>
      </c>
      <c r="L3169" s="0" t="s">
        <v>5326</v>
      </c>
      <c r="M3169" s="0" t="s">
        <v>1261</v>
      </c>
      <c r="N3169" s="0" t="s">
        <v>98</v>
      </c>
      <c r="O3169" s="0" t="s">
        <v>188</v>
      </c>
      <c r="P3169" s="0" t="s">
        <v>188</v>
      </c>
      <c r="Q3169" s="0" t="s">
        <v>189</v>
      </c>
      <c r="R3169" s="0" t="s">
        <v>5324</v>
      </c>
      <c r="S3169" s="0" t="s">
        <v>5325</v>
      </c>
      <c r="T3169" s="0" t="s">
        <v>3604</v>
      </c>
      <c r="U3169" s="0" t="s">
        <v>3605</v>
      </c>
      <c r="V3169" s="0" t="s">
        <v>3606</v>
      </c>
      <c r="W3169" s="0" t="s">
        <v>3607</v>
      </c>
      <c r="X3169" s="0" t="s">
        <v>3608</v>
      </c>
      <c r="Y3169" s="0" t="s">
        <v>3605</v>
      </c>
      <c r="Z3169" s="0" t="s">
        <v>3832</v>
      </c>
      <c r="AA3169" s="0" t="s">
        <v>5056</v>
      </c>
      <c r="AB3169" s="0" t="s">
        <v>8935</v>
      </c>
      <c r="AC3169" s="0" t="s">
        <v>19</v>
      </c>
      <c r="AD3169" s="0" t="s">
        <v>19</v>
      </c>
      <c r="AE3169" s="0" t="s">
        <v>61</v>
      </c>
      <c r="AF3169" s="0" t="s">
        <v>22</v>
      </c>
      <c r="AG3169" s="0" t="s">
        <v>22</v>
      </c>
      <c r="AH3169" s="0" t="s">
        <v>22</v>
      </c>
      <c r="AI3169" s="0" t="s">
        <v>22</v>
      </c>
      <c r="AJ3169" s="0" t="s">
        <v>5328</v>
      </c>
      <c r="AK3169" s="0" t="s">
        <v>5328</v>
      </c>
    </row>
    <row customHeight="1" ht="11.25">
      <c r="A3170" s="0" t="s">
        <v>22</v>
      </c>
      <c r="B3170" s="0" t="s">
        <v>48</v>
      </c>
      <c r="C3170" s="0" t="s">
        <v>50</v>
      </c>
      <c r="D3170" s="0" t="s">
        <v>22</v>
      </c>
      <c r="E3170" s="0" t="s">
        <v>8936</v>
      </c>
      <c r="F3170" s="0" t="s">
        <v>1257</v>
      </c>
      <c r="G3170" s="0" t="s">
        <v>188</v>
      </c>
      <c r="H3170" s="0" t="s">
        <v>188</v>
      </c>
      <c r="I3170" s="0" t="s">
        <v>189</v>
      </c>
      <c r="J3170" s="0" t="s">
        <v>1258</v>
      </c>
      <c r="K3170" s="0" t="s">
        <v>1259</v>
      </c>
      <c r="L3170" s="0" t="s">
        <v>1260</v>
      </c>
      <c r="M3170" s="0" t="s">
        <v>1261</v>
      </c>
      <c r="N3170" s="0" t="s">
        <v>98</v>
      </c>
      <c r="O3170" s="0" t="s">
        <v>188</v>
      </c>
      <c r="P3170" s="0" t="s">
        <v>188</v>
      </c>
      <c r="Q3170" s="0" t="s">
        <v>189</v>
      </c>
      <c r="R3170" s="0" t="s">
        <v>1258</v>
      </c>
      <c r="S3170" s="0" t="s">
        <v>1259</v>
      </c>
      <c r="T3170" s="0" t="s">
        <v>3604</v>
      </c>
      <c r="U3170" s="0" t="s">
        <v>3605</v>
      </c>
      <c r="V3170" s="0" t="s">
        <v>3606</v>
      </c>
      <c r="W3170" s="0" t="s">
        <v>3607</v>
      </c>
      <c r="X3170" s="0" t="s">
        <v>3608</v>
      </c>
      <c r="Y3170" s="0" t="s">
        <v>3605</v>
      </c>
      <c r="Z3170" s="0" t="s">
        <v>2571</v>
      </c>
      <c r="AA3170" s="0" t="s">
        <v>3773</v>
      </c>
      <c r="AB3170" s="0" t="s">
        <v>8937</v>
      </c>
      <c r="AC3170" s="0" t="s">
        <v>19</v>
      </c>
      <c r="AD3170" s="0" t="s">
        <v>19</v>
      </c>
      <c r="AE3170" s="0" t="s">
        <v>61</v>
      </c>
      <c r="AF3170" s="0" t="s">
        <v>22</v>
      </c>
      <c r="AG3170" s="0" t="s">
        <v>22</v>
      </c>
      <c r="AH3170" s="0" t="s">
        <v>22</v>
      </c>
      <c r="AI3170" s="0" t="s">
        <v>22</v>
      </c>
      <c r="AJ3170" s="0" t="s">
        <v>5340</v>
      </c>
      <c r="AK3170" s="0" t="s">
        <v>5340</v>
      </c>
    </row>
    <row customHeight="1" ht="11.25">
      <c r="A3171" s="0" t="s">
        <v>22</v>
      </c>
      <c r="B3171" s="0" t="s">
        <v>48</v>
      </c>
      <c r="C3171" s="0" t="s">
        <v>50</v>
      </c>
      <c r="D3171" s="0" t="s">
        <v>22</v>
      </c>
      <c r="E3171" s="0" t="s">
        <v>8936</v>
      </c>
      <c r="F3171" s="0" t="s">
        <v>1257</v>
      </c>
      <c r="G3171" s="0" t="s">
        <v>188</v>
      </c>
      <c r="H3171" s="0" t="s">
        <v>188</v>
      </c>
      <c r="I3171" s="0" t="s">
        <v>189</v>
      </c>
      <c r="J3171" s="0" t="s">
        <v>1258</v>
      </c>
      <c r="K3171" s="0" t="s">
        <v>1259</v>
      </c>
      <c r="L3171" s="0" t="s">
        <v>1260</v>
      </c>
      <c r="M3171" s="0" t="s">
        <v>1261</v>
      </c>
      <c r="N3171" s="0" t="s">
        <v>98</v>
      </c>
      <c r="O3171" s="0" t="s">
        <v>188</v>
      </c>
      <c r="P3171" s="0" t="s">
        <v>188</v>
      </c>
      <c r="Q3171" s="0" t="s">
        <v>189</v>
      </c>
      <c r="R3171" s="0" t="s">
        <v>1258</v>
      </c>
      <c r="S3171" s="0" t="s">
        <v>1259</v>
      </c>
      <c r="T3171" s="0" t="s">
        <v>3604</v>
      </c>
      <c r="U3171" s="0" t="s">
        <v>3605</v>
      </c>
      <c r="V3171" s="0" t="s">
        <v>3606</v>
      </c>
      <c r="W3171" s="0" t="s">
        <v>3607</v>
      </c>
      <c r="X3171" s="0" t="s">
        <v>3608</v>
      </c>
      <c r="Y3171" s="0" t="s">
        <v>3605</v>
      </c>
      <c r="Z3171" s="0" t="s">
        <v>2571</v>
      </c>
      <c r="AA3171" s="0" t="s">
        <v>3773</v>
      </c>
      <c r="AB3171" s="0" t="s">
        <v>8937</v>
      </c>
      <c r="AC3171" s="0" t="s">
        <v>19</v>
      </c>
      <c r="AD3171" s="0" t="s">
        <v>19</v>
      </c>
      <c r="AE3171" s="0" t="s">
        <v>61</v>
      </c>
      <c r="AF3171" s="0" t="s">
        <v>22</v>
      </c>
      <c r="AG3171" s="0" t="s">
        <v>22</v>
      </c>
      <c r="AH3171" s="0" t="s">
        <v>22</v>
      </c>
      <c r="AI3171" s="0" t="s">
        <v>22</v>
      </c>
      <c r="AJ3171" s="0" t="s">
        <v>5340</v>
      </c>
      <c r="AK3171" s="0" t="s">
        <v>5340</v>
      </c>
    </row>
    <row customHeight="1" ht="11.25">
      <c r="A3172" s="0" t="s">
        <v>22</v>
      </c>
      <c r="B3172" s="0" t="s">
        <v>48</v>
      </c>
      <c r="C3172" s="0" t="s">
        <v>50</v>
      </c>
      <c r="D3172" s="0" t="s">
        <v>22</v>
      </c>
      <c r="E3172" s="0" t="s">
        <v>8938</v>
      </c>
      <c r="F3172" s="0" t="s">
        <v>1257</v>
      </c>
      <c r="G3172" s="0" t="s">
        <v>188</v>
      </c>
      <c r="H3172" s="0" t="s">
        <v>188</v>
      </c>
      <c r="I3172" s="0" t="s">
        <v>189</v>
      </c>
      <c r="J3172" s="0" t="s">
        <v>5387</v>
      </c>
      <c r="K3172" s="0" t="s">
        <v>5388</v>
      </c>
      <c r="L3172" s="0" t="s">
        <v>5389</v>
      </c>
      <c r="M3172" s="0" t="s">
        <v>1261</v>
      </c>
      <c r="N3172" s="0" t="s">
        <v>98</v>
      </c>
      <c r="O3172" s="0" t="s">
        <v>188</v>
      </c>
      <c r="P3172" s="0" t="s">
        <v>188</v>
      </c>
      <c r="Q3172" s="0" t="s">
        <v>189</v>
      </c>
      <c r="R3172" s="0" t="s">
        <v>5387</v>
      </c>
      <c r="S3172" s="0" t="s">
        <v>5388</v>
      </c>
      <c r="T3172" s="0" t="s">
        <v>3604</v>
      </c>
      <c r="U3172" s="0" t="s">
        <v>3605</v>
      </c>
      <c r="V3172" s="0" t="s">
        <v>3606</v>
      </c>
      <c r="W3172" s="0" t="s">
        <v>3607</v>
      </c>
      <c r="X3172" s="0" t="s">
        <v>3608</v>
      </c>
      <c r="Y3172" s="0" t="s">
        <v>3605</v>
      </c>
      <c r="Z3172" s="0" t="s">
        <v>2217</v>
      </c>
      <c r="AA3172" s="0" t="s">
        <v>5390</v>
      </c>
      <c r="AB3172" s="0" t="s">
        <v>8939</v>
      </c>
      <c r="AC3172" s="0" t="s">
        <v>19</v>
      </c>
      <c r="AD3172" s="0" t="s">
        <v>19</v>
      </c>
      <c r="AE3172" s="0" t="s">
        <v>61</v>
      </c>
      <c r="AF3172" s="0" t="s">
        <v>22</v>
      </c>
      <c r="AG3172" s="0" t="s">
        <v>22</v>
      </c>
      <c r="AH3172" s="0" t="s">
        <v>22</v>
      </c>
      <c r="AI3172" s="0" t="s">
        <v>22</v>
      </c>
      <c r="AJ3172" s="0" t="s">
        <v>5392</v>
      </c>
      <c r="AK3172" s="0" t="s">
        <v>5392</v>
      </c>
    </row>
    <row customHeight="1" ht="11.25">
      <c r="A3173" s="0" t="s">
        <v>22</v>
      </c>
      <c r="B3173" s="0" t="s">
        <v>48</v>
      </c>
      <c r="C3173" s="0" t="s">
        <v>50</v>
      </c>
      <c r="D3173" s="0" t="s">
        <v>22</v>
      </c>
      <c r="E3173" s="0" t="s">
        <v>8938</v>
      </c>
      <c r="F3173" s="0" t="s">
        <v>1257</v>
      </c>
      <c r="G3173" s="0" t="s">
        <v>188</v>
      </c>
      <c r="H3173" s="0" t="s">
        <v>188</v>
      </c>
      <c r="I3173" s="0" t="s">
        <v>189</v>
      </c>
      <c r="J3173" s="0" t="s">
        <v>5387</v>
      </c>
      <c r="K3173" s="0" t="s">
        <v>5388</v>
      </c>
      <c r="L3173" s="0" t="s">
        <v>5389</v>
      </c>
      <c r="M3173" s="0" t="s">
        <v>1261</v>
      </c>
      <c r="N3173" s="0" t="s">
        <v>98</v>
      </c>
      <c r="O3173" s="0" t="s">
        <v>188</v>
      </c>
      <c r="P3173" s="0" t="s">
        <v>188</v>
      </c>
      <c r="Q3173" s="0" t="s">
        <v>189</v>
      </c>
      <c r="R3173" s="0" t="s">
        <v>5387</v>
      </c>
      <c r="S3173" s="0" t="s">
        <v>5388</v>
      </c>
      <c r="T3173" s="0" t="s">
        <v>3604</v>
      </c>
      <c r="U3173" s="0" t="s">
        <v>3605</v>
      </c>
      <c r="V3173" s="0" t="s">
        <v>3606</v>
      </c>
      <c r="W3173" s="0" t="s">
        <v>3607</v>
      </c>
      <c r="X3173" s="0" t="s">
        <v>3608</v>
      </c>
      <c r="Y3173" s="0" t="s">
        <v>3605</v>
      </c>
      <c r="Z3173" s="0" t="s">
        <v>2217</v>
      </c>
      <c r="AA3173" s="0" t="s">
        <v>5390</v>
      </c>
      <c r="AB3173" s="0" t="s">
        <v>8939</v>
      </c>
      <c r="AC3173" s="0" t="s">
        <v>19</v>
      </c>
      <c r="AD3173" s="0" t="s">
        <v>19</v>
      </c>
      <c r="AE3173" s="0" t="s">
        <v>61</v>
      </c>
      <c r="AF3173" s="0" t="s">
        <v>22</v>
      </c>
      <c r="AG3173" s="0" t="s">
        <v>22</v>
      </c>
      <c r="AH3173" s="0" t="s">
        <v>22</v>
      </c>
      <c r="AI3173" s="0" t="s">
        <v>22</v>
      </c>
      <c r="AJ3173" s="0" t="s">
        <v>5392</v>
      </c>
      <c r="AK3173" s="0" t="s">
        <v>5392</v>
      </c>
    </row>
    <row customHeight="1" ht="11.25">
      <c r="A3174" s="0" t="s">
        <v>22</v>
      </c>
      <c r="B3174" s="0" t="s">
        <v>48</v>
      </c>
      <c r="C3174" s="0" t="s">
        <v>50</v>
      </c>
      <c r="D3174" s="0" t="s">
        <v>22</v>
      </c>
      <c r="E3174" s="0" t="s">
        <v>8940</v>
      </c>
      <c r="F3174" s="0" t="s">
        <v>1257</v>
      </c>
      <c r="G3174" s="0" t="s">
        <v>188</v>
      </c>
      <c r="H3174" s="0" t="s">
        <v>188</v>
      </c>
      <c r="I3174" s="0" t="s">
        <v>189</v>
      </c>
      <c r="J3174" s="0" t="s">
        <v>1258</v>
      </c>
      <c r="K3174" s="0" t="s">
        <v>1259</v>
      </c>
      <c r="L3174" s="0" t="s">
        <v>1260</v>
      </c>
      <c r="M3174" s="0" t="s">
        <v>1261</v>
      </c>
      <c r="N3174" s="0" t="s">
        <v>98</v>
      </c>
      <c r="O3174" s="0" t="s">
        <v>188</v>
      </c>
      <c r="P3174" s="0" t="s">
        <v>188</v>
      </c>
      <c r="Q3174" s="0" t="s">
        <v>189</v>
      </c>
      <c r="R3174" s="0" t="s">
        <v>1258</v>
      </c>
      <c r="S3174" s="0" t="s">
        <v>1259</v>
      </c>
      <c r="T3174" s="0" t="s">
        <v>3604</v>
      </c>
      <c r="U3174" s="0" t="s">
        <v>3605</v>
      </c>
      <c r="V3174" s="0" t="s">
        <v>3606</v>
      </c>
      <c r="W3174" s="0" t="s">
        <v>3607</v>
      </c>
      <c r="X3174" s="0" t="s">
        <v>3608</v>
      </c>
      <c r="Y3174" s="0" t="s">
        <v>3605</v>
      </c>
      <c r="Z3174" s="0" t="s">
        <v>3907</v>
      </c>
      <c r="AA3174" s="0" t="s">
        <v>3857</v>
      </c>
      <c r="AB3174" s="0" t="s">
        <v>8941</v>
      </c>
      <c r="AC3174" s="0" t="s">
        <v>19</v>
      </c>
      <c r="AD3174" s="0" t="s">
        <v>19</v>
      </c>
      <c r="AE3174" s="0" t="s">
        <v>61</v>
      </c>
      <c r="AF3174" s="0" t="s">
        <v>22</v>
      </c>
      <c r="AG3174" s="0" t="s">
        <v>22</v>
      </c>
      <c r="AH3174" s="0" t="s">
        <v>22</v>
      </c>
      <c r="AI3174" s="0" t="s">
        <v>22</v>
      </c>
      <c r="AJ3174" s="0" t="s">
        <v>5340</v>
      </c>
      <c r="AK3174" s="0" t="s">
        <v>5340</v>
      </c>
    </row>
    <row customHeight="1" ht="11.25">
      <c r="A3175" s="0" t="s">
        <v>22</v>
      </c>
      <c r="B3175" s="0" t="s">
        <v>48</v>
      </c>
      <c r="C3175" s="0" t="s">
        <v>50</v>
      </c>
      <c r="D3175" s="0" t="s">
        <v>22</v>
      </c>
      <c r="E3175" s="0" t="s">
        <v>8940</v>
      </c>
      <c r="F3175" s="0" t="s">
        <v>1257</v>
      </c>
      <c r="G3175" s="0" t="s">
        <v>188</v>
      </c>
      <c r="H3175" s="0" t="s">
        <v>188</v>
      </c>
      <c r="I3175" s="0" t="s">
        <v>189</v>
      </c>
      <c r="J3175" s="0" t="s">
        <v>1258</v>
      </c>
      <c r="K3175" s="0" t="s">
        <v>1259</v>
      </c>
      <c r="L3175" s="0" t="s">
        <v>1260</v>
      </c>
      <c r="M3175" s="0" t="s">
        <v>1261</v>
      </c>
      <c r="N3175" s="0" t="s">
        <v>98</v>
      </c>
      <c r="O3175" s="0" t="s">
        <v>188</v>
      </c>
      <c r="P3175" s="0" t="s">
        <v>188</v>
      </c>
      <c r="Q3175" s="0" t="s">
        <v>189</v>
      </c>
      <c r="R3175" s="0" t="s">
        <v>1258</v>
      </c>
      <c r="S3175" s="0" t="s">
        <v>1259</v>
      </c>
      <c r="T3175" s="0" t="s">
        <v>3604</v>
      </c>
      <c r="U3175" s="0" t="s">
        <v>3605</v>
      </c>
      <c r="V3175" s="0" t="s">
        <v>3606</v>
      </c>
      <c r="W3175" s="0" t="s">
        <v>3607</v>
      </c>
      <c r="X3175" s="0" t="s">
        <v>3608</v>
      </c>
      <c r="Y3175" s="0" t="s">
        <v>3605</v>
      </c>
      <c r="Z3175" s="0" t="s">
        <v>3907</v>
      </c>
      <c r="AA3175" s="0" t="s">
        <v>3857</v>
      </c>
      <c r="AB3175" s="0" t="s">
        <v>8941</v>
      </c>
      <c r="AC3175" s="0" t="s">
        <v>19</v>
      </c>
      <c r="AD3175" s="0" t="s">
        <v>19</v>
      </c>
      <c r="AE3175" s="0" t="s">
        <v>61</v>
      </c>
      <c r="AF3175" s="0" t="s">
        <v>22</v>
      </c>
      <c r="AG3175" s="0" t="s">
        <v>22</v>
      </c>
      <c r="AH3175" s="0" t="s">
        <v>22</v>
      </c>
      <c r="AI3175" s="0" t="s">
        <v>22</v>
      </c>
      <c r="AJ3175" s="0" t="s">
        <v>5340</v>
      </c>
      <c r="AK3175" s="0" t="s">
        <v>5340</v>
      </c>
    </row>
    <row customHeight="1" ht="11.25">
      <c r="A3176" s="0" t="s">
        <v>22</v>
      </c>
      <c r="B3176" s="0" t="s">
        <v>48</v>
      </c>
      <c r="C3176" s="0" t="s">
        <v>50</v>
      </c>
      <c r="D3176" s="0" t="s">
        <v>22</v>
      </c>
      <c r="E3176" s="0" t="s">
        <v>8942</v>
      </c>
      <c r="F3176" s="0" t="s">
        <v>1257</v>
      </c>
      <c r="G3176" s="0" t="s">
        <v>188</v>
      </c>
      <c r="H3176" s="0" t="s">
        <v>188</v>
      </c>
      <c r="I3176" s="0" t="s">
        <v>189</v>
      </c>
      <c r="J3176" s="0" t="s">
        <v>5329</v>
      </c>
      <c r="K3176" s="0" t="s">
        <v>5330</v>
      </c>
      <c r="L3176" s="0" t="s">
        <v>5331</v>
      </c>
      <c r="M3176" s="0" t="s">
        <v>1261</v>
      </c>
      <c r="N3176" s="0" t="s">
        <v>98</v>
      </c>
      <c r="O3176" s="0" t="s">
        <v>188</v>
      </c>
      <c r="P3176" s="0" t="s">
        <v>188</v>
      </c>
      <c r="Q3176" s="0" t="s">
        <v>189</v>
      </c>
      <c r="R3176" s="0" t="s">
        <v>5329</v>
      </c>
      <c r="S3176" s="0" t="s">
        <v>5330</v>
      </c>
      <c r="T3176" s="0" t="s">
        <v>3604</v>
      </c>
      <c r="U3176" s="0" t="s">
        <v>3605</v>
      </c>
      <c r="V3176" s="0" t="s">
        <v>3606</v>
      </c>
      <c r="W3176" s="0" t="s">
        <v>3607</v>
      </c>
      <c r="X3176" s="0" t="s">
        <v>3608</v>
      </c>
      <c r="Y3176" s="0" t="s">
        <v>3605</v>
      </c>
      <c r="Z3176" s="0" t="s">
        <v>3888</v>
      </c>
      <c r="AA3176" s="0" t="s">
        <v>3773</v>
      </c>
      <c r="AB3176" s="0" t="s">
        <v>8943</v>
      </c>
      <c r="AC3176" s="0" t="s">
        <v>19</v>
      </c>
      <c r="AD3176" s="0" t="s">
        <v>19</v>
      </c>
      <c r="AE3176" s="0" t="s">
        <v>61</v>
      </c>
      <c r="AF3176" s="0" t="s">
        <v>22</v>
      </c>
      <c r="AG3176" s="0" t="s">
        <v>22</v>
      </c>
      <c r="AH3176" s="0" t="s">
        <v>22</v>
      </c>
      <c r="AI3176" s="0" t="s">
        <v>22</v>
      </c>
      <c r="AJ3176" s="0" t="s">
        <v>5333</v>
      </c>
      <c r="AK3176" s="0" t="s">
        <v>5333</v>
      </c>
    </row>
    <row customHeight="1" ht="11.25">
      <c r="A3177" s="0" t="s">
        <v>22</v>
      </c>
      <c r="B3177" s="0" t="s">
        <v>48</v>
      </c>
      <c r="C3177" s="0" t="s">
        <v>50</v>
      </c>
      <c r="D3177" s="0" t="s">
        <v>22</v>
      </c>
      <c r="E3177" s="0" t="s">
        <v>8942</v>
      </c>
      <c r="F3177" s="0" t="s">
        <v>1257</v>
      </c>
      <c r="G3177" s="0" t="s">
        <v>188</v>
      </c>
      <c r="H3177" s="0" t="s">
        <v>188</v>
      </c>
      <c r="I3177" s="0" t="s">
        <v>189</v>
      </c>
      <c r="J3177" s="0" t="s">
        <v>5329</v>
      </c>
      <c r="K3177" s="0" t="s">
        <v>5330</v>
      </c>
      <c r="L3177" s="0" t="s">
        <v>5331</v>
      </c>
      <c r="M3177" s="0" t="s">
        <v>1261</v>
      </c>
      <c r="N3177" s="0" t="s">
        <v>98</v>
      </c>
      <c r="O3177" s="0" t="s">
        <v>188</v>
      </c>
      <c r="P3177" s="0" t="s">
        <v>188</v>
      </c>
      <c r="Q3177" s="0" t="s">
        <v>189</v>
      </c>
      <c r="R3177" s="0" t="s">
        <v>5329</v>
      </c>
      <c r="S3177" s="0" t="s">
        <v>5330</v>
      </c>
      <c r="T3177" s="0" t="s">
        <v>3604</v>
      </c>
      <c r="U3177" s="0" t="s">
        <v>3605</v>
      </c>
      <c r="V3177" s="0" t="s">
        <v>3606</v>
      </c>
      <c r="W3177" s="0" t="s">
        <v>3607</v>
      </c>
      <c r="X3177" s="0" t="s">
        <v>3608</v>
      </c>
      <c r="Y3177" s="0" t="s">
        <v>3605</v>
      </c>
      <c r="Z3177" s="0" t="s">
        <v>3888</v>
      </c>
      <c r="AA3177" s="0" t="s">
        <v>3773</v>
      </c>
      <c r="AB3177" s="0" t="s">
        <v>8943</v>
      </c>
      <c r="AC3177" s="0" t="s">
        <v>19</v>
      </c>
      <c r="AD3177" s="0" t="s">
        <v>19</v>
      </c>
      <c r="AE3177" s="0" t="s">
        <v>61</v>
      </c>
      <c r="AF3177" s="0" t="s">
        <v>22</v>
      </c>
      <c r="AG3177" s="0" t="s">
        <v>22</v>
      </c>
      <c r="AH3177" s="0" t="s">
        <v>22</v>
      </c>
      <c r="AI3177" s="0" t="s">
        <v>22</v>
      </c>
      <c r="AJ3177" s="0" t="s">
        <v>5333</v>
      </c>
      <c r="AK3177" s="0" t="s">
        <v>5333</v>
      </c>
    </row>
    <row customHeight="1" ht="11.25">
      <c r="A3178" s="0" t="s">
        <v>22</v>
      </c>
      <c r="B3178" s="0" t="s">
        <v>48</v>
      </c>
      <c r="C3178" s="0" t="s">
        <v>50</v>
      </c>
      <c r="D3178" s="0" t="s">
        <v>22</v>
      </c>
      <c r="E3178" s="0" t="s">
        <v>8944</v>
      </c>
      <c r="F3178" s="0" t="s">
        <v>1257</v>
      </c>
      <c r="G3178" s="0" t="s">
        <v>188</v>
      </c>
      <c r="H3178" s="0" t="s">
        <v>188</v>
      </c>
      <c r="I3178" s="0" t="s">
        <v>189</v>
      </c>
      <c r="J3178" s="0" t="s">
        <v>5324</v>
      </c>
      <c r="K3178" s="0" t="s">
        <v>5325</v>
      </c>
      <c r="L3178" s="0" t="s">
        <v>5326</v>
      </c>
      <c r="M3178" s="0" t="s">
        <v>1261</v>
      </c>
      <c r="N3178" s="0" t="s">
        <v>98</v>
      </c>
      <c r="O3178" s="0" t="s">
        <v>188</v>
      </c>
      <c r="P3178" s="0" t="s">
        <v>188</v>
      </c>
      <c r="Q3178" s="0" t="s">
        <v>189</v>
      </c>
      <c r="R3178" s="0" t="s">
        <v>5324</v>
      </c>
      <c r="S3178" s="0" t="s">
        <v>5325</v>
      </c>
      <c r="T3178" s="0" t="s">
        <v>3604</v>
      </c>
      <c r="U3178" s="0" t="s">
        <v>3605</v>
      </c>
      <c r="V3178" s="0" t="s">
        <v>3606</v>
      </c>
      <c r="W3178" s="0" t="s">
        <v>3607</v>
      </c>
      <c r="X3178" s="0" t="s">
        <v>3608</v>
      </c>
      <c r="Y3178" s="0" t="s">
        <v>3605</v>
      </c>
      <c r="Z3178" s="0" t="s">
        <v>5011</v>
      </c>
      <c r="AA3178" s="0" t="s">
        <v>5056</v>
      </c>
      <c r="AB3178" s="0" t="s">
        <v>8945</v>
      </c>
      <c r="AC3178" s="0" t="s">
        <v>19</v>
      </c>
      <c r="AD3178" s="0" t="s">
        <v>19</v>
      </c>
      <c r="AE3178" s="0" t="s">
        <v>61</v>
      </c>
      <c r="AF3178" s="0" t="s">
        <v>22</v>
      </c>
      <c r="AG3178" s="0" t="s">
        <v>22</v>
      </c>
      <c r="AH3178" s="0" t="s">
        <v>22</v>
      </c>
      <c r="AI3178" s="0" t="s">
        <v>22</v>
      </c>
      <c r="AJ3178" s="0" t="s">
        <v>5328</v>
      </c>
      <c r="AK3178" s="0" t="s">
        <v>5328</v>
      </c>
    </row>
    <row customHeight="1" ht="11.25">
      <c r="A3179" s="0" t="s">
        <v>22</v>
      </c>
      <c r="B3179" s="0" t="s">
        <v>48</v>
      </c>
      <c r="C3179" s="0" t="s">
        <v>50</v>
      </c>
      <c r="D3179" s="0" t="s">
        <v>22</v>
      </c>
      <c r="E3179" s="0" t="s">
        <v>8944</v>
      </c>
      <c r="F3179" s="0" t="s">
        <v>1257</v>
      </c>
      <c r="G3179" s="0" t="s">
        <v>188</v>
      </c>
      <c r="H3179" s="0" t="s">
        <v>188</v>
      </c>
      <c r="I3179" s="0" t="s">
        <v>189</v>
      </c>
      <c r="J3179" s="0" t="s">
        <v>5324</v>
      </c>
      <c r="K3179" s="0" t="s">
        <v>5325</v>
      </c>
      <c r="L3179" s="0" t="s">
        <v>5326</v>
      </c>
      <c r="M3179" s="0" t="s">
        <v>1261</v>
      </c>
      <c r="N3179" s="0" t="s">
        <v>98</v>
      </c>
      <c r="O3179" s="0" t="s">
        <v>188</v>
      </c>
      <c r="P3179" s="0" t="s">
        <v>188</v>
      </c>
      <c r="Q3179" s="0" t="s">
        <v>189</v>
      </c>
      <c r="R3179" s="0" t="s">
        <v>5324</v>
      </c>
      <c r="S3179" s="0" t="s">
        <v>5325</v>
      </c>
      <c r="T3179" s="0" t="s">
        <v>3604</v>
      </c>
      <c r="U3179" s="0" t="s">
        <v>3605</v>
      </c>
      <c r="V3179" s="0" t="s">
        <v>3606</v>
      </c>
      <c r="W3179" s="0" t="s">
        <v>3607</v>
      </c>
      <c r="X3179" s="0" t="s">
        <v>3608</v>
      </c>
      <c r="Y3179" s="0" t="s">
        <v>3605</v>
      </c>
      <c r="Z3179" s="0" t="s">
        <v>5011</v>
      </c>
      <c r="AA3179" s="0" t="s">
        <v>5056</v>
      </c>
      <c r="AB3179" s="0" t="s">
        <v>8945</v>
      </c>
      <c r="AC3179" s="0" t="s">
        <v>19</v>
      </c>
      <c r="AD3179" s="0" t="s">
        <v>19</v>
      </c>
      <c r="AE3179" s="0" t="s">
        <v>61</v>
      </c>
      <c r="AF3179" s="0" t="s">
        <v>22</v>
      </c>
      <c r="AG3179" s="0" t="s">
        <v>22</v>
      </c>
      <c r="AH3179" s="0" t="s">
        <v>22</v>
      </c>
      <c r="AI3179" s="0" t="s">
        <v>22</v>
      </c>
      <c r="AJ3179" s="0" t="s">
        <v>5328</v>
      </c>
      <c r="AK3179" s="0" t="s">
        <v>5328</v>
      </c>
    </row>
    <row customHeight="1" ht="11.25">
      <c r="A3180" s="0" t="s">
        <v>22</v>
      </c>
      <c r="B3180" s="0" t="s">
        <v>48</v>
      </c>
      <c r="C3180" s="0" t="s">
        <v>50</v>
      </c>
      <c r="D3180" s="0" t="s">
        <v>22</v>
      </c>
      <c r="E3180" s="0" t="s">
        <v>8944</v>
      </c>
      <c r="F3180" s="0" t="s">
        <v>1257</v>
      </c>
      <c r="G3180" s="0" t="s">
        <v>188</v>
      </c>
      <c r="H3180" s="0" t="s">
        <v>188</v>
      </c>
      <c r="I3180" s="0" t="s">
        <v>189</v>
      </c>
      <c r="J3180" s="0" t="s">
        <v>5329</v>
      </c>
      <c r="K3180" s="0" t="s">
        <v>5330</v>
      </c>
      <c r="L3180" s="0" t="s">
        <v>5331</v>
      </c>
      <c r="M3180" s="0" t="s">
        <v>1261</v>
      </c>
      <c r="N3180" s="0" t="s">
        <v>98</v>
      </c>
      <c r="O3180" s="0" t="s">
        <v>188</v>
      </c>
      <c r="P3180" s="0" t="s">
        <v>188</v>
      </c>
      <c r="Q3180" s="0" t="s">
        <v>189</v>
      </c>
      <c r="R3180" s="0" t="s">
        <v>5329</v>
      </c>
      <c r="S3180" s="0" t="s">
        <v>5330</v>
      </c>
      <c r="T3180" s="0" t="s">
        <v>3604</v>
      </c>
      <c r="U3180" s="0" t="s">
        <v>3605</v>
      </c>
      <c r="V3180" s="0" t="s">
        <v>3606</v>
      </c>
      <c r="W3180" s="0" t="s">
        <v>3607</v>
      </c>
      <c r="X3180" s="0" t="s">
        <v>3608</v>
      </c>
      <c r="Y3180" s="0" t="s">
        <v>3605</v>
      </c>
      <c r="Z3180" s="0" t="s">
        <v>3789</v>
      </c>
      <c r="AA3180" s="0" t="s">
        <v>5056</v>
      </c>
      <c r="AB3180" s="0" t="s">
        <v>8946</v>
      </c>
      <c r="AC3180" s="0" t="s">
        <v>19</v>
      </c>
      <c r="AD3180" s="0" t="s">
        <v>19</v>
      </c>
      <c r="AE3180" s="0" t="s">
        <v>61</v>
      </c>
      <c r="AF3180" s="0" t="s">
        <v>22</v>
      </c>
      <c r="AG3180" s="0" t="s">
        <v>22</v>
      </c>
      <c r="AH3180" s="0" t="s">
        <v>22</v>
      </c>
      <c r="AI3180" s="0" t="s">
        <v>22</v>
      </c>
      <c r="AJ3180" s="0" t="s">
        <v>5333</v>
      </c>
      <c r="AK3180" s="0" t="s">
        <v>5333</v>
      </c>
    </row>
    <row customHeight="1" ht="11.25">
      <c r="A3181" s="0" t="s">
        <v>22</v>
      </c>
      <c r="B3181" s="0" t="s">
        <v>48</v>
      </c>
      <c r="C3181" s="0" t="s">
        <v>50</v>
      </c>
      <c r="D3181" s="0" t="s">
        <v>22</v>
      </c>
      <c r="E3181" s="0" t="s">
        <v>8944</v>
      </c>
      <c r="F3181" s="0" t="s">
        <v>1257</v>
      </c>
      <c r="G3181" s="0" t="s">
        <v>188</v>
      </c>
      <c r="H3181" s="0" t="s">
        <v>188</v>
      </c>
      <c r="I3181" s="0" t="s">
        <v>189</v>
      </c>
      <c r="J3181" s="0" t="s">
        <v>5329</v>
      </c>
      <c r="K3181" s="0" t="s">
        <v>5330</v>
      </c>
      <c r="L3181" s="0" t="s">
        <v>5331</v>
      </c>
      <c r="M3181" s="0" t="s">
        <v>1261</v>
      </c>
      <c r="N3181" s="0" t="s">
        <v>98</v>
      </c>
      <c r="O3181" s="0" t="s">
        <v>188</v>
      </c>
      <c r="P3181" s="0" t="s">
        <v>188</v>
      </c>
      <c r="Q3181" s="0" t="s">
        <v>189</v>
      </c>
      <c r="R3181" s="0" t="s">
        <v>5329</v>
      </c>
      <c r="S3181" s="0" t="s">
        <v>5330</v>
      </c>
      <c r="T3181" s="0" t="s">
        <v>3604</v>
      </c>
      <c r="U3181" s="0" t="s">
        <v>3605</v>
      </c>
      <c r="V3181" s="0" t="s">
        <v>3606</v>
      </c>
      <c r="W3181" s="0" t="s">
        <v>3607</v>
      </c>
      <c r="X3181" s="0" t="s">
        <v>3608</v>
      </c>
      <c r="Y3181" s="0" t="s">
        <v>3605</v>
      </c>
      <c r="Z3181" s="0" t="s">
        <v>3789</v>
      </c>
      <c r="AA3181" s="0" t="s">
        <v>5056</v>
      </c>
      <c r="AB3181" s="0" t="s">
        <v>8946</v>
      </c>
      <c r="AC3181" s="0" t="s">
        <v>19</v>
      </c>
      <c r="AD3181" s="0" t="s">
        <v>19</v>
      </c>
      <c r="AE3181" s="0" t="s">
        <v>61</v>
      </c>
      <c r="AF3181" s="0" t="s">
        <v>22</v>
      </c>
      <c r="AG3181" s="0" t="s">
        <v>22</v>
      </c>
      <c r="AH3181" s="0" t="s">
        <v>22</v>
      </c>
      <c r="AI3181" s="0" t="s">
        <v>22</v>
      </c>
      <c r="AJ3181" s="0" t="s">
        <v>5333</v>
      </c>
      <c r="AK3181" s="0" t="s">
        <v>5333</v>
      </c>
    </row>
    <row customHeight="1" ht="11.25">
      <c r="A3182" s="0" t="s">
        <v>22</v>
      </c>
      <c r="B3182" s="0" t="s">
        <v>48</v>
      </c>
      <c r="C3182" s="0" t="s">
        <v>50</v>
      </c>
      <c r="D3182" s="0" t="s">
        <v>22</v>
      </c>
      <c r="E3182" s="0" t="s">
        <v>8947</v>
      </c>
      <c r="F3182" s="0" t="s">
        <v>1257</v>
      </c>
      <c r="G3182" s="0" t="s">
        <v>188</v>
      </c>
      <c r="H3182" s="0" t="s">
        <v>188</v>
      </c>
      <c r="I3182" s="0" t="s">
        <v>189</v>
      </c>
      <c r="J3182" s="0" t="s">
        <v>5324</v>
      </c>
      <c r="K3182" s="0" t="s">
        <v>5325</v>
      </c>
      <c r="L3182" s="0" t="s">
        <v>5326</v>
      </c>
      <c r="M3182" s="0" t="s">
        <v>1261</v>
      </c>
      <c r="N3182" s="0" t="s">
        <v>98</v>
      </c>
      <c r="O3182" s="0" t="s">
        <v>188</v>
      </c>
      <c r="P3182" s="0" t="s">
        <v>188</v>
      </c>
      <c r="Q3182" s="0" t="s">
        <v>189</v>
      </c>
      <c r="R3182" s="0" t="s">
        <v>5324</v>
      </c>
      <c r="S3182" s="0" t="s">
        <v>5325</v>
      </c>
      <c r="T3182" s="0" t="s">
        <v>3604</v>
      </c>
      <c r="U3182" s="0" t="s">
        <v>3605</v>
      </c>
      <c r="V3182" s="0" t="s">
        <v>3606</v>
      </c>
      <c r="W3182" s="0" t="s">
        <v>3607</v>
      </c>
      <c r="X3182" s="0" t="s">
        <v>3608</v>
      </c>
      <c r="Y3182" s="0" t="s">
        <v>3605</v>
      </c>
      <c r="Z3182" s="0" t="s">
        <v>3827</v>
      </c>
      <c r="AA3182" s="0" t="s">
        <v>5056</v>
      </c>
      <c r="AB3182" s="0" t="s">
        <v>8948</v>
      </c>
      <c r="AC3182" s="0" t="s">
        <v>19</v>
      </c>
      <c r="AD3182" s="0" t="s">
        <v>19</v>
      </c>
      <c r="AE3182" s="0" t="s">
        <v>61</v>
      </c>
      <c r="AF3182" s="0" t="s">
        <v>22</v>
      </c>
      <c r="AG3182" s="0" t="s">
        <v>22</v>
      </c>
      <c r="AH3182" s="0" t="s">
        <v>22</v>
      </c>
      <c r="AI3182" s="0" t="s">
        <v>22</v>
      </c>
      <c r="AJ3182" s="0" t="s">
        <v>5328</v>
      </c>
      <c r="AK3182" s="0" t="s">
        <v>5328</v>
      </c>
    </row>
    <row customHeight="1" ht="11.25">
      <c r="A3183" s="0" t="s">
        <v>22</v>
      </c>
      <c r="B3183" s="0" t="s">
        <v>48</v>
      </c>
      <c r="C3183" s="0" t="s">
        <v>50</v>
      </c>
      <c r="D3183" s="0" t="s">
        <v>22</v>
      </c>
      <c r="E3183" s="0" t="s">
        <v>8947</v>
      </c>
      <c r="F3183" s="0" t="s">
        <v>1257</v>
      </c>
      <c r="G3183" s="0" t="s">
        <v>188</v>
      </c>
      <c r="H3183" s="0" t="s">
        <v>188</v>
      </c>
      <c r="I3183" s="0" t="s">
        <v>189</v>
      </c>
      <c r="J3183" s="0" t="s">
        <v>5324</v>
      </c>
      <c r="K3183" s="0" t="s">
        <v>5325</v>
      </c>
      <c r="L3183" s="0" t="s">
        <v>5326</v>
      </c>
      <c r="M3183" s="0" t="s">
        <v>1261</v>
      </c>
      <c r="N3183" s="0" t="s">
        <v>98</v>
      </c>
      <c r="O3183" s="0" t="s">
        <v>188</v>
      </c>
      <c r="P3183" s="0" t="s">
        <v>188</v>
      </c>
      <c r="Q3183" s="0" t="s">
        <v>189</v>
      </c>
      <c r="R3183" s="0" t="s">
        <v>5324</v>
      </c>
      <c r="S3183" s="0" t="s">
        <v>5325</v>
      </c>
      <c r="T3183" s="0" t="s">
        <v>3604</v>
      </c>
      <c r="U3183" s="0" t="s">
        <v>3605</v>
      </c>
      <c r="V3183" s="0" t="s">
        <v>3606</v>
      </c>
      <c r="W3183" s="0" t="s">
        <v>3607</v>
      </c>
      <c r="X3183" s="0" t="s">
        <v>3608</v>
      </c>
      <c r="Y3183" s="0" t="s">
        <v>3605</v>
      </c>
      <c r="Z3183" s="0" t="s">
        <v>3827</v>
      </c>
      <c r="AA3183" s="0" t="s">
        <v>5056</v>
      </c>
      <c r="AB3183" s="0" t="s">
        <v>8948</v>
      </c>
      <c r="AC3183" s="0" t="s">
        <v>19</v>
      </c>
      <c r="AD3183" s="0" t="s">
        <v>19</v>
      </c>
      <c r="AE3183" s="0" t="s">
        <v>61</v>
      </c>
      <c r="AF3183" s="0" t="s">
        <v>22</v>
      </c>
      <c r="AG3183" s="0" t="s">
        <v>22</v>
      </c>
      <c r="AH3183" s="0" t="s">
        <v>22</v>
      </c>
      <c r="AI3183" s="0" t="s">
        <v>22</v>
      </c>
      <c r="AJ3183" s="0" t="s">
        <v>5328</v>
      </c>
      <c r="AK3183" s="0" t="s">
        <v>5328</v>
      </c>
    </row>
    <row customHeight="1" ht="11.25">
      <c r="A3184" s="0" t="s">
        <v>22</v>
      </c>
      <c r="B3184" s="0" t="s">
        <v>48</v>
      </c>
      <c r="C3184" s="0" t="s">
        <v>50</v>
      </c>
      <c r="D3184" s="0" t="s">
        <v>22</v>
      </c>
      <c r="E3184" s="0" t="s">
        <v>8949</v>
      </c>
      <c r="F3184" s="0" t="s">
        <v>1257</v>
      </c>
      <c r="G3184" s="0" t="s">
        <v>188</v>
      </c>
      <c r="H3184" s="0" t="s">
        <v>188</v>
      </c>
      <c r="I3184" s="0" t="s">
        <v>189</v>
      </c>
      <c r="J3184" s="0" t="s">
        <v>5324</v>
      </c>
      <c r="K3184" s="0" t="s">
        <v>5325</v>
      </c>
      <c r="L3184" s="0" t="s">
        <v>5326</v>
      </c>
      <c r="M3184" s="0" t="s">
        <v>1261</v>
      </c>
      <c r="N3184" s="0" t="s">
        <v>98</v>
      </c>
      <c r="O3184" s="0" t="s">
        <v>188</v>
      </c>
      <c r="P3184" s="0" t="s">
        <v>188</v>
      </c>
      <c r="Q3184" s="0" t="s">
        <v>189</v>
      </c>
      <c r="R3184" s="0" t="s">
        <v>5324</v>
      </c>
      <c r="S3184" s="0" t="s">
        <v>5325</v>
      </c>
      <c r="T3184" s="0" t="s">
        <v>3604</v>
      </c>
      <c r="U3184" s="0" t="s">
        <v>3605</v>
      </c>
      <c r="V3184" s="0" t="s">
        <v>3606</v>
      </c>
      <c r="W3184" s="0" t="s">
        <v>3607</v>
      </c>
      <c r="X3184" s="0" t="s">
        <v>3608</v>
      </c>
      <c r="Y3184" s="0" t="s">
        <v>3605</v>
      </c>
      <c r="Z3184" s="0" t="s">
        <v>5383</v>
      </c>
      <c r="AA3184" s="0" t="s">
        <v>5056</v>
      </c>
      <c r="AB3184" s="0" t="s">
        <v>8950</v>
      </c>
      <c r="AC3184" s="0" t="s">
        <v>19</v>
      </c>
      <c r="AD3184" s="0" t="s">
        <v>19</v>
      </c>
      <c r="AE3184" s="0" t="s">
        <v>61</v>
      </c>
      <c r="AF3184" s="0" t="s">
        <v>22</v>
      </c>
      <c r="AG3184" s="0" t="s">
        <v>22</v>
      </c>
      <c r="AH3184" s="0" t="s">
        <v>22</v>
      </c>
      <c r="AI3184" s="0" t="s">
        <v>22</v>
      </c>
      <c r="AJ3184" s="0" t="s">
        <v>5328</v>
      </c>
      <c r="AK3184" s="0" t="s">
        <v>5328</v>
      </c>
    </row>
    <row customHeight="1" ht="11.25">
      <c r="A3185" s="0" t="s">
        <v>22</v>
      </c>
      <c r="B3185" s="0" t="s">
        <v>48</v>
      </c>
      <c r="C3185" s="0" t="s">
        <v>50</v>
      </c>
      <c r="D3185" s="0" t="s">
        <v>22</v>
      </c>
      <c r="E3185" s="0" t="s">
        <v>8949</v>
      </c>
      <c r="F3185" s="0" t="s">
        <v>1257</v>
      </c>
      <c r="G3185" s="0" t="s">
        <v>188</v>
      </c>
      <c r="H3185" s="0" t="s">
        <v>188</v>
      </c>
      <c r="I3185" s="0" t="s">
        <v>189</v>
      </c>
      <c r="J3185" s="0" t="s">
        <v>5324</v>
      </c>
      <c r="K3185" s="0" t="s">
        <v>5325</v>
      </c>
      <c r="L3185" s="0" t="s">
        <v>5326</v>
      </c>
      <c r="M3185" s="0" t="s">
        <v>1261</v>
      </c>
      <c r="N3185" s="0" t="s">
        <v>98</v>
      </c>
      <c r="O3185" s="0" t="s">
        <v>188</v>
      </c>
      <c r="P3185" s="0" t="s">
        <v>188</v>
      </c>
      <c r="Q3185" s="0" t="s">
        <v>189</v>
      </c>
      <c r="R3185" s="0" t="s">
        <v>5324</v>
      </c>
      <c r="S3185" s="0" t="s">
        <v>5325</v>
      </c>
      <c r="T3185" s="0" t="s">
        <v>3604</v>
      </c>
      <c r="U3185" s="0" t="s">
        <v>3605</v>
      </c>
      <c r="V3185" s="0" t="s">
        <v>3606</v>
      </c>
      <c r="W3185" s="0" t="s">
        <v>3607</v>
      </c>
      <c r="X3185" s="0" t="s">
        <v>3608</v>
      </c>
      <c r="Y3185" s="0" t="s">
        <v>3605</v>
      </c>
      <c r="Z3185" s="0" t="s">
        <v>5383</v>
      </c>
      <c r="AA3185" s="0" t="s">
        <v>5056</v>
      </c>
      <c r="AB3185" s="0" t="s">
        <v>8950</v>
      </c>
      <c r="AC3185" s="0" t="s">
        <v>19</v>
      </c>
      <c r="AD3185" s="0" t="s">
        <v>19</v>
      </c>
      <c r="AE3185" s="0" t="s">
        <v>61</v>
      </c>
      <c r="AF3185" s="0" t="s">
        <v>22</v>
      </c>
      <c r="AG3185" s="0" t="s">
        <v>22</v>
      </c>
      <c r="AH3185" s="0" t="s">
        <v>22</v>
      </c>
      <c r="AI3185" s="0" t="s">
        <v>22</v>
      </c>
      <c r="AJ3185" s="0" t="s">
        <v>5328</v>
      </c>
      <c r="AK3185" s="0" t="s">
        <v>5328</v>
      </c>
    </row>
    <row customHeight="1" ht="11.25">
      <c r="A3186" s="0" t="s">
        <v>22</v>
      </c>
      <c r="B3186" s="0" t="s">
        <v>48</v>
      </c>
      <c r="C3186" s="0" t="s">
        <v>50</v>
      </c>
      <c r="D3186" s="0" t="s">
        <v>22</v>
      </c>
      <c r="E3186" s="0" t="s">
        <v>8951</v>
      </c>
      <c r="F3186" s="0" t="s">
        <v>1257</v>
      </c>
      <c r="G3186" s="0" t="s">
        <v>188</v>
      </c>
      <c r="H3186" s="0" t="s">
        <v>188</v>
      </c>
      <c r="I3186" s="0" t="s">
        <v>189</v>
      </c>
      <c r="J3186" s="0" t="s">
        <v>5324</v>
      </c>
      <c r="K3186" s="0" t="s">
        <v>5325</v>
      </c>
      <c r="L3186" s="0" t="s">
        <v>5326</v>
      </c>
      <c r="M3186" s="0" t="s">
        <v>1261</v>
      </c>
      <c r="N3186" s="0" t="s">
        <v>98</v>
      </c>
      <c r="O3186" s="0" t="s">
        <v>188</v>
      </c>
      <c r="P3186" s="0" t="s">
        <v>188</v>
      </c>
      <c r="Q3186" s="0" t="s">
        <v>189</v>
      </c>
      <c r="R3186" s="0" t="s">
        <v>5324</v>
      </c>
      <c r="S3186" s="0" t="s">
        <v>5325</v>
      </c>
      <c r="T3186" s="0" t="s">
        <v>3604</v>
      </c>
      <c r="U3186" s="0" t="s">
        <v>3605</v>
      </c>
      <c r="V3186" s="0" t="s">
        <v>3606</v>
      </c>
      <c r="W3186" s="0" t="s">
        <v>3607</v>
      </c>
      <c r="X3186" s="0" t="s">
        <v>3608</v>
      </c>
      <c r="Y3186" s="0" t="s">
        <v>3605</v>
      </c>
      <c r="Z3186" s="0" t="s">
        <v>794</v>
      </c>
      <c r="AA3186" s="0" t="s">
        <v>5056</v>
      </c>
      <c r="AB3186" s="0" t="s">
        <v>8952</v>
      </c>
      <c r="AC3186" s="0" t="s">
        <v>19</v>
      </c>
      <c r="AD3186" s="0" t="s">
        <v>19</v>
      </c>
      <c r="AE3186" s="0" t="s">
        <v>61</v>
      </c>
      <c r="AF3186" s="0" t="s">
        <v>22</v>
      </c>
      <c r="AG3186" s="0" t="s">
        <v>22</v>
      </c>
      <c r="AH3186" s="0" t="s">
        <v>22</v>
      </c>
      <c r="AI3186" s="0" t="s">
        <v>22</v>
      </c>
      <c r="AJ3186" s="0" t="s">
        <v>5328</v>
      </c>
      <c r="AK3186" s="0" t="s">
        <v>5328</v>
      </c>
    </row>
    <row customHeight="1" ht="11.25">
      <c r="A3187" s="0" t="s">
        <v>22</v>
      </c>
      <c r="B3187" s="0" t="s">
        <v>48</v>
      </c>
      <c r="C3187" s="0" t="s">
        <v>50</v>
      </c>
      <c r="D3187" s="0" t="s">
        <v>22</v>
      </c>
      <c r="E3187" s="0" t="s">
        <v>8951</v>
      </c>
      <c r="F3187" s="0" t="s">
        <v>1257</v>
      </c>
      <c r="G3187" s="0" t="s">
        <v>188</v>
      </c>
      <c r="H3187" s="0" t="s">
        <v>188</v>
      </c>
      <c r="I3187" s="0" t="s">
        <v>189</v>
      </c>
      <c r="J3187" s="0" t="s">
        <v>5324</v>
      </c>
      <c r="K3187" s="0" t="s">
        <v>5325</v>
      </c>
      <c r="L3187" s="0" t="s">
        <v>5326</v>
      </c>
      <c r="M3187" s="0" t="s">
        <v>1261</v>
      </c>
      <c r="N3187" s="0" t="s">
        <v>98</v>
      </c>
      <c r="O3187" s="0" t="s">
        <v>188</v>
      </c>
      <c r="P3187" s="0" t="s">
        <v>188</v>
      </c>
      <c r="Q3187" s="0" t="s">
        <v>189</v>
      </c>
      <c r="R3187" s="0" t="s">
        <v>5324</v>
      </c>
      <c r="S3187" s="0" t="s">
        <v>5325</v>
      </c>
      <c r="T3187" s="0" t="s">
        <v>3604</v>
      </c>
      <c r="U3187" s="0" t="s">
        <v>3605</v>
      </c>
      <c r="V3187" s="0" t="s">
        <v>3606</v>
      </c>
      <c r="W3187" s="0" t="s">
        <v>3607</v>
      </c>
      <c r="X3187" s="0" t="s">
        <v>3608</v>
      </c>
      <c r="Y3187" s="0" t="s">
        <v>3605</v>
      </c>
      <c r="Z3187" s="0" t="s">
        <v>794</v>
      </c>
      <c r="AA3187" s="0" t="s">
        <v>5056</v>
      </c>
      <c r="AB3187" s="0" t="s">
        <v>8952</v>
      </c>
      <c r="AC3187" s="0" t="s">
        <v>19</v>
      </c>
      <c r="AD3187" s="0" t="s">
        <v>19</v>
      </c>
      <c r="AE3187" s="0" t="s">
        <v>61</v>
      </c>
      <c r="AF3187" s="0" t="s">
        <v>22</v>
      </c>
      <c r="AG3187" s="0" t="s">
        <v>22</v>
      </c>
      <c r="AH3187" s="0" t="s">
        <v>22</v>
      </c>
      <c r="AI3187" s="0" t="s">
        <v>22</v>
      </c>
      <c r="AJ3187" s="0" t="s">
        <v>5328</v>
      </c>
      <c r="AK3187" s="0" t="s">
        <v>5328</v>
      </c>
    </row>
    <row customHeight="1" ht="11.25">
      <c r="A3188" s="0" t="s">
        <v>22</v>
      </c>
      <c r="B3188" s="0" t="s">
        <v>48</v>
      </c>
      <c r="C3188" s="0" t="s">
        <v>50</v>
      </c>
      <c r="D3188" s="0" t="s">
        <v>22</v>
      </c>
      <c r="E3188" s="0" t="s">
        <v>8953</v>
      </c>
      <c r="F3188" s="0" t="s">
        <v>1257</v>
      </c>
      <c r="G3188" s="0" t="s">
        <v>188</v>
      </c>
      <c r="H3188" s="0" t="s">
        <v>188</v>
      </c>
      <c r="I3188" s="0" t="s">
        <v>189</v>
      </c>
      <c r="J3188" s="0" t="s">
        <v>5329</v>
      </c>
      <c r="K3188" s="0" t="s">
        <v>5330</v>
      </c>
      <c r="L3188" s="0" t="s">
        <v>5331</v>
      </c>
      <c r="M3188" s="0" t="s">
        <v>1261</v>
      </c>
      <c r="N3188" s="0" t="s">
        <v>98</v>
      </c>
      <c r="O3188" s="0" t="s">
        <v>188</v>
      </c>
      <c r="P3188" s="0" t="s">
        <v>188</v>
      </c>
      <c r="Q3188" s="0" t="s">
        <v>189</v>
      </c>
      <c r="R3188" s="0" t="s">
        <v>5329</v>
      </c>
      <c r="S3188" s="0" t="s">
        <v>5330</v>
      </c>
      <c r="T3188" s="0" t="s">
        <v>3604</v>
      </c>
      <c r="U3188" s="0" t="s">
        <v>3605</v>
      </c>
      <c r="V3188" s="0" t="s">
        <v>3606</v>
      </c>
      <c r="W3188" s="0" t="s">
        <v>3607</v>
      </c>
      <c r="X3188" s="0" t="s">
        <v>3608</v>
      </c>
      <c r="Y3188" s="0" t="s">
        <v>3605</v>
      </c>
      <c r="Z3188" s="0" t="s">
        <v>4381</v>
      </c>
      <c r="AA3188" s="0" t="s">
        <v>3773</v>
      </c>
      <c r="AB3188" s="0" t="s">
        <v>8954</v>
      </c>
      <c r="AC3188" s="0" t="s">
        <v>19</v>
      </c>
      <c r="AD3188" s="0" t="s">
        <v>19</v>
      </c>
      <c r="AE3188" s="0" t="s">
        <v>61</v>
      </c>
      <c r="AF3188" s="0" t="s">
        <v>22</v>
      </c>
      <c r="AG3188" s="0" t="s">
        <v>22</v>
      </c>
      <c r="AH3188" s="0" t="s">
        <v>22</v>
      </c>
      <c r="AI3188" s="0" t="s">
        <v>22</v>
      </c>
      <c r="AJ3188" s="0" t="s">
        <v>5333</v>
      </c>
      <c r="AK3188" s="0" t="s">
        <v>5333</v>
      </c>
    </row>
    <row customHeight="1" ht="11.25">
      <c r="A3189" s="0" t="s">
        <v>22</v>
      </c>
      <c r="B3189" s="0" t="s">
        <v>48</v>
      </c>
      <c r="C3189" s="0" t="s">
        <v>50</v>
      </c>
      <c r="D3189" s="0" t="s">
        <v>22</v>
      </c>
      <c r="E3189" s="0" t="s">
        <v>8953</v>
      </c>
      <c r="F3189" s="0" t="s">
        <v>1257</v>
      </c>
      <c r="G3189" s="0" t="s">
        <v>188</v>
      </c>
      <c r="H3189" s="0" t="s">
        <v>188</v>
      </c>
      <c r="I3189" s="0" t="s">
        <v>189</v>
      </c>
      <c r="J3189" s="0" t="s">
        <v>5329</v>
      </c>
      <c r="K3189" s="0" t="s">
        <v>5330</v>
      </c>
      <c r="L3189" s="0" t="s">
        <v>5331</v>
      </c>
      <c r="M3189" s="0" t="s">
        <v>1261</v>
      </c>
      <c r="N3189" s="0" t="s">
        <v>98</v>
      </c>
      <c r="O3189" s="0" t="s">
        <v>188</v>
      </c>
      <c r="P3189" s="0" t="s">
        <v>188</v>
      </c>
      <c r="Q3189" s="0" t="s">
        <v>189</v>
      </c>
      <c r="R3189" s="0" t="s">
        <v>5329</v>
      </c>
      <c r="S3189" s="0" t="s">
        <v>5330</v>
      </c>
      <c r="T3189" s="0" t="s">
        <v>3604</v>
      </c>
      <c r="U3189" s="0" t="s">
        <v>3605</v>
      </c>
      <c r="V3189" s="0" t="s">
        <v>3606</v>
      </c>
      <c r="W3189" s="0" t="s">
        <v>3607</v>
      </c>
      <c r="X3189" s="0" t="s">
        <v>3608</v>
      </c>
      <c r="Y3189" s="0" t="s">
        <v>3605</v>
      </c>
      <c r="Z3189" s="0" t="s">
        <v>4381</v>
      </c>
      <c r="AA3189" s="0" t="s">
        <v>3773</v>
      </c>
      <c r="AB3189" s="0" t="s">
        <v>8954</v>
      </c>
      <c r="AC3189" s="0" t="s">
        <v>19</v>
      </c>
      <c r="AD3189" s="0" t="s">
        <v>19</v>
      </c>
      <c r="AE3189" s="0" t="s">
        <v>61</v>
      </c>
      <c r="AF3189" s="0" t="s">
        <v>22</v>
      </c>
      <c r="AG3189" s="0" t="s">
        <v>22</v>
      </c>
      <c r="AH3189" s="0" t="s">
        <v>22</v>
      </c>
      <c r="AI3189" s="0" t="s">
        <v>22</v>
      </c>
      <c r="AJ3189" s="0" t="s">
        <v>5333</v>
      </c>
      <c r="AK3189" s="0" t="s">
        <v>5333</v>
      </c>
    </row>
    <row customHeight="1" ht="11.25">
      <c r="A3190" s="0" t="s">
        <v>22</v>
      </c>
      <c r="B3190" s="0" t="s">
        <v>48</v>
      </c>
      <c r="C3190" s="0" t="s">
        <v>50</v>
      </c>
      <c r="D3190" s="0" t="s">
        <v>22</v>
      </c>
      <c r="E3190" s="0" t="s">
        <v>8955</v>
      </c>
      <c r="F3190" s="0" t="s">
        <v>1257</v>
      </c>
      <c r="G3190" s="0" t="s">
        <v>188</v>
      </c>
      <c r="H3190" s="0" t="s">
        <v>188</v>
      </c>
      <c r="I3190" s="0" t="s">
        <v>189</v>
      </c>
      <c r="J3190" s="0" t="s">
        <v>5387</v>
      </c>
      <c r="K3190" s="0" t="s">
        <v>5388</v>
      </c>
      <c r="L3190" s="0" t="s">
        <v>5389</v>
      </c>
      <c r="M3190" s="0" t="s">
        <v>1261</v>
      </c>
      <c r="N3190" s="0" t="s">
        <v>98</v>
      </c>
      <c r="O3190" s="0" t="s">
        <v>188</v>
      </c>
      <c r="P3190" s="0" t="s">
        <v>188</v>
      </c>
      <c r="Q3190" s="0" t="s">
        <v>189</v>
      </c>
      <c r="R3190" s="0" t="s">
        <v>5387</v>
      </c>
      <c r="S3190" s="0" t="s">
        <v>5388</v>
      </c>
      <c r="T3190" s="0" t="s">
        <v>3604</v>
      </c>
      <c r="U3190" s="0" t="s">
        <v>3605</v>
      </c>
      <c r="V3190" s="0" t="s">
        <v>3606</v>
      </c>
      <c r="W3190" s="0" t="s">
        <v>3607</v>
      </c>
      <c r="X3190" s="0" t="s">
        <v>3608</v>
      </c>
      <c r="Y3190" s="0" t="s">
        <v>3605</v>
      </c>
      <c r="Z3190" s="0" t="s">
        <v>2221</v>
      </c>
      <c r="AA3190" s="0" t="s">
        <v>5390</v>
      </c>
      <c r="AB3190" s="0" t="s">
        <v>8956</v>
      </c>
      <c r="AC3190" s="0" t="s">
        <v>19</v>
      </c>
      <c r="AD3190" s="0" t="s">
        <v>19</v>
      </c>
      <c r="AE3190" s="0" t="s">
        <v>61</v>
      </c>
      <c r="AF3190" s="0" t="s">
        <v>22</v>
      </c>
      <c r="AG3190" s="0" t="s">
        <v>22</v>
      </c>
      <c r="AH3190" s="0" t="s">
        <v>22</v>
      </c>
      <c r="AI3190" s="0" t="s">
        <v>22</v>
      </c>
      <c r="AJ3190" s="0" t="s">
        <v>5392</v>
      </c>
      <c r="AK3190" s="0" t="s">
        <v>5392</v>
      </c>
    </row>
    <row customHeight="1" ht="11.25">
      <c r="A3191" s="0" t="s">
        <v>22</v>
      </c>
      <c r="B3191" s="0" t="s">
        <v>48</v>
      </c>
      <c r="C3191" s="0" t="s">
        <v>50</v>
      </c>
      <c r="D3191" s="0" t="s">
        <v>22</v>
      </c>
      <c r="E3191" s="0" t="s">
        <v>8955</v>
      </c>
      <c r="F3191" s="0" t="s">
        <v>1257</v>
      </c>
      <c r="G3191" s="0" t="s">
        <v>188</v>
      </c>
      <c r="H3191" s="0" t="s">
        <v>188</v>
      </c>
      <c r="I3191" s="0" t="s">
        <v>189</v>
      </c>
      <c r="J3191" s="0" t="s">
        <v>5387</v>
      </c>
      <c r="K3191" s="0" t="s">
        <v>5388</v>
      </c>
      <c r="L3191" s="0" t="s">
        <v>5389</v>
      </c>
      <c r="M3191" s="0" t="s">
        <v>1261</v>
      </c>
      <c r="N3191" s="0" t="s">
        <v>98</v>
      </c>
      <c r="O3191" s="0" t="s">
        <v>188</v>
      </c>
      <c r="P3191" s="0" t="s">
        <v>188</v>
      </c>
      <c r="Q3191" s="0" t="s">
        <v>189</v>
      </c>
      <c r="R3191" s="0" t="s">
        <v>5387</v>
      </c>
      <c r="S3191" s="0" t="s">
        <v>5388</v>
      </c>
      <c r="T3191" s="0" t="s">
        <v>3604</v>
      </c>
      <c r="U3191" s="0" t="s">
        <v>3605</v>
      </c>
      <c r="V3191" s="0" t="s">
        <v>3606</v>
      </c>
      <c r="W3191" s="0" t="s">
        <v>3607</v>
      </c>
      <c r="X3191" s="0" t="s">
        <v>3608</v>
      </c>
      <c r="Y3191" s="0" t="s">
        <v>3605</v>
      </c>
      <c r="Z3191" s="0" t="s">
        <v>2221</v>
      </c>
      <c r="AA3191" s="0" t="s">
        <v>5390</v>
      </c>
      <c r="AB3191" s="0" t="s">
        <v>8956</v>
      </c>
      <c r="AC3191" s="0" t="s">
        <v>19</v>
      </c>
      <c r="AD3191" s="0" t="s">
        <v>19</v>
      </c>
      <c r="AE3191" s="0" t="s">
        <v>61</v>
      </c>
      <c r="AF3191" s="0" t="s">
        <v>22</v>
      </c>
      <c r="AG3191" s="0" t="s">
        <v>22</v>
      </c>
      <c r="AH3191" s="0" t="s">
        <v>22</v>
      </c>
      <c r="AI3191" s="0" t="s">
        <v>22</v>
      </c>
      <c r="AJ3191" s="0" t="s">
        <v>5392</v>
      </c>
      <c r="AK3191" s="0" t="s">
        <v>5392</v>
      </c>
    </row>
    <row customHeight="1" ht="11.25">
      <c r="A3192" s="0" t="s">
        <v>22</v>
      </c>
      <c r="B3192" s="0" t="s">
        <v>48</v>
      </c>
      <c r="C3192" s="0" t="s">
        <v>50</v>
      </c>
      <c r="D3192" s="0" t="s">
        <v>22</v>
      </c>
      <c r="E3192" s="0" t="s">
        <v>8957</v>
      </c>
      <c r="F3192" s="0" t="s">
        <v>1257</v>
      </c>
      <c r="G3192" s="0" t="s">
        <v>188</v>
      </c>
      <c r="H3192" s="0" t="s">
        <v>188</v>
      </c>
      <c r="I3192" s="0" t="s">
        <v>189</v>
      </c>
      <c r="J3192" s="0" t="s">
        <v>5387</v>
      </c>
      <c r="K3192" s="0" t="s">
        <v>5388</v>
      </c>
      <c r="L3192" s="0" t="s">
        <v>5389</v>
      </c>
      <c r="M3192" s="0" t="s">
        <v>1261</v>
      </c>
      <c r="N3192" s="0" t="s">
        <v>98</v>
      </c>
      <c r="O3192" s="0" t="s">
        <v>188</v>
      </c>
      <c r="P3192" s="0" t="s">
        <v>188</v>
      </c>
      <c r="Q3192" s="0" t="s">
        <v>189</v>
      </c>
      <c r="R3192" s="0" t="s">
        <v>5387</v>
      </c>
      <c r="S3192" s="0" t="s">
        <v>5388</v>
      </c>
      <c r="T3192" s="0" t="s">
        <v>3604</v>
      </c>
      <c r="U3192" s="0" t="s">
        <v>3605</v>
      </c>
      <c r="V3192" s="0" t="s">
        <v>3606</v>
      </c>
      <c r="W3192" s="0" t="s">
        <v>3607</v>
      </c>
      <c r="X3192" s="0" t="s">
        <v>3608</v>
      </c>
      <c r="Y3192" s="0" t="s">
        <v>3605</v>
      </c>
      <c r="Z3192" s="0" t="s">
        <v>2226</v>
      </c>
      <c r="AA3192" s="0" t="s">
        <v>5390</v>
      </c>
      <c r="AB3192" s="0" t="s">
        <v>8958</v>
      </c>
      <c r="AC3192" s="0" t="s">
        <v>19</v>
      </c>
      <c r="AD3192" s="0" t="s">
        <v>19</v>
      </c>
      <c r="AE3192" s="0" t="s">
        <v>61</v>
      </c>
      <c r="AF3192" s="0" t="s">
        <v>22</v>
      </c>
      <c r="AG3192" s="0" t="s">
        <v>22</v>
      </c>
      <c r="AH3192" s="0" t="s">
        <v>22</v>
      </c>
      <c r="AI3192" s="0" t="s">
        <v>22</v>
      </c>
      <c r="AJ3192" s="0" t="s">
        <v>5392</v>
      </c>
      <c r="AK3192" s="0" t="s">
        <v>5392</v>
      </c>
    </row>
    <row customHeight="1" ht="11.25">
      <c r="A3193" s="0" t="s">
        <v>22</v>
      </c>
      <c r="B3193" s="0" t="s">
        <v>48</v>
      </c>
      <c r="C3193" s="0" t="s">
        <v>50</v>
      </c>
      <c r="D3193" s="0" t="s">
        <v>22</v>
      </c>
      <c r="E3193" s="0" t="s">
        <v>8957</v>
      </c>
      <c r="F3193" s="0" t="s">
        <v>1257</v>
      </c>
      <c r="G3193" s="0" t="s">
        <v>188</v>
      </c>
      <c r="H3193" s="0" t="s">
        <v>188</v>
      </c>
      <c r="I3193" s="0" t="s">
        <v>189</v>
      </c>
      <c r="J3193" s="0" t="s">
        <v>5387</v>
      </c>
      <c r="K3193" s="0" t="s">
        <v>5388</v>
      </c>
      <c r="L3193" s="0" t="s">
        <v>5389</v>
      </c>
      <c r="M3193" s="0" t="s">
        <v>1261</v>
      </c>
      <c r="N3193" s="0" t="s">
        <v>98</v>
      </c>
      <c r="O3193" s="0" t="s">
        <v>188</v>
      </c>
      <c r="P3193" s="0" t="s">
        <v>188</v>
      </c>
      <c r="Q3193" s="0" t="s">
        <v>189</v>
      </c>
      <c r="R3193" s="0" t="s">
        <v>5387</v>
      </c>
      <c r="S3193" s="0" t="s">
        <v>5388</v>
      </c>
      <c r="T3193" s="0" t="s">
        <v>3604</v>
      </c>
      <c r="U3193" s="0" t="s">
        <v>3605</v>
      </c>
      <c r="V3193" s="0" t="s">
        <v>3606</v>
      </c>
      <c r="W3193" s="0" t="s">
        <v>3607</v>
      </c>
      <c r="X3193" s="0" t="s">
        <v>3608</v>
      </c>
      <c r="Y3193" s="0" t="s">
        <v>3605</v>
      </c>
      <c r="Z3193" s="0" t="s">
        <v>2226</v>
      </c>
      <c r="AA3193" s="0" t="s">
        <v>5390</v>
      </c>
      <c r="AB3193" s="0" t="s">
        <v>8958</v>
      </c>
      <c r="AC3193" s="0" t="s">
        <v>19</v>
      </c>
      <c r="AD3193" s="0" t="s">
        <v>19</v>
      </c>
      <c r="AE3193" s="0" t="s">
        <v>61</v>
      </c>
      <c r="AF3193" s="0" t="s">
        <v>22</v>
      </c>
      <c r="AG3193" s="0" t="s">
        <v>22</v>
      </c>
      <c r="AH3193" s="0" t="s">
        <v>22</v>
      </c>
      <c r="AI3193" s="0" t="s">
        <v>22</v>
      </c>
      <c r="AJ3193" s="0" t="s">
        <v>5392</v>
      </c>
      <c r="AK3193" s="0" t="s">
        <v>5392</v>
      </c>
    </row>
    <row customHeight="1" ht="11.25">
      <c r="A3194" s="0" t="s">
        <v>22</v>
      </c>
      <c r="B3194" s="0" t="s">
        <v>48</v>
      </c>
      <c r="C3194" s="0" t="s">
        <v>50</v>
      </c>
      <c r="D3194" s="0" t="s">
        <v>22</v>
      </c>
      <c r="E3194" s="0" t="s">
        <v>8959</v>
      </c>
      <c r="F3194" s="0" t="s">
        <v>1257</v>
      </c>
      <c r="G3194" s="0" t="s">
        <v>188</v>
      </c>
      <c r="H3194" s="0" t="s">
        <v>188</v>
      </c>
      <c r="I3194" s="0" t="s">
        <v>189</v>
      </c>
      <c r="J3194" s="0" t="s">
        <v>7416</v>
      </c>
      <c r="K3194" s="0" t="s">
        <v>7417</v>
      </c>
      <c r="L3194" s="0" t="s">
        <v>7418</v>
      </c>
      <c r="M3194" s="0" t="s">
        <v>1261</v>
      </c>
      <c r="N3194" s="0" t="s">
        <v>98</v>
      </c>
      <c r="O3194" s="0" t="s">
        <v>188</v>
      </c>
      <c r="P3194" s="0" t="s">
        <v>188</v>
      </c>
      <c r="Q3194" s="0" t="s">
        <v>189</v>
      </c>
      <c r="R3194" s="0" t="s">
        <v>7416</v>
      </c>
      <c r="S3194" s="0" t="s">
        <v>7417</v>
      </c>
      <c r="T3194" s="0" t="s">
        <v>3604</v>
      </c>
      <c r="U3194" s="0" t="s">
        <v>3605</v>
      </c>
      <c r="V3194" s="0" t="s">
        <v>3606</v>
      </c>
      <c r="W3194" s="0" t="s">
        <v>3607</v>
      </c>
      <c r="X3194" s="0" t="s">
        <v>3608</v>
      </c>
      <c r="Y3194" s="0" t="s">
        <v>3605</v>
      </c>
      <c r="Z3194" s="0" t="s">
        <v>3802</v>
      </c>
      <c r="AA3194" s="0" t="s">
        <v>3961</v>
      </c>
      <c r="AB3194" s="0" t="s">
        <v>8960</v>
      </c>
      <c r="AC3194" s="0" t="s">
        <v>19</v>
      </c>
      <c r="AD3194" s="0" t="s">
        <v>19</v>
      </c>
      <c r="AE3194" s="0" t="s">
        <v>61</v>
      </c>
      <c r="AF3194" s="0" t="s">
        <v>22</v>
      </c>
      <c r="AG3194" s="0" t="s">
        <v>22</v>
      </c>
      <c r="AH3194" s="0" t="s">
        <v>22</v>
      </c>
      <c r="AI3194" s="0" t="s">
        <v>22</v>
      </c>
      <c r="AJ3194" s="0" t="s">
        <v>7420</v>
      </c>
      <c r="AK3194" s="0" t="s">
        <v>7420</v>
      </c>
    </row>
    <row customHeight="1" ht="11.25">
      <c r="A3195" s="0" t="s">
        <v>22</v>
      </c>
      <c r="B3195" s="0" t="s">
        <v>48</v>
      </c>
      <c r="C3195" s="0" t="s">
        <v>50</v>
      </c>
      <c r="D3195" s="0" t="s">
        <v>22</v>
      </c>
      <c r="E3195" s="0" t="s">
        <v>8959</v>
      </c>
      <c r="F3195" s="0" t="s">
        <v>1257</v>
      </c>
      <c r="G3195" s="0" t="s">
        <v>188</v>
      </c>
      <c r="H3195" s="0" t="s">
        <v>188</v>
      </c>
      <c r="I3195" s="0" t="s">
        <v>189</v>
      </c>
      <c r="J3195" s="0" t="s">
        <v>7416</v>
      </c>
      <c r="K3195" s="0" t="s">
        <v>7417</v>
      </c>
      <c r="L3195" s="0" t="s">
        <v>7418</v>
      </c>
      <c r="M3195" s="0" t="s">
        <v>1261</v>
      </c>
      <c r="N3195" s="0" t="s">
        <v>98</v>
      </c>
      <c r="O3195" s="0" t="s">
        <v>188</v>
      </c>
      <c r="P3195" s="0" t="s">
        <v>188</v>
      </c>
      <c r="Q3195" s="0" t="s">
        <v>189</v>
      </c>
      <c r="R3195" s="0" t="s">
        <v>7416</v>
      </c>
      <c r="S3195" s="0" t="s">
        <v>7417</v>
      </c>
      <c r="T3195" s="0" t="s">
        <v>3604</v>
      </c>
      <c r="U3195" s="0" t="s">
        <v>3605</v>
      </c>
      <c r="V3195" s="0" t="s">
        <v>3606</v>
      </c>
      <c r="W3195" s="0" t="s">
        <v>3607</v>
      </c>
      <c r="X3195" s="0" t="s">
        <v>3608</v>
      </c>
      <c r="Y3195" s="0" t="s">
        <v>3605</v>
      </c>
      <c r="Z3195" s="0" t="s">
        <v>3802</v>
      </c>
      <c r="AA3195" s="0" t="s">
        <v>3961</v>
      </c>
      <c r="AB3195" s="0" t="s">
        <v>8960</v>
      </c>
      <c r="AC3195" s="0" t="s">
        <v>19</v>
      </c>
      <c r="AD3195" s="0" t="s">
        <v>19</v>
      </c>
      <c r="AE3195" s="0" t="s">
        <v>61</v>
      </c>
      <c r="AF3195" s="0" t="s">
        <v>22</v>
      </c>
      <c r="AG3195" s="0" t="s">
        <v>22</v>
      </c>
      <c r="AH3195" s="0" t="s">
        <v>22</v>
      </c>
      <c r="AI3195" s="0" t="s">
        <v>22</v>
      </c>
      <c r="AJ3195" s="0" t="s">
        <v>7420</v>
      </c>
      <c r="AK3195" s="0" t="s">
        <v>7420</v>
      </c>
    </row>
    <row customHeight="1" ht="11.25">
      <c r="A3196" s="0" t="s">
        <v>22</v>
      </c>
      <c r="B3196" s="0" t="s">
        <v>48</v>
      </c>
      <c r="C3196" s="0" t="s">
        <v>50</v>
      </c>
      <c r="D3196" s="0" t="s">
        <v>22</v>
      </c>
      <c r="E3196" s="0" t="s">
        <v>8961</v>
      </c>
      <c r="F3196" s="0" t="s">
        <v>1257</v>
      </c>
      <c r="G3196" s="0" t="s">
        <v>188</v>
      </c>
      <c r="H3196" s="0" t="s">
        <v>188</v>
      </c>
      <c r="I3196" s="0" t="s">
        <v>189</v>
      </c>
      <c r="J3196" s="0" t="s">
        <v>5387</v>
      </c>
      <c r="K3196" s="0" t="s">
        <v>5388</v>
      </c>
      <c r="L3196" s="0" t="s">
        <v>5389</v>
      </c>
      <c r="M3196" s="0" t="s">
        <v>1261</v>
      </c>
      <c r="N3196" s="0" t="s">
        <v>98</v>
      </c>
      <c r="O3196" s="0" t="s">
        <v>188</v>
      </c>
      <c r="P3196" s="0" t="s">
        <v>188</v>
      </c>
      <c r="Q3196" s="0" t="s">
        <v>189</v>
      </c>
      <c r="R3196" s="0" t="s">
        <v>5387</v>
      </c>
      <c r="S3196" s="0" t="s">
        <v>5388</v>
      </c>
      <c r="T3196" s="0" t="s">
        <v>3604</v>
      </c>
      <c r="U3196" s="0" t="s">
        <v>3605</v>
      </c>
      <c r="V3196" s="0" t="s">
        <v>3606</v>
      </c>
      <c r="W3196" s="0" t="s">
        <v>3607</v>
      </c>
      <c r="X3196" s="0" t="s">
        <v>3608</v>
      </c>
      <c r="Y3196" s="0" t="s">
        <v>3605</v>
      </c>
      <c r="Z3196" s="0" t="s">
        <v>194</v>
      </c>
      <c r="AA3196" s="0" t="s">
        <v>5390</v>
      </c>
      <c r="AB3196" s="0" t="s">
        <v>8962</v>
      </c>
      <c r="AC3196" s="0" t="s">
        <v>19</v>
      </c>
      <c r="AD3196" s="0" t="s">
        <v>19</v>
      </c>
      <c r="AE3196" s="0" t="s">
        <v>61</v>
      </c>
      <c r="AF3196" s="0" t="s">
        <v>22</v>
      </c>
      <c r="AG3196" s="0" t="s">
        <v>22</v>
      </c>
      <c r="AH3196" s="0" t="s">
        <v>22</v>
      </c>
      <c r="AI3196" s="0" t="s">
        <v>22</v>
      </c>
      <c r="AJ3196" s="0" t="s">
        <v>5392</v>
      </c>
      <c r="AK3196" s="0" t="s">
        <v>5392</v>
      </c>
    </row>
    <row customHeight="1" ht="11.25">
      <c r="A3197" s="0" t="s">
        <v>22</v>
      </c>
      <c r="B3197" s="0" t="s">
        <v>48</v>
      </c>
      <c r="C3197" s="0" t="s">
        <v>50</v>
      </c>
      <c r="D3197" s="0" t="s">
        <v>22</v>
      </c>
      <c r="E3197" s="0" t="s">
        <v>8961</v>
      </c>
      <c r="F3197" s="0" t="s">
        <v>1257</v>
      </c>
      <c r="G3197" s="0" t="s">
        <v>188</v>
      </c>
      <c r="H3197" s="0" t="s">
        <v>188</v>
      </c>
      <c r="I3197" s="0" t="s">
        <v>189</v>
      </c>
      <c r="J3197" s="0" t="s">
        <v>5387</v>
      </c>
      <c r="K3197" s="0" t="s">
        <v>5388</v>
      </c>
      <c r="L3197" s="0" t="s">
        <v>5389</v>
      </c>
      <c r="M3197" s="0" t="s">
        <v>1261</v>
      </c>
      <c r="N3197" s="0" t="s">
        <v>98</v>
      </c>
      <c r="O3197" s="0" t="s">
        <v>188</v>
      </c>
      <c r="P3197" s="0" t="s">
        <v>188</v>
      </c>
      <c r="Q3197" s="0" t="s">
        <v>189</v>
      </c>
      <c r="R3197" s="0" t="s">
        <v>5387</v>
      </c>
      <c r="S3197" s="0" t="s">
        <v>5388</v>
      </c>
      <c r="T3197" s="0" t="s">
        <v>3604</v>
      </c>
      <c r="U3197" s="0" t="s">
        <v>3605</v>
      </c>
      <c r="V3197" s="0" t="s">
        <v>3606</v>
      </c>
      <c r="W3197" s="0" t="s">
        <v>3607</v>
      </c>
      <c r="X3197" s="0" t="s">
        <v>3608</v>
      </c>
      <c r="Y3197" s="0" t="s">
        <v>3605</v>
      </c>
      <c r="Z3197" s="0" t="s">
        <v>194</v>
      </c>
      <c r="AA3197" s="0" t="s">
        <v>5390</v>
      </c>
      <c r="AB3197" s="0" t="s">
        <v>8962</v>
      </c>
      <c r="AC3197" s="0" t="s">
        <v>19</v>
      </c>
      <c r="AD3197" s="0" t="s">
        <v>19</v>
      </c>
      <c r="AE3197" s="0" t="s">
        <v>61</v>
      </c>
      <c r="AF3197" s="0" t="s">
        <v>22</v>
      </c>
      <c r="AG3197" s="0" t="s">
        <v>22</v>
      </c>
      <c r="AH3197" s="0" t="s">
        <v>22</v>
      </c>
      <c r="AI3197" s="0" t="s">
        <v>22</v>
      </c>
      <c r="AJ3197" s="0" t="s">
        <v>5392</v>
      </c>
      <c r="AK3197" s="0" t="s">
        <v>5392</v>
      </c>
    </row>
    <row customHeight="1" ht="11.25">
      <c r="A3198" s="0" t="s">
        <v>22</v>
      </c>
      <c r="B3198" s="0" t="s">
        <v>48</v>
      </c>
      <c r="C3198" s="0" t="s">
        <v>50</v>
      </c>
      <c r="D3198" s="0" t="s">
        <v>22</v>
      </c>
      <c r="E3198" s="0" t="s">
        <v>8963</v>
      </c>
      <c r="F3198" s="0" t="s">
        <v>1257</v>
      </c>
      <c r="G3198" s="0" t="s">
        <v>188</v>
      </c>
      <c r="H3198" s="0" t="s">
        <v>188</v>
      </c>
      <c r="I3198" s="0" t="s">
        <v>189</v>
      </c>
      <c r="J3198" s="0" t="s">
        <v>5329</v>
      </c>
      <c r="K3198" s="0" t="s">
        <v>5330</v>
      </c>
      <c r="L3198" s="0" t="s">
        <v>5331</v>
      </c>
      <c r="M3198" s="0" t="s">
        <v>1261</v>
      </c>
      <c r="N3198" s="0" t="s">
        <v>98</v>
      </c>
      <c r="O3198" s="0" t="s">
        <v>188</v>
      </c>
      <c r="P3198" s="0" t="s">
        <v>188</v>
      </c>
      <c r="Q3198" s="0" t="s">
        <v>189</v>
      </c>
      <c r="R3198" s="0" t="s">
        <v>5329</v>
      </c>
      <c r="S3198" s="0" t="s">
        <v>5330</v>
      </c>
      <c r="T3198" s="0" t="s">
        <v>3604</v>
      </c>
      <c r="U3198" s="0" t="s">
        <v>3605</v>
      </c>
      <c r="V3198" s="0" t="s">
        <v>3606</v>
      </c>
      <c r="W3198" s="0" t="s">
        <v>3607</v>
      </c>
      <c r="X3198" s="0" t="s">
        <v>3608</v>
      </c>
      <c r="Y3198" s="0" t="s">
        <v>3605</v>
      </c>
      <c r="Z3198" s="0" t="s">
        <v>7058</v>
      </c>
      <c r="AA3198" s="0" t="s">
        <v>5056</v>
      </c>
      <c r="AB3198" s="0" t="s">
        <v>8964</v>
      </c>
      <c r="AC3198" s="0" t="s">
        <v>19</v>
      </c>
      <c r="AD3198" s="0" t="s">
        <v>19</v>
      </c>
      <c r="AE3198" s="0" t="s">
        <v>61</v>
      </c>
      <c r="AF3198" s="0" t="s">
        <v>22</v>
      </c>
      <c r="AG3198" s="0" t="s">
        <v>22</v>
      </c>
      <c r="AH3198" s="0" t="s">
        <v>22</v>
      </c>
      <c r="AI3198" s="0" t="s">
        <v>22</v>
      </c>
      <c r="AJ3198" s="0" t="s">
        <v>5333</v>
      </c>
      <c r="AK3198" s="0" t="s">
        <v>5333</v>
      </c>
    </row>
    <row customHeight="1" ht="11.25">
      <c r="A3199" s="0" t="s">
        <v>22</v>
      </c>
      <c r="B3199" s="0" t="s">
        <v>48</v>
      </c>
      <c r="C3199" s="0" t="s">
        <v>50</v>
      </c>
      <c r="D3199" s="0" t="s">
        <v>22</v>
      </c>
      <c r="E3199" s="0" t="s">
        <v>8963</v>
      </c>
      <c r="F3199" s="0" t="s">
        <v>1257</v>
      </c>
      <c r="G3199" s="0" t="s">
        <v>188</v>
      </c>
      <c r="H3199" s="0" t="s">
        <v>188</v>
      </c>
      <c r="I3199" s="0" t="s">
        <v>189</v>
      </c>
      <c r="J3199" s="0" t="s">
        <v>5329</v>
      </c>
      <c r="K3199" s="0" t="s">
        <v>5330</v>
      </c>
      <c r="L3199" s="0" t="s">
        <v>5331</v>
      </c>
      <c r="M3199" s="0" t="s">
        <v>1261</v>
      </c>
      <c r="N3199" s="0" t="s">
        <v>98</v>
      </c>
      <c r="O3199" s="0" t="s">
        <v>188</v>
      </c>
      <c r="P3199" s="0" t="s">
        <v>188</v>
      </c>
      <c r="Q3199" s="0" t="s">
        <v>189</v>
      </c>
      <c r="R3199" s="0" t="s">
        <v>5329</v>
      </c>
      <c r="S3199" s="0" t="s">
        <v>5330</v>
      </c>
      <c r="T3199" s="0" t="s">
        <v>3604</v>
      </c>
      <c r="U3199" s="0" t="s">
        <v>3605</v>
      </c>
      <c r="V3199" s="0" t="s">
        <v>3606</v>
      </c>
      <c r="W3199" s="0" t="s">
        <v>3607</v>
      </c>
      <c r="X3199" s="0" t="s">
        <v>3608</v>
      </c>
      <c r="Y3199" s="0" t="s">
        <v>3605</v>
      </c>
      <c r="Z3199" s="0" t="s">
        <v>7058</v>
      </c>
      <c r="AA3199" s="0" t="s">
        <v>5056</v>
      </c>
      <c r="AB3199" s="0" t="s">
        <v>8964</v>
      </c>
      <c r="AC3199" s="0" t="s">
        <v>19</v>
      </c>
      <c r="AD3199" s="0" t="s">
        <v>19</v>
      </c>
      <c r="AE3199" s="0" t="s">
        <v>61</v>
      </c>
      <c r="AF3199" s="0" t="s">
        <v>22</v>
      </c>
      <c r="AG3199" s="0" t="s">
        <v>22</v>
      </c>
      <c r="AH3199" s="0" t="s">
        <v>22</v>
      </c>
      <c r="AI3199" s="0" t="s">
        <v>22</v>
      </c>
      <c r="AJ3199" s="0" t="s">
        <v>5333</v>
      </c>
      <c r="AK3199" s="0" t="s">
        <v>5333</v>
      </c>
    </row>
    <row customHeight="1" ht="11.25">
      <c r="A3200" s="0" t="s">
        <v>22</v>
      </c>
      <c r="B3200" s="0" t="s">
        <v>48</v>
      </c>
      <c r="C3200" s="0" t="s">
        <v>50</v>
      </c>
      <c r="D3200" s="0" t="s">
        <v>22</v>
      </c>
      <c r="E3200" s="0" t="s">
        <v>8965</v>
      </c>
      <c r="F3200" s="0" t="s">
        <v>1257</v>
      </c>
      <c r="G3200" s="0" t="s">
        <v>188</v>
      </c>
      <c r="H3200" s="0" t="s">
        <v>188</v>
      </c>
      <c r="I3200" s="0" t="s">
        <v>189</v>
      </c>
      <c r="J3200" s="0" t="s">
        <v>5329</v>
      </c>
      <c r="K3200" s="0" t="s">
        <v>5330</v>
      </c>
      <c r="L3200" s="0" t="s">
        <v>5331</v>
      </c>
      <c r="M3200" s="0" t="s">
        <v>1261</v>
      </c>
      <c r="N3200" s="0" t="s">
        <v>98</v>
      </c>
      <c r="O3200" s="0" t="s">
        <v>188</v>
      </c>
      <c r="P3200" s="0" t="s">
        <v>188</v>
      </c>
      <c r="Q3200" s="0" t="s">
        <v>189</v>
      </c>
      <c r="R3200" s="0" t="s">
        <v>5329</v>
      </c>
      <c r="S3200" s="0" t="s">
        <v>5330</v>
      </c>
      <c r="T3200" s="0" t="s">
        <v>3604</v>
      </c>
      <c r="U3200" s="0" t="s">
        <v>3605</v>
      </c>
      <c r="V3200" s="0" t="s">
        <v>3606</v>
      </c>
      <c r="W3200" s="0" t="s">
        <v>3607</v>
      </c>
      <c r="X3200" s="0" t="s">
        <v>3608</v>
      </c>
      <c r="Y3200" s="0" t="s">
        <v>3605</v>
      </c>
      <c r="Z3200" s="0" t="s">
        <v>8639</v>
      </c>
      <c r="AA3200" s="0" t="s">
        <v>3796</v>
      </c>
      <c r="AB3200" s="0" t="s">
        <v>8966</v>
      </c>
      <c r="AC3200" s="0" t="s">
        <v>19</v>
      </c>
      <c r="AD3200" s="0" t="s">
        <v>19</v>
      </c>
      <c r="AE3200" s="0" t="s">
        <v>61</v>
      </c>
      <c r="AF3200" s="0" t="s">
        <v>22</v>
      </c>
      <c r="AG3200" s="0" t="s">
        <v>22</v>
      </c>
      <c r="AH3200" s="0" t="s">
        <v>22</v>
      </c>
      <c r="AI3200" s="0" t="s">
        <v>22</v>
      </c>
      <c r="AJ3200" s="0" t="s">
        <v>5333</v>
      </c>
      <c r="AK3200" s="0" t="s">
        <v>5333</v>
      </c>
    </row>
    <row customHeight="1" ht="11.25">
      <c r="A3201" s="0" t="s">
        <v>22</v>
      </c>
      <c r="B3201" s="0" t="s">
        <v>48</v>
      </c>
      <c r="C3201" s="0" t="s">
        <v>50</v>
      </c>
      <c r="D3201" s="0" t="s">
        <v>22</v>
      </c>
      <c r="E3201" s="0" t="s">
        <v>8965</v>
      </c>
      <c r="F3201" s="0" t="s">
        <v>1257</v>
      </c>
      <c r="G3201" s="0" t="s">
        <v>188</v>
      </c>
      <c r="H3201" s="0" t="s">
        <v>188</v>
      </c>
      <c r="I3201" s="0" t="s">
        <v>189</v>
      </c>
      <c r="J3201" s="0" t="s">
        <v>5329</v>
      </c>
      <c r="K3201" s="0" t="s">
        <v>5330</v>
      </c>
      <c r="L3201" s="0" t="s">
        <v>5331</v>
      </c>
      <c r="M3201" s="0" t="s">
        <v>1261</v>
      </c>
      <c r="N3201" s="0" t="s">
        <v>98</v>
      </c>
      <c r="O3201" s="0" t="s">
        <v>188</v>
      </c>
      <c r="P3201" s="0" t="s">
        <v>188</v>
      </c>
      <c r="Q3201" s="0" t="s">
        <v>189</v>
      </c>
      <c r="R3201" s="0" t="s">
        <v>5329</v>
      </c>
      <c r="S3201" s="0" t="s">
        <v>5330</v>
      </c>
      <c r="T3201" s="0" t="s">
        <v>3604</v>
      </c>
      <c r="U3201" s="0" t="s">
        <v>3605</v>
      </c>
      <c r="V3201" s="0" t="s">
        <v>3606</v>
      </c>
      <c r="W3201" s="0" t="s">
        <v>3607</v>
      </c>
      <c r="X3201" s="0" t="s">
        <v>3608</v>
      </c>
      <c r="Y3201" s="0" t="s">
        <v>3605</v>
      </c>
      <c r="Z3201" s="0" t="s">
        <v>8639</v>
      </c>
      <c r="AA3201" s="0" t="s">
        <v>3796</v>
      </c>
      <c r="AB3201" s="0" t="s">
        <v>8966</v>
      </c>
      <c r="AC3201" s="0" t="s">
        <v>19</v>
      </c>
      <c r="AD3201" s="0" t="s">
        <v>19</v>
      </c>
      <c r="AE3201" s="0" t="s">
        <v>61</v>
      </c>
      <c r="AF3201" s="0" t="s">
        <v>22</v>
      </c>
      <c r="AG3201" s="0" t="s">
        <v>22</v>
      </c>
      <c r="AH3201" s="0" t="s">
        <v>22</v>
      </c>
      <c r="AI3201" s="0" t="s">
        <v>22</v>
      </c>
      <c r="AJ3201" s="0" t="s">
        <v>5333</v>
      </c>
      <c r="AK3201" s="0" t="s">
        <v>5333</v>
      </c>
    </row>
    <row customHeight="1" ht="11.25">
      <c r="A3202" s="0" t="s">
        <v>22</v>
      </c>
      <c r="B3202" s="0" t="s">
        <v>48</v>
      </c>
      <c r="C3202" s="0" t="s">
        <v>50</v>
      </c>
      <c r="D3202" s="0" t="s">
        <v>22</v>
      </c>
      <c r="E3202" s="0" t="s">
        <v>8967</v>
      </c>
      <c r="F3202" s="0" t="s">
        <v>1257</v>
      </c>
      <c r="G3202" s="0" t="s">
        <v>188</v>
      </c>
      <c r="H3202" s="0" t="s">
        <v>188</v>
      </c>
      <c r="I3202" s="0" t="s">
        <v>189</v>
      </c>
      <c r="J3202" s="0" t="s">
        <v>5329</v>
      </c>
      <c r="K3202" s="0" t="s">
        <v>5330</v>
      </c>
      <c r="L3202" s="0" t="s">
        <v>5331</v>
      </c>
      <c r="M3202" s="0" t="s">
        <v>1261</v>
      </c>
      <c r="N3202" s="0" t="s">
        <v>98</v>
      </c>
      <c r="O3202" s="0" t="s">
        <v>188</v>
      </c>
      <c r="P3202" s="0" t="s">
        <v>188</v>
      </c>
      <c r="Q3202" s="0" t="s">
        <v>189</v>
      </c>
      <c r="R3202" s="0" t="s">
        <v>5329</v>
      </c>
      <c r="S3202" s="0" t="s">
        <v>5330</v>
      </c>
      <c r="T3202" s="0" t="s">
        <v>3604</v>
      </c>
      <c r="U3202" s="0" t="s">
        <v>3605</v>
      </c>
      <c r="V3202" s="0" t="s">
        <v>3606</v>
      </c>
      <c r="W3202" s="0" t="s">
        <v>3607</v>
      </c>
      <c r="X3202" s="0" t="s">
        <v>3608</v>
      </c>
      <c r="Y3202" s="0" t="s">
        <v>3605</v>
      </c>
      <c r="Z3202" s="0" t="s">
        <v>3849</v>
      </c>
      <c r="AA3202" s="0" t="s">
        <v>5056</v>
      </c>
      <c r="AB3202" s="0" t="s">
        <v>8968</v>
      </c>
      <c r="AC3202" s="0" t="s">
        <v>19</v>
      </c>
      <c r="AD3202" s="0" t="s">
        <v>19</v>
      </c>
      <c r="AE3202" s="0" t="s">
        <v>61</v>
      </c>
      <c r="AF3202" s="0" t="s">
        <v>22</v>
      </c>
      <c r="AG3202" s="0" t="s">
        <v>22</v>
      </c>
      <c r="AH3202" s="0" t="s">
        <v>22</v>
      </c>
      <c r="AI3202" s="0" t="s">
        <v>22</v>
      </c>
      <c r="AJ3202" s="0" t="s">
        <v>5333</v>
      </c>
      <c r="AK3202" s="0" t="s">
        <v>5333</v>
      </c>
    </row>
    <row customHeight="1" ht="11.25">
      <c r="A3203" s="0" t="s">
        <v>22</v>
      </c>
      <c r="B3203" s="0" t="s">
        <v>48</v>
      </c>
      <c r="C3203" s="0" t="s">
        <v>50</v>
      </c>
      <c r="D3203" s="0" t="s">
        <v>22</v>
      </c>
      <c r="E3203" s="0" t="s">
        <v>8967</v>
      </c>
      <c r="F3203" s="0" t="s">
        <v>1257</v>
      </c>
      <c r="G3203" s="0" t="s">
        <v>188</v>
      </c>
      <c r="H3203" s="0" t="s">
        <v>188</v>
      </c>
      <c r="I3203" s="0" t="s">
        <v>189</v>
      </c>
      <c r="J3203" s="0" t="s">
        <v>5329</v>
      </c>
      <c r="K3203" s="0" t="s">
        <v>5330</v>
      </c>
      <c r="L3203" s="0" t="s">
        <v>5331</v>
      </c>
      <c r="M3203" s="0" t="s">
        <v>1261</v>
      </c>
      <c r="N3203" s="0" t="s">
        <v>98</v>
      </c>
      <c r="O3203" s="0" t="s">
        <v>188</v>
      </c>
      <c r="P3203" s="0" t="s">
        <v>188</v>
      </c>
      <c r="Q3203" s="0" t="s">
        <v>189</v>
      </c>
      <c r="R3203" s="0" t="s">
        <v>5329</v>
      </c>
      <c r="S3203" s="0" t="s">
        <v>5330</v>
      </c>
      <c r="T3203" s="0" t="s">
        <v>3604</v>
      </c>
      <c r="U3203" s="0" t="s">
        <v>3605</v>
      </c>
      <c r="V3203" s="0" t="s">
        <v>3606</v>
      </c>
      <c r="W3203" s="0" t="s">
        <v>3607</v>
      </c>
      <c r="X3203" s="0" t="s">
        <v>3608</v>
      </c>
      <c r="Y3203" s="0" t="s">
        <v>3605</v>
      </c>
      <c r="Z3203" s="0" t="s">
        <v>3849</v>
      </c>
      <c r="AA3203" s="0" t="s">
        <v>5056</v>
      </c>
      <c r="AB3203" s="0" t="s">
        <v>8968</v>
      </c>
      <c r="AC3203" s="0" t="s">
        <v>19</v>
      </c>
      <c r="AD3203" s="0" t="s">
        <v>19</v>
      </c>
      <c r="AE3203" s="0" t="s">
        <v>61</v>
      </c>
      <c r="AF3203" s="0" t="s">
        <v>22</v>
      </c>
      <c r="AG3203" s="0" t="s">
        <v>22</v>
      </c>
      <c r="AH3203" s="0" t="s">
        <v>22</v>
      </c>
      <c r="AI3203" s="0" t="s">
        <v>22</v>
      </c>
      <c r="AJ3203" s="0" t="s">
        <v>5333</v>
      </c>
      <c r="AK3203" s="0" t="s">
        <v>5333</v>
      </c>
    </row>
    <row customHeight="1" ht="11.25">
      <c r="A3204" s="0" t="s">
        <v>22</v>
      </c>
      <c r="B3204" s="0" t="s">
        <v>48</v>
      </c>
      <c r="C3204" s="0" t="s">
        <v>50</v>
      </c>
      <c r="D3204" s="0" t="s">
        <v>22</v>
      </c>
      <c r="E3204" s="0" t="s">
        <v>8969</v>
      </c>
      <c r="F3204" s="0" t="s">
        <v>1257</v>
      </c>
      <c r="G3204" s="0" t="s">
        <v>188</v>
      </c>
      <c r="H3204" s="0" t="s">
        <v>188</v>
      </c>
      <c r="I3204" s="0" t="s">
        <v>189</v>
      </c>
      <c r="J3204" s="0" t="s">
        <v>1258</v>
      </c>
      <c r="K3204" s="0" t="s">
        <v>1259</v>
      </c>
      <c r="L3204" s="0" t="s">
        <v>1260</v>
      </c>
      <c r="M3204" s="0" t="s">
        <v>1261</v>
      </c>
      <c r="N3204" s="0" t="s">
        <v>98</v>
      </c>
      <c r="O3204" s="0" t="s">
        <v>188</v>
      </c>
      <c r="P3204" s="0" t="s">
        <v>188</v>
      </c>
      <c r="Q3204" s="0" t="s">
        <v>189</v>
      </c>
      <c r="R3204" s="0" t="s">
        <v>1258</v>
      </c>
      <c r="S3204" s="0" t="s">
        <v>1259</v>
      </c>
      <c r="T3204" s="0" t="s">
        <v>3604</v>
      </c>
      <c r="U3204" s="0" t="s">
        <v>3605</v>
      </c>
      <c r="V3204" s="0" t="s">
        <v>3606</v>
      </c>
      <c r="W3204" s="0" t="s">
        <v>3607</v>
      </c>
      <c r="X3204" s="0" t="s">
        <v>3608</v>
      </c>
      <c r="Y3204" s="0" t="s">
        <v>3605</v>
      </c>
      <c r="Z3204" s="0" t="s">
        <v>3818</v>
      </c>
      <c r="AA3204" s="0" t="s">
        <v>3908</v>
      </c>
      <c r="AB3204" s="0" t="s">
        <v>8970</v>
      </c>
      <c r="AC3204" s="0" t="s">
        <v>19</v>
      </c>
      <c r="AD3204" s="0" t="s">
        <v>19</v>
      </c>
      <c r="AE3204" s="0" t="s">
        <v>61</v>
      </c>
      <c r="AF3204" s="0" t="s">
        <v>22</v>
      </c>
      <c r="AG3204" s="0" t="s">
        <v>22</v>
      </c>
      <c r="AH3204" s="0" t="s">
        <v>22</v>
      </c>
      <c r="AI3204" s="0" t="s">
        <v>22</v>
      </c>
      <c r="AJ3204" s="0" t="s">
        <v>5340</v>
      </c>
      <c r="AK3204" s="0" t="s">
        <v>5340</v>
      </c>
    </row>
    <row customHeight="1" ht="11.25">
      <c r="A3205" s="0" t="s">
        <v>22</v>
      </c>
      <c r="B3205" s="0" t="s">
        <v>48</v>
      </c>
      <c r="C3205" s="0" t="s">
        <v>50</v>
      </c>
      <c r="D3205" s="0" t="s">
        <v>22</v>
      </c>
      <c r="E3205" s="0" t="s">
        <v>8969</v>
      </c>
      <c r="F3205" s="0" t="s">
        <v>1257</v>
      </c>
      <c r="G3205" s="0" t="s">
        <v>188</v>
      </c>
      <c r="H3205" s="0" t="s">
        <v>188</v>
      </c>
      <c r="I3205" s="0" t="s">
        <v>189</v>
      </c>
      <c r="J3205" s="0" t="s">
        <v>1258</v>
      </c>
      <c r="K3205" s="0" t="s">
        <v>1259</v>
      </c>
      <c r="L3205" s="0" t="s">
        <v>1260</v>
      </c>
      <c r="M3205" s="0" t="s">
        <v>1261</v>
      </c>
      <c r="N3205" s="0" t="s">
        <v>98</v>
      </c>
      <c r="O3205" s="0" t="s">
        <v>188</v>
      </c>
      <c r="P3205" s="0" t="s">
        <v>188</v>
      </c>
      <c r="Q3205" s="0" t="s">
        <v>189</v>
      </c>
      <c r="R3205" s="0" t="s">
        <v>1258</v>
      </c>
      <c r="S3205" s="0" t="s">
        <v>1259</v>
      </c>
      <c r="T3205" s="0" t="s">
        <v>3604</v>
      </c>
      <c r="U3205" s="0" t="s">
        <v>3605</v>
      </c>
      <c r="V3205" s="0" t="s">
        <v>3606</v>
      </c>
      <c r="W3205" s="0" t="s">
        <v>3607</v>
      </c>
      <c r="X3205" s="0" t="s">
        <v>3608</v>
      </c>
      <c r="Y3205" s="0" t="s">
        <v>3605</v>
      </c>
      <c r="Z3205" s="0" t="s">
        <v>3818</v>
      </c>
      <c r="AA3205" s="0" t="s">
        <v>3908</v>
      </c>
      <c r="AB3205" s="0" t="s">
        <v>8970</v>
      </c>
      <c r="AC3205" s="0" t="s">
        <v>19</v>
      </c>
      <c r="AD3205" s="0" t="s">
        <v>19</v>
      </c>
      <c r="AE3205" s="0" t="s">
        <v>61</v>
      </c>
      <c r="AF3205" s="0" t="s">
        <v>22</v>
      </c>
      <c r="AG3205" s="0" t="s">
        <v>22</v>
      </c>
      <c r="AH3205" s="0" t="s">
        <v>22</v>
      </c>
      <c r="AI3205" s="0" t="s">
        <v>22</v>
      </c>
      <c r="AJ3205" s="0" t="s">
        <v>5340</v>
      </c>
      <c r="AK3205" s="0" t="s">
        <v>5340</v>
      </c>
    </row>
    <row customHeight="1" ht="11.25">
      <c r="A3206" s="0" t="s">
        <v>22</v>
      </c>
      <c r="B3206" s="0" t="s">
        <v>48</v>
      </c>
      <c r="C3206" s="0" t="s">
        <v>50</v>
      </c>
      <c r="D3206" s="0" t="s">
        <v>22</v>
      </c>
      <c r="E3206" s="0" t="s">
        <v>8971</v>
      </c>
      <c r="F3206" s="0" t="s">
        <v>1257</v>
      </c>
      <c r="G3206" s="0" t="s">
        <v>188</v>
      </c>
      <c r="H3206" s="0" t="s">
        <v>188</v>
      </c>
      <c r="I3206" s="0" t="s">
        <v>189</v>
      </c>
      <c r="J3206" s="0" t="s">
        <v>5324</v>
      </c>
      <c r="K3206" s="0" t="s">
        <v>5325</v>
      </c>
      <c r="L3206" s="0" t="s">
        <v>8972</v>
      </c>
      <c r="M3206" s="0" t="s">
        <v>1261</v>
      </c>
      <c r="N3206" s="0" t="s">
        <v>98</v>
      </c>
      <c r="O3206" s="0" t="s">
        <v>188</v>
      </c>
      <c r="P3206" s="0" t="s">
        <v>188</v>
      </c>
      <c r="Q3206" s="0" t="s">
        <v>189</v>
      </c>
      <c r="R3206" s="0" t="s">
        <v>5324</v>
      </c>
      <c r="S3206" s="0" t="s">
        <v>5325</v>
      </c>
      <c r="T3206" s="0" t="s">
        <v>3604</v>
      </c>
      <c r="U3206" s="0" t="s">
        <v>3605</v>
      </c>
      <c r="V3206" s="0" t="s">
        <v>3606</v>
      </c>
      <c r="W3206" s="0" t="s">
        <v>3607</v>
      </c>
      <c r="X3206" s="0" t="s">
        <v>3608</v>
      </c>
      <c r="Y3206" s="0" t="s">
        <v>3605</v>
      </c>
      <c r="Z3206" s="0" t="s">
        <v>8973</v>
      </c>
      <c r="AA3206" s="0" t="s">
        <v>5423</v>
      </c>
      <c r="AB3206" s="0" t="s">
        <v>8974</v>
      </c>
      <c r="AC3206" s="0" t="s">
        <v>19</v>
      </c>
      <c r="AD3206" s="0" t="s">
        <v>19</v>
      </c>
      <c r="AE3206" s="0" t="s">
        <v>61</v>
      </c>
      <c r="AF3206" s="0" t="s">
        <v>22</v>
      </c>
      <c r="AG3206" s="0" t="s">
        <v>22</v>
      </c>
      <c r="AH3206" s="0" t="s">
        <v>22</v>
      </c>
      <c r="AI3206" s="0" t="s">
        <v>22</v>
      </c>
      <c r="AJ3206" s="0" t="s">
        <v>5328</v>
      </c>
      <c r="AK3206" s="0" t="s">
        <v>5328</v>
      </c>
    </row>
    <row customHeight="1" ht="11.25">
      <c r="A3207" s="0" t="s">
        <v>22</v>
      </c>
      <c r="B3207" s="0" t="s">
        <v>48</v>
      </c>
      <c r="C3207" s="0" t="s">
        <v>50</v>
      </c>
      <c r="D3207" s="0" t="s">
        <v>22</v>
      </c>
      <c r="E3207" s="0" t="s">
        <v>8971</v>
      </c>
      <c r="F3207" s="0" t="s">
        <v>1257</v>
      </c>
      <c r="G3207" s="0" t="s">
        <v>188</v>
      </c>
      <c r="H3207" s="0" t="s">
        <v>188</v>
      </c>
      <c r="I3207" s="0" t="s">
        <v>189</v>
      </c>
      <c r="J3207" s="0" t="s">
        <v>5324</v>
      </c>
      <c r="K3207" s="0" t="s">
        <v>5325</v>
      </c>
      <c r="L3207" s="0" t="s">
        <v>8972</v>
      </c>
      <c r="M3207" s="0" t="s">
        <v>1261</v>
      </c>
      <c r="N3207" s="0" t="s">
        <v>98</v>
      </c>
      <c r="O3207" s="0" t="s">
        <v>188</v>
      </c>
      <c r="P3207" s="0" t="s">
        <v>188</v>
      </c>
      <c r="Q3207" s="0" t="s">
        <v>189</v>
      </c>
      <c r="R3207" s="0" t="s">
        <v>5324</v>
      </c>
      <c r="S3207" s="0" t="s">
        <v>5325</v>
      </c>
      <c r="T3207" s="0" t="s">
        <v>3604</v>
      </c>
      <c r="U3207" s="0" t="s">
        <v>3605</v>
      </c>
      <c r="V3207" s="0" t="s">
        <v>3606</v>
      </c>
      <c r="W3207" s="0" t="s">
        <v>3607</v>
      </c>
      <c r="X3207" s="0" t="s">
        <v>3608</v>
      </c>
      <c r="Y3207" s="0" t="s">
        <v>3605</v>
      </c>
      <c r="Z3207" s="0" t="s">
        <v>8973</v>
      </c>
      <c r="AA3207" s="0" t="s">
        <v>5423</v>
      </c>
      <c r="AB3207" s="0" t="s">
        <v>8974</v>
      </c>
      <c r="AC3207" s="0" t="s">
        <v>19</v>
      </c>
      <c r="AD3207" s="0" t="s">
        <v>19</v>
      </c>
      <c r="AE3207" s="0" t="s">
        <v>61</v>
      </c>
      <c r="AF3207" s="0" t="s">
        <v>22</v>
      </c>
      <c r="AG3207" s="0" t="s">
        <v>22</v>
      </c>
      <c r="AH3207" s="0" t="s">
        <v>22</v>
      </c>
      <c r="AI3207" s="0" t="s">
        <v>22</v>
      </c>
      <c r="AJ3207" s="0" t="s">
        <v>5328</v>
      </c>
      <c r="AK3207" s="0" t="s">
        <v>5328</v>
      </c>
    </row>
    <row customHeight="1" ht="11.25">
      <c r="A3208" s="0" t="s">
        <v>22</v>
      </c>
      <c r="B3208" s="0" t="s">
        <v>48</v>
      </c>
      <c r="C3208" s="0" t="s">
        <v>50</v>
      </c>
      <c r="D3208" s="0" t="s">
        <v>22</v>
      </c>
      <c r="E3208" s="0" t="s">
        <v>8975</v>
      </c>
      <c r="F3208" s="0" t="s">
        <v>1257</v>
      </c>
      <c r="G3208" s="0" t="s">
        <v>188</v>
      </c>
      <c r="H3208" s="0" t="s">
        <v>188</v>
      </c>
      <c r="I3208" s="0" t="s">
        <v>189</v>
      </c>
      <c r="J3208" s="0" t="s">
        <v>5324</v>
      </c>
      <c r="K3208" s="0" t="s">
        <v>5325</v>
      </c>
      <c r="L3208" s="0" t="s">
        <v>4091</v>
      </c>
      <c r="M3208" s="0" t="s">
        <v>1261</v>
      </c>
      <c r="N3208" s="0" t="s">
        <v>98</v>
      </c>
      <c r="O3208" s="0" t="s">
        <v>188</v>
      </c>
      <c r="P3208" s="0" t="s">
        <v>188</v>
      </c>
      <c r="Q3208" s="0" t="s">
        <v>189</v>
      </c>
      <c r="R3208" s="0" t="s">
        <v>5324</v>
      </c>
      <c r="S3208" s="0" t="s">
        <v>5325</v>
      </c>
      <c r="T3208" s="0" t="s">
        <v>3604</v>
      </c>
      <c r="U3208" s="0" t="s">
        <v>3605</v>
      </c>
      <c r="V3208" s="0" t="s">
        <v>3606</v>
      </c>
      <c r="W3208" s="0" t="s">
        <v>3607</v>
      </c>
      <c r="X3208" s="0" t="s">
        <v>3608</v>
      </c>
      <c r="Y3208" s="0" t="s">
        <v>3605</v>
      </c>
      <c r="Z3208" s="0" t="s">
        <v>8976</v>
      </c>
      <c r="AA3208" s="0" t="s">
        <v>8768</v>
      </c>
      <c r="AB3208" s="0" t="s">
        <v>8977</v>
      </c>
      <c r="AC3208" s="0" t="s">
        <v>19</v>
      </c>
      <c r="AD3208" s="0" t="s">
        <v>19</v>
      </c>
      <c r="AE3208" s="0" t="s">
        <v>61</v>
      </c>
      <c r="AF3208" s="0" t="s">
        <v>22</v>
      </c>
      <c r="AG3208" s="0" t="s">
        <v>22</v>
      </c>
      <c r="AH3208" s="0" t="s">
        <v>22</v>
      </c>
      <c r="AI3208" s="0" t="s">
        <v>22</v>
      </c>
      <c r="AJ3208" s="0" t="s">
        <v>5328</v>
      </c>
      <c r="AK3208" s="0" t="s">
        <v>5328</v>
      </c>
    </row>
    <row customHeight="1" ht="11.25">
      <c r="A3209" s="0" t="s">
        <v>22</v>
      </c>
      <c r="B3209" s="0" t="s">
        <v>48</v>
      </c>
      <c r="C3209" s="0" t="s">
        <v>50</v>
      </c>
      <c r="D3209" s="0" t="s">
        <v>22</v>
      </c>
      <c r="E3209" s="0" t="s">
        <v>8975</v>
      </c>
      <c r="F3209" s="0" t="s">
        <v>1257</v>
      </c>
      <c r="G3209" s="0" t="s">
        <v>188</v>
      </c>
      <c r="H3209" s="0" t="s">
        <v>188</v>
      </c>
      <c r="I3209" s="0" t="s">
        <v>189</v>
      </c>
      <c r="J3209" s="0" t="s">
        <v>5324</v>
      </c>
      <c r="K3209" s="0" t="s">
        <v>5325</v>
      </c>
      <c r="L3209" s="0" t="s">
        <v>4091</v>
      </c>
      <c r="M3209" s="0" t="s">
        <v>1261</v>
      </c>
      <c r="N3209" s="0" t="s">
        <v>98</v>
      </c>
      <c r="O3209" s="0" t="s">
        <v>188</v>
      </c>
      <c r="P3209" s="0" t="s">
        <v>188</v>
      </c>
      <c r="Q3209" s="0" t="s">
        <v>189</v>
      </c>
      <c r="R3209" s="0" t="s">
        <v>5324</v>
      </c>
      <c r="S3209" s="0" t="s">
        <v>5325</v>
      </c>
      <c r="T3209" s="0" t="s">
        <v>3604</v>
      </c>
      <c r="U3209" s="0" t="s">
        <v>3605</v>
      </c>
      <c r="V3209" s="0" t="s">
        <v>3606</v>
      </c>
      <c r="W3209" s="0" t="s">
        <v>3607</v>
      </c>
      <c r="X3209" s="0" t="s">
        <v>3608</v>
      </c>
      <c r="Y3209" s="0" t="s">
        <v>3605</v>
      </c>
      <c r="Z3209" s="0" t="s">
        <v>8976</v>
      </c>
      <c r="AA3209" s="0" t="s">
        <v>8768</v>
      </c>
      <c r="AB3209" s="0" t="s">
        <v>8977</v>
      </c>
      <c r="AC3209" s="0" t="s">
        <v>19</v>
      </c>
      <c r="AD3209" s="0" t="s">
        <v>19</v>
      </c>
      <c r="AE3209" s="0" t="s">
        <v>61</v>
      </c>
      <c r="AF3209" s="0" t="s">
        <v>22</v>
      </c>
      <c r="AG3209" s="0" t="s">
        <v>22</v>
      </c>
      <c r="AH3209" s="0" t="s">
        <v>22</v>
      </c>
      <c r="AI3209" s="0" t="s">
        <v>22</v>
      </c>
      <c r="AJ3209" s="0" t="s">
        <v>5328</v>
      </c>
      <c r="AK3209" s="0" t="s">
        <v>5328</v>
      </c>
    </row>
    <row customHeight="1" ht="11.25">
      <c r="A3210" s="0" t="s">
        <v>22</v>
      </c>
      <c r="B3210" s="0" t="s">
        <v>48</v>
      </c>
      <c r="C3210" s="0" t="s">
        <v>50</v>
      </c>
      <c r="D3210" s="0" t="s">
        <v>22</v>
      </c>
      <c r="E3210" s="0" t="s">
        <v>8978</v>
      </c>
      <c r="F3210" s="0" t="s">
        <v>1257</v>
      </c>
      <c r="G3210" s="0" t="s">
        <v>188</v>
      </c>
      <c r="H3210" s="0" t="s">
        <v>188</v>
      </c>
      <c r="I3210" s="0" t="s">
        <v>189</v>
      </c>
      <c r="J3210" s="0" t="s">
        <v>1258</v>
      </c>
      <c r="K3210" s="0" t="s">
        <v>1259</v>
      </c>
      <c r="L3210" s="0" t="s">
        <v>1260</v>
      </c>
      <c r="M3210" s="0" t="s">
        <v>1261</v>
      </c>
      <c r="N3210" s="0" t="s">
        <v>98</v>
      </c>
      <c r="O3210" s="0" t="s">
        <v>188</v>
      </c>
      <c r="P3210" s="0" t="s">
        <v>188</v>
      </c>
      <c r="Q3210" s="0" t="s">
        <v>189</v>
      </c>
      <c r="R3210" s="0" t="s">
        <v>1258</v>
      </c>
      <c r="S3210" s="0" t="s">
        <v>1259</v>
      </c>
      <c r="T3210" s="0" t="s">
        <v>3604</v>
      </c>
      <c r="U3210" s="0" t="s">
        <v>3605</v>
      </c>
      <c r="V3210" s="0" t="s">
        <v>3606</v>
      </c>
      <c r="W3210" s="0" t="s">
        <v>3607</v>
      </c>
      <c r="X3210" s="0" t="s">
        <v>3608</v>
      </c>
      <c r="Y3210" s="0" t="s">
        <v>3605</v>
      </c>
      <c r="Z3210" s="0" t="s">
        <v>7794</v>
      </c>
      <c r="AA3210" s="0" t="s">
        <v>3857</v>
      </c>
      <c r="AB3210" s="0" t="s">
        <v>8979</v>
      </c>
      <c r="AC3210" s="0" t="s">
        <v>19</v>
      </c>
      <c r="AD3210" s="0" t="s">
        <v>19</v>
      </c>
      <c r="AE3210" s="0" t="s">
        <v>61</v>
      </c>
      <c r="AF3210" s="0" t="s">
        <v>22</v>
      </c>
      <c r="AG3210" s="0" t="s">
        <v>22</v>
      </c>
      <c r="AH3210" s="0" t="s">
        <v>22</v>
      </c>
      <c r="AI3210" s="0" t="s">
        <v>22</v>
      </c>
      <c r="AJ3210" s="0" t="s">
        <v>5340</v>
      </c>
      <c r="AK3210" s="0" t="s">
        <v>5340</v>
      </c>
    </row>
    <row customHeight="1" ht="11.25">
      <c r="A3211" s="0" t="s">
        <v>22</v>
      </c>
      <c r="B3211" s="0" t="s">
        <v>48</v>
      </c>
      <c r="C3211" s="0" t="s">
        <v>50</v>
      </c>
      <c r="D3211" s="0" t="s">
        <v>22</v>
      </c>
      <c r="E3211" s="0" t="s">
        <v>8978</v>
      </c>
      <c r="F3211" s="0" t="s">
        <v>1257</v>
      </c>
      <c r="G3211" s="0" t="s">
        <v>188</v>
      </c>
      <c r="H3211" s="0" t="s">
        <v>188</v>
      </c>
      <c r="I3211" s="0" t="s">
        <v>189</v>
      </c>
      <c r="J3211" s="0" t="s">
        <v>1258</v>
      </c>
      <c r="K3211" s="0" t="s">
        <v>1259</v>
      </c>
      <c r="L3211" s="0" t="s">
        <v>1260</v>
      </c>
      <c r="M3211" s="0" t="s">
        <v>1261</v>
      </c>
      <c r="N3211" s="0" t="s">
        <v>98</v>
      </c>
      <c r="O3211" s="0" t="s">
        <v>188</v>
      </c>
      <c r="P3211" s="0" t="s">
        <v>188</v>
      </c>
      <c r="Q3211" s="0" t="s">
        <v>189</v>
      </c>
      <c r="R3211" s="0" t="s">
        <v>1258</v>
      </c>
      <c r="S3211" s="0" t="s">
        <v>1259</v>
      </c>
      <c r="T3211" s="0" t="s">
        <v>3604</v>
      </c>
      <c r="U3211" s="0" t="s">
        <v>3605</v>
      </c>
      <c r="V3211" s="0" t="s">
        <v>3606</v>
      </c>
      <c r="W3211" s="0" t="s">
        <v>3607</v>
      </c>
      <c r="X3211" s="0" t="s">
        <v>3608</v>
      </c>
      <c r="Y3211" s="0" t="s">
        <v>3605</v>
      </c>
      <c r="Z3211" s="0" t="s">
        <v>7794</v>
      </c>
      <c r="AA3211" s="0" t="s">
        <v>3857</v>
      </c>
      <c r="AB3211" s="0" t="s">
        <v>8979</v>
      </c>
      <c r="AC3211" s="0" t="s">
        <v>19</v>
      </c>
      <c r="AD3211" s="0" t="s">
        <v>19</v>
      </c>
      <c r="AE3211" s="0" t="s">
        <v>61</v>
      </c>
      <c r="AF3211" s="0" t="s">
        <v>22</v>
      </c>
      <c r="AG3211" s="0" t="s">
        <v>22</v>
      </c>
      <c r="AH3211" s="0" t="s">
        <v>22</v>
      </c>
      <c r="AI3211" s="0" t="s">
        <v>22</v>
      </c>
      <c r="AJ3211" s="0" t="s">
        <v>5340</v>
      </c>
      <c r="AK3211" s="0" t="s">
        <v>5340</v>
      </c>
    </row>
    <row customHeight="1" ht="11.25">
      <c r="A3212" s="0" t="s">
        <v>22</v>
      </c>
      <c r="B3212" s="0" t="s">
        <v>48</v>
      </c>
      <c r="C3212" s="0" t="s">
        <v>50</v>
      </c>
      <c r="D3212" s="0" t="s">
        <v>22</v>
      </c>
      <c r="E3212" s="0" t="s">
        <v>8980</v>
      </c>
      <c r="F3212" s="0" t="s">
        <v>1257</v>
      </c>
      <c r="G3212" s="0" t="s">
        <v>188</v>
      </c>
      <c r="H3212" s="0" t="s">
        <v>188</v>
      </c>
      <c r="I3212" s="0" t="s">
        <v>189</v>
      </c>
      <c r="J3212" s="0" t="s">
        <v>1258</v>
      </c>
      <c r="K3212" s="0" t="s">
        <v>1259</v>
      </c>
      <c r="L3212" s="0" t="s">
        <v>1260</v>
      </c>
      <c r="M3212" s="0" t="s">
        <v>1261</v>
      </c>
      <c r="N3212" s="0" t="s">
        <v>98</v>
      </c>
      <c r="O3212" s="0" t="s">
        <v>188</v>
      </c>
      <c r="P3212" s="0" t="s">
        <v>188</v>
      </c>
      <c r="Q3212" s="0" t="s">
        <v>189</v>
      </c>
      <c r="R3212" s="0" t="s">
        <v>1258</v>
      </c>
      <c r="S3212" s="0" t="s">
        <v>1259</v>
      </c>
      <c r="T3212" s="0" t="s">
        <v>3604</v>
      </c>
      <c r="U3212" s="0" t="s">
        <v>3605</v>
      </c>
      <c r="V3212" s="0" t="s">
        <v>3606</v>
      </c>
      <c r="W3212" s="0" t="s">
        <v>3607</v>
      </c>
      <c r="X3212" s="0" t="s">
        <v>3608</v>
      </c>
      <c r="Y3212" s="0" t="s">
        <v>3605</v>
      </c>
      <c r="Z3212" s="0" t="s">
        <v>7490</v>
      </c>
      <c r="AA3212" s="0" t="s">
        <v>3650</v>
      </c>
      <c r="AB3212" s="0" t="s">
        <v>8981</v>
      </c>
      <c r="AC3212" s="0" t="s">
        <v>19</v>
      </c>
      <c r="AD3212" s="0" t="s">
        <v>19</v>
      </c>
      <c r="AE3212" s="0" t="s">
        <v>61</v>
      </c>
      <c r="AF3212" s="0" t="s">
        <v>22</v>
      </c>
      <c r="AG3212" s="0" t="s">
        <v>22</v>
      </c>
      <c r="AH3212" s="0" t="s">
        <v>22</v>
      </c>
      <c r="AI3212" s="0" t="s">
        <v>22</v>
      </c>
      <c r="AJ3212" s="0" t="s">
        <v>5340</v>
      </c>
      <c r="AK3212" s="0" t="s">
        <v>5340</v>
      </c>
    </row>
    <row customHeight="1" ht="11.25">
      <c r="A3213" s="0" t="s">
        <v>22</v>
      </c>
      <c r="B3213" s="0" t="s">
        <v>48</v>
      </c>
      <c r="C3213" s="0" t="s">
        <v>50</v>
      </c>
      <c r="D3213" s="0" t="s">
        <v>22</v>
      </c>
      <c r="E3213" s="0" t="s">
        <v>8980</v>
      </c>
      <c r="F3213" s="0" t="s">
        <v>1257</v>
      </c>
      <c r="G3213" s="0" t="s">
        <v>188</v>
      </c>
      <c r="H3213" s="0" t="s">
        <v>188</v>
      </c>
      <c r="I3213" s="0" t="s">
        <v>189</v>
      </c>
      <c r="J3213" s="0" t="s">
        <v>1258</v>
      </c>
      <c r="K3213" s="0" t="s">
        <v>1259</v>
      </c>
      <c r="L3213" s="0" t="s">
        <v>1260</v>
      </c>
      <c r="M3213" s="0" t="s">
        <v>1261</v>
      </c>
      <c r="N3213" s="0" t="s">
        <v>98</v>
      </c>
      <c r="O3213" s="0" t="s">
        <v>188</v>
      </c>
      <c r="P3213" s="0" t="s">
        <v>188</v>
      </c>
      <c r="Q3213" s="0" t="s">
        <v>189</v>
      </c>
      <c r="R3213" s="0" t="s">
        <v>1258</v>
      </c>
      <c r="S3213" s="0" t="s">
        <v>1259</v>
      </c>
      <c r="T3213" s="0" t="s">
        <v>3604</v>
      </c>
      <c r="U3213" s="0" t="s">
        <v>3605</v>
      </c>
      <c r="V3213" s="0" t="s">
        <v>3606</v>
      </c>
      <c r="W3213" s="0" t="s">
        <v>3607</v>
      </c>
      <c r="X3213" s="0" t="s">
        <v>3608</v>
      </c>
      <c r="Y3213" s="0" t="s">
        <v>3605</v>
      </c>
      <c r="Z3213" s="0" t="s">
        <v>7490</v>
      </c>
      <c r="AA3213" s="0" t="s">
        <v>3650</v>
      </c>
      <c r="AB3213" s="0" t="s">
        <v>8981</v>
      </c>
      <c r="AC3213" s="0" t="s">
        <v>19</v>
      </c>
      <c r="AD3213" s="0" t="s">
        <v>19</v>
      </c>
      <c r="AE3213" s="0" t="s">
        <v>61</v>
      </c>
      <c r="AF3213" s="0" t="s">
        <v>22</v>
      </c>
      <c r="AG3213" s="0" t="s">
        <v>22</v>
      </c>
      <c r="AH3213" s="0" t="s">
        <v>22</v>
      </c>
      <c r="AI3213" s="0" t="s">
        <v>22</v>
      </c>
      <c r="AJ3213" s="0" t="s">
        <v>5340</v>
      </c>
      <c r="AK3213" s="0" t="s">
        <v>5340</v>
      </c>
    </row>
    <row customHeight="1" ht="11.25">
      <c r="A3214" s="0" t="s">
        <v>22</v>
      </c>
      <c r="B3214" s="0" t="s">
        <v>48</v>
      </c>
      <c r="C3214" s="0" t="s">
        <v>50</v>
      </c>
      <c r="D3214" s="0" t="s">
        <v>22</v>
      </c>
      <c r="E3214" s="0" t="s">
        <v>8982</v>
      </c>
      <c r="F3214" s="0" t="s">
        <v>1257</v>
      </c>
      <c r="G3214" s="0" t="s">
        <v>181</v>
      </c>
      <c r="H3214" s="0" t="s">
        <v>181</v>
      </c>
      <c r="I3214" s="0" t="s">
        <v>182</v>
      </c>
      <c r="J3214" s="0" t="s">
        <v>4264</v>
      </c>
      <c r="K3214" s="0" t="s">
        <v>4265</v>
      </c>
      <c r="L3214" s="0" t="s">
        <v>976</v>
      </c>
      <c r="M3214" s="0" t="s">
        <v>976</v>
      </c>
      <c r="N3214" s="0" t="s">
        <v>98</v>
      </c>
      <c r="O3214" s="0" t="s">
        <v>181</v>
      </c>
      <c r="P3214" s="0" t="s">
        <v>181</v>
      </c>
      <c r="Q3214" s="0" t="s">
        <v>182</v>
      </c>
      <c r="R3214" s="0" t="s">
        <v>4264</v>
      </c>
      <c r="S3214" s="0" t="s">
        <v>4265</v>
      </c>
      <c r="T3214" s="0" t="s">
        <v>3604</v>
      </c>
      <c r="U3214" s="0" t="s">
        <v>3707</v>
      </c>
      <c r="V3214" s="0" t="s">
        <v>3718</v>
      </c>
      <c r="W3214" s="0" t="s">
        <v>3607</v>
      </c>
      <c r="X3214" s="0" t="s">
        <v>3700</v>
      </c>
      <c r="Y3214" s="0" t="s">
        <v>3605</v>
      </c>
      <c r="Z3214" s="0" t="s">
        <v>3719</v>
      </c>
      <c r="AA3214" s="0" t="s">
        <v>3710</v>
      </c>
      <c r="AB3214" s="0" t="s">
        <v>3720</v>
      </c>
      <c r="AC3214" s="0" t="s">
        <v>19</v>
      </c>
      <c r="AD3214" s="0" t="s">
        <v>19</v>
      </c>
      <c r="AE3214" s="0" t="s">
        <v>61</v>
      </c>
      <c r="AF3214" s="0" t="s">
        <v>22</v>
      </c>
      <c r="AG3214" s="0" t="s">
        <v>22</v>
      </c>
      <c r="AH3214" s="0" t="s">
        <v>22</v>
      </c>
      <c r="AI3214" s="0" t="s">
        <v>22</v>
      </c>
      <c r="AJ3214" s="0" t="s">
        <v>950</v>
      </c>
      <c r="AK3214" s="0" t="s">
        <v>950</v>
      </c>
    </row>
    <row customHeight="1" ht="11.25">
      <c r="A3215" s="0" t="s">
        <v>22</v>
      </c>
      <c r="B3215" s="0" t="s">
        <v>48</v>
      </c>
      <c r="C3215" s="0" t="s">
        <v>50</v>
      </c>
      <c r="D3215" s="0" t="s">
        <v>22</v>
      </c>
      <c r="E3215" s="0" t="s">
        <v>1445</v>
      </c>
      <c r="F3215" s="0" t="s">
        <v>1257</v>
      </c>
      <c r="G3215" s="0" t="s">
        <v>148</v>
      </c>
      <c r="H3215" s="0" t="s">
        <v>148</v>
      </c>
      <c r="I3215" s="0" t="s">
        <v>149</v>
      </c>
      <c r="J3215" s="0" t="s">
        <v>1446</v>
      </c>
      <c r="K3215" s="0" t="s">
        <v>1447</v>
      </c>
      <c r="L3215" s="0" t="s">
        <v>1448</v>
      </c>
      <c r="M3215" s="0" t="s">
        <v>1261</v>
      </c>
      <c r="N3215" s="0" t="s">
        <v>98</v>
      </c>
      <c r="O3215" s="0" t="s">
        <v>148</v>
      </c>
      <c r="P3215" s="0" t="s">
        <v>148</v>
      </c>
      <c r="Q3215" s="0" t="s">
        <v>149</v>
      </c>
      <c r="R3215" s="0" t="s">
        <v>1446</v>
      </c>
      <c r="S3215" s="0" t="s">
        <v>1447</v>
      </c>
      <c r="T3215" s="0" t="s">
        <v>3604</v>
      </c>
      <c r="U3215" s="0" t="s">
        <v>3605</v>
      </c>
      <c r="V3215" s="0" t="s">
        <v>3606</v>
      </c>
      <c r="W3215" s="0" t="s">
        <v>3607</v>
      </c>
      <c r="X3215" s="0" t="s">
        <v>3608</v>
      </c>
      <c r="Y3215" s="0" t="s">
        <v>3605</v>
      </c>
      <c r="Z3215" s="0" t="s">
        <v>8983</v>
      </c>
      <c r="AA3215" s="0" t="s">
        <v>4162</v>
      </c>
      <c r="AB3215" s="0" t="s">
        <v>8984</v>
      </c>
      <c r="AC3215" s="0" t="s">
        <v>19</v>
      </c>
      <c r="AD3215" s="0" t="s">
        <v>19</v>
      </c>
      <c r="AE3215" s="0" t="s">
        <v>61</v>
      </c>
      <c r="AF3215" s="0" t="s">
        <v>22</v>
      </c>
      <c r="AG3215" s="0" t="s">
        <v>22</v>
      </c>
      <c r="AH3215" s="0" t="s">
        <v>22</v>
      </c>
      <c r="AI3215" s="0" t="s">
        <v>22</v>
      </c>
      <c r="AJ3215" s="0" t="s">
        <v>157</v>
      </c>
      <c r="AK3215" s="0" t="s">
        <v>157</v>
      </c>
    </row>
    <row customHeight="1" ht="11.25">
      <c r="A3216" s="0" t="s">
        <v>22</v>
      </c>
      <c r="B3216" s="0" t="s">
        <v>48</v>
      </c>
      <c r="C3216" s="0" t="s">
        <v>50</v>
      </c>
      <c r="D3216" s="0" t="s">
        <v>22</v>
      </c>
      <c r="E3216" s="0" t="s">
        <v>1445</v>
      </c>
      <c r="F3216" s="0" t="s">
        <v>1257</v>
      </c>
      <c r="G3216" s="0" t="s">
        <v>148</v>
      </c>
      <c r="H3216" s="0" t="s">
        <v>148</v>
      </c>
      <c r="I3216" s="0" t="s">
        <v>149</v>
      </c>
      <c r="J3216" s="0" t="s">
        <v>1446</v>
      </c>
      <c r="K3216" s="0" t="s">
        <v>1447</v>
      </c>
      <c r="L3216" s="0" t="s">
        <v>1448</v>
      </c>
      <c r="M3216" s="0" t="s">
        <v>1261</v>
      </c>
      <c r="N3216" s="0" t="s">
        <v>98</v>
      </c>
      <c r="O3216" s="0" t="s">
        <v>148</v>
      </c>
      <c r="P3216" s="0" t="s">
        <v>148</v>
      </c>
      <c r="Q3216" s="0" t="s">
        <v>149</v>
      </c>
      <c r="R3216" s="0" t="s">
        <v>1446</v>
      </c>
      <c r="S3216" s="0" t="s">
        <v>1447</v>
      </c>
      <c r="T3216" s="0" t="s">
        <v>3604</v>
      </c>
      <c r="U3216" s="0" t="s">
        <v>3605</v>
      </c>
      <c r="V3216" s="0" t="s">
        <v>3606</v>
      </c>
      <c r="W3216" s="0" t="s">
        <v>3607</v>
      </c>
      <c r="X3216" s="0" t="s">
        <v>3608</v>
      </c>
      <c r="Y3216" s="0" t="s">
        <v>3605</v>
      </c>
      <c r="Z3216" s="0" t="s">
        <v>8983</v>
      </c>
      <c r="AA3216" s="0" t="s">
        <v>4162</v>
      </c>
      <c r="AB3216" s="0" t="s">
        <v>8984</v>
      </c>
      <c r="AC3216" s="0" t="s">
        <v>19</v>
      </c>
      <c r="AD3216" s="0" t="s">
        <v>19</v>
      </c>
      <c r="AE3216" s="0" t="s">
        <v>61</v>
      </c>
      <c r="AF3216" s="0" t="s">
        <v>22</v>
      </c>
      <c r="AG3216" s="0" t="s">
        <v>22</v>
      </c>
      <c r="AH3216" s="0" t="s">
        <v>22</v>
      </c>
      <c r="AI3216" s="0" t="s">
        <v>22</v>
      </c>
      <c r="AJ3216" s="0" t="s">
        <v>157</v>
      </c>
      <c r="AK3216" s="0" t="s">
        <v>157</v>
      </c>
    </row>
    <row customHeight="1" ht="11.25">
      <c r="A3217" s="0" t="s">
        <v>22</v>
      </c>
      <c r="B3217" s="0" t="s">
        <v>48</v>
      </c>
      <c r="C3217" s="0" t="s">
        <v>50</v>
      </c>
      <c r="D3217" s="0" t="s">
        <v>22</v>
      </c>
      <c r="E3217" s="0" t="s">
        <v>8985</v>
      </c>
      <c r="F3217" s="0" t="s">
        <v>1257</v>
      </c>
      <c r="G3217" s="0" t="s">
        <v>1581</v>
      </c>
      <c r="H3217" s="0" t="s">
        <v>1581</v>
      </c>
      <c r="I3217" s="0" t="s">
        <v>1582</v>
      </c>
      <c r="J3217" s="0" t="s">
        <v>5879</v>
      </c>
      <c r="K3217" s="0" t="s">
        <v>5880</v>
      </c>
      <c r="L3217" s="0" t="s">
        <v>5881</v>
      </c>
      <c r="M3217" s="0" t="s">
        <v>976</v>
      </c>
      <c r="N3217" s="0" t="s">
        <v>98</v>
      </c>
      <c r="O3217" s="0" t="s">
        <v>1581</v>
      </c>
      <c r="P3217" s="0" t="s">
        <v>1581</v>
      </c>
      <c r="Q3217" s="0" t="s">
        <v>1582</v>
      </c>
      <c r="R3217" s="0" t="s">
        <v>5879</v>
      </c>
      <c r="S3217" s="0" t="s">
        <v>5880</v>
      </c>
      <c r="T3217" s="0" t="s">
        <v>3604</v>
      </c>
      <c r="U3217" s="0" t="s">
        <v>3605</v>
      </c>
      <c r="V3217" s="0" t="s">
        <v>3606</v>
      </c>
      <c r="W3217" s="0" t="s">
        <v>3607</v>
      </c>
      <c r="X3217" s="0" t="s">
        <v>3608</v>
      </c>
      <c r="Y3217" s="0" t="s">
        <v>3605</v>
      </c>
      <c r="Z3217" s="0" t="s">
        <v>8986</v>
      </c>
      <c r="AA3217" s="0" t="s">
        <v>8987</v>
      </c>
      <c r="AB3217" s="0" t="s">
        <v>8988</v>
      </c>
      <c r="AC3217" s="0" t="s">
        <v>19</v>
      </c>
      <c r="AD3217" s="0" t="s">
        <v>19</v>
      </c>
      <c r="AE3217" s="0" t="s">
        <v>61</v>
      </c>
      <c r="AF3217" s="0" t="s">
        <v>22</v>
      </c>
      <c r="AG3217" s="0" t="s">
        <v>22</v>
      </c>
      <c r="AH3217" s="0" t="s">
        <v>22</v>
      </c>
      <c r="AI3217" s="0" t="s">
        <v>22</v>
      </c>
      <c r="AJ3217" s="0" t="s">
        <v>3622</v>
      </c>
      <c r="AK3217" s="0" t="s">
        <v>3622</v>
      </c>
    </row>
    <row customHeight="1" ht="11.25">
      <c r="A3218" s="0" t="s">
        <v>22</v>
      </c>
      <c r="B3218" s="0" t="s">
        <v>48</v>
      </c>
      <c r="C3218" s="0" t="s">
        <v>50</v>
      </c>
      <c r="D3218" s="0" t="s">
        <v>22</v>
      </c>
      <c r="E3218" s="0" t="s">
        <v>8985</v>
      </c>
      <c r="F3218" s="0" t="s">
        <v>1257</v>
      </c>
      <c r="G3218" s="0" t="s">
        <v>110</v>
      </c>
      <c r="H3218" s="0" t="s">
        <v>110</v>
      </c>
      <c r="I3218" s="0" t="s">
        <v>111</v>
      </c>
      <c r="J3218" s="0" t="s">
        <v>5879</v>
      </c>
      <c r="K3218" s="0" t="s">
        <v>5885</v>
      </c>
      <c r="L3218" s="0" t="s">
        <v>5881</v>
      </c>
      <c r="M3218" s="0" t="s">
        <v>976</v>
      </c>
      <c r="N3218" s="0" t="s">
        <v>98</v>
      </c>
      <c r="O3218" s="0" t="s">
        <v>110</v>
      </c>
      <c r="P3218" s="0" t="s">
        <v>110</v>
      </c>
      <c r="Q3218" s="0" t="s">
        <v>111</v>
      </c>
      <c r="R3218" s="0" t="s">
        <v>5879</v>
      </c>
      <c r="S3218" s="0" t="s">
        <v>5885</v>
      </c>
      <c r="T3218" s="0" t="s">
        <v>3604</v>
      </c>
      <c r="U3218" s="0" t="s">
        <v>3605</v>
      </c>
      <c r="V3218" s="0" t="s">
        <v>3606</v>
      </c>
      <c r="W3218" s="0" t="s">
        <v>3607</v>
      </c>
      <c r="X3218" s="0" t="s">
        <v>3608</v>
      </c>
      <c r="Y3218" s="0" t="s">
        <v>3605</v>
      </c>
      <c r="Z3218" s="0" t="s">
        <v>8986</v>
      </c>
      <c r="AA3218" s="0" t="s">
        <v>8987</v>
      </c>
      <c r="AB3218" s="0" t="s">
        <v>8988</v>
      </c>
      <c r="AC3218" s="0" t="s">
        <v>19</v>
      </c>
      <c r="AD3218" s="0" t="s">
        <v>19</v>
      </c>
      <c r="AE3218" s="0" t="s">
        <v>61</v>
      </c>
      <c r="AF3218" s="0" t="s">
        <v>22</v>
      </c>
      <c r="AG3218" s="0" t="s">
        <v>22</v>
      </c>
      <c r="AH3218" s="0" t="s">
        <v>22</v>
      </c>
      <c r="AI3218" s="0" t="s">
        <v>22</v>
      </c>
      <c r="AJ3218" s="0" t="s">
        <v>3622</v>
      </c>
      <c r="AK3218" s="0" t="s">
        <v>3622</v>
      </c>
    </row>
    <row customHeight="1" ht="11.25">
      <c r="A3219" s="0" t="s">
        <v>22</v>
      </c>
      <c r="B3219" s="0" t="s">
        <v>48</v>
      </c>
      <c r="C3219" s="0" t="s">
        <v>50</v>
      </c>
      <c r="D3219" s="0" t="s">
        <v>22</v>
      </c>
      <c r="E3219" s="0" t="s">
        <v>8989</v>
      </c>
      <c r="F3219" s="0" t="s">
        <v>1257</v>
      </c>
      <c r="G3219" s="0" t="s">
        <v>188</v>
      </c>
      <c r="H3219" s="0" t="s">
        <v>188</v>
      </c>
      <c r="I3219" s="0" t="s">
        <v>189</v>
      </c>
      <c r="J3219" s="0" t="s">
        <v>1258</v>
      </c>
      <c r="K3219" s="0" t="s">
        <v>1259</v>
      </c>
      <c r="L3219" s="0" t="s">
        <v>1260</v>
      </c>
      <c r="M3219" s="0" t="s">
        <v>1261</v>
      </c>
      <c r="N3219" s="0" t="s">
        <v>98</v>
      </c>
      <c r="O3219" s="0" t="s">
        <v>188</v>
      </c>
      <c r="P3219" s="0" t="s">
        <v>188</v>
      </c>
      <c r="Q3219" s="0" t="s">
        <v>189</v>
      </c>
      <c r="R3219" s="0" t="s">
        <v>1258</v>
      </c>
      <c r="S3219" s="0" t="s">
        <v>1259</v>
      </c>
      <c r="T3219" s="0" t="s">
        <v>3604</v>
      </c>
      <c r="U3219" s="0" t="s">
        <v>3605</v>
      </c>
      <c r="V3219" s="0" t="s">
        <v>3606</v>
      </c>
      <c r="W3219" s="0" t="s">
        <v>3607</v>
      </c>
      <c r="X3219" s="0" t="s">
        <v>3608</v>
      </c>
      <c r="Y3219" s="0" t="s">
        <v>3605</v>
      </c>
      <c r="Z3219" s="0" t="s">
        <v>8990</v>
      </c>
      <c r="AA3219" s="0" t="s">
        <v>3921</v>
      </c>
      <c r="AB3219" s="0" t="s">
        <v>8991</v>
      </c>
      <c r="AC3219" s="0" t="s">
        <v>19</v>
      </c>
      <c r="AD3219" s="0" t="s">
        <v>19</v>
      </c>
      <c r="AE3219" s="0" t="s">
        <v>61</v>
      </c>
      <c r="AF3219" s="0" t="s">
        <v>22</v>
      </c>
      <c r="AG3219" s="0" t="s">
        <v>22</v>
      </c>
      <c r="AH3219" s="0" t="s">
        <v>22</v>
      </c>
      <c r="AI3219" s="0" t="s">
        <v>22</v>
      </c>
      <c r="AJ3219" s="0" t="s">
        <v>5340</v>
      </c>
      <c r="AK3219" s="0" t="s">
        <v>5340</v>
      </c>
    </row>
    <row customHeight="1" ht="11.25">
      <c r="A3220" s="0" t="s">
        <v>22</v>
      </c>
      <c r="B3220" s="0" t="s">
        <v>48</v>
      </c>
      <c r="C3220" s="0" t="s">
        <v>50</v>
      </c>
      <c r="D3220" s="0" t="s">
        <v>22</v>
      </c>
      <c r="E3220" s="0" t="s">
        <v>8989</v>
      </c>
      <c r="F3220" s="0" t="s">
        <v>1257</v>
      </c>
      <c r="G3220" s="0" t="s">
        <v>188</v>
      </c>
      <c r="H3220" s="0" t="s">
        <v>188</v>
      </c>
      <c r="I3220" s="0" t="s">
        <v>189</v>
      </c>
      <c r="J3220" s="0" t="s">
        <v>1258</v>
      </c>
      <c r="K3220" s="0" t="s">
        <v>1259</v>
      </c>
      <c r="L3220" s="0" t="s">
        <v>1260</v>
      </c>
      <c r="M3220" s="0" t="s">
        <v>1261</v>
      </c>
      <c r="N3220" s="0" t="s">
        <v>98</v>
      </c>
      <c r="O3220" s="0" t="s">
        <v>188</v>
      </c>
      <c r="P3220" s="0" t="s">
        <v>188</v>
      </c>
      <c r="Q3220" s="0" t="s">
        <v>189</v>
      </c>
      <c r="R3220" s="0" t="s">
        <v>1258</v>
      </c>
      <c r="S3220" s="0" t="s">
        <v>1259</v>
      </c>
      <c r="T3220" s="0" t="s">
        <v>3604</v>
      </c>
      <c r="U3220" s="0" t="s">
        <v>3605</v>
      </c>
      <c r="V3220" s="0" t="s">
        <v>3606</v>
      </c>
      <c r="W3220" s="0" t="s">
        <v>3607</v>
      </c>
      <c r="X3220" s="0" t="s">
        <v>3608</v>
      </c>
      <c r="Y3220" s="0" t="s">
        <v>3605</v>
      </c>
      <c r="Z3220" s="0" t="s">
        <v>8990</v>
      </c>
      <c r="AA3220" s="0" t="s">
        <v>3921</v>
      </c>
      <c r="AB3220" s="0" t="s">
        <v>8991</v>
      </c>
      <c r="AC3220" s="0" t="s">
        <v>19</v>
      </c>
      <c r="AD3220" s="0" t="s">
        <v>19</v>
      </c>
      <c r="AE3220" s="0" t="s">
        <v>61</v>
      </c>
      <c r="AF3220" s="0" t="s">
        <v>22</v>
      </c>
      <c r="AG3220" s="0" t="s">
        <v>22</v>
      </c>
      <c r="AH3220" s="0" t="s">
        <v>22</v>
      </c>
      <c r="AI3220" s="0" t="s">
        <v>22</v>
      </c>
      <c r="AJ3220" s="0" t="s">
        <v>5340</v>
      </c>
      <c r="AK3220" s="0" t="s">
        <v>5340</v>
      </c>
    </row>
    <row customHeight="1" ht="11.25">
      <c r="A3221" s="0" t="s">
        <v>22</v>
      </c>
      <c r="B3221" s="0" t="s">
        <v>48</v>
      </c>
      <c r="C3221" s="0" t="s">
        <v>50</v>
      </c>
      <c r="D3221" s="0" t="s">
        <v>22</v>
      </c>
      <c r="E3221" s="0" t="s">
        <v>8992</v>
      </c>
      <c r="F3221" s="0" t="s">
        <v>1257</v>
      </c>
      <c r="G3221" s="0" t="s">
        <v>1581</v>
      </c>
      <c r="H3221" s="0" t="s">
        <v>1581</v>
      </c>
      <c r="I3221" s="0" t="s">
        <v>1582</v>
      </c>
      <c r="J3221" s="0" t="s">
        <v>6604</v>
      </c>
      <c r="K3221" s="0" t="s">
        <v>6605</v>
      </c>
      <c r="L3221" s="0" t="s">
        <v>8993</v>
      </c>
      <c r="M3221" s="0" t="s">
        <v>976</v>
      </c>
      <c r="N3221" s="0" t="s">
        <v>98</v>
      </c>
      <c r="O3221" s="0" t="s">
        <v>1581</v>
      </c>
      <c r="P3221" s="0" t="s">
        <v>1581</v>
      </c>
      <c r="Q3221" s="0" t="s">
        <v>1582</v>
      </c>
      <c r="R3221" s="0" t="s">
        <v>6604</v>
      </c>
      <c r="S3221" s="0" t="s">
        <v>6605</v>
      </c>
      <c r="T3221" s="0" t="s">
        <v>3604</v>
      </c>
      <c r="U3221" s="0" t="s">
        <v>3605</v>
      </c>
      <c r="V3221" s="0" t="s">
        <v>3606</v>
      </c>
      <c r="W3221" s="0" t="s">
        <v>3607</v>
      </c>
      <c r="X3221" s="0" t="s">
        <v>3608</v>
      </c>
      <c r="Y3221" s="0" t="s">
        <v>3605</v>
      </c>
      <c r="Z3221" s="0" t="s">
        <v>8990</v>
      </c>
      <c r="AA3221" s="0" t="s">
        <v>8994</v>
      </c>
      <c r="AB3221" s="0" t="s">
        <v>8995</v>
      </c>
      <c r="AC3221" s="0" t="s">
        <v>19</v>
      </c>
      <c r="AD3221" s="0" t="s">
        <v>19</v>
      </c>
      <c r="AE3221" s="0" t="s">
        <v>61</v>
      </c>
      <c r="AF3221" s="0" t="s">
        <v>22</v>
      </c>
      <c r="AG3221" s="0" t="s">
        <v>22</v>
      </c>
      <c r="AH3221" s="0" t="s">
        <v>22</v>
      </c>
      <c r="AI3221" s="0" t="s">
        <v>22</v>
      </c>
      <c r="AJ3221" s="0" t="s">
        <v>3622</v>
      </c>
      <c r="AK3221" s="0" t="s">
        <v>3622</v>
      </c>
    </row>
    <row customHeight="1" ht="11.25">
      <c r="A3222" s="0" t="s">
        <v>22</v>
      </c>
      <c r="B3222" s="0" t="s">
        <v>48</v>
      </c>
      <c r="C3222" s="0" t="s">
        <v>50</v>
      </c>
      <c r="D3222" s="0" t="s">
        <v>22</v>
      </c>
      <c r="E3222" s="0" t="s">
        <v>8992</v>
      </c>
      <c r="F3222" s="0" t="s">
        <v>1257</v>
      </c>
      <c r="G3222" s="0" t="s">
        <v>110</v>
      </c>
      <c r="H3222" s="0" t="s">
        <v>110</v>
      </c>
      <c r="I3222" s="0" t="s">
        <v>111</v>
      </c>
      <c r="J3222" s="0" t="s">
        <v>6604</v>
      </c>
      <c r="K3222" s="0" t="s">
        <v>6607</v>
      </c>
      <c r="L3222" s="0" t="s">
        <v>8993</v>
      </c>
      <c r="M3222" s="0" t="s">
        <v>976</v>
      </c>
      <c r="N3222" s="0" t="s">
        <v>98</v>
      </c>
      <c r="O3222" s="0" t="s">
        <v>110</v>
      </c>
      <c r="P3222" s="0" t="s">
        <v>110</v>
      </c>
      <c r="Q3222" s="0" t="s">
        <v>111</v>
      </c>
      <c r="R3222" s="0" t="s">
        <v>6604</v>
      </c>
      <c r="S3222" s="0" t="s">
        <v>6607</v>
      </c>
      <c r="T3222" s="0" t="s">
        <v>3604</v>
      </c>
      <c r="U3222" s="0" t="s">
        <v>3605</v>
      </c>
      <c r="V3222" s="0" t="s">
        <v>3606</v>
      </c>
      <c r="W3222" s="0" t="s">
        <v>3607</v>
      </c>
      <c r="X3222" s="0" t="s">
        <v>3608</v>
      </c>
      <c r="Y3222" s="0" t="s">
        <v>3605</v>
      </c>
      <c r="Z3222" s="0" t="s">
        <v>8990</v>
      </c>
      <c r="AA3222" s="0" t="s">
        <v>8994</v>
      </c>
      <c r="AB3222" s="0" t="s">
        <v>8995</v>
      </c>
      <c r="AC3222" s="0" t="s">
        <v>19</v>
      </c>
      <c r="AD3222" s="0" t="s">
        <v>19</v>
      </c>
      <c r="AE3222" s="0" t="s">
        <v>61</v>
      </c>
      <c r="AF3222" s="0" t="s">
        <v>22</v>
      </c>
      <c r="AG3222" s="0" t="s">
        <v>22</v>
      </c>
      <c r="AH3222" s="0" t="s">
        <v>22</v>
      </c>
      <c r="AI3222" s="0" t="s">
        <v>22</v>
      </c>
      <c r="AJ3222" s="0" t="s">
        <v>3622</v>
      </c>
      <c r="AK3222" s="0" t="s">
        <v>3622</v>
      </c>
    </row>
    <row customHeight="1" ht="11.25">
      <c r="A3223" s="0" t="s">
        <v>22</v>
      </c>
      <c r="B3223" s="0" t="s">
        <v>48</v>
      </c>
      <c r="C3223" s="0" t="s">
        <v>50</v>
      </c>
      <c r="D3223" s="0" t="s">
        <v>22</v>
      </c>
      <c r="E3223" s="0" t="s">
        <v>8996</v>
      </c>
      <c r="F3223" s="0" t="s">
        <v>1257</v>
      </c>
      <c r="G3223" s="0" t="s">
        <v>1581</v>
      </c>
      <c r="H3223" s="0" t="s">
        <v>1581</v>
      </c>
      <c r="I3223" s="0" t="s">
        <v>1582</v>
      </c>
      <c r="J3223" s="0" t="s">
        <v>1583</v>
      </c>
      <c r="K3223" s="0" t="s">
        <v>1584</v>
      </c>
      <c r="L3223" s="0" t="s">
        <v>1585</v>
      </c>
      <c r="M3223" s="0" t="s">
        <v>976</v>
      </c>
      <c r="N3223" s="0" t="s">
        <v>98</v>
      </c>
      <c r="O3223" s="0" t="s">
        <v>1581</v>
      </c>
      <c r="P3223" s="0" t="s">
        <v>1581</v>
      </c>
      <c r="Q3223" s="0" t="s">
        <v>1582</v>
      </c>
      <c r="R3223" s="0" t="s">
        <v>1583</v>
      </c>
      <c r="S3223" s="0" t="s">
        <v>1584</v>
      </c>
      <c r="T3223" s="0" t="s">
        <v>3604</v>
      </c>
      <c r="U3223" s="0" t="s">
        <v>3605</v>
      </c>
      <c r="V3223" s="0" t="s">
        <v>3606</v>
      </c>
      <c r="W3223" s="0" t="s">
        <v>3607</v>
      </c>
      <c r="X3223" s="0" t="s">
        <v>3608</v>
      </c>
      <c r="Y3223" s="0" t="s">
        <v>3605</v>
      </c>
      <c r="Z3223" s="0" t="s">
        <v>8997</v>
      </c>
      <c r="AA3223" s="0" t="s">
        <v>8998</v>
      </c>
      <c r="AB3223" s="0" t="s">
        <v>8999</v>
      </c>
      <c r="AC3223" s="0" t="s">
        <v>19</v>
      </c>
      <c r="AD3223" s="0" t="s">
        <v>19</v>
      </c>
      <c r="AE3223" s="0" t="s">
        <v>61</v>
      </c>
      <c r="AF3223" s="0" t="s">
        <v>22</v>
      </c>
      <c r="AG3223" s="0" t="s">
        <v>22</v>
      </c>
      <c r="AH3223" s="0" t="s">
        <v>22</v>
      </c>
      <c r="AI3223" s="0" t="s">
        <v>22</v>
      </c>
      <c r="AJ3223" s="0" t="s">
        <v>3622</v>
      </c>
      <c r="AK3223" s="0" t="s">
        <v>3622</v>
      </c>
    </row>
    <row customHeight="1" ht="11.25">
      <c r="A3224" s="0" t="s">
        <v>22</v>
      </c>
      <c r="B3224" s="0" t="s">
        <v>48</v>
      </c>
      <c r="C3224" s="0" t="s">
        <v>50</v>
      </c>
      <c r="D3224" s="0" t="s">
        <v>22</v>
      </c>
      <c r="E3224" s="0" t="s">
        <v>8996</v>
      </c>
      <c r="F3224" s="0" t="s">
        <v>1257</v>
      </c>
      <c r="G3224" s="0" t="s">
        <v>110</v>
      </c>
      <c r="H3224" s="0" t="s">
        <v>110</v>
      </c>
      <c r="I3224" s="0" t="s">
        <v>111</v>
      </c>
      <c r="J3224" s="0" t="s">
        <v>1583</v>
      </c>
      <c r="K3224" s="0" t="s">
        <v>5420</v>
      </c>
      <c r="L3224" s="0" t="s">
        <v>1585</v>
      </c>
      <c r="M3224" s="0" t="s">
        <v>976</v>
      </c>
      <c r="N3224" s="0" t="s">
        <v>98</v>
      </c>
      <c r="O3224" s="0" t="s">
        <v>110</v>
      </c>
      <c r="P3224" s="0" t="s">
        <v>110</v>
      </c>
      <c r="Q3224" s="0" t="s">
        <v>111</v>
      </c>
      <c r="R3224" s="0" t="s">
        <v>1583</v>
      </c>
      <c r="S3224" s="0" t="s">
        <v>5420</v>
      </c>
      <c r="T3224" s="0" t="s">
        <v>3604</v>
      </c>
      <c r="U3224" s="0" t="s">
        <v>3605</v>
      </c>
      <c r="V3224" s="0" t="s">
        <v>3606</v>
      </c>
      <c r="W3224" s="0" t="s">
        <v>3607</v>
      </c>
      <c r="X3224" s="0" t="s">
        <v>3608</v>
      </c>
      <c r="Y3224" s="0" t="s">
        <v>3605</v>
      </c>
      <c r="Z3224" s="0" t="s">
        <v>8997</v>
      </c>
      <c r="AA3224" s="0" t="s">
        <v>8998</v>
      </c>
      <c r="AB3224" s="0" t="s">
        <v>8999</v>
      </c>
      <c r="AC3224" s="0" t="s">
        <v>19</v>
      </c>
      <c r="AD3224" s="0" t="s">
        <v>19</v>
      </c>
      <c r="AE3224" s="0" t="s">
        <v>61</v>
      </c>
      <c r="AF3224" s="0" t="s">
        <v>22</v>
      </c>
      <c r="AG3224" s="0" t="s">
        <v>22</v>
      </c>
      <c r="AH3224" s="0" t="s">
        <v>22</v>
      </c>
      <c r="AI3224" s="0" t="s">
        <v>22</v>
      </c>
      <c r="AJ3224" s="0" t="s">
        <v>3622</v>
      </c>
      <c r="AK3224" s="0" t="s">
        <v>3622</v>
      </c>
    </row>
    <row customHeight="1" ht="11.25">
      <c r="A3225" s="0" t="s">
        <v>22</v>
      </c>
      <c r="B3225" s="0" t="s">
        <v>48</v>
      </c>
      <c r="C3225" s="0" t="s">
        <v>50</v>
      </c>
      <c r="D3225" s="0" t="s">
        <v>22</v>
      </c>
      <c r="E3225" s="0" t="s">
        <v>9000</v>
      </c>
      <c r="F3225" s="0" t="s">
        <v>1306</v>
      </c>
      <c r="G3225" s="0" t="s">
        <v>1581</v>
      </c>
      <c r="H3225" s="0" t="s">
        <v>1581</v>
      </c>
      <c r="I3225" s="0" t="s">
        <v>1582</v>
      </c>
      <c r="J3225" s="0" t="s">
        <v>6243</v>
      </c>
      <c r="K3225" s="0" t="s">
        <v>6244</v>
      </c>
      <c r="L3225" s="0" t="s">
        <v>7350</v>
      </c>
      <c r="M3225" s="0" t="s">
        <v>976</v>
      </c>
      <c r="N3225" s="0" t="s">
        <v>98</v>
      </c>
      <c r="O3225" s="0" t="s">
        <v>1581</v>
      </c>
      <c r="P3225" s="0" t="s">
        <v>1581</v>
      </c>
      <c r="Q3225" s="0" t="s">
        <v>1582</v>
      </c>
      <c r="R3225" s="0" t="s">
        <v>6243</v>
      </c>
      <c r="S3225" s="0" t="s">
        <v>6244</v>
      </c>
      <c r="T3225" s="0" t="s">
        <v>3604</v>
      </c>
      <c r="U3225" s="0" t="s">
        <v>3605</v>
      </c>
      <c r="V3225" s="0" t="s">
        <v>3606</v>
      </c>
      <c r="W3225" s="0" t="s">
        <v>3607</v>
      </c>
      <c r="X3225" s="0" t="s">
        <v>3608</v>
      </c>
      <c r="Y3225" s="0" t="s">
        <v>3605</v>
      </c>
      <c r="Z3225" s="0" t="s">
        <v>9001</v>
      </c>
      <c r="AA3225" s="0" t="s">
        <v>9002</v>
      </c>
      <c r="AB3225" s="0" t="s">
        <v>9003</v>
      </c>
      <c r="AC3225" s="0" t="s">
        <v>61</v>
      </c>
      <c r="AD3225" s="0" t="s">
        <v>19</v>
      </c>
      <c r="AE3225" s="0" t="s">
        <v>61</v>
      </c>
      <c r="AF3225" s="0" t="s">
        <v>7721</v>
      </c>
      <c r="AG3225" s="0" t="s">
        <v>7721</v>
      </c>
      <c r="AH3225" s="0" t="s">
        <v>22</v>
      </c>
      <c r="AI3225" s="0" t="s">
        <v>22</v>
      </c>
      <c r="AJ3225" s="0" t="s">
        <v>7721</v>
      </c>
      <c r="AK3225" s="0" t="s">
        <v>7721</v>
      </c>
    </row>
    <row customHeight="1" ht="11.25">
      <c r="A3226" s="0" t="s">
        <v>22</v>
      </c>
      <c r="B3226" s="0" t="s">
        <v>48</v>
      </c>
      <c r="C3226" s="0" t="s">
        <v>50</v>
      </c>
      <c r="D3226" s="0" t="s">
        <v>22</v>
      </c>
      <c r="E3226" s="0" t="s">
        <v>9000</v>
      </c>
      <c r="F3226" s="0" t="s">
        <v>1306</v>
      </c>
      <c r="G3226" s="0" t="s">
        <v>110</v>
      </c>
      <c r="H3226" s="0" t="s">
        <v>110</v>
      </c>
      <c r="I3226" s="0" t="s">
        <v>111</v>
      </c>
      <c r="J3226" s="0" t="s">
        <v>6243</v>
      </c>
      <c r="K3226" s="0" t="s">
        <v>6246</v>
      </c>
      <c r="L3226" s="0" t="s">
        <v>7350</v>
      </c>
      <c r="M3226" s="0" t="s">
        <v>976</v>
      </c>
      <c r="N3226" s="0" t="s">
        <v>98</v>
      </c>
      <c r="O3226" s="0" t="s">
        <v>110</v>
      </c>
      <c r="P3226" s="0" t="s">
        <v>110</v>
      </c>
      <c r="Q3226" s="0" t="s">
        <v>111</v>
      </c>
      <c r="R3226" s="0" t="s">
        <v>6243</v>
      </c>
      <c r="S3226" s="0" t="s">
        <v>6246</v>
      </c>
      <c r="T3226" s="0" t="s">
        <v>3604</v>
      </c>
      <c r="U3226" s="0" t="s">
        <v>3605</v>
      </c>
      <c r="V3226" s="0" t="s">
        <v>3606</v>
      </c>
      <c r="W3226" s="0" t="s">
        <v>3607</v>
      </c>
      <c r="X3226" s="0" t="s">
        <v>3608</v>
      </c>
      <c r="Y3226" s="0" t="s">
        <v>3605</v>
      </c>
      <c r="Z3226" s="0" t="s">
        <v>9001</v>
      </c>
      <c r="AA3226" s="0" t="s">
        <v>9002</v>
      </c>
      <c r="AB3226" s="0" t="s">
        <v>9003</v>
      </c>
      <c r="AC3226" s="0" t="s">
        <v>61</v>
      </c>
      <c r="AD3226" s="0" t="s">
        <v>19</v>
      </c>
      <c r="AE3226" s="0" t="s">
        <v>61</v>
      </c>
      <c r="AF3226" s="0" t="s">
        <v>7721</v>
      </c>
      <c r="AG3226" s="0" t="s">
        <v>7721</v>
      </c>
      <c r="AH3226" s="0" t="s">
        <v>22</v>
      </c>
      <c r="AI3226" s="0" t="s">
        <v>22</v>
      </c>
      <c r="AJ3226" s="0" t="s">
        <v>7721</v>
      </c>
      <c r="AK3226" s="0" t="s">
        <v>7721</v>
      </c>
    </row>
    <row customHeight="1" ht="11.25">
      <c r="A3227" s="0" t="s">
        <v>22</v>
      </c>
      <c r="B3227" s="0" t="s">
        <v>48</v>
      </c>
      <c r="C3227" s="0" t="s">
        <v>50</v>
      </c>
      <c r="D3227" s="0" t="s">
        <v>22</v>
      </c>
      <c r="E3227" s="0" t="s">
        <v>9004</v>
      </c>
      <c r="F3227" s="0" t="s">
        <v>1257</v>
      </c>
      <c r="G3227" s="0" t="s">
        <v>112</v>
      </c>
      <c r="H3227" s="0" t="s">
        <v>112</v>
      </c>
      <c r="I3227" s="0" t="s">
        <v>113</v>
      </c>
      <c r="J3227" s="0" t="s">
        <v>5962</v>
      </c>
      <c r="K3227" s="0" t="s">
        <v>5963</v>
      </c>
      <c r="L3227" s="0" t="s">
        <v>5964</v>
      </c>
      <c r="M3227" s="0" t="s">
        <v>976</v>
      </c>
      <c r="N3227" s="0" t="s">
        <v>98</v>
      </c>
      <c r="O3227" s="0" t="s">
        <v>112</v>
      </c>
      <c r="P3227" s="0" t="s">
        <v>112</v>
      </c>
      <c r="Q3227" s="0" t="s">
        <v>113</v>
      </c>
      <c r="R3227" s="0" t="s">
        <v>5962</v>
      </c>
      <c r="S3227" s="0" t="s">
        <v>5963</v>
      </c>
      <c r="T3227" s="0" t="s">
        <v>3604</v>
      </c>
      <c r="U3227" s="0" t="s">
        <v>3605</v>
      </c>
      <c r="V3227" s="0" t="s">
        <v>3606</v>
      </c>
      <c r="W3227" s="0" t="s">
        <v>3607</v>
      </c>
      <c r="X3227" s="0" t="s">
        <v>3608</v>
      </c>
      <c r="Y3227" s="0" t="s">
        <v>3605</v>
      </c>
      <c r="Z3227" s="0" t="s">
        <v>9005</v>
      </c>
      <c r="AA3227" s="0" t="s">
        <v>8994</v>
      </c>
      <c r="AB3227" s="0" t="s">
        <v>9006</v>
      </c>
      <c r="AC3227" s="0" t="s">
        <v>19</v>
      </c>
      <c r="AD3227" s="0" t="s">
        <v>19</v>
      </c>
      <c r="AE3227" s="0" t="s">
        <v>61</v>
      </c>
      <c r="AF3227" s="0" t="s">
        <v>22</v>
      </c>
      <c r="AG3227" s="0" t="s">
        <v>22</v>
      </c>
      <c r="AH3227" s="0" t="s">
        <v>22</v>
      </c>
      <c r="AI3227" s="0" t="s">
        <v>22</v>
      </c>
      <c r="AJ3227" s="0" t="s">
        <v>3622</v>
      </c>
      <c r="AK3227" s="0" t="s">
        <v>3622</v>
      </c>
    </row>
    <row customHeight="1" ht="11.25">
      <c r="A3228" s="0" t="s">
        <v>22</v>
      </c>
      <c r="B3228" s="0" t="s">
        <v>48</v>
      </c>
      <c r="C3228" s="0" t="s">
        <v>50</v>
      </c>
      <c r="D3228" s="0" t="s">
        <v>22</v>
      </c>
      <c r="E3228" s="0" t="s">
        <v>9004</v>
      </c>
      <c r="F3228" s="0" t="s">
        <v>1257</v>
      </c>
      <c r="G3228" s="0" t="s">
        <v>112</v>
      </c>
      <c r="H3228" s="0" t="s">
        <v>112</v>
      </c>
      <c r="I3228" s="0" t="s">
        <v>113</v>
      </c>
      <c r="J3228" s="0" t="s">
        <v>5962</v>
      </c>
      <c r="K3228" s="0" t="s">
        <v>5963</v>
      </c>
      <c r="L3228" s="0" t="s">
        <v>5964</v>
      </c>
      <c r="M3228" s="0" t="s">
        <v>976</v>
      </c>
      <c r="N3228" s="0" t="s">
        <v>98</v>
      </c>
      <c r="O3228" s="0" t="s">
        <v>112</v>
      </c>
      <c r="P3228" s="0" t="s">
        <v>112</v>
      </c>
      <c r="Q3228" s="0" t="s">
        <v>113</v>
      </c>
      <c r="R3228" s="0" t="s">
        <v>5962</v>
      </c>
      <c r="S3228" s="0" t="s">
        <v>5963</v>
      </c>
      <c r="T3228" s="0" t="s">
        <v>3604</v>
      </c>
      <c r="U3228" s="0" t="s">
        <v>3605</v>
      </c>
      <c r="V3228" s="0" t="s">
        <v>3606</v>
      </c>
      <c r="W3228" s="0" t="s">
        <v>3607</v>
      </c>
      <c r="X3228" s="0" t="s">
        <v>3608</v>
      </c>
      <c r="Y3228" s="0" t="s">
        <v>3605</v>
      </c>
      <c r="Z3228" s="0" t="s">
        <v>9005</v>
      </c>
      <c r="AA3228" s="0" t="s">
        <v>8994</v>
      </c>
      <c r="AB3228" s="0" t="s">
        <v>9006</v>
      </c>
      <c r="AC3228" s="0" t="s">
        <v>19</v>
      </c>
      <c r="AD3228" s="0" t="s">
        <v>19</v>
      </c>
      <c r="AE3228" s="0" t="s">
        <v>61</v>
      </c>
      <c r="AF3228" s="0" t="s">
        <v>22</v>
      </c>
      <c r="AG3228" s="0" t="s">
        <v>22</v>
      </c>
      <c r="AH3228" s="0" t="s">
        <v>22</v>
      </c>
      <c r="AI3228" s="0" t="s">
        <v>22</v>
      </c>
      <c r="AJ3228" s="0" t="s">
        <v>3622</v>
      </c>
      <c r="AK3228" s="0" t="s">
        <v>3622</v>
      </c>
    </row>
    <row customHeight="1" ht="11.25">
      <c r="A3229" s="0" t="s">
        <v>22</v>
      </c>
      <c r="B3229" s="0" t="s">
        <v>48</v>
      </c>
      <c r="C3229" s="0" t="s">
        <v>50</v>
      </c>
      <c r="D3229" s="0" t="s">
        <v>22</v>
      </c>
      <c r="E3229" s="0" t="s">
        <v>9007</v>
      </c>
      <c r="F3229" s="0" t="s">
        <v>1257</v>
      </c>
      <c r="G3229" s="0" t="s">
        <v>1581</v>
      </c>
      <c r="H3229" s="0" t="s">
        <v>1581</v>
      </c>
      <c r="I3229" s="0" t="s">
        <v>1582</v>
      </c>
      <c r="J3229" s="0" t="s">
        <v>6243</v>
      </c>
      <c r="K3229" s="0" t="s">
        <v>6244</v>
      </c>
      <c r="L3229" s="0" t="s">
        <v>7350</v>
      </c>
      <c r="M3229" s="0" t="s">
        <v>976</v>
      </c>
      <c r="N3229" s="0" t="s">
        <v>98</v>
      </c>
      <c r="O3229" s="0" t="s">
        <v>1581</v>
      </c>
      <c r="P3229" s="0" t="s">
        <v>1581</v>
      </c>
      <c r="Q3229" s="0" t="s">
        <v>1582</v>
      </c>
      <c r="R3229" s="0" t="s">
        <v>6243</v>
      </c>
      <c r="S3229" s="0" t="s">
        <v>6244</v>
      </c>
      <c r="T3229" s="0" t="s">
        <v>3604</v>
      </c>
      <c r="U3229" s="0" t="s">
        <v>3605</v>
      </c>
      <c r="V3229" s="0" t="s">
        <v>3606</v>
      </c>
      <c r="W3229" s="0" t="s">
        <v>3607</v>
      </c>
      <c r="X3229" s="0" t="s">
        <v>3608</v>
      </c>
      <c r="Y3229" s="0" t="s">
        <v>3605</v>
      </c>
      <c r="Z3229" s="0" t="s">
        <v>9008</v>
      </c>
      <c r="AA3229" s="0" t="s">
        <v>8987</v>
      </c>
      <c r="AB3229" s="0" t="s">
        <v>9009</v>
      </c>
      <c r="AC3229" s="0" t="s">
        <v>19</v>
      </c>
      <c r="AD3229" s="0" t="s">
        <v>19</v>
      </c>
      <c r="AE3229" s="0" t="s">
        <v>61</v>
      </c>
      <c r="AF3229" s="0" t="s">
        <v>22</v>
      </c>
      <c r="AG3229" s="0" t="s">
        <v>22</v>
      </c>
      <c r="AH3229" s="0" t="s">
        <v>22</v>
      </c>
      <c r="AI3229" s="0" t="s">
        <v>22</v>
      </c>
      <c r="AJ3229" s="0" t="s">
        <v>3622</v>
      </c>
      <c r="AK3229" s="0" t="s">
        <v>3622</v>
      </c>
    </row>
    <row customHeight="1" ht="11.25">
      <c r="A3230" s="0" t="s">
        <v>22</v>
      </c>
      <c r="B3230" s="0" t="s">
        <v>48</v>
      </c>
      <c r="C3230" s="0" t="s">
        <v>50</v>
      </c>
      <c r="D3230" s="0" t="s">
        <v>22</v>
      </c>
      <c r="E3230" s="0" t="s">
        <v>9007</v>
      </c>
      <c r="F3230" s="0" t="s">
        <v>1257</v>
      </c>
      <c r="G3230" s="0" t="s">
        <v>110</v>
      </c>
      <c r="H3230" s="0" t="s">
        <v>110</v>
      </c>
      <c r="I3230" s="0" t="s">
        <v>111</v>
      </c>
      <c r="J3230" s="0" t="s">
        <v>6243</v>
      </c>
      <c r="K3230" s="0" t="s">
        <v>6246</v>
      </c>
      <c r="L3230" s="0" t="s">
        <v>7350</v>
      </c>
      <c r="M3230" s="0" t="s">
        <v>976</v>
      </c>
      <c r="N3230" s="0" t="s">
        <v>98</v>
      </c>
      <c r="O3230" s="0" t="s">
        <v>110</v>
      </c>
      <c r="P3230" s="0" t="s">
        <v>110</v>
      </c>
      <c r="Q3230" s="0" t="s">
        <v>111</v>
      </c>
      <c r="R3230" s="0" t="s">
        <v>6243</v>
      </c>
      <c r="S3230" s="0" t="s">
        <v>6246</v>
      </c>
      <c r="T3230" s="0" t="s">
        <v>3604</v>
      </c>
      <c r="U3230" s="0" t="s">
        <v>3605</v>
      </c>
      <c r="V3230" s="0" t="s">
        <v>3606</v>
      </c>
      <c r="W3230" s="0" t="s">
        <v>3607</v>
      </c>
      <c r="X3230" s="0" t="s">
        <v>3608</v>
      </c>
      <c r="Y3230" s="0" t="s">
        <v>3605</v>
      </c>
      <c r="Z3230" s="0" t="s">
        <v>9008</v>
      </c>
      <c r="AA3230" s="0" t="s">
        <v>8987</v>
      </c>
      <c r="AB3230" s="0" t="s">
        <v>9009</v>
      </c>
      <c r="AC3230" s="0" t="s">
        <v>19</v>
      </c>
      <c r="AD3230" s="0" t="s">
        <v>19</v>
      </c>
      <c r="AE3230" s="0" t="s">
        <v>61</v>
      </c>
      <c r="AF3230" s="0" t="s">
        <v>22</v>
      </c>
      <c r="AG3230" s="0" t="s">
        <v>22</v>
      </c>
      <c r="AH3230" s="0" t="s">
        <v>22</v>
      </c>
      <c r="AI3230" s="0" t="s">
        <v>22</v>
      </c>
      <c r="AJ3230" s="0" t="s">
        <v>3622</v>
      </c>
      <c r="AK3230" s="0" t="s">
        <v>3622</v>
      </c>
    </row>
    <row customHeight="1" ht="11.25">
      <c r="A3231" s="0" t="s">
        <v>22</v>
      </c>
      <c r="B3231" s="0" t="s">
        <v>48</v>
      </c>
      <c r="C3231" s="0" t="s">
        <v>50</v>
      </c>
      <c r="D3231" s="0" t="s">
        <v>22</v>
      </c>
      <c r="E3231" s="0" t="s">
        <v>9010</v>
      </c>
      <c r="F3231" s="0" t="s">
        <v>1257</v>
      </c>
      <c r="G3231" s="0" t="s">
        <v>1581</v>
      </c>
      <c r="H3231" s="0" t="s">
        <v>1581</v>
      </c>
      <c r="I3231" s="0" t="s">
        <v>1582</v>
      </c>
      <c r="J3231" s="0" t="s">
        <v>5612</v>
      </c>
      <c r="K3231" s="0" t="s">
        <v>5613</v>
      </c>
      <c r="L3231" s="0" t="s">
        <v>5614</v>
      </c>
      <c r="M3231" s="0" t="s">
        <v>976</v>
      </c>
      <c r="N3231" s="0" t="s">
        <v>98</v>
      </c>
      <c r="O3231" s="0" t="s">
        <v>1581</v>
      </c>
      <c r="P3231" s="0" t="s">
        <v>1581</v>
      </c>
      <c r="Q3231" s="0" t="s">
        <v>1582</v>
      </c>
      <c r="R3231" s="0" t="s">
        <v>5612</v>
      </c>
      <c r="S3231" s="0" t="s">
        <v>5613</v>
      </c>
      <c r="T3231" s="0" t="s">
        <v>3604</v>
      </c>
      <c r="U3231" s="0" t="s">
        <v>3605</v>
      </c>
      <c r="V3231" s="0" t="s">
        <v>3606</v>
      </c>
      <c r="W3231" s="0" t="s">
        <v>3607</v>
      </c>
      <c r="X3231" s="0" t="s">
        <v>3608</v>
      </c>
      <c r="Y3231" s="0" t="s">
        <v>3605</v>
      </c>
      <c r="Z3231" s="0" t="s">
        <v>8435</v>
      </c>
      <c r="AA3231" s="0" t="s">
        <v>9011</v>
      </c>
      <c r="AB3231" s="0" t="s">
        <v>9012</v>
      </c>
      <c r="AC3231" s="0" t="s">
        <v>19</v>
      </c>
      <c r="AD3231" s="0" t="s">
        <v>19</v>
      </c>
      <c r="AE3231" s="0" t="s">
        <v>61</v>
      </c>
      <c r="AF3231" s="0" t="s">
        <v>22</v>
      </c>
      <c r="AG3231" s="0" t="s">
        <v>22</v>
      </c>
      <c r="AH3231" s="0" t="s">
        <v>22</v>
      </c>
      <c r="AI3231" s="0" t="s">
        <v>22</v>
      </c>
      <c r="AJ3231" s="0" t="s">
        <v>3622</v>
      </c>
      <c r="AK3231" s="0" t="s">
        <v>3622</v>
      </c>
    </row>
    <row customHeight="1" ht="11.25">
      <c r="A3232" s="0" t="s">
        <v>22</v>
      </c>
      <c r="B3232" s="0" t="s">
        <v>48</v>
      </c>
      <c r="C3232" s="0" t="s">
        <v>50</v>
      </c>
      <c r="D3232" s="0" t="s">
        <v>22</v>
      </c>
      <c r="E3232" s="0" t="s">
        <v>9010</v>
      </c>
      <c r="F3232" s="0" t="s">
        <v>1257</v>
      </c>
      <c r="G3232" s="0" t="s">
        <v>110</v>
      </c>
      <c r="H3232" s="0" t="s">
        <v>110</v>
      </c>
      <c r="I3232" s="0" t="s">
        <v>111</v>
      </c>
      <c r="J3232" s="0" t="s">
        <v>5612</v>
      </c>
      <c r="K3232" s="0" t="s">
        <v>5618</v>
      </c>
      <c r="L3232" s="0" t="s">
        <v>5614</v>
      </c>
      <c r="M3232" s="0" t="s">
        <v>976</v>
      </c>
      <c r="N3232" s="0" t="s">
        <v>98</v>
      </c>
      <c r="O3232" s="0" t="s">
        <v>110</v>
      </c>
      <c r="P3232" s="0" t="s">
        <v>110</v>
      </c>
      <c r="Q3232" s="0" t="s">
        <v>111</v>
      </c>
      <c r="R3232" s="0" t="s">
        <v>5612</v>
      </c>
      <c r="S3232" s="0" t="s">
        <v>5618</v>
      </c>
      <c r="T3232" s="0" t="s">
        <v>3604</v>
      </c>
      <c r="U3232" s="0" t="s">
        <v>3605</v>
      </c>
      <c r="V3232" s="0" t="s">
        <v>3606</v>
      </c>
      <c r="W3232" s="0" t="s">
        <v>3607</v>
      </c>
      <c r="X3232" s="0" t="s">
        <v>3608</v>
      </c>
      <c r="Y3232" s="0" t="s">
        <v>3605</v>
      </c>
      <c r="Z3232" s="0" t="s">
        <v>8435</v>
      </c>
      <c r="AA3232" s="0" t="s">
        <v>9011</v>
      </c>
      <c r="AB3232" s="0" t="s">
        <v>9012</v>
      </c>
      <c r="AC3232" s="0" t="s">
        <v>19</v>
      </c>
      <c r="AD3232" s="0" t="s">
        <v>19</v>
      </c>
      <c r="AE3232" s="0" t="s">
        <v>61</v>
      </c>
      <c r="AF3232" s="0" t="s">
        <v>22</v>
      </c>
      <c r="AG3232" s="0" t="s">
        <v>22</v>
      </c>
      <c r="AH3232" s="0" t="s">
        <v>22</v>
      </c>
      <c r="AI3232" s="0" t="s">
        <v>22</v>
      </c>
      <c r="AJ3232" s="0" t="s">
        <v>3622</v>
      </c>
      <c r="AK3232" s="0" t="s">
        <v>3622</v>
      </c>
    </row>
    <row customHeight="1" ht="11.25">
      <c r="A3233" s="0" t="s">
        <v>22</v>
      </c>
      <c r="B3233" s="0" t="s">
        <v>48</v>
      </c>
      <c r="C3233" s="0" t="s">
        <v>50</v>
      </c>
      <c r="D3233" s="0" t="s">
        <v>22</v>
      </c>
      <c r="E3233" s="0" t="s">
        <v>9013</v>
      </c>
      <c r="F3233" s="0" t="s">
        <v>1257</v>
      </c>
      <c r="G3233" s="0" t="s">
        <v>1581</v>
      </c>
      <c r="H3233" s="0" t="s">
        <v>1581</v>
      </c>
      <c r="I3233" s="0" t="s">
        <v>1582</v>
      </c>
      <c r="J3233" s="0" t="s">
        <v>4826</v>
      </c>
      <c r="K3233" s="0" t="s">
        <v>4827</v>
      </c>
      <c r="L3233" s="0" t="s">
        <v>9014</v>
      </c>
      <c r="M3233" s="0" t="s">
        <v>976</v>
      </c>
      <c r="N3233" s="0" t="s">
        <v>98</v>
      </c>
      <c r="O3233" s="0" t="s">
        <v>1581</v>
      </c>
      <c r="P3233" s="0" t="s">
        <v>1581</v>
      </c>
      <c r="Q3233" s="0" t="s">
        <v>1582</v>
      </c>
      <c r="R3233" s="0" t="s">
        <v>4826</v>
      </c>
      <c r="S3233" s="0" t="s">
        <v>4827</v>
      </c>
      <c r="T3233" s="0" t="s">
        <v>3604</v>
      </c>
      <c r="U3233" s="0" t="s">
        <v>3605</v>
      </c>
      <c r="V3233" s="0" t="s">
        <v>3606</v>
      </c>
      <c r="W3233" s="0" t="s">
        <v>3607</v>
      </c>
      <c r="X3233" s="0" t="s">
        <v>3608</v>
      </c>
      <c r="Y3233" s="0" t="s">
        <v>3605</v>
      </c>
      <c r="Z3233" s="0" t="s">
        <v>9015</v>
      </c>
      <c r="AA3233" s="0" t="s">
        <v>8994</v>
      </c>
      <c r="AB3233" s="0" t="s">
        <v>9016</v>
      </c>
      <c r="AC3233" s="0" t="s">
        <v>19</v>
      </c>
      <c r="AD3233" s="0" t="s">
        <v>19</v>
      </c>
      <c r="AE3233" s="0" t="s">
        <v>61</v>
      </c>
      <c r="AF3233" s="0" t="s">
        <v>22</v>
      </c>
      <c r="AG3233" s="0" t="s">
        <v>22</v>
      </c>
      <c r="AH3233" s="0" t="s">
        <v>22</v>
      </c>
      <c r="AI3233" s="0" t="s">
        <v>22</v>
      </c>
      <c r="AJ3233" s="0" t="s">
        <v>3622</v>
      </c>
      <c r="AK3233" s="0" t="s">
        <v>3622</v>
      </c>
    </row>
    <row customHeight="1" ht="11.25">
      <c r="A3234" s="0" t="s">
        <v>22</v>
      </c>
      <c r="B3234" s="0" t="s">
        <v>48</v>
      </c>
      <c r="C3234" s="0" t="s">
        <v>50</v>
      </c>
      <c r="D3234" s="0" t="s">
        <v>22</v>
      </c>
      <c r="E3234" s="0" t="s">
        <v>9013</v>
      </c>
      <c r="F3234" s="0" t="s">
        <v>1257</v>
      </c>
      <c r="G3234" s="0" t="s">
        <v>110</v>
      </c>
      <c r="H3234" s="0" t="s">
        <v>110</v>
      </c>
      <c r="I3234" s="0" t="s">
        <v>111</v>
      </c>
      <c r="J3234" s="0" t="s">
        <v>4826</v>
      </c>
      <c r="K3234" s="0" t="s">
        <v>4829</v>
      </c>
      <c r="L3234" s="0" t="s">
        <v>9014</v>
      </c>
      <c r="M3234" s="0" t="s">
        <v>976</v>
      </c>
      <c r="N3234" s="0" t="s">
        <v>98</v>
      </c>
      <c r="O3234" s="0" t="s">
        <v>110</v>
      </c>
      <c r="P3234" s="0" t="s">
        <v>110</v>
      </c>
      <c r="Q3234" s="0" t="s">
        <v>111</v>
      </c>
      <c r="R3234" s="0" t="s">
        <v>4826</v>
      </c>
      <c r="S3234" s="0" t="s">
        <v>4829</v>
      </c>
      <c r="T3234" s="0" t="s">
        <v>3604</v>
      </c>
      <c r="U3234" s="0" t="s">
        <v>3605</v>
      </c>
      <c r="V3234" s="0" t="s">
        <v>3606</v>
      </c>
      <c r="W3234" s="0" t="s">
        <v>3607</v>
      </c>
      <c r="X3234" s="0" t="s">
        <v>3608</v>
      </c>
      <c r="Y3234" s="0" t="s">
        <v>3605</v>
      </c>
      <c r="Z3234" s="0" t="s">
        <v>9015</v>
      </c>
      <c r="AA3234" s="0" t="s">
        <v>8994</v>
      </c>
      <c r="AB3234" s="0" t="s">
        <v>9016</v>
      </c>
      <c r="AC3234" s="0" t="s">
        <v>19</v>
      </c>
      <c r="AD3234" s="0" t="s">
        <v>19</v>
      </c>
      <c r="AE3234" s="0" t="s">
        <v>61</v>
      </c>
      <c r="AF3234" s="0" t="s">
        <v>22</v>
      </c>
      <c r="AG3234" s="0" t="s">
        <v>22</v>
      </c>
      <c r="AH3234" s="0" t="s">
        <v>22</v>
      </c>
      <c r="AI3234" s="0" t="s">
        <v>22</v>
      </c>
      <c r="AJ3234" s="0" t="s">
        <v>3622</v>
      </c>
      <c r="AK3234" s="0" t="s">
        <v>3622</v>
      </c>
    </row>
    <row customHeight="1" ht="11.25">
      <c r="A3235" s="0" t="s">
        <v>22</v>
      </c>
      <c r="B3235" s="0" t="s">
        <v>48</v>
      </c>
      <c r="C3235" s="0" t="s">
        <v>50</v>
      </c>
      <c r="D3235" s="0" t="s">
        <v>22</v>
      </c>
      <c r="E3235" s="0" t="s">
        <v>9017</v>
      </c>
      <c r="F3235" s="0" t="s">
        <v>1257</v>
      </c>
      <c r="G3235" s="0" t="s">
        <v>107</v>
      </c>
      <c r="H3235" s="0" t="s">
        <v>107</v>
      </c>
      <c r="I3235" s="0" t="s">
        <v>108</v>
      </c>
      <c r="J3235" s="0" t="s">
        <v>9018</v>
      </c>
      <c r="K3235" s="0" t="s">
        <v>9019</v>
      </c>
      <c r="L3235" s="0" t="s">
        <v>5627</v>
      </c>
      <c r="M3235" s="0" t="s">
        <v>5473</v>
      </c>
      <c r="N3235" s="0" t="s">
        <v>98</v>
      </c>
      <c r="O3235" s="0" t="s">
        <v>107</v>
      </c>
      <c r="P3235" s="0" t="s">
        <v>107</v>
      </c>
      <c r="Q3235" s="0" t="s">
        <v>108</v>
      </c>
      <c r="R3235" s="0" t="s">
        <v>9018</v>
      </c>
      <c r="S3235" s="0" t="s">
        <v>9019</v>
      </c>
      <c r="T3235" s="0" t="s">
        <v>3604</v>
      </c>
      <c r="U3235" s="0" t="s">
        <v>3605</v>
      </c>
      <c r="V3235" s="0" t="s">
        <v>3606</v>
      </c>
      <c r="W3235" s="0" t="s">
        <v>3607</v>
      </c>
      <c r="X3235" s="0" t="s">
        <v>3608</v>
      </c>
      <c r="Y3235" s="0" t="s">
        <v>3605</v>
      </c>
      <c r="Z3235" s="0" t="s">
        <v>5675</v>
      </c>
      <c r="AA3235" s="0" t="s">
        <v>9020</v>
      </c>
      <c r="AB3235" s="0" t="s">
        <v>9021</v>
      </c>
      <c r="AC3235" s="0" t="s">
        <v>19</v>
      </c>
      <c r="AD3235" s="0" t="s">
        <v>19</v>
      </c>
      <c r="AE3235" s="0" t="s">
        <v>61</v>
      </c>
      <c r="AF3235" s="0" t="s">
        <v>22</v>
      </c>
      <c r="AG3235" s="0" t="s">
        <v>22</v>
      </c>
      <c r="AH3235" s="0" t="s">
        <v>22</v>
      </c>
      <c r="AI3235" s="0" t="s">
        <v>22</v>
      </c>
      <c r="AJ3235" s="0" t="s">
        <v>3622</v>
      </c>
      <c r="AK3235" s="0" t="s">
        <v>3622</v>
      </c>
    </row>
    <row customHeight="1" ht="11.25">
      <c r="A3236" s="0" t="s">
        <v>22</v>
      </c>
      <c r="B3236" s="0" t="s">
        <v>48</v>
      </c>
      <c r="C3236" s="0" t="s">
        <v>50</v>
      </c>
      <c r="D3236" s="0" t="s">
        <v>22</v>
      </c>
      <c r="E3236" s="0" t="s">
        <v>9017</v>
      </c>
      <c r="F3236" s="0" t="s">
        <v>1257</v>
      </c>
      <c r="G3236" s="0" t="s">
        <v>107</v>
      </c>
      <c r="H3236" s="0" t="s">
        <v>107</v>
      </c>
      <c r="I3236" s="0" t="s">
        <v>108</v>
      </c>
      <c r="J3236" s="0" t="s">
        <v>9018</v>
      </c>
      <c r="K3236" s="0" t="s">
        <v>9019</v>
      </c>
      <c r="L3236" s="0" t="s">
        <v>5627</v>
      </c>
      <c r="M3236" s="0" t="s">
        <v>5473</v>
      </c>
      <c r="N3236" s="0" t="s">
        <v>98</v>
      </c>
      <c r="O3236" s="0" t="s">
        <v>107</v>
      </c>
      <c r="P3236" s="0" t="s">
        <v>107</v>
      </c>
      <c r="Q3236" s="0" t="s">
        <v>108</v>
      </c>
      <c r="R3236" s="0" t="s">
        <v>9018</v>
      </c>
      <c r="S3236" s="0" t="s">
        <v>9019</v>
      </c>
      <c r="T3236" s="0" t="s">
        <v>3604</v>
      </c>
      <c r="U3236" s="0" t="s">
        <v>3605</v>
      </c>
      <c r="V3236" s="0" t="s">
        <v>3606</v>
      </c>
      <c r="W3236" s="0" t="s">
        <v>3607</v>
      </c>
      <c r="X3236" s="0" t="s">
        <v>3608</v>
      </c>
      <c r="Y3236" s="0" t="s">
        <v>3605</v>
      </c>
      <c r="Z3236" s="0" t="s">
        <v>5675</v>
      </c>
      <c r="AA3236" s="0" t="s">
        <v>9020</v>
      </c>
      <c r="AB3236" s="0" t="s">
        <v>9021</v>
      </c>
      <c r="AC3236" s="0" t="s">
        <v>19</v>
      </c>
      <c r="AD3236" s="0" t="s">
        <v>19</v>
      </c>
      <c r="AE3236" s="0" t="s">
        <v>61</v>
      </c>
      <c r="AF3236" s="0" t="s">
        <v>22</v>
      </c>
      <c r="AG3236" s="0" t="s">
        <v>22</v>
      </c>
      <c r="AH3236" s="0" t="s">
        <v>22</v>
      </c>
      <c r="AI3236" s="0" t="s">
        <v>22</v>
      </c>
      <c r="AJ3236" s="0" t="s">
        <v>3622</v>
      </c>
      <c r="AK3236" s="0" t="s">
        <v>3622</v>
      </c>
    </row>
    <row customHeight="1" ht="11.25">
      <c r="A3237" s="0" t="s">
        <v>22</v>
      </c>
      <c r="B3237" s="0" t="s">
        <v>48</v>
      </c>
      <c r="C3237" s="0" t="s">
        <v>50</v>
      </c>
      <c r="D3237" s="0" t="s">
        <v>22</v>
      </c>
      <c r="E3237" s="0" t="s">
        <v>9022</v>
      </c>
      <c r="F3237" s="0" t="s">
        <v>1257</v>
      </c>
      <c r="G3237" s="0" t="s">
        <v>1581</v>
      </c>
      <c r="H3237" s="0" t="s">
        <v>1581</v>
      </c>
      <c r="I3237" s="0" t="s">
        <v>1582</v>
      </c>
      <c r="J3237" s="0" t="s">
        <v>6625</v>
      </c>
      <c r="K3237" s="0" t="s">
        <v>6626</v>
      </c>
      <c r="L3237" s="0" t="s">
        <v>7113</v>
      </c>
      <c r="M3237" s="0" t="s">
        <v>976</v>
      </c>
      <c r="N3237" s="0" t="s">
        <v>98</v>
      </c>
      <c r="O3237" s="0" t="s">
        <v>1581</v>
      </c>
      <c r="P3237" s="0" t="s">
        <v>1581</v>
      </c>
      <c r="Q3237" s="0" t="s">
        <v>1582</v>
      </c>
      <c r="R3237" s="0" t="s">
        <v>6625</v>
      </c>
      <c r="S3237" s="0" t="s">
        <v>6626</v>
      </c>
      <c r="T3237" s="0" t="s">
        <v>3604</v>
      </c>
      <c r="U3237" s="0" t="s">
        <v>3605</v>
      </c>
      <c r="V3237" s="0" t="s">
        <v>3606</v>
      </c>
      <c r="W3237" s="0" t="s">
        <v>3607</v>
      </c>
      <c r="X3237" s="0" t="s">
        <v>3608</v>
      </c>
      <c r="Y3237" s="0" t="s">
        <v>3605</v>
      </c>
      <c r="Z3237" s="0" t="s">
        <v>9023</v>
      </c>
      <c r="AA3237" s="0" t="s">
        <v>8998</v>
      </c>
      <c r="AB3237" s="0" t="s">
        <v>9024</v>
      </c>
      <c r="AC3237" s="0" t="s">
        <v>19</v>
      </c>
      <c r="AD3237" s="0" t="s">
        <v>19</v>
      </c>
      <c r="AE3237" s="0" t="s">
        <v>61</v>
      </c>
      <c r="AF3237" s="0" t="s">
        <v>22</v>
      </c>
      <c r="AG3237" s="0" t="s">
        <v>22</v>
      </c>
      <c r="AH3237" s="0" t="s">
        <v>22</v>
      </c>
      <c r="AI3237" s="0" t="s">
        <v>22</v>
      </c>
      <c r="AJ3237" s="0" t="s">
        <v>3622</v>
      </c>
      <c r="AK3237" s="0" t="s">
        <v>3622</v>
      </c>
    </row>
    <row customHeight="1" ht="11.25">
      <c r="A3238" s="0" t="s">
        <v>22</v>
      </c>
      <c r="B3238" s="0" t="s">
        <v>48</v>
      </c>
      <c r="C3238" s="0" t="s">
        <v>50</v>
      </c>
      <c r="D3238" s="0" t="s">
        <v>22</v>
      </c>
      <c r="E3238" s="0" t="s">
        <v>9022</v>
      </c>
      <c r="F3238" s="0" t="s">
        <v>1257</v>
      </c>
      <c r="G3238" s="0" t="s">
        <v>110</v>
      </c>
      <c r="H3238" s="0" t="s">
        <v>110</v>
      </c>
      <c r="I3238" s="0" t="s">
        <v>111</v>
      </c>
      <c r="J3238" s="0" t="s">
        <v>6625</v>
      </c>
      <c r="K3238" s="0" t="s">
        <v>6628</v>
      </c>
      <c r="L3238" s="0" t="s">
        <v>7113</v>
      </c>
      <c r="M3238" s="0" t="s">
        <v>976</v>
      </c>
      <c r="N3238" s="0" t="s">
        <v>98</v>
      </c>
      <c r="O3238" s="0" t="s">
        <v>110</v>
      </c>
      <c r="P3238" s="0" t="s">
        <v>110</v>
      </c>
      <c r="Q3238" s="0" t="s">
        <v>111</v>
      </c>
      <c r="R3238" s="0" t="s">
        <v>6625</v>
      </c>
      <c r="S3238" s="0" t="s">
        <v>6628</v>
      </c>
      <c r="T3238" s="0" t="s">
        <v>3604</v>
      </c>
      <c r="U3238" s="0" t="s">
        <v>3605</v>
      </c>
      <c r="V3238" s="0" t="s">
        <v>3606</v>
      </c>
      <c r="W3238" s="0" t="s">
        <v>3607</v>
      </c>
      <c r="X3238" s="0" t="s">
        <v>3608</v>
      </c>
      <c r="Y3238" s="0" t="s">
        <v>3605</v>
      </c>
      <c r="Z3238" s="0" t="s">
        <v>9023</v>
      </c>
      <c r="AA3238" s="0" t="s">
        <v>8998</v>
      </c>
      <c r="AB3238" s="0" t="s">
        <v>9024</v>
      </c>
      <c r="AC3238" s="0" t="s">
        <v>19</v>
      </c>
      <c r="AD3238" s="0" t="s">
        <v>19</v>
      </c>
      <c r="AE3238" s="0" t="s">
        <v>61</v>
      </c>
      <c r="AF3238" s="0" t="s">
        <v>22</v>
      </c>
      <c r="AG3238" s="0" t="s">
        <v>22</v>
      </c>
      <c r="AH3238" s="0" t="s">
        <v>22</v>
      </c>
      <c r="AI3238" s="0" t="s">
        <v>22</v>
      </c>
      <c r="AJ3238" s="0" t="s">
        <v>3622</v>
      </c>
      <c r="AK3238" s="0" t="s">
        <v>3622</v>
      </c>
    </row>
    <row customHeight="1" ht="11.25">
      <c r="A3239" s="0" t="s">
        <v>22</v>
      </c>
      <c r="B3239" s="0" t="s">
        <v>48</v>
      </c>
      <c r="C3239" s="0" t="s">
        <v>50</v>
      </c>
      <c r="D3239" s="0" t="s">
        <v>22</v>
      </c>
      <c r="E3239" s="0" t="s">
        <v>9025</v>
      </c>
      <c r="F3239" s="0" t="s">
        <v>1429</v>
      </c>
      <c r="G3239" s="0" t="s">
        <v>148</v>
      </c>
      <c r="H3239" s="0" t="s">
        <v>148</v>
      </c>
      <c r="I3239" s="0" t="s">
        <v>149</v>
      </c>
      <c r="J3239" s="0" t="s">
        <v>8758</v>
      </c>
      <c r="K3239" s="0" t="s">
        <v>8759</v>
      </c>
      <c r="L3239" s="0" t="s">
        <v>4028</v>
      </c>
      <c r="M3239" s="0" t="s">
        <v>8760</v>
      </c>
      <c r="N3239" s="0" t="s">
        <v>98</v>
      </c>
      <c r="O3239" s="0" t="s">
        <v>148</v>
      </c>
      <c r="P3239" s="0" t="s">
        <v>148</v>
      </c>
      <c r="Q3239" s="0" t="s">
        <v>149</v>
      </c>
      <c r="R3239" s="0" t="s">
        <v>8758</v>
      </c>
      <c r="S3239" s="0" t="s">
        <v>8759</v>
      </c>
      <c r="T3239" s="0" t="s">
        <v>4183</v>
      </c>
      <c r="U3239" s="0" t="s">
        <v>3605</v>
      </c>
      <c r="V3239" s="0" t="s">
        <v>8761</v>
      </c>
      <c r="W3239" s="0" t="s">
        <v>3607</v>
      </c>
      <c r="X3239" s="0" t="s">
        <v>3700</v>
      </c>
      <c r="Y3239" s="0" t="s">
        <v>3605</v>
      </c>
      <c r="Z3239" s="0" t="s">
        <v>8762</v>
      </c>
      <c r="AA3239" s="0" t="s">
        <v>8763</v>
      </c>
      <c r="AB3239" s="0" t="s">
        <v>8771</v>
      </c>
      <c r="AC3239" s="0" t="s">
        <v>61</v>
      </c>
      <c r="AD3239" s="0" t="s">
        <v>61</v>
      </c>
      <c r="AE3239" s="0" t="s">
        <v>61</v>
      </c>
      <c r="AF3239" s="0" t="s">
        <v>2243</v>
      </c>
      <c r="AG3239" s="0" t="s">
        <v>8765</v>
      </c>
      <c r="AH3239" s="0" t="s">
        <v>2243</v>
      </c>
      <c r="AI3239" s="0" t="s">
        <v>8765</v>
      </c>
      <c r="AJ3239" s="0" t="s">
        <v>2243</v>
      </c>
      <c r="AK3239" s="0" t="s">
        <v>8765</v>
      </c>
    </row>
    <row customHeight="1" ht="11.25">
      <c r="A3240" s="0" t="s">
        <v>22</v>
      </c>
      <c r="B3240" s="0" t="s">
        <v>48</v>
      </c>
      <c r="C3240" s="0" t="s">
        <v>50</v>
      </c>
      <c r="D3240" s="0" t="s">
        <v>22</v>
      </c>
      <c r="E3240" s="0" t="s">
        <v>9025</v>
      </c>
      <c r="F3240" s="0" t="s">
        <v>1429</v>
      </c>
      <c r="G3240" s="0" t="s">
        <v>148</v>
      </c>
      <c r="H3240" s="0" t="s">
        <v>148</v>
      </c>
      <c r="I3240" s="0" t="s">
        <v>149</v>
      </c>
      <c r="J3240" s="0" t="s">
        <v>8758</v>
      </c>
      <c r="K3240" s="0" t="s">
        <v>8759</v>
      </c>
      <c r="L3240" s="0" t="s">
        <v>4028</v>
      </c>
      <c r="M3240" s="0" t="s">
        <v>8760</v>
      </c>
      <c r="N3240" s="0" t="s">
        <v>98</v>
      </c>
      <c r="O3240" s="0" t="s">
        <v>148</v>
      </c>
      <c r="P3240" s="0" t="s">
        <v>148</v>
      </c>
      <c r="Q3240" s="0" t="s">
        <v>149</v>
      </c>
      <c r="R3240" s="0" t="s">
        <v>8758</v>
      </c>
      <c r="S3240" s="0" t="s">
        <v>8759</v>
      </c>
      <c r="T3240" s="0" t="s">
        <v>4183</v>
      </c>
      <c r="U3240" s="0" t="s">
        <v>3605</v>
      </c>
      <c r="V3240" s="0" t="s">
        <v>8761</v>
      </c>
      <c r="W3240" s="0" t="s">
        <v>3607</v>
      </c>
      <c r="X3240" s="0" t="s">
        <v>3700</v>
      </c>
      <c r="Y3240" s="0" t="s">
        <v>3605</v>
      </c>
      <c r="Z3240" s="0" t="s">
        <v>8762</v>
      </c>
      <c r="AA3240" s="0" t="s">
        <v>8763</v>
      </c>
      <c r="AB3240" s="0" t="s">
        <v>8771</v>
      </c>
      <c r="AC3240" s="0" t="s">
        <v>61</v>
      </c>
      <c r="AD3240" s="0" t="s">
        <v>61</v>
      </c>
      <c r="AE3240" s="0" t="s">
        <v>61</v>
      </c>
      <c r="AF3240" s="0" t="s">
        <v>2243</v>
      </c>
      <c r="AG3240" s="0" t="s">
        <v>8765</v>
      </c>
      <c r="AH3240" s="0" t="s">
        <v>2243</v>
      </c>
      <c r="AI3240" s="0" t="s">
        <v>8765</v>
      </c>
      <c r="AJ3240" s="0" t="s">
        <v>2243</v>
      </c>
      <c r="AK3240" s="0" t="s">
        <v>8765</v>
      </c>
    </row>
    <row customHeight="1" ht="11.25">
      <c r="A3241" s="0" t="s">
        <v>22</v>
      </c>
      <c r="B3241" s="0" t="s">
        <v>48</v>
      </c>
      <c r="C3241" s="0" t="s">
        <v>50</v>
      </c>
      <c r="D3241" s="0" t="s">
        <v>22</v>
      </c>
      <c r="E3241" s="0" t="s">
        <v>9026</v>
      </c>
      <c r="F3241" s="0" t="s">
        <v>1257</v>
      </c>
      <c r="G3241" s="0" t="s">
        <v>188</v>
      </c>
      <c r="H3241" s="0" t="s">
        <v>188</v>
      </c>
      <c r="I3241" s="0" t="s">
        <v>189</v>
      </c>
      <c r="J3241" s="0" t="s">
        <v>5387</v>
      </c>
      <c r="K3241" s="0" t="s">
        <v>5388</v>
      </c>
      <c r="L3241" s="0" t="s">
        <v>3946</v>
      </c>
      <c r="M3241" s="0" t="s">
        <v>1261</v>
      </c>
      <c r="N3241" s="0" t="s">
        <v>98</v>
      </c>
      <c r="O3241" s="0" t="s">
        <v>188</v>
      </c>
      <c r="P3241" s="0" t="s">
        <v>188</v>
      </c>
      <c r="Q3241" s="0" t="s">
        <v>189</v>
      </c>
      <c r="R3241" s="0" t="s">
        <v>5387</v>
      </c>
      <c r="S3241" s="0" t="s">
        <v>5388</v>
      </c>
      <c r="T3241" s="0" t="s">
        <v>3604</v>
      </c>
      <c r="U3241" s="0" t="s">
        <v>3605</v>
      </c>
      <c r="V3241" s="0" t="s">
        <v>3606</v>
      </c>
      <c r="W3241" s="0" t="s">
        <v>3607</v>
      </c>
      <c r="X3241" s="0" t="s">
        <v>3608</v>
      </c>
      <c r="Y3241" s="0" t="s">
        <v>3605</v>
      </c>
      <c r="Z3241" s="0" t="s">
        <v>5571</v>
      </c>
      <c r="AA3241" s="0" t="s">
        <v>3921</v>
      </c>
      <c r="AB3241" s="0" t="s">
        <v>9027</v>
      </c>
      <c r="AC3241" s="0" t="s">
        <v>19</v>
      </c>
      <c r="AD3241" s="0" t="s">
        <v>19</v>
      </c>
      <c r="AE3241" s="0" t="s">
        <v>61</v>
      </c>
      <c r="AF3241" s="0" t="s">
        <v>22</v>
      </c>
      <c r="AG3241" s="0" t="s">
        <v>22</v>
      </c>
      <c r="AH3241" s="0" t="s">
        <v>22</v>
      </c>
      <c r="AI3241" s="0" t="s">
        <v>22</v>
      </c>
      <c r="AJ3241" s="0" t="s">
        <v>5392</v>
      </c>
      <c r="AK3241" s="0" t="s">
        <v>5392</v>
      </c>
    </row>
    <row customHeight="1" ht="11.25">
      <c r="A3242" s="0" t="s">
        <v>22</v>
      </c>
      <c r="B3242" s="0" t="s">
        <v>48</v>
      </c>
      <c r="C3242" s="0" t="s">
        <v>50</v>
      </c>
      <c r="D3242" s="0" t="s">
        <v>22</v>
      </c>
      <c r="E3242" s="0" t="s">
        <v>9026</v>
      </c>
      <c r="F3242" s="0" t="s">
        <v>1257</v>
      </c>
      <c r="G3242" s="0" t="s">
        <v>188</v>
      </c>
      <c r="H3242" s="0" t="s">
        <v>188</v>
      </c>
      <c r="I3242" s="0" t="s">
        <v>189</v>
      </c>
      <c r="J3242" s="0" t="s">
        <v>5387</v>
      </c>
      <c r="K3242" s="0" t="s">
        <v>5388</v>
      </c>
      <c r="L3242" s="0" t="s">
        <v>3946</v>
      </c>
      <c r="M3242" s="0" t="s">
        <v>1261</v>
      </c>
      <c r="N3242" s="0" t="s">
        <v>98</v>
      </c>
      <c r="O3242" s="0" t="s">
        <v>188</v>
      </c>
      <c r="P3242" s="0" t="s">
        <v>188</v>
      </c>
      <c r="Q3242" s="0" t="s">
        <v>189</v>
      </c>
      <c r="R3242" s="0" t="s">
        <v>5387</v>
      </c>
      <c r="S3242" s="0" t="s">
        <v>5388</v>
      </c>
      <c r="T3242" s="0" t="s">
        <v>3604</v>
      </c>
      <c r="U3242" s="0" t="s">
        <v>3605</v>
      </c>
      <c r="V3242" s="0" t="s">
        <v>3606</v>
      </c>
      <c r="W3242" s="0" t="s">
        <v>3607</v>
      </c>
      <c r="X3242" s="0" t="s">
        <v>3608</v>
      </c>
      <c r="Y3242" s="0" t="s">
        <v>3605</v>
      </c>
      <c r="Z3242" s="0" t="s">
        <v>5571</v>
      </c>
      <c r="AA3242" s="0" t="s">
        <v>3921</v>
      </c>
      <c r="AB3242" s="0" t="s">
        <v>9027</v>
      </c>
      <c r="AC3242" s="0" t="s">
        <v>19</v>
      </c>
      <c r="AD3242" s="0" t="s">
        <v>19</v>
      </c>
      <c r="AE3242" s="0" t="s">
        <v>61</v>
      </c>
      <c r="AF3242" s="0" t="s">
        <v>22</v>
      </c>
      <c r="AG3242" s="0" t="s">
        <v>22</v>
      </c>
      <c r="AH3242" s="0" t="s">
        <v>22</v>
      </c>
      <c r="AI3242" s="0" t="s">
        <v>22</v>
      </c>
      <c r="AJ3242" s="0" t="s">
        <v>5392</v>
      </c>
      <c r="AK3242" s="0" t="s">
        <v>5392</v>
      </c>
    </row>
    <row customHeight="1" ht="11.25">
      <c r="A3243" s="0" t="s">
        <v>22</v>
      </c>
      <c r="B3243" s="0" t="s">
        <v>48</v>
      </c>
      <c r="C3243" s="0" t="s">
        <v>50</v>
      </c>
      <c r="D3243" s="0" t="s">
        <v>22</v>
      </c>
      <c r="E3243" s="0" t="s">
        <v>9028</v>
      </c>
      <c r="F3243" s="0" t="s">
        <v>1257</v>
      </c>
      <c r="G3243" s="0" t="s">
        <v>136</v>
      </c>
      <c r="H3243" s="0" t="s">
        <v>136</v>
      </c>
      <c r="I3243" s="0" t="s">
        <v>137</v>
      </c>
      <c r="J3243" s="0" t="s">
        <v>5985</v>
      </c>
      <c r="K3243" s="0" t="s">
        <v>5986</v>
      </c>
      <c r="L3243" s="0" t="s">
        <v>976</v>
      </c>
      <c r="M3243" s="0" t="s">
        <v>976</v>
      </c>
      <c r="N3243" s="0" t="s">
        <v>98</v>
      </c>
      <c r="O3243" s="0" t="s">
        <v>136</v>
      </c>
      <c r="P3243" s="0" t="s">
        <v>136</v>
      </c>
      <c r="Q3243" s="0" t="s">
        <v>137</v>
      </c>
      <c r="R3243" s="0" t="s">
        <v>5985</v>
      </c>
      <c r="S3243" s="0" t="s">
        <v>5986</v>
      </c>
      <c r="T3243" s="0" t="s">
        <v>4183</v>
      </c>
      <c r="U3243" s="0" t="s">
        <v>3605</v>
      </c>
      <c r="V3243" s="0" t="s">
        <v>5987</v>
      </c>
      <c r="W3243" s="0" t="s">
        <v>3607</v>
      </c>
      <c r="X3243" s="0" t="s">
        <v>3700</v>
      </c>
      <c r="Y3243" s="0" t="s">
        <v>3605</v>
      </c>
      <c r="Z3243" s="0" t="s">
        <v>5988</v>
      </c>
      <c r="AA3243" s="0" t="s">
        <v>5938</v>
      </c>
      <c r="AB3243" s="0" t="s">
        <v>5990</v>
      </c>
      <c r="AC3243" s="0" t="s">
        <v>19</v>
      </c>
      <c r="AD3243" s="0" t="s">
        <v>19</v>
      </c>
      <c r="AE3243" s="0" t="s">
        <v>61</v>
      </c>
      <c r="AF3243" s="0" t="s">
        <v>22</v>
      </c>
      <c r="AG3243" s="0" t="s">
        <v>22</v>
      </c>
      <c r="AH3243" s="0" t="s">
        <v>22</v>
      </c>
      <c r="AI3243" s="0" t="s">
        <v>22</v>
      </c>
      <c r="AJ3243" s="0" t="s">
        <v>3721</v>
      </c>
      <c r="AK3243" s="0" t="s">
        <v>3721</v>
      </c>
    </row>
    <row customHeight="1" ht="11.25">
      <c r="A3244" s="0" t="s">
        <v>22</v>
      </c>
      <c r="B3244" s="0" t="s">
        <v>48</v>
      </c>
      <c r="C3244" s="0" t="s">
        <v>50</v>
      </c>
      <c r="D3244" s="0" t="s">
        <v>22</v>
      </c>
      <c r="E3244" s="0" t="s">
        <v>9028</v>
      </c>
      <c r="F3244" s="0" t="s">
        <v>1257</v>
      </c>
      <c r="G3244" s="0" t="s">
        <v>136</v>
      </c>
      <c r="H3244" s="0" t="s">
        <v>136</v>
      </c>
      <c r="I3244" s="0" t="s">
        <v>137</v>
      </c>
      <c r="J3244" s="0" t="s">
        <v>5985</v>
      </c>
      <c r="K3244" s="0" t="s">
        <v>5986</v>
      </c>
      <c r="L3244" s="0" t="s">
        <v>976</v>
      </c>
      <c r="M3244" s="0" t="s">
        <v>976</v>
      </c>
      <c r="N3244" s="0" t="s">
        <v>98</v>
      </c>
      <c r="O3244" s="0" t="s">
        <v>136</v>
      </c>
      <c r="P3244" s="0" t="s">
        <v>136</v>
      </c>
      <c r="Q3244" s="0" t="s">
        <v>137</v>
      </c>
      <c r="R3244" s="0" t="s">
        <v>5985</v>
      </c>
      <c r="S3244" s="0" t="s">
        <v>5986</v>
      </c>
      <c r="T3244" s="0" t="s">
        <v>4183</v>
      </c>
      <c r="U3244" s="0" t="s">
        <v>3605</v>
      </c>
      <c r="V3244" s="0" t="s">
        <v>5987</v>
      </c>
      <c r="W3244" s="0" t="s">
        <v>3607</v>
      </c>
      <c r="X3244" s="0" t="s">
        <v>3700</v>
      </c>
      <c r="Y3244" s="0" t="s">
        <v>3605</v>
      </c>
      <c r="Z3244" s="0" t="s">
        <v>5988</v>
      </c>
      <c r="AA3244" s="0" t="s">
        <v>5938</v>
      </c>
      <c r="AB3244" s="0" t="s">
        <v>5990</v>
      </c>
      <c r="AC3244" s="0" t="s">
        <v>19</v>
      </c>
      <c r="AD3244" s="0" t="s">
        <v>19</v>
      </c>
      <c r="AE3244" s="0" t="s">
        <v>61</v>
      </c>
      <c r="AF3244" s="0" t="s">
        <v>22</v>
      </c>
      <c r="AG3244" s="0" t="s">
        <v>22</v>
      </c>
      <c r="AH3244" s="0" t="s">
        <v>22</v>
      </c>
      <c r="AI3244" s="0" t="s">
        <v>22</v>
      </c>
      <c r="AJ3244" s="0" t="s">
        <v>3721</v>
      </c>
      <c r="AK3244" s="0" t="s">
        <v>3721</v>
      </c>
    </row>
    <row customHeight="1" ht="11.25">
      <c r="A3245" s="0" t="s">
        <v>22</v>
      </c>
      <c r="B3245" s="0" t="s">
        <v>48</v>
      </c>
      <c r="C3245" s="0" t="s">
        <v>50</v>
      </c>
      <c r="D3245" s="0" t="s">
        <v>22</v>
      </c>
      <c r="E3245" s="0" t="s">
        <v>9029</v>
      </c>
      <c r="F3245" s="0" t="s">
        <v>1257</v>
      </c>
      <c r="G3245" s="0" t="s">
        <v>148</v>
      </c>
      <c r="H3245" s="0" t="s">
        <v>148</v>
      </c>
      <c r="I3245" s="0" t="s">
        <v>149</v>
      </c>
      <c r="J3245" s="0" t="s">
        <v>5757</v>
      </c>
      <c r="K3245" s="0" t="s">
        <v>5758</v>
      </c>
      <c r="L3245" s="0" t="s">
        <v>1331</v>
      </c>
      <c r="M3245" s="0" t="s">
        <v>976</v>
      </c>
      <c r="N3245" s="0" t="s">
        <v>98</v>
      </c>
      <c r="O3245" s="0" t="s">
        <v>148</v>
      </c>
      <c r="P3245" s="0" t="s">
        <v>148</v>
      </c>
      <c r="Q3245" s="0" t="s">
        <v>149</v>
      </c>
      <c r="R3245" s="0" t="s">
        <v>5757</v>
      </c>
      <c r="S3245" s="0" t="s">
        <v>5758</v>
      </c>
      <c r="T3245" s="0" t="s">
        <v>4183</v>
      </c>
      <c r="U3245" s="0" t="s">
        <v>3605</v>
      </c>
      <c r="V3245" s="0" t="s">
        <v>9030</v>
      </c>
      <c r="W3245" s="0" t="s">
        <v>3607</v>
      </c>
      <c r="X3245" s="0" t="s">
        <v>3700</v>
      </c>
      <c r="Y3245" s="0" t="s">
        <v>3605</v>
      </c>
      <c r="Z3245" s="0" t="s">
        <v>5760</v>
      </c>
      <c r="AA3245" s="0" t="s">
        <v>9031</v>
      </c>
      <c r="AB3245" s="0" t="s">
        <v>9032</v>
      </c>
      <c r="AC3245" s="0" t="s">
        <v>19</v>
      </c>
      <c r="AD3245" s="0" t="s">
        <v>19</v>
      </c>
      <c r="AE3245" s="0" t="s">
        <v>61</v>
      </c>
      <c r="AF3245" s="0" t="s">
        <v>22</v>
      </c>
      <c r="AG3245" s="0" t="s">
        <v>22</v>
      </c>
      <c r="AH3245" s="0" t="s">
        <v>22</v>
      </c>
      <c r="AI3245" s="0" t="s">
        <v>22</v>
      </c>
      <c r="AJ3245" s="0" t="s">
        <v>190</v>
      </c>
      <c r="AK3245" s="0" t="s">
        <v>1142</v>
      </c>
    </row>
    <row customHeight="1" ht="11.25">
      <c r="A3246" s="0" t="s">
        <v>22</v>
      </c>
      <c r="B3246" s="0" t="s">
        <v>48</v>
      </c>
      <c r="C3246" s="0" t="s">
        <v>50</v>
      </c>
      <c r="D3246" s="0" t="s">
        <v>22</v>
      </c>
      <c r="E3246" s="0" t="s">
        <v>9029</v>
      </c>
      <c r="F3246" s="0" t="s">
        <v>1257</v>
      </c>
      <c r="G3246" s="0" t="s">
        <v>148</v>
      </c>
      <c r="H3246" s="0" t="s">
        <v>148</v>
      </c>
      <c r="I3246" s="0" t="s">
        <v>149</v>
      </c>
      <c r="J3246" s="0" t="s">
        <v>5757</v>
      </c>
      <c r="K3246" s="0" t="s">
        <v>5758</v>
      </c>
      <c r="L3246" s="0" t="s">
        <v>1331</v>
      </c>
      <c r="M3246" s="0" t="s">
        <v>976</v>
      </c>
      <c r="N3246" s="0" t="s">
        <v>98</v>
      </c>
      <c r="O3246" s="0" t="s">
        <v>148</v>
      </c>
      <c r="P3246" s="0" t="s">
        <v>148</v>
      </c>
      <c r="Q3246" s="0" t="s">
        <v>149</v>
      </c>
      <c r="R3246" s="0" t="s">
        <v>5757</v>
      </c>
      <c r="S3246" s="0" t="s">
        <v>5758</v>
      </c>
      <c r="T3246" s="0" t="s">
        <v>4183</v>
      </c>
      <c r="U3246" s="0" t="s">
        <v>3605</v>
      </c>
      <c r="V3246" s="0" t="s">
        <v>9030</v>
      </c>
      <c r="W3246" s="0" t="s">
        <v>3607</v>
      </c>
      <c r="X3246" s="0" t="s">
        <v>3700</v>
      </c>
      <c r="Y3246" s="0" t="s">
        <v>3605</v>
      </c>
      <c r="Z3246" s="0" t="s">
        <v>5760</v>
      </c>
      <c r="AA3246" s="0" t="s">
        <v>9031</v>
      </c>
      <c r="AB3246" s="0" t="s">
        <v>9032</v>
      </c>
      <c r="AC3246" s="0" t="s">
        <v>19</v>
      </c>
      <c r="AD3246" s="0" t="s">
        <v>19</v>
      </c>
      <c r="AE3246" s="0" t="s">
        <v>61</v>
      </c>
      <c r="AF3246" s="0" t="s">
        <v>22</v>
      </c>
      <c r="AG3246" s="0" t="s">
        <v>22</v>
      </c>
      <c r="AH3246" s="0" t="s">
        <v>22</v>
      </c>
      <c r="AI3246" s="0" t="s">
        <v>22</v>
      </c>
      <c r="AJ3246" s="0" t="s">
        <v>190</v>
      </c>
      <c r="AK3246" s="0" t="s">
        <v>1142</v>
      </c>
    </row>
    <row customHeight="1" ht="11.25">
      <c r="A3247" s="0" t="s">
        <v>22</v>
      </c>
      <c r="B3247" s="0" t="s">
        <v>48</v>
      </c>
      <c r="C3247" s="0" t="s">
        <v>50</v>
      </c>
      <c r="D3247" s="0" t="s">
        <v>22</v>
      </c>
      <c r="E3247" s="0" t="s">
        <v>9033</v>
      </c>
      <c r="F3247" s="0" t="s">
        <v>1257</v>
      </c>
      <c r="G3247" s="0" t="s">
        <v>136</v>
      </c>
      <c r="H3247" s="0" t="s">
        <v>136</v>
      </c>
      <c r="I3247" s="0" t="s">
        <v>137</v>
      </c>
      <c r="J3247" s="0" t="s">
        <v>5956</v>
      </c>
      <c r="K3247" s="0" t="s">
        <v>5957</v>
      </c>
      <c r="L3247" s="0" t="s">
        <v>4012</v>
      </c>
      <c r="M3247" s="0" t="s">
        <v>9034</v>
      </c>
      <c r="N3247" s="0" t="s">
        <v>98</v>
      </c>
      <c r="O3247" s="0" t="s">
        <v>136</v>
      </c>
      <c r="P3247" s="0" t="s">
        <v>136</v>
      </c>
      <c r="Q3247" s="0" t="s">
        <v>137</v>
      </c>
      <c r="R3247" s="0" t="s">
        <v>5956</v>
      </c>
      <c r="S3247" s="0" t="s">
        <v>5957</v>
      </c>
      <c r="T3247" s="0" t="s">
        <v>4183</v>
      </c>
      <c r="U3247" s="0" t="s">
        <v>3605</v>
      </c>
      <c r="V3247" s="0" t="s">
        <v>5958</v>
      </c>
      <c r="W3247" s="0" t="s">
        <v>3607</v>
      </c>
      <c r="X3247" s="0" t="s">
        <v>3700</v>
      </c>
      <c r="Y3247" s="0" t="s">
        <v>3605</v>
      </c>
      <c r="Z3247" s="0" t="s">
        <v>5959</v>
      </c>
      <c r="AA3247" s="0" t="s">
        <v>5938</v>
      </c>
      <c r="AB3247" s="0" t="s">
        <v>9035</v>
      </c>
      <c r="AC3247" s="0" t="s">
        <v>19</v>
      </c>
      <c r="AD3247" s="0" t="s">
        <v>19</v>
      </c>
      <c r="AE3247" s="0" t="s">
        <v>61</v>
      </c>
      <c r="AF3247" s="0" t="s">
        <v>22</v>
      </c>
      <c r="AG3247" s="0" t="s">
        <v>22</v>
      </c>
      <c r="AH3247" s="0" t="s">
        <v>22</v>
      </c>
      <c r="AI3247" s="0" t="s">
        <v>22</v>
      </c>
      <c r="AJ3247" s="0" t="s">
        <v>3721</v>
      </c>
      <c r="AK3247" s="0" t="s">
        <v>3721</v>
      </c>
    </row>
    <row customHeight="1" ht="11.25">
      <c r="A3248" s="0" t="s">
        <v>22</v>
      </c>
      <c r="B3248" s="0" t="s">
        <v>48</v>
      </c>
      <c r="C3248" s="0" t="s">
        <v>50</v>
      </c>
      <c r="D3248" s="0" t="s">
        <v>22</v>
      </c>
      <c r="E3248" s="0" t="s">
        <v>9033</v>
      </c>
      <c r="F3248" s="0" t="s">
        <v>1257</v>
      </c>
      <c r="G3248" s="0" t="s">
        <v>136</v>
      </c>
      <c r="H3248" s="0" t="s">
        <v>136</v>
      </c>
      <c r="I3248" s="0" t="s">
        <v>137</v>
      </c>
      <c r="J3248" s="0" t="s">
        <v>5956</v>
      </c>
      <c r="K3248" s="0" t="s">
        <v>5957</v>
      </c>
      <c r="L3248" s="0" t="s">
        <v>4028</v>
      </c>
      <c r="M3248" s="0" t="s">
        <v>9036</v>
      </c>
      <c r="N3248" s="0" t="s">
        <v>98</v>
      </c>
      <c r="O3248" s="0" t="s">
        <v>136</v>
      </c>
      <c r="P3248" s="0" t="s">
        <v>136</v>
      </c>
      <c r="Q3248" s="0" t="s">
        <v>137</v>
      </c>
      <c r="R3248" s="0" t="s">
        <v>5956</v>
      </c>
      <c r="S3248" s="0" t="s">
        <v>5957</v>
      </c>
      <c r="T3248" s="0" t="s">
        <v>4183</v>
      </c>
      <c r="U3248" s="0" t="s">
        <v>3605</v>
      </c>
      <c r="V3248" s="0" t="s">
        <v>5958</v>
      </c>
      <c r="W3248" s="0" t="s">
        <v>3607</v>
      </c>
      <c r="X3248" s="0" t="s">
        <v>3700</v>
      </c>
      <c r="Y3248" s="0" t="s">
        <v>3605</v>
      </c>
      <c r="Z3248" s="0" t="s">
        <v>5959</v>
      </c>
      <c r="AA3248" s="0" t="s">
        <v>5938</v>
      </c>
      <c r="AB3248" s="0" t="s">
        <v>9037</v>
      </c>
      <c r="AC3248" s="0" t="s">
        <v>19</v>
      </c>
      <c r="AD3248" s="0" t="s">
        <v>19</v>
      </c>
      <c r="AE3248" s="0" t="s">
        <v>61</v>
      </c>
      <c r="AF3248" s="0" t="s">
        <v>22</v>
      </c>
      <c r="AG3248" s="0" t="s">
        <v>22</v>
      </c>
      <c r="AH3248" s="0" t="s">
        <v>22</v>
      </c>
      <c r="AI3248" s="0" t="s">
        <v>22</v>
      </c>
      <c r="AJ3248" s="0" t="s">
        <v>3721</v>
      </c>
      <c r="AK3248" s="0" t="s">
        <v>3721</v>
      </c>
    </row>
    <row customHeight="1" ht="11.25">
      <c r="A3249" s="0" t="s">
        <v>22</v>
      </c>
      <c r="B3249" s="0" t="s">
        <v>48</v>
      </c>
      <c r="C3249" s="0" t="s">
        <v>50</v>
      </c>
      <c r="D3249" s="0" t="s">
        <v>22</v>
      </c>
      <c r="E3249" s="0" t="s">
        <v>9033</v>
      </c>
      <c r="F3249" s="0" t="s">
        <v>1257</v>
      </c>
      <c r="G3249" s="0" t="s">
        <v>136</v>
      </c>
      <c r="H3249" s="0" t="s">
        <v>136</v>
      </c>
      <c r="I3249" s="0" t="s">
        <v>137</v>
      </c>
      <c r="J3249" s="0" t="s">
        <v>5956</v>
      </c>
      <c r="K3249" s="0" t="s">
        <v>5957</v>
      </c>
      <c r="L3249" s="0" t="s">
        <v>9038</v>
      </c>
      <c r="M3249" s="0" t="s">
        <v>1261</v>
      </c>
      <c r="N3249" s="0" t="s">
        <v>98</v>
      </c>
      <c r="O3249" s="0" t="s">
        <v>136</v>
      </c>
      <c r="P3249" s="0" t="s">
        <v>136</v>
      </c>
      <c r="Q3249" s="0" t="s">
        <v>137</v>
      </c>
      <c r="R3249" s="0" t="s">
        <v>5956</v>
      </c>
      <c r="S3249" s="0" t="s">
        <v>5957</v>
      </c>
      <c r="T3249" s="0" t="s">
        <v>4183</v>
      </c>
      <c r="U3249" s="0" t="s">
        <v>3605</v>
      </c>
      <c r="V3249" s="0" t="s">
        <v>5958</v>
      </c>
      <c r="W3249" s="0" t="s">
        <v>3607</v>
      </c>
      <c r="X3249" s="0" t="s">
        <v>3700</v>
      </c>
      <c r="Y3249" s="0" t="s">
        <v>3605</v>
      </c>
      <c r="Z3249" s="0" t="s">
        <v>5959</v>
      </c>
      <c r="AA3249" s="0" t="s">
        <v>5938</v>
      </c>
      <c r="AB3249" s="0" t="s">
        <v>9037</v>
      </c>
      <c r="AC3249" s="0" t="s">
        <v>19</v>
      </c>
      <c r="AD3249" s="0" t="s">
        <v>19</v>
      </c>
      <c r="AE3249" s="0" t="s">
        <v>61</v>
      </c>
      <c r="AF3249" s="0" t="s">
        <v>22</v>
      </c>
      <c r="AG3249" s="0" t="s">
        <v>22</v>
      </c>
      <c r="AH3249" s="0" t="s">
        <v>22</v>
      </c>
      <c r="AI3249" s="0" t="s">
        <v>22</v>
      </c>
      <c r="AJ3249" s="0" t="s">
        <v>3721</v>
      </c>
      <c r="AK3249" s="0" t="s">
        <v>3721</v>
      </c>
    </row>
    <row customHeight="1" ht="11.25">
      <c r="A3250" s="0" t="s">
        <v>22</v>
      </c>
      <c r="B3250" s="0" t="s">
        <v>48</v>
      </c>
      <c r="C3250" s="0" t="s">
        <v>50</v>
      </c>
      <c r="D3250" s="0" t="s">
        <v>22</v>
      </c>
      <c r="E3250" s="0" t="s">
        <v>9033</v>
      </c>
      <c r="F3250" s="0" t="s">
        <v>1257</v>
      </c>
      <c r="G3250" s="0" t="s">
        <v>136</v>
      </c>
      <c r="H3250" s="0" t="s">
        <v>136</v>
      </c>
      <c r="I3250" s="0" t="s">
        <v>137</v>
      </c>
      <c r="J3250" s="0" t="s">
        <v>5956</v>
      </c>
      <c r="K3250" s="0" t="s">
        <v>5957</v>
      </c>
      <c r="L3250" s="0" t="s">
        <v>4012</v>
      </c>
      <c r="M3250" s="0" t="s">
        <v>9034</v>
      </c>
      <c r="N3250" s="0" t="s">
        <v>98</v>
      </c>
      <c r="O3250" s="0" t="s">
        <v>136</v>
      </c>
      <c r="P3250" s="0" t="s">
        <v>136</v>
      </c>
      <c r="Q3250" s="0" t="s">
        <v>137</v>
      </c>
      <c r="R3250" s="0" t="s">
        <v>5956</v>
      </c>
      <c r="S3250" s="0" t="s">
        <v>5957</v>
      </c>
      <c r="T3250" s="0" t="s">
        <v>4183</v>
      </c>
      <c r="U3250" s="0" t="s">
        <v>3605</v>
      </c>
      <c r="V3250" s="0" t="s">
        <v>5958</v>
      </c>
      <c r="W3250" s="0" t="s">
        <v>3607</v>
      </c>
      <c r="X3250" s="0" t="s">
        <v>3700</v>
      </c>
      <c r="Y3250" s="0" t="s">
        <v>3605</v>
      </c>
      <c r="Z3250" s="0" t="s">
        <v>5959</v>
      </c>
      <c r="AA3250" s="0" t="s">
        <v>5938</v>
      </c>
      <c r="AB3250" s="0" t="s">
        <v>9035</v>
      </c>
      <c r="AC3250" s="0" t="s">
        <v>19</v>
      </c>
      <c r="AD3250" s="0" t="s">
        <v>19</v>
      </c>
      <c r="AE3250" s="0" t="s">
        <v>61</v>
      </c>
      <c r="AF3250" s="0" t="s">
        <v>22</v>
      </c>
      <c r="AG3250" s="0" t="s">
        <v>22</v>
      </c>
      <c r="AH3250" s="0" t="s">
        <v>22</v>
      </c>
      <c r="AI3250" s="0" t="s">
        <v>22</v>
      </c>
      <c r="AJ3250" s="0" t="s">
        <v>3721</v>
      </c>
      <c r="AK3250" s="0" t="s">
        <v>3721</v>
      </c>
    </row>
    <row customHeight="1" ht="11.25">
      <c r="A3251" s="0" t="s">
        <v>22</v>
      </c>
      <c r="B3251" s="0" t="s">
        <v>48</v>
      </c>
      <c r="C3251" s="0" t="s">
        <v>50</v>
      </c>
      <c r="D3251" s="0" t="s">
        <v>22</v>
      </c>
      <c r="E3251" s="0" t="s">
        <v>9033</v>
      </c>
      <c r="F3251" s="0" t="s">
        <v>1257</v>
      </c>
      <c r="G3251" s="0" t="s">
        <v>136</v>
      </c>
      <c r="H3251" s="0" t="s">
        <v>136</v>
      </c>
      <c r="I3251" s="0" t="s">
        <v>137</v>
      </c>
      <c r="J3251" s="0" t="s">
        <v>5956</v>
      </c>
      <c r="K3251" s="0" t="s">
        <v>5957</v>
      </c>
      <c r="L3251" s="0" t="s">
        <v>9038</v>
      </c>
      <c r="M3251" s="0" t="s">
        <v>1261</v>
      </c>
      <c r="N3251" s="0" t="s">
        <v>98</v>
      </c>
      <c r="O3251" s="0" t="s">
        <v>136</v>
      </c>
      <c r="P3251" s="0" t="s">
        <v>136</v>
      </c>
      <c r="Q3251" s="0" t="s">
        <v>137</v>
      </c>
      <c r="R3251" s="0" t="s">
        <v>5956</v>
      </c>
      <c r="S3251" s="0" t="s">
        <v>5957</v>
      </c>
      <c r="T3251" s="0" t="s">
        <v>4183</v>
      </c>
      <c r="U3251" s="0" t="s">
        <v>3605</v>
      </c>
      <c r="V3251" s="0" t="s">
        <v>5958</v>
      </c>
      <c r="W3251" s="0" t="s">
        <v>3607</v>
      </c>
      <c r="X3251" s="0" t="s">
        <v>3700</v>
      </c>
      <c r="Y3251" s="0" t="s">
        <v>3605</v>
      </c>
      <c r="Z3251" s="0" t="s">
        <v>5959</v>
      </c>
      <c r="AA3251" s="0" t="s">
        <v>5938</v>
      </c>
      <c r="AB3251" s="0" t="s">
        <v>9037</v>
      </c>
      <c r="AC3251" s="0" t="s">
        <v>19</v>
      </c>
      <c r="AD3251" s="0" t="s">
        <v>19</v>
      </c>
      <c r="AE3251" s="0" t="s">
        <v>61</v>
      </c>
      <c r="AF3251" s="0" t="s">
        <v>22</v>
      </c>
      <c r="AG3251" s="0" t="s">
        <v>22</v>
      </c>
      <c r="AH3251" s="0" t="s">
        <v>22</v>
      </c>
      <c r="AI3251" s="0" t="s">
        <v>22</v>
      </c>
      <c r="AJ3251" s="0" t="s">
        <v>3721</v>
      </c>
      <c r="AK3251" s="0" t="s">
        <v>3721</v>
      </c>
    </row>
    <row customHeight="1" ht="11.25">
      <c r="A3252" s="0" t="s">
        <v>22</v>
      </c>
      <c r="B3252" s="0" t="s">
        <v>48</v>
      </c>
      <c r="C3252" s="0" t="s">
        <v>50</v>
      </c>
      <c r="D3252" s="0" t="s">
        <v>22</v>
      </c>
      <c r="E3252" s="0" t="s">
        <v>9033</v>
      </c>
      <c r="F3252" s="0" t="s">
        <v>1257</v>
      </c>
      <c r="G3252" s="0" t="s">
        <v>136</v>
      </c>
      <c r="H3252" s="0" t="s">
        <v>136</v>
      </c>
      <c r="I3252" s="0" t="s">
        <v>137</v>
      </c>
      <c r="J3252" s="0" t="s">
        <v>5956</v>
      </c>
      <c r="K3252" s="0" t="s">
        <v>5957</v>
      </c>
      <c r="L3252" s="0" t="s">
        <v>4028</v>
      </c>
      <c r="M3252" s="0" t="s">
        <v>9036</v>
      </c>
      <c r="N3252" s="0" t="s">
        <v>98</v>
      </c>
      <c r="O3252" s="0" t="s">
        <v>136</v>
      </c>
      <c r="P3252" s="0" t="s">
        <v>136</v>
      </c>
      <c r="Q3252" s="0" t="s">
        <v>137</v>
      </c>
      <c r="R3252" s="0" t="s">
        <v>5956</v>
      </c>
      <c r="S3252" s="0" t="s">
        <v>5957</v>
      </c>
      <c r="T3252" s="0" t="s">
        <v>4183</v>
      </c>
      <c r="U3252" s="0" t="s">
        <v>3605</v>
      </c>
      <c r="V3252" s="0" t="s">
        <v>5958</v>
      </c>
      <c r="W3252" s="0" t="s">
        <v>3607</v>
      </c>
      <c r="X3252" s="0" t="s">
        <v>3700</v>
      </c>
      <c r="Y3252" s="0" t="s">
        <v>3605</v>
      </c>
      <c r="Z3252" s="0" t="s">
        <v>5959</v>
      </c>
      <c r="AA3252" s="0" t="s">
        <v>5938</v>
      </c>
      <c r="AB3252" s="0" t="s">
        <v>9037</v>
      </c>
      <c r="AC3252" s="0" t="s">
        <v>19</v>
      </c>
      <c r="AD3252" s="0" t="s">
        <v>19</v>
      </c>
      <c r="AE3252" s="0" t="s">
        <v>61</v>
      </c>
      <c r="AF3252" s="0" t="s">
        <v>22</v>
      </c>
      <c r="AG3252" s="0" t="s">
        <v>22</v>
      </c>
      <c r="AH3252" s="0" t="s">
        <v>22</v>
      </c>
      <c r="AI3252" s="0" t="s">
        <v>22</v>
      </c>
      <c r="AJ3252" s="0" t="s">
        <v>3721</v>
      </c>
      <c r="AK3252" s="0" t="s">
        <v>3721</v>
      </c>
    </row>
    <row customHeight="1" ht="11.25">
      <c r="A3253" s="0" t="s">
        <v>22</v>
      </c>
      <c r="B3253" s="0" t="s">
        <v>48</v>
      </c>
      <c r="C3253" s="0" t="s">
        <v>50</v>
      </c>
      <c r="D3253" s="0" t="s">
        <v>22</v>
      </c>
      <c r="E3253" s="0" t="s">
        <v>9039</v>
      </c>
      <c r="F3253" s="0" t="s">
        <v>1257</v>
      </c>
      <c r="G3253" s="0" t="s">
        <v>3552</v>
      </c>
      <c r="H3253" s="0" t="s">
        <v>3552</v>
      </c>
      <c r="I3253" s="0" t="s">
        <v>3553</v>
      </c>
      <c r="J3253" s="0" t="s">
        <v>5917</v>
      </c>
      <c r="K3253" s="0" t="s">
        <v>5918</v>
      </c>
      <c r="L3253" s="0" t="s">
        <v>976</v>
      </c>
      <c r="M3253" s="0" t="s">
        <v>976</v>
      </c>
      <c r="N3253" s="0" t="s">
        <v>98</v>
      </c>
      <c r="O3253" s="0" t="s">
        <v>3552</v>
      </c>
      <c r="P3253" s="0" t="s">
        <v>3552</v>
      </c>
      <c r="Q3253" s="0" t="s">
        <v>3553</v>
      </c>
      <c r="R3253" s="0" t="s">
        <v>5917</v>
      </c>
      <c r="S3253" s="0" t="s">
        <v>5918</v>
      </c>
      <c r="T3253" s="0" t="s">
        <v>3604</v>
      </c>
      <c r="U3253" s="0" t="s">
        <v>3605</v>
      </c>
      <c r="V3253" s="0" t="s">
        <v>3606</v>
      </c>
      <c r="W3253" s="0" t="s">
        <v>3607</v>
      </c>
      <c r="X3253" s="0" t="s">
        <v>3608</v>
      </c>
      <c r="Y3253" s="0" t="s">
        <v>3605</v>
      </c>
      <c r="Z3253" s="0" t="s">
        <v>9040</v>
      </c>
      <c r="AA3253" s="0" t="s">
        <v>8560</v>
      </c>
      <c r="AB3253" s="0" t="s">
        <v>9041</v>
      </c>
      <c r="AC3253" s="0" t="s">
        <v>19</v>
      </c>
      <c r="AD3253" s="0" t="s">
        <v>19</v>
      </c>
      <c r="AE3253" s="0" t="s">
        <v>61</v>
      </c>
      <c r="AF3253" s="0" t="s">
        <v>22</v>
      </c>
      <c r="AG3253" s="0" t="s">
        <v>22</v>
      </c>
      <c r="AH3253" s="0" t="s">
        <v>22</v>
      </c>
      <c r="AI3253" s="0" t="s">
        <v>22</v>
      </c>
      <c r="AJ3253" s="0" t="s">
        <v>9042</v>
      </c>
      <c r="AK3253" s="0" t="s">
        <v>3622</v>
      </c>
    </row>
    <row customHeight="1" ht="11.25">
      <c r="A3254" s="0" t="s">
        <v>22</v>
      </c>
      <c r="B3254" s="0" t="s">
        <v>48</v>
      </c>
      <c r="C3254" s="0" t="s">
        <v>50</v>
      </c>
      <c r="D3254" s="0" t="s">
        <v>22</v>
      </c>
      <c r="E3254" s="0" t="s">
        <v>9039</v>
      </c>
      <c r="F3254" s="0" t="s">
        <v>1257</v>
      </c>
      <c r="G3254" s="0" t="s">
        <v>175</v>
      </c>
      <c r="H3254" s="0" t="s">
        <v>175</v>
      </c>
      <c r="I3254" s="0" t="s">
        <v>176</v>
      </c>
      <c r="J3254" s="0" t="s">
        <v>5917</v>
      </c>
      <c r="K3254" s="0" t="s">
        <v>5924</v>
      </c>
      <c r="L3254" s="0" t="s">
        <v>976</v>
      </c>
      <c r="M3254" s="0" t="s">
        <v>976</v>
      </c>
      <c r="N3254" s="0" t="s">
        <v>98</v>
      </c>
      <c r="O3254" s="0" t="s">
        <v>175</v>
      </c>
      <c r="P3254" s="0" t="s">
        <v>175</v>
      </c>
      <c r="Q3254" s="0" t="s">
        <v>176</v>
      </c>
      <c r="R3254" s="0" t="s">
        <v>5917</v>
      </c>
      <c r="S3254" s="0" t="s">
        <v>5924</v>
      </c>
      <c r="T3254" s="0" t="s">
        <v>3604</v>
      </c>
      <c r="U3254" s="0" t="s">
        <v>3605</v>
      </c>
      <c r="V3254" s="0" t="s">
        <v>3606</v>
      </c>
      <c r="W3254" s="0" t="s">
        <v>3607</v>
      </c>
      <c r="X3254" s="0" t="s">
        <v>3608</v>
      </c>
      <c r="Y3254" s="0" t="s">
        <v>3605</v>
      </c>
      <c r="Z3254" s="0" t="s">
        <v>9040</v>
      </c>
      <c r="AA3254" s="0" t="s">
        <v>8560</v>
      </c>
      <c r="AB3254" s="0" t="s">
        <v>9041</v>
      </c>
      <c r="AC3254" s="0" t="s">
        <v>19</v>
      </c>
      <c r="AD3254" s="0" t="s">
        <v>19</v>
      </c>
      <c r="AE3254" s="0" t="s">
        <v>61</v>
      </c>
      <c r="AF3254" s="0" t="s">
        <v>22</v>
      </c>
      <c r="AG3254" s="0" t="s">
        <v>22</v>
      </c>
      <c r="AH3254" s="0" t="s">
        <v>22</v>
      </c>
      <c r="AI3254" s="0" t="s">
        <v>22</v>
      </c>
      <c r="AJ3254" s="0" t="s">
        <v>9042</v>
      </c>
      <c r="AK3254" s="0" t="s">
        <v>3622</v>
      </c>
    </row>
    <row customHeight="1" ht="11.25">
      <c r="A3255" s="0" t="s">
        <v>22</v>
      </c>
      <c r="B3255" s="0" t="s">
        <v>48</v>
      </c>
      <c r="C3255" s="0" t="s">
        <v>50</v>
      </c>
      <c r="D3255" s="0" t="s">
        <v>22</v>
      </c>
      <c r="E3255" s="0" t="s">
        <v>9043</v>
      </c>
      <c r="F3255" s="0" t="s">
        <v>1257</v>
      </c>
      <c r="G3255" s="0" t="s">
        <v>148</v>
      </c>
      <c r="H3255" s="0" t="s">
        <v>148</v>
      </c>
      <c r="I3255" s="0" t="s">
        <v>149</v>
      </c>
      <c r="J3255" s="0" t="s">
        <v>5410</v>
      </c>
      <c r="K3255" s="0" t="s">
        <v>5411</v>
      </c>
      <c r="L3255" s="0" t="s">
        <v>5412</v>
      </c>
      <c r="M3255" s="0" t="s">
        <v>1261</v>
      </c>
      <c r="N3255" s="0" t="s">
        <v>98</v>
      </c>
      <c r="O3255" s="0" t="s">
        <v>148</v>
      </c>
      <c r="P3255" s="0" t="s">
        <v>148</v>
      </c>
      <c r="Q3255" s="0" t="s">
        <v>149</v>
      </c>
      <c r="R3255" s="0" t="s">
        <v>5410</v>
      </c>
      <c r="S3255" s="0" t="s">
        <v>5411</v>
      </c>
      <c r="T3255" s="0" t="s">
        <v>3604</v>
      </c>
      <c r="U3255" s="0" t="s">
        <v>3605</v>
      </c>
      <c r="V3255" s="0" t="s">
        <v>3606</v>
      </c>
      <c r="W3255" s="0" t="s">
        <v>3607</v>
      </c>
      <c r="X3255" s="0" t="s">
        <v>3608</v>
      </c>
      <c r="Y3255" s="0" t="s">
        <v>3605</v>
      </c>
      <c r="Z3255" s="0" t="s">
        <v>9044</v>
      </c>
      <c r="AA3255" s="0" t="s">
        <v>4098</v>
      </c>
      <c r="AB3255" s="0" t="s">
        <v>9045</v>
      </c>
      <c r="AC3255" s="0" t="s">
        <v>19</v>
      </c>
      <c r="AD3255" s="0" t="s">
        <v>19</v>
      </c>
      <c r="AE3255" s="0" t="s">
        <v>61</v>
      </c>
      <c r="AF3255" s="0" t="s">
        <v>22</v>
      </c>
      <c r="AG3255" s="0" t="s">
        <v>22</v>
      </c>
      <c r="AH3255" s="0" t="s">
        <v>22</v>
      </c>
      <c r="AI3255" s="0" t="s">
        <v>22</v>
      </c>
      <c r="AJ3255" s="0" t="s">
        <v>2221</v>
      </c>
      <c r="AK3255" s="0" t="s">
        <v>2221</v>
      </c>
    </row>
    <row customHeight="1" ht="11.25">
      <c r="A3256" s="0" t="s">
        <v>22</v>
      </c>
      <c r="B3256" s="0" t="s">
        <v>48</v>
      </c>
      <c r="C3256" s="0" t="s">
        <v>50</v>
      </c>
      <c r="D3256" s="0" t="s">
        <v>22</v>
      </c>
      <c r="E3256" s="0" t="s">
        <v>9043</v>
      </c>
      <c r="F3256" s="0" t="s">
        <v>1257</v>
      </c>
      <c r="G3256" s="0" t="s">
        <v>148</v>
      </c>
      <c r="H3256" s="0" t="s">
        <v>148</v>
      </c>
      <c r="I3256" s="0" t="s">
        <v>149</v>
      </c>
      <c r="J3256" s="0" t="s">
        <v>5410</v>
      </c>
      <c r="K3256" s="0" t="s">
        <v>5411</v>
      </c>
      <c r="L3256" s="0" t="s">
        <v>5412</v>
      </c>
      <c r="M3256" s="0" t="s">
        <v>1261</v>
      </c>
      <c r="N3256" s="0" t="s">
        <v>98</v>
      </c>
      <c r="O3256" s="0" t="s">
        <v>148</v>
      </c>
      <c r="P3256" s="0" t="s">
        <v>148</v>
      </c>
      <c r="Q3256" s="0" t="s">
        <v>149</v>
      </c>
      <c r="R3256" s="0" t="s">
        <v>5410</v>
      </c>
      <c r="S3256" s="0" t="s">
        <v>5411</v>
      </c>
      <c r="T3256" s="0" t="s">
        <v>3604</v>
      </c>
      <c r="U3256" s="0" t="s">
        <v>3605</v>
      </c>
      <c r="V3256" s="0" t="s">
        <v>3606</v>
      </c>
      <c r="W3256" s="0" t="s">
        <v>3607</v>
      </c>
      <c r="X3256" s="0" t="s">
        <v>3608</v>
      </c>
      <c r="Y3256" s="0" t="s">
        <v>3605</v>
      </c>
      <c r="Z3256" s="0" t="s">
        <v>9044</v>
      </c>
      <c r="AA3256" s="0" t="s">
        <v>4098</v>
      </c>
      <c r="AB3256" s="0" t="s">
        <v>9045</v>
      </c>
      <c r="AC3256" s="0" t="s">
        <v>19</v>
      </c>
      <c r="AD3256" s="0" t="s">
        <v>19</v>
      </c>
      <c r="AE3256" s="0" t="s">
        <v>61</v>
      </c>
      <c r="AF3256" s="0" t="s">
        <v>22</v>
      </c>
      <c r="AG3256" s="0" t="s">
        <v>22</v>
      </c>
      <c r="AH3256" s="0" t="s">
        <v>22</v>
      </c>
      <c r="AI3256" s="0" t="s">
        <v>22</v>
      </c>
      <c r="AJ3256" s="0" t="s">
        <v>2221</v>
      </c>
      <c r="AK3256" s="0" t="s">
        <v>2221</v>
      </c>
    </row>
    <row customHeight="1" ht="11.25">
      <c r="A3257" s="0" t="s">
        <v>22</v>
      </c>
      <c r="B3257" s="0" t="s">
        <v>48</v>
      </c>
      <c r="C3257" s="0" t="s">
        <v>50</v>
      </c>
      <c r="D3257" s="0" t="s">
        <v>22</v>
      </c>
      <c r="E3257" s="0" t="s">
        <v>9046</v>
      </c>
      <c r="F3257" s="0" t="s">
        <v>1257</v>
      </c>
      <c r="G3257" s="0" t="s">
        <v>3552</v>
      </c>
      <c r="H3257" s="0" t="s">
        <v>3552</v>
      </c>
      <c r="I3257" s="0" t="s">
        <v>3553</v>
      </c>
      <c r="J3257" s="0" t="s">
        <v>7994</v>
      </c>
      <c r="K3257" s="0" t="s">
        <v>7995</v>
      </c>
      <c r="L3257" s="0" t="s">
        <v>976</v>
      </c>
      <c r="M3257" s="0" t="s">
        <v>976</v>
      </c>
      <c r="N3257" s="0" t="s">
        <v>98</v>
      </c>
      <c r="O3257" s="0" t="s">
        <v>3552</v>
      </c>
      <c r="P3257" s="0" t="s">
        <v>3552</v>
      </c>
      <c r="Q3257" s="0" t="s">
        <v>3553</v>
      </c>
      <c r="R3257" s="0" t="s">
        <v>7994</v>
      </c>
      <c r="S3257" s="0" t="s">
        <v>7995</v>
      </c>
      <c r="T3257" s="0" t="s">
        <v>3604</v>
      </c>
      <c r="U3257" s="0" t="s">
        <v>3707</v>
      </c>
      <c r="V3257" s="0" t="s">
        <v>3726</v>
      </c>
      <c r="W3257" s="0" t="s">
        <v>3607</v>
      </c>
      <c r="X3257" s="0" t="s">
        <v>3608</v>
      </c>
      <c r="Y3257" s="0" t="s">
        <v>3605</v>
      </c>
      <c r="Z3257" s="0" t="s">
        <v>9047</v>
      </c>
      <c r="AA3257" s="0" t="s">
        <v>4098</v>
      </c>
      <c r="AB3257" s="0" t="s">
        <v>9048</v>
      </c>
      <c r="AC3257" s="0" t="s">
        <v>19</v>
      </c>
      <c r="AD3257" s="0" t="s">
        <v>19</v>
      </c>
      <c r="AE3257" s="0" t="s">
        <v>61</v>
      </c>
      <c r="AF3257" s="0" t="s">
        <v>22</v>
      </c>
      <c r="AG3257" s="0" t="s">
        <v>22</v>
      </c>
      <c r="AH3257" s="0" t="s">
        <v>22</v>
      </c>
      <c r="AI3257" s="0" t="s">
        <v>22</v>
      </c>
      <c r="AJ3257" s="0" t="s">
        <v>1102</v>
      </c>
      <c r="AK3257" s="0" t="s">
        <v>1102</v>
      </c>
    </row>
    <row customHeight="1" ht="11.25">
      <c r="A3258" s="0" t="s">
        <v>22</v>
      </c>
      <c r="B3258" s="0" t="s">
        <v>48</v>
      </c>
      <c r="C3258" s="0" t="s">
        <v>50</v>
      </c>
      <c r="D3258" s="0" t="s">
        <v>22</v>
      </c>
      <c r="E3258" s="0" t="s">
        <v>9046</v>
      </c>
      <c r="F3258" s="0" t="s">
        <v>1257</v>
      </c>
      <c r="G3258" s="0" t="s">
        <v>175</v>
      </c>
      <c r="H3258" s="0" t="s">
        <v>175</v>
      </c>
      <c r="I3258" s="0" t="s">
        <v>176</v>
      </c>
      <c r="J3258" s="0" t="s">
        <v>7994</v>
      </c>
      <c r="K3258" s="0" t="s">
        <v>7998</v>
      </c>
      <c r="L3258" s="0" t="s">
        <v>976</v>
      </c>
      <c r="M3258" s="0" t="s">
        <v>976</v>
      </c>
      <c r="N3258" s="0" t="s">
        <v>98</v>
      </c>
      <c r="O3258" s="0" t="s">
        <v>175</v>
      </c>
      <c r="P3258" s="0" t="s">
        <v>175</v>
      </c>
      <c r="Q3258" s="0" t="s">
        <v>176</v>
      </c>
      <c r="R3258" s="0" t="s">
        <v>7994</v>
      </c>
      <c r="S3258" s="0" t="s">
        <v>7998</v>
      </c>
      <c r="T3258" s="0" t="s">
        <v>3604</v>
      </c>
      <c r="U3258" s="0" t="s">
        <v>3707</v>
      </c>
      <c r="V3258" s="0" t="s">
        <v>3726</v>
      </c>
      <c r="W3258" s="0" t="s">
        <v>3607</v>
      </c>
      <c r="X3258" s="0" t="s">
        <v>3608</v>
      </c>
      <c r="Y3258" s="0" t="s">
        <v>3605</v>
      </c>
      <c r="Z3258" s="0" t="s">
        <v>9047</v>
      </c>
      <c r="AA3258" s="0" t="s">
        <v>4098</v>
      </c>
      <c r="AB3258" s="0" t="s">
        <v>9048</v>
      </c>
      <c r="AC3258" s="0" t="s">
        <v>19</v>
      </c>
      <c r="AD3258" s="0" t="s">
        <v>19</v>
      </c>
      <c r="AE3258" s="0" t="s">
        <v>61</v>
      </c>
      <c r="AF3258" s="0" t="s">
        <v>22</v>
      </c>
      <c r="AG3258" s="0" t="s">
        <v>22</v>
      </c>
      <c r="AH3258" s="0" t="s">
        <v>22</v>
      </c>
      <c r="AI3258" s="0" t="s">
        <v>22</v>
      </c>
      <c r="AJ3258" s="0" t="s">
        <v>1102</v>
      </c>
      <c r="AK3258" s="0" t="s">
        <v>1102</v>
      </c>
    </row>
    <row customHeight="1" ht="11.25">
      <c r="A3259" s="0" t="s">
        <v>22</v>
      </c>
      <c r="B3259" s="0" t="s">
        <v>48</v>
      </c>
      <c r="C3259" s="0" t="s">
        <v>50</v>
      </c>
      <c r="D3259" s="0" t="s">
        <v>22</v>
      </c>
      <c r="E3259" s="0" t="s">
        <v>9049</v>
      </c>
      <c r="F3259" s="0" t="s">
        <v>1257</v>
      </c>
      <c r="G3259" s="0" t="s">
        <v>148</v>
      </c>
      <c r="H3259" s="0" t="s">
        <v>148</v>
      </c>
      <c r="I3259" s="0" t="s">
        <v>149</v>
      </c>
      <c r="J3259" s="0" t="s">
        <v>8898</v>
      </c>
      <c r="K3259" s="0" t="s">
        <v>8899</v>
      </c>
      <c r="L3259" s="0" t="s">
        <v>8900</v>
      </c>
      <c r="M3259" s="0" t="s">
        <v>1261</v>
      </c>
      <c r="N3259" s="0" t="s">
        <v>98</v>
      </c>
      <c r="O3259" s="0" t="s">
        <v>148</v>
      </c>
      <c r="P3259" s="0" t="s">
        <v>148</v>
      </c>
      <c r="Q3259" s="0" t="s">
        <v>149</v>
      </c>
      <c r="R3259" s="0" t="s">
        <v>8898</v>
      </c>
      <c r="S3259" s="0" t="s">
        <v>8899</v>
      </c>
      <c r="T3259" s="0" t="s">
        <v>3604</v>
      </c>
      <c r="U3259" s="0" t="s">
        <v>3605</v>
      </c>
      <c r="V3259" s="0" t="s">
        <v>3606</v>
      </c>
      <c r="W3259" s="0" t="s">
        <v>3607</v>
      </c>
      <c r="X3259" s="0" t="s">
        <v>3608</v>
      </c>
      <c r="Y3259" s="0" t="s">
        <v>3605</v>
      </c>
      <c r="Z3259" s="0" t="s">
        <v>9050</v>
      </c>
      <c r="AA3259" s="0" t="s">
        <v>3839</v>
      </c>
      <c r="AB3259" s="0" t="s">
        <v>9051</v>
      </c>
      <c r="AC3259" s="0" t="s">
        <v>19</v>
      </c>
      <c r="AD3259" s="0" t="s">
        <v>19</v>
      </c>
      <c r="AE3259" s="0" t="s">
        <v>61</v>
      </c>
      <c r="AF3259" s="0" t="s">
        <v>22</v>
      </c>
      <c r="AG3259" s="0" t="s">
        <v>22</v>
      </c>
      <c r="AH3259" s="0" t="s">
        <v>22</v>
      </c>
      <c r="AI3259" s="0" t="s">
        <v>22</v>
      </c>
      <c r="AJ3259" s="0" t="s">
        <v>190</v>
      </c>
      <c r="AK3259" s="0" t="s">
        <v>190</v>
      </c>
    </row>
    <row customHeight="1" ht="11.25">
      <c r="A3260" s="0" t="s">
        <v>22</v>
      </c>
      <c r="B3260" s="0" t="s">
        <v>48</v>
      </c>
      <c r="C3260" s="0" t="s">
        <v>50</v>
      </c>
      <c r="D3260" s="0" t="s">
        <v>22</v>
      </c>
      <c r="E3260" s="0" t="s">
        <v>9049</v>
      </c>
      <c r="F3260" s="0" t="s">
        <v>1257</v>
      </c>
      <c r="G3260" s="0" t="s">
        <v>148</v>
      </c>
      <c r="H3260" s="0" t="s">
        <v>148</v>
      </c>
      <c r="I3260" s="0" t="s">
        <v>149</v>
      </c>
      <c r="J3260" s="0" t="s">
        <v>8898</v>
      </c>
      <c r="K3260" s="0" t="s">
        <v>8899</v>
      </c>
      <c r="L3260" s="0" t="s">
        <v>8900</v>
      </c>
      <c r="M3260" s="0" t="s">
        <v>1261</v>
      </c>
      <c r="N3260" s="0" t="s">
        <v>98</v>
      </c>
      <c r="O3260" s="0" t="s">
        <v>148</v>
      </c>
      <c r="P3260" s="0" t="s">
        <v>148</v>
      </c>
      <c r="Q3260" s="0" t="s">
        <v>149</v>
      </c>
      <c r="R3260" s="0" t="s">
        <v>8898</v>
      </c>
      <c r="S3260" s="0" t="s">
        <v>8899</v>
      </c>
      <c r="T3260" s="0" t="s">
        <v>3604</v>
      </c>
      <c r="U3260" s="0" t="s">
        <v>3605</v>
      </c>
      <c r="V3260" s="0" t="s">
        <v>3606</v>
      </c>
      <c r="W3260" s="0" t="s">
        <v>3607</v>
      </c>
      <c r="X3260" s="0" t="s">
        <v>3608</v>
      </c>
      <c r="Y3260" s="0" t="s">
        <v>3605</v>
      </c>
      <c r="Z3260" s="0" t="s">
        <v>9050</v>
      </c>
      <c r="AA3260" s="0" t="s">
        <v>3839</v>
      </c>
      <c r="AB3260" s="0" t="s">
        <v>9051</v>
      </c>
      <c r="AC3260" s="0" t="s">
        <v>19</v>
      </c>
      <c r="AD3260" s="0" t="s">
        <v>19</v>
      </c>
      <c r="AE3260" s="0" t="s">
        <v>61</v>
      </c>
      <c r="AF3260" s="0" t="s">
        <v>22</v>
      </c>
      <c r="AG3260" s="0" t="s">
        <v>22</v>
      </c>
      <c r="AH3260" s="0" t="s">
        <v>22</v>
      </c>
      <c r="AI3260" s="0" t="s">
        <v>22</v>
      </c>
      <c r="AJ3260" s="0" t="s">
        <v>190</v>
      </c>
      <c r="AK3260" s="0" t="s">
        <v>190</v>
      </c>
    </row>
    <row customHeight="1" ht="11.25">
      <c r="A3261" s="0" t="s">
        <v>22</v>
      </c>
      <c r="B3261" s="0" t="s">
        <v>48</v>
      </c>
      <c r="C3261" s="0" t="s">
        <v>50</v>
      </c>
      <c r="D3261" s="0" t="s">
        <v>22</v>
      </c>
      <c r="E3261" s="0" t="s">
        <v>9052</v>
      </c>
      <c r="F3261" s="0" t="s">
        <v>1257</v>
      </c>
      <c r="G3261" s="0" t="s">
        <v>148</v>
      </c>
      <c r="H3261" s="0" t="s">
        <v>148</v>
      </c>
      <c r="I3261" s="0" t="s">
        <v>149</v>
      </c>
      <c r="J3261" s="0" t="s">
        <v>5757</v>
      </c>
      <c r="K3261" s="0" t="s">
        <v>5758</v>
      </c>
      <c r="L3261" s="0" t="s">
        <v>5759</v>
      </c>
      <c r="M3261" s="0" t="s">
        <v>1261</v>
      </c>
      <c r="N3261" s="0" t="s">
        <v>98</v>
      </c>
      <c r="O3261" s="0" t="s">
        <v>148</v>
      </c>
      <c r="P3261" s="0" t="s">
        <v>148</v>
      </c>
      <c r="Q3261" s="0" t="s">
        <v>149</v>
      </c>
      <c r="R3261" s="0" t="s">
        <v>5757</v>
      </c>
      <c r="S3261" s="0" t="s">
        <v>5758</v>
      </c>
      <c r="T3261" s="0" t="s">
        <v>3604</v>
      </c>
      <c r="U3261" s="0" t="s">
        <v>3605</v>
      </c>
      <c r="V3261" s="0" t="s">
        <v>3606</v>
      </c>
      <c r="W3261" s="0" t="s">
        <v>3607</v>
      </c>
      <c r="X3261" s="0" t="s">
        <v>3700</v>
      </c>
      <c r="Y3261" s="0" t="s">
        <v>3605</v>
      </c>
      <c r="Z3261" s="0" t="s">
        <v>5760</v>
      </c>
      <c r="AA3261" s="0" t="s">
        <v>5761</v>
      </c>
      <c r="AB3261" s="0" t="s">
        <v>5762</v>
      </c>
      <c r="AC3261" s="0" t="s">
        <v>19</v>
      </c>
      <c r="AD3261" s="0" t="s">
        <v>19</v>
      </c>
      <c r="AE3261" s="0" t="s">
        <v>61</v>
      </c>
      <c r="AF3261" s="0" t="s">
        <v>22</v>
      </c>
      <c r="AG3261" s="0" t="s">
        <v>22</v>
      </c>
      <c r="AH3261" s="0" t="s">
        <v>22</v>
      </c>
      <c r="AI3261" s="0" t="s">
        <v>22</v>
      </c>
      <c r="AJ3261" s="0" t="s">
        <v>5763</v>
      </c>
      <c r="AK3261" s="0" t="s">
        <v>2243</v>
      </c>
    </row>
    <row customHeight="1" ht="11.25">
      <c r="A3262" s="0" t="s">
        <v>22</v>
      </c>
      <c r="B3262" s="0" t="s">
        <v>48</v>
      </c>
      <c r="C3262" s="0" t="s">
        <v>50</v>
      </c>
      <c r="D3262" s="0" t="s">
        <v>22</v>
      </c>
      <c r="E3262" s="0" t="s">
        <v>9052</v>
      </c>
      <c r="F3262" s="0" t="s">
        <v>1257</v>
      </c>
      <c r="G3262" s="0" t="s">
        <v>148</v>
      </c>
      <c r="H3262" s="0" t="s">
        <v>148</v>
      </c>
      <c r="I3262" s="0" t="s">
        <v>149</v>
      </c>
      <c r="J3262" s="0" t="s">
        <v>5757</v>
      </c>
      <c r="K3262" s="0" t="s">
        <v>5758</v>
      </c>
      <c r="L3262" s="0" t="s">
        <v>5759</v>
      </c>
      <c r="M3262" s="0" t="s">
        <v>1261</v>
      </c>
      <c r="N3262" s="0" t="s">
        <v>98</v>
      </c>
      <c r="O3262" s="0" t="s">
        <v>148</v>
      </c>
      <c r="P3262" s="0" t="s">
        <v>148</v>
      </c>
      <c r="Q3262" s="0" t="s">
        <v>149</v>
      </c>
      <c r="R3262" s="0" t="s">
        <v>5757</v>
      </c>
      <c r="S3262" s="0" t="s">
        <v>5758</v>
      </c>
      <c r="T3262" s="0" t="s">
        <v>3604</v>
      </c>
      <c r="U3262" s="0" t="s">
        <v>3605</v>
      </c>
      <c r="V3262" s="0" t="s">
        <v>3606</v>
      </c>
      <c r="W3262" s="0" t="s">
        <v>3607</v>
      </c>
      <c r="X3262" s="0" t="s">
        <v>3700</v>
      </c>
      <c r="Y3262" s="0" t="s">
        <v>3605</v>
      </c>
      <c r="Z3262" s="0" t="s">
        <v>5760</v>
      </c>
      <c r="AA3262" s="0" t="s">
        <v>5761</v>
      </c>
      <c r="AB3262" s="0" t="s">
        <v>5762</v>
      </c>
      <c r="AC3262" s="0" t="s">
        <v>19</v>
      </c>
      <c r="AD3262" s="0" t="s">
        <v>19</v>
      </c>
      <c r="AE3262" s="0" t="s">
        <v>61</v>
      </c>
      <c r="AF3262" s="0" t="s">
        <v>22</v>
      </c>
      <c r="AG3262" s="0" t="s">
        <v>22</v>
      </c>
      <c r="AH3262" s="0" t="s">
        <v>22</v>
      </c>
      <c r="AI3262" s="0" t="s">
        <v>22</v>
      </c>
      <c r="AJ3262" s="0" t="s">
        <v>5763</v>
      </c>
      <c r="AK3262" s="0" t="s">
        <v>2243</v>
      </c>
    </row>
    <row customHeight="1" ht="11.25">
      <c r="A3263" s="0" t="s">
        <v>22</v>
      </c>
      <c r="B3263" s="0" t="s">
        <v>48</v>
      </c>
      <c r="C3263" s="0" t="s">
        <v>50</v>
      </c>
      <c r="D3263" s="0" t="s">
        <v>22</v>
      </c>
      <c r="E3263" s="0" t="s">
        <v>9053</v>
      </c>
      <c r="F3263" s="0" t="s">
        <v>1257</v>
      </c>
      <c r="G3263" s="0" t="s">
        <v>136</v>
      </c>
      <c r="H3263" s="0" t="s">
        <v>136</v>
      </c>
      <c r="I3263" s="0" t="s">
        <v>137</v>
      </c>
      <c r="J3263" s="0" t="s">
        <v>5519</v>
      </c>
      <c r="K3263" s="0" t="s">
        <v>5520</v>
      </c>
      <c r="L3263" s="0" t="s">
        <v>5519</v>
      </c>
      <c r="M3263" s="0" t="s">
        <v>1261</v>
      </c>
      <c r="N3263" s="0" t="s">
        <v>98</v>
      </c>
      <c r="O3263" s="0" t="s">
        <v>136</v>
      </c>
      <c r="P3263" s="0" t="s">
        <v>136</v>
      </c>
      <c r="Q3263" s="0" t="s">
        <v>137</v>
      </c>
      <c r="R3263" s="0" t="s">
        <v>5519</v>
      </c>
      <c r="S3263" s="0" t="s">
        <v>5520</v>
      </c>
      <c r="T3263" s="0" t="s">
        <v>3604</v>
      </c>
      <c r="U3263" s="0" t="s">
        <v>3605</v>
      </c>
      <c r="V3263" s="0" t="s">
        <v>3606</v>
      </c>
      <c r="W3263" s="0" t="s">
        <v>3607</v>
      </c>
      <c r="X3263" s="0" t="s">
        <v>3608</v>
      </c>
      <c r="Y3263" s="0" t="s">
        <v>3605</v>
      </c>
      <c r="Z3263" s="0" t="s">
        <v>9054</v>
      </c>
      <c r="AA3263" s="0" t="s">
        <v>7846</v>
      </c>
      <c r="AB3263" s="0" t="s">
        <v>9055</v>
      </c>
      <c r="AC3263" s="0" t="s">
        <v>19</v>
      </c>
      <c r="AD3263" s="0" t="s">
        <v>19</v>
      </c>
      <c r="AE3263" s="0" t="s">
        <v>61</v>
      </c>
      <c r="AF3263" s="0" t="s">
        <v>22</v>
      </c>
      <c r="AG3263" s="0" t="s">
        <v>22</v>
      </c>
      <c r="AH3263" s="0" t="s">
        <v>22</v>
      </c>
      <c r="AI3263" s="0" t="s">
        <v>22</v>
      </c>
      <c r="AJ3263" s="0" t="s">
        <v>3622</v>
      </c>
      <c r="AK3263" s="0" t="s">
        <v>3622</v>
      </c>
    </row>
    <row customHeight="1" ht="11.25">
      <c r="A3264" s="0" t="s">
        <v>22</v>
      </c>
      <c r="B3264" s="0" t="s">
        <v>48</v>
      </c>
      <c r="C3264" s="0" t="s">
        <v>50</v>
      </c>
      <c r="D3264" s="0" t="s">
        <v>22</v>
      </c>
      <c r="E3264" s="0" t="s">
        <v>9053</v>
      </c>
      <c r="F3264" s="0" t="s">
        <v>1257</v>
      </c>
      <c r="G3264" s="0" t="s">
        <v>136</v>
      </c>
      <c r="H3264" s="0" t="s">
        <v>136</v>
      </c>
      <c r="I3264" s="0" t="s">
        <v>137</v>
      </c>
      <c r="J3264" s="0" t="s">
        <v>5519</v>
      </c>
      <c r="K3264" s="0" t="s">
        <v>5520</v>
      </c>
      <c r="L3264" s="0" t="s">
        <v>5519</v>
      </c>
      <c r="M3264" s="0" t="s">
        <v>1261</v>
      </c>
      <c r="N3264" s="0" t="s">
        <v>98</v>
      </c>
      <c r="O3264" s="0" t="s">
        <v>136</v>
      </c>
      <c r="P3264" s="0" t="s">
        <v>136</v>
      </c>
      <c r="Q3264" s="0" t="s">
        <v>137</v>
      </c>
      <c r="R3264" s="0" t="s">
        <v>5519</v>
      </c>
      <c r="S3264" s="0" t="s">
        <v>5520</v>
      </c>
      <c r="T3264" s="0" t="s">
        <v>3604</v>
      </c>
      <c r="U3264" s="0" t="s">
        <v>3605</v>
      </c>
      <c r="V3264" s="0" t="s">
        <v>3606</v>
      </c>
      <c r="W3264" s="0" t="s">
        <v>3607</v>
      </c>
      <c r="X3264" s="0" t="s">
        <v>3608</v>
      </c>
      <c r="Y3264" s="0" t="s">
        <v>3605</v>
      </c>
      <c r="Z3264" s="0" t="s">
        <v>9054</v>
      </c>
      <c r="AA3264" s="0" t="s">
        <v>7846</v>
      </c>
      <c r="AB3264" s="0" t="s">
        <v>9055</v>
      </c>
      <c r="AC3264" s="0" t="s">
        <v>19</v>
      </c>
      <c r="AD3264" s="0" t="s">
        <v>19</v>
      </c>
      <c r="AE3264" s="0" t="s">
        <v>61</v>
      </c>
      <c r="AF3264" s="0" t="s">
        <v>22</v>
      </c>
      <c r="AG3264" s="0" t="s">
        <v>22</v>
      </c>
      <c r="AH3264" s="0" t="s">
        <v>22</v>
      </c>
      <c r="AI3264" s="0" t="s">
        <v>22</v>
      </c>
      <c r="AJ3264" s="0" t="s">
        <v>3622</v>
      </c>
      <c r="AK3264" s="0" t="s">
        <v>3622</v>
      </c>
    </row>
    <row customHeight="1" ht="11.25">
      <c r="A3265" s="0" t="s">
        <v>22</v>
      </c>
      <c r="B3265" s="0" t="s">
        <v>48</v>
      </c>
      <c r="C3265" s="0" t="s">
        <v>50</v>
      </c>
      <c r="D3265" s="0" t="s">
        <v>22</v>
      </c>
      <c r="E3265" s="0" t="s">
        <v>9056</v>
      </c>
      <c r="F3265" s="0" t="s">
        <v>1257</v>
      </c>
      <c r="G3265" s="0" t="s">
        <v>148</v>
      </c>
      <c r="H3265" s="0" t="s">
        <v>148</v>
      </c>
      <c r="I3265" s="0" t="s">
        <v>149</v>
      </c>
      <c r="J3265" s="0" t="s">
        <v>9057</v>
      </c>
      <c r="K3265" s="0" t="s">
        <v>9058</v>
      </c>
      <c r="L3265" s="0" t="s">
        <v>9059</v>
      </c>
      <c r="M3265" s="0" t="s">
        <v>1261</v>
      </c>
      <c r="N3265" s="0" t="s">
        <v>98</v>
      </c>
      <c r="O3265" s="0" t="s">
        <v>148</v>
      </c>
      <c r="P3265" s="0" t="s">
        <v>148</v>
      </c>
      <c r="Q3265" s="0" t="s">
        <v>149</v>
      </c>
      <c r="R3265" s="0" t="s">
        <v>9057</v>
      </c>
      <c r="S3265" s="0" t="s">
        <v>9058</v>
      </c>
      <c r="T3265" s="0" t="s">
        <v>3604</v>
      </c>
      <c r="U3265" s="0" t="s">
        <v>3605</v>
      </c>
      <c r="V3265" s="0" t="s">
        <v>3606</v>
      </c>
      <c r="W3265" s="0" t="s">
        <v>3607</v>
      </c>
      <c r="X3265" s="0" t="s">
        <v>3608</v>
      </c>
      <c r="Y3265" s="0" t="s">
        <v>3605</v>
      </c>
      <c r="Z3265" s="0" t="s">
        <v>9060</v>
      </c>
      <c r="AA3265" s="0" t="s">
        <v>9061</v>
      </c>
      <c r="AB3265" s="0" t="s">
        <v>9062</v>
      </c>
      <c r="AC3265" s="0" t="s">
        <v>19</v>
      </c>
      <c r="AD3265" s="0" t="s">
        <v>19</v>
      </c>
      <c r="AE3265" s="0" t="s">
        <v>61</v>
      </c>
      <c r="AF3265" s="0" t="s">
        <v>22</v>
      </c>
      <c r="AG3265" s="0" t="s">
        <v>22</v>
      </c>
      <c r="AH3265" s="0" t="s">
        <v>22</v>
      </c>
      <c r="AI3265" s="0" t="s">
        <v>22</v>
      </c>
      <c r="AJ3265" s="0" t="s">
        <v>2221</v>
      </c>
      <c r="AK3265" s="0" t="s">
        <v>2221</v>
      </c>
    </row>
    <row customHeight="1" ht="11.25">
      <c r="A3266" s="0" t="s">
        <v>22</v>
      </c>
      <c r="B3266" s="0" t="s">
        <v>48</v>
      </c>
      <c r="C3266" s="0" t="s">
        <v>50</v>
      </c>
      <c r="D3266" s="0" t="s">
        <v>22</v>
      </c>
      <c r="E3266" s="0" t="s">
        <v>9056</v>
      </c>
      <c r="F3266" s="0" t="s">
        <v>1257</v>
      </c>
      <c r="G3266" s="0" t="s">
        <v>148</v>
      </c>
      <c r="H3266" s="0" t="s">
        <v>148</v>
      </c>
      <c r="I3266" s="0" t="s">
        <v>149</v>
      </c>
      <c r="J3266" s="0" t="s">
        <v>9057</v>
      </c>
      <c r="K3266" s="0" t="s">
        <v>9058</v>
      </c>
      <c r="L3266" s="0" t="s">
        <v>9059</v>
      </c>
      <c r="M3266" s="0" t="s">
        <v>1261</v>
      </c>
      <c r="N3266" s="0" t="s">
        <v>98</v>
      </c>
      <c r="O3266" s="0" t="s">
        <v>148</v>
      </c>
      <c r="P3266" s="0" t="s">
        <v>148</v>
      </c>
      <c r="Q3266" s="0" t="s">
        <v>149</v>
      </c>
      <c r="R3266" s="0" t="s">
        <v>9057</v>
      </c>
      <c r="S3266" s="0" t="s">
        <v>9058</v>
      </c>
      <c r="T3266" s="0" t="s">
        <v>3604</v>
      </c>
      <c r="U3266" s="0" t="s">
        <v>3605</v>
      </c>
      <c r="V3266" s="0" t="s">
        <v>3606</v>
      </c>
      <c r="W3266" s="0" t="s">
        <v>3607</v>
      </c>
      <c r="X3266" s="0" t="s">
        <v>3608</v>
      </c>
      <c r="Y3266" s="0" t="s">
        <v>3605</v>
      </c>
      <c r="Z3266" s="0" t="s">
        <v>9060</v>
      </c>
      <c r="AA3266" s="0" t="s">
        <v>9061</v>
      </c>
      <c r="AB3266" s="0" t="s">
        <v>9062</v>
      </c>
      <c r="AC3266" s="0" t="s">
        <v>19</v>
      </c>
      <c r="AD3266" s="0" t="s">
        <v>19</v>
      </c>
      <c r="AE3266" s="0" t="s">
        <v>61</v>
      </c>
      <c r="AF3266" s="0" t="s">
        <v>22</v>
      </c>
      <c r="AG3266" s="0" t="s">
        <v>22</v>
      </c>
      <c r="AH3266" s="0" t="s">
        <v>22</v>
      </c>
      <c r="AI3266" s="0" t="s">
        <v>22</v>
      </c>
      <c r="AJ3266" s="0" t="s">
        <v>2221</v>
      </c>
      <c r="AK3266" s="0" t="s">
        <v>2221</v>
      </c>
    </row>
    <row customHeight="1" ht="11.25">
      <c r="A3267" s="0" t="s">
        <v>22</v>
      </c>
      <c r="B3267" s="0" t="s">
        <v>48</v>
      </c>
      <c r="C3267" s="0" t="s">
        <v>50</v>
      </c>
      <c r="D3267" s="0" t="s">
        <v>22</v>
      </c>
      <c r="E3267" s="0" t="s">
        <v>9063</v>
      </c>
      <c r="F3267" s="0" t="s">
        <v>1257</v>
      </c>
      <c r="G3267" s="0" t="s">
        <v>188</v>
      </c>
      <c r="H3267" s="0" t="s">
        <v>188</v>
      </c>
      <c r="I3267" s="0" t="s">
        <v>189</v>
      </c>
      <c r="J3267" s="0" t="s">
        <v>1258</v>
      </c>
      <c r="K3267" s="0" t="s">
        <v>1259</v>
      </c>
      <c r="L3267" s="0" t="s">
        <v>9064</v>
      </c>
      <c r="M3267" s="0" t="s">
        <v>9065</v>
      </c>
      <c r="N3267" s="0" t="s">
        <v>98</v>
      </c>
      <c r="O3267" s="0" t="s">
        <v>188</v>
      </c>
      <c r="P3267" s="0" t="s">
        <v>188</v>
      </c>
      <c r="Q3267" s="0" t="s">
        <v>189</v>
      </c>
      <c r="R3267" s="0" t="s">
        <v>1258</v>
      </c>
      <c r="S3267" s="0" t="s">
        <v>1259</v>
      </c>
      <c r="T3267" s="0" t="s">
        <v>3604</v>
      </c>
      <c r="U3267" s="0" t="s">
        <v>3605</v>
      </c>
      <c r="V3267" s="0" t="s">
        <v>3606</v>
      </c>
      <c r="W3267" s="0" t="s">
        <v>3607</v>
      </c>
      <c r="X3267" s="0" t="s">
        <v>3754</v>
      </c>
      <c r="Y3267" s="0" t="s">
        <v>3605</v>
      </c>
      <c r="Z3267" s="0" t="s">
        <v>1261</v>
      </c>
      <c r="AA3267" s="0" t="s">
        <v>3833</v>
      </c>
      <c r="AB3267" s="0" t="s">
        <v>9066</v>
      </c>
      <c r="AC3267" s="0" t="s">
        <v>19</v>
      </c>
      <c r="AD3267" s="0" t="s">
        <v>19</v>
      </c>
      <c r="AE3267" s="0" t="s">
        <v>61</v>
      </c>
      <c r="AF3267" s="0" t="s">
        <v>22</v>
      </c>
      <c r="AG3267" s="0" t="s">
        <v>22</v>
      </c>
      <c r="AH3267" s="0" t="s">
        <v>22</v>
      </c>
      <c r="AI3267" s="0" t="s">
        <v>22</v>
      </c>
      <c r="AJ3267" s="0" t="s">
        <v>3622</v>
      </c>
      <c r="AK3267" s="0" t="s">
        <v>3622</v>
      </c>
    </row>
    <row customHeight="1" ht="11.25">
      <c r="A3268" s="0" t="s">
        <v>22</v>
      </c>
      <c r="B3268" s="0" t="s">
        <v>48</v>
      </c>
      <c r="C3268" s="0" t="s">
        <v>50</v>
      </c>
      <c r="D3268" s="0" t="s">
        <v>22</v>
      </c>
      <c r="E3268" s="0" t="s">
        <v>9063</v>
      </c>
      <c r="F3268" s="0" t="s">
        <v>1257</v>
      </c>
      <c r="G3268" s="0" t="s">
        <v>188</v>
      </c>
      <c r="H3268" s="0" t="s">
        <v>188</v>
      </c>
      <c r="I3268" s="0" t="s">
        <v>189</v>
      </c>
      <c r="J3268" s="0" t="s">
        <v>1258</v>
      </c>
      <c r="K3268" s="0" t="s">
        <v>1259</v>
      </c>
      <c r="L3268" s="0" t="s">
        <v>9064</v>
      </c>
      <c r="M3268" s="0" t="s">
        <v>9065</v>
      </c>
      <c r="N3268" s="0" t="s">
        <v>98</v>
      </c>
      <c r="O3268" s="0" t="s">
        <v>188</v>
      </c>
      <c r="P3268" s="0" t="s">
        <v>188</v>
      </c>
      <c r="Q3268" s="0" t="s">
        <v>189</v>
      </c>
      <c r="R3268" s="0" t="s">
        <v>1258</v>
      </c>
      <c r="S3268" s="0" t="s">
        <v>1259</v>
      </c>
      <c r="T3268" s="0" t="s">
        <v>3604</v>
      </c>
      <c r="U3268" s="0" t="s">
        <v>3605</v>
      </c>
      <c r="V3268" s="0" t="s">
        <v>3606</v>
      </c>
      <c r="W3268" s="0" t="s">
        <v>3607</v>
      </c>
      <c r="X3268" s="0" t="s">
        <v>3754</v>
      </c>
      <c r="Y3268" s="0" t="s">
        <v>3605</v>
      </c>
      <c r="Z3268" s="0" t="s">
        <v>1261</v>
      </c>
      <c r="AA3268" s="0" t="s">
        <v>3833</v>
      </c>
      <c r="AB3268" s="0" t="s">
        <v>9066</v>
      </c>
      <c r="AC3268" s="0" t="s">
        <v>19</v>
      </c>
      <c r="AD3268" s="0" t="s">
        <v>19</v>
      </c>
      <c r="AE3268" s="0" t="s">
        <v>61</v>
      </c>
      <c r="AF3268" s="0" t="s">
        <v>22</v>
      </c>
      <c r="AG3268" s="0" t="s">
        <v>22</v>
      </c>
      <c r="AH3268" s="0" t="s">
        <v>22</v>
      </c>
      <c r="AI3268" s="0" t="s">
        <v>22</v>
      </c>
      <c r="AJ3268" s="0" t="s">
        <v>3622</v>
      </c>
      <c r="AK3268" s="0" t="s">
        <v>3622</v>
      </c>
    </row>
    <row customHeight="1" ht="11.25">
      <c r="A3269" s="0" t="s">
        <v>22</v>
      </c>
      <c r="B3269" s="0" t="s">
        <v>48</v>
      </c>
      <c r="C3269" s="0" t="s">
        <v>50</v>
      </c>
      <c r="D3269" s="0" t="s">
        <v>22</v>
      </c>
      <c r="E3269" s="0" t="s">
        <v>9067</v>
      </c>
      <c r="F3269" s="0" t="s">
        <v>1257</v>
      </c>
      <c r="G3269" s="0" t="s">
        <v>195</v>
      </c>
      <c r="H3269" s="0" t="s">
        <v>195</v>
      </c>
      <c r="I3269" s="0" t="s">
        <v>196</v>
      </c>
      <c r="J3269" s="0" t="s">
        <v>9068</v>
      </c>
      <c r="K3269" s="0" t="s">
        <v>9069</v>
      </c>
      <c r="L3269" s="0" t="s">
        <v>9068</v>
      </c>
      <c r="M3269" s="0" t="s">
        <v>1261</v>
      </c>
      <c r="N3269" s="0" t="s">
        <v>98</v>
      </c>
      <c r="O3269" s="0" t="s">
        <v>195</v>
      </c>
      <c r="P3269" s="0" t="s">
        <v>195</v>
      </c>
      <c r="Q3269" s="0" t="s">
        <v>196</v>
      </c>
      <c r="R3269" s="0" t="s">
        <v>9068</v>
      </c>
      <c r="S3269" s="0" t="s">
        <v>9069</v>
      </c>
      <c r="T3269" s="0" t="s">
        <v>3604</v>
      </c>
      <c r="U3269" s="0" t="s">
        <v>3605</v>
      </c>
      <c r="V3269" s="0" t="s">
        <v>3606</v>
      </c>
      <c r="W3269" s="0" t="s">
        <v>3607</v>
      </c>
      <c r="X3269" s="0" t="s">
        <v>3608</v>
      </c>
      <c r="Y3269" s="0" t="s">
        <v>3605</v>
      </c>
      <c r="Z3269" s="0" t="s">
        <v>9070</v>
      </c>
      <c r="AA3269" s="0" t="s">
        <v>9071</v>
      </c>
      <c r="AB3269" s="0" t="s">
        <v>9072</v>
      </c>
      <c r="AC3269" s="0" t="s">
        <v>19</v>
      </c>
      <c r="AD3269" s="0" t="s">
        <v>19</v>
      </c>
      <c r="AE3269" s="0" t="s">
        <v>61</v>
      </c>
      <c r="AF3269" s="0" t="s">
        <v>22</v>
      </c>
      <c r="AG3269" s="0" t="s">
        <v>22</v>
      </c>
      <c r="AH3269" s="0" t="s">
        <v>22</v>
      </c>
      <c r="AI3269" s="0" t="s">
        <v>22</v>
      </c>
      <c r="AJ3269" s="0" t="s">
        <v>3622</v>
      </c>
      <c r="AK3269" s="0" t="s">
        <v>3622</v>
      </c>
    </row>
    <row customHeight="1" ht="11.25">
      <c r="A3270" s="0" t="s">
        <v>22</v>
      </c>
      <c r="B3270" s="0" t="s">
        <v>48</v>
      </c>
      <c r="C3270" s="0" t="s">
        <v>50</v>
      </c>
      <c r="D3270" s="0" t="s">
        <v>22</v>
      </c>
      <c r="E3270" s="0" t="s">
        <v>9067</v>
      </c>
      <c r="F3270" s="0" t="s">
        <v>1257</v>
      </c>
      <c r="G3270" s="0" t="s">
        <v>195</v>
      </c>
      <c r="H3270" s="0" t="s">
        <v>195</v>
      </c>
      <c r="I3270" s="0" t="s">
        <v>196</v>
      </c>
      <c r="J3270" s="0" t="s">
        <v>9068</v>
      </c>
      <c r="K3270" s="0" t="s">
        <v>9069</v>
      </c>
      <c r="L3270" s="0" t="s">
        <v>9068</v>
      </c>
      <c r="M3270" s="0" t="s">
        <v>1261</v>
      </c>
      <c r="N3270" s="0" t="s">
        <v>98</v>
      </c>
      <c r="O3270" s="0" t="s">
        <v>195</v>
      </c>
      <c r="P3270" s="0" t="s">
        <v>195</v>
      </c>
      <c r="Q3270" s="0" t="s">
        <v>196</v>
      </c>
      <c r="R3270" s="0" t="s">
        <v>9068</v>
      </c>
      <c r="S3270" s="0" t="s">
        <v>9069</v>
      </c>
      <c r="T3270" s="0" t="s">
        <v>3604</v>
      </c>
      <c r="U3270" s="0" t="s">
        <v>3605</v>
      </c>
      <c r="V3270" s="0" t="s">
        <v>3606</v>
      </c>
      <c r="W3270" s="0" t="s">
        <v>3607</v>
      </c>
      <c r="X3270" s="0" t="s">
        <v>3608</v>
      </c>
      <c r="Y3270" s="0" t="s">
        <v>3605</v>
      </c>
      <c r="Z3270" s="0" t="s">
        <v>9070</v>
      </c>
      <c r="AA3270" s="0" t="s">
        <v>9071</v>
      </c>
      <c r="AB3270" s="0" t="s">
        <v>9072</v>
      </c>
      <c r="AC3270" s="0" t="s">
        <v>19</v>
      </c>
      <c r="AD3270" s="0" t="s">
        <v>19</v>
      </c>
      <c r="AE3270" s="0" t="s">
        <v>61</v>
      </c>
      <c r="AF3270" s="0" t="s">
        <v>22</v>
      </c>
      <c r="AG3270" s="0" t="s">
        <v>22</v>
      </c>
      <c r="AH3270" s="0" t="s">
        <v>22</v>
      </c>
      <c r="AI3270" s="0" t="s">
        <v>22</v>
      </c>
      <c r="AJ3270" s="0" t="s">
        <v>3622</v>
      </c>
      <c r="AK3270" s="0" t="s">
        <v>3622</v>
      </c>
    </row>
    <row customHeight="1" ht="11.25">
      <c r="A3271" s="0" t="s">
        <v>22</v>
      </c>
      <c r="B3271" s="0" t="s">
        <v>48</v>
      </c>
      <c r="C3271" s="0" t="s">
        <v>50</v>
      </c>
      <c r="D3271" s="0" t="s">
        <v>22</v>
      </c>
      <c r="E3271" s="0" t="s">
        <v>9073</v>
      </c>
      <c r="F3271" s="0" t="s">
        <v>1257</v>
      </c>
      <c r="G3271" s="0" t="s">
        <v>181</v>
      </c>
      <c r="H3271" s="0" t="s">
        <v>181</v>
      </c>
      <c r="I3271" s="0" t="s">
        <v>182</v>
      </c>
      <c r="J3271" s="0" t="s">
        <v>4644</v>
      </c>
      <c r="K3271" s="0" t="s">
        <v>4645</v>
      </c>
      <c r="L3271" s="0" t="s">
        <v>9074</v>
      </c>
      <c r="M3271" s="0" t="s">
        <v>976</v>
      </c>
      <c r="N3271" s="0" t="s">
        <v>98</v>
      </c>
      <c r="O3271" s="0" t="s">
        <v>181</v>
      </c>
      <c r="P3271" s="0" t="s">
        <v>181</v>
      </c>
      <c r="Q3271" s="0" t="s">
        <v>182</v>
      </c>
      <c r="R3271" s="0" t="s">
        <v>4644</v>
      </c>
      <c r="S3271" s="0" t="s">
        <v>4645</v>
      </c>
      <c r="T3271" s="0" t="s">
        <v>3604</v>
      </c>
      <c r="U3271" s="0" t="s">
        <v>3707</v>
      </c>
      <c r="V3271" s="0" t="s">
        <v>3718</v>
      </c>
      <c r="W3271" s="0" t="s">
        <v>3607</v>
      </c>
      <c r="X3271" s="0" t="s">
        <v>3700</v>
      </c>
      <c r="Y3271" s="0" t="s">
        <v>3605</v>
      </c>
      <c r="Z3271" s="0" t="s">
        <v>3719</v>
      </c>
      <c r="AA3271" s="0" t="s">
        <v>3710</v>
      </c>
      <c r="AB3271" s="0" t="s">
        <v>3720</v>
      </c>
      <c r="AC3271" s="0" t="s">
        <v>19</v>
      </c>
      <c r="AD3271" s="0" t="s">
        <v>19</v>
      </c>
      <c r="AE3271" s="0" t="s">
        <v>61</v>
      </c>
      <c r="AF3271" s="0" t="s">
        <v>22</v>
      </c>
      <c r="AG3271" s="0" t="s">
        <v>22</v>
      </c>
      <c r="AH3271" s="0" t="s">
        <v>22</v>
      </c>
      <c r="AI3271" s="0" t="s">
        <v>22</v>
      </c>
      <c r="AJ3271" s="0" t="s">
        <v>9075</v>
      </c>
      <c r="AK3271" s="0" t="s">
        <v>9075</v>
      </c>
    </row>
    <row customHeight="1" ht="11.25">
      <c r="A3272" s="0" t="s">
        <v>22</v>
      </c>
      <c r="B3272" s="0" t="s">
        <v>48</v>
      </c>
      <c r="C3272" s="0" t="s">
        <v>50</v>
      </c>
      <c r="D3272" s="0" t="s">
        <v>22</v>
      </c>
      <c r="E3272" s="0" t="s">
        <v>9076</v>
      </c>
      <c r="F3272" s="0" t="s">
        <v>1257</v>
      </c>
      <c r="G3272" s="0" t="s">
        <v>181</v>
      </c>
      <c r="H3272" s="0" t="s">
        <v>181</v>
      </c>
      <c r="I3272" s="0" t="s">
        <v>182</v>
      </c>
      <c r="J3272" s="0" t="s">
        <v>4644</v>
      </c>
      <c r="K3272" s="0" t="s">
        <v>4645</v>
      </c>
      <c r="L3272" s="0" t="s">
        <v>9077</v>
      </c>
      <c r="M3272" s="0" t="s">
        <v>976</v>
      </c>
      <c r="N3272" s="0" t="s">
        <v>98</v>
      </c>
      <c r="O3272" s="0" t="s">
        <v>181</v>
      </c>
      <c r="P3272" s="0" t="s">
        <v>181</v>
      </c>
      <c r="Q3272" s="0" t="s">
        <v>182</v>
      </c>
      <c r="R3272" s="0" t="s">
        <v>4644</v>
      </c>
      <c r="S3272" s="0" t="s">
        <v>4645</v>
      </c>
      <c r="T3272" s="0" t="s">
        <v>3604</v>
      </c>
      <c r="U3272" s="0" t="s">
        <v>3707</v>
      </c>
      <c r="V3272" s="0" t="s">
        <v>3718</v>
      </c>
      <c r="W3272" s="0" t="s">
        <v>3607</v>
      </c>
      <c r="X3272" s="0" t="s">
        <v>3700</v>
      </c>
      <c r="Y3272" s="0" t="s">
        <v>3605</v>
      </c>
      <c r="Z3272" s="0" t="s">
        <v>3719</v>
      </c>
      <c r="AA3272" s="0" t="s">
        <v>3710</v>
      </c>
      <c r="AB3272" s="0" t="s">
        <v>3720</v>
      </c>
      <c r="AC3272" s="0" t="s">
        <v>19</v>
      </c>
      <c r="AD3272" s="0" t="s">
        <v>19</v>
      </c>
      <c r="AE3272" s="0" t="s">
        <v>61</v>
      </c>
      <c r="AF3272" s="0" t="s">
        <v>22</v>
      </c>
      <c r="AG3272" s="0" t="s">
        <v>22</v>
      </c>
      <c r="AH3272" s="0" t="s">
        <v>22</v>
      </c>
      <c r="AI3272" s="0" t="s">
        <v>22</v>
      </c>
      <c r="AJ3272" s="0" t="s">
        <v>9078</v>
      </c>
      <c r="AK3272" s="0" t="s">
        <v>9078</v>
      </c>
    </row>
    <row customHeight="1" ht="11.25">
      <c r="A3273" s="0" t="s">
        <v>22</v>
      </c>
      <c r="B3273" s="0" t="s">
        <v>48</v>
      </c>
      <c r="C3273" s="0" t="s">
        <v>50</v>
      </c>
      <c r="D3273" s="0" t="s">
        <v>22</v>
      </c>
      <c r="E3273" s="0" t="s">
        <v>9079</v>
      </c>
      <c r="F3273" s="0" t="s">
        <v>1257</v>
      </c>
      <c r="G3273" s="0" t="s">
        <v>181</v>
      </c>
      <c r="H3273" s="0" t="s">
        <v>181</v>
      </c>
      <c r="I3273" s="0" t="s">
        <v>182</v>
      </c>
      <c r="J3273" s="0" t="s">
        <v>4644</v>
      </c>
      <c r="K3273" s="0" t="s">
        <v>4645</v>
      </c>
      <c r="L3273" s="0" t="s">
        <v>9080</v>
      </c>
      <c r="M3273" s="0" t="s">
        <v>976</v>
      </c>
      <c r="N3273" s="0" t="s">
        <v>98</v>
      </c>
      <c r="O3273" s="0" t="s">
        <v>181</v>
      </c>
      <c r="P3273" s="0" t="s">
        <v>181</v>
      </c>
      <c r="Q3273" s="0" t="s">
        <v>182</v>
      </c>
      <c r="R3273" s="0" t="s">
        <v>4644</v>
      </c>
      <c r="S3273" s="0" t="s">
        <v>4645</v>
      </c>
      <c r="T3273" s="0" t="s">
        <v>3604</v>
      </c>
      <c r="U3273" s="0" t="s">
        <v>3707</v>
      </c>
      <c r="V3273" s="0" t="s">
        <v>3718</v>
      </c>
      <c r="W3273" s="0" t="s">
        <v>3607</v>
      </c>
      <c r="X3273" s="0" t="s">
        <v>3700</v>
      </c>
      <c r="Y3273" s="0" t="s">
        <v>3605</v>
      </c>
      <c r="Z3273" s="0" t="s">
        <v>3719</v>
      </c>
      <c r="AA3273" s="0" t="s">
        <v>3710</v>
      </c>
      <c r="AB3273" s="0" t="s">
        <v>3720</v>
      </c>
      <c r="AC3273" s="0" t="s">
        <v>19</v>
      </c>
      <c r="AD3273" s="0" t="s">
        <v>19</v>
      </c>
      <c r="AE3273" s="0" t="s">
        <v>61</v>
      </c>
      <c r="AF3273" s="0" t="s">
        <v>22</v>
      </c>
      <c r="AG3273" s="0" t="s">
        <v>22</v>
      </c>
      <c r="AH3273" s="0" t="s">
        <v>22</v>
      </c>
      <c r="AI3273" s="0" t="s">
        <v>22</v>
      </c>
      <c r="AJ3273" s="0" t="s">
        <v>9081</v>
      </c>
      <c r="AK3273" s="0" t="s">
        <v>9081</v>
      </c>
    </row>
    <row customHeight="1" ht="11.25">
      <c r="A3274" s="0" t="s">
        <v>22</v>
      </c>
      <c r="B3274" s="0" t="s">
        <v>48</v>
      </c>
      <c r="C3274" s="0" t="s">
        <v>50</v>
      </c>
      <c r="D3274" s="0" t="s">
        <v>22</v>
      </c>
      <c r="E3274" s="0" t="s">
        <v>9082</v>
      </c>
      <c r="F3274" s="0" t="s">
        <v>1306</v>
      </c>
      <c r="G3274" s="0" t="s">
        <v>3554</v>
      </c>
      <c r="H3274" s="0" t="s">
        <v>3554</v>
      </c>
      <c r="I3274" s="0" t="s">
        <v>3555</v>
      </c>
      <c r="J3274" s="0" t="s">
        <v>9083</v>
      </c>
      <c r="K3274" s="0" t="s">
        <v>9084</v>
      </c>
      <c r="L3274" s="0" t="s">
        <v>9085</v>
      </c>
      <c r="M3274" s="0" t="s">
        <v>5653</v>
      </c>
      <c r="N3274" s="0" t="s">
        <v>98</v>
      </c>
      <c r="O3274" s="0" t="s">
        <v>3554</v>
      </c>
      <c r="P3274" s="0" t="s">
        <v>3554</v>
      </c>
      <c r="Q3274" s="0" t="s">
        <v>3555</v>
      </c>
      <c r="R3274" s="0" t="s">
        <v>9083</v>
      </c>
      <c r="S3274" s="0" t="s">
        <v>9084</v>
      </c>
      <c r="T3274" s="0" t="s">
        <v>3604</v>
      </c>
      <c r="U3274" s="0" t="s">
        <v>3605</v>
      </c>
      <c r="V3274" s="0" t="s">
        <v>9086</v>
      </c>
      <c r="W3274" s="0" t="s">
        <v>4195</v>
      </c>
      <c r="X3274" s="0" t="s">
        <v>3700</v>
      </c>
      <c r="Y3274" s="0" t="s">
        <v>3605</v>
      </c>
      <c r="Z3274" s="0" t="s">
        <v>9087</v>
      </c>
      <c r="AA3274" s="0" t="s">
        <v>9088</v>
      </c>
      <c r="AB3274" s="0" t="s">
        <v>9089</v>
      </c>
      <c r="AC3274" s="0" t="s">
        <v>61</v>
      </c>
      <c r="AD3274" s="0" t="s">
        <v>19</v>
      </c>
      <c r="AE3274" s="0" t="s">
        <v>61</v>
      </c>
      <c r="AF3274" s="0" t="s">
        <v>9090</v>
      </c>
      <c r="AG3274" s="0" t="s">
        <v>9091</v>
      </c>
      <c r="AH3274" s="0" t="s">
        <v>22</v>
      </c>
      <c r="AI3274" s="0" t="s">
        <v>22</v>
      </c>
      <c r="AJ3274" s="0" t="s">
        <v>9092</v>
      </c>
      <c r="AK3274" s="0" t="s">
        <v>9091</v>
      </c>
    </row>
    <row customHeight="1" ht="11.25">
      <c r="A3275" s="0" t="s">
        <v>22</v>
      </c>
      <c r="B3275" s="0" t="s">
        <v>48</v>
      </c>
      <c r="C3275" s="0" t="s">
        <v>50</v>
      </c>
      <c r="D3275" s="0" t="s">
        <v>22</v>
      </c>
      <c r="E3275" s="0" t="s">
        <v>9082</v>
      </c>
      <c r="F3275" s="0" t="s">
        <v>1306</v>
      </c>
      <c r="G3275" s="0" t="s">
        <v>181</v>
      </c>
      <c r="H3275" s="0" t="s">
        <v>181</v>
      </c>
      <c r="I3275" s="0" t="s">
        <v>182</v>
      </c>
      <c r="J3275" s="0" t="s">
        <v>9083</v>
      </c>
      <c r="K3275" s="0" t="s">
        <v>9093</v>
      </c>
      <c r="L3275" s="0" t="s">
        <v>9085</v>
      </c>
      <c r="M3275" s="0" t="s">
        <v>5653</v>
      </c>
      <c r="N3275" s="0" t="s">
        <v>98</v>
      </c>
      <c r="O3275" s="0" t="s">
        <v>181</v>
      </c>
      <c r="P3275" s="0" t="s">
        <v>181</v>
      </c>
      <c r="Q3275" s="0" t="s">
        <v>182</v>
      </c>
      <c r="R3275" s="0" t="s">
        <v>9083</v>
      </c>
      <c r="S3275" s="0" t="s">
        <v>9093</v>
      </c>
      <c r="T3275" s="0" t="s">
        <v>3604</v>
      </c>
      <c r="U3275" s="0" t="s">
        <v>3605</v>
      </c>
      <c r="V3275" s="0" t="s">
        <v>9086</v>
      </c>
      <c r="W3275" s="0" t="s">
        <v>4195</v>
      </c>
      <c r="X3275" s="0" t="s">
        <v>3700</v>
      </c>
      <c r="Y3275" s="0" t="s">
        <v>3605</v>
      </c>
      <c r="Z3275" s="0" t="s">
        <v>9087</v>
      </c>
      <c r="AA3275" s="0" t="s">
        <v>9088</v>
      </c>
      <c r="AB3275" s="0" t="s">
        <v>9089</v>
      </c>
      <c r="AC3275" s="0" t="s">
        <v>61</v>
      </c>
      <c r="AD3275" s="0" t="s">
        <v>19</v>
      </c>
      <c r="AE3275" s="0" t="s">
        <v>61</v>
      </c>
      <c r="AF3275" s="0" t="s">
        <v>9090</v>
      </c>
      <c r="AG3275" s="0" t="s">
        <v>9091</v>
      </c>
      <c r="AH3275" s="0" t="s">
        <v>22</v>
      </c>
      <c r="AI3275" s="0" t="s">
        <v>22</v>
      </c>
      <c r="AJ3275" s="0" t="s">
        <v>9092</v>
      </c>
      <c r="AK3275" s="0" t="s">
        <v>9091</v>
      </c>
    </row>
    <row customHeight="1" ht="11.25">
      <c r="A3276" s="0" t="s">
        <v>22</v>
      </c>
      <c r="B3276" s="0" t="s">
        <v>48</v>
      </c>
      <c r="C3276" s="0" t="s">
        <v>50</v>
      </c>
      <c r="D3276" s="0" t="s">
        <v>22</v>
      </c>
      <c r="E3276" s="0" t="s">
        <v>9094</v>
      </c>
      <c r="F3276" s="0" t="s">
        <v>1257</v>
      </c>
      <c r="G3276" s="0" t="s">
        <v>181</v>
      </c>
      <c r="H3276" s="0" t="s">
        <v>181</v>
      </c>
      <c r="I3276" s="0" t="s">
        <v>182</v>
      </c>
      <c r="J3276" s="0" t="s">
        <v>9083</v>
      </c>
      <c r="K3276" s="0" t="s">
        <v>9093</v>
      </c>
      <c r="L3276" s="0" t="s">
        <v>976</v>
      </c>
      <c r="M3276" s="0" t="s">
        <v>976</v>
      </c>
      <c r="N3276" s="0" t="s">
        <v>98</v>
      </c>
      <c r="O3276" s="0" t="s">
        <v>181</v>
      </c>
      <c r="P3276" s="0" t="s">
        <v>181</v>
      </c>
      <c r="Q3276" s="0" t="s">
        <v>182</v>
      </c>
      <c r="R3276" s="0" t="s">
        <v>9083</v>
      </c>
      <c r="S3276" s="0" t="s">
        <v>9093</v>
      </c>
      <c r="T3276" s="0" t="s">
        <v>3604</v>
      </c>
      <c r="U3276" s="0" t="s">
        <v>3707</v>
      </c>
      <c r="V3276" s="0" t="s">
        <v>3718</v>
      </c>
      <c r="W3276" s="0" t="s">
        <v>3607</v>
      </c>
      <c r="X3276" s="0" t="s">
        <v>3700</v>
      </c>
      <c r="Y3276" s="0" t="s">
        <v>3605</v>
      </c>
      <c r="Z3276" s="0" t="s">
        <v>3719</v>
      </c>
      <c r="AA3276" s="0" t="s">
        <v>3710</v>
      </c>
      <c r="AB3276" s="0" t="s">
        <v>3720</v>
      </c>
      <c r="AC3276" s="0" t="s">
        <v>19</v>
      </c>
      <c r="AD3276" s="0" t="s">
        <v>19</v>
      </c>
      <c r="AE3276" s="0" t="s">
        <v>61</v>
      </c>
      <c r="AF3276" s="0" t="s">
        <v>22</v>
      </c>
      <c r="AG3276" s="0" t="s">
        <v>22</v>
      </c>
      <c r="AH3276" s="0" t="s">
        <v>22</v>
      </c>
      <c r="AI3276" s="0" t="s">
        <v>22</v>
      </c>
      <c r="AJ3276" s="0" t="s">
        <v>9095</v>
      </c>
      <c r="AK3276" s="0" t="s">
        <v>9095</v>
      </c>
    </row>
    <row customHeight="1" ht="11.25">
      <c r="A3277" s="0" t="s">
        <v>22</v>
      </c>
      <c r="B3277" s="0" t="s">
        <v>48</v>
      </c>
      <c r="C3277" s="0" t="s">
        <v>50</v>
      </c>
      <c r="D3277" s="0" t="s">
        <v>22</v>
      </c>
      <c r="E3277" s="0" t="s">
        <v>9096</v>
      </c>
      <c r="F3277" s="0" t="s">
        <v>1257</v>
      </c>
      <c r="G3277" s="0" t="s">
        <v>3552</v>
      </c>
      <c r="H3277" s="0" t="s">
        <v>3552</v>
      </c>
      <c r="I3277" s="0" t="s">
        <v>3553</v>
      </c>
      <c r="J3277" s="0" t="s">
        <v>5710</v>
      </c>
      <c r="K3277" s="0" t="s">
        <v>5711</v>
      </c>
      <c r="L3277" s="0" t="s">
        <v>9097</v>
      </c>
      <c r="M3277" s="0" t="s">
        <v>1261</v>
      </c>
      <c r="N3277" s="0" t="s">
        <v>98</v>
      </c>
      <c r="O3277" s="0" t="s">
        <v>3552</v>
      </c>
      <c r="P3277" s="0" t="s">
        <v>3552</v>
      </c>
      <c r="Q3277" s="0" t="s">
        <v>3553</v>
      </c>
      <c r="R3277" s="0" t="s">
        <v>5710</v>
      </c>
      <c r="S3277" s="0" t="s">
        <v>5711</v>
      </c>
      <c r="T3277" s="0" t="s">
        <v>3604</v>
      </c>
      <c r="U3277" s="0" t="s">
        <v>3605</v>
      </c>
      <c r="V3277" s="0" t="s">
        <v>3606</v>
      </c>
      <c r="W3277" s="0" t="s">
        <v>3607</v>
      </c>
      <c r="X3277" s="0" t="s">
        <v>3608</v>
      </c>
      <c r="Y3277" s="0" t="s">
        <v>3605</v>
      </c>
      <c r="Z3277" s="0" t="s">
        <v>3928</v>
      </c>
      <c r="AA3277" s="0" t="s">
        <v>5529</v>
      </c>
      <c r="AB3277" s="0" t="s">
        <v>9098</v>
      </c>
      <c r="AC3277" s="0" t="s">
        <v>19</v>
      </c>
      <c r="AD3277" s="0" t="s">
        <v>19</v>
      </c>
      <c r="AE3277" s="0" t="s">
        <v>61</v>
      </c>
      <c r="AF3277" s="0" t="s">
        <v>22</v>
      </c>
      <c r="AG3277" s="0" t="s">
        <v>22</v>
      </c>
      <c r="AH3277" s="0" t="s">
        <v>22</v>
      </c>
      <c r="AI3277" s="0" t="s">
        <v>22</v>
      </c>
      <c r="AJ3277" s="0" t="s">
        <v>3622</v>
      </c>
      <c r="AK3277" s="0" t="s">
        <v>3622</v>
      </c>
    </row>
    <row customHeight="1" ht="11.25">
      <c r="A3278" s="0" t="s">
        <v>22</v>
      </c>
      <c r="B3278" s="0" t="s">
        <v>48</v>
      </c>
      <c r="C3278" s="0" t="s">
        <v>50</v>
      </c>
      <c r="D3278" s="0" t="s">
        <v>22</v>
      </c>
      <c r="E3278" s="0" t="s">
        <v>9096</v>
      </c>
      <c r="F3278" s="0" t="s">
        <v>1257</v>
      </c>
      <c r="G3278" s="0" t="s">
        <v>175</v>
      </c>
      <c r="H3278" s="0" t="s">
        <v>175</v>
      </c>
      <c r="I3278" s="0" t="s">
        <v>176</v>
      </c>
      <c r="J3278" s="0" t="s">
        <v>5710</v>
      </c>
      <c r="K3278" s="0" t="s">
        <v>5714</v>
      </c>
      <c r="L3278" s="0" t="s">
        <v>9097</v>
      </c>
      <c r="M3278" s="0" t="s">
        <v>1261</v>
      </c>
      <c r="N3278" s="0" t="s">
        <v>98</v>
      </c>
      <c r="O3278" s="0" t="s">
        <v>175</v>
      </c>
      <c r="P3278" s="0" t="s">
        <v>175</v>
      </c>
      <c r="Q3278" s="0" t="s">
        <v>176</v>
      </c>
      <c r="R3278" s="0" t="s">
        <v>5710</v>
      </c>
      <c r="S3278" s="0" t="s">
        <v>5714</v>
      </c>
      <c r="T3278" s="0" t="s">
        <v>3604</v>
      </c>
      <c r="U3278" s="0" t="s">
        <v>3605</v>
      </c>
      <c r="V3278" s="0" t="s">
        <v>3606</v>
      </c>
      <c r="W3278" s="0" t="s">
        <v>3607</v>
      </c>
      <c r="X3278" s="0" t="s">
        <v>3608</v>
      </c>
      <c r="Y3278" s="0" t="s">
        <v>3605</v>
      </c>
      <c r="Z3278" s="0" t="s">
        <v>3928</v>
      </c>
      <c r="AA3278" s="0" t="s">
        <v>5529</v>
      </c>
      <c r="AB3278" s="0" t="s">
        <v>9098</v>
      </c>
      <c r="AC3278" s="0" t="s">
        <v>19</v>
      </c>
      <c r="AD3278" s="0" t="s">
        <v>19</v>
      </c>
      <c r="AE3278" s="0" t="s">
        <v>61</v>
      </c>
      <c r="AF3278" s="0" t="s">
        <v>22</v>
      </c>
      <c r="AG3278" s="0" t="s">
        <v>22</v>
      </c>
      <c r="AH3278" s="0" t="s">
        <v>22</v>
      </c>
      <c r="AI3278" s="0" t="s">
        <v>22</v>
      </c>
      <c r="AJ3278" s="0" t="s">
        <v>3622</v>
      </c>
      <c r="AK3278" s="0" t="s">
        <v>3622</v>
      </c>
    </row>
    <row customHeight="1" ht="11.25">
      <c r="A3279" s="0" t="s">
        <v>22</v>
      </c>
      <c r="B3279" s="0" t="s">
        <v>48</v>
      </c>
      <c r="C3279" s="0" t="s">
        <v>50</v>
      </c>
      <c r="D3279" s="0" t="s">
        <v>22</v>
      </c>
      <c r="E3279" s="0" t="s">
        <v>9099</v>
      </c>
      <c r="F3279" s="0" t="s">
        <v>1257</v>
      </c>
      <c r="G3279" s="0" t="s">
        <v>3552</v>
      </c>
      <c r="H3279" s="0" t="s">
        <v>3552</v>
      </c>
      <c r="I3279" s="0" t="s">
        <v>3553</v>
      </c>
      <c r="J3279" s="0" t="s">
        <v>9100</v>
      </c>
      <c r="K3279" s="0" t="s">
        <v>9101</v>
      </c>
      <c r="L3279" s="0" t="s">
        <v>976</v>
      </c>
      <c r="M3279" s="0" t="s">
        <v>976</v>
      </c>
      <c r="N3279" s="0" t="s">
        <v>98</v>
      </c>
      <c r="O3279" s="0" t="s">
        <v>3552</v>
      </c>
      <c r="P3279" s="0" t="s">
        <v>3552</v>
      </c>
      <c r="Q3279" s="0" t="s">
        <v>3553</v>
      </c>
      <c r="R3279" s="0" t="s">
        <v>9100</v>
      </c>
      <c r="S3279" s="0" t="s">
        <v>9101</v>
      </c>
      <c r="T3279" s="0" t="s">
        <v>3604</v>
      </c>
      <c r="U3279" s="0" t="s">
        <v>3707</v>
      </c>
      <c r="V3279" s="0" t="s">
        <v>3726</v>
      </c>
      <c r="W3279" s="0" t="s">
        <v>3607</v>
      </c>
      <c r="X3279" s="0" t="s">
        <v>3608</v>
      </c>
      <c r="Y3279" s="0" t="s">
        <v>3605</v>
      </c>
      <c r="Z3279" s="0" t="s">
        <v>9102</v>
      </c>
      <c r="AA3279" s="0" t="s">
        <v>6538</v>
      </c>
      <c r="AB3279" s="0" t="s">
        <v>9103</v>
      </c>
      <c r="AC3279" s="0" t="s">
        <v>19</v>
      </c>
      <c r="AD3279" s="0" t="s">
        <v>19</v>
      </c>
      <c r="AE3279" s="0" t="s">
        <v>61</v>
      </c>
      <c r="AF3279" s="0" t="s">
        <v>22</v>
      </c>
      <c r="AG3279" s="0" t="s">
        <v>22</v>
      </c>
      <c r="AH3279" s="0" t="s">
        <v>22</v>
      </c>
      <c r="AI3279" s="0" t="s">
        <v>22</v>
      </c>
      <c r="AJ3279" s="0" t="s">
        <v>1642</v>
      </c>
      <c r="AK3279" s="0" t="s">
        <v>1642</v>
      </c>
    </row>
    <row customHeight="1" ht="11.25">
      <c r="A3280" s="0" t="s">
        <v>22</v>
      </c>
      <c r="B3280" s="0" t="s">
        <v>48</v>
      </c>
      <c r="C3280" s="0" t="s">
        <v>50</v>
      </c>
      <c r="D3280" s="0" t="s">
        <v>22</v>
      </c>
      <c r="E3280" s="0" t="s">
        <v>9099</v>
      </c>
      <c r="F3280" s="0" t="s">
        <v>1257</v>
      </c>
      <c r="G3280" s="0" t="s">
        <v>175</v>
      </c>
      <c r="H3280" s="0" t="s">
        <v>175</v>
      </c>
      <c r="I3280" s="0" t="s">
        <v>176</v>
      </c>
      <c r="J3280" s="0" t="s">
        <v>9100</v>
      </c>
      <c r="K3280" s="0" t="s">
        <v>9104</v>
      </c>
      <c r="L3280" s="0" t="s">
        <v>976</v>
      </c>
      <c r="M3280" s="0" t="s">
        <v>976</v>
      </c>
      <c r="N3280" s="0" t="s">
        <v>98</v>
      </c>
      <c r="O3280" s="0" t="s">
        <v>175</v>
      </c>
      <c r="P3280" s="0" t="s">
        <v>175</v>
      </c>
      <c r="Q3280" s="0" t="s">
        <v>176</v>
      </c>
      <c r="R3280" s="0" t="s">
        <v>9100</v>
      </c>
      <c r="S3280" s="0" t="s">
        <v>9104</v>
      </c>
      <c r="T3280" s="0" t="s">
        <v>3604</v>
      </c>
      <c r="U3280" s="0" t="s">
        <v>3707</v>
      </c>
      <c r="V3280" s="0" t="s">
        <v>3726</v>
      </c>
      <c r="W3280" s="0" t="s">
        <v>3607</v>
      </c>
      <c r="X3280" s="0" t="s">
        <v>3608</v>
      </c>
      <c r="Y3280" s="0" t="s">
        <v>3605</v>
      </c>
      <c r="Z3280" s="0" t="s">
        <v>9102</v>
      </c>
      <c r="AA3280" s="0" t="s">
        <v>6538</v>
      </c>
      <c r="AB3280" s="0" t="s">
        <v>9103</v>
      </c>
      <c r="AC3280" s="0" t="s">
        <v>19</v>
      </c>
      <c r="AD3280" s="0" t="s">
        <v>19</v>
      </c>
      <c r="AE3280" s="0" t="s">
        <v>61</v>
      </c>
      <c r="AF3280" s="0" t="s">
        <v>22</v>
      </c>
      <c r="AG3280" s="0" t="s">
        <v>22</v>
      </c>
      <c r="AH3280" s="0" t="s">
        <v>22</v>
      </c>
      <c r="AI3280" s="0" t="s">
        <v>22</v>
      </c>
      <c r="AJ3280" s="0" t="s">
        <v>1642</v>
      </c>
      <c r="AK3280" s="0" t="s">
        <v>1642</v>
      </c>
    </row>
    <row customHeight="1" ht="11.25">
      <c r="A3281" s="0" t="s">
        <v>22</v>
      </c>
      <c r="B3281" s="0" t="s">
        <v>48</v>
      </c>
      <c r="C3281" s="0" t="s">
        <v>50</v>
      </c>
      <c r="D3281" s="0" t="s">
        <v>22</v>
      </c>
      <c r="E3281" s="0" t="s">
        <v>9105</v>
      </c>
      <c r="F3281" s="0" t="s">
        <v>1257</v>
      </c>
      <c r="G3281" s="0" t="s">
        <v>1348</v>
      </c>
      <c r="H3281" s="0" t="s">
        <v>1348</v>
      </c>
      <c r="I3281" s="0" t="s">
        <v>1349</v>
      </c>
      <c r="J3281" s="0" t="s">
        <v>3645</v>
      </c>
      <c r="K3281" s="0" t="s">
        <v>3646</v>
      </c>
      <c r="L3281" s="0" t="s">
        <v>9106</v>
      </c>
      <c r="M3281" s="0" t="s">
        <v>1261</v>
      </c>
      <c r="N3281" s="0" t="s">
        <v>98</v>
      </c>
      <c r="O3281" s="0" t="s">
        <v>1348</v>
      </c>
      <c r="P3281" s="0" t="s">
        <v>1348</v>
      </c>
      <c r="Q3281" s="0" t="s">
        <v>1349</v>
      </c>
      <c r="R3281" s="0" t="s">
        <v>3645</v>
      </c>
      <c r="S3281" s="0" t="s">
        <v>3646</v>
      </c>
      <c r="T3281" s="0" t="s">
        <v>3604</v>
      </c>
      <c r="U3281" s="0" t="s">
        <v>3605</v>
      </c>
      <c r="V3281" s="0" t="s">
        <v>3606</v>
      </c>
      <c r="W3281" s="0" t="s">
        <v>3607</v>
      </c>
      <c r="X3281" s="0" t="s">
        <v>3608</v>
      </c>
      <c r="Y3281" s="0" t="s">
        <v>3605</v>
      </c>
      <c r="Z3281" s="0" t="s">
        <v>9107</v>
      </c>
      <c r="AA3281" s="0" t="s">
        <v>6653</v>
      </c>
      <c r="AB3281" s="0" t="s">
        <v>9108</v>
      </c>
      <c r="AC3281" s="0" t="s">
        <v>19</v>
      </c>
      <c r="AD3281" s="0" t="s">
        <v>19</v>
      </c>
      <c r="AE3281" s="0" t="s">
        <v>61</v>
      </c>
      <c r="AF3281" s="0" t="s">
        <v>22</v>
      </c>
      <c r="AG3281" s="0" t="s">
        <v>22</v>
      </c>
      <c r="AH3281" s="0" t="s">
        <v>22</v>
      </c>
      <c r="AI3281" s="0" t="s">
        <v>22</v>
      </c>
      <c r="AJ3281" s="0" t="s">
        <v>5256</v>
      </c>
      <c r="AK3281" s="0" t="s">
        <v>5256</v>
      </c>
    </row>
    <row customHeight="1" ht="11.25">
      <c r="A3282" s="0" t="s">
        <v>22</v>
      </c>
      <c r="B3282" s="0" t="s">
        <v>48</v>
      </c>
      <c r="C3282" s="0" t="s">
        <v>50</v>
      </c>
      <c r="D3282" s="0" t="s">
        <v>22</v>
      </c>
      <c r="E3282" s="0" t="s">
        <v>9105</v>
      </c>
      <c r="F3282" s="0" t="s">
        <v>1257</v>
      </c>
      <c r="G3282" s="0" t="s">
        <v>139</v>
      </c>
      <c r="H3282" s="0" t="s">
        <v>139</v>
      </c>
      <c r="I3282" s="0" t="s">
        <v>140</v>
      </c>
      <c r="J3282" s="0" t="s">
        <v>3645</v>
      </c>
      <c r="K3282" s="0" t="s">
        <v>3652</v>
      </c>
      <c r="L3282" s="0" t="s">
        <v>9106</v>
      </c>
      <c r="M3282" s="0" t="s">
        <v>1261</v>
      </c>
      <c r="N3282" s="0" t="s">
        <v>98</v>
      </c>
      <c r="O3282" s="0" t="s">
        <v>139</v>
      </c>
      <c r="P3282" s="0" t="s">
        <v>139</v>
      </c>
      <c r="Q3282" s="0" t="s">
        <v>140</v>
      </c>
      <c r="R3282" s="0" t="s">
        <v>3645</v>
      </c>
      <c r="S3282" s="0" t="s">
        <v>3652</v>
      </c>
      <c r="T3282" s="0" t="s">
        <v>3604</v>
      </c>
      <c r="U3282" s="0" t="s">
        <v>3605</v>
      </c>
      <c r="V3282" s="0" t="s">
        <v>3606</v>
      </c>
      <c r="W3282" s="0" t="s">
        <v>3607</v>
      </c>
      <c r="X3282" s="0" t="s">
        <v>3608</v>
      </c>
      <c r="Y3282" s="0" t="s">
        <v>3605</v>
      </c>
      <c r="Z3282" s="0" t="s">
        <v>9107</v>
      </c>
      <c r="AA3282" s="0" t="s">
        <v>6653</v>
      </c>
      <c r="AB3282" s="0" t="s">
        <v>9108</v>
      </c>
      <c r="AC3282" s="0" t="s">
        <v>19</v>
      </c>
      <c r="AD3282" s="0" t="s">
        <v>19</v>
      </c>
      <c r="AE3282" s="0" t="s">
        <v>61</v>
      </c>
      <c r="AF3282" s="0" t="s">
        <v>22</v>
      </c>
      <c r="AG3282" s="0" t="s">
        <v>22</v>
      </c>
      <c r="AH3282" s="0" t="s">
        <v>22</v>
      </c>
      <c r="AI3282" s="0" t="s">
        <v>22</v>
      </c>
      <c r="AJ3282" s="0" t="s">
        <v>5256</v>
      </c>
      <c r="AK3282" s="0" t="s">
        <v>5256</v>
      </c>
    </row>
    <row customHeight="1" ht="11.25">
      <c r="A3283" s="0" t="s">
        <v>22</v>
      </c>
      <c r="B3283" s="0" t="s">
        <v>48</v>
      </c>
      <c r="C3283" s="0" t="s">
        <v>50</v>
      </c>
      <c r="D3283" s="0" t="s">
        <v>22</v>
      </c>
      <c r="E3283" s="0" t="s">
        <v>9109</v>
      </c>
      <c r="F3283" s="0" t="s">
        <v>1257</v>
      </c>
      <c r="G3283" s="0" t="s">
        <v>136</v>
      </c>
      <c r="H3283" s="0" t="s">
        <v>136</v>
      </c>
      <c r="I3283" s="0" t="s">
        <v>137</v>
      </c>
      <c r="J3283" s="0" t="s">
        <v>9110</v>
      </c>
      <c r="K3283" s="0" t="s">
        <v>9111</v>
      </c>
      <c r="L3283" s="0" t="s">
        <v>9112</v>
      </c>
      <c r="M3283" s="0" t="s">
        <v>1261</v>
      </c>
      <c r="N3283" s="0" t="s">
        <v>98</v>
      </c>
      <c r="O3283" s="0" t="s">
        <v>136</v>
      </c>
      <c r="P3283" s="0" t="s">
        <v>136</v>
      </c>
      <c r="Q3283" s="0" t="s">
        <v>137</v>
      </c>
      <c r="R3283" s="0" t="s">
        <v>9110</v>
      </c>
      <c r="S3283" s="0" t="s">
        <v>9111</v>
      </c>
      <c r="T3283" s="0" t="s">
        <v>3604</v>
      </c>
      <c r="U3283" s="0" t="s">
        <v>3605</v>
      </c>
      <c r="V3283" s="0" t="s">
        <v>3606</v>
      </c>
      <c r="W3283" s="0" t="s">
        <v>3607</v>
      </c>
      <c r="X3283" s="0" t="s">
        <v>3608</v>
      </c>
      <c r="Y3283" s="0" t="s">
        <v>3605</v>
      </c>
      <c r="Z3283" s="0" t="s">
        <v>9113</v>
      </c>
      <c r="AA3283" s="0" t="s">
        <v>9114</v>
      </c>
      <c r="AB3283" s="0" t="s">
        <v>9115</v>
      </c>
      <c r="AC3283" s="0" t="s">
        <v>19</v>
      </c>
      <c r="AD3283" s="0" t="s">
        <v>19</v>
      </c>
      <c r="AE3283" s="0" t="s">
        <v>61</v>
      </c>
      <c r="AF3283" s="0" t="s">
        <v>22</v>
      </c>
      <c r="AG3283" s="0" t="s">
        <v>22</v>
      </c>
      <c r="AH3283" s="0" t="s">
        <v>22</v>
      </c>
      <c r="AI3283" s="0" t="s">
        <v>22</v>
      </c>
      <c r="AJ3283" s="0" t="s">
        <v>3622</v>
      </c>
      <c r="AK3283" s="0" t="s">
        <v>3622</v>
      </c>
    </row>
    <row customHeight="1" ht="11.25">
      <c r="A3284" s="0" t="s">
        <v>22</v>
      </c>
      <c r="B3284" s="0" t="s">
        <v>48</v>
      </c>
      <c r="C3284" s="0" t="s">
        <v>50</v>
      </c>
      <c r="D3284" s="0" t="s">
        <v>22</v>
      </c>
      <c r="E3284" s="0" t="s">
        <v>9109</v>
      </c>
      <c r="F3284" s="0" t="s">
        <v>1257</v>
      </c>
      <c r="G3284" s="0" t="s">
        <v>136</v>
      </c>
      <c r="H3284" s="0" t="s">
        <v>136</v>
      </c>
      <c r="I3284" s="0" t="s">
        <v>137</v>
      </c>
      <c r="J3284" s="0" t="s">
        <v>9110</v>
      </c>
      <c r="K3284" s="0" t="s">
        <v>9111</v>
      </c>
      <c r="L3284" s="0" t="s">
        <v>9112</v>
      </c>
      <c r="M3284" s="0" t="s">
        <v>1261</v>
      </c>
      <c r="N3284" s="0" t="s">
        <v>98</v>
      </c>
      <c r="O3284" s="0" t="s">
        <v>136</v>
      </c>
      <c r="P3284" s="0" t="s">
        <v>136</v>
      </c>
      <c r="Q3284" s="0" t="s">
        <v>137</v>
      </c>
      <c r="R3284" s="0" t="s">
        <v>9110</v>
      </c>
      <c r="S3284" s="0" t="s">
        <v>9111</v>
      </c>
      <c r="T3284" s="0" t="s">
        <v>3604</v>
      </c>
      <c r="U3284" s="0" t="s">
        <v>3605</v>
      </c>
      <c r="V3284" s="0" t="s">
        <v>3606</v>
      </c>
      <c r="W3284" s="0" t="s">
        <v>3607</v>
      </c>
      <c r="X3284" s="0" t="s">
        <v>3608</v>
      </c>
      <c r="Y3284" s="0" t="s">
        <v>3605</v>
      </c>
      <c r="Z3284" s="0" t="s">
        <v>9113</v>
      </c>
      <c r="AA3284" s="0" t="s">
        <v>9114</v>
      </c>
      <c r="AB3284" s="0" t="s">
        <v>9115</v>
      </c>
      <c r="AC3284" s="0" t="s">
        <v>19</v>
      </c>
      <c r="AD3284" s="0" t="s">
        <v>19</v>
      </c>
      <c r="AE3284" s="0" t="s">
        <v>61</v>
      </c>
      <c r="AF3284" s="0" t="s">
        <v>22</v>
      </c>
      <c r="AG3284" s="0" t="s">
        <v>22</v>
      </c>
      <c r="AH3284" s="0" t="s">
        <v>22</v>
      </c>
      <c r="AI3284" s="0" t="s">
        <v>22</v>
      </c>
      <c r="AJ3284" s="0" t="s">
        <v>3622</v>
      </c>
      <c r="AK3284" s="0" t="s">
        <v>3622</v>
      </c>
    </row>
    <row customHeight="1" ht="11.25">
      <c r="A3285" s="0" t="s">
        <v>22</v>
      </c>
      <c r="B3285" s="0" t="s">
        <v>48</v>
      </c>
      <c r="C3285" s="0" t="s">
        <v>50</v>
      </c>
      <c r="D3285" s="0" t="s">
        <v>22</v>
      </c>
      <c r="E3285" s="0" t="s">
        <v>9116</v>
      </c>
      <c r="F3285" s="0" t="s">
        <v>1257</v>
      </c>
      <c r="G3285" s="0" t="s">
        <v>136</v>
      </c>
      <c r="H3285" s="0" t="s">
        <v>136</v>
      </c>
      <c r="I3285" s="0" t="s">
        <v>137</v>
      </c>
      <c r="J3285" s="0" t="s">
        <v>9117</v>
      </c>
      <c r="K3285" s="0" t="s">
        <v>9118</v>
      </c>
      <c r="L3285" s="0" t="s">
        <v>9119</v>
      </c>
      <c r="M3285" s="0" t="s">
        <v>1261</v>
      </c>
      <c r="N3285" s="0" t="s">
        <v>98</v>
      </c>
      <c r="O3285" s="0" t="s">
        <v>136</v>
      </c>
      <c r="P3285" s="0" t="s">
        <v>136</v>
      </c>
      <c r="Q3285" s="0" t="s">
        <v>137</v>
      </c>
      <c r="R3285" s="0" t="s">
        <v>9117</v>
      </c>
      <c r="S3285" s="0" t="s">
        <v>9118</v>
      </c>
      <c r="T3285" s="0" t="s">
        <v>3604</v>
      </c>
      <c r="U3285" s="0" t="s">
        <v>3605</v>
      </c>
      <c r="V3285" s="0" t="s">
        <v>3606</v>
      </c>
      <c r="W3285" s="0" t="s">
        <v>3607</v>
      </c>
      <c r="X3285" s="0" t="s">
        <v>3608</v>
      </c>
      <c r="Y3285" s="0" t="s">
        <v>3605</v>
      </c>
      <c r="Z3285" s="0" t="s">
        <v>9120</v>
      </c>
      <c r="AA3285" s="0" t="s">
        <v>9121</v>
      </c>
      <c r="AB3285" s="0" t="s">
        <v>9122</v>
      </c>
      <c r="AC3285" s="0" t="s">
        <v>19</v>
      </c>
      <c r="AD3285" s="0" t="s">
        <v>19</v>
      </c>
      <c r="AE3285" s="0" t="s">
        <v>61</v>
      </c>
      <c r="AF3285" s="0" t="s">
        <v>22</v>
      </c>
      <c r="AG3285" s="0" t="s">
        <v>22</v>
      </c>
      <c r="AH3285" s="0" t="s">
        <v>22</v>
      </c>
      <c r="AI3285" s="0" t="s">
        <v>22</v>
      </c>
      <c r="AJ3285" s="0" t="s">
        <v>3622</v>
      </c>
      <c r="AK3285" s="0" t="s">
        <v>3622</v>
      </c>
    </row>
    <row customHeight="1" ht="11.25">
      <c r="A3286" s="0" t="s">
        <v>22</v>
      </c>
      <c r="B3286" s="0" t="s">
        <v>48</v>
      </c>
      <c r="C3286" s="0" t="s">
        <v>50</v>
      </c>
      <c r="D3286" s="0" t="s">
        <v>22</v>
      </c>
      <c r="E3286" s="0" t="s">
        <v>9116</v>
      </c>
      <c r="F3286" s="0" t="s">
        <v>1257</v>
      </c>
      <c r="G3286" s="0" t="s">
        <v>136</v>
      </c>
      <c r="H3286" s="0" t="s">
        <v>136</v>
      </c>
      <c r="I3286" s="0" t="s">
        <v>137</v>
      </c>
      <c r="J3286" s="0" t="s">
        <v>9117</v>
      </c>
      <c r="K3286" s="0" t="s">
        <v>9118</v>
      </c>
      <c r="L3286" s="0" t="s">
        <v>9119</v>
      </c>
      <c r="M3286" s="0" t="s">
        <v>1261</v>
      </c>
      <c r="N3286" s="0" t="s">
        <v>98</v>
      </c>
      <c r="O3286" s="0" t="s">
        <v>136</v>
      </c>
      <c r="P3286" s="0" t="s">
        <v>136</v>
      </c>
      <c r="Q3286" s="0" t="s">
        <v>137</v>
      </c>
      <c r="R3286" s="0" t="s">
        <v>9117</v>
      </c>
      <c r="S3286" s="0" t="s">
        <v>9118</v>
      </c>
      <c r="T3286" s="0" t="s">
        <v>3604</v>
      </c>
      <c r="U3286" s="0" t="s">
        <v>3605</v>
      </c>
      <c r="V3286" s="0" t="s">
        <v>3606</v>
      </c>
      <c r="W3286" s="0" t="s">
        <v>3607</v>
      </c>
      <c r="X3286" s="0" t="s">
        <v>3608</v>
      </c>
      <c r="Y3286" s="0" t="s">
        <v>3605</v>
      </c>
      <c r="Z3286" s="0" t="s">
        <v>9120</v>
      </c>
      <c r="AA3286" s="0" t="s">
        <v>9121</v>
      </c>
      <c r="AB3286" s="0" t="s">
        <v>9122</v>
      </c>
      <c r="AC3286" s="0" t="s">
        <v>19</v>
      </c>
      <c r="AD3286" s="0" t="s">
        <v>19</v>
      </c>
      <c r="AE3286" s="0" t="s">
        <v>61</v>
      </c>
      <c r="AF3286" s="0" t="s">
        <v>22</v>
      </c>
      <c r="AG3286" s="0" t="s">
        <v>22</v>
      </c>
      <c r="AH3286" s="0" t="s">
        <v>22</v>
      </c>
      <c r="AI3286" s="0" t="s">
        <v>22</v>
      </c>
      <c r="AJ3286" s="0" t="s">
        <v>3622</v>
      </c>
      <c r="AK3286" s="0" t="s">
        <v>3622</v>
      </c>
    </row>
    <row customHeight="1" ht="11.25">
      <c r="A3287" s="0" t="s">
        <v>22</v>
      </c>
      <c r="B3287" s="0" t="s">
        <v>48</v>
      </c>
      <c r="C3287" s="0" t="s">
        <v>50</v>
      </c>
      <c r="D3287" s="0" t="s">
        <v>22</v>
      </c>
      <c r="E3287" s="0" t="s">
        <v>9123</v>
      </c>
      <c r="F3287" s="0" t="s">
        <v>1257</v>
      </c>
      <c r="G3287" s="0" t="s">
        <v>1581</v>
      </c>
      <c r="H3287" s="0" t="s">
        <v>1581</v>
      </c>
      <c r="I3287" s="0" t="s">
        <v>1582</v>
      </c>
      <c r="J3287" s="0" t="s">
        <v>9124</v>
      </c>
      <c r="K3287" s="0" t="s">
        <v>9125</v>
      </c>
      <c r="L3287" s="0" t="s">
        <v>9126</v>
      </c>
      <c r="M3287" s="0" t="s">
        <v>976</v>
      </c>
      <c r="N3287" s="0" t="s">
        <v>98</v>
      </c>
      <c r="O3287" s="0" t="s">
        <v>1581</v>
      </c>
      <c r="P3287" s="0" t="s">
        <v>1581</v>
      </c>
      <c r="Q3287" s="0" t="s">
        <v>1582</v>
      </c>
      <c r="R3287" s="0" t="s">
        <v>9124</v>
      </c>
      <c r="S3287" s="0" t="s">
        <v>9125</v>
      </c>
      <c r="T3287" s="0" t="s">
        <v>3604</v>
      </c>
      <c r="U3287" s="0" t="s">
        <v>3605</v>
      </c>
      <c r="V3287" s="0" t="s">
        <v>3606</v>
      </c>
      <c r="W3287" s="0" t="s">
        <v>3607</v>
      </c>
      <c r="X3287" s="0" t="s">
        <v>3608</v>
      </c>
      <c r="Y3287" s="0" t="s">
        <v>3605</v>
      </c>
      <c r="Z3287" s="0" t="s">
        <v>8566</v>
      </c>
      <c r="AA3287" s="0" t="s">
        <v>9127</v>
      </c>
      <c r="AB3287" s="0" t="s">
        <v>9128</v>
      </c>
      <c r="AC3287" s="0" t="s">
        <v>19</v>
      </c>
      <c r="AD3287" s="0" t="s">
        <v>19</v>
      </c>
      <c r="AE3287" s="0" t="s">
        <v>61</v>
      </c>
      <c r="AF3287" s="0" t="s">
        <v>22</v>
      </c>
      <c r="AG3287" s="0" t="s">
        <v>22</v>
      </c>
      <c r="AH3287" s="0" t="s">
        <v>22</v>
      </c>
      <c r="AI3287" s="0" t="s">
        <v>22</v>
      </c>
      <c r="AJ3287" s="0" t="s">
        <v>3622</v>
      </c>
      <c r="AK3287" s="0" t="s">
        <v>3622</v>
      </c>
    </row>
    <row customHeight="1" ht="11.25">
      <c r="A3288" s="0" t="s">
        <v>22</v>
      </c>
      <c r="B3288" s="0" t="s">
        <v>48</v>
      </c>
      <c r="C3288" s="0" t="s">
        <v>50</v>
      </c>
      <c r="D3288" s="0" t="s">
        <v>22</v>
      </c>
      <c r="E3288" s="0" t="s">
        <v>9123</v>
      </c>
      <c r="F3288" s="0" t="s">
        <v>1257</v>
      </c>
      <c r="G3288" s="0" t="s">
        <v>110</v>
      </c>
      <c r="H3288" s="0" t="s">
        <v>110</v>
      </c>
      <c r="I3288" s="0" t="s">
        <v>111</v>
      </c>
      <c r="J3288" s="0" t="s">
        <v>9124</v>
      </c>
      <c r="K3288" s="0" t="s">
        <v>9129</v>
      </c>
      <c r="L3288" s="0" t="s">
        <v>9126</v>
      </c>
      <c r="M3288" s="0" t="s">
        <v>976</v>
      </c>
      <c r="N3288" s="0" t="s">
        <v>98</v>
      </c>
      <c r="O3288" s="0" t="s">
        <v>110</v>
      </c>
      <c r="P3288" s="0" t="s">
        <v>110</v>
      </c>
      <c r="Q3288" s="0" t="s">
        <v>111</v>
      </c>
      <c r="R3288" s="0" t="s">
        <v>9124</v>
      </c>
      <c r="S3288" s="0" t="s">
        <v>9129</v>
      </c>
      <c r="T3288" s="0" t="s">
        <v>3604</v>
      </c>
      <c r="U3288" s="0" t="s">
        <v>3605</v>
      </c>
      <c r="V3288" s="0" t="s">
        <v>3606</v>
      </c>
      <c r="W3288" s="0" t="s">
        <v>3607</v>
      </c>
      <c r="X3288" s="0" t="s">
        <v>3608</v>
      </c>
      <c r="Y3288" s="0" t="s">
        <v>3605</v>
      </c>
      <c r="Z3288" s="0" t="s">
        <v>8566</v>
      </c>
      <c r="AA3288" s="0" t="s">
        <v>9127</v>
      </c>
      <c r="AB3288" s="0" t="s">
        <v>9128</v>
      </c>
      <c r="AC3288" s="0" t="s">
        <v>19</v>
      </c>
      <c r="AD3288" s="0" t="s">
        <v>19</v>
      </c>
      <c r="AE3288" s="0" t="s">
        <v>61</v>
      </c>
      <c r="AF3288" s="0" t="s">
        <v>22</v>
      </c>
      <c r="AG3288" s="0" t="s">
        <v>22</v>
      </c>
      <c r="AH3288" s="0" t="s">
        <v>22</v>
      </c>
      <c r="AI3288" s="0" t="s">
        <v>22</v>
      </c>
      <c r="AJ3288" s="0" t="s">
        <v>3622</v>
      </c>
      <c r="AK3288" s="0" t="s">
        <v>3622</v>
      </c>
    </row>
    <row customHeight="1" ht="11.25">
      <c r="A3289" s="0" t="s">
        <v>22</v>
      </c>
      <c r="B3289" s="0" t="s">
        <v>48</v>
      </c>
      <c r="C3289" s="0" t="s">
        <v>50</v>
      </c>
      <c r="D3289" s="0" t="s">
        <v>22</v>
      </c>
      <c r="E3289" s="0" t="s">
        <v>9130</v>
      </c>
      <c r="F3289" s="0" t="s">
        <v>1257</v>
      </c>
      <c r="G3289" s="0" t="s">
        <v>192</v>
      </c>
      <c r="H3289" s="0" t="s">
        <v>192</v>
      </c>
      <c r="I3289" s="0" t="s">
        <v>193</v>
      </c>
      <c r="J3289" s="0" t="s">
        <v>4831</v>
      </c>
      <c r="K3289" s="0" t="s">
        <v>4832</v>
      </c>
      <c r="L3289" s="0" t="s">
        <v>5649</v>
      </c>
      <c r="M3289" s="0" t="s">
        <v>976</v>
      </c>
      <c r="N3289" s="0" t="s">
        <v>98</v>
      </c>
      <c r="O3289" s="0" t="s">
        <v>192</v>
      </c>
      <c r="P3289" s="0" t="s">
        <v>192</v>
      </c>
      <c r="Q3289" s="0" t="s">
        <v>193</v>
      </c>
      <c r="R3289" s="0" t="s">
        <v>4831</v>
      </c>
      <c r="S3289" s="0" t="s">
        <v>4832</v>
      </c>
      <c r="T3289" s="0" t="s">
        <v>3604</v>
      </c>
      <c r="U3289" s="0" t="s">
        <v>3605</v>
      </c>
      <c r="V3289" s="0" t="s">
        <v>3606</v>
      </c>
      <c r="W3289" s="0" t="s">
        <v>3607</v>
      </c>
      <c r="X3289" s="0" t="s">
        <v>3608</v>
      </c>
      <c r="Y3289" s="0" t="s">
        <v>3605</v>
      </c>
      <c r="Z3289" s="0" t="s">
        <v>6064</v>
      </c>
      <c r="AA3289" s="0" t="s">
        <v>9131</v>
      </c>
      <c r="AB3289" s="0" t="s">
        <v>9132</v>
      </c>
      <c r="AC3289" s="0" t="s">
        <v>19</v>
      </c>
      <c r="AD3289" s="0" t="s">
        <v>19</v>
      </c>
      <c r="AE3289" s="0" t="s">
        <v>61</v>
      </c>
      <c r="AF3289" s="0" t="s">
        <v>22</v>
      </c>
      <c r="AG3289" s="0" t="s">
        <v>22</v>
      </c>
      <c r="AH3289" s="0" t="s">
        <v>22</v>
      </c>
      <c r="AI3289" s="0" t="s">
        <v>22</v>
      </c>
      <c r="AJ3289" s="0" t="s">
        <v>3622</v>
      </c>
      <c r="AK3289" s="0" t="s">
        <v>3622</v>
      </c>
    </row>
    <row customHeight="1" ht="11.25">
      <c r="A3290" s="0" t="s">
        <v>22</v>
      </c>
      <c r="B3290" s="0" t="s">
        <v>48</v>
      </c>
      <c r="C3290" s="0" t="s">
        <v>50</v>
      </c>
      <c r="D3290" s="0" t="s">
        <v>22</v>
      </c>
      <c r="E3290" s="0" t="s">
        <v>9130</v>
      </c>
      <c r="F3290" s="0" t="s">
        <v>1257</v>
      </c>
      <c r="G3290" s="0" t="s">
        <v>192</v>
      </c>
      <c r="H3290" s="0" t="s">
        <v>192</v>
      </c>
      <c r="I3290" s="0" t="s">
        <v>193</v>
      </c>
      <c r="J3290" s="0" t="s">
        <v>4831</v>
      </c>
      <c r="K3290" s="0" t="s">
        <v>4832</v>
      </c>
      <c r="L3290" s="0" t="s">
        <v>5649</v>
      </c>
      <c r="M3290" s="0" t="s">
        <v>976</v>
      </c>
      <c r="N3290" s="0" t="s">
        <v>98</v>
      </c>
      <c r="O3290" s="0" t="s">
        <v>192</v>
      </c>
      <c r="P3290" s="0" t="s">
        <v>192</v>
      </c>
      <c r="Q3290" s="0" t="s">
        <v>193</v>
      </c>
      <c r="R3290" s="0" t="s">
        <v>4831</v>
      </c>
      <c r="S3290" s="0" t="s">
        <v>4832</v>
      </c>
      <c r="T3290" s="0" t="s">
        <v>3604</v>
      </c>
      <c r="U3290" s="0" t="s">
        <v>3605</v>
      </c>
      <c r="V3290" s="0" t="s">
        <v>3606</v>
      </c>
      <c r="W3290" s="0" t="s">
        <v>3607</v>
      </c>
      <c r="X3290" s="0" t="s">
        <v>3608</v>
      </c>
      <c r="Y3290" s="0" t="s">
        <v>3605</v>
      </c>
      <c r="Z3290" s="0" t="s">
        <v>6064</v>
      </c>
      <c r="AA3290" s="0" t="s">
        <v>9131</v>
      </c>
      <c r="AB3290" s="0" t="s">
        <v>9132</v>
      </c>
      <c r="AC3290" s="0" t="s">
        <v>19</v>
      </c>
      <c r="AD3290" s="0" t="s">
        <v>19</v>
      </c>
      <c r="AE3290" s="0" t="s">
        <v>61</v>
      </c>
      <c r="AF3290" s="0" t="s">
        <v>22</v>
      </c>
      <c r="AG3290" s="0" t="s">
        <v>22</v>
      </c>
      <c r="AH3290" s="0" t="s">
        <v>22</v>
      </c>
      <c r="AI3290" s="0" t="s">
        <v>22</v>
      </c>
      <c r="AJ3290" s="0" t="s">
        <v>3622</v>
      </c>
      <c r="AK3290" s="0" t="s">
        <v>3622</v>
      </c>
    </row>
    <row customHeight="1" ht="11.25">
      <c r="A3291" s="0" t="s">
        <v>22</v>
      </c>
      <c r="B3291" s="0" t="s">
        <v>48</v>
      </c>
      <c r="C3291" s="0" t="s">
        <v>50</v>
      </c>
      <c r="D3291" s="0" t="s">
        <v>22</v>
      </c>
      <c r="E3291" s="0" t="s">
        <v>1517</v>
      </c>
      <c r="F3291" s="0" t="s">
        <v>1257</v>
      </c>
      <c r="G3291" s="0" t="s">
        <v>148</v>
      </c>
      <c r="H3291" s="0" t="s">
        <v>148</v>
      </c>
      <c r="I3291" s="0" t="s">
        <v>149</v>
      </c>
      <c r="J3291" s="0" t="s">
        <v>1518</v>
      </c>
      <c r="K3291" s="0" t="s">
        <v>1519</v>
      </c>
      <c r="L3291" s="0" t="s">
        <v>1520</v>
      </c>
      <c r="M3291" s="0" t="s">
        <v>1521</v>
      </c>
      <c r="N3291" s="0" t="s">
        <v>98</v>
      </c>
      <c r="O3291" s="0" t="s">
        <v>148</v>
      </c>
      <c r="P3291" s="0" t="s">
        <v>148</v>
      </c>
      <c r="Q3291" s="0" t="s">
        <v>149</v>
      </c>
      <c r="R3291" s="0" t="s">
        <v>1518</v>
      </c>
      <c r="S3291" s="0" t="s">
        <v>1519</v>
      </c>
      <c r="T3291" s="0" t="s">
        <v>4183</v>
      </c>
      <c r="U3291" s="0" t="s">
        <v>3605</v>
      </c>
      <c r="V3291" s="0" t="s">
        <v>9133</v>
      </c>
      <c r="W3291" s="0" t="s">
        <v>3607</v>
      </c>
      <c r="X3291" s="0" t="s">
        <v>3700</v>
      </c>
      <c r="Y3291" s="0" t="s">
        <v>3605</v>
      </c>
      <c r="Z3291" s="0" t="s">
        <v>9134</v>
      </c>
      <c r="AA3291" s="0" t="s">
        <v>5912</v>
      </c>
      <c r="AB3291" s="0" t="s">
        <v>9135</v>
      </c>
      <c r="AC3291" s="0" t="s">
        <v>19</v>
      </c>
      <c r="AD3291" s="0" t="s">
        <v>19</v>
      </c>
      <c r="AE3291" s="0" t="s">
        <v>61</v>
      </c>
      <c r="AF3291" s="0" t="s">
        <v>22</v>
      </c>
      <c r="AG3291" s="0" t="s">
        <v>22</v>
      </c>
      <c r="AH3291" s="0" t="s">
        <v>22</v>
      </c>
      <c r="AI3291" s="0" t="s">
        <v>22</v>
      </c>
      <c r="AJ3291" s="0" t="s">
        <v>3721</v>
      </c>
      <c r="AK3291" s="0" t="s">
        <v>3721</v>
      </c>
    </row>
    <row customHeight="1" ht="11.25">
      <c r="A3292" s="0" t="s">
        <v>22</v>
      </c>
      <c r="B3292" s="0" t="s">
        <v>48</v>
      </c>
      <c r="C3292" s="0" t="s">
        <v>50</v>
      </c>
      <c r="D3292" s="0" t="s">
        <v>22</v>
      </c>
      <c r="E3292" s="0" t="s">
        <v>1517</v>
      </c>
      <c r="F3292" s="0" t="s">
        <v>1257</v>
      </c>
      <c r="G3292" s="0" t="s">
        <v>148</v>
      </c>
      <c r="H3292" s="0" t="s">
        <v>148</v>
      </c>
      <c r="I3292" s="0" t="s">
        <v>149</v>
      </c>
      <c r="J3292" s="0" t="s">
        <v>1518</v>
      </c>
      <c r="K3292" s="0" t="s">
        <v>1519</v>
      </c>
      <c r="L3292" s="0" t="s">
        <v>9136</v>
      </c>
      <c r="M3292" s="0" t="s">
        <v>9137</v>
      </c>
      <c r="N3292" s="0" t="s">
        <v>98</v>
      </c>
      <c r="O3292" s="0" t="s">
        <v>148</v>
      </c>
      <c r="P3292" s="0" t="s">
        <v>148</v>
      </c>
      <c r="Q3292" s="0" t="s">
        <v>149</v>
      </c>
      <c r="R3292" s="0" t="s">
        <v>1518</v>
      </c>
      <c r="S3292" s="0" t="s">
        <v>1519</v>
      </c>
      <c r="T3292" s="0" t="s">
        <v>4183</v>
      </c>
      <c r="U3292" s="0" t="s">
        <v>3605</v>
      </c>
      <c r="V3292" s="0" t="s">
        <v>9133</v>
      </c>
      <c r="W3292" s="0" t="s">
        <v>3607</v>
      </c>
      <c r="X3292" s="0" t="s">
        <v>3700</v>
      </c>
      <c r="Y3292" s="0" t="s">
        <v>3605</v>
      </c>
      <c r="Z3292" s="0" t="s">
        <v>9134</v>
      </c>
      <c r="AA3292" s="0" t="s">
        <v>5912</v>
      </c>
      <c r="AB3292" s="0" t="s">
        <v>9135</v>
      </c>
      <c r="AC3292" s="0" t="s">
        <v>19</v>
      </c>
      <c r="AD3292" s="0" t="s">
        <v>19</v>
      </c>
      <c r="AE3292" s="0" t="s">
        <v>61</v>
      </c>
      <c r="AF3292" s="0" t="s">
        <v>22</v>
      </c>
      <c r="AG3292" s="0" t="s">
        <v>22</v>
      </c>
      <c r="AH3292" s="0" t="s">
        <v>22</v>
      </c>
      <c r="AI3292" s="0" t="s">
        <v>22</v>
      </c>
      <c r="AJ3292" s="0" t="s">
        <v>3721</v>
      </c>
      <c r="AK3292" s="0" t="s">
        <v>3721</v>
      </c>
    </row>
    <row customHeight="1" ht="11.25">
      <c r="A3293" s="0" t="s">
        <v>22</v>
      </c>
      <c r="B3293" s="0" t="s">
        <v>48</v>
      </c>
      <c r="C3293" s="0" t="s">
        <v>50</v>
      </c>
      <c r="D3293" s="0" t="s">
        <v>22</v>
      </c>
      <c r="E3293" s="0" t="s">
        <v>1517</v>
      </c>
      <c r="F3293" s="0" t="s">
        <v>1257</v>
      </c>
      <c r="G3293" s="0" t="s">
        <v>148</v>
      </c>
      <c r="H3293" s="0" t="s">
        <v>148</v>
      </c>
      <c r="I3293" s="0" t="s">
        <v>149</v>
      </c>
      <c r="J3293" s="0" t="s">
        <v>1518</v>
      </c>
      <c r="K3293" s="0" t="s">
        <v>1519</v>
      </c>
      <c r="L3293" s="0" t="s">
        <v>9136</v>
      </c>
      <c r="M3293" s="0" t="s">
        <v>9137</v>
      </c>
      <c r="N3293" s="0" t="s">
        <v>98</v>
      </c>
      <c r="O3293" s="0" t="s">
        <v>148</v>
      </c>
      <c r="P3293" s="0" t="s">
        <v>148</v>
      </c>
      <c r="Q3293" s="0" t="s">
        <v>149</v>
      </c>
      <c r="R3293" s="0" t="s">
        <v>1518</v>
      </c>
      <c r="S3293" s="0" t="s">
        <v>1519</v>
      </c>
      <c r="T3293" s="0" t="s">
        <v>4183</v>
      </c>
      <c r="U3293" s="0" t="s">
        <v>3605</v>
      </c>
      <c r="V3293" s="0" t="s">
        <v>9133</v>
      </c>
      <c r="W3293" s="0" t="s">
        <v>3607</v>
      </c>
      <c r="X3293" s="0" t="s">
        <v>3700</v>
      </c>
      <c r="Y3293" s="0" t="s">
        <v>3605</v>
      </c>
      <c r="Z3293" s="0" t="s">
        <v>9134</v>
      </c>
      <c r="AA3293" s="0" t="s">
        <v>5912</v>
      </c>
      <c r="AB3293" s="0" t="s">
        <v>9135</v>
      </c>
      <c r="AC3293" s="0" t="s">
        <v>19</v>
      </c>
      <c r="AD3293" s="0" t="s">
        <v>19</v>
      </c>
      <c r="AE3293" s="0" t="s">
        <v>61</v>
      </c>
      <c r="AF3293" s="0" t="s">
        <v>22</v>
      </c>
      <c r="AG3293" s="0" t="s">
        <v>22</v>
      </c>
      <c r="AH3293" s="0" t="s">
        <v>22</v>
      </c>
      <c r="AI3293" s="0" t="s">
        <v>22</v>
      </c>
      <c r="AJ3293" s="0" t="s">
        <v>3721</v>
      </c>
      <c r="AK3293" s="0" t="s">
        <v>3721</v>
      </c>
    </row>
    <row customHeight="1" ht="11.25">
      <c r="A3294" s="0" t="s">
        <v>22</v>
      </c>
      <c r="B3294" s="0" t="s">
        <v>48</v>
      </c>
      <c r="C3294" s="0" t="s">
        <v>50</v>
      </c>
      <c r="D3294" s="0" t="s">
        <v>22</v>
      </c>
      <c r="E3294" s="0" t="s">
        <v>1517</v>
      </c>
      <c r="F3294" s="0" t="s">
        <v>1257</v>
      </c>
      <c r="G3294" s="0" t="s">
        <v>148</v>
      </c>
      <c r="H3294" s="0" t="s">
        <v>148</v>
      </c>
      <c r="I3294" s="0" t="s">
        <v>149</v>
      </c>
      <c r="J3294" s="0" t="s">
        <v>1518</v>
      </c>
      <c r="K3294" s="0" t="s">
        <v>1519</v>
      </c>
      <c r="L3294" s="0" t="s">
        <v>1520</v>
      </c>
      <c r="M3294" s="0" t="s">
        <v>1521</v>
      </c>
      <c r="N3294" s="0" t="s">
        <v>98</v>
      </c>
      <c r="O3294" s="0" t="s">
        <v>148</v>
      </c>
      <c r="P3294" s="0" t="s">
        <v>148</v>
      </c>
      <c r="Q3294" s="0" t="s">
        <v>149</v>
      </c>
      <c r="R3294" s="0" t="s">
        <v>1518</v>
      </c>
      <c r="S3294" s="0" t="s">
        <v>1519</v>
      </c>
      <c r="T3294" s="0" t="s">
        <v>4183</v>
      </c>
      <c r="U3294" s="0" t="s">
        <v>3605</v>
      </c>
      <c r="V3294" s="0" t="s">
        <v>9133</v>
      </c>
      <c r="W3294" s="0" t="s">
        <v>3607</v>
      </c>
      <c r="X3294" s="0" t="s">
        <v>3700</v>
      </c>
      <c r="Y3294" s="0" t="s">
        <v>3605</v>
      </c>
      <c r="Z3294" s="0" t="s">
        <v>9134</v>
      </c>
      <c r="AA3294" s="0" t="s">
        <v>5912</v>
      </c>
      <c r="AB3294" s="0" t="s">
        <v>9135</v>
      </c>
      <c r="AC3294" s="0" t="s">
        <v>19</v>
      </c>
      <c r="AD3294" s="0" t="s">
        <v>19</v>
      </c>
      <c r="AE3294" s="0" t="s">
        <v>61</v>
      </c>
      <c r="AF3294" s="0" t="s">
        <v>22</v>
      </c>
      <c r="AG3294" s="0" t="s">
        <v>22</v>
      </c>
      <c r="AH3294" s="0" t="s">
        <v>22</v>
      </c>
      <c r="AI3294" s="0" t="s">
        <v>22</v>
      </c>
      <c r="AJ3294" s="0" t="s">
        <v>3721</v>
      </c>
      <c r="AK3294" s="0" t="s">
        <v>3721</v>
      </c>
    </row>
    <row customHeight="1" ht="11.25">
      <c r="A3295" s="0" t="s">
        <v>22</v>
      </c>
      <c r="B3295" s="0" t="s">
        <v>48</v>
      </c>
      <c r="C3295" s="0" t="s">
        <v>50</v>
      </c>
      <c r="D3295" s="0" t="s">
        <v>22</v>
      </c>
      <c r="E3295" s="0" t="s">
        <v>9138</v>
      </c>
      <c r="F3295" s="0" t="s">
        <v>1257</v>
      </c>
      <c r="G3295" s="0" t="s">
        <v>136</v>
      </c>
      <c r="H3295" s="0" t="s">
        <v>136</v>
      </c>
      <c r="I3295" s="0" t="s">
        <v>137</v>
      </c>
      <c r="J3295" s="0" t="s">
        <v>5399</v>
      </c>
      <c r="K3295" s="0" t="s">
        <v>5400</v>
      </c>
      <c r="L3295" s="0" t="s">
        <v>5401</v>
      </c>
      <c r="M3295" s="0" t="s">
        <v>1261</v>
      </c>
      <c r="N3295" s="0" t="s">
        <v>98</v>
      </c>
      <c r="O3295" s="0" t="s">
        <v>136</v>
      </c>
      <c r="P3295" s="0" t="s">
        <v>136</v>
      </c>
      <c r="Q3295" s="0" t="s">
        <v>137</v>
      </c>
      <c r="R3295" s="0" t="s">
        <v>5399</v>
      </c>
      <c r="S3295" s="0" t="s">
        <v>5400</v>
      </c>
      <c r="T3295" s="0" t="s">
        <v>3604</v>
      </c>
      <c r="U3295" s="0" t="s">
        <v>3605</v>
      </c>
      <c r="V3295" s="0" t="s">
        <v>3606</v>
      </c>
      <c r="W3295" s="0" t="s">
        <v>3607</v>
      </c>
      <c r="X3295" s="0" t="s">
        <v>3608</v>
      </c>
      <c r="Y3295" s="0" t="s">
        <v>3605</v>
      </c>
      <c r="Z3295" s="0" t="s">
        <v>9139</v>
      </c>
      <c r="AA3295" s="0" t="s">
        <v>5563</v>
      </c>
      <c r="AB3295" s="0" t="s">
        <v>9140</v>
      </c>
      <c r="AC3295" s="0" t="s">
        <v>19</v>
      </c>
      <c r="AD3295" s="0" t="s">
        <v>19</v>
      </c>
      <c r="AE3295" s="0" t="s">
        <v>61</v>
      </c>
      <c r="AF3295" s="0" t="s">
        <v>22</v>
      </c>
      <c r="AG3295" s="0" t="s">
        <v>22</v>
      </c>
      <c r="AH3295" s="0" t="s">
        <v>22</v>
      </c>
      <c r="AI3295" s="0" t="s">
        <v>22</v>
      </c>
      <c r="AJ3295" s="0" t="s">
        <v>3622</v>
      </c>
      <c r="AK3295" s="0" t="s">
        <v>3622</v>
      </c>
    </row>
    <row customHeight="1" ht="11.25">
      <c r="A3296" s="0" t="s">
        <v>22</v>
      </c>
      <c r="B3296" s="0" t="s">
        <v>48</v>
      </c>
      <c r="C3296" s="0" t="s">
        <v>50</v>
      </c>
      <c r="D3296" s="0" t="s">
        <v>22</v>
      </c>
      <c r="E3296" s="0" t="s">
        <v>9138</v>
      </c>
      <c r="F3296" s="0" t="s">
        <v>1257</v>
      </c>
      <c r="G3296" s="0" t="s">
        <v>136</v>
      </c>
      <c r="H3296" s="0" t="s">
        <v>136</v>
      </c>
      <c r="I3296" s="0" t="s">
        <v>137</v>
      </c>
      <c r="J3296" s="0" t="s">
        <v>5399</v>
      </c>
      <c r="K3296" s="0" t="s">
        <v>5400</v>
      </c>
      <c r="L3296" s="0" t="s">
        <v>5401</v>
      </c>
      <c r="M3296" s="0" t="s">
        <v>1261</v>
      </c>
      <c r="N3296" s="0" t="s">
        <v>98</v>
      </c>
      <c r="O3296" s="0" t="s">
        <v>136</v>
      </c>
      <c r="P3296" s="0" t="s">
        <v>136</v>
      </c>
      <c r="Q3296" s="0" t="s">
        <v>137</v>
      </c>
      <c r="R3296" s="0" t="s">
        <v>5399</v>
      </c>
      <c r="S3296" s="0" t="s">
        <v>5400</v>
      </c>
      <c r="T3296" s="0" t="s">
        <v>3604</v>
      </c>
      <c r="U3296" s="0" t="s">
        <v>3605</v>
      </c>
      <c r="V3296" s="0" t="s">
        <v>3606</v>
      </c>
      <c r="W3296" s="0" t="s">
        <v>3607</v>
      </c>
      <c r="X3296" s="0" t="s">
        <v>3608</v>
      </c>
      <c r="Y3296" s="0" t="s">
        <v>3605</v>
      </c>
      <c r="Z3296" s="0" t="s">
        <v>9139</v>
      </c>
      <c r="AA3296" s="0" t="s">
        <v>5563</v>
      </c>
      <c r="AB3296" s="0" t="s">
        <v>9140</v>
      </c>
      <c r="AC3296" s="0" t="s">
        <v>19</v>
      </c>
      <c r="AD3296" s="0" t="s">
        <v>19</v>
      </c>
      <c r="AE3296" s="0" t="s">
        <v>61</v>
      </c>
      <c r="AF3296" s="0" t="s">
        <v>22</v>
      </c>
      <c r="AG3296" s="0" t="s">
        <v>22</v>
      </c>
      <c r="AH3296" s="0" t="s">
        <v>22</v>
      </c>
      <c r="AI3296" s="0" t="s">
        <v>22</v>
      </c>
      <c r="AJ3296" s="0" t="s">
        <v>3622</v>
      </c>
      <c r="AK3296" s="0" t="s">
        <v>3622</v>
      </c>
    </row>
    <row customHeight="1" ht="11.25">
      <c r="A3297" s="0" t="s">
        <v>22</v>
      </c>
      <c r="B3297" s="0" t="s">
        <v>48</v>
      </c>
      <c r="C3297" s="0" t="s">
        <v>50</v>
      </c>
      <c r="D3297" s="0" t="s">
        <v>22</v>
      </c>
      <c r="E3297" s="0" t="s">
        <v>9141</v>
      </c>
      <c r="F3297" s="0" t="s">
        <v>1257</v>
      </c>
      <c r="G3297" s="0" t="s">
        <v>3552</v>
      </c>
      <c r="H3297" s="0" t="s">
        <v>3552</v>
      </c>
      <c r="I3297" s="0" t="s">
        <v>3553</v>
      </c>
      <c r="J3297" s="0" t="s">
        <v>8057</v>
      </c>
      <c r="K3297" s="0" t="s">
        <v>8058</v>
      </c>
      <c r="L3297" s="0" t="s">
        <v>976</v>
      </c>
      <c r="M3297" s="0" t="s">
        <v>976</v>
      </c>
      <c r="N3297" s="0" t="s">
        <v>98</v>
      </c>
      <c r="O3297" s="0" t="s">
        <v>3552</v>
      </c>
      <c r="P3297" s="0" t="s">
        <v>3552</v>
      </c>
      <c r="Q3297" s="0" t="s">
        <v>3553</v>
      </c>
      <c r="R3297" s="0" t="s">
        <v>8057</v>
      </c>
      <c r="S3297" s="0" t="s">
        <v>8058</v>
      </c>
      <c r="T3297" s="0" t="s">
        <v>3604</v>
      </c>
      <c r="U3297" s="0" t="s">
        <v>3707</v>
      </c>
      <c r="V3297" s="0" t="s">
        <v>3726</v>
      </c>
      <c r="W3297" s="0" t="s">
        <v>3607</v>
      </c>
      <c r="X3297" s="0" t="s">
        <v>3608</v>
      </c>
      <c r="Y3297" s="0" t="s">
        <v>3605</v>
      </c>
      <c r="Z3297" s="0" t="s">
        <v>9142</v>
      </c>
      <c r="AA3297" s="0" t="s">
        <v>3880</v>
      </c>
      <c r="AB3297" s="0" t="s">
        <v>9143</v>
      </c>
      <c r="AC3297" s="0" t="s">
        <v>19</v>
      </c>
      <c r="AD3297" s="0" t="s">
        <v>19</v>
      </c>
      <c r="AE3297" s="0" t="s">
        <v>61</v>
      </c>
      <c r="AF3297" s="0" t="s">
        <v>22</v>
      </c>
      <c r="AG3297" s="0" t="s">
        <v>22</v>
      </c>
      <c r="AH3297" s="0" t="s">
        <v>22</v>
      </c>
      <c r="AI3297" s="0" t="s">
        <v>22</v>
      </c>
      <c r="AJ3297" s="0" t="s">
        <v>98</v>
      </c>
      <c r="AK3297" s="0" t="s">
        <v>98</v>
      </c>
    </row>
    <row customHeight="1" ht="11.25">
      <c r="A3298" s="0" t="s">
        <v>22</v>
      </c>
      <c r="B3298" s="0" t="s">
        <v>48</v>
      </c>
      <c r="C3298" s="0" t="s">
        <v>50</v>
      </c>
      <c r="D3298" s="0" t="s">
        <v>22</v>
      </c>
      <c r="E3298" s="0" t="s">
        <v>9141</v>
      </c>
      <c r="F3298" s="0" t="s">
        <v>1257</v>
      </c>
      <c r="G3298" s="0" t="s">
        <v>175</v>
      </c>
      <c r="H3298" s="0" t="s">
        <v>175</v>
      </c>
      <c r="I3298" s="0" t="s">
        <v>176</v>
      </c>
      <c r="J3298" s="0" t="s">
        <v>8057</v>
      </c>
      <c r="K3298" s="0" t="s">
        <v>8062</v>
      </c>
      <c r="L3298" s="0" t="s">
        <v>976</v>
      </c>
      <c r="M3298" s="0" t="s">
        <v>976</v>
      </c>
      <c r="N3298" s="0" t="s">
        <v>98</v>
      </c>
      <c r="O3298" s="0" t="s">
        <v>175</v>
      </c>
      <c r="P3298" s="0" t="s">
        <v>175</v>
      </c>
      <c r="Q3298" s="0" t="s">
        <v>176</v>
      </c>
      <c r="R3298" s="0" t="s">
        <v>8057</v>
      </c>
      <c r="S3298" s="0" t="s">
        <v>8062</v>
      </c>
      <c r="T3298" s="0" t="s">
        <v>3604</v>
      </c>
      <c r="U3298" s="0" t="s">
        <v>3707</v>
      </c>
      <c r="V3298" s="0" t="s">
        <v>3726</v>
      </c>
      <c r="W3298" s="0" t="s">
        <v>3607</v>
      </c>
      <c r="X3298" s="0" t="s">
        <v>3608</v>
      </c>
      <c r="Y3298" s="0" t="s">
        <v>3605</v>
      </c>
      <c r="Z3298" s="0" t="s">
        <v>9142</v>
      </c>
      <c r="AA3298" s="0" t="s">
        <v>3880</v>
      </c>
      <c r="AB3298" s="0" t="s">
        <v>9143</v>
      </c>
      <c r="AC3298" s="0" t="s">
        <v>19</v>
      </c>
      <c r="AD3298" s="0" t="s">
        <v>19</v>
      </c>
      <c r="AE3298" s="0" t="s">
        <v>61</v>
      </c>
      <c r="AF3298" s="0" t="s">
        <v>22</v>
      </c>
      <c r="AG3298" s="0" t="s">
        <v>22</v>
      </c>
      <c r="AH3298" s="0" t="s">
        <v>22</v>
      </c>
      <c r="AI3298" s="0" t="s">
        <v>22</v>
      </c>
      <c r="AJ3298" s="0" t="s">
        <v>98</v>
      </c>
      <c r="AK3298" s="0" t="s">
        <v>98</v>
      </c>
    </row>
    <row customHeight="1" ht="11.25">
      <c r="A3299" s="0" t="s">
        <v>22</v>
      </c>
      <c r="B3299" s="0" t="s">
        <v>48</v>
      </c>
      <c r="C3299" s="0" t="s">
        <v>50</v>
      </c>
      <c r="D3299" s="0" t="s">
        <v>22</v>
      </c>
      <c r="E3299" s="0" t="s">
        <v>9144</v>
      </c>
      <c r="F3299" s="0" t="s">
        <v>1257</v>
      </c>
      <c r="G3299" s="0" t="s">
        <v>136</v>
      </c>
      <c r="H3299" s="0" t="s">
        <v>136</v>
      </c>
      <c r="I3299" s="0" t="s">
        <v>137</v>
      </c>
      <c r="J3299" s="0" t="s">
        <v>5956</v>
      </c>
      <c r="K3299" s="0" t="s">
        <v>5957</v>
      </c>
      <c r="L3299" s="0" t="s">
        <v>9145</v>
      </c>
      <c r="M3299" s="0" t="s">
        <v>1261</v>
      </c>
      <c r="N3299" s="0" t="s">
        <v>98</v>
      </c>
      <c r="O3299" s="0" t="s">
        <v>136</v>
      </c>
      <c r="P3299" s="0" t="s">
        <v>136</v>
      </c>
      <c r="Q3299" s="0" t="s">
        <v>137</v>
      </c>
      <c r="R3299" s="0" t="s">
        <v>5956</v>
      </c>
      <c r="S3299" s="0" t="s">
        <v>5957</v>
      </c>
      <c r="T3299" s="0" t="s">
        <v>3604</v>
      </c>
      <c r="U3299" s="0" t="s">
        <v>3605</v>
      </c>
      <c r="V3299" s="0" t="s">
        <v>3606</v>
      </c>
      <c r="W3299" s="0" t="s">
        <v>3607</v>
      </c>
      <c r="X3299" s="0" t="s">
        <v>3700</v>
      </c>
      <c r="Y3299" s="0" t="s">
        <v>3605</v>
      </c>
      <c r="Z3299" s="0" t="s">
        <v>5959</v>
      </c>
      <c r="AA3299" s="0" t="s">
        <v>5938</v>
      </c>
      <c r="AB3299" s="0" t="s">
        <v>9146</v>
      </c>
      <c r="AC3299" s="0" t="s">
        <v>19</v>
      </c>
      <c r="AD3299" s="0" t="s">
        <v>19</v>
      </c>
      <c r="AE3299" s="0" t="s">
        <v>61</v>
      </c>
      <c r="AF3299" s="0" t="s">
        <v>22</v>
      </c>
      <c r="AG3299" s="0" t="s">
        <v>22</v>
      </c>
      <c r="AH3299" s="0" t="s">
        <v>22</v>
      </c>
      <c r="AI3299" s="0" t="s">
        <v>22</v>
      </c>
      <c r="AJ3299" s="0" t="s">
        <v>3622</v>
      </c>
      <c r="AK3299" s="0" t="s">
        <v>3622</v>
      </c>
    </row>
    <row customHeight="1" ht="11.25">
      <c r="A3300" s="0" t="s">
        <v>22</v>
      </c>
      <c r="B3300" s="0" t="s">
        <v>48</v>
      </c>
      <c r="C3300" s="0" t="s">
        <v>50</v>
      </c>
      <c r="D3300" s="0" t="s">
        <v>22</v>
      </c>
      <c r="E3300" s="0" t="s">
        <v>9144</v>
      </c>
      <c r="F3300" s="0" t="s">
        <v>1257</v>
      </c>
      <c r="G3300" s="0" t="s">
        <v>136</v>
      </c>
      <c r="H3300" s="0" t="s">
        <v>136</v>
      </c>
      <c r="I3300" s="0" t="s">
        <v>137</v>
      </c>
      <c r="J3300" s="0" t="s">
        <v>5956</v>
      </c>
      <c r="K3300" s="0" t="s">
        <v>5957</v>
      </c>
      <c r="L3300" s="0" t="s">
        <v>9145</v>
      </c>
      <c r="M3300" s="0" t="s">
        <v>1261</v>
      </c>
      <c r="N3300" s="0" t="s">
        <v>98</v>
      </c>
      <c r="O3300" s="0" t="s">
        <v>136</v>
      </c>
      <c r="P3300" s="0" t="s">
        <v>136</v>
      </c>
      <c r="Q3300" s="0" t="s">
        <v>137</v>
      </c>
      <c r="R3300" s="0" t="s">
        <v>5956</v>
      </c>
      <c r="S3300" s="0" t="s">
        <v>5957</v>
      </c>
      <c r="T3300" s="0" t="s">
        <v>3604</v>
      </c>
      <c r="U3300" s="0" t="s">
        <v>3605</v>
      </c>
      <c r="V3300" s="0" t="s">
        <v>3606</v>
      </c>
      <c r="W3300" s="0" t="s">
        <v>3607</v>
      </c>
      <c r="X3300" s="0" t="s">
        <v>3700</v>
      </c>
      <c r="Y3300" s="0" t="s">
        <v>3605</v>
      </c>
      <c r="Z3300" s="0" t="s">
        <v>5959</v>
      </c>
      <c r="AA3300" s="0" t="s">
        <v>5938</v>
      </c>
      <c r="AB3300" s="0" t="s">
        <v>9146</v>
      </c>
      <c r="AC3300" s="0" t="s">
        <v>19</v>
      </c>
      <c r="AD3300" s="0" t="s">
        <v>19</v>
      </c>
      <c r="AE3300" s="0" t="s">
        <v>61</v>
      </c>
      <c r="AF3300" s="0" t="s">
        <v>22</v>
      </c>
      <c r="AG3300" s="0" t="s">
        <v>22</v>
      </c>
      <c r="AH3300" s="0" t="s">
        <v>22</v>
      </c>
      <c r="AI3300" s="0" t="s">
        <v>22</v>
      </c>
      <c r="AJ3300" s="0" t="s">
        <v>3622</v>
      </c>
      <c r="AK3300" s="0" t="s">
        <v>3622</v>
      </c>
    </row>
    <row customHeight="1" ht="11.25">
      <c r="A3301" s="0" t="s">
        <v>22</v>
      </c>
      <c r="B3301" s="0" t="s">
        <v>48</v>
      </c>
      <c r="C3301" s="0" t="s">
        <v>50</v>
      </c>
      <c r="D3301" s="0" t="s">
        <v>22</v>
      </c>
      <c r="E3301" s="0" t="s">
        <v>9147</v>
      </c>
      <c r="F3301" s="0" t="s">
        <v>1257</v>
      </c>
      <c r="G3301" s="0" t="s">
        <v>136</v>
      </c>
      <c r="H3301" s="0" t="s">
        <v>136</v>
      </c>
      <c r="I3301" s="0" t="s">
        <v>137</v>
      </c>
      <c r="J3301" s="0" t="s">
        <v>5443</v>
      </c>
      <c r="K3301" s="0" t="s">
        <v>5444</v>
      </c>
      <c r="L3301" s="0" t="s">
        <v>5445</v>
      </c>
      <c r="M3301" s="0" t="s">
        <v>1261</v>
      </c>
      <c r="N3301" s="0" t="s">
        <v>98</v>
      </c>
      <c r="O3301" s="0" t="s">
        <v>136</v>
      </c>
      <c r="P3301" s="0" t="s">
        <v>136</v>
      </c>
      <c r="Q3301" s="0" t="s">
        <v>137</v>
      </c>
      <c r="R3301" s="0" t="s">
        <v>5443</v>
      </c>
      <c r="S3301" s="0" t="s">
        <v>5444</v>
      </c>
      <c r="T3301" s="0" t="s">
        <v>3604</v>
      </c>
      <c r="U3301" s="0" t="s">
        <v>3605</v>
      </c>
      <c r="V3301" s="0" t="s">
        <v>3606</v>
      </c>
      <c r="W3301" s="0" t="s">
        <v>3607</v>
      </c>
      <c r="X3301" s="0" t="s">
        <v>3608</v>
      </c>
      <c r="Y3301" s="0" t="s">
        <v>3605</v>
      </c>
      <c r="Z3301" s="0" t="s">
        <v>9148</v>
      </c>
      <c r="AA3301" s="0" t="s">
        <v>9149</v>
      </c>
      <c r="AB3301" s="0" t="s">
        <v>9150</v>
      </c>
      <c r="AC3301" s="0" t="s">
        <v>19</v>
      </c>
      <c r="AD3301" s="0" t="s">
        <v>19</v>
      </c>
      <c r="AE3301" s="0" t="s">
        <v>61</v>
      </c>
      <c r="AF3301" s="0" t="s">
        <v>22</v>
      </c>
      <c r="AG3301" s="0" t="s">
        <v>22</v>
      </c>
      <c r="AH3301" s="0" t="s">
        <v>22</v>
      </c>
      <c r="AI3301" s="0" t="s">
        <v>22</v>
      </c>
      <c r="AJ3301" s="0" t="s">
        <v>3622</v>
      </c>
      <c r="AK3301" s="0" t="s">
        <v>3622</v>
      </c>
    </row>
    <row customHeight="1" ht="11.25">
      <c r="A3302" s="0" t="s">
        <v>22</v>
      </c>
      <c r="B3302" s="0" t="s">
        <v>48</v>
      </c>
      <c r="C3302" s="0" t="s">
        <v>50</v>
      </c>
      <c r="D3302" s="0" t="s">
        <v>22</v>
      </c>
      <c r="E3302" s="0" t="s">
        <v>9147</v>
      </c>
      <c r="F3302" s="0" t="s">
        <v>1257</v>
      </c>
      <c r="G3302" s="0" t="s">
        <v>136</v>
      </c>
      <c r="H3302" s="0" t="s">
        <v>136</v>
      </c>
      <c r="I3302" s="0" t="s">
        <v>137</v>
      </c>
      <c r="J3302" s="0" t="s">
        <v>5443</v>
      </c>
      <c r="K3302" s="0" t="s">
        <v>5444</v>
      </c>
      <c r="L3302" s="0" t="s">
        <v>5445</v>
      </c>
      <c r="M3302" s="0" t="s">
        <v>1261</v>
      </c>
      <c r="N3302" s="0" t="s">
        <v>98</v>
      </c>
      <c r="O3302" s="0" t="s">
        <v>136</v>
      </c>
      <c r="P3302" s="0" t="s">
        <v>136</v>
      </c>
      <c r="Q3302" s="0" t="s">
        <v>137</v>
      </c>
      <c r="R3302" s="0" t="s">
        <v>5443</v>
      </c>
      <c r="S3302" s="0" t="s">
        <v>5444</v>
      </c>
      <c r="T3302" s="0" t="s">
        <v>3604</v>
      </c>
      <c r="U3302" s="0" t="s">
        <v>3605</v>
      </c>
      <c r="V3302" s="0" t="s">
        <v>3606</v>
      </c>
      <c r="W3302" s="0" t="s">
        <v>3607</v>
      </c>
      <c r="X3302" s="0" t="s">
        <v>3608</v>
      </c>
      <c r="Y3302" s="0" t="s">
        <v>3605</v>
      </c>
      <c r="Z3302" s="0" t="s">
        <v>9148</v>
      </c>
      <c r="AA3302" s="0" t="s">
        <v>9149</v>
      </c>
      <c r="AB3302" s="0" t="s">
        <v>9150</v>
      </c>
      <c r="AC3302" s="0" t="s">
        <v>19</v>
      </c>
      <c r="AD3302" s="0" t="s">
        <v>19</v>
      </c>
      <c r="AE3302" s="0" t="s">
        <v>61</v>
      </c>
      <c r="AF3302" s="0" t="s">
        <v>22</v>
      </c>
      <c r="AG3302" s="0" t="s">
        <v>22</v>
      </c>
      <c r="AH3302" s="0" t="s">
        <v>22</v>
      </c>
      <c r="AI3302" s="0" t="s">
        <v>22</v>
      </c>
      <c r="AJ3302" s="0" t="s">
        <v>3622</v>
      </c>
      <c r="AK3302" s="0" t="s">
        <v>3622</v>
      </c>
    </row>
    <row customHeight="1" ht="11.25">
      <c r="A3303" s="0" t="s">
        <v>22</v>
      </c>
      <c r="B3303" s="0" t="s">
        <v>48</v>
      </c>
      <c r="C3303" s="0" t="s">
        <v>50</v>
      </c>
      <c r="D3303" s="0" t="s">
        <v>22</v>
      </c>
      <c r="E3303" s="0" t="s">
        <v>9151</v>
      </c>
      <c r="F3303" s="0" t="s">
        <v>1257</v>
      </c>
      <c r="G3303" s="0" t="s">
        <v>195</v>
      </c>
      <c r="H3303" s="0" t="s">
        <v>195</v>
      </c>
      <c r="I3303" s="0" t="s">
        <v>196</v>
      </c>
      <c r="J3303" s="0" t="s">
        <v>5494</v>
      </c>
      <c r="K3303" s="0" t="s">
        <v>5495</v>
      </c>
      <c r="L3303" s="0" t="s">
        <v>5496</v>
      </c>
      <c r="M3303" s="0" t="s">
        <v>1261</v>
      </c>
      <c r="N3303" s="0" t="s">
        <v>98</v>
      </c>
      <c r="O3303" s="0" t="s">
        <v>195</v>
      </c>
      <c r="P3303" s="0" t="s">
        <v>195</v>
      </c>
      <c r="Q3303" s="0" t="s">
        <v>196</v>
      </c>
      <c r="R3303" s="0" t="s">
        <v>5494</v>
      </c>
      <c r="S3303" s="0" t="s">
        <v>5495</v>
      </c>
      <c r="T3303" s="0" t="s">
        <v>3604</v>
      </c>
      <c r="U3303" s="0" t="s">
        <v>3605</v>
      </c>
      <c r="V3303" s="0" t="s">
        <v>3606</v>
      </c>
      <c r="W3303" s="0" t="s">
        <v>3607</v>
      </c>
      <c r="X3303" s="0" t="s">
        <v>3608</v>
      </c>
      <c r="Y3303" s="0" t="s">
        <v>3605</v>
      </c>
      <c r="Z3303" s="0" t="s">
        <v>9152</v>
      </c>
      <c r="AA3303" s="0" t="s">
        <v>5498</v>
      </c>
      <c r="AB3303" s="0" t="s">
        <v>9153</v>
      </c>
      <c r="AC3303" s="0" t="s">
        <v>19</v>
      </c>
      <c r="AD3303" s="0" t="s">
        <v>19</v>
      </c>
      <c r="AE3303" s="0" t="s">
        <v>61</v>
      </c>
      <c r="AF3303" s="0" t="s">
        <v>22</v>
      </c>
      <c r="AG3303" s="0" t="s">
        <v>22</v>
      </c>
      <c r="AH3303" s="0" t="s">
        <v>22</v>
      </c>
      <c r="AI3303" s="0" t="s">
        <v>22</v>
      </c>
      <c r="AJ3303" s="0" t="s">
        <v>3622</v>
      </c>
      <c r="AK3303" s="0" t="s">
        <v>3622</v>
      </c>
    </row>
    <row customHeight="1" ht="11.25">
      <c r="A3304" s="0" t="s">
        <v>22</v>
      </c>
      <c r="B3304" s="0" t="s">
        <v>48</v>
      </c>
      <c r="C3304" s="0" t="s">
        <v>50</v>
      </c>
      <c r="D3304" s="0" t="s">
        <v>22</v>
      </c>
      <c r="E3304" s="0" t="s">
        <v>9151</v>
      </c>
      <c r="F3304" s="0" t="s">
        <v>1257</v>
      </c>
      <c r="G3304" s="0" t="s">
        <v>195</v>
      </c>
      <c r="H3304" s="0" t="s">
        <v>195</v>
      </c>
      <c r="I3304" s="0" t="s">
        <v>196</v>
      </c>
      <c r="J3304" s="0" t="s">
        <v>5494</v>
      </c>
      <c r="K3304" s="0" t="s">
        <v>5495</v>
      </c>
      <c r="L3304" s="0" t="s">
        <v>5496</v>
      </c>
      <c r="M3304" s="0" t="s">
        <v>1261</v>
      </c>
      <c r="N3304" s="0" t="s">
        <v>98</v>
      </c>
      <c r="O3304" s="0" t="s">
        <v>195</v>
      </c>
      <c r="P3304" s="0" t="s">
        <v>195</v>
      </c>
      <c r="Q3304" s="0" t="s">
        <v>196</v>
      </c>
      <c r="R3304" s="0" t="s">
        <v>5494</v>
      </c>
      <c r="S3304" s="0" t="s">
        <v>5495</v>
      </c>
      <c r="T3304" s="0" t="s">
        <v>3604</v>
      </c>
      <c r="U3304" s="0" t="s">
        <v>3605</v>
      </c>
      <c r="V3304" s="0" t="s">
        <v>3606</v>
      </c>
      <c r="W3304" s="0" t="s">
        <v>3607</v>
      </c>
      <c r="X3304" s="0" t="s">
        <v>3608</v>
      </c>
      <c r="Y3304" s="0" t="s">
        <v>3605</v>
      </c>
      <c r="Z3304" s="0" t="s">
        <v>9152</v>
      </c>
      <c r="AA3304" s="0" t="s">
        <v>5498</v>
      </c>
      <c r="AB3304" s="0" t="s">
        <v>9153</v>
      </c>
      <c r="AC3304" s="0" t="s">
        <v>19</v>
      </c>
      <c r="AD3304" s="0" t="s">
        <v>19</v>
      </c>
      <c r="AE3304" s="0" t="s">
        <v>61</v>
      </c>
      <c r="AF3304" s="0" t="s">
        <v>22</v>
      </c>
      <c r="AG3304" s="0" t="s">
        <v>22</v>
      </c>
      <c r="AH3304" s="0" t="s">
        <v>22</v>
      </c>
      <c r="AI3304" s="0" t="s">
        <v>22</v>
      </c>
      <c r="AJ3304" s="0" t="s">
        <v>3622</v>
      </c>
      <c r="AK3304" s="0" t="s">
        <v>3622</v>
      </c>
    </row>
    <row customHeight="1" ht="11.25">
      <c r="A3305" s="0" t="s">
        <v>22</v>
      </c>
      <c r="B3305" s="0" t="s">
        <v>48</v>
      </c>
      <c r="C3305" s="0" t="s">
        <v>50</v>
      </c>
      <c r="D3305" s="0" t="s">
        <v>22</v>
      </c>
      <c r="E3305" s="0" t="s">
        <v>9154</v>
      </c>
      <c r="F3305" s="0" t="s">
        <v>1257</v>
      </c>
      <c r="G3305" s="0" t="s">
        <v>136</v>
      </c>
      <c r="H3305" s="0" t="s">
        <v>136</v>
      </c>
      <c r="I3305" s="0" t="s">
        <v>137</v>
      </c>
      <c r="J3305" s="0" t="s">
        <v>7406</v>
      </c>
      <c r="K3305" s="0" t="s">
        <v>7407</v>
      </c>
      <c r="L3305" s="0" t="s">
        <v>7406</v>
      </c>
      <c r="M3305" s="0" t="s">
        <v>1261</v>
      </c>
      <c r="N3305" s="0" t="s">
        <v>98</v>
      </c>
      <c r="O3305" s="0" t="s">
        <v>136</v>
      </c>
      <c r="P3305" s="0" t="s">
        <v>136</v>
      </c>
      <c r="Q3305" s="0" t="s">
        <v>137</v>
      </c>
      <c r="R3305" s="0" t="s">
        <v>7406</v>
      </c>
      <c r="S3305" s="0" t="s">
        <v>7407</v>
      </c>
      <c r="T3305" s="0" t="s">
        <v>3604</v>
      </c>
      <c r="U3305" s="0" t="s">
        <v>3605</v>
      </c>
      <c r="V3305" s="0" t="s">
        <v>3606</v>
      </c>
      <c r="W3305" s="0" t="s">
        <v>3607</v>
      </c>
      <c r="X3305" s="0" t="s">
        <v>3608</v>
      </c>
      <c r="Y3305" s="0" t="s">
        <v>3605</v>
      </c>
      <c r="Z3305" s="0" t="s">
        <v>976</v>
      </c>
      <c r="AA3305" s="0" t="s">
        <v>976</v>
      </c>
      <c r="AB3305" s="0" t="s">
        <v>7617</v>
      </c>
      <c r="AC3305" s="0" t="s">
        <v>19</v>
      </c>
      <c r="AD3305" s="0" t="s">
        <v>19</v>
      </c>
      <c r="AE3305" s="0" t="s">
        <v>61</v>
      </c>
      <c r="AF3305" s="0" t="s">
        <v>22</v>
      </c>
      <c r="AG3305" s="0" t="s">
        <v>22</v>
      </c>
      <c r="AH3305" s="0" t="s">
        <v>22</v>
      </c>
      <c r="AI3305" s="0" t="s">
        <v>22</v>
      </c>
      <c r="AJ3305" s="0" t="s">
        <v>3622</v>
      </c>
      <c r="AK3305" s="0" t="s">
        <v>3622</v>
      </c>
    </row>
    <row customHeight="1" ht="11.25">
      <c r="A3306" s="0" t="s">
        <v>22</v>
      </c>
      <c r="B3306" s="0" t="s">
        <v>48</v>
      </c>
      <c r="C3306" s="0" t="s">
        <v>50</v>
      </c>
      <c r="D3306" s="0" t="s">
        <v>22</v>
      </c>
      <c r="E3306" s="0" t="s">
        <v>9154</v>
      </c>
      <c r="F3306" s="0" t="s">
        <v>1257</v>
      </c>
      <c r="G3306" s="0" t="s">
        <v>136</v>
      </c>
      <c r="H3306" s="0" t="s">
        <v>136</v>
      </c>
      <c r="I3306" s="0" t="s">
        <v>137</v>
      </c>
      <c r="J3306" s="0" t="s">
        <v>7406</v>
      </c>
      <c r="K3306" s="0" t="s">
        <v>7407</v>
      </c>
      <c r="L3306" s="0" t="s">
        <v>7406</v>
      </c>
      <c r="M3306" s="0" t="s">
        <v>1261</v>
      </c>
      <c r="N3306" s="0" t="s">
        <v>98</v>
      </c>
      <c r="O3306" s="0" t="s">
        <v>136</v>
      </c>
      <c r="P3306" s="0" t="s">
        <v>136</v>
      </c>
      <c r="Q3306" s="0" t="s">
        <v>137</v>
      </c>
      <c r="R3306" s="0" t="s">
        <v>7406</v>
      </c>
      <c r="S3306" s="0" t="s">
        <v>7407</v>
      </c>
      <c r="T3306" s="0" t="s">
        <v>3604</v>
      </c>
      <c r="U3306" s="0" t="s">
        <v>3605</v>
      </c>
      <c r="V3306" s="0" t="s">
        <v>3606</v>
      </c>
      <c r="W3306" s="0" t="s">
        <v>3607</v>
      </c>
      <c r="X3306" s="0" t="s">
        <v>3608</v>
      </c>
      <c r="Y3306" s="0" t="s">
        <v>3605</v>
      </c>
      <c r="Z3306" s="0" t="s">
        <v>976</v>
      </c>
      <c r="AA3306" s="0" t="s">
        <v>976</v>
      </c>
      <c r="AB3306" s="0" t="s">
        <v>7617</v>
      </c>
      <c r="AC3306" s="0" t="s">
        <v>19</v>
      </c>
      <c r="AD3306" s="0" t="s">
        <v>19</v>
      </c>
      <c r="AE3306" s="0" t="s">
        <v>61</v>
      </c>
      <c r="AF3306" s="0" t="s">
        <v>22</v>
      </c>
      <c r="AG3306" s="0" t="s">
        <v>22</v>
      </c>
      <c r="AH3306" s="0" t="s">
        <v>22</v>
      </c>
      <c r="AI3306" s="0" t="s">
        <v>22</v>
      </c>
      <c r="AJ3306" s="0" t="s">
        <v>3622</v>
      </c>
      <c r="AK3306" s="0" t="s">
        <v>3622</v>
      </c>
    </row>
    <row customHeight="1" ht="11.25">
      <c r="A3307" s="0" t="s">
        <v>22</v>
      </c>
      <c r="B3307" s="0" t="s">
        <v>48</v>
      </c>
      <c r="C3307" s="0" t="s">
        <v>50</v>
      </c>
      <c r="D3307" s="0" t="s">
        <v>22</v>
      </c>
      <c r="E3307" s="0" t="s">
        <v>9155</v>
      </c>
      <c r="F3307" s="0" t="s">
        <v>1257</v>
      </c>
      <c r="G3307" s="0" t="s">
        <v>195</v>
      </c>
      <c r="H3307" s="0" t="s">
        <v>195</v>
      </c>
      <c r="I3307" s="0" t="s">
        <v>196</v>
      </c>
      <c r="J3307" s="0" t="s">
        <v>9068</v>
      </c>
      <c r="K3307" s="0" t="s">
        <v>9069</v>
      </c>
      <c r="L3307" s="0" t="s">
        <v>9068</v>
      </c>
      <c r="M3307" s="0" t="s">
        <v>1261</v>
      </c>
      <c r="N3307" s="0" t="s">
        <v>98</v>
      </c>
      <c r="O3307" s="0" t="s">
        <v>195</v>
      </c>
      <c r="P3307" s="0" t="s">
        <v>195</v>
      </c>
      <c r="Q3307" s="0" t="s">
        <v>196</v>
      </c>
      <c r="R3307" s="0" t="s">
        <v>9068</v>
      </c>
      <c r="S3307" s="0" t="s">
        <v>9069</v>
      </c>
      <c r="T3307" s="0" t="s">
        <v>3604</v>
      </c>
      <c r="U3307" s="0" t="s">
        <v>3605</v>
      </c>
      <c r="V3307" s="0" t="s">
        <v>3606</v>
      </c>
      <c r="W3307" s="0" t="s">
        <v>3607</v>
      </c>
      <c r="X3307" s="0" t="s">
        <v>3608</v>
      </c>
      <c r="Y3307" s="0" t="s">
        <v>3605</v>
      </c>
      <c r="Z3307" s="0" t="s">
        <v>1261</v>
      </c>
      <c r="AA3307" s="0" t="s">
        <v>9071</v>
      </c>
      <c r="AB3307" s="0" t="s">
        <v>9156</v>
      </c>
      <c r="AC3307" s="0" t="s">
        <v>19</v>
      </c>
      <c r="AD3307" s="0" t="s">
        <v>19</v>
      </c>
      <c r="AE3307" s="0" t="s">
        <v>61</v>
      </c>
      <c r="AF3307" s="0" t="s">
        <v>22</v>
      </c>
      <c r="AG3307" s="0" t="s">
        <v>22</v>
      </c>
      <c r="AH3307" s="0" t="s">
        <v>22</v>
      </c>
      <c r="AI3307" s="0" t="s">
        <v>22</v>
      </c>
      <c r="AJ3307" s="0" t="s">
        <v>3622</v>
      </c>
      <c r="AK3307" s="0" t="s">
        <v>3622</v>
      </c>
    </row>
    <row customHeight="1" ht="11.25">
      <c r="A3308" s="0" t="s">
        <v>22</v>
      </c>
      <c r="B3308" s="0" t="s">
        <v>48</v>
      </c>
      <c r="C3308" s="0" t="s">
        <v>50</v>
      </c>
      <c r="D3308" s="0" t="s">
        <v>22</v>
      </c>
      <c r="E3308" s="0" t="s">
        <v>9155</v>
      </c>
      <c r="F3308" s="0" t="s">
        <v>1257</v>
      </c>
      <c r="G3308" s="0" t="s">
        <v>195</v>
      </c>
      <c r="H3308" s="0" t="s">
        <v>195</v>
      </c>
      <c r="I3308" s="0" t="s">
        <v>196</v>
      </c>
      <c r="J3308" s="0" t="s">
        <v>9068</v>
      </c>
      <c r="K3308" s="0" t="s">
        <v>9069</v>
      </c>
      <c r="L3308" s="0" t="s">
        <v>9068</v>
      </c>
      <c r="M3308" s="0" t="s">
        <v>1261</v>
      </c>
      <c r="N3308" s="0" t="s">
        <v>98</v>
      </c>
      <c r="O3308" s="0" t="s">
        <v>195</v>
      </c>
      <c r="P3308" s="0" t="s">
        <v>195</v>
      </c>
      <c r="Q3308" s="0" t="s">
        <v>196</v>
      </c>
      <c r="R3308" s="0" t="s">
        <v>9068</v>
      </c>
      <c r="S3308" s="0" t="s">
        <v>9069</v>
      </c>
      <c r="T3308" s="0" t="s">
        <v>3604</v>
      </c>
      <c r="U3308" s="0" t="s">
        <v>3605</v>
      </c>
      <c r="V3308" s="0" t="s">
        <v>3606</v>
      </c>
      <c r="W3308" s="0" t="s">
        <v>3607</v>
      </c>
      <c r="X3308" s="0" t="s">
        <v>3608</v>
      </c>
      <c r="Y3308" s="0" t="s">
        <v>3605</v>
      </c>
      <c r="Z3308" s="0" t="s">
        <v>1261</v>
      </c>
      <c r="AA3308" s="0" t="s">
        <v>9071</v>
      </c>
      <c r="AB3308" s="0" t="s">
        <v>9156</v>
      </c>
      <c r="AC3308" s="0" t="s">
        <v>19</v>
      </c>
      <c r="AD3308" s="0" t="s">
        <v>19</v>
      </c>
      <c r="AE3308" s="0" t="s">
        <v>61</v>
      </c>
      <c r="AF3308" s="0" t="s">
        <v>22</v>
      </c>
      <c r="AG3308" s="0" t="s">
        <v>22</v>
      </c>
      <c r="AH3308" s="0" t="s">
        <v>22</v>
      </c>
      <c r="AI3308" s="0" t="s">
        <v>22</v>
      </c>
      <c r="AJ3308" s="0" t="s">
        <v>3622</v>
      </c>
      <c r="AK3308" s="0" t="s">
        <v>3622</v>
      </c>
    </row>
    <row customHeight="1" ht="11.25">
      <c r="A3309" s="0" t="s">
        <v>22</v>
      </c>
      <c r="B3309" s="0" t="s">
        <v>48</v>
      </c>
      <c r="C3309" s="0" t="s">
        <v>50</v>
      </c>
      <c r="D3309" s="0" t="s">
        <v>22</v>
      </c>
      <c r="E3309" s="0" t="s">
        <v>9157</v>
      </c>
      <c r="F3309" s="0" t="s">
        <v>1257</v>
      </c>
      <c r="G3309" s="0" t="s">
        <v>3552</v>
      </c>
      <c r="H3309" s="0" t="s">
        <v>3552</v>
      </c>
      <c r="I3309" s="0" t="s">
        <v>3553</v>
      </c>
      <c r="J3309" s="0" t="s">
        <v>9158</v>
      </c>
      <c r="K3309" s="0" t="s">
        <v>9159</v>
      </c>
      <c r="L3309" s="0" t="s">
        <v>9158</v>
      </c>
      <c r="M3309" s="0" t="s">
        <v>1261</v>
      </c>
      <c r="N3309" s="0" t="s">
        <v>98</v>
      </c>
      <c r="O3309" s="0" t="s">
        <v>3552</v>
      </c>
      <c r="P3309" s="0" t="s">
        <v>3552</v>
      </c>
      <c r="Q3309" s="0" t="s">
        <v>3553</v>
      </c>
      <c r="R3309" s="0" t="s">
        <v>9158</v>
      </c>
      <c r="S3309" s="0" t="s">
        <v>9159</v>
      </c>
      <c r="T3309" s="0" t="s">
        <v>3604</v>
      </c>
      <c r="U3309" s="0" t="s">
        <v>3605</v>
      </c>
      <c r="V3309" s="0" t="s">
        <v>3606</v>
      </c>
      <c r="W3309" s="0" t="s">
        <v>3607</v>
      </c>
      <c r="X3309" s="0" t="s">
        <v>3608</v>
      </c>
      <c r="Y3309" s="0" t="s">
        <v>3605</v>
      </c>
      <c r="Z3309" s="0" t="s">
        <v>7428</v>
      </c>
      <c r="AA3309" s="0" t="s">
        <v>4014</v>
      </c>
      <c r="AB3309" s="0" t="s">
        <v>9160</v>
      </c>
      <c r="AC3309" s="0" t="s">
        <v>19</v>
      </c>
      <c r="AD3309" s="0" t="s">
        <v>19</v>
      </c>
      <c r="AE3309" s="0" t="s">
        <v>61</v>
      </c>
      <c r="AF3309" s="0" t="s">
        <v>22</v>
      </c>
      <c r="AG3309" s="0" t="s">
        <v>22</v>
      </c>
      <c r="AH3309" s="0" t="s">
        <v>22</v>
      </c>
      <c r="AI3309" s="0" t="s">
        <v>22</v>
      </c>
      <c r="AJ3309" s="0" t="s">
        <v>3622</v>
      </c>
      <c r="AK3309" s="0" t="s">
        <v>3622</v>
      </c>
    </row>
    <row customHeight="1" ht="11.25">
      <c r="A3310" s="0" t="s">
        <v>22</v>
      </c>
      <c r="B3310" s="0" t="s">
        <v>48</v>
      </c>
      <c r="C3310" s="0" t="s">
        <v>50</v>
      </c>
      <c r="D3310" s="0" t="s">
        <v>22</v>
      </c>
      <c r="E3310" s="0" t="s">
        <v>9157</v>
      </c>
      <c r="F3310" s="0" t="s">
        <v>1257</v>
      </c>
      <c r="G3310" s="0" t="s">
        <v>175</v>
      </c>
      <c r="H3310" s="0" t="s">
        <v>175</v>
      </c>
      <c r="I3310" s="0" t="s">
        <v>176</v>
      </c>
      <c r="J3310" s="0" t="s">
        <v>9158</v>
      </c>
      <c r="K3310" s="0" t="s">
        <v>9161</v>
      </c>
      <c r="L3310" s="0" t="s">
        <v>9158</v>
      </c>
      <c r="M3310" s="0" t="s">
        <v>1261</v>
      </c>
      <c r="N3310" s="0" t="s">
        <v>98</v>
      </c>
      <c r="O3310" s="0" t="s">
        <v>175</v>
      </c>
      <c r="P3310" s="0" t="s">
        <v>175</v>
      </c>
      <c r="Q3310" s="0" t="s">
        <v>176</v>
      </c>
      <c r="R3310" s="0" t="s">
        <v>9158</v>
      </c>
      <c r="S3310" s="0" t="s">
        <v>9161</v>
      </c>
      <c r="T3310" s="0" t="s">
        <v>3604</v>
      </c>
      <c r="U3310" s="0" t="s">
        <v>3605</v>
      </c>
      <c r="V3310" s="0" t="s">
        <v>3606</v>
      </c>
      <c r="W3310" s="0" t="s">
        <v>3607</v>
      </c>
      <c r="X3310" s="0" t="s">
        <v>3608</v>
      </c>
      <c r="Y3310" s="0" t="s">
        <v>3605</v>
      </c>
      <c r="Z3310" s="0" t="s">
        <v>7428</v>
      </c>
      <c r="AA3310" s="0" t="s">
        <v>4014</v>
      </c>
      <c r="AB3310" s="0" t="s">
        <v>9160</v>
      </c>
      <c r="AC3310" s="0" t="s">
        <v>19</v>
      </c>
      <c r="AD3310" s="0" t="s">
        <v>19</v>
      </c>
      <c r="AE3310" s="0" t="s">
        <v>61</v>
      </c>
      <c r="AF3310" s="0" t="s">
        <v>22</v>
      </c>
      <c r="AG3310" s="0" t="s">
        <v>22</v>
      </c>
      <c r="AH3310" s="0" t="s">
        <v>22</v>
      </c>
      <c r="AI3310" s="0" t="s">
        <v>22</v>
      </c>
      <c r="AJ3310" s="0" t="s">
        <v>3622</v>
      </c>
      <c r="AK3310" s="0" t="s">
        <v>3622</v>
      </c>
    </row>
    <row customHeight="1" ht="11.25">
      <c r="A3311" s="0" t="s">
        <v>22</v>
      </c>
      <c r="B3311" s="0" t="s">
        <v>48</v>
      </c>
      <c r="C3311" s="0" t="s">
        <v>50</v>
      </c>
      <c r="D3311" s="0" t="s">
        <v>22</v>
      </c>
      <c r="E3311" s="0" t="s">
        <v>9162</v>
      </c>
      <c r="F3311" s="0" t="s">
        <v>1257</v>
      </c>
      <c r="G3311" s="0" t="s">
        <v>195</v>
      </c>
      <c r="H3311" s="0" t="s">
        <v>195</v>
      </c>
      <c r="I3311" s="0" t="s">
        <v>196</v>
      </c>
      <c r="J3311" s="0" t="s">
        <v>9163</v>
      </c>
      <c r="K3311" s="0" t="s">
        <v>9164</v>
      </c>
      <c r="L3311" s="0" t="s">
        <v>9165</v>
      </c>
      <c r="M3311" s="0" t="s">
        <v>1261</v>
      </c>
      <c r="N3311" s="0" t="s">
        <v>98</v>
      </c>
      <c r="O3311" s="0" t="s">
        <v>195</v>
      </c>
      <c r="P3311" s="0" t="s">
        <v>195</v>
      </c>
      <c r="Q3311" s="0" t="s">
        <v>196</v>
      </c>
      <c r="R3311" s="0" t="s">
        <v>9163</v>
      </c>
      <c r="S3311" s="0" t="s">
        <v>9164</v>
      </c>
      <c r="T3311" s="0" t="s">
        <v>3604</v>
      </c>
      <c r="U3311" s="0" t="s">
        <v>3605</v>
      </c>
      <c r="V3311" s="0" t="s">
        <v>3606</v>
      </c>
      <c r="W3311" s="0" t="s">
        <v>3607</v>
      </c>
      <c r="X3311" s="0" t="s">
        <v>3608</v>
      </c>
      <c r="Y3311" s="0" t="s">
        <v>3605</v>
      </c>
      <c r="Z3311" s="0" t="s">
        <v>9166</v>
      </c>
      <c r="AA3311" s="0" t="s">
        <v>5498</v>
      </c>
      <c r="AB3311" s="0" t="s">
        <v>9167</v>
      </c>
      <c r="AC3311" s="0" t="s">
        <v>19</v>
      </c>
      <c r="AD3311" s="0" t="s">
        <v>19</v>
      </c>
      <c r="AE3311" s="0" t="s">
        <v>61</v>
      </c>
      <c r="AF3311" s="0" t="s">
        <v>22</v>
      </c>
      <c r="AG3311" s="0" t="s">
        <v>22</v>
      </c>
      <c r="AH3311" s="0" t="s">
        <v>22</v>
      </c>
      <c r="AI3311" s="0" t="s">
        <v>22</v>
      </c>
      <c r="AJ3311" s="0" t="s">
        <v>3622</v>
      </c>
      <c r="AK3311" s="0" t="s">
        <v>3622</v>
      </c>
    </row>
    <row customHeight="1" ht="11.25">
      <c r="A3312" s="0" t="s">
        <v>22</v>
      </c>
      <c r="B3312" s="0" t="s">
        <v>48</v>
      </c>
      <c r="C3312" s="0" t="s">
        <v>50</v>
      </c>
      <c r="D3312" s="0" t="s">
        <v>22</v>
      </c>
      <c r="E3312" s="0" t="s">
        <v>9162</v>
      </c>
      <c r="F3312" s="0" t="s">
        <v>1257</v>
      </c>
      <c r="G3312" s="0" t="s">
        <v>195</v>
      </c>
      <c r="H3312" s="0" t="s">
        <v>195</v>
      </c>
      <c r="I3312" s="0" t="s">
        <v>196</v>
      </c>
      <c r="J3312" s="0" t="s">
        <v>9163</v>
      </c>
      <c r="K3312" s="0" t="s">
        <v>9164</v>
      </c>
      <c r="L3312" s="0" t="s">
        <v>9165</v>
      </c>
      <c r="M3312" s="0" t="s">
        <v>1261</v>
      </c>
      <c r="N3312" s="0" t="s">
        <v>98</v>
      </c>
      <c r="O3312" s="0" t="s">
        <v>195</v>
      </c>
      <c r="P3312" s="0" t="s">
        <v>195</v>
      </c>
      <c r="Q3312" s="0" t="s">
        <v>196</v>
      </c>
      <c r="R3312" s="0" t="s">
        <v>9163</v>
      </c>
      <c r="S3312" s="0" t="s">
        <v>9164</v>
      </c>
      <c r="T3312" s="0" t="s">
        <v>3604</v>
      </c>
      <c r="U3312" s="0" t="s">
        <v>3605</v>
      </c>
      <c r="V3312" s="0" t="s">
        <v>3606</v>
      </c>
      <c r="W3312" s="0" t="s">
        <v>3607</v>
      </c>
      <c r="X3312" s="0" t="s">
        <v>3608</v>
      </c>
      <c r="Y3312" s="0" t="s">
        <v>3605</v>
      </c>
      <c r="Z3312" s="0" t="s">
        <v>9166</v>
      </c>
      <c r="AA3312" s="0" t="s">
        <v>5498</v>
      </c>
      <c r="AB3312" s="0" t="s">
        <v>9167</v>
      </c>
      <c r="AC3312" s="0" t="s">
        <v>19</v>
      </c>
      <c r="AD3312" s="0" t="s">
        <v>19</v>
      </c>
      <c r="AE3312" s="0" t="s">
        <v>61</v>
      </c>
      <c r="AF3312" s="0" t="s">
        <v>22</v>
      </c>
      <c r="AG3312" s="0" t="s">
        <v>22</v>
      </c>
      <c r="AH3312" s="0" t="s">
        <v>22</v>
      </c>
      <c r="AI3312" s="0" t="s">
        <v>22</v>
      </c>
      <c r="AJ3312" s="0" t="s">
        <v>3622</v>
      </c>
      <c r="AK3312" s="0" t="s">
        <v>3622</v>
      </c>
    </row>
    <row customHeight="1" ht="11.25">
      <c r="A3313" s="0" t="s">
        <v>22</v>
      </c>
      <c r="B3313" s="0" t="s">
        <v>48</v>
      </c>
      <c r="C3313" s="0" t="s">
        <v>50</v>
      </c>
      <c r="D3313" s="0" t="s">
        <v>22</v>
      </c>
      <c r="E3313" s="0" t="s">
        <v>9168</v>
      </c>
      <c r="F3313" s="0" t="s">
        <v>1257</v>
      </c>
      <c r="G3313" s="0" t="s">
        <v>136</v>
      </c>
      <c r="H3313" s="0" t="s">
        <v>136</v>
      </c>
      <c r="I3313" s="0" t="s">
        <v>137</v>
      </c>
      <c r="J3313" s="0" t="s">
        <v>5941</v>
      </c>
      <c r="K3313" s="0" t="s">
        <v>5942</v>
      </c>
      <c r="L3313" s="0" t="s">
        <v>5226</v>
      </c>
      <c r="M3313" s="0" t="s">
        <v>1261</v>
      </c>
      <c r="N3313" s="0" t="s">
        <v>98</v>
      </c>
      <c r="O3313" s="0" t="s">
        <v>136</v>
      </c>
      <c r="P3313" s="0" t="s">
        <v>136</v>
      </c>
      <c r="Q3313" s="0" t="s">
        <v>137</v>
      </c>
      <c r="R3313" s="0" t="s">
        <v>5941</v>
      </c>
      <c r="S3313" s="0" t="s">
        <v>5942</v>
      </c>
      <c r="T3313" s="0" t="s">
        <v>3604</v>
      </c>
      <c r="U3313" s="0" t="s">
        <v>3605</v>
      </c>
      <c r="V3313" s="0" t="s">
        <v>3606</v>
      </c>
      <c r="W3313" s="0" t="s">
        <v>3607</v>
      </c>
      <c r="X3313" s="0" t="s">
        <v>3608</v>
      </c>
      <c r="Y3313" s="0" t="s">
        <v>3605</v>
      </c>
      <c r="Z3313" s="0" t="s">
        <v>9169</v>
      </c>
      <c r="AA3313" s="0" t="s">
        <v>9170</v>
      </c>
      <c r="AB3313" s="0" t="s">
        <v>9171</v>
      </c>
      <c r="AC3313" s="0" t="s">
        <v>19</v>
      </c>
      <c r="AD3313" s="0" t="s">
        <v>19</v>
      </c>
      <c r="AE3313" s="0" t="s">
        <v>61</v>
      </c>
      <c r="AF3313" s="0" t="s">
        <v>22</v>
      </c>
      <c r="AG3313" s="0" t="s">
        <v>22</v>
      </c>
      <c r="AH3313" s="0" t="s">
        <v>22</v>
      </c>
      <c r="AI3313" s="0" t="s">
        <v>22</v>
      </c>
      <c r="AJ3313" s="0" t="s">
        <v>3622</v>
      </c>
      <c r="AK3313" s="0" t="s">
        <v>3622</v>
      </c>
    </row>
    <row customHeight="1" ht="11.25">
      <c r="A3314" s="0" t="s">
        <v>22</v>
      </c>
      <c r="B3314" s="0" t="s">
        <v>48</v>
      </c>
      <c r="C3314" s="0" t="s">
        <v>50</v>
      </c>
      <c r="D3314" s="0" t="s">
        <v>22</v>
      </c>
      <c r="E3314" s="0" t="s">
        <v>9168</v>
      </c>
      <c r="F3314" s="0" t="s">
        <v>1257</v>
      </c>
      <c r="G3314" s="0" t="s">
        <v>136</v>
      </c>
      <c r="H3314" s="0" t="s">
        <v>136</v>
      </c>
      <c r="I3314" s="0" t="s">
        <v>137</v>
      </c>
      <c r="J3314" s="0" t="s">
        <v>5941</v>
      </c>
      <c r="K3314" s="0" t="s">
        <v>5942</v>
      </c>
      <c r="L3314" s="0" t="s">
        <v>5941</v>
      </c>
      <c r="M3314" s="0" t="s">
        <v>1261</v>
      </c>
      <c r="N3314" s="0" t="s">
        <v>98</v>
      </c>
      <c r="O3314" s="0" t="s">
        <v>136</v>
      </c>
      <c r="P3314" s="0" t="s">
        <v>136</v>
      </c>
      <c r="Q3314" s="0" t="s">
        <v>137</v>
      </c>
      <c r="R3314" s="0" t="s">
        <v>5941</v>
      </c>
      <c r="S3314" s="0" t="s">
        <v>5942</v>
      </c>
      <c r="T3314" s="0" t="s">
        <v>3604</v>
      </c>
      <c r="U3314" s="0" t="s">
        <v>3605</v>
      </c>
      <c r="V3314" s="0" t="s">
        <v>3606</v>
      </c>
      <c r="W3314" s="0" t="s">
        <v>3607</v>
      </c>
      <c r="X3314" s="0" t="s">
        <v>3608</v>
      </c>
      <c r="Y3314" s="0" t="s">
        <v>3605</v>
      </c>
      <c r="Z3314" s="0" t="s">
        <v>9172</v>
      </c>
      <c r="AA3314" s="0" t="s">
        <v>9173</v>
      </c>
      <c r="AB3314" s="0" t="s">
        <v>9174</v>
      </c>
      <c r="AC3314" s="0" t="s">
        <v>19</v>
      </c>
      <c r="AD3314" s="0" t="s">
        <v>19</v>
      </c>
      <c r="AE3314" s="0" t="s">
        <v>61</v>
      </c>
      <c r="AF3314" s="0" t="s">
        <v>22</v>
      </c>
      <c r="AG3314" s="0" t="s">
        <v>22</v>
      </c>
      <c r="AH3314" s="0" t="s">
        <v>22</v>
      </c>
      <c r="AI3314" s="0" t="s">
        <v>22</v>
      </c>
      <c r="AJ3314" s="0" t="s">
        <v>3622</v>
      </c>
      <c r="AK3314" s="0" t="s">
        <v>3622</v>
      </c>
    </row>
    <row customHeight="1" ht="11.25">
      <c r="A3315" s="0" t="s">
        <v>22</v>
      </c>
      <c r="B3315" s="0" t="s">
        <v>48</v>
      </c>
      <c r="C3315" s="0" t="s">
        <v>50</v>
      </c>
      <c r="D3315" s="0" t="s">
        <v>22</v>
      </c>
      <c r="E3315" s="0" t="s">
        <v>9168</v>
      </c>
      <c r="F3315" s="0" t="s">
        <v>1257</v>
      </c>
      <c r="G3315" s="0" t="s">
        <v>136</v>
      </c>
      <c r="H3315" s="0" t="s">
        <v>136</v>
      </c>
      <c r="I3315" s="0" t="s">
        <v>137</v>
      </c>
      <c r="J3315" s="0" t="s">
        <v>5941</v>
      </c>
      <c r="K3315" s="0" t="s">
        <v>5942</v>
      </c>
      <c r="L3315" s="0" t="s">
        <v>5226</v>
      </c>
      <c r="M3315" s="0" t="s">
        <v>1261</v>
      </c>
      <c r="N3315" s="0" t="s">
        <v>98</v>
      </c>
      <c r="O3315" s="0" t="s">
        <v>136</v>
      </c>
      <c r="P3315" s="0" t="s">
        <v>136</v>
      </c>
      <c r="Q3315" s="0" t="s">
        <v>137</v>
      </c>
      <c r="R3315" s="0" t="s">
        <v>5941</v>
      </c>
      <c r="S3315" s="0" t="s">
        <v>5942</v>
      </c>
      <c r="T3315" s="0" t="s">
        <v>3604</v>
      </c>
      <c r="U3315" s="0" t="s">
        <v>3605</v>
      </c>
      <c r="V3315" s="0" t="s">
        <v>3606</v>
      </c>
      <c r="W3315" s="0" t="s">
        <v>3607</v>
      </c>
      <c r="X3315" s="0" t="s">
        <v>3608</v>
      </c>
      <c r="Y3315" s="0" t="s">
        <v>3605</v>
      </c>
      <c r="Z3315" s="0" t="s">
        <v>9169</v>
      </c>
      <c r="AA3315" s="0" t="s">
        <v>9170</v>
      </c>
      <c r="AB3315" s="0" t="s">
        <v>9171</v>
      </c>
      <c r="AC3315" s="0" t="s">
        <v>19</v>
      </c>
      <c r="AD3315" s="0" t="s">
        <v>19</v>
      </c>
      <c r="AE3315" s="0" t="s">
        <v>61</v>
      </c>
      <c r="AF3315" s="0" t="s">
        <v>22</v>
      </c>
      <c r="AG3315" s="0" t="s">
        <v>22</v>
      </c>
      <c r="AH3315" s="0" t="s">
        <v>22</v>
      </c>
      <c r="AI3315" s="0" t="s">
        <v>22</v>
      </c>
      <c r="AJ3315" s="0" t="s">
        <v>3622</v>
      </c>
      <c r="AK3315" s="0" t="s">
        <v>3622</v>
      </c>
    </row>
    <row customHeight="1" ht="11.25">
      <c r="A3316" s="0" t="s">
        <v>22</v>
      </c>
      <c r="B3316" s="0" t="s">
        <v>48</v>
      </c>
      <c r="C3316" s="0" t="s">
        <v>50</v>
      </c>
      <c r="D3316" s="0" t="s">
        <v>22</v>
      </c>
      <c r="E3316" s="0" t="s">
        <v>9168</v>
      </c>
      <c r="F3316" s="0" t="s">
        <v>1257</v>
      </c>
      <c r="G3316" s="0" t="s">
        <v>136</v>
      </c>
      <c r="H3316" s="0" t="s">
        <v>136</v>
      </c>
      <c r="I3316" s="0" t="s">
        <v>137</v>
      </c>
      <c r="J3316" s="0" t="s">
        <v>5941</v>
      </c>
      <c r="K3316" s="0" t="s">
        <v>5942</v>
      </c>
      <c r="L3316" s="0" t="s">
        <v>3991</v>
      </c>
      <c r="M3316" s="0" t="s">
        <v>1261</v>
      </c>
      <c r="N3316" s="0" t="s">
        <v>98</v>
      </c>
      <c r="O3316" s="0" t="s">
        <v>136</v>
      </c>
      <c r="P3316" s="0" t="s">
        <v>136</v>
      </c>
      <c r="Q3316" s="0" t="s">
        <v>137</v>
      </c>
      <c r="R3316" s="0" t="s">
        <v>5941</v>
      </c>
      <c r="S3316" s="0" t="s">
        <v>5942</v>
      </c>
      <c r="T3316" s="0" t="s">
        <v>3604</v>
      </c>
      <c r="U3316" s="0" t="s">
        <v>3605</v>
      </c>
      <c r="V3316" s="0" t="s">
        <v>3606</v>
      </c>
      <c r="W3316" s="0" t="s">
        <v>3607</v>
      </c>
      <c r="X3316" s="0" t="s">
        <v>3608</v>
      </c>
      <c r="Y3316" s="0" t="s">
        <v>3605</v>
      </c>
      <c r="Z3316" s="0" t="s">
        <v>9175</v>
      </c>
      <c r="AA3316" s="0" t="s">
        <v>9170</v>
      </c>
      <c r="AB3316" s="0" t="s">
        <v>9176</v>
      </c>
      <c r="AC3316" s="0" t="s">
        <v>19</v>
      </c>
      <c r="AD3316" s="0" t="s">
        <v>19</v>
      </c>
      <c r="AE3316" s="0" t="s">
        <v>61</v>
      </c>
      <c r="AF3316" s="0" t="s">
        <v>22</v>
      </c>
      <c r="AG3316" s="0" t="s">
        <v>22</v>
      </c>
      <c r="AH3316" s="0" t="s">
        <v>22</v>
      </c>
      <c r="AI3316" s="0" t="s">
        <v>22</v>
      </c>
      <c r="AJ3316" s="0" t="s">
        <v>3622</v>
      </c>
      <c r="AK3316" s="0" t="s">
        <v>3622</v>
      </c>
    </row>
    <row customHeight="1" ht="11.25">
      <c r="A3317" s="0" t="s">
        <v>22</v>
      </c>
      <c r="B3317" s="0" t="s">
        <v>48</v>
      </c>
      <c r="C3317" s="0" t="s">
        <v>50</v>
      </c>
      <c r="D3317" s="0" t="s">
        <v>22</v>
      </c>
      <c r="E3317" s="0" t="s">
        <v>9168</v>
      </c>
      <c r="F3317" s="0" t="s">
        <v>1257</v>
      </c>
      <c r="G3317" s="0" t="s">
        <v>136</v>
      </c>
      <c r="H3317" s="0" t="s">
        <v>136</v>
      </c>
      <c r="I3317" s="0" t="s">
        <v>137</v>
      </c>
      <c r="J3317" s="0" t="s">
        <v>5941</v>
      </c>
      <c r="K3317" s="0" t="s">
        <v>5942</v>
      </c>
      <c r="L3317" s="0" t="s">
        <v>5941</v>
      </c>
      <c r="M3317" s="0" t="s">
        <v>1261</v>
      </c>
      <c r="N3317" s="0" t="s">
        <v>98</v>
      </c>
      <c r="O3317" s="0" t="s">
        <v>136</v>
      </c>
      <c r="P3317" s="0" t="s">
        <v>136</v>
      </c>
      <c r="Q3317" s="0" t="s">
        <v>137</v>
      </c>
      <c r="R3317" s="0" t="s">
        <v>5941</v>
      </c>
      <c r="S3317" s="0" t="s">
        <v>5942</v>
      </c>
      <c r="T3317" s="0" t="s">
        <v>3604</v>
      </c>
      <c r="U3317" s="0" t="s">
        <v>3605</v>
      </c>
      <c r="V3317" s="0" t="s">
        <v>3606</v>
      </c>
      <c r="W3317" s="0" t="s">
        <v>3607</v>
      </c>
      <c r="X3317" s="0" t="s">
        <v>3608</v>
      </c>
      <c r="Y3317" s="0" t="s">
        <v>3605</v>
      </c>
      <c r="Z3317" s="0" t="s">
        <v>9172</v>
      </c>
      <c r="AA3317" s="0" t="s">
        <v>9173</v>
      </c>
      <c r="AB3317" s="0" t="s">
        <v>9174</v>
      </c>
      <c r="AC3317" s="0" t="s">
        <v>19</v>
      </c>
      <c r="AD3317" s="0" t="s">
        <v>19</v>
      </c>
      <c r="AE3317" s="0" t="s">
        <v>61</v>
      </c>
      <c r="AF3317" s="0" t="s">
        <v>22</v>
      </c>
      <c r="AG3317" s="0" t="s">
        <v>22</v>
      </c>
      <c r="AH3317" s="0" t="s">
        <v>22</v>
      </c>
      <c r="AI3317" s="0" t="s">
        <v>22</v>
      </c>
      <c r="AJ3317" s="0" t="s">
        <v>3622</v>
      </c>
      <c r="AK3317" s="0" t="s">
        <v>3622</v>
      </c>
    </row>
    <row customHeight="1" ht="11.25">
      <c r="A3318" s="0" t="s">
        <v>22</v>
      </c>
      <c r="B3318" s="0" t="s">
        <v>48</v>
      </c>
      <c r="C3318" s="0" t="s">
        <v>50</v>
      </c>
      <c r="D3318" s="0" t="s">
        <v>22</v>
      </c>
      <c r="E3318" s="0" t="s">
        <v>9168</v>
      </c>
      <c r="F3318" s="0" t="s">
        <v>1257</v>
      </c>
      <c r="G3318" s="0" t="s">
        <v>136</v>
      </c>
      <c r="H3318" s="0" t="s">
        <v>136</v>
      </c>
      <c r="I3318" s="0" t="s">
        <v>137</v>
      </c>
      <c r="J3318" s="0" t="s">
        <v>5941</v>
      </c>
      <c r="K3318" s="0" t="s">
        <v>5942</v>
      </c>
      <c r="L3318" s="0" t="s">
        <v>3991</v>
      </c>
      <c r="M3318" s="0" t="s">
        <v>1261</v>
      </c>
      <c r="N3318" s="0" t="s">
        <v>98</v>
      </c>
      <c r="O3318" s="0" t="s">
        <v>136</v>
      </c>
      <c r="P3318" s="0" t="s">
        <v>136</v>
      </c>
      <c r="Q3318" s="0" t="s">
        <v>137</v>
      </c>
      <c r="R3318" s="0" t="s">
        <v>5941</v>
      </c>
      <c r="S3318" s="0" t="s">
        <v>5942</v>
      </c>
      <c r="T3318" s="0" t="s">
        <v>3604</v>
      </c>
      <c r="U3318" s="0" t="s">
        <v>3605</v>
      </c>
      <c r="V3318" s="0" t="s">
        <v>3606</v>
      </c>
      <c r="W3318" s="0" t="s">
        <v>3607</v>
      </c>
      <c r="X3318" s="0" t="s">
        <v>3608</v>
      </c>
      <c r="Y3318" s="0" t="s">
        <v>3605</v>
      </c>
      <c r="Z3318" s="0" t="s">
        <v>9175</v>
      </c>
      <c r="AA3318" s="0" t="s">
        <v>9170</v>
      </c>
      <c r="AB3318" s="0" t="s">
        <v>9176</v>
      </c>
      <c r="AC3318" s="0" t="s">
        <v>19</v>
      </c>
      <c r="AD3318" s="0" t="s">
        <v>19</v>
      </c>
      <c r="AE3318" s="0" t="s">
        <v>61</v>
      </c>
      <c r="AF3318" s="0" t="s">
        <v>22</v>
      </c>
      <c r="AG3318" s="0" t="s">
        <v>22</v>
      </c>
      <c r="AH3318" s="0" t="s">
        <v>22</v>
      </c>
      <c r="AI3318" s="0" t="s">
        <v>22</v>
      </c>
      <c r="AJ3318" s="0" t="s">
        <v>3622</v>
      </c>
      <c r="AK3318" s="0" t="s">
        <v>3622</v>
      </c>
    </row>
    <row customHeight="1" ht="11.25">
      <c r="A3319" s="0" t="s">
        <v>22</v>
      </c>
      <c r="B3319" s="0" t="s">
        <v>48</v>
      </c>
      <c r="C3319" s="0" t="s">
        <v>50</v>
      </c>
      <c r="D3319" s="0" t="s">
        <v>22</v>
      </c>
      <c r="E3319" s="0" t="s">
        <v>9177</v>
      </c>
      <c r="F3319" s="0" t="s">
        <v>1257</v>
      </c>
      <c r="G3319" s="0" t="s">
        <v>136</v>
      </c>
      <c r="H3319" s="0" t="s">
        <v>136</v>
      </c>
      <c r="I3319" s="0" t="s">
        <v>137</v>
      </c>
      <c r="J3319" s="0" t="s">
        <v>5536</v>
      </c>
      <c r="K3319" s="0" t="s">
        <v>5537</v>
      </c>
      <c r="L3319" s="0" t="s">
        <v>5536</v>
      </c>
      <c r="M3319" s="0" t="s">
        <v>1261</v>
      </c>
      <c r="N3319" s="0" t="s">
        <v>98</v>
      </c>
      <c r="O3319" s="0" t="s">
        <v>136</v>
      </c>
      <c r="P3319" s="0" t="s">
        <v>136</v>
      </c>
      <c r="Q3319" s="0" t="s">
        <v>137</v>
      </c>
      <c r="R3319" s="0" t="s">
        <v>5536</v>
      </c>
      <c r="S3319" s="0" t="s">
        <v>5537</v>
      </c>
      <c r="T3319" s="0" t="s">
        <v>3604</v>
      </c>
      <c r="U3319" s="0" t="s">
        <v>3605</v>
      </c>
      <c r="V3319" s="0" t="s">
        <v>3606</v>
      </c>
      <c r="W3319" s="0" t="s">
        <v>3607</v>
      </c>
      <c r="X3319" s="0" t="s">
        <v>3608</v>
      </c>
      <c r="Y3319" s="0" t="s">
        <v>3605</v>
      </c>
      <c r="Z3319" s="0" t="s">
        <v>9178</v>
      </c>
      <c r="AA3319" s="0" t="s">
        <v>9179</v>
      </c>
      <c r="AB3319" s="0" t="s">
        <v>9180</v>
      </c>
      <c r="AC3319" s="0" t="s">
        <v>19</v>
      </c>
      <c r="AD3319" s="0" t="s">
        <v>19</v>
      </c>
      <c r="AE3319" s="0" t="s">
        <v>61</v>
      </c>
      <c r="AF3319" s="0" t="s">
        <v>22</v>
      </c>
      <c r="AG3319" s="0" t="s">
        <v>22</v>
      </c>
      <c r="AH3319" s="0" t="s">
        <v>22</v>
      </c>
      <c r="AI3319" s="0" t="s">
        <v>22</v>
      </c>
      <c r="AJ3319" s="0" t="s">
        <v>3622</v>
      </c>
      <c r="AK3319" s="0" t="s">
        <v>3622</v>
      </c>
    </row>
    <row customHeight="1" ht="11.25">
      <c r="A3320" s="0" t="s">
        <v>22</v>
      </c>
      <c r="B3320" s="0" t="s">
        <v>48</v>
      </c>
      <c r="C3320" s="0" t="s">
        <v>50</v>
      </c>
      <c r="D3320" s="0" t="s">
        <v>22</v>
      </c>
      <c r="E3320" s="0" t="s">
        <v>9177</v>
      </c>
      <c r="F3320" s="0" t="s">
        <v>1257</v>
      </c>
      <c r="G3320" s="0" t="s">
        <v>136</v>
      </c>
      <c r="H3320" s="0" t="s">
        <v>136</v>
      </c>
      <c r="I3320" s="0" t="s">
        <v>137</v>
      </c>
      <c r="J3320" s="0" t="s">
        <v>5536</v>
      </c>
      <c r="K3320" s="0" t="s">
        <v>5537</v>
      </c>
      <c r="L3320" s="0" t="s">
        <v>5536</v>
      </c>
      <c r="M3320" s="0" t="s">
        <v>1261</v>
      </c>
      <c r="N3320" s="0" t="s">
        <v>98</v>
      </c>
      <c r="O3320" s="0" t="s">
        <v>136</v>
      </c>
      <c r="P3320" s="0" t="s">
        <v>136</v>
      </c>
      <c r="Q3320" s="0" t="s">
        <v>137</v>
      </c>
      <c r="R3320" s="0" t="s">
        <v>5536</v>
      </c>
      <c r="S3320" s="0" t="s">
        <v>5537</v>
      </c>
      <c r="T3320" s="0" t="s">
        <v>3604</v>
      </c>
      <c r="U3320" s="0" t="s">
        <v>3605</v>
      </c>
      <c r="V3320" s="0" t="s">
        <v>3606</v>
      </c>
      <c r="W3320" s="0" t="s">
        <v>3607</v>
      </c>
      <c r="X3320" s="0" t="s">
        <v>3608</v>
      </c>
      <c r="Y3320" s="0" t="s">
        <v>3605</v>
      </c>
      <c r="Z3320" s="0" t="s">
        <v>9178</v>
      </c>
      <c r="AA3320" s="0" t="s">
        <v>9179</v>
      </c>
      <c r="AB3320" s="0" t="s">
        <v>9180</v>
      </c>
      <c r="AC3320" s="0" t="s">
        <v>19</v>
      </c>
      <c r="AD3320" s="0" t="s">
        <v>19</v>
      </c>
      <c r="AE3320" s="0" t="s">
        <v>61</v>
      </c>
      <c r="AF3320" s="0" t="s">
        <v>22</v>
      </c>
      <c r="AG3320" s="0" t="s">
        <v>22</v>
      </c>
      <c r="AH3320" s="0" t="s">
        <v>22</v>
      </c>
      <c r="AI3320" s="0" t="s">
        <v>22</v>
      </c>
      <c r="AJ3320" s="0" t="s">
        <v>3622</v>
      </c>
      <c r="AK3320" s="0" t="s">
        <v>3622</v>
      </c>
    </row>
    <row customHeight="1" ht="11.25">
      <c r="A3321" s="0" t="s">
        <v>22</v>
      </c>
      <c r="B3321" s="0" t="s">
        <v>48</v>
      </c>
      <c r="C3321" s="0" t="s">
        <v>50</v>
      </c>
      <c r="D3321" s="0" t="s">
        <v>22</v>
      </c>
      <c r="E3321" s="0" t="s">
        <v>9181</v>
      </c>
      <c r="F3321" s="0" t="s">
        <v>1257</v>
      </c>
      <c r="G3321" s="0" t="s">
        <v>136</v>
      </c>
      <c r="H3321" s="0" t="s">
        <v>136</v>
      </c>
      <c r="I3321" s="0" t="s">
        <v>137</v>
      </c>
      <c r="J3321" s="0" t="s">
        <v>5956</v>
      </c>
      <c r="K3321" s="0" t="s">
        <v>5957</v>
      </c>
      <c r="L3321" s="0" t="s">
        <v>5956</v>
      </c>
      <c r="M3321" s="0" t="s">
        <v>1261</v>
      </c>
      <c r="N3321" s="0" t="s">
        <v>98</v>
      </c>
      <c r="O3321" s="0" t="s">
        <v>136</v>
      </c>
      <c r="P3321" s="0" t="s">
        <v>136</v>
      </c>
      <c r="Q3321" s="0" t="s">
        <v>137</v>
      </c>
      <c r="R3321" s="0" t="s">
        <v>5956</v>
      </c>
      <c r="S3321" s="0" t="s">
        <v>5957</v>
      </c>
      <c r="T3321" s="0" t="s">
        <v>3604</v>
      </c>
      <c r="U3321" s="0" t="s">
        <v>3605</v>
      </c>
      <c r="V3321" s="0" t="s">
        <v>3606</v>
      </c>
      <c r="W3321" s="0" t="s">
        <v>3607</v>
      </c>
      <c r="X3321" s="0" t="s">
        <v>3608</v>
      </c>
      <c r="Y3321" s="0" t="s">
        <v>3605</v>
      </c>
      <c r="Z3321" s="0" t="s">
        <v>9182</v>
      </c>
      <c r="AA3321" s="0" t="s">
        <v>9114</v>
      </c>
      <c r="AB3321" s="0" t="s">
        <v>9183</v>
      </c>
      <c r="AC3321" s="0" t="s">
        <v>19</v>
      </c>
      <c r="AD3321" s="0" t="s">
        <v>19</v>
      </c>
      <c r="AE3321" s="0" t="s">
        <v>61</v>
      </c>
      <c r="AF3321" s="0" t="s">
        <v>22</v>
      </c>
      <c r="AG3321" s="0" t="s">
        <v>22</v>
      </c>
      <c r="AH3321" s="0" t="s">
        <v>22</v>
      </c>
      <c r="AI3321" s="0" t="s">
        <v>22</v>
      </c>
      <c r="AJ3321" s="0" t="s">
        <v>3622</v>
      </c>
      <c r="AK3321" s="0" t="s">
        <v>3622</v>
      </c>
    </row>
    <row customHeight="1" ht="11.25">
      <c r="A3322" s="0" t="s">
        <v>22</v>
      </c>
      <c r="B3322" s="0" t="s">
        <v>48</v>
      </c>
      <c r="C3322" s="0" t="s">
        <v>50</v>
      </c>
      <c r="D3322" s="0" t="s">
        <v>22</v>
      </c>
      <c r="E3322" s="0" t="s">
        <v>9181</v>
      </c>
      <c r="F3322" s="0" t="s">
        <v>1257</v>
      </c>
      <c r="G3322" s="0" t="s">
        <v>136</v>
      </c>
      <c r="H3322" s="0" t="s">
        <v>136</v>
      </c>
      <c r="I3322" s="0" t="s">
        <v>137</v>
      </c>
      <c r="J3322" s="0" t="s">
        <v>5956</v>
      </c>
      <c r="K3322" s="0" t="s">
        <v>5957</v>
      </c>
      <c r="L3322" s="0" t="s">
        <v>5956</v>
      </c>
      <c r="M3322" s="0" t="s">
        <v>1261</v>
      </c>
      <c r="N3322" s="0" t="s">
        <v>98</v>
      </c>
      <c r="O3322" s="0" t="s">
        <v>136</v>
      </c>
      <c r="P3322" s="0" t="s">
        <v>136</v>
      </c>
      <c r="Q3322" s="0" t="s">
        <v>137</v>
      </c>
      <c r="R3322" s="0" t="s">
        <v>5956</v>
      </c>
      <c r="S3322" s="0" t="s">
        <v>5957</v>
      </c>
      <c r="T3322" s="0" t="s">
        <v>3604</v>
      </c>
      <c r="U3322" s="0" t="s">
        <v>3605</v>
      </c>
      <c r="V3322" s="0" t="s">
        <v>3606</v>
      </c>
      <c r="W3322" s="0" t="s">
        <v>3607</v>
      </c>
      <c r="X3322" s="0" t="s">
        <v>3608</v>
      </c>
      <c r="Y3322" s="0" t="s">
        <v>3605</v>
      </c>
      <c r="Z3322" s="0" t="s">
        <v>9182</v>
      </c>
      <c r="AA3322" s="0" t="s">
        <v>9114</v>
      </c>
      <c r="AB3322" s="0" t="s">
        <v>9183</v>
      </c>
      <c r="AC3322" s="0" t="s">
        <v>19</v>
      </c>
      <c r="AD3322" s="0" t="s">
        <v>19</v>
      </c>
      <c r="AE3322" s="0" t="s">
        <v>61</v>
      </c>
      <c r="AF3322" s="0" t="s">
        <v>22</v>
      </c>
      <c r="AG3322" s="0" t="s">
        <v>22</v>
      </c>
      <c r="AH3322" s="0" t="s">
        <v>22</v>
      </c>
      <c r="AI3322" s="0" t="s">
        <v>22</v>
      </c>
      <c r="AJ3322" s="0" t="s">
        <v>3622</v>
      </c>
      <c r="AK3322" s="0" t="s">
        <v>3622</v>
      </c>
    </row>
    <row customHeight="1" ht="11.25">
      <c r="A3323" s="0" t="s">
        <v>22</v>
      </c>
      <c r="B3323" s="0" t="s">
        <v>48</v>
      </c>
      <c r="C3323" s="0" t="s">
        <v>50</v>
      </c>
      <c r="D3323" s="0" t="s">
        <v>22</v>
      </c>
      <c r="E3323" s="0" t="s">
        <v>9184</v>
      </c>
      <c r="F3323" s="0" t="s">
        <v>1257</v>
      </c>
      <c r="G3323" s="0" t="s">
        <v>3552</v>
      </c>
      <c r="H3323" s="0" t="s">
        <v>3552</v>
      </c>
      <c r="I3323" s="0" t="s">
        <v>3553</v>
      </c>
      <c r="J3323" s="0" t="s">
        <v>9185</v>
      </c>
      <c r="K3323" s="0" t="s">
        <v>9186</v>
      </c>
      <c r="L3323" s="0" t="s">
        <v>9185</v>
      </c>
      <c r="M3323" s="0" t="s">
        <v>1261</v>
      </c>
      <c r="N3323" s="0" t="s">
        <v>98</v>
      </c>
      <c r="O3323" s="0" t="s">
        <v>3552</v>
      </c>
      <c r="P3323" s="0" t="s">
        <v>3552</v>
      </c>
      <c r="Q3323" s="0" t="s">
        <v>3553</v>
      </c>
      <c r="R3323" s="0" t="s">
        <v>9185</v>
      </c>
      <c r="S3323" s="0" t="s">
        <v>9186</v>
      </c>
      <c r="T3323" s="0" t="s">
        <v>3604</v>
      </c>
      <c r="U3323" s="0" t="s">
        <v>3605</v>
      </c>
      <c r="V3323" s="0" t="s">
        <v>3606</v>
      </c>
      <c r="W3323" s="0" t="s">
        <v>3607</v>
      </c>
      <c r="X3323" s="0" t="s">
        <v>3608</v>
      </c>
      <c r="Y3323" s="0" t="s">
        <v>3605</v>
      </c>
      <c r="Z3323" s="0" t="s">
        <v>9187</v>
      </c>
      <c r="AA3323" s="0" t="s">
        <v>5529</v>
      </c>
      <c r="AB3323" s="0" t="s">
        <v>9188</v>
      </c>
      <c r="AC3323" s="0" t="s">
        <v>19</v>
      </c>
      <c r="AD3323" s="0" t="s">
        <v>19</v>
      </c>
      <c r="AE3323" s="0" t="s">
        <v>61</v>
      </c>
      <c r="AF3323" s="0" t="s">
        <v>22</v>
      </c>
      <c r="AG3323" s="0" t="s">
        <v>22</v>
      </c>
      <c r="AH3323" s="0" t="s">
        <v>22</v>
      </c>
      <c r="AI3323" s="0" t="s">
        <v>22</v>
      </c>
      <c r="AJ3323" s="0" t="s">
        <v>3622</v>
      </c>
      <c r="AK3323" s="0" t="s">
        <v>3622</v>
      </c>
    </row>
    <row customHeight="1" ht="11.25">
      <c r="A3324" s="0" t="s">
        <v>22</v>
      </c>
      <c r="B3324" s="0" t="s">
        <v>48</v>
      </c>
      <c r="C3324" s="0" t="s">
        <v>50</v>
      </c>
      <c r="D3324" s="0" t="s">
        <v>22</v>
      </c>
      <c r="E3324" s="0" t="s">
        <v>9184</v>
      </c>
      <c r="F3324" s="0" t="s">
        <v>1257</v>
      </c>
      <c r="G3324" s="0" t="s">
        <v>175</v>
      </c>
      <c r="H3324" s="0" t="s">
        <v>175</v>
      </c>
      <c r="I3324" s="0" t="s">
        <v>176</v>
      </c>
      <c r="J3324" s="0" t="s">
        <v>9185</v>
      </c>
      <c r="K3324" s="0" t="s">
        <v>9189</v>
      </c>
      <c r="L3324" s="0" t="s">
        <v>9185</v>
      </c>
      <c r="M3324" s="0" t="s">
        <v>1261</v>
      </c>
      <c r="N3324" s="0" t="s">
        <v>98</v>
      </c>
      <c r="O3324" s="0" t="s">
        <v>175</v>
      </c>
      <c r="P3324" s="0" t="s">
        <v>175</v>
      </c>
      <c r="Q3324" s="0" t="s">
        <v>176</v>
      </c>
      <c r="R3324" s="0" t="s">
        <v>9185</v>
      </c>
      <c r="S3324" s="0" t="s">
        <v>9189</v>
      </c>
      <c r="T3324" s="0" t="s">
        <v>3604</v>
      </c>
      <c r="U3324" s="0" t="s">
        <v>3605</v>
      </c>
      <c r="V3324" s="0" t="s">
        <v>3606</v>
      </c>
      <c r="W3324" s="0" t="s">
        <v>3607</v>
      </c>
      <c r="X3324" s="0" t="s">
        <v>3608</v>
      </c>
      <c r="Y3324" s="0" t="s">
        <v>3605</v>
      </c>
      <c r="Z3324" s="0" t="s">
        <v>9187</v>
      </c>
      <c r="AA3324" s="0" t="s">
        <v>5529</v>
      </c>
      <c r="AB3324" s="0" t="s">
        <v>9188</v>
      </c>
      <c r="AC3324" s="0" t="s">
        <v>19</v>
      </c>
      <c r="AD3324" s="0" t="s">
        <v>19</v>
      </c>
      <c r="AE3324" s="0" t="s">
        <v>61</v>
      </c>
      <c r="AF3324" s="0" t="s">
        <v>22</v>
      </c>
      <c r="AG3324" s="0" t="s">
        <v>22</v>
      </c>
      <c r="AH3324" s="0" t="s">
        <v>22</v>
      </c>
      <c r="AI3324" s="0" t="s">
        <v>22</v>
      </c>
      <c r="AJ3324" s="0" t="s">
        <v>3622</v>
      </c>
      <c r="AK3324" s="0" t="s">
        <v>3622</v>
      </c>
    </row>
    <row customHeight="1" ht="11.25">
      <c r="A3325" s="0" t="s">
        <v>22</v>
      </c>
      <c r="B3325" s="0" t="s">
        <v>48</v>
      </c>
      <c r="C3325" s="0" t="s">
        <v>50</v>
      </c>
      <c r="D3325" s="0" t="s">
        <v>22</v>
      </c>
      <c r="E3325" s="0" t="s">
        <v>9190</v>
      </c>
      <c r="F3325" s="0" t="s">
        <v>1257</v>
      </c>
      <c r="G3325" s="0" t="s">
        <v>3552</v>
      </c>
      <c r="H3325" s="0" t="s">
        <v>3552</v>
      </c>
      <c r="I3325" s="0" t="s">
        <v>3553</v>
      </c>
      <c r="J3325" s="0" t="s">
        <v>8557</v>
      </c>
      <c r="K3325" s="0" t="s">
        <v>8558</v>
      </c>
      <c r="L3325" s="0" t="s">
        <v>8557</v>
      </c>
      <c r="M3325" s="0" t="s">
        <v>1261</v>
      </c>
      <c r="N3325" s="0" t="s">
        <v>98</v>
      </c>
      <c r="O3325" s="0" t="s">
        <v>3552</v>
      </c>
      <c r="P3325" s="0" t="s">
        <v>3552</v>
      </c>
      <c r="Q3325" s="0" t="s">
        <v>3553</v>
      </c>
      <c r="R3325" s="0" t="s">
        <v>8557</v>
      </c>
      <c r="S3325" s="0" t="s">
        <v>8558</v>
      </c>
      <c r="T3325" s="0" t="s">
        <v>3604</v>
      </c>
      <c r="U3325" s="0" t="s">
        <v>3605</v>
      </c>
      <c r="V3325" s="0" t="s">
        <v>3606</v>
      </c>
      <c r="W3325" s="0" t="s">
        <v>3607</v>
      </c>
      <c r="X3325" s="0" t="s">
        <v>3608</v>
      </c>
      <c r="Y3325" s="0" t="s">
        <v>3605</v>
      </c>
      <c r="Z3325" s="0" t="s">
        <v>8559</v>
      </c>
      <c r="AA3325" s="0" t="s">
        <v>8560</v>
      </c>
      <c r="AB3325" s="0" t="s">
        <v>9191</v>
      </c>
      <c r="AC3325" s="0" t="s">
        <v>19</v>
      </c>
      <c r="AD3325" s="0" t="s">
        <v>19</v>
      </c>
      <c r="AE3325" s="0" t="s">
        <v>61</v>
      </c>
      <c r="AF3325" s="0" t="s">
        <v>22</v>
      </c>
      <c r="AG3325" s="0" t="s">
        <v>22</v>
      </c>
      <c r="AH3325" s="0" t="s">
        <v>22</v>
      </c>
      <c r="AI3325" s="0" t="s">
        <v>22</v>
      </c>
      <c r="AJ3325" s="0" t="s">
        <v>3622</v>
      </c>
      <c r="AK3325" s="0" t="s">
        <v>3622</v>
      </c>
    </row>
    <row customHeight="1" ht="11.25">
      <c r="A3326" s="0" t="s">
        <v>22</v>
      </c>
      <c r="B3326" s="0" t="s">
        <v>48</v>
      </c>
      <c r="C3326" s="0" t="s">
        <v>50</v>
      </c>
      <c r="D3326" s="0" t="s">
        <v>22</v>
      </c>
      <c r="E3326" s="0" t="s">
        <v>9190</v>
      </c>
      <c r="F3326" s="0" t="s">
        <v>1257</v>
      </c>
      <c r="G3326" s="0" t="s">
        <v>175</v>
      </c>
      <c r="H3326" s="0" t="s">
        <v>175</v>
      </c>
      <c r="I3326" s="0" t="s">
        <v>176</v>
      </c>
      <c r="J3326" s="0" t="s">
        <v>9185</v>
      </c>
      <c r="K3326" s="0" t="s">
        <v>9189</v>
      </c>
      <c r="L3326" s="0" t="s">
        <v>8557</v>
      </c>
      <c r="M3326" s="0" t="s">
        <v>1261</v>
      </c>
      <c r="N3326" s="0" t="s">
        <v>98</v>
      </c>
      <c r="O3326" s="0" t="s">
        <v>175</v>
      </c>
      <c r="P3326" s="0" t="s">
        <v>175</v>
      </c>
      <c r="Q3326" s="0" t="s">
        <v>176</v>
      </c>
      <c r="R3326" s="0" t="s">
        <v>9185</v>
      </c>
      <c r="S3326" s="0" t="s">
        <v>9189</v>
      </c>
      <c r="T3326" s="0" t="s">
        <v>3604</v>
      </c>
      <c r="U3326" s="0" t="s">
        <v>3605</v>
      </c>
      <c r="V3326" s="0" t="s">
        <v>3606</v>
      </c>
      <c r="W3326" s="0" t="s">
        <v>3607</v>
      </c>
      <c r="X3326" s="0" t="s">
        <v>3608</v>
      </c>
      <c r="Y3326" s="0" t="s">
        <v>3605</v>
      </c>
      <c r="Z3326" s="0" t="s">
        <v>8559</v>
      </c>
      <c r="AA3326" s="0" t="s">
        <v>8560</v>
      </c>
      <c r="AB3326" s="0" t="s">
        <v>9191</v>
      </c>
      <c r="AC3326" s="0" t="s">
        <v>19</v>
      </c>
      <c r="AD3326" s="0" t="s">
        <v>19</v>
      </c>
      <c r="AE3326" s="0" t="s">
        <v>61</v>
      </c>
      <c r="AF3326" s="0" t="s">
        <v>22</v>
      </c>
      <c r="AG3326" s="0" t="s">
        <v>22</v>
      </c>
      <c r="AH3326" s="0" t="s">
        <v>22</v>
      </c>
      <c r="AI3326" s="0" t="s">
        <v>22</v>
      </c>
      <c r="AJ3326" s="0" t="s">
        <v>3622</v>
      </c>
      <c r="AK3326" s="0" t="s">
        <v>3622</v>
      </c>
    </row>
    <row customHeight="1" ht="11.25">
      <c r="A3327" s="0" t="s">
        <v>22</v>
      </c>
      <c r="B3327" s="0" t="s">
        <v>48</v>
      </c>
      <c r="C3327" s="0" t="s">
        <v>50</v>
      </c>
      <c r="D3327" s="0" t="s">
        <v>22</v>
      </c>
      <c r="E3327" s="0" t="s">
        <v>9192</v>
      </c>
      <c r="F3327" s="0" t="s">
        <v>1429</v>
      </c>
      <c r="G3327" s="0" t="s">
        <v>148</v>
      </c>
      <c r="H3327" s="0" t="s">
        <v>148</v>
      </c>
      <c r="I3327" s="0" t="s">
        <v>149</v>
      </c>
      <c r="J3327" s="0" t="s">
        <v>8758</v>
      </c>
      <c r="K3327" s="0" t="s">
        <v>8759</v>
      </c>
      <c r="L3327" s="0" t="s">
        <v>4028</v>
      </c>
      <c r="M3327" s="0" t="s">
        <v>8760</v>
      </c>
      <c r="N3327" s="0" t="s">
        <v>98</v>
      </c>
      <c r="O3327" s="0" t="s">
        <v>148</v>
      </c>
      <c r="P3327" s="0" t="s">
        <v>148</v>
      </c>
      <c r="Q3327" s="0" t="s">
        <v>149</v>
      </c>
      <c r="R3327" s="0" t="s">
        <v>8758</v>
      </c>
      <c r="S3327" s="0" t="s">
        <v>8759</v>
      </c>
      <c r="T3327" s="0" t="s">
        <v>4183</v>
      </c>
      <c r="U3327" s="0" t="s">
        <v>3605</v>
      </c>
      <c r="V3327" s="0" t="s">
        <v>8761</v>
      </c>
      <c r="W3327" s="0" t="s">
        <v>3607</v>
      </c>
      <c r="X3327" s="0" t="s">
        <v>3700</v>
      </c>
      <c r="Y3327" s="0" t="s">
        <v>3605</v>
      </c>
      <c r="Z3327" s="0" t="s">
        <v>8762</v>
      </c>
      <c r="AA3327" s="0" t="s">
        <v>8763</v>
      </c>
      <c r="AB3327" s="0" t="s">
        <v>8771</v>
      </c>
      <c r="AC3327" s="0" t="s">
        <v>61</v>
      </c>
      <c r="AD3327" s="0" t="s">
        <v>61</v>
      </c>
      <c r="AE3327" s="0" t="s">
        <v>61</v>
      </c>
      <c r="AF3327" s="0" t="s">
        <v>2243</v>
      </c>
      <c r="AG3327" s="0" t="s">
        <v>8765</v>
      </c>
      <c r="AH3327" s="0" t="s">
        <v>2243</v>
      </c>
      <c r="AI3327" s="0" t="s">
        <v>8765</v>
      </c>
      <c r="AJ3327" s="0" t="s">
        <v>2243</v>
      </c>
      <c r="AK3327" s="0" t="s">
        <v>8765</v>
      </c>
    </row>
    <row customHeight="1" ht="11.25">
      <c r="A3328" s="0" t="s">
        <v>22</v>
      </c>
      <c r="B3328" s="0" t="s">
        <v>48</v>
      </c>
      <c r="C3328" s="0" t="s">
        <v>50</v>
      </c>
      <c r="D3328" s="0" t="s">
        <v>22</v>
      </c>
      <c r="E3328" s="0" t="s">
        <v>9192</v>
      </c>
      <c r="F3328" s="0" t="s">
        <v>1429</v>
      </c>
      <c r="G3328" s="0" t="s">
        <v>148</v>
      </c>
      <c r="H3328" s="0" t="s">
        <v>148</v>
      </c>
      <c r="I3328" s="0" t="s">
        <v>149</v>
      </c>
      <c r="J3328" s="0" t="s">
        <v>8758</v>
      </c>
      <c r="K3328" s="0" t="s">
        <v>8759</v>
      </c>
      <c r="L3328" s="0" t="s">
        <v>4028</v>
      </c>
      <c r="M3328" s="0" t="s">
        <v>8760</v>
      </c>
      <c r="N3328" s="0" t="s">
        <v>98</v>
      </c>
      <c r="O3328" s="0" t="s">
        <v>148</v>
      </c>
      <c r="P3328" s="0" t="s">
        <v>148</v>
      </c>
      <c r="Q3328" s="0" t="s">
        <v>149</v>
      </c>
      <c r="R3328" s="0" t="s">
        <v>8758</v>
      </c>
      <c r="S3328" s="0" t="s">
        <v>8759</v>
      </c>
      <c r="T3328" s="0" t="s">
        <v>4183</v>
      </c>
      <c r="U3328" s="0" t="s">
        <v>3605</v>
      </c>
      <c r="V3328" s="0" t="s">
        <v>8761</v>
      </c>
      <c r="W3328" s="0" t="s">
        <v>3607</v>
      </c>
      <c r="X3328" s="0" t="s">
        <v>3700</v>
      </c>
      <c r="Y3328" s="0" t="s">
        <v>3605</v>
      </c>
      <c r="Z3328" s="0" t="s">
        <v>8762</v>
      </c>
      <c r="AA3328" s="0" t="s">
        <v>8763</v>
      </c>
      <c r="AB3328" s="0" t="s">
        <v>8771</v>
      </c>
      <c r="AC3328" s="0" t="s">
        <v>61</v>
      </c>
      <c r="AD3328" s="0" t="s">
        <v>61</v>
      </c>
      <c r="AE3328" s="0" t="s">
        <v>61</v>
      </c>
      <c r="AF3328" s="0" t="s">
        <v>2243</v>
      </c>
      <c r="AG3328" s="0" t="s">
        <v>8765</v>
      </c>
      <c r="AH3328" s="0" t="s">
        <v>2243</v>
      </c>
      <c r="AI3328" s="0" t="s">
        <v>8765</v>
      </c>
      <c r="AJ3328" s="0" t="s">
        <v>2243</v>
      </c>
      <c r="AK3328" s="0" t="s">
        <v>8765</v>
      </c>
    </row>
    <row customHeight="1" ht="11.25">
      <c r="A3329" s="0" t="s">
        <v>22</v>
      </c>
      <c r="B3329" s="0" t="s">
        <v>48</v>
      </c>
      <c r="C3329" s="0" t="s">
        <v>50</v>
      </c>
      <c r="D3329" s="0" t="s">
        <v>22</v>
      </c>
      <c r="E3329" s="0" t="s">
        <v>9192</v>
      </c>
      <c r="F3329" s="0" t="s">
        <v>1257</v>
      </c>
      <c r="G3329" s="0" t="s">
        <v>148</v>
      </c>
      <c r="H3329" s="0" t="s">
        <v>148</v>
      </c>
      <c r="I3329" s="0" t="s">
        <v>149</v>
      </c>
      <c r="J3329" s="0" t="s">
        <v>8758</v>
      </c>
      <c r="K3329" s="0" t="s">
        <v>8759</v>
      </c>
      <c r="L3329" s="0" t="s">
        <v>4028</v>
      </c>
      <c r="M3329" s="0" t="s">
        <v>9193</v>
      </c>
      <c r="N3329" s="0" t="s">
        <v>98</v>
      </c>
      <c r="O3329" s="0" t="s">
        <v>148</v>
      </c>
      <c r="P3329" s="0" t="s">
        <v>148</v>
      </c>
      <c r="Q3329" s="0" t="s">
        <v>149</v>
      </c>
      <c r="R3329" s="0" t="s">
        <v>8758</v>
      </c>
      <c r="S3329" s="0" t="s">
        <v>8759</v>
      </c>
      <c r="T3329" s="0" t="s">
        <v>4183</v>
      </c>
      <c r="U3329" s="0" t="s">
        <v>3605</v>
      </c>
      <c r="V3329" s="0" t="s">
        <v>8761</v>
      </c>
      <c r="W3329" s="0" t="s">
        <v>3607</v>
      </c>
      <c r="X3329" s="0" t="s">
        <v>3700</v>
      </c>
      <c r="Y3329" s="0" t="s">
        <v>3605</v>
      </c>
      <c r="Z3329" s="0" t="s">
        <v>8762</v>
      </c>
      <c r="AA3329" s="0" t="s">
        <v>8763</v>
      </c>
      <c r="AB3329" s="0" t="s">
        <v>8771</v>
      </c>
      <c r="AC3329" s="0" t="s">
        <v>19</v>
      </c>
      <c r="AD3329" s="0" t="s">
        <v>19</v>
      </c>
      <c r="AE3329" s="0" t="s">
        <v>61</v>
      </c>
      <c r="AF3329" s="0" t="s">
        <v>22</v>
      </c>
      <c r="AG3329" s="0" t="s">
        <v>22</v>
      </c>
      <c r="AH3329" s="0" t="s">
        <v>22</v>
      </c>
      <c r="AI3329" s="0" t="s">
        <v>22</v>
      </c>
      <c r="AJ3329" s="0" t="s">
        <v>2243</v>
      </c>
      <c r="AK3329" s="0" t="s">
        <v>8765</v>
      </c>
    </row>
    <row customHeight="1" ht="11.25">
      <c r="A3330" s="0" t="s">
        <v>22</v>
      </c>
      <c r="B3330" s="0" t="s">
        <v>48</v>
      </c>
      <c r="C3330" s="0" t="s">
        <v>50</v>
      </c>
      <c r="D3330" s="0" t="s">
        <v>22</v>
      </c>
      <c r="E3330" s="0" t="s">
        <v>9192</v>
      </c>
      <c r="F3330" s="0" t="s">
        <v>1257</v>
      </c>
      <c r="G3330" s="0" t="s">
        <v>148</v>
      </c>
      <c r="H3330" s="0" t="s">
        <v>148</v>
      </c>
      <c r="I3330" s="0" t="s">
        <v>149</v>
      </c>
      <c r="J3330" s="0" t="s">
        <v>8758</v>
      </c>
      <c r="K3330" s="0" t="s">
        <v>8759</v>
      </c>
      <c r="L3330" s="0" t="s">
        <v>4028</v>
      </c>
      <c r="M3330" s="0" t="s">
        <v>9193</v>
      </c>
      <c r="N3330" s="0" t="s">
        <v>98</v>
      </c>
      <c r="O3330" s="0" t="s">
        <v>148</v>
      </c>
      <c r="P3330" s="0" t="s">
        <v>148</v>
      </c>
      <c r="Q3330" s="0" t="s">
        <v>149</v>
      </c>
      <c r="R3330" s="0" t="s">
        <v>8758</v>
      </c>
      <c r="S3330" s="0" t="s">
        <v>8759</v>
      </c>
      <c r="T3330" s="0" t="s">
        <v>4183</v>
      </c>
      <c r="U3330" s="0" t="s">
        <v>3605</v>
      </c>
      <c r="V3330" s="0" t="s">
        <v>8761</v>
      </c>
      <c r="W3330" s="0" t="s">
        <v>3607</v>
      </c>
      <c r="X3330" s="0" t="s">
        <v>3700</v>
      </c>
      <c r="Y3330" s="0" t="s">
        <v>3605</v>
      </c>
      <c r="Z3330" s="0" t="s">
        <v>8762</v>
      </c>
      <c r="AA3330" s="0" t="s">
        <v>8763</v>
      </c>
      <c r="AB3330" s="0" t="s">
        <v>8771</v>
      </c>
      <c r="AC3330" s="0" t="s">
        <v>19</v>
      </c>
      <c r="AD3330" s="0" t="s">
        <v>19</v>
      </c>
      <c r="AE3330" s="0" t="s">
        <v>61</v>
      </c>
      <c r="AF3330" s="0" t="s">
        <v>22</v>
      </c>
      <c r="AG3330" s="0" t="s">
        <v>22</v>
      </c>
      <c r="AH3330" s="0" t="s">
        <v>22</v>
      </c>
      <c r="AI3330" s="0" t="s">
        <v>22</v>
      </c>
      <c r="AJ3330" s="0" t="s">
        <v>2243</v>
      </c>
      <c r="AK3330" s="0" t="s">
        <v>8765</v>
      </c>
    </row>
    <row customHeight="1" ht="11.25">
      <c r="A3331" s="0" t="s">
        <v>22</v>
      </c>
      <c r="B3331" s="0" t="s">
        <v>48</v>
      </c>
      <c r="C3331" s="0" t="s">
        <v>50</v>
      </c>
      <c r="D3331" s="0" t="s">
        <v>22</v>
      </c>
      <c r="E3331" s="0" t="s">
        <v>9192</v>
      </c>
      <c r="F3331" s="0" t="s">
        <v>1257</v>
      </c>
      <c r="G3331" s="0" t="s">
        <v>148</v>
      </c>
      <c r="H3331" s="0" t="s">
        <v>148</v>
      </c>
      <c r="I3331" s="0" t="s">
        <v>149</v>
      </c>
      <c r="J3331" s="0" t="s">
        <v>8758</v>
      </c>
      <c r="K3331" s="0" t="s">
        <v>8759</v>
      </c>
      <c r="L3331" s="0" t="s">
        <v>4028</v>
      </c>
      <c r="M3331" s="0" t="s">
        <v>1261</v>
      </c>
      <c r="N3331" s="0" t="s">
        <v>98</v>
      </c>
      <c r="O3331" s="0" t="s">
        <v>148</v>
      </c>
      <c r="P3331" s="0" t="s">
        <v>148</v>
      </c>
      <c r="Q3331" s="0" t="s">
        <v>149</v>
      </c>
      <c r="R3331" s="0" t="s">
        <v>8758</v>
      </c>
      <c r="S3331" s="0" t="s">
        <v>8759</v>
      </c>
      <c r="T3331" s="0" t="s">
        <v>4183</v>
      </c>
      <c r="U3331" s="0" t="s">
        <v>3605</v>
      </c>
      <c r="V3331" s="0" t="s">
        <v>8761</v>
      </c>
      <c r="W3331" s="0" t="s">
        <v>3607</v>
      </c>
      <c r="X3331" s="0" t="s">
        <v>3700</v>
      </c>
      <c r="Y3331" s="0" t="s">
        <v>3605</v>
      </c>
      <c r="Z3331" s="0" t="s">
        <v>8762</v>
      </c>
      <c r="AA3331" s="0" t="s">
        <v>8763</v>
      </c>
      <c r="AB3331" s="0" t="s">
        <v>8771</v>
      </c>
      <c r="AC3331" s="0" t="s">
        <v>19</v>
      </c>
      <c r="AD3331" s="0" t="s">
        <v>19</v>
      </c>
      <c r="AE3331" s="0" t="s">
        <v>61</v>
      </c>
      <c r="AF3331" s="0" t="s">
        <v>22</v>
      </c>
      <c r="AG3331" s="0" t="s">
        <v>22</v>
      </c>
      <c r="AH3331" s="0" t="s">
        <v>22</v>
      </c>
      <c r="AI3331" s="0" t="s">
        <v>22</v>
      </c>
      <c r="AJ3331" s="0" t="s">
        <v>2243</v>
      </c>
      <c r="AK3331" s="0" t="s">
        <v>8765</v>
      </c>
    </row>
    <row customHeight="1" ht="11.25">
      <c r="A3332" s="0" t="s">
        <v>22</v>
      </c>
      <c r="B3332" s="0" t="s">
        <v>48</v>
      </c>
      <c r="C3332" s="0" t="s">
        <v>50</v>
      </c>
      <c r="D3332" s="0" t="s">
        <v>22</v>
      </c>
      <c r="E3332" s="0" t="s">
        <v>9192</v>
      </c>
      <c r="F3332" s="0" t="s">
        <v>1257</v>
      </c>
      <c r="G3332" s="0" t="s">
        <v>148</v>
      </c>
      <c r="H3332" s="0" t="s">
        <v>148</v>
      </c>
      <c r="I3332" s="0" t="s">
        <v>149</v>
      </c>
      <c r="J3332" s="0" t="s">
        <v>8758</v>
      </c>
      <c r="K3332" s="0" t="s">
        <v>8759</v>
      </c>
      <c r="L3332" s="0" t="s">
        <v>4028</v>
      </c>
      <c r="M3332" s="0" t="s">
        <v>1261</v>
      </c>
      <c r="N3332" s="0" t="s">
        <v>98</v>
      </c>
      <c r="O3332" s="0" t="s">
        <v>148</v>
      </c>
      <c r="P3332" s="0" t="s">
        <v>148</v>
      </c>
      <c r="Q3332" s="0" t="s">
        <v>149</v>
      </c>
      <c r="R3332" s="0" t="s">
        <v>8758</v>
      </c>
      <c r="S3332" s="0" t="s">
        <v>8759</v>
      </c>
      <c r="T3332" s="0" t="s">
        <v>4183</v>
      </c>
      <c r="U3332" s="0" t="s">
        <v>3605</v>
      </c>
      <c r="V3332" s="0" t="s">
        <v>8761</v>
      </c>
      <c r="W3332" s="0" t="s">
        <v>3607</v>
      </c>
      <c r="X3332" s="0" t="s">
        <v>3700</v>
      </c>
      <c r="Y3332" s="0" t="s">
        <v>3605</v>
      </c>
      <c r="Z3332" s="0" t="s">
        <v>8762</v>
      </c>
      <c r="AA3332" s="0" t="s">
        <v>8763</v>
      </c>
      <c r="AB3332" s="0" t="s">
        <v>8771</v>
      </c>
      <c r="AC3332" s="0" t="s">
        <v>19</v>
      </c>
      <c r="AD3332" s="0" t="s">
        <v>19</v>
      </c>
      <c r="AE3332" s="0" t="s">
        <v>61</v>
      </c>
      <c r="AF3332" s="0" t="s">
        <v>22</v>
      </c>
      <c r="AG3332" s="0" t="s">
        <v>22</v>
      </c>
      <c r="AH3332" s="0" t="s">
        <v>22</v>
      </c>
      <c r="AI3332" s="0" t="s">
        <v>22</v>
      </c>
      <c r="AJ3332" s="0" t="s">
        <v>2243</v>
      </c>
      <c r="AK3332" s="0" t="s">
        <v>8765</v>
      </c>
    </row>
    <row customHeight="1" ht="11.25">
      <c r="A3333" s="0" t="s">
        <v>22</v>
      </c>
      <c r="B3333" s="0" t="s">
        <v>48</v>
      </c>
      <c r="C3333" s="0" t="s">
        <v>50</v>
      </c>
      <c r="D3333" s="0" t="s">
        <v>22</v>
      </c>
      <c r="E3333" s="0" t="s">
        <v>9194</v>
      </c>
      <c r="F3333" s="0" t="s">
        <v>1257</v>
      </c>
      <c r="G3333" s="0" t="s">
        <v>148</v>
      </c>
      <c r="H3333" s="0" t="s">
        <v>148</v>
      </c>
      <c r="I3333" s="0" t="s">
        <v>149</v>
      </c>
      <c r="J3333" s="0" t="s">
        <v>5757</v>
      </c>
      <c r="K3333" s="0" t="s">
        <v>5758</v>
      </c>
      <c r="L3333" s="0" t="s">
        <v>1331</v>
      </c>
      <c r="M3333" s="0" t="s">
        <v>976</v>
      </c>
      <c r="N3333" s="0" t="s">
        <v>98</v>
      </c>
      <c r="O3333" s="0" t="s">
        <v>148</v>
      </c>
      <c r="P3333" s="0" t="s">
        <v>148</v>
      </c>
      <c r="Q3333" s="0" t="s">
        <v>149</v>
      </c>
      <c r="R3333" s="0" t="s">
        <v>5757</v>
      </c>
      <c r="S3333" s="0" t="s">
        <v>5758</v>
      </c>
      <c r="T3333" s="0" t="s">
        <v>4183</v>
      </c>
      <c r="U3333" s="0" t="s">
        <v>3605</v>
      </c>
      <c r="V3333" s="0" t="s">
        <v>9030</v>
      </c>
      <c r="W3333" s="0" t="s">
        <v>3607</v>
      </c>
      <c r="X3333" s="0" t="s">
        <v>3700</v>
      </c>
      <c r="Y3333" s="0" t="s">
        <v>3605</v>
      </c>
      <c r="Z3333" s="0" t="s">
        <v>5760</v>
      </c>
      <c r="AA3333" s="0" t="s">
        <v>9031</v>
      </c>
      <c r="AB3333" s="0" t="s">
        <v>9195</v>
      </c>
      <c r="AC3333" s="0" t="s">
        <v>19</v>
      </c>
      <c r="AD3333" s="0" t="s">
        <v>19</v>
      </c>
      <c r="AE3333" s="0" t="s">
        <v>61</v>
      </c>
      <c r="AF3333" s="0" t="s">
        <v>22</v>
      </c>
      <c r="AG3333" s="0" t="s">
        <v>22</v>
      </c>
      <c r="AH3333" s="0" t="s">
        <v>22</v>
      </c>
      <c r="AI3333" s="0" t="s">
        <v>22</v>
      </c>
      <c r="AJ3333" s="0" t="s">
        <v>190</v>
      </c>
      <c r="AK3333" s="0" t="s">
        <v>1142</v>
      </c>
    </row>
    <row customHeight="1" ht="11.25">
      <c r="A3334" s="0" t="s">
        <v>22</v>
      </c>
      <c r="B3334" s="0" t="s">
        <v>48</v>
      </c>
      <c r="C3334" s="0" t="s">
        <v>50</v>
      </c>
      <c r="D3334" s="0" t="s">
        <v>22</v>
      </c>
      <c r="E3334" s="0" t="s">
        <v>9194</v>
      </c>
      <c r="F3334" s="0" t="s">
        <v>1257</v>
      </c>
      <c r="G3334" s="0" t="s">
        <v>148</v>
      </c>
      <c r="H3334" s="0" t="s">
        <v>148</v>
      </c>
      <c r="I3334" s="0" t="s">
        <v>149</v>
      </c>
      <c r="J3334" s="0" t="s">
        <v>5757</v>
      </c>
      <c r="K3334" s="0" t="s">
        <v>5758</v>
      </c>
      <c r="L3334" s="0" t="s">
        <v>1331</v>
      </c>
      <c r="M3334" s="0" t="s">
        <v>976</v>
      </c>
      <c r="N3334" s="0" t="s">
        <v>98</v>
      </c>
      <c r="O3334" s="0" t="s">
        <v>148</v>
      </c>
      <c r="P3334" s="0" t="s">
        <v>148</v>
      </c>
      <c r="Q3334" s="0" t="s">
        <v>149</v>
      </c>
      <c r="R3334" s="0" t="s">
        <v>5757</v>
      </c>
      <c r="S3334" s="0" t="s">
        <v>5758</v>
      </c>
      <c r="T3334" s="0" t="s">
        <v>4183</v>
      </c>
      <c r="U3334" s="0" t="s">
        <v>3605</v>
      </c>
      <c r="V3334" s="0" t="s">
        <v>9030</v>
      </c>
      <c r="W3334" s="0" t="s">
        <v>3607</v>
      </c>
      <c r="X3334" s="0" t="s">
        <v>3700</v>
      </c>
      <c r="Y3334" s="0" t="s">
        <v>3605</v>
      </c>
      <c r="Z3334" s="0" t="s">
        <v>5760</v>
      </c>
      <c r="AA3334" s="0" t="s">
        <v>9031</v>
      </c>
      <c r="AB3334" s="0" t="s">
        <v>9195</v>
      </c>
      <c r="AC3334" s="0" t="s">
        <v>19</v>
      </c>
      <c r="AD3334" s="0" t="s">
        <v>19</v>
      </c>
      <c r="AE3334" s="0" t="s">
        <v>61</v>
      </c>
      <c r="AF3334" s="0" t="s">
        <v>22</v>
      </c>
      <c r="AG3334" s="0" t="s">
        <v>22</v>
      </c>
      <c r="AH3334" s="0" t="s">
        <v>22</v>
      </c>
      <c r="AI3334" s="0" t="s">
        <v>22</v>
      </c>
      <c r="AJ3334" s="0" t="s">
        <v>190</v>
      </c>
      <c r="AK3334" s="0" t="s">
        <v>1142</v>
      </c>
    </row>
    <row customHeight="1" ht="11.25">
      <c r="A3335" s="0" t="s">
        <v>22</v>
      </c>
      <c r="B3335" s="0" t="s">
        <v>48</v>
      </c>
      <c r="C3335" s="0" t="s">
        <v>50</v>
      </c>
      <c r="D3335" s="0" t="s">
        <v>22</v>
      </c>
      <c r="E3335" s="0" t="s">
        <v>9196</v>
      </c>
      <c r="F3335" s="0" t="s">
        <v>1257</v>
      </c>
      <c r="G3335" s="0" t="s">
        <v>136</v>
      </c>
      <c r="H3335" s="0" t="s">
        <v>136</v>
      </c>
      <c r="I3335" s="0" t="s">
        <v>137</v>
      </c>
      <c r="J3335" s="0" t="s">
        <v>9197</v>
      </c>
      <c r="K3335" s="0" t="s">
        <v>9198</v>
      </c>
      <c r="L3335" s="0" t="s">
        <v>9199</v>
      </c>
      <c r="M3335" s="0" t="s">
        <v>1261</v>
      </c>
      <c r="N3335" s="0" t="s">
        <v>98</v>
      </c>
      <c r="O3335" s="0" t="s">
        <v>136</v>
      </c>
      <c r="P3335" s="0" t="s">
        <v>136</v>
      </c>
      <c r="Q3335" s="0" t="s">
        <v>137</v>
      </c>
      <c r="R3335" s="0" t="s">
        <v>9197</v>
      </c>
      <c r="S3335" s="0" t="s">
        <v>9198</v>
      </c>
      <c r="T3335" s="0" t="s">
        <v>4183</v>
      </c>
      <c r="U3335" s="0" t="s">
        <v>3605</v>
      </c>
      <c r="V3335" s="0" t="s">
        <v>3726</v>
      </c>
      <c r="W3335" s="0" t="s">
        <v>4195</v>
      </c>
      <c r="X3335" s="0" t="s">
        <v>3700</v>
      </c>
      <c r="Y3335" s="0" t="s">
        <v>3605</v>
      </c>
      <c r="Z3335" s="0" t="s">
        <v>5229</v>
      </c>
      <c r="AA3335" s="0" t="s">
        <v>7409</v>
      </c>
      <c r="AB3335" s="0" t="s">
        <v>9200</v>
      </c>
      <c r="AC3335" s="0" t="s">
        <v>19</v>
      </c>
      <c r="AD3335" s="0" t="s">
        <v>19</v>
      </c>
      <c r="AE3335" s="0" t="s">
        <v>61</v>
      </c>
      <c r="AF3335" s="0" t="s">
        <v>22</v>
      </c>
      <c r="AG3335" s="0" t="s">
        <v>22</v>
      </c>
      <c r="AH3335" s="0" t="s">
        <v>22</v>
      </c>
      <c r="AI3335" s="0" t="s">
        <v>22</v>
      </c>
      <c r="AJ3335" s="0" t="s">
        <v>3721</v>
      </c>
      <c r="AK3335" s="0" t="s">
        <v>3721</v>
      </c>
    </row>
    <row customHeight="1" ht="11.25">
      <c r="A3336" s="0" t="s">
        <v>22</v>
      </c>
      <c r="B3336" s="0" t="s">
        <v>48</v>
      </c>
      <c r="C3336" s="0" t="s">
        <v>50</v>
      </c>
      <c r="D3336" s="0" t="s">
        <v>22</v>
      </c>
      <c r="E3336" s="0" t="s">
        <v>9196</v>
      </c>
      <c r="F3336" s="0" t="s">
        <v>1257</v>
      </c>
      <c r="G3336" s="0" t="s">
        <v>136</v>
      </c>
      <c r="H3336" s="0" t="s">
        <v>136</v>
      </c>
      <c r="I3336" s="0" t="s">
        <v>137</v>
      </c>
      <c r="J3336" s="0" t="s">
        <v>9197</v>
      </c>
      <c r="K3336" s="0" t="s">
        <v>9198</v>
      </c>
      <c r="L3336" s="0" t="s">
        <v>9199</v>
      </c>
      <c r="M3336" s="0" t="s">
        <v>1261</v>
      </c>
      <c r="N3336" s="0" t="s">
        <v>98</v>
      </c>
      <c r="O3336" s="0" t="s">
        <v>136</v>
      </c>
      <c r="P3336" s="0" t="s">
        <v>136</v>
      </c>
      <c r="Q3336" s="0" t="s">
        <v>137</v>
      </c>
      <c r="R3336" s="0" t="s">
        <v>9197</v>
      </c>
      <c r="S3336" s="0" t="s">
        <v>9198</v>
      </c>
      <c r="T3336" s="0" t="s">
        <v>4183</v>
      </c>
      <c r="U3336" s="0" t="s">
        <v>3605</v>
      </c>
      <c r="V3336" s="0" t="s">
        <v>3726</v>
      </c>
      <c r="W3336" s="0" t="s">
        <v>4195</v>
      </c>
      <c r="X3336" s="0" t="s">
        <v>3700</v>
      </c>
      <c r="Y3336" s="0" t="s">
        <v>3605</v>
      </c>
      <c r="Z3336" s="0" t="s">
        <v>5229</v>
      </c>
      <c r="AA3336" s="0" t="s">
        <v>7409</v>
      </c>
      <c r="AB3336" s="0" t="s">
        <v>9200</v>
      </c>
      <c r="AC3336" s="0" t="s">
        <v>19</v>
      </c>
      <c r="AD3336" s="0" t="s">
        <v>19</v>
      </c>
      <c r="AE3336" s="0" t="s">
        <v>61</v>
      </c>
      <c r="AF3336" s="0" t="s">
        <v>22</v>
      </c>
      <c r="AG3336" s="0" t="s">
        <v>22</v>
      </c>
      <c r="AH3336" s="0" t="s">
        <v>22</v>
      </c>
      <c r="AI3336" s="0" t="s">
        <v>22</v>
      </c>
      <c r="AJ3336" s="0" t="s">
        <v>3721</v>
      </c>
      <c r="AK3336" s="0" t="s">
        <v>3721</v>
      </c>
    </row>
    <row customHeight="1" ht="11.25">
      <c r="A3337" s="0" t="s">
        <v>22</v>
      </c>
      <c r="B3337" s="0" t="s">
        <v>48</v>
      </c>
      <c r="C3337" s="0" t="s">
        <v>50</v>
      </c>
      <c r="D3337" s="0" t="s">
        <v>22</v>
      </c>
      <c r="E3337" s="0" t="s">
        <v>9201</v>
      </c>
      <c r="F3337" s="0" t="s">
        <v>1257</v>
      </c>
      <c r="G3337" s="0" t="s">
        <v>195</v>
      </c>
      <c r="H3337" s="0" t="s">
        <v>195</v>
      </c>
      <c r="I3337" s="0" t="s">
        <v>196</v>
      </c>
      <c r="J3337" s="0" t="s">
        <v>5559</v>
      </c>
      <c r="K3337" s="0" t="s">
        <v>5560</v>
      </c>
      <c r="L3337" s="0" t="s">
        <v>5561</v>
      </c>
      <c r="M3337" s="0" t="s">
        <v>1261</v>
      </c>
      <c r="N3337" s="0" t="s">
        <v>98</v>
      </c>
      <c r="O3337" s="0" t="s">
        <v>195</v>
      </c>
      <c r="P3337" s="0" t="s">
        <v>195</v>
      </c>
      <c r="Q3337" s="0" t="s">
        <v>196</v>
      </c>
      <c r="R3337" s="0" t="s">
        <v>5559</v>
      </c>
      <c r="S3337" s="0" t="s">
        <v>5560</v>
      </c>
      <c r="T3337" s="0" t="s">
        <v>3604</v>
      </c>
      <c r="U3337" s="0" t="s">
        <v>3605</v>
      </c>
      <c r="V3337" s="0" t="s">
        <v>3606</v>
      </c>
      <c r="W3337" s="0" t="s">
        <v>3607</v>
      </c>
      <c r="X3337" s="0" t="s">
        <v>3608</v>
      </c>
      <c r="Y3337" s="0" t="s">
        <v>3605</v>
      </c>
      <c r="Z3337" s="0" t="s">
        <v>9202</v>
      </c>
      <c r="AA3337" s="0" t="s">
        <v>9114</v>
      </c>
      <c r="AB3337" s="0" t="s">
        <v>9203</v>
      </c>
      <c r="AC3337" s="0" t="s">
        <v>19</v>
      </c>
      <c r="AD3337" s="0" t="s">
        <v>19</v>
      </c>
      <c r="AE3337" s="0" t="s">
        <v>61</v>
      </c>
      <c r="AF3337" s="0" t="s">
        <v>22</v>
      </c>
      <c r="AG3337" s="0" t="s">
        <v>22</v>
      </c>
      <c r="AH3337" s="0" t="s">
        <v>22</v>
      </c>
      <c r="AI3337" s="0" t="s">
        <v>22</v>
      </c>
      <c r="AJ3337" s="0" t="s">
        <v>3622</v>
      </c>
      <c r="AK3337" s="0" t="s">
        <v>3622</v>
      </c>
    </row>
    <row customHeight="1" ht="11.25">
      <c r="A3338" s="0" t="s">
        <v>22</v>
      </c>
      <c r="B3338" s="0" t="s">
        <v>48</v>
      </c>
      <c r="C3338" s="0" t="s">
        <v>50</v>
      </c>
      <c r="D3338" s="0" t="s">
        <v>22</v>
      </c>
      <c r="E3338" s="0" t="s">
        <v>9201</v>
      </c>
      <c r="F3338" s="0" t="s">
        <v>1257</v>
      </c>
      <c r="G3338" s="0" t="s">
        <v>195</v>
      </c>
      <c r="H3338" s="0" t="s">
        <v>195</v>
      </c>
      <c r="I3338" s="0" t="s">
        <v>196</v>
      </c>
      <c r="J3338" s="0" t="s">
        <v>5559</v>
      </c>
      <c r="K3338" s="0" t="s">
        <v>5560</v>
      </c>
      <c r="L3338" s="0" t="s">
        <v>5561</v>
      </c>
      <c r="M3338" s="0" t="s">
        <v>1261</v>
      </c>
      <c r="N3338" s="0" t="s">
        <v>98</v>
      </c>
      <c r="O3338" s="0" t="s">
        <v>195</v>
      </c>
      <c r="P3338" s="0" t="s">
        <v>195</v>
      </c>
      <c r="Q3338" s="0" t="s">
        <v>196</v>
      </c>
      <c r="R3338" s="0" t="s">
        <v>5559</v>
      </c>
      <c r="S3338" s="0" t="s">
        <v>5560</v>
      </c>
      <c r="T3338" s="0" t="s">
        <v>3604</v>
      </c>
      <c r="U3338" s="0" t="s">
        <v>3605</v>
      </c>
      <c r="V3338" s="0" t="s">
        <v>3606</v>
      </c>
      <c r="W3338" s="0" t="s">
        <v>3607</v>
      </c>
      <c r="X3338" s="0" t="s">
        <v>3608</v>
      </c>
      <c r="Y3338" s="0" t="s">
        <v>3605</v>
      </c>
      <c r="Z3338" s="0" t="s">
        <v>9202</v>
      </c>
      <c r="AA3338" s="0" t="s">
        <v>9114</v>
      </c>
      <c r="AB3338" s="0" t="s">
        <v>9203</v>
      </c>
      <c r="AC3338" s="0" t="s">
        <v>19</v>
      </c>
      <c r="AD3338" s="0" t="s">
        <v>19</v>
      </c>
      <c r="AE3338" s="0" t="s">
        <v>61</v>
      </c>
      <c r="AF3338" s="0" t="s">
        <v>22</v>
      </c>
      <c r="AG3338" s="0" t="s">
        <v>22</v>
      </c>
      <c r="AH3338" s="0" t="s">
        <v>22</v>
      </c>
      <c r="AI3338" s="0" t="s">
        <v>22</v>
      </c>
      <c r="AJ3338" s="0" t="s">
        <v>3622</v>
      </c>
      <c r="AK3338" s="0" t="s">
        <v>3622</v>
      </c>
    </row>
    <row customHeight="1" ht="11.25">
      <c r="A3339" s="0" t="s">
        <v>22</v>
      </c>
      <c r="B3339" s="0" t="s">
        <v>48</v>
      </c>
      <c r="C3339" s="0" t="s">
        <v>50</v>
      </c>
      <c r="D3339" s="0" t="s">
        <v>22</v>
      </c>
      <c r="E3339" s="0" t="s">
        <v>9204</v>
      </c>
      <c r="F3339" s="0" t="s">
        <v>1257</v>
      </c>
      <c r="G3339" s="0" t="s">
        <v>136</v>
      </c>
      <c r="H3339" s="0" t="s">
        <v>136</v>
      </c>
      <c r="I3339" s="0" t="s">
        <v>137</v>
      </c>
      <c r="J3339" s="0" t="s">
        <v>5450</v>
      </c>
      <c r="K3339" s="0" t="s">
        <v>5451</v>
      </c>
      <c r="L3339" s="0" t="s">
        <v>5452</v>
      </c>
      <c r="M3339" s="0" t="s">
        <v>1261</v>
      </c>
      <c r="N3339" s="0" t="s">
        <v>98</v>
      </c>
      <c r="O3339" s="0" t="s">
        <v>136</v>
      </c>
      <c r="P3339" s="0" t="s">
        <v>136</v>
      </c>
      <c r="Q3339" s="0" t="s">
        <v>137</v>
      </c>
      <c r="R3339" s="0" t="s">
        <v>5450</v>
      </c>
      <c r="S3339" s="0" t="s">
        <v>5451</v>
      </c>
      <c r="T3339" s="0" t="s">
        <v>3604</v>
      </c>
      <c r="U3339" s="0" t="s">
        <v>3605</v>
      </c>
      <c r="V3339" s="0" t="s">
        <v>3606</v>
      </c>
      <c r="W3339" s="0" t="s">
        <v>3607</v>
      </c>
      <c r="X3339" s="0" t="s">
        <v>3608</v>
      </c>
      <c r="Y3339" s="0" t="s">
        <v>3605</v>
      </c>
      <c r="Z3339" s="0" t="s">
        <v>9205</v>
      </c>
      <c r="AA3339" s="0" t="s">
        <v>5539</v>
      </c>
      <c r="AB3339" s="0" t="s">
        <v>9206</v>
      </c>
      <c r="AC3339" s="0" t="s">
        <v>19</v>
      </c>
      <c r="AD3339" s="0" t="s">
        <v>19</v>
      </c>
      <c r="AE3339" s="0" t="s">
        <v>61</v>
      </c>
      <c r="AF3339" s="0" t="s">
        <v>22</v>
      </c>
      <c r="AG3339" s="0" t="s">
        <v>22</v>
      </c>
      <c r="AH3339" s="0" t="s">
        <v>22</v>
      </c>
      <c r="AI3339" s="0" t="s">
        <v>22</v>
      </c>
      <c r="AJ3339" s="0" t="s">
        <v>3622</v>
      </c>
      <c r="AK3339" s="0" t="s">
        <v>3622</v>
      </c>
    </row>
    <row customHeight="1" ht="11.25">
      <c r="A3340" s="0" t="s">
        <v>22</v>
      </c>
      <c r="B3340" s="0" t="s">
        <v>48</v>
      </c>
      <c r="C3340" s="0" t="s">
        <v>50</v>
      </c>
      <c r="D3340" s="0" t="s">
        <v>22</v>
      </c>
      <c r="E3340" s="0" t="s">
        <v>9204</v>
      </c>
      <c r="F3340" s="0" t="s">
        <v>1257</v>
      </c>
      <c r="G3340" s="0" t="s">
        <v>136</v>
      </c>
      <c r="H3340" s="0" t="s">
        <v>136</v>
      </c>
      <c r="I3340" s="0" t="s">
        <v>137</v>
      </c>
      <c r="J3340" s="0" t="s">
        <v>5450</v>
      </c>
      <c r="K3340" s="0" t="s">
        <v>5451</v>
      </c>
      <c r="L3340" s="0" t="s">
        <v>5452</v>
      </c>
      <c r="M3340" s="0" t="s">
        <v>1261</v>
      </c>
      <c r="N3340" s="0" t="s">
        <v>98</v>
      </c>
      <c r="O3340" s="0" t="s">
        <v>136</v>
      </c>
      <c r="P3340" s="0" t="s">
        <v>136</v>
      </c>
      <c r="Q3340" s="0" t="s">
        <v>137</v>
      </c>
      <c r="R3340" s="0" t="s">
        <v>5450</v>
      </c>
      <c r="S3340" s="0" t="s">
        <v>5451</v>
      </c>
      <c r="T3340" s="0" t="s">
        <v>3604</v>
      </c>
      <c r="U3340" s="0" t="s">
        <v>3605</v>
      </c>
      <c r="V3340" s="0" t="s">
        <v>3606</v>
      </c>
      <c r="W3340" s="0" t="s">
        <v>3607</v>
      </c>
      <c r="X3340" s="0" t="s">
        <v>3608</v>
      </c>
      <c r="Y3340" s="0" t="s">
        <v>3605</v>
      </c>
      <c r="Z3340" s="0" t="s">
        <v>9205</v>
      </c>
      <c r="AA3340" s="0" t="s">
        <v>5539</v>
      </c>
      <c r="AB3340" s="0" t="s">
        <v>9206</v>
      </c>
      <c r="AC3340" s="0" t="s">
        <v>19</v>
      </c>
      <c r="AD3340" s="0" t="s">
        <v>19</v>
      </c>
      <c r="AE3340" s="0" t="s">
        <v>61</v>
      </c>
      <c r="AF3340" s="0" t="s">
        <v>22</v>
      </c>
      <c r="AG3340" s="0" t="s">
        <v>22</v>
      </c>
      <c r="AH3340" s="0" t="s">
        <v>22</v>
      </c>
      <c r="AI3340" s="0" t="s">
        <v>22</v>
      </c>
      <c r="AJ3340" s="0" t="s">
        <v>3622</v>
      </c>
      <c r="AK3340" s="0" t="s">
        <v>3622</v>
      </c>
    </row>
    <row customHeight="1" ht="11.25">
      <c r="A3341" s="0" t="s">
        <v>22</v>
      </c>
      <c r="B3341" s="0" t="s">
        <v>48</v>
      </c>
      <c r="C3341" s="0" t="s">
        <v>50</v>
      </c>
      <c r="D3341" s="0" t="s">
        <v>22</v>
      </c>
      <c r="E3341" s="0" t="s">
        <v>9207</v>
      </c>
      <c r="F3341" s="0" t="s">
        <v>1257</v>
      </c>
      <c r="G3341" s="0" t="s">
        <v>136</v>
      </c>
      <c r="H3341" s="0" t="s">
        <v>136</v>
      </c>
      <c r="I3341" s="0" t="s">
        <v>137</v>
      </c>
      <c r="J3341" s="0" t="s">
        <v>9208</v>
      </c>
      <c r="K3341" s="0" t="s">
        <v>9209</v>
      </c>
      <c r="L3341" s="0" t="s">
        <v>9208</v>
      </c>
      <c r="M3341" s="0" t="s">
        <v>1261</v>
      </c>
      <c r="N3341" s="0" t="s">
        <v>98</v>
      </c>
      <c r="O3341" s="0" t="s">
        <v>136</v>
      </c>
      <c r="P3341" s="0" t="s">
        <v>136</v>
      </c>
      <c r="Q3341" s="0" t="s">
        <v>137</v>
      </c>
      <c r="R3341" s="0" t="s">
        <v>9208</v>
      </c>
      <c r="S3341" s="0" t="s">
        <v>9209</v>
      </c>
      <c r="T3341" s="0" t="s">
        <v>3604</v>
      </c>
      <c r="U3341" s="0" t="s">
        <v>3605</v>
      </c>
      <c r="V3341" s="0" t="s">
        <v>3606</v>
      </c>
      <c r="W3341" s="0" t="s">
        <v>3607</v>
      </c>
      <c r="X3341" s="0" t="s">
        <v>3608</v>
      </c>
      <c r="Y3341" s="0" t="s">
        <v>3605</v>
      </c>
      <c r="Z3341" s="0" t="s">
        <v>9210</v>
      </c>
      <c r="AA3341" s="0" t="s">
        <v>7601</v>
      </c>
      <c r="AB3341" s="0" t="s">
        <v>9211</v>
      </c>
      <c r="AC3341" s="0" t="s">
        <v>19</v>
      </c>
      <c r="AD3341" s="0" t="s">
        <v>19</v>
      </c>
      <c r="AE3341" s="0" t="s">
        <v>61</v>
      </c>
      <c r="AF3341" s="0" t="s">
        <v>22</v>
      </c>
      <c r="AG3341" s="0" t="s">
        <v>22</v>
      </c>
      <c r="AH3341" s="0" t="s">
        <v>22</v>
      </c>
      <c r="AI3341" s="0" t="s">
        <v>22</v>
      </c>
      <c r="AJ3341" s="0" t="s">
        <v>3622</v>
      </c>
      <c r="AK3341" s="0" t="s">
        <v>3622</v>
      </c>
    </row>
    <row customHeight="1" ht="11.25">
      <c r="A3342" s="0" t="s">
        <v>22</v>
      </c>
      <c r="B3342" s="0" t="s">
        <v>48</v>
      </c>
      <c r="C3342" s="0" t="s">
        <v>50</v>
      </c>
      <c r="D3342" s="0" t="s">
        <v>22</v>
      </c>
      <c r="E3342" s="0" t="s">
        <v>9207</v>
      </c>
      <c r="F3342" s="0" t="s">
        <v>1257</v>
      </c>
      <c r="G3342" s="0" t="s">
        <v>136</v>
      </c>
      <c r="H3342" s="0" t="s">
        <v>136</v>
      </c>
      <c r="I3342" s="0" t="s">
        <v>137</v>
      </c>
      <c r="J3342" s="0" t="s">
        <v>9208</v>
      </c>
      <c r="K3342" s="0" t="s">
        <v>9209</v>
      </c>
      <c r="L3342" s="0" t="s">
        <v>9208</v>
      </c>
      <c r="M3342" s="0" t="s">
        <v>1261</v>
      </c>
      <c r="N3342" s="0" t="s">
        <v>98</v>
      </c>
      <c r="O3342" s="0" t="s">
        <v>136</v>
      </c>
      <c r="P3342" s="0" t="s">
        <v>136</v>
      </c>
      <c r="Q3342" s="0" t="s">
        <v>137</v>
      </c>
      <c r="R3342" s="0" t="s">
        <v>9208</v>
      </c>
      <c r="S3342" s="0" t="s">
        <v>9209</v>
      </c>
      <c r="T3342" s="0" t="s">
        <v>3604</v>
      </c>
      <c r="U3342" s="0" t="s">
        <v>3605</v>
      </c>
      <c r="V3342" s="0" t="s">
        <v>3606</v>
      </c>
      <c r="W3342" s="0" t="s">
        <v>3607</v>
      </c>
      <c r="X3342" s="0" t="s">
        <v>3608</v>
      </c>
      <c r="Y3342" s="0" t="s">
        <v>3605</v>
      </c>
      <c r="Z3342" s="0" t="s">
        <v>9210</v>
      </c>
      <c r="AA3342" s="0" t="s">
        <v>7601</v>
      </c>
      <c r="AB3342" s="0" t="s">
        <v>9211</v>
      </c>
      <c r="AC3342" s="0" t="s">
        <v>19</v>
      </c>
      <c r="AD3342" s="0" t="s">
        <v>19</v>
      </c>
      <c r="AE3342" s="0" t="s">
        <v>61</v>
      </c>
      <c r="AF3342" s="0" t="s">
        <v>22</v>
      </c>
      <c r="AG3342" s="0" t="s">
        <v>22</v>
      </c>
      <c r="AH3342" s="0" t="s">
        <v>22</v>
      </c>
      <c r="AI3342" s="0" t="s">
        <v>22</v>
      </c>
      <c r="AJ3342" s="0" t="s">
        <v>3622</v>
      </c>
      <c r="AK3342" s="0" t="s">
        <v>3622</v>
      </c>
    </row>
    <row customHeight="1" ht="11.25">
      <c r="A3343" s="0" t="s">
        <v>22</v>
      </c>
      <c r="B3343" s="0" t="s">
        <v>48</v>
      </c>
      <c r="C3343" s="0" t="s">
        <v>50</v>
      </c>
      <c r="D3343" s="0" t="s">
        <v>22</v>
      </c>
      <c r="E3343" s="0" t="s">
        <v>9212</v>
      </c>
      <c r="F3343" s="0" t="s">
        <v>1257</v>
      </c>
      <c r="G3343" s="0" t="s">
        <v>195</v>
      </c>
      <c r="H3343" s="0" t="s">
        <v>195</v>
      </c>
      <c r="I3343" s="0" t="s">
        <v>196</v>
      </c>
      <c r="J3343" s="0" t="s">
        <v>9213</v>
      </c>
      <c r="K3343" s="0" t="s">
        <v>9214</v>
      </c>
      <c r="L3343" s="0" t="s">
        <v>9215</v>
      </c>
      <c r="M3343" s="0" t="s">
        <v>1261</v>
      </c>
      <c r="N3343" s="0" t="s">
        <v>98</v>
      </c>
      <c r="O3343" s="0" t="s">
        <v>195</v>
      </c>
      <c r="P3343" s="0" t="s">
        <v>195</v>
      </c>
      <c r="Q3343" s="0" t="s">
        <v>196</v>
      </c>
      <c r="R3343" s="0" t="s">
        <v>9213</v>
      </c>
      <c r="S3343" s="0" t="s">
        <v>9214</v>
      </c>
      <c r="T3343" s="0" t="s">
        <v>3604</v>
      </c>
      <c r="U3343" s="0" t="s">
        <v>3605</v>
      </c>
      <c r="V3343" s="0" t="s">
        <v>3606</v>
      </c>
      <c r="W3343" s="0" t="s">
        <v>3607</v>
      </c>
      <c r="X3343" s="0" t="s">
        <v>3608</v>
      </c>
      <c r="Y3343" s="0" t="s">
        <v>3605</v>
      </c>
      <c r="Z3343" s="0" t="s">
        <v>1261</v>
      </c>
      <c r="AA3343" s="0" t="s">
        <v>9216</v>
      </c>
      <c r="AB3343" s="0" t="s">
        <v>9217</v>
      </c>
      <c r="AC3343" s="0" t="s">
        <v>19</v>
      </c>
      <c r="AD3343" s="0" t="s">
        <v>19</v>
      </c>
      <c r="AE3343" s="0" t="s">
        <v>61</v>
      </c>
      <c r="AF3343" s="0" t="s">
        <v>22</v>
      </c>
      <c r="AG3343" s="0" t="s">
        <v>22</v>
      </c>
      <c r="AH3343" s="0" t="s">
        <v>22</v>
      </c>
      <c r="AI3343" s="0" t="s">
        <v>22</v>
      </c>
      <c r="AJ3343" s="0" t="s">
        <v>3622</v>
      </c>
      <c r="AK3343" s="0" t="s">
        <v>3622</v>
      </c>
    </row>
    <row customHeight="1" ht="11.25">
      <c r="A3344" s="0" t="s">
        <v>22</v>
      </c>
      <c r="B3344" s="0" t="s">
        <v>48</v>
      </c>
      <c r="C3344" s="0" t="s">
        <v>50</v>
      </c>
      <c r="D3344" s="0" t="s">
        <v>22</v>
      </c>
      <c r="E3344" s="0" t="s">
        <v>9212</v>
      </c>
      <c r="F3344" s="0" t="s">
        <v>1257</v>
      </c>
      <c r="G3344" s="0" t="s">
        <v>195</v>
      </c>
      <c r="H3344" s="0" t="s">
        <v>195</v>
      </c>
      <c r="I3344" s="0" t="s">
        <v>196</v>
      </c>
      <c r="J3344" s="0" t="s">
        <v>9213</v>
      </c>
      <c r="K3344" s="0" t="s">
        <v>9214</v>
      </c>
      <c r="L3344" s="0" t="s">
        <v>9215</v>
      </c>
      <c r="M3344" s="0" t="s">
        <v>1261</v>
      </c>
      <c r="N3344" s="0" t="s">
        <v>98</v>
      </c>
      <c r="O3344" s="0" t="s">
        <v>195</v>
      </c>
      <c r="P3344" s="0" t="s">
        <v>195</v>
      </c>
      <c r="Q3344" s="0" t="s">
        <v>196</v>
      </c>
      <c r="R3344" s="0" t="s">
        <v>9213</v>
      </c>
      <c r="S3344" s="0" t="s">
        <v>9214</v>
      </c>
      <c r="T3344" s="0" t="s">
        <v>3604</v>
      </c>
      <c r="U3344" s="0" t="s">
        <v>3605</v>
      </c>
      <c r="V3344" s="0" t="s">
        <v>3606</v>
      </c>
      <c r="W3344" s="0" t="s">
        <v>3607</v>
      </c>
      <c r="X3344" s="0" t="s">
        <v>3608</v>
      </c>
      <c r="Y3344" s="0" t="s">
        <v>3605</v>
      </c>
      <c r="Z3344" s="0" t="s">
        <v>1261</v>
      </c>
      <c r="AA3344" s="0" t="s">
        <v>9216</v>
      </c>
      <c r="AB3344" s="0" t="s">
        <v>9217</v>
      </c>
      <c r="AC3344" s="0" t="s">
        <v>19</v>
      </c>
      <c r="AD3344" s="0" t="s">
        <v>19</v>
      </c>
      <c r="AE3344" s="0" t="s">
        <v>61</v>
      </c>
      <c r="AF3344" s="0" t="s">
        <v>22</v>
      </c>
      <c r="AG3344" s="0" t="s">
        <v>22</v>
      </c>
      <c r="AH3344" s="0" t="s">
        <v>22</v>
      </c>
      <c r="AI3344" s="0" t="s">
        <v>22</v>
      </c>
      <c r="AJ3344" s="0" t="s">
        <v>3622</v>
      </c>
      <c r="AK3344" s="0" t="s">
        <v>3622</v>
      </c>
    </row>
    <row customHeight="1" ht="11.25">
      <c r="A3345" s="0" t="s">
        <v>22</v>
      </c>
      <c r="B3345" s="0" t="s">
        <v>48</v>
      </c>
      <c r="C3345" s="0" t="s">
        <v>50</v>
      </c>
      <c r="D3345" s="0" t="s">
        <v>22</v>
      </c>
      <c r="E3345" s="0" t="s">
        <v>9218</v>
      </c>
      <c r="F3345" s="0" t="s">
        <v>1328</v>
      </c>
      <c r="G3345" s="0" t="s">
        <v>148</v>
      </c>
      <c r="H3345" s="0" t="s">
        <v>148</v>
      </c>
      <c r="I3345" s="0" t="s">
        <v>149</v>
      </c>
      <c r="J3345" s="0" t="s">
        <v>5757</v>
      </c>
      <c r="K3345" s="0" t="s">
        <v>5758</v>
      </c>
      <c r="L3345" s="0" t="s">
        <v>5759</v>
      </c>
      <c r="M3345" s="0" t="s">
        <v>1261</v>
      </c>
      <c r="N3345" s="0" t="s">
        <v>98</v>
      </c>
      <c r="O3345" s="0" t="s">
        <v>148</v>
      </c>
      <c r="P3345" s="0" t="s">
        <v>148</v>
      </c>
      <c r="Q3345" s="0" t="s">
        <v>149</v>
      </c>
      <c r="R3345" s="0" t="s">
        <v>5757</v>
      </c>
      <c r="S3345" s="0" t="s">
        <v>5758</v>
      </c>
      <c r="T3345" s="0" t="s">
        <v>3604</v>
      </c>
      <c r="U3345" s="0" t="s">
        <v>3605</v>
      </c>
      <c r="V3345" s="0" t="s">
        <v>3606</v>
      </c>
      <c r="W3345" s="0" t="s">
        <v>3607</v>
      </c>
      <c r="X3345" s="0" t="s">
        <v>3700</v>
      </c>
      <c r="Y3345" s="0" t="s">
        <v>3605</v>
      </c>
      <c r="Z3345" s="0" t="s">
        <v>5760</v>
      </c>
      <c r="AA3345" s="0" t="s">
        <v>5761</v>
      </c>
      <c r="AB3345" s="0" t="s">
        <v>5762</v>
      </c>
      <c r="AC3345" s="0" t="s">
        <v>19</v>
      </c>
      <c r="AD3345" s="0" t="s">
        <v>61</v>
      </c>
      <c r="AE3345" s="0" t="s">
        <v>19</v>
      </c>
      <c r="AF3345" s="0" t="s">
        <v>22</v>
      </c>
      <c r="AG3345" s="0" t="s">
        <v>22</v>
      </c>
      <c r="AH3345" s="0" t="s">
        <v>3712</v>
      </c>
      <c r="AI3345" s="0" t="s">
        <v>184</v>
      </c>
      <c r="AJ3345" s="0" t="s">
        <v>22</v>
      </c>
      <c r="AK3345" s="0" t="s">
        <v>22</v>
      </c>
    </row>
    <row customHeight="1" ht="11.25">
      <c r="A3346" s="0" t="s">
        <v>22</v>
      </c>
      <c r="B3346" s="0" t="s">
        <v>48</v>
      </c>
      <c r="C3346" s="0" t="s">
        <v>50</v>
      </c>
      <c r="D3346" s="0" t="s">
        <v>22</v>
      </c>
      <c r="E3346" s="0" t="s">
        <v>9218</v>
      </c>
      <c r="F3346" s="0" t="s">
        <v>1328</v>
      </c>
      <c r="G3346" s="0" t="s">
        <v>148</v>
      </c>
      <c r="H3346" s="0" t="s">
        <v>148</v>
      </c>
      <c r="I3346" s="0" t="s">
        <v>149</v>
      </c>
      <c r="J3346" s="0" t="s">
        <v>5757</v>
      </c>
      <c r="K3346" s="0" t="s">
        <v>5758</v>
      </c>
      <c r="L3346" s="0" t="s">
        <v>5759</v>
      </c>
      <c r="M3346" s="0" t="s">
        <v>1261</v>
      </c>
      <c r="N3346" s="0" t="s">
        <v>98</v>
      </c>
      <c r="O3346" s="0" t="s">
        <v>148</v>
      </c>
      <c r="P3346" s="0" t="s">
        <v>148</v>
      </c>
      <c r="Q3346" s="0" t="s">
        <v>149</v>
      </c>
      <c r="R3346" s="0" t="s">
        <v>5757</v>
      </c>
      <c r="S3346" s="0" t="s">
        <v>5758</v>
      </c>
      <c r="T3346" s="0" t="s">
        <v>3604</v>
      </c>
      <c r="U3346" s="0" t="s">
        <v>3605</v>
      </c>
      <c r="V3346" s="0" t="s">
        <v>3606</v>
      </c>
      <c r="W3346" s="0" t="s">
        <v>3607</v>
      </c>
      <c r="X3346" s="0" t="s">
        <v>3700</v>
      </c>
      <c r="Y3346" s="0" t="s">
        <v>3605</v>
      </c>
      <c r="Z3346" s="0" t="s">
        <v>5760</v>
      </c>
      <c r="AA3346" s="0" t="s">
        <v>5761</v>
      </c>
      <c r="AB3346" s="0" t="s">
        <v>5762</v>
      </c>
      <c r="AC3346" s="0" t="s">
        <v>19</v>
      </c>
      <c r="AD3346" s="0" t="s">
        <v>61</v>
      </c>
      <c r="AE3346" s="0" t="s">
        <v>19</v>
      </c>
      <c r="AF3346" s="0" t="s">
        <v>22</v>
      </c>
      <c r="AG3346" s="0" t="s">
        <v>22</v>
      </c>
      <c r="AH3346" s="0" t="s">
        <v>3712</v>
      </c>
      <c r="AI3346" s="0" t="s">
        <v>184</v>
      </c>
      <c r="AJ3346" s="0" t="s">
        <v>22</v>
      </c>
      <c r="AK3346" s="0" t="s">
        <v>22</v>
      </c>
    </row>
    <row customHeight="1" ht="11.25">
      <c r="A3347" s="0" t="s">
        <v>22</v>
      </c>
      <c r="B3347" s="0" t="s">
        <v>48</v>
      </c>
      <c r="C3347" s="0" t="s">
        <v>50</v>
      </c>
      <c r="D3347" s="0" t="s">
        <v>22</v>
      </c>
      <c r="E3347" s="0" t="s">
        <v>9219</v>
      </c>
      <c r="F3347" s="0" t="s">
        <v>1328</v>
      </c>
      <c r="G3347" s="0" t="s">
        <v>145</v>
      </c>
      <c r="H3347" s="0" t="s">
        <v>145</v>
      </c>
      <c r="I3347" s="0" t="s">
        <v>146</v>
      </c>
      <c r="J3347" s="0" t="s">
        <v>4897</v>
      </c>
      <c r="K3347" s="0" t="s">
        <v>4898</v>
      </c>
      <c r="L3347" s="0" t="s">
        <v>7940</v>
      </c>
      <c r="M3347" s="0" t="s">
        <v>976</v>
      </c>
      <c r="N3347" s="0" t="s">
        <v>98</v>
      </c>
      <c r="O3347" s="0" t="s">
        <v>145</v>
      </c>
      <c r="P3347" s="0" t="s">
        <v>145</v>
      </c>
      <c r="Q3347" s="0" t="s">
        <v>146</v>
      </c>
      <c r="R3347" s="0" t="s">
        <v>4897</v>
      </c>
      <c r="S3347" s="0" t="s">
        <v>4898</v>
      </c>
      <c r="T3347" s="0" t="s">
        <v>3604</v>
      </c>
      <c r="U3347" s="0" t="s">
        <v>3707</v>
      </c>
      <c r="V3347" s="0" t="s">
        <v>3726</v>
      </c>
      <c r="W3347" s="0" t="s">
        <v>3607</v>
      </c>
      <c r="X3347" s="0" t="s">
        <v>3700</v>
      </c>
      <c r="Y3347" s="0" t="s">
        <v>3605</v>
      </c>
      <c r="Z3347" s="0" t="s">
        <v>109</v>
      </c>
      <c r="AA3347" s="0" t="s">
        <v>7230</v>
      </c>
      <c r="AB3347" s="0" t="s">
        <v>7231</v>
      </c>
      <c r="AC3347" s="0" t="s">
        <v>19</v>
      </c>
      <c r="AD3347" s="0" t="s">
        <v>61</v>
      </c>
      <c r="AE3347" s="0" t="s">
        <v>19</v>
      </c>
      <c r="AF3347" s="0" t="s">
        <v>22</v>
      </c>
      <c r="AG3347" s="0" t="s">
        <v>22</v>
      </c>
      <c r="AH3347" s="0" t="s">
        <v>7698</v>
      </c>
      <c r="AI3347" s="0" t="s">
        <v>2243</v>
      </c>
      <c r="AJ3347" s="0" t="s">
        <v>22</v>
      </c>
      <c r="AK3347" s="0" t="s">
        <v>22</v>
      </c>
    </row>
    <row customHeight="1" ht="11.25">
      <c r="A3348" s="0" t="s">
        <v>22</v>
      </c>
      <c r="B3348" s="0" t="s">
        <v>48</v>
      </c>
      <c r="C3348" s="0" t="s">
        <v>50</v>
      </c>
      <c r="D3348" s="0" t="s">
        <v>22</v>
      </c>
      <c r="E3348" s="0" t="s">
        <v>9219</v>
      </c>
      <c r="F3348" s="0" t="s">
        <v>1328</v>
      </c>
      <c r="G3348" s="0" t="s">
        <v>145</v>
      </c>
      <c r="H3348" s="0" t="s">
        <v>145</v>
      </c>
      <c r="I3348" s="0" t="s">
        <v>146</v>
      </c>
      <c r="J3348" s="0" t="s">
        <v>4897</v>
      </c>
      <c r="K3348" s="0" t="s">
        <v>4898</v>
      </c>
      <c r="L3348" s="0" t="s">
        <v>7940</v>
      </c>
      <c r="M3348" s="0" t="s">
        <v>976</v>
      </c>
      <c r="N3348" s="0" t="s">
        <v>101</v>
      </c>
      <c r="O3348" s="0" t="s">
        <v>178</v>
      </c>
      <c r="P3348" s="0" t="s">
        <v>178</v>
      </c>
      <c r="Q3348" s="0" t="s">
        <v>179</v>
      </c>
      <c r="R3348" s="0" t="s">
        <v>4885</v>
      </c>
      <c r="S3348" s="0" t="s">
        <v>4886</v>
      </c>
      <c r="T3348" s="0" t="s">
        <v>3604</v>
      </c>
      <c r="U3348" s="0" t="s">
        <v>3707</v>
      </c>
      <c r="V3348" s="0" t="s">
        <v>3726</v>
      </c>
      <c r="W3348" s="0" t="s">
        <v>3607</v>
      </c>
      <c r="X3348" s="0" t="s">
        <v>3700</v>
      </c>
      <c r="Y3348" s="0" t="s">
        <v>3605</v>
      </c>
      <c r="Z3348" s="0" t="s">
        <v>109</v>
      </c>
      <c r="AA3348" s="0" t="s">
        <v>7230</v>
      </c>
      <c r="AB3348" s="0" t="s">
        <v>7231</v>
      </c>
      <c r="AC3348" s="0" t="s">
        <v>19</v>
      </c>
      <c r="AD3348" s="0" t="s">
        <v>61</v>
      </c>
      <c r="AE3348" s="0" t="s">
        <v>19</v>
      </c>
      <c r="AF3348" s="0" t="s">
        <v>22</v>
      </c>
      <c r="AG3348" s="0" t="s">
        <v>22</v>
      </c>
      <c r="AH3348" s="0" t="s">
        <v>7698</v>
      </c>
      <c r="AI3348" s="0" t="s">
        <v>2243</v>
      </c>
      <c r="AJ3348" s="0" t="s">
        <v>22</v>
      </c>
      <c r="AK3348" s="0" t="s">
        <v>22</v>
      </c>
    </row>
    <row customHeight="1" ht="11.25">
      <c r="A3349" s="0" t="s">
        <v>22</v>
      </c>
      <c r="B3349" s="0" t="s">
        <v>48</v>
      </c>
      <c r="C3349" s="0" t="s">
        <v>50</v>
      </c>
      <c r="D3349" s="0" t="s">
        <v>22</v>
      </c>
      <c r="E3349" s="0" t="s">
        <v>9220</v>
      </c>
      <c r="F3349" s="0" t="s">
        <v>1328</v>
      </c>
      <c r="G3349" s="0" t="s">
        <v>145</v>
      </c>
      <c r="H3349" s="0" t="s">
        <v>145</v>
      </c>
      <c r="I3349" s="0" t="s">
        <v>146</v>
      </c>
      <c r="J3349" s="0" t="s">
        <v>4897</v>
      </c>
      <c r="K3349" s="0" t="s">
        <v>4898</v>
      </c>
      <c r="L3349" s="0" t="s">
        <v>7940</v>
      </c>
      <c r="M3349" s="0" t="s">
        <v>976</v>
      </c>
      <c r="N3349" s="0" t="s">
        <v>98</v>
      </c>
      <c r="O3349" s="0" t="s">
        <v>145</v>
      </c>
      <c r="P3349" s="0" t="s">
        <v>145</v>
      </c>
      <c r="Q3349" s="0" t="s">
        <v>146</v>
      </c>
      <c r="R3349" s="0" t="s">
        <v>4897</v>
      </c>
      <c r="S3349" s="0" t="s">
        <v>4898</v>
      </c>
      <c r="T3349" s="0" t="s">
        <v>3604</v>
      </c>
      <c r="U3349" s="0" t="s">
        <v>3707</v>
      </c>
      <c r="V3349" s="0" t="s">
        <v>3726</v>
      </c>
      <c r="W3349" s="0" t="s">
        <v>3607</v>
      </c>
      <c r="X3349" s="0" t="s">
        <v>3700</v>
      </c>
      <c r="Y3349" s="0" t="s">
        <v>3605</v>
      </c>
      <c r="Z3349" s="0" t="s">
        <v>109</v>
      </c>
      <c r="AA3349" s="0" t="s">
        <v>7230</v>
      </c>
      <c r="AB3349" s="0" t="s">
        <v>7231</v>
      </c>
      <c r="AC3349" s="0" t="s">
        <v>19</v>
      </c>
      <c r="AD3349" s="0" t="s">
        <v>61</v>
      </c>
      <c r="AE3349" s="0" t="s">
        <v>19</v>
      </c>
      <c r="AF3349" s="0" t="s">
        <v>22</v>
      </c>
      <c r="AG3349" s="0" t="s">
        <v>22</v>
      </c>
      <c r="AH3349" s="0" t="s">
        <v>7698</v>
      </c>
      <c r="AI3349" s="0" t="s">
        <v>2243</v>
      </c>
      <c r="AJ3349" s="0" t="s">
        <v>22</v>
      </c>
      <c r="AK3349" s="0" t="s">
        <v>22</v>
      </c>
    </row>
    <row customHeight="1" ht="11.25">
      <c r="A3350" s="0" t="s">
        <v>22</v>
      </c>
      <c r="B3350" s="0" t="s">
        <v>48</v>
      </c>
      <c r="C3350" s="0" t="s">
        <v>50</v>
      </c>
      <c r="D3350" s="0" t="s">
        <v>22</v>
      </c>
      <c r="E3350" s="0" t="s">
        <v>9220</v>
      </c>
      <c r="F3350" s="0" t="s">
        <v>1328</v>
      </c>
      <c r="G3350" s="0" t="s">
        <v>145</v>
      </c>
      <c r="H3350" s="0" t="s">
        <v>145</v>
      </c>
      <c r="I3350" s="0" t="s">
        <v>146</v>
      </c>
      <c r="J3350" s="0" t="s">
        <v>4897</v>
      </c>
      <c r="K3350" s="0" t="s">
        <v>4898</v>
      </c>
      <c r="L3350" s="0" t="s">
        <v>7940</v>
      </c>
      <c r="M3350" s="0" t="s">
        <v>976</v>
      </c>
      <c r="N3350" s="0" t="s">
        <v>101</v>
      </c>
      <c r="O3350" s="0" t="s">
        <v>178</v>
      </c>
      <c r="P3350" s="0" t="s">
        <v>178</v>
      </c>
      <c r="Q3350" s="0" t="s">
        <v>179</v>
      </c>
      <c r="R3350" s="0" t="s">
        <v>4885</v>
      </c>
      <c r="S3350" s="0" t="s">
        <v>4886</v>
      </c>
      <c r="T3350" s="0" t="s">
        <v>3604</v>
      </c>
      <c r="U3350" s="0" t="s">
        <v>3707</v>
      </c>
      <c r="V3350" s="0" t="s">
        <v>3726</v>
      </c>
      <c r="W3350" s="0" t="s">
        <v>3607</v>
      </c>
      <c r="X3350" s="0" t="s">
        <v>3700</v>
      </c>
      <c r="Y3350" s="0" t="s">
        <v>3605</v>
      </c>
      <c r="Z3350" s="0" t="s">
        <v>109</v>
      </c>
      <c r="AA3350" s="0" t="s">
        <v>7230</v>
      </c>
      <c r="AB3350" s="0" t="s">
        <v>7231</v>
      </c>
      <c r="AC3350" s="0" t="s">
        <v>19</v>
      </c>
      <c r="AD3350" s="0" t="s">
        <v>61</v>
      </c>
      <c r="AE3350" s="0" t="s">
        <v>19</v>
      </c>
      <c r="AF3350" s="0" t="s">
        <v>22</v>
      </c>
      <c r="AG3350" s="0" t="s">
        <v>22</v>
      </c>
      <c r="AH3350" s="0" t="s">
        <v>7698</v>
      </c>
      <c r="AI3350" s="0" t="s">
        <v>2243</v>
      </c>
      <c r="AJ3350" s="0" t="s">
        <v>22</v>
      </c>
      <c r="AK3350" s="0" t="s">
        <v>22</v>
      </c>
    </row>
    <row customHeight="1" ht="11.25">
      <c r="A3351" s="0" t="s">
        <v>22</v>
      </c>
      <c r="B3351" s="0" t="s">
        <v>48</v>
      </c>
      <c r="C3351" s="0" t="s">
        <v>50</v>
      </c>
      <c r="D3351" s="0" t="s">
        <v>22</v>
      </c>
      <c r="E3351" s="0" t="s">
        <v>9221</v>
      </c>
      <c r="F3351" s="0" t="s">
        <v>1328</v>
      </c>
      <c r="G3351" s="0" t="s">
        <v>103</v>
      </c>
      <c r="H3351" s="0" t="s">
        <v>103</v>
      </c>
      <c r="I3351" s="0" t="s">
        <v>104</v>
      </c>
      <c r="J3351" s="0" t="s">
        <v>4911</v>
      </c>
      <c r="K3351" s="0" t="s">
        <v>4912</v>
      </c>
      <c r="L3351" s="0" t="s">
        <v>4042</v>
      </c>
      <c r="M3351" s="0" t="s">
        <v>7550</v>
      </c>
      <c r="N3351" s="0" t="s">
        <v>98</v>
      </c>
      <c r="O3351" s="0" t="s">
        <v>103</v>
      </c>
      <c r="P3351" s="0" t="s">
        <v>103</v>
      </c>
      <c r="Q3351" s="0" t="s">
        <v>104</v>
      </c>
      <c r="R3351" s="0" t="s">
        <v>4911</v>
      </c>
      <c r="S3351" s="0" t="s">
        <v>4912</v>
      </c>
      <c r="T3351" s="0" t="s">
        <v>3604</v>
      </c>
      <c r="U3351" s="0" t="s">
        <v>3605</v>
      </c>
      <c r="V3351" s="0" t="s">
        <v>3606</v>
      </c>
      <c r="W3351" s="0" t="s">
        <v>3607</v>
      </c>
      <c r="X3351" s="0" t="s">
        <v>3608</v>
      </c>
      <c r="Y3351" s="0" t="s">
        <v>3605</v>
      </c>
      <c r="Z3351" s="0" t="s">
        <v>7629</v>
      </c>
      <c r="AA3351" s="0" t="s">
        <v>5706</v>
      </c>
      <c r="AB3351" s="0" t="s">
        <v>9222</v>
      </c>
      <c r="AC3351" s="0" t="s">
        <v>19</v>
      </c>
      <c r="AD3351" s="0" t="s">
        <v>61</v>
      </c>
      <c r="AE3351" s="0" t="s">
        <v>19</v>
      </c>
      <c r="AF3351" s="0" t="s">
        <v>22</v>
      </c>
      <c r="AG3351" s="0" t="s">
        <v>22</v>
      </c>
      <c r="AH3351" s="0" t="s">
        <v>5708</v>
      </c>
      <c r="AI3351" s="0" t="s">
        <v>4224</v>
      </c>
      <c r="AJ3351" s="0" t="s">
        <v>22</v>
      </c>
      <c r="AK3351" s="0" t="s">
        <v>22</v>
      </c>
    </row>
    <row customHeight="1" ht="11.25">
      <c r="A3352" s="0" t="s">
        <v>22</v>
      </c>
      <c r="B3352" s="0" t="s">
        <v>48</v>
      </c>
      <c r="C3352" s="0" t="s">
        <v>50</v>
      </c>
      <c r="D3352" s="0" t="s">
        <v>22</v>
      </c>
      <c r="E3352" s="0" t="s">
        <v>9221</v>
      </c>
      <c r="F3352" s="0" t="s">
        <v>1328</v>
      </c>
      <c r="G3352" s="0" t="s">
        <v>103</v>
      </c>
      <c r="H3352" s="0" t="s">
        <v>103</v>
      </c>
      <c r="I3352" s="0" t="s">
        <v>104</v>
      </c>
      <c r="J3352" s="0" t="s">
        <v>4911</v>
      </c>
      <c r="K3352" s="0" t="s">
        <v>4912</v>
      </c>
      <c r="L3352" s="0" t="s">
        <v>4042</v>
      </c>
      <c r="M3352" s="0" t="s">
        <v>7550</v>
      </c>
      <c r="N3352" s="0" t="s">
        <v>98</v>
      </c>
      <c r="O3352" s="0" t="s">
        <v>103</v>
      </c>
      <c r="P3352" s="0" t="s">
        <v>103</v>
      </c>
      <c r="Q3352" s="0" t="s">
        <v>104</v>
      </c>
      <c r="R3352" s="0" t="s">
        <v>4911</v>
      </c>
      <c r="S3352" s="0" t="s">
        <v>4912</v>
      </c>
      <c r="T3352" s="0" t="s">
        <v>3604</v>
      </c>
      <c r="U3352" s="0" t="s">
        <v>3605</v>
      </c>
      <c r="V3352" s="0" t="s">
        <v>3606</v>
      </c>
      <c r="W3352" s="0" t="s">
        <v>3607</v>
      </c>
      <c r="X3352" s="0" t="s">
        <v>3608</v>
      </c>
      <c r="Y3352" s="0" t="s">
        <v>3605</v>
      </c>
      <c r="Z3352" s="0" t="s">
        <v>7629</v>
      </c>
      <c r="AA3352" s="0" t="s">
        <v>5706</v>
      </c>
      <c r="AB3352" s="0" t="s">
        <v>9222</v>
      </c>
      <c r="AC3352" s="0" t="s">
        <v>19</v>
      </c>
      <c r="AD3352" s="0" t="s">
        <v>61</v>
      </c>
      <c r="AE3352" s="0" t="s">
        <v>19</v>
      </c>
      <c r="AF3352" s="0" t="s">
        <v>22</v>
      </c>
      <c r="AG3352" s="0" t="s">
        <v>22</v>
      </c>
      <c r="AH3352" s="0" t="s">
        <v>5708</v>
      </c>
      <c r="AI3352" s="0" t="s">
        <v>4224</v>
      </c>
      <c r="AJ3352" s="0" t="s">
        <v>22</v>
      </c>
      <c r="AK3352" s="0" t="s">
        <v>22</v>
      </c>
    </row>
    <row customHeight="1" ht="11.25">
      <c r="A3353" s="0" t="s">
        <v>22</v>
      </c>
      <c r="B3353" s="0" t="s">
        <v>48</v>
      </c>
      <c r="C3353" s="0" t="s">
        <v>50</v>
      </c>
      <c r="D3353" s="0" t="s">
        <v>22</v>
      </c>
      <c r="E3353" s="0" t="s">
        <v>9223</v>
      </c>
      <c r="F3353" s="0" t="s">
        <v>1328</v>
      </c>
      <c r="G3353" s="0" t="s">
        <v>181</v>
      </c>
      <c r="H3353" s="0" t="s">
        <v>181</v>
      </c>
      <c r="I3353" s="0" t="s">
        <v>182</v>
      </c>
      <c r="J3353" s="0" t="s">
        <v>3716</v>
      </c>
      <c r="K3353" s="0" t="s">
        <v>3717</v>
      </c>
      <c r="L3353" s="0" t="s">
        <v>976</v>
      </c>
      <c r="M3353" s="0" t="s">
        <v>976</v>
      </c>
      <c r="N3353" s="0" t="s">
        <v>98</v>
      </c>
      <c r="O3353" s="0" t="s">
        <v>181</v>
      </c>
      <c r="P3353" s="0" t="s">
        <v>181</v>
      </c>
      <c r="Q3353" s="0" t="s">
        <v>182</v>
      </c>
      <c r="R3353" s="0" t="s">
        <v>3716</v>
      </c>
      <c r="S3353" s="0" t="s">
        <v>3717</v>
      </c>
      <c r="T3353" s="0" t="s">
        <v>3604</v>
      </c>
      <c r="U3353" s="0" t="s">
        <v>3707</v>
      </c>
      <c r="V3353" s="0" t="s">
        <v>3718</v>
      </c>
      <c r="W3353" s="0" t="s">
        <v>3607</v>
      </c>
      <c r="X3353" s="0" t="s">
        <v>3700</v>
      </c>
      <c r="Y3353" s="0" t="s">
        <v>3605</v>
      </c>
      <c r="Z3353" s="0" t="s">
        <v>3719</v>
      </c>
      <c r="AA3353" s="0" t="s">
        <v>3710</v>
      </c>
      <c r="AB3353" s="0" t="s">
        <v>3720</v>
      </c>
      <c r="AC3353" s="0" t="s">
        <v>19</v>
      </c>
      <c r="AD3353" s="0" t="s">
        <v>61</v>
      </c>
      <c r="AE3353" s="0" t="s">
        <v>19</v>
      </c>
      <c r="AF3353" s="0" t="s">
        <v>22</v>
      </c>
      <c r="AG3353" s="0" t="s">
        <v>22</v>
      </c>
      <c r="AH3353" s="0" t="s">
        <v>7903</v>
      </c>
      <c r="AI3353" s="0" t="s">
        <v>7903</v>
      </c>
      <c r="AJ3353" s="0" t="s">
        <v>22</v>
      </c>
      <c r="AK3353" s="0" t="s">
        <v>22</v>
      </c>
    </row>
    <row customHeight="1" ht="11.25">
      <c r="A3354" s="0" t="s">
        <v>22</v>
      </c>
      <c r="B3354" s="0" t="s">
        <v>48</v>
      </c>
      <c r="C3354" s="0" t="s">
        <v>50</v>
      </c>
      <c r="D3354" s="0" t="s">
        <v>22</v>
      </c>
      <c r="E3354" s="0" t="s">
        <v>9224</v>
      </c>
      <c r="F3354" s="0" t="s">
        <v>1429</v>
      </c>
      <c r="G3354" s="0" t="s">
        <v>148</v>
      </c>
      <c r="H3354" s="0" t="s">
        <v>148</v>
      </c>
      <c r="I3354" s="0" t="s">
        <v>149</v>
      </c>
      <c r="J3354" s="0" t="s">
        <v>8758</v>
      </c>
      <c r="K3354" s="0" t="s">
        <v>8759</v>
      </c>
      <c r="L3354" s="0" t="s">
        <v>4028</v>
      </c>
      <c r="M3354" s="0" t="s">
        <v>8760</v>
      </c>
      <c r="N3354" s="0" t="s">
        <v>98</v>
      </c>
      <c r="O3354" s="0" t="s">
        <v>148</v>
      </c>
      <c r="P3354" s="0" t="s">
        <v>148</v>
      </c>
      <c r="Q3354" s="0" t="s">
        <v>149</v>
      </c>
      <c r="R3354" s="0" t="s">
        <v>8758</v>
      </c>
      <c r="S3354" s="0" t="s">
        <v>8759</v>
      </c>
      <c r="T3354" s="0" t="s">
        <v>4183</v>
      </c>
      <c r="U3354" s="0" t="s">
        <v>3605</v>
      </c>
      <c r="V3354" s="0" t="s">
        <v>8761</v>
      </c>
      <c r="W3354" s="0" t="s">
        <v>3607</v>
      </c>
      <c r="X3354" s="0" t="s">
        <v>3700</v>
      </c>
      <c r="Y3354" s="0" t="s">
        <v>3605</v>
      </c>
      <c r="Z3354" s="0" t="s">
        <v>8762</v>
      </c>
      <c r="AA3354" s="0" t="s">
        <v>8763</v>
      </c>
      <c r="AB3354" s="0" t="s">
        <v>8771</v>
      </c>
      <c r="AC3354" s="0" t="s">
        <v>61</v>
      </c>
      <c r="AD3354" s="0" t="s">
        <v>61</v>
      </c>
      <c r="AE3354" s="0" t="s">
        <v>61</v>
      </c>
      <c r="AF3354" s="0" t="s">
        <v>2243</v>
      </c>
      <c r="AG3354" s="0" t="s">
        <v>8765</v>
      </c>
      <c r="AH3354" s="0" t="s">
        <v>2243</v>
      </c>
      <c r="AI3354" s="0" t="s">
        <v>8765</v>
      </c>
      <c r="AJ3354" s="0" t="s">
        <v>2243</v>
      </c>
      <c r="AK3354" s="0" t="s">
        <v>8765</v>
      </c>
    </row>
    <row customHeight="1" ht="11.25">
      <c r="A3355" s="0" t="s">
        <v>22</v>
      </c>
      <c r="B3355" s="0" t="s">
        <v>48</v>
      </c>
      <c r="C3355" s="0" t="s">
        <v>50</v>
      </c>
      <c r="D3355" s="0" t="s">
        <v>22</v>
      </c>
      <c r="E3355" s="0" t="s">
        <v>9224</v>
      </c>
      <c r="F3355" s="0" t="s">
        <v>1429</v>
      </c>
      <c r="G3355" s="0" t="s">
        <v>148</v>
      </c>
      <c r="H3355" s="0" t="s">
        <v>148</v>
      </c>
      <c r="I3355" s="0" t="s">
        <v>149</v>
      </c>
      <c r="J3355" s="0" t="s">
        <v>8758</v>
      </c>
      <c r="K3355" s="0" t="s">
        <v>8759</v>
      </c>
      <c r="L3355" s="0" t="s">
        <v>4028</v>
      </c>
      <c r="M3355" s="0" t="s">
        <v>8760</v>
      </c>
      <c r="N3355" s="0" t="s">
        <v>98</v>
      </c>
      <c r="O3355" s="0" t="s">
        <v>148</v>
      </c>
      <c r="P3355" s="0" t="s">
        <v>148</v>
      </c>
      <c r="Q3355" s="0" t="s">
        <v>149</v>
      </c>
      <c r="R3355" s="0" t="s">
        <v>8758</v>
      </c>
      <c r="S3355" s="0" t="s">
        <v>8759</v>
      </c>
      <c r="T3355" s="0" t="s">
        <v>4183</v>
      </c>
      <c r="U3355" s="0" t="s">
        <v>3605</v>
      </c>
      <c r="V3355" s="0" t="s">
        <v>8761</v>
      </c>
      <c r="W3355" s="0" t="s">
        <v>3607</v>
      </c>
      <c r="X3355" s="0" t="s">
        <v>3700</v>
      </c>
      <c r="Y3355" s="0" t="s">
        <v>3605</v>
      </c>
      <c r="Z3355" s="0" t="s">
        <v>8762</v>
      </c>
      <c r="AA3355" s="0" t="s">
        <v>8763</v>
      </c>
      <c r="AB3355" s="0" t="s">
        <v>8771</v>
      </c>
      <c r="AC3355" s="0" t="s">
        <v>61</v>
      </c>
      <c r="AD3355" s="0" t="s">
        <v>61</v>
      </c>
      <c r="AE3355" s="0" t="s">
        <v>61</v>
      </c>
      <c r="AF3355" s="0" t="s">
        <v>2243</v>
      </c>
      <c r="AG3355" s="0" t="s">
        <v>8765</v>
      </c>
      <c r="AH3355" s="0" t="s">
        <v>2243</v>
      </c>
      <c r="AI3355" s="0" t="s">
        <v>8765</v>
      </c>
      <c r="AJ3355" s="0" t="s">
        <v>2243</v>
      </c>
      <c r="AK3355" s="0" t="s">
        <v>8765</v>
      </c>
    </row>
    <row customHeight="1" ht="11.25">
      <c r="A3356" s="0" t="s">
        <v>22</v>
      </c>
      <c r="B3356" s="0" t="s">
        <v>48</v>
      </c>
      <c r="C3356" s="0" t="s">
        <v>50</v>
      </c>
      <c r="D3356" s="0" t="s">
        <v>22</v>
      </c>
      <c r="E3356" s="0" t="s">
        <v>9225</v>
      </c>
      <c r="F3356" s="0" t="s">
        <v>1257</v>
      </c>
      <c r="G3356" s="0" t="s">
        <v>148</v>
      </c>
      <c r="H3356" s="0" t="s">
        <v>148</v>
      </c>
      <c r="I3356" s="0" t="s">
        <v>149</v>
      </c>
      <c r="J3356" s="0" t="s">
        <v>9226</v>
      </c>
      <c r="K3356" s="0" t="s">
        <v>9227</v>
      </c>
      <c r="L3356" s="0" t="s">
        <v>9228</v>
      </c>
      <c r="M3356" s="0" t="s">
        <v>1261</v>
      </c>
      <c r="N3356" s="0" t="s">
        <v>98</v>
      </c>
      <c r="O3356" s="0" t="s">
        <v>148</v>
      </c>
      <c r="P3356" s="0" t="s">
        <v>148</v>
      </c>
      <c r="Q3356" s="0" t="s">
        <v>149</v>
      </c>
      <c r="R3356" s="0" t="s">
        <v>9226</v>
      </c>
      <c r="S3356" s="0" t="s">
        <v>9227</v>
      </c>
      <c r="T3356" s="0" t="s">
        <v>3604</v>
      </c>
      <c r="U3356" s="0" t="s">
        <v>3605</v>
      </c>
      <c r="V3356" s="0" t="s">
        <v>3606</v>
      </c>
      <c r="W3356" s="0" t="s">
        <v>3607</v>
      </c>
      <c r="X3356" s="0" t="s">
        <v>3608</v>
      </c>
      <c r="Y3356" s="0" t="s">
        <v>3605</v>
      </c>
      <c r="Z3356" s="0" t="s">
        <v>9229</v>
      </c>
      <c r="AA3356" s="0" t="s">
        <v>3828</v>
      </c>
      <c r="AB3356" s="0" t="s">
        <v>9230</v>
      </c>
      <c r="AC3356" s="0" t="s">
        <v>19</v>
      </c>
      <c r="AD3356" s="0" t="s">
        <v>19</v>
      </c>
      <c r="AE3356" s="0" t="s">
        <v>61</v>
      </c>
      <c r="AF3356" s="0" t="s">
        <v>22</v>
      </c>
      <c r="AG3356" s="0" t="s">
        <v>22</v>
      </c>
      <c r="AH3356" s="0" t="s">
        <v>22</v>
      </c>
      <c r="AI3356" s="0" t="s">
        <v>22</v>
      </c>
      <c r="AJ3356" s="0" t="s">
        <v>2221</v>
      </c>
      <c r="AK3356" s="0" t="s">
        <v>118</v>
      </c>
    </row>
    <row customHeight="1" ht="11.25">
      <c r="A3357" s="0" t="s">
        <v>22</v>
      </c>
      <c r="B3357" s="0" t="s">
        <v>48</v>
      </c>
      <c r="C3357" s="0" t="s">
        <v>50</v>
      </c>
      <c r="D3357" s="0" t="s">
        <v>22</v>
      </c>
      <c r="E3357" s="0" t="s">
        <v>9225</v>
      </c>
      <c r="F3357" s="0" t="s">
        <v>1257</v>
      </c>
      <c r="G3357" s="0" t="s">
        <v>148</v>
      </c>
      <c r="H3357" s="0" t="s">
        <v>148</v>
      </c>
      <c r="I3357" s="0" t="s">
        <v>149</v>
      </c>
      <c r="J3357" s="0" t="s">
        <v>9226</v>
      </c>
      <c r="K3357" s="0" t="s">
        <v>9227</v>
      </c>
      <c r="L3357" s="0" t="s">
        <v>9228</v>
      </c>
      <c r="M3357" s="0" t="s">
        <v>1261</v>
      </c>
      <c r="N3357" s="0" t="s">
        <v>98</v>
      </c>
      <c r="O3357" s="0" t="s">
        <v>148</v>
      </c>
      <c r="P3357" s="0" t="s">
        <v>148</v>
      </c>
      <c r="Q3357" s="0" t="s">
        <v>149</v>
      </c>
      <c r="R3357" s="0" t="s">
        <v>9226</v>
      </c>
      <c r="S3357" s="0" t="s">
        <v>9227</v>
      </c>
      <c r="T3357" s="0" t="s">
        <v>3604</v>
      </c>
      <c r="U3357" s="0" t="s">
        <v>3605</v>
      </c>
      <c r="V3357" s="0" t="s">
        <v>3606</v>
      </c>
      <c r="W3357" s="0" t="s">
        <v>3607</v>
      </c>
      <c r="X3357" s="0" t="s">
        <v>3608</v>
      </c>
      <c r="Y3357" s="0" t="s">
        <v>3605</v>
      </c>
      <c r="Z3357" s="0" t="s">
        <v>9229</v>
      </c>
      <c r="AA3357" s="0" t="s">
        <v>3828</v>
      </c>
      <c r="AB3357" s="0" t="s">
        <v>9230</v>
      </c>
      <c r="AC3357" s="0" t="s">
        <v>19</v>
      </c>
      <c r="AD3357" s="0" t="s">
        <v>19</v>
      </c>
      <c r="AE3357" s="0" t="s">
        <v>61</v>
      </c>
      <c r="AF3357" s="0" t="s">
        <v>22</v>
      </c>
      <c r="AG3357" s="0" t="s">
        <v>22</v>
      </c>
      <c r="AH3357" s="0" t="s">
        <v>22</v>
      </c>
      <c r="AI3357" s="0" t="s">
        <v>22</v>
      </c>
      <c r="AJ3357" s="0" t="s">
        <v>2221</v>
      </c>
      <c r="AK3357" s="0" t="s">
        <v>118</v>
      </c>
    </row>
    <row customHeight="1" ht="11.25">
      <c r="A3358" s="0" t="s">
        <v>22</v>
      </c>
      <c r="B3358" s="0" t="s">
        <v>48</v>
      </c>
      <c r="C3358" s="0" t="s">
        <v>50</v>
      </c>
      <c r="D3358" s="0" t="s">
        <v>22</v>
      </c>
      <c r="E3358" s="0" t="s">
        <v>9231</v>
      </c>
      <c r="F3358" s="0" t="s">
        <v>1328</v>
      </c>
      <c r="G3358" s="0" t="s">
        <v>1348</v>
      </c>
      <c r="H3358" s="0" t="s">
        <v>1348</v>
      </c>
      <c r="I3358" s="0" t="s">
        <v>1349</v>
      </c>
      <c r="J3358" s="0" t="s">
        <v>3625</v>
      </c>
      <c r="K3358" s="0" t="s">
        <v>3626</v>
      </c>
      <c r="L3358" s="0" t="s">
        <v>3625</v>
      </c>
      <c r="M3358" s="0" t="s">
        <v>1261</v>
      </c>
      <c r="N3358" s="0" t="s">
        <v>98</v>
      </c>
      <c r="O3358" s="0" t="s">
        <v>1348</v>
      </c>
      <c r="P3358" s="0" t="s">
        <v>1348</v>
      </c>
      <c r="Q3358" s="0" t="s">
        <v>1349</v>
      </c>
      <c r="R3358" s="0" t="s">
        <v>3625</v>
      </c>
      <c r="S3358" s="0" t="s">
        <v>3626</v>
      </c>
      <c r="T3358" s="0" t="s">
        <v>3604</v>
      </c>
      <c r="U3358" s="0" t="s">
        <v>3605</v>
      </c>
      <c r="V3358" s="0" t="s">
        <v>3606</v>
      </c>
      <c r="W3358" s="0" t="s">
        <v>3607</v>
      </c>
      <c r="X3358" s="0" t="s">
        <v>3608</v>
      </c>
      <c r="Y3358" s="0" t="s">
        <v>3605</v>
      </c>
      <c r="Z3358" s="0" t="s">
        <v>9232</v>
      </c>
      <c r="AA3358" s="0" t="s">
        <v>9233</v>
      </c>
      <c r="AB3358" s="0" t="s">
        <v>9234</v>
      </c>
      <c r="AC3358" s="0" t="s">
        <v>19</v>
      </c>
      <c r="AD3358" s="0" t="s">
        <v>61</v>
      </c>
      <c r="AE3358" s="0" t="s">
        <v>19</v>
      </c>
      <c r="AF3358" s="0" t="s">
        <v>22</v>
      </c>
      <c r="AG3358" s="0" t="s">
        <v>22</v>
      </c>
      <c r="AH3358" s="0" t="s">
        <v>9235</v>
      </c>
      <c r="AI3358" s="0" t="s">
        <v>9235</v>
      </c>
      <c r="AJ3358" s="0" t="s">
        <v>22</v>
      </c>
      <c r="AK3358" s="0" t="s">
        <v>22</v>
      </c>
    </row>
    <row customHeight="1" ht="11.25">
      <c r="A3359" s="0" t="s">
        <v>22</v>
      </c>
      <c r="B3359" s="0" t="s">
        <v>48</v>
      </c>
      <c r="C3359" s="0" t="s">
        <v>50</v>
      </c>
      <c r="D3359" s="0" t="s">
        <v>22</v>
      </c>
      <c r="E3359" s="0" t="s">
        <v>9231</v>
      </c>
      <c r="F3359" s="0" t="s">
        <v>1328</v>
      </c>
      <c r="G3359" s="0" t="s">
        <v>139</v>
      </c>
      <c r="H3359" s="0" t="s">
        <v>139</v>
      </c>
      <c r="I3359" s="0" t="s">
        <v>140</v>
      </c>
      <c r="J3359" s="0" t="s">
        <v>3625</v>
      </c>
      <c r="K3359" s="0" t="s">
        <v>3631</v>
      </c>
      <c r="L3359" s="0" t="s">
        <v>3625</v>
      </c>
      <c r="M3359" s="0" t="s">
        <v>1261</v>
      </c>
      <c r="N3359" s="0" t="s">
        <v>98</v>
      </c>
      <c r="O3359" s="0" t="s">
        <v>139</v>
      </c>
      <c r="P3359" s="0" t="s">
        <v>139</v>
      </c>
      <c r="Q3359" s="0" t="s">
        <v>140</v>
      </c>
      <c r="R3359" s="0" t="s">
        <v>3625</v>
      </c>
      <c r="S3359" s="0" t="s">
        <v>3631</v>
      </c>
      <c r="T3359" s="0" t="s">
        <v>3604</v>
      </c>
      <c r="U3359" s="0" t="s">
        <v>3605</v>
      </c>
      <c r="V3359" s="0" t="s">
        <v>3606</v>
      </c>
      <c r="W3359" s="0" t="s">
        <v>3607</v>
      </c>
      <c r="X3359" s="0" t="s">
        <v>3608</v>
      </c>
      <c r="Y3359" s="0" t="s">
        <v>3605</v>
      </c>
      <c r="Z3359" s="0" t="s">
        <v>9232</v>
      </c>
      <c r="AA3359" s="0" t="s">
        <v>9233</v>
      </c>
      <c r="AB3359" s="0" t="s">
        <v>9234</v>
      </c>
      <c r="AC3359" s="0" t="s">
        <v>19</v>
      </c>
      <c r="AD3359" s="0" t="s">
        <v>61</v>
      </c>
      <c r="AE3359" s="0" t="s">
        <v>19</v>
      </c>
      <c r="AF3359" s="0" t="s">
        <v>22</v>
      </c>
      <c r="AG3359" s="0" t="s">
        <v>22</v>
      </c>
      <c r="AH3359" s="0" t="s">
        <v>9235</v>
      </c>
      <c r="AI3359" s="0" t="s">
        <v>9235</v>
      </c>
      <c r="AJ3359" s="0" t="s">
        <v>22</v>
      </c>
      <c r="AK3359" s="0" t="s">
        <v>22</v>
      </c>
    </row>
    <row customHeight="1" ht="11.25">
      <c r="A3360" s="0" t="s">
        <v>22</v>
      </c>
      <c r="B3360" s="0" t="s">
        <v>48</v>
      </c>
      <c r="C3360" s="0" t="s">
        <v>50</v>
      </c>
      <c r="D3360" s="0" t="s">
        <v>22</v>
      </c>
      <c r="E3360" s="0" t="s">
        <v>9236</v>
      </c>
      <c r="F3360" s="0" t="s">
        <v>1257</v>
      </c>
      <c r="G3360" s="0" t="s">
        <v>181</v>
      </c>
      <c r="H3360" s="0" t="s">
        <v>181</v>
      </c>
      <c r="I3360" s="0" t="s">
        <v>182</v>
      </c>
      <c r="J3360" s="0" t="s">
        <v>9237</v>
      </c>
      <c r="K3360" s="0" t="s">
        <v>9238</v>
      </c>
      <c r="L3360" s="0" t="s">
        <v>9239</v>
      </c>
      <c r="M3360" s="0" t="s">
        <v>976</v>
      </c>
      <c r="N3360" s="0" t="s">
        <v>98</v>
      </c>
      <c r="O3360" s="0" t="s">
        <v>181</v>
      </c>
      <c r="P3360" s="0" t="s">
        <v>181</v>
      </c>
      <c r="Q3360" s="0" t="s">
        <v>182</v>
      </c>
      <c r="R3360" s="0" t="s">
        <v>9237</v>
      </c>
      <c r="S3360" s="0" t="s">
        <v>9238</v>
      </c>
      <c r="T3360" s="0" t="s">
        <v>3604</v>
      </c>
      <c r="U3360" s="0" t="s">
        <v>3707</v>
      </c>
      <c r="V3360" s="0" t="s">
        <v>3718</v>
      </c>
      <c r="W3360" s="0" t="s">
        <v>3607</v>
      </c>
      <c r="X3360" s="0" t="s">
        <v>3700</v>
      </c>
      <c r="Y3360" s="0" t="s">
        <v>3605</v>
      </c>
      <c r="Z3360" s="0" t="s">
        <v>3719</v>
      </c>
      <c r="AA3360" s="0" t="s">
        <v>3710</v>
      </c>
      <c r="AB3360" s="0" t="s">
        <v>3720</v>
      </c>
      <c r="AC3360" s="0" t="s">
        <v>19</v>
      </c>
      <c r="AD3360" s="0" t="s">
        <v>19</v>
      </c>
      <c r="AE3360" s="0" t="s">
        <v>61</v>
      </c>
      <c r="AF3360" s="0" t="s">
        <v>22</v>
      </c>
      <c r="AG3360" s="0" t="s">
        <v>22</v>
      </c>
      <c r="AH3360" s="0" t="s">
        <v>22</v>
      </c>
      <c r="AI3360" s="0" t="s">
        <v>22</v>
      </c>
      <c r="AJ3360" s="0" t="s">
        <v>9240</v>
      </c>
      <c r="AK3360" s="0" t="s">
        <v>9240</v>
      </c>
    </row>
    <row customHeight="1" ht="11.25">
      <c r="A3361" s="0" t="s">
        <v>22</v>
      </c>
      <c r="B3361" s="0" t="s">
        <v>48</v>
      </c>
      <c r="C3361" s="0" t="s">
        <v>50</v>
      </c>
      <c r="D3361" s="0" t="s">
        <v>22</v>
      </c>
      <c r="E3361" s="0" t="s">
        <v>9241</v>
      </c>
      <c r="F3361" s="0" t="s">
        <v>1257</v>
      </c>
      <c r="G3361" s="0" t="s">
        <v>181</v>
      </c>
      <c r="H3361" s="0" t="s">
        <v>181</v>
      </c>
      <c r="I3361" s="0" t="s">
        <v>182</v>
      </c>
      <c r="J3361" s="0" t="s">
        <v>4309</v>
      </c>
      <c r="K3361" s="0" t="s">
        <v>4310</v>
      </c>
      <c r="L3361" s="0" t="s">
        <v>9242</v>
      </c>
      <c r="M3361" s="0" t="s">
        <v>976</v>
      </c>
      <c r="N3361" s="0" t="s">
        <v>98</v>
      </c>
      <c r="O3361" s="0" t="s">
        <v>181</v>
      </c>
      <c r="P3361" s="0" t="s">
        <v>181</v>
      </c>
      <c r="Q3361" s="0" t="s">
        <v>182</v>
      </c>
      <c r="R3361" s="0" t="s">
        <v>4309</v>
      </c>
      <c r="S3361" s="0" t="s">
        <v>4310</v>
      </c>
      <c r="T3361" s="0" t="s">
        <v>3604</v>
      </c>
      <c r="U3361" s="0" t="s">
        <v>3707</v>
      </c>
      <c r="V3361" s="0" t="s">
        <v>3718</v>
      </c>
      <c r="W3361" s="0" t="s">
        <v>3607</v>
      </c>
      <c r="X3361" s="0" t="s">
        <v>3700</v>
      </c>
      <c r="Y3361" s="0" t="s">
        <v>3605</v>
      </c>
      <c r="Z3361" s="0" t="s">
        <v>3719</v>
      </c>
      <c r="AA3361" s="0" t="s">
        <v>3710</v>
      </c>
      <c r="AB3361" s="0" t="s">
        <v>3720</v>
      </c>
      <c r="AC3361" s="0" t="s">
        <v>19</v>
      </c>
      <c r="AD3361" s="0" t="s">
        <v>19</v>
      </c>
      <c r="AE3361" s="0" t="s">
        <v>61</v>
      </c>
      <c r="AF3361" s="0" t="s">
        <v>22</v>
      </c>
      <c r="AG3361" s="0" t="s">
        <v>22</v>
      </c>
      <c r="AH3361" s="0" t="s">
        <v>22</v>
      </c>
      <c r="AI3361" s="0" t="s">
        <v>22</v>
      </c>
      <c r="AJ3361" s="0" t="s">
        <v>9243</v>
      </c>
      <c r="AK3361" s="0" t="s">
        <v>9243</v>
      </c>
    </row>
    <row customHeight="1" ht="11.25">
      <c r="A3362" s="0" t="s">
        <v>22</v>
      </c>
      <c r="B3362" s="0" t="s">
        <v>48</v>
      </c>
      <c r="C3362" s="0" t="s">
        <v>50</v>
      </c>
      <c r="D3362" s="0" t="s">
        <v>22</v>
      </c>
      <c r="E3362" s="0" t="s">
        <v>9244</v>
      </c>
      <c r="F3362" s="0" t="s">
        <v>1257</v>
      </c>
      <c r="G3362" s="0" t="s">
        <v>181</v>
      </c>
      <c r="H3362" s="0" t="s">
        <v>181</v>
      </c>
      <c r="I3362" s="0" t="s">
        <v>182</v>
      </c>
      <c r="J3362" s="0" t="s">
        <v>9237</v>
      </c>
      <c r="K3362" s="0" t="s">
        <v>9238</v>
      </c>
      <c r="L3362" s="0" t="s">
        <v>9245</v>
      </c>
      <c r="M3362" s="0" t="s">
        <v>976</v>
      </c>
      <c r="N3362" s="0" t="s">
        <v>98</v>
      </c>
      <c r="O3362" s="0" t="s">
        <v>181</v>
      </c>
      <c r="P3362" s="0" t="s">
        <v>181</v>
      </c>
      <c r="Q3362" s="0" t="s">
        <v>182</v>
      </c>
      <c r="R3362" s="0" t="s">
        <v>9237</v>
      </c>
      <c r="S3362" s="0" t="s">
        <v>9238</v>
      </c>
      <c r="T3362" s="0" t="s">
        <v>3604</v>
      </c>
      <c r="U3362" s="0" t="s">
        <v>3707</v>
      </c>
      <c r="V3362" s="0" t="s">
        <v>3718</v>
      </c>
      <c r="W3362" s="0" t="s">
        <v>3607</v>
      </c>
      <c r="X3362" s="0" t="s">
        <v>3700</v>
      </c>
      <c r="Y3362" s="0" t="s">
        <v>3605</v>
      </c>
      <c r="Z3362" s="0" t="s">
        <v>3719</v>
      </c>
      <c r="AA3362" s="0" t="s">
        <v>3710</v>
      </c>
      <c r="AB3362" s="0" t="s">
        <v>3720</v>
      </c>
      <c r="AC3362" s="0" t="s">
        <v>19</v>
      </c>
      <c r="AD3362" s="0" t="s">
        <v>19</v>
      </c>
      <c r="AE3362" s="0" t="s">
        <v>61</v>
      </c>
      <c r="AF3362" s="0" t="s">
        <v>22</v>
      </c>
      <c r="AG3362" s="0" t="s">
        <v>22</v>
      </c>
      <c r="AH3362" s="0" t="s">
        <v>22</v>
      </c>
      <c r="AI3362" s="0" t="s">
        <v>22</v>
      </c>
      <c r="AJ3362" s="0" t="s">
        <v>9246</v>
      </c>
      <c r="AK3362" s="0" t="s">
        <v>9246</v>
      </c>
    </row>
    <row customHeight="1" ht="11.25">
      <c r="A3363" s="0" t="s">
        <v>22</v>
      </c>
      <c r="B3363" s="0" t="s">
        <v>48</v>
      </c>
      <c r="C3363" s="0" t="s">
        <v>50</v>
      </c>
      <c r="D3363" s="0" t="s">
        <v>22</v>
      </c>
      <c r="E3363" s="0" t="s">
        <v>9247</v>
      </c>
      <c r="F3363" s="0" t="s">
        <v>1257</v>
      </c>
      <c r="G3363" s="0" t="s">
        <v>181</v>
      </c>
      <c r="H3363" s="0" t="s">
        <v>181</v>
      </c>
      <c r="I3363" s="0" t="s">
        <v>182</v>
      </c>
      <c r="J3363" s="0" t="s">
        <v>4595</v>
      </c>
      <c r="K3363" s="0" t="s">
        <v>4596</v>
      </c>
      <c r="L3363" s="0" t="s">
        <v>9248</v>
      </c>
      <c r="M3363" s="0" t="s">
        <v>976</v>
      </c>
      <c r="N3363" s="0" t="s">
        <v>98</v>
      </c>
      <c r="O3363" s="0" t="s">
        <v>181</v>
      </c>
      <c r="P3363" s="0" t="s">
        <v>181</v>
      </c>
      <c r="Q3363" s="0" t="s">
        <v>182</v>
      </c>
      <c r="R3363" s="0" t="s">
        <v>4595</v>
      </c>
      <c r="S3363" s="0" t="s">
        <v>4596</v>
      </c>
      <c r="T3363" s="0" t="s">
        <v>3604</v>
      </c>
      <c r="U3363" s="0" t="s">
        <v>3707</v>
      </c>
      <c r="V3363" s="0" t="s">
        <v>3718</v>
      </c>
      <c r="W3363" s="0" t="s">
        <v>3607</v>
      </c>
      <c r="X3363" s="0" t="s">
        <v>3700</v>
      </c>
      <c r="Y3363" s="0" t="s">
        <v>3605</v>
      </c>
      <c r="Z3363" s="0" t="s">
        <v>3719</v>
      </c>
      <c r="AA3363" s="0" t="s">
        <v>3710</v>
      </c>
      <c r="AB3363" s="0" t="s">
        <v>3720</v>
      </c>
      <c r="AC3363" s="0" t="s">
        <v>19</v>
      </c>
      <c r="AD3363" s="0" t="s">
        <v>19</v>
      </c>
      <c r="AE3363" s="0" t="s">
        <v>61</v>
      </c>
      <c r="AF3363" s="0" t="s">
        <v>22</v>
      </c>
      <c r="AG3363" s="0" t="s">
        <v>22</v>
      </c>
      <c r="AH3363" s="0" t="s">
        <v>22</v>
      </c>
      <c r="AI3363" s="0" t="s">
        <v>22</v>
      </c>
      <c r="AJ3363" s="0" t="s">
        <v>9249</v>
      </c>
      <c r="AK3363" s="0" t="s">
        <v>9249</v>
      </c>
    </row>
    <row customHeight="1" ht="11.25">
      <c r="A3364" s="0" t="s">
        <v>22</v>
      </c>
      <c r="B3364" s="0" t="s">
        <v>48</v>
      </c>
      <c r="C3364" s="0" t="s">
        <v>50</v>
      </c>
      <c r="D3364" s="0" t="s">
        <v>22</v>
      </c>
      <c r="E3364" s="0" t="s">
        <v>9250</v>
      </c>
      <c r="F3364" s="0" t="s">
        <v>1257</v>
      </c>
      <c r="G3364" s="0" t="s">
        <v>181</v>
      </c>
      <c r="H3364" s="0" t="s">
        <v>181</v>
      </c>
      <c r="I3364" s="0" t="s">
        <v>182</v>
      </c>
      <c r="J3364" s="0" t="s">
        <v>4595</v>
      </c>
      <c r="K3364" s="0" t="s">
        <v>4596</v>
      </c>
      <c r="L3364" s="0" t="s">
        <v>5915</v>
      </c>
      <c r="M3364" s="0" t="s">
        <v>976</v>
      </c>
      <c r="N3364" s="0" t="s">
        <v>98</v>
      </c>
      <c r="O3364" s="0" t="s">
        <v>181</v>
      </c>
      <c r="P3364" s="0" t="s">
        <v>181</v>
      </c>
      <c r="Q3364" s="0" t="s">
        <v>182</v>
      </c>
      <c r="R3364" s="0" t="s">
        <v>4595</v>
      </c>
      <c r="S3364" s="0" t="s">
        <v>4596</v>
      </c>
      <c r="T3364" s="0" t="s">
        <v>3604</v>
      </c>
      <c r="U3364" s="0" t="s">
        <v>3707</v>
      </c>
      <c r="V3364" s="0" t="s">
        <v>3718</v>
      </c>
      <c r="W3364" s="0" t="s">
        <v>3607</v>
      </c>
      <c r="X3364" s="0" t="s">
        <v>3700</v>
      </c>
      <c r="Y3364" s="0" t="s">
        <v>3605</v>
      </c>
      <c r="Z3364" s="0" t="s">
        <v>3719</v>
      </c>
      <c r="AA3364" s="0" t="s">
        <v>3710</v>
      </c>
      <c r="AB3364" s="0" t="s">
        <v>3720</v>
      </c>
      <c r="AC3364" s="0" t="s">
        <v>19</v>
      </c>
      <c r="AD3364" s="0" t="s">
        <v>19</v>
      </c>
      <c r="AE3364" s="0" t="s">
        <v>61</v>
      </c>
      <c r="AF3364" s="0" t="s">
        <v>22</v>
      </c>
      <c r="AG3364" s="0" t="s">
        <v>22</v>
      </c>
      <c r="AH3364" s="0" t="s">
        <v>22</v>
      </c>
      <c r="AI3364" s="0" t="s">
        <v>22</v>
      </c>
      <c r="AJ3364" s="0" t="s">
        <v>6008</v>
      </c>
      <c r="AK3364" s="0" t="s">
        <v>6008</v>
      </c>
    </row>
    <row customHeight="1" ht="11.25">
      <c r="A3365" s="0" t="s">
        <v>22</v>
      </c>
      <c r="B3365" s="0" t="s">
        <v>48</v>
      </c>
      <c r="C3365" s="0" t="s">
        <v>50</v>
      </c>
      <c r="D3365" s="0" t="s">
        <v>22</v>
      </c>
      <c r="E3365" s="0" t="s">
        <v>9251</v>
      </c>
      <c r="F3365" s="0" t="s">
        <v>1257</v>
      </c>
      <c r="G3365" s="0" t="s">
        <v>181</v>
      </c>
      <c r="H3365" s="0" t="s">
        <v>181</v>
      </c>
      <c r="I3365" s="0" t="s">
        <v>182</v>
      </c>
      <c r="J3365" s="0" t="s">
        <v>4595</v>
      </c>
      <c r="K3365" s="0" t="s">
        <v>4596</v>
      </c>
      <c r="L3365" s="0" t="s">
        <v>9252</v>
      </c>
      <c r="M3365" s="0" t="s">
        <v>976</v>
      </c>
      <c r="N3365" s="0" t="s">
        <v>98</v>
      </c>
      <c r="O3365" s="0" t="s">
        <v>181</v>
      </c>
      <c r="P3365" s="0" t="s">
        <v>181</v>
      </c>
      <c r="Q3365" s="0" t="s">
        <v>182</v>
      </c>
      <c r="R3365" s="0" t="s">
        <v>4595</v>
      </c>
      <c r="S3365" s="0" t="s">
        <v>4596</v>
      </c>
      <c r="T3365" s="0" t="s">
        <v>3604</v>
      </c>
      <c r="U3365" s="0" t="s">
        <v>3707</v>
      </c>
      <c r="V3365" s="0" t="s">
        <v>3718</v>
      </c>
      <c r="W3365" s="0" t="s">
        <v>3607</v>
      </c>
      <c r="X3365" s="0" t="s">
        <v>3700</v>
      </c>
      <c r="Y3365" s="0" t="s">
        <v>3605</v>
      </c>
      <c r="Z3365" s="0" t="s">
        <v>3719</v>
      </c>
      <c r="AA3365" s="0" t="s">
        <v>3710</v>
      </c>
      <c r="AB3365" s="0" t="s">
        <v>3720</v>
      </c>
      <c r="AC3365" s="0" t="s">
        <v>19</v>
      </c>
      <c r="AD3365" s="0" t="s">
        <v>19</v>
      </c>
      <c r="AE3365" s="0" t="s">
        <v>61</v>
      </c>
      <c r="AF3365" s="0" t="s">
        <v>22</v>
      </c>
      <c r="AG3365" s="0" t="s">
        <v>22</v>
      </c>
      <c r="AH3365" s="0" t="s">
        <v>22</v>
      </c>
      <c r="AI3365" s="0" t="s">
        <v>22</v>
      </c>
      <c r="AJ3365" s="0" t="s">
        <v>9253</v>
      </c>
      <c r="AK3365" s="0" t="s">
        <v>9253</v>
      </c>
    </row>
    <row customHeight="1" ht="11.25">
      <c r="A3366" s="0" t="s">
        <v>22</v>
      </c>
      <c r="B3366" s="0" t="s">
        <v>48</v>
      </c>
      <c r="C3366" s="0" t="s">
        <v>50</v>
      </c>
      <c r="D3366" s="0" t="s">
        <v>22</v>
      </c>
      <c r="E3366" s="0" t="s">
        <v>9254</v>
      </c>
      <c r="F3366" s="0" t="s">
        <v>1257</v>
      </c>
      <c r="G3366" s="0" t="s">
        <v>5355</v>
      </c>
      <c r="H3366" s="0" t="s">
        <v>5356</v>
      </c>
      <c r="I3366" s="0" t="s">
        <v>5357</v>
      </c>
      <c r="J3366" s="0" t="s">
        <v>5358</v>
      </c>
      <c r="K3366" s="0" t="s">
        <v>5359</v>
      </c>
      <c r="L3366" s="0" t="s">
        <v>5358</v>
      </c>
      <c r="M3366" s="0" t="s">
        <v>1261</v>
      </c>
      <c r="N3366" s="0" t="s">
        <v>98</v>
      </c>
      <c r="O3366" s="0" t="s">
        <v>5355</v>
      </c>
      <c r="P3366" s="0" t="s">
        <v>5356</v>
      </c>
      <c r="Q3366" s="0" t="s">
        <v>5357</v>
      </c>
      <c r="R3366" s="0" t="s">
        <v>5358</v>
      </c>
      <c r="S3366" s="0" t="s">
        <v>5359</v>
      </c>
      <c r="T3366" s="0" t="s">
        <v>3604</v>
      </c>
      <c r="U3366" s="0" t="s">
        <v>3605</v>
      </c>
      <c r="V3366" s="0" t="s">
        <v>3606</v>
      </c>
      <c r="W3366" s="0" t="s">
        <v>3607</v>
      </c>
      <c r="X3366" s="0" t="s">
        <v>3608</v>
      </c>
      <c r="Y3366" s="0" t="s">
        <v>3605</v>
      </c>
      <c r="Z3366" s="0" t="s">
        <v>9255</v>
      </c>
      <c r="AA3366" s="0" t="s">
        <v>9256</v>
      </c>
      <c r="AB3366" s="0" t="s">
        <v>9257</v>
      </c>
      <c r="AC3366" s="0" t="s">
        <v>19</v>
      </c>
      <c r="AD3366" s="0" t="s">
        <v>19</v>
      </c>
      <c r="AE3366" s="0" t="s">
        <v>61</v>
      </c>
      <c r="AF3366" s="0" t="s">
        <v>22</v>
      </c>
      <c r="AG3366" s="0" t="s">
        <v>22</v>
      </c>
      <c r="AH3366" s="0" t="s">
        <v>22</v>
      </c>
      <c r="AI3366" s="0" t="s">
        <v>22</v>
      </c>
      <c r="AJ3366" s="0" t="s">
        <v>3622</v>
      </c>
      <c r="AK3366" s="0" t="s">
        <v>3622</v>
      </c>
    </row>
    <row customHeight="1" ht="11.25">
      <c r="A3367" s="0" t="s">
        <v>22</v>
      </c>
      <c r="B3367" s="0" t="s">
        <v>48</v>
      </c>
      <c r="C3367" s="0" t="s">
        <v>50</v>
      </c>
      <c r="D3367" s="0" t="s">
        <v>22</v>
      </c>
      <c r="E3367" s="0" t="s">
        <v>9254</v>
      </c>
      <c r="F3367" s="0" t="s">
        <v>1257</v>
      </c>
      <c r="G3367" s="0" t="s">
        <v>5355</v>
      </c>
      <c r="H3367" s="0" t="s">
        <v>5356</v>
      </c>
      <c r="I3367" s="0" t="s">
        <v>5357</v>
      </c>
      <c r="J3367" s="0" t="s">
        <v>5358</v>
      </c>
      <c r="K3367" s="0" t="s">
        <v>5359</v>
      </c>
      <c r="L3367" s="0" t="s">
        <v>5358</v>
      </c>
      <c r="M3367" s="0" t="s">
        <v>1261</v>
      </c>
      <c r="N3367" s="0" t="s">
        <v>98</v>
      </c>
      <c r="O3367" s="0" t="s">
        <v>5355</v>
      </c>
      <c r="P3367" s="0" t="s">
        <v>5356</v>
      </c>
      <c r="Q3367" s="0" t="s">
        <v>5357</v>
      </c>
      <c r="R3367" s="0" t="s">
        <v>5358</v>
      </c>
      <c r="S3367" s="0" t="s">
        <v>5359</v>
      </c>
      <c r="T3367" s="0" t="s">
        <v>3604</v>
      </c>
      <c r="U3367" s="0" t="s">
        <v>3605</v>
      </c>
      <c r="V3367" s="0" t="s">
        <v>3606</v>
      </c>
      <c r="W3367" s="0" t="s">
        <v>3607</v>
      </c>
      <c r="X3367" s="0" t="s">
        <v>3608</v>
      </c>
      <c r="Y3367" s="0" t="s">
        <v>3605</v>
      </c>
      <c r="Z3367" s="0" t="s">
        <v>9255</v>
      </c>
      <c r="AA3367" s="0" t="s">
        <v>9256</v>
      </c>
      <c r="AB3367" s="0" t="s">
        <v>9257</v>
      </c>
      <c r="AC3367" s="0" t="s">
        <v>19</v>
      </c>
      <c r="AD3367" s="0" t="s">
        <v>19</v>
      </c>
      <c r="AE3367" s="0" t="s">
        <v>61</v>
      </c>
      <c r="AF3367" s="0" t="s">
        <v>22</v>
      </c>
      <c r="AG3367" s="0" t="s">
        <v>22</v>
      </c>
      <c r="AH3367" s="0" t="s">
        <v>22</v>
      </c>
      <c r="AI3367" s="0" t="s">
        <v>22</v>
      </c>
      <c r="AJ3367" s="0" t="s">
        <v>3622</v>
      </c>
      <c r="AK3367" s="0" t="s">
        <v>3622</v>
      </c>
    </row>
    <row customHeight="1" ht="11.25">
      <c r="A3368" s="0" t="s">
        <v>22</v>
      </c>
      <c r="B3368" s="0" t="s">
        <v>48</v>
      </c>
      <c r="C3368" s="0" t="s">
        <v>50</v>
      </c>
      <c r="D3368" s="0" t="s">
        <v>22</v>
      </c>
      <c r="E3368" s="0" t="s">
        <v>9258</v>
      </c>
      <c r="F3368" s="0" t="s">
        <v>1257</v>
      </c>
      <c r="G3368" s="0" t="s">
        <v>195</v>
      </c>
      <c r="H3368" s="0" t="s">
        <v>195</v>
      </c>
      <c r="I3368" s="0" t="s">
        <v>196</v>
      </c>
      <c r="J3368" s="0" t="s">
        <v>5559</v>
      </c>
      <c r="K3368" s="0" t="s">
        <v>5560</v>
      </c>
      <c r="L3368" s="0" t="s">
        <v>5561</v>
      </c>
      <c r="M3368" s="0" t="s">
        <v>1261</v>
      </c>
      <c r="N3368" s="0" t="s">
        <v>98</v>
      </c>
      <c r="O3368" s="0" t="s">
        <v>195</v>
      </c>
      <c r="P3368" s="0" t="s">
        <v>195</v>
      </c>
      <c r="Q3368" s="0" t="s">
        <v>196</v>
      </c>
      <c r="R3368" s="0" t="s">
        <v>5559</v>
      </c>
      <c r="S3368" s="0" t="s">
        <v>5560</v>
      </c>
      <c r="T3368" s="0" t="s">
        <v>3604</v>
      </c>
      <c r="U3368" s="0" t="s">
        <v>3605</v>
      </c>
      <c r="V3368" s="0" t="s">
        <v>3606</v>
      </c>
      <c r="W3368" s="0" t="s">
        <v>3607</v>
      </c>
      <c r="X3368" s="0" t="s">
        <v>3608</v>
      </c>
      <c r="Y3368" s="0" t="s">
        <v>3605</v>
      </c>
      <c r="Z3368" s="0" t="s">
        <v>9259</v>
      </c>
      <c r="AA3368" s="0" t="s">
        <v>5498</v>
      </c>
      <c r="AB3368" s="0" t="s">
        <v>9260</v>
      </c>
      <c r="AC3368" s="0" t="s">
        <v>19</v>
      </c>
      <c r="AD3368" s="0" t="s">
        <v>19</v>
      </c>
      <c r="AE3368" s="0" t="s">
        <v>61</v>
      </c>
      <c r="AF3368" s="0" t="s">
        <v>22</v>
      </c>
      <c r="AG3368" s="0" t="s">
        <v>22</v>
      </c>
      <c r="AH3368" s="0" t="s">
        <v>22</v>
      </c>
      <c r="AI3368" s="0" t="s">
        <v>22</v>
      </c>
      <c r="AJ3368" s="0" t="s">
        <v>3622</v>
      </c>
      <c r="AK3368" s="0" t="s">
        <v>3622</v>
      </c>
    </row>
    <row customHeight="1" ht="11.25">
      <c r="A3369" s="0" t="s">
        <v>22</v>
      </c>
      <c r="B3369" s="0" t="s">
        <v>48</v>
      </c>
      <c r="C3369" s="0" t="s">
        <v>50</v>
      </c>
      <c r="D3369" s="0" t="s">
        <v>22</v>
      </c>
      <c r="E3369" s="0" t="s">
        <v>9258</v>
      </c>
      <c r="F3369" s="0" t="s">
        <v>1257</v>
      </c>
      <c r="G3369" s="0" t="s">
        <v>195</v>
      </c>
      <c r="H3369" s="0" t="s">
        <v>195</v>
      </c>
      <c r="I3369" s="0" t="s">
        <v>196</v>
      </c>
      <c r="J3369" s="0" t="s">
        <v>5559</v>
      </c>
      <c r="K3369" s="0" t="s">
        <v>5560</v>
      </c>
      <c r="L3369" s="0" t="s">
        <v>5561</v>
      </c>
      <c r="M3369" s="0" t="s">
        <v>1261</v>
      </c>
      <c r="N3369" s="0" t="s">
        <v>98</v>
      </c>
      <c r="O3369" s="0" t="s">
        <v>195</v>
      </c>
      <c r="P3369" s="0" t="s">
        <v>195</v>
      </c>
      <c r="Q3369" s="0" t="s">
        <v>196</v>
      </c>
      <c r="R3369" s="0" t="s">
        <v>5559</v>
      </c>
      <c r="S3369" s="0" t="s">
        <v>5560</v>
      </c>
      <c r="T3369" s="0" t="s">
        <v>3604</v>
      </c>
      <c r="U3369" s="0" t="s">
        <v>3605</v>
      </c>
      <c r="V3369" s="0" t="s">
        <v>3606</v>
      </c>
      <c r="W3369" s="0" t="s">
        <v>3607</v>
      </c>
      <c r="X3369" s="0" t="s">
        <v>3608</v>
      </c>
      <c r="Y3369" s="0" t="s">
        <v>3605</v>
      </c>
      <c r="Z3369" s="0" t="s">
        <v>9259</v>
      </c>
      <c r="AA3369" s="0" t="s">
        <v>5498</v>
      </c>
      <c r="AB3369" s="0" t="s">
        <v>9260</v>
      </c>
      <c r="AC3369" s="0" t="s">
        <v>19</v>
      </c>
      <c r="AD3369" s="0" t="s">
        <v>19</v>
      </c>
      <c r="AE3369" s="0" t="s">
        <v>61</v>
      </c>
      <c r="AF3369" s="0" t="s">
        <v>22</v>
      </c>
      <c r="AG3369" s="0" t="s">
        <v>22</v>
      </c>
      <c r="AH3369" s="0" t="s">
        <v>22</v>
      </c>
      <c r="AI3369" s="0" t="s">
        <v>22</v>
      </c>
      <c r="AJ3369" s="0" t="s">
        <v>3622</v>
      </c>
      <c r="AK3369" s="0" t="s">
        <v>3622</v>
      </c>
    </row>
    <row customHeight="1" ht="11.25">
      <c r="A3370" s="0" t="s">
        <v>22</v>
      </c>
      <c r="B3370" s="0" t="s">
        <v>48</v>
      </c>
      <c r="C3370" s="0" t="s">
        <v>50</v>
      </c>
      <c r="D3370" s="0" t="s">
        <v>22</v>
      </c>
      <c r="E3370" s="0" t="s">
        <v>9261</v>
      </c>
      <c r="F3370" s="0" t="s">
        <v>1257</v>
      </c>
      <c r="G3370" s="0" t="s">
        <v>1338</v>
      </c>
      <c r="H3370" s="0" t="s">
        <v>1338</v>
      </c>
      <c r="I3370" s="0" t="s">
        <v>1339</v>
      </c>
      <c r="J3370" s="0" t="s">
        <v>1340</v>
      </c>
      <c r="K3370" s="0" t="s">
        <v>1341</v>
      </c>
      <c r="L3370" s="0" t="s">
        <v>1340</v>
      </c>
      <c r="M3370" s="0" t="s">
        <v>1261</v>
      </c>
      <c r="N3370" s="0" t="s">
        <v>98</v>
      </c>
      <c r="O3370" s="0" t="s">
        <v>1338</v>
      </c>
      <c r="P3370" s="0" t="s">
        <v>1338</v>
      </c>
      <c r="Q3370" s="0" t="s">
        <v>1339</v>
      </c>
      <c r="R3370" s="0" t="s">
        <v>1340</v>
      </c>
      <c r="S3370" s="0" t="s">
        <v>1341</v>
      </c>
      <c r="T3370" s="0" t="s">
        <v>3604</v>
      </c>
      <c r="U3370" s="0" t="s">
        <v>3605</v>
      </c>
      <c r="V3370" s="0" t="s">
        <v>9262</v>
      </c>
      <c r="W3370" s="0" t="s">
        <v>3607</v>
      </c>
      <c r="X3370" s="0" t="s">
        <v>3608</v>
      </c>
      <c r="Y3370" s="0" t="s">
        <v>3605</v>
      </c>
      <c r="Z3370" s="0" t="s">
        <v>9263</v>
      </c>
      <c r="AA3370" s="0" t="s">
        <v>3988</v>
      </c>
      <c r="AB3370" s="0" t="s">
        <v>9264</v>
      </c>
      <c r="AC3370" s="0" t="s">
        <v>19</v>
      </c>
      <c r="AD3370" s="0" t="s">
        <v>19</v>
      </c>
      <c r="AE3370" s="0" t="s">
        <v>61</v>
      </c>
      <c r="AF3370" s="0" t="s">
        <v>22</v>
      </c>
      <c r="AG3370" s="0" t="s">
        <v>22</v>
      </c>
      <c r="AH3370" s="0" t="s">
        <v>22</v>
      </c>
      <c r="AI3370" s="0" t="s">
        <v>22</v>
      </c>
      <c r="AJ3370" s="0" t="s">
        <v>3622</v>
      </c>
      <c r="AK3370" s="0" t="s">
        <v>3622</v>
      </c>
    </row>
    <row customHeight="1" ht="11.25">
      <c r="A3371" s="0" t="s">
        <v>22</v>
      </c>
      <c r="B3371" s="0" t="s">
        <v>48</v>
      </c>
      <c r="C3371" s="0" t="s">
        <v>50</v>
      </c>
      <c r="D3371" s="0" t="s">
        <v>22</v>
      </c>
      <c r="E3371" s="0" t="s">
        <v>9261</v>
      </c>
      <c r="F3371" s="0" t="s">
        <v>1257</v>
      </c>
      <c r="G3371" s="0" t="s">
        <v>145</v>
      </c>
      <c r="H3371" s="0" t="s">
        <v>145</v>
      </c>
      <c r="I3371" s="0" t="s">
        <v>146</v>
      </c>
      <c r="J3371" s="0" t="s">
        <v>1340</v>
      </c>
      <c r="K3371" s="0" t="s">
        <v>7397</v>
      </c>
      <c r="L3371" s="0" t="s">
        <v>1340</v>
      </c>
      <c r="M3371" s="0" t="s">
        <v>1261</v>
      </c>
      <c r="N3371" s="0" t="s">
        <v>98</v>
      </c>
      <c r="O3371" s="0" t="s">
        <v>145</v>
      </c>
      <c r="P3371" s="0" t="s">
        <v>145</v>
      </c>
      <c r="Q3371" s="0" t="s">
        <v>146</v>
      </c>
      <c r="R3371" s="0" t="s">
        <v>1340</v>
      </c>
      <c r="S3371" s="0" t="s">
        <v>7397</v>
      </c>
      <c r="T3371" s="0" t="s">
        <v>3604</v>
      </c>
      <c r="U3371" s="0" t="s">
        <v>3605</v>
      </c>
      <c r="V3371" s="0" t="s">
        <v>9262</v>
      </c>
      <c r="W3371" s="0" t="s">
        <v>3607</v>
      </c>
      <c r="X3371" s="0" t="s">
        <v>3608</v>
      </c>
      <c r="Y3371" s="0" t="s">
        <v>3605</v>
      </c>
      <c r="Z3371" s="0" t="s">
        <v>9263</v>
      </c>
      <c r="AA3371" s="0" t="s">
        <v>3988</v>
      </c>
      <c r="AB3371" s="0" t="s">
        <v>9264</v>
      </c>
      <c r="AC3371" s="0" t="s">
        <v>19</v>
      </c>
      <c r="AD3371" s="0" t="s">
        <v>19</v>
      </c>
      <c r="AE3371" s="0" t="s">
        <v>61</v>
      </c>
      <c r="AF3371" s="0" t="s">
        <v>22</v>
      </c>
      <c r="AG3371" s="0" t="s">
        <v>22</v>
      </c>
      <c r="AH3371" s="0" t="s">
        <v>22</v>
      </c>
      <c r="AI3371" s="0" t="s">
        <v>22</v>
      </c>
      <c r="AJ3371" s="0" t="s">
        <v>3622</v>
      </c>
      <c r="AK3371" s="0" t="s">
        <v>3622</v>
      </c>
    </row>
    <row customHeight="1" ht="11.25">
      <c r="A3372" s="0" t="s">
        <v>22</v>
      </c>
      <c r="B3372" s="0" t="s">
        <v>48</v>
      </c>
      <c r="C3372" s="0" t="s">
        <v>50</v>
      </c>
      <c r="D3372" s="0" t="s">
        <v>22</v>
      </c>
      <c r="E3372" s="0" t="s">
        <v>9265</v>
      </c>
      <c r="F3372" s="0" t="s">
        <v>1257</v>
      </c>
      <c r="G3372" s="0" t="s">
        <v>181</v>
      </c>
      <c r="H3372" s="0" t="s">
        <v>181</v>
      </c>
      <c r="I3372" s="0" t="s">
        <v>182</v>
      </c>
      <c r="J3372" s="0" t="s">
        <v>3716</v>
      </c>
      <c r="K3372" s="0" t="s">
        <v>3717</v>
      </c>
      <c r="L3372" s="0" t="s">
        <v>9266</v>
      </c>
      <c r="M3372" s="0" t="s">
        <v>976</v>
      </c>
      <c r="N3372" s="0" t="s">
        <v>98</v>
      </c>
      <c r="O3372" s="0" t="s">
        <v>181</v>
      </c>
      <c r="P3372" s="0" t="s">
        <v>181</v>
      </c>
      <c r="Q3372" s="0" t="s">
        <v>182</v>
      </c>
      <c r="R3372" s="0" t="s">
        <v>3716</v>
      </c>
      <c r="S3372" s="0" t="s">
        <v>3717</v>
      </c>
      <c r="T3372" s="0" t="s">
        <v>3604</v>
      </c>
      <c r="U3372" s="0" t="s">
        <v>3707</v>
      </c>
      <c r="V3372" s="0" t="s">
        <v>3718</v>
      </c>
      <c r="W3372" s="0" t="s">
        <v>3607</v>
      </c>
      <c r="X3372" s="0" t="s">
        <v>3700</v>
      </c>
      <c r="Y3372" s="0" t="s">
        <v>3605</v>
      </c>
      <c r="Z3372" s="0" t="s">
        <v>3719</v>
      </c>
      <c r="AA3372" s="0" t="s">
        <v>3710</v>
      </c>
      <c r="AB3372" s="0" t="s">
        <v>3720</v>
      </c>
      <c r="AC3372" s="0" t="s">
        <v>19</v>
      </c>
      <c r="AD3372" s="0" t="s">
        <v>19</v>
      </c>
      <c r="AE3372" s="0" t="s">
        <v>61</v>
      </c>
      <c r="AF3372" s="0" t="s">
        <v>22</v>
      </c>
      <c r="AG3372" s="0" t="s">
        <v>22</v>
      </c>
      <c r="AH3372" s="0" t="s">
        <v>22</v>
      </c>
      <c r="AI3372" s="0" t="s">
        <v>22</v>
      </c>
      <c r="AJ3372" s="0" t="s">
        <v>135</v>
      </c>
      <c r="AK3372" s="0" t="s">
        <v>135</v>
      </c>
    </row>
    <row customHeight="1" ht="11.25">
      <c r="A3373" s="0" t="s">
        <v>22</v>
      </c>
      <c r="B3373" s="0" t="s">
        <v>48</v>
      </c>
      <c r="C3373" s="0" t="s">
        <v>50</v>
      </c>
      <c r="D3373" s="0" t="s">
        <v>22</v>
      </c>
      <c r="E3373" s="0" t="s">
        <v>9267</v>
      </c>
      <c r="F3373" s="0" t="s">
        <v>1257</v>
      </c>
      <c r="G3373" s="0" t="s">
        <v>195</v>
      </c>
      <c r="H3373" s="0" t="s">
        <v>195</v>
      </c>
      <c r="I3373" s="0" t="s">
        <v>196</v>
      </c>
      <c r="J3373" s="0" t="s">
        <v>3705</v>
      </c>
      <c r="K3373" s="0" t="s">
        <v>3706</v>
      </c>
      <c r="L3373" s="0" t="s">
        <v>976</v>
      </c>
      <c r="M3373" s="0" t="s">
        <v>976</v>
      </c>
      <c r="N3373" s="0" t="s">
        <v>98</v>
      </c>
      <c r="O3373" s="0" t="s">
        <v>195</v>
      </c>
      <c r="P3373" s="0" t="s">
        <v>195</v>
      </c>
      <c r="Q3373" s="0" t="s">
        <v>196</v>
      </c>
      <c r="R3373" s="0" t="s">
        <v>3705</v>
      </c>
      <c r="S3373" s="0" t="s">
        <v>3706</v>
      </c>
      <c r="T3373" s="0" t="s">
        <v>3604</v>
      </c>
      <c r="U3373" s="0" t="s">
        <v>3707</v>
      </c>
      <c r="V3373" s="0" t="s">
        <v>3708</v>
      </c>
      <c r="W3373" s="0" t="s">
        <v>3607</v>
      </c>
      <c r="X3373" s="0" t="s">
        <v>3700</v>
      </c>
      <c r="Y3373" s="0" t="s">
        <v>3605</v>
      </c>
      <c r="Z3373" s="0" t="s">
        <v>3709</v>
      </c>
      <c r="AA3373" s="0" t="s">
        <v>3710</v>
      </c>
      <c r="AB3373" s="0" t="s">
        <v>3711</v>
      </c>
      <c r="AC3373" s="0" t="s">
        <v>19</v>
      </c>
      <c r="AD3373" s="0" t="s">
        <v>19</v>
      </c>
      <c r="AE3373" s="0" t="s">
        <v>61</v>
      </c>
      <c r="AF3373" s="0" t="s">
        <v>22</v>
      </c>
      <c r="AG3373" s="0" t="s">
        <v>22</v>
      </c>
      <c r="AH3373" s="0" t="s">
        <v>22</v>
      </c>
      <c r="AI3373" s="0" t="s">
        <v>22</v>
      </c>
      <c r="AJ3373" s="0" t="s">
        <v>7698</v>
      </c>
      <c r="AK3373" s="0" t="s">
        <v>9040</v>
      </c>
    </row>
    <row customHeight="1" ht="11.25">
      <c r="A3374" s="0" t="s">
        <v>22</v>
      </c>
      <c r="B3374" s="0" t="s">
        <v>48</v>
      </c>
      <c r="C3374" s="0" t="s">
        <v>50</v>
      </c>
      <c r="D3374" s="0" t="s">
        <v>22</v>
      </c>
      <c r="E3374" s="0" t="s">
        <v>9268</v>
      </c>
      <c r="F3374" s="0" t="s">
        <v>1257</v>
      </c>
      <c r="G3374" s="0" t="s">
        <v>1348</v>
      </c>
      <c r="H3374" s="0" t="s">
        <v>1348</v>
      </c>
      <c r="I3374" s="0" t="s">
        <v>1349</v>
      </c>
      <c r="J3374" s="0" t="s">
        <v>3601</v>
      </c>
      <c r="K3374" s="0" t="s">
        <v>3602</v>
      </c>
      <c r="L3374" s="0" t="s">
        <v>9269</v>
      </c>
      <c r="M3374" s="0" t="s">
        <v>1261</v>
      </c>
      <c r="N3374" s="0" t="s">
        <v>98</v>
      </c>
      <c r="O3374" s="0" t="s">
        <v>1348</v>
      </c>
      <c r="P3374" s="0" t="s">
        <v>1348</v>
      </c>
      <c r="Q3374" s="0" t="s">
        <v>1349</v>
      </c>
      <c r="R3374" s="0" t="s">
        <v>3601</v>
      </c>
      <c r="S3374" s="0" t="s">
        <v>3602</v>
      </c>
      <c r="T3374" s="0" t="s">
        <v>3604</v>
      </c>
      <c r="U3374" s="0" t="s">
        <v>3605</v>
      </c>
      <c r="V3374" s="0" t="s">
        <v>3606</v>
      </c>
      <c r="W3374" s="0" t="s">
        <v>3607</v>
      </c>
      <c r="X3374" s="0" t="s">
        <v>3700</v>
      </c>
      <c r="Y3374" s="0" t="s">
        <v>3605</v>
      </c>
      <c r="Z3374" s="0" t="s">
        <v>6053</v>
      </c>
      <c r="AA3374" s="0" t="s">
        <v>6054</v>
      </c>
      <c r="AB3374" s="0" t="s">
        <v>9270</v>
      </c>
      <c r="AC3374" s="0" t="s">
        <v>19</v>
      </c>
      <c r="AD3374" s="0" t="s">
        <v>19</v>
      </c>
      <c r="AE3374" s="0" t="s">
        <v>61</v>
      </c>
      <c r="AF3374" s="0" t="s">
        <v>22</v>
      </c>
      <c r="AG3374" s="0" t="s">
        <v>22</v>
      </c>
      <c r="AH3374" s="0" t="s">
        <v>22</v>
      </c>
      <c r="AI3374" s="0" t="s">
        <v>22</v>
      </c>
      <c r="AJ3374" s="0" t="s">
        <v>9271</v>
      </c>
      <c r="AK3374" s="0" t="s">
        <v>9272</v>
      </c>
    </row>
    <row customHeight="1" ht="11.25">
      <c r="A3375" s="0" t="s">
        <v>22</v>
      </c>
      <c r="B3375" s="0" t="s">
        <v>48</v>
      </c>
      <c r="C3375" s="0" t="s">
        <v>50</v>
      </c>
      <c r="D3375" s="0" t="s">
        <v>22</v>
      </c>
      <c r="E3375" s="0" t="s">
        <v>9268</v>
      </c>
      <c r="F3375" s="0" t="s">
        <v>1257</v>
      </c>
      <c r="G3375" s="0" t="s">
        <v>139</v>
      </c>
      <c r="H3375" s="0" t="s">
        <v>139</v>
      </c>
      <c r="I3375" s="0" t="s">
        <v>140</v>
      </c>
      <c r="J3375" s="0" t="s">
        <v>3601</v>
      </c>
      <c r="K3375" s="0" t="s">
        <v>3614</v>
      </c>
      <c r="L3375" s="0" t="s">
        <v>9269</v>
      </c>
      <c r="M3375" s="0" t="s">
        <v>1261</v>
      </c>
      <c r="N3375" s="0" t="s">
        <v>98</v>
      </c>
      <c r="O3375" s="0" t="s">
        <v>139</v>
      </c>
      <c r="P3375" s="0" t="s">
        <v>139</v>
      </c>
      <c r="Q3375" s="0" t="s">
        <v>140</v>
      </c>
      <c r="R3375" s="0" t="s">
        <v>3601</v>
      </c>
      <c r="S3375" s="0" t="s">
        <v>3614</v>
      </c>
      <c r="T3375" s="0" t="s">
        <v>3604</v>
      </c>
      <c r="U3375" s="0" t="s">
        <v>3605</v>
      </c>
      <c r="V3375" s="0" t="s">
        <v>3606</v>
      </c>
      <c r="W3375" s="0" t="s">
        <v>3607</v>
      </c>
      <c r="X3375" s="0" t="s">
        <v>3700</v>
      </c>
      <c r="Y3375" s="0" t="s">
        <v>3605</v>
      </c>
      <c r="Z3375" s="0" t="s">
        <v>6053</v>
      </c>
      <c r="AA3375" s="0" t="s">
        <v>6054</v>
      </c>
      <c r="AB3375" s="0" t="s">
        <v>9270</v>
      </c>
      <c r="AC3375" s="0" t="s">
        <v>19</v>
      </c>
      <c r="AD3375" s="0" t="s">
        <v>19</v>
      </c>
      <c r="AE3375" s="0" t="s">
        <v>61</v>
      </c>
      <c r="AF3375" s="0" t="s">
        <v>22</v>
      </c>
      <c r="AG3375" s="0" t="s">
        <v>22</v>
      </c>
      <c r="AH3375" s="0" t="s">
        <v>22</v>
      </c>
      <c r="AI3375" s="0" t="s">
        <v>22</v>
      </c>
      <c r="AJ3375" s="0" t="s">
        <v>9271</v>
      </c>
      <c r="AK3375" s="0" t="s">
        <v>9272</v>
      </c>
    </row>
    <row customHeight="1" ht="11.25">
      <c r="A3376" s="0" t="s">
        <v>22</v>
      </c>
      <c r="B3376" s="0" t="s">
        <v>48</v>
      </c>
      <c r="C3376" s="0" t="s">
        <v>50</v>
      </c>
      <c r="D3376" s="0" t="s">
        <v>22</v>
      </c>
      <c r="E3376" s="0" t="s">
        <v>9273</v>
      </c>
      <c r="F3376" s="0" t="s">
        <v>1257</v>
      </c>
      <c r="G3376" s="0" t="s">
        <v>1348</v>
      </c>
      <c r="H3376" s="0" t="s">
        <v>1348</v>
      </c>
      <c r="I3376" s="0" t="s">
        <v>1349</v>
      </c>
      <c r="J3376" s="0" t="s">
        <v>3601</v>
      </c>
      <c r="K3376" s="0" t="s">
        <v>3602</v>
      </c>
      <c r="L3376" s="0" t="s">
        <v>9274</v>
      </c>
      <c r="M3376" s="0" t="s">
        <v>121</v>
      </c>
      <c r="N3376" s="0" t="s">
        <v>98</v>
      </c>
      <c r="O3376" s="0" t="s">
        <v>1348</v>
      </c>
      <c r="P3376" s="0" t="s">
        <v>1348</v>
      </c>
      <c r="Q3376" s="0" t="s">
        <v>1349</v>
      </c>
      <c r="R3376" s="0" t="s">
        <v>3601</v>
      </c>
      <c r="S3376" s="0" t="s">
        <v>3602</v>
      </c>
      <c r="T3376" s="0" t="s">
        <v>3604</v>
      </c>
      <c r="U3376" s="0" t="s">
        <v>3605</v>
      </c>
      <c r="V3376" s="0" t="s">
        <v>3606</v>
      </c>
      <c r="W3376" s="0" t="s">
        <v>3607</v>
      </c>
      <c r="X3376" s="0" t="s">
        <v>3754</v>
      </c>
      <c r="Y3376" s="0" t="s">
        <v>3733</v>
      </c>
      <c r="Z3376" s="0" t="s">
        <v>1261</v>
      </c>
      <c r="AA3376" s="0" t="s">
        <v>9275</v>
      </c>
      <c r="AB3376" s="0" t="s">
        <v>9276</v>
      </c>
      <c r="AC3376" s="0" t="s">
        <v>19</v>
      </c>
      <c r="AD3376" s="0" t="s">
        <v>19</v>
      </c>
      <c r="AE3376" s="0" t="s">
        <v>61</v>
      </c>
      <c r="AF3376" s="0" t="s">
        <v>22</v>
      </c>
      <c r="AG3376" s="0" t="s">
        <v>22</v>
      </c>
      <c r="AH3376" s="0" t="s">
        <v>22</v>
      </c>
      <c r="AI3376" s="0" t="s">
        <v>22</v>
      </c>
      <c r="AJ3376" s="0" t="s">
        <v>3622</v>
      </c>
      <c r="AK3376" s="0" t="s">
        <v>3622</v>
      </c>
    </row>
    <row customHeight="1" ht="11.25">
      <c r="A3377" s="0" t="s">
        <v>22</v>
      </c>
      <c r="B3377" s="0" t="s">
        <v>48</v>
      </c>
      <c r="C3377" s="0" t="s">
        <v>50</v>
      </c>
      <c r="D3377" s="0" t="s">
        <v>22</v>
      </c>
      <c r="E3377" s="0" t="s">
        <v>9273</v>
      </c>
      <c r="F3377" s="0" t="s">
        <v>1257</v>
      </c>
      <c r="G3377" s="0" t="s">
        <v>139</v>
      </c>
      <c r="H3377" s="0" t="s">
        <v>139</v>
      </c>
      <c r="I3377" s="0" t="s">
        <v>140</v>
      </c>
      <c r="J3377" s="0" t="s">
        <v>3601</v>
      </c>
      <c r="K3377" s="0" t="s">
        <v>3614</v>
      </c>
      <c r="L3377" s="0" t="s">
        <v>9274</v>
      </c>
      <c r="M3377" s="0" t="s">
        <v>121</v>
      </c>
      <c r="N3377" s="0" t="s">
        <v>98</v>
      </c>
      <c r="O3377" s="0" t="s">
        <v>139</v>
      </c>
      <c r="P3377" s="0" t="s">
        <v>139</v>
      </c>
      <c r="Q3377" s="0" t="s">
        <v>140</v>
      </c>
      <c r="R3377" s="0" t="s">
        <v>3601</v>
      </c>
      <c r="S3377" s="0" t="s">
        <v>3614</v>
      </c>
      <c r="T3377" s="0" t="s">
        <v>3604</v>
      </c>
      <c r="U3377" s="0" t="s">
        <v>3605</v>
      </c>
      <c r="V3377" s="0" t="s">
        <v>3606</v>
      </c>
      <c r="W3377" s="0" t="s">
        <v>3607</v>
      </c>
      <c r="X3377" s="0" t="s">
        <v>3754</v>
      </c>
      <c r="Y3377" s="0" t="s">
        <v>3733</v>
      </c>
      <c r="Z3377" s="0" t="s">
        <v>1261</v>
      </c>
      <c r="AA3377" s="0" t="s">
        <v>9275</v>
      </c>
      <c r="AB3377" s="0" t="s">
        <v>9276</v>
      </c>
      <c r="AC3377" s="0" t="s">
        <v>19</v>
      </c>
      <c r="AD3377" s="0" t="s">
        <v>19</v>
      </c>
      <c r="AE3377" s="0" t="s">
        <v>61</v>
      </c>
      <c r="AF3377" s="0" t="s">
        <v>22</v>
      </c>
      <c r="AG3377" s="0" t="s">
        <v>22</v>
      </c>
      <c r="AH3377" s="0" t="s">
        <v>22</v>
      </c>
      <c r="AI3377" s="0" t="s">
        <v>22</v>
      </c>
      <c r="AJ3377" s="0" t="s">
        <v>3622</v>
      </c>
      <c r="AK3377" s="0" t="s">
        <v>3622</v>
      </c>
    </row>
    <row customHeight="1" ht="11.25">
      <c r="A3378" s="0" t="s">
        <v>22</v>
      </c>
      <c r="B3378" s="0" t="s">
        <v>48</v>
      </c>
      <c r="C3378" s="0" t="s">
        <v>50</v>
      </c>
      <c r="D3378" s="0" t="s">
        <v>22</v>
      </c>
      <c r="E3378" s="0" t="s">
        <v>9277</v>
      </c>
      <c r="F3378" s="0" t="s">
        <v>1257</v>
      </c>
      <c r="G3378" s="0" t="s">
        <v>139</v>
      </c>
      <c r="H3378" s="0" t="s">
        <v>139</v>
      </c>
      <c r="I3378" s="0" t="s">
        <v>140</v>
      </c>
      <c r="J3378" s="0" t="s">
        <v>3601</v>
      </c>
      <c r="K3378" s="0" t="s">
        <v>3614</v>
      </c>
      <c r="L3378" s="0" t="s">
        <v>9274</v>
      </c>
      <c r="M3378" s="0" t="s">
        <v>124</v>
      </c>
      <c r="N3378" s="0" t="s">
        <v>98</v>
      </c>
      <c r="O3378" s="0" t="s">
        <v>139</v>
      </c>
      <c r="P3378" s="0" t="s">
        <v>139</v>
      </c>
      <c r="Q3378" s="0" t="s">
        <v>140</v>
      </c>
      <c r="R3378" s="0" t="s">
        <v>3601</v>
      </c>
      <c r="S3378" s="0" t="s">
        <v>3614</v>
      </c>
      <c r="T3378" s="0" t="s">
        <v>3604</v>
      </c>
      <c r="U3378" s="0" t="s">
        <v>3707</v>
      </c>
      <c r="V3378" s="0" t="s">
        <v>3726</v>
      </c>
      <c r="W3378" s="0" t="s">
        <v>3607</v>
      </c>
      <c r="X3378" s="0" t="s">
        <v>3700</v>
      </c>
      <c r="Y3378" s="0" t="s">
        <v>3605</v>
      </c>
      <c r="Z3378" s="0" t="s">
        <v>6664</v>
      </c>
      <c r="AA3378" s="0" t="s">
        <v>6665</v>
      </c>
      <c r="AB3378" s="0" t="s">
        <v>6666</v>
      </c>
      <c r="AC3378" s="0" t="s">
        <v>19</v>
      </c>
      <c r="AD3378" s="0" t="s">
        <v>19</v>
      </c>
      <c r="AE3378" s="0" t="s">
        <v>61</v>
      </c>
      <c r="AF3378" s="0" t="s">
        <v>22</v>
      </c>
      <c r="AG3378" s="0" t="s">
        <v>22</v>
      </c>
      <c r="AH3378" s="0" t="s">
        <v>22</v>
      </c>
      <c r="AI3378" s="0" t="s">
        <v>22</v>
      </c>
      <c r="AJ3378" s="0" t="s">
        <v>3721</v>
      </c>
      <c r="AK3378" s="0" t="s">
        <v>3721</v>
      </c>
    </row>
    <row customHeight="1" ht="11.25">
      <c r="A3379" s="0" t="s">
        <v>22</v>
      </c>
      <c r="B3379" s="0" t="s">
        <v>48</v>
      </c>
      <c r="C3379" s="0" t="s">
        <v>50</v>
      </c>
      <c r="D3379" s="0" t="s">
        <v>22</v>
      </c>
      <c r="E3379" s="0" t="s">
        <v>9278</v>
      </c>
      <c r="F3379" s="0" t="s">
        <v>1257</v>
      </c>
      <c r="G3379" s="0" t="s">
        <v>139</v>
      </c>
      <c r="H3379" s="0" t="s">
        <v>139</v>
      </c>
      <c r="I3379" s="0" t="s">
        <v>140</v>
      </c>
      <c r="J3379" s="0" t="s">
        <v>3601</v>
      </c>
      <c r="K3379" s="0" t="s">
        <v>3614</v>
      </c>
      <c r="L3379" s="0" t="s">
        <v>9274</v>
      </c>
      <c r="M3379" s="0" t="s">
        <v>976</v>
      </c>
      <c r="N3379" s="0" t="s">
        <v>98</v>
      </c>
      <c r="O3379" s="0" t="s">
        <v>139</v>
      </c>
      <c r="P3379" s="0" t="s">
        <v>139</v>
      </c>
      <c r="Q3379" s="0" t="s">
        <v>140</v>
      </c>
      <c r="R3379" s="0" t="s">
        <v>3601</v>
      </c>
      <c r="S3379" s="0" t="s">
        <v>3614</v>
      </c>
      <c r="T3379" s="0" t="s">
        <v>3604</v>
      </c>
      <c r="U3379" s="0" t="s">
        <v>3707</v>
      </c>
      <c r="V3379" s="0" t="s">
        <v>3726</v>
      </c>
      <c r="W3379" s="0" t="s">
        <v>3607</v>
      </c>
      <c r="X3379" s="0" t="s">
        <v>3700</v>
      </c>
      <c r="Y3379" s="0" t="s">
        <v>3605</v>
      </c>
      <c r="Z3379" s="0" t="s">
        <v>6664</v>
      </c>
      <c r="AA3379" s="0" t="s">
        <v>6665</v>
      </c>
      <c r="AB3379" s="0" t="s">
        <v>6666</v>
      </c>
      <c r="AC3379" s="0" t="s">
        <v>19</v>
      </c>
      <c r="AD3379" s="0" t="s">
        <v>19</v>
      </c>
      <c r="AE3379" s="0" t="s">
        <v>61</v>
      </c>
      <c r="AF3379" s="0" t="s">
        <v>22</v>
      </c>
      <c r="AG3379" s="0" t="s">
        <v>22</v>
      </c>
      <c r="AH3379" s="0" t="s">
        <v>22</v>
      </c>
      <c r="AI3379" s="0" t="s">
        <v>22</v>
      </c>
      <c r="AJ3379" s="0" t="s">
        <v>3721</v>
      </c>
      <c r="AK3379" s="0" t="s">
        <v>3721</v>
      </c>
    </row>
    <row customHeight="1" ht="11.25">
      <c r="A3380" s="0" t="s">
        <v>22</v>
      </c>
      <c r="B3380" s="0" t="s">
        <v>48</v>
      </c>
      <c r="C3380" s="0" t="s">
        <v>50</v>
      </c>
      <c r="D3380" s="0" t="s">
        <v>22</v>
      </c>
      <c r="E3380" s="0" t="s">
        <v>9279</v>
      </c>
      <c r="F3380" s="0" t="s">
        <v>1257</v>
      </c>
      <c r="G3380" s="0" t="s">
        <v>139</v>
      </c>
      <c r="H3380" s="0" t="s">
        <v>139</v>
      </c>
      <c r="I3380" s="0" t="s">
        <v>140</v>
      </c>
      <c r="J3380" s="0" t="s">
        <v>3681</v>
      </c>
      <c r="K3380" s="0" t="s">
        <v>3690</v>
      </c>
      <c r="L3380" s="0" t="s">
        <v>976</v>
      </c>
      <c r="M3380" s="0" t="s">
        <v>976</v>
      </c>
      <c r="N3380" s="0" t="s">
        <v>98</v>
      </c>
      <c r="O3380" s="0" t="s">
        <v>139</v>
      </c>
      <c r="P3380" s="0" t="s">
        <v>139</v>
      </c>
      <c r="Q3380" s="0" t="s">
        <v>140</v>
      </c>
      <c r="R3380" s="0" t="s">
        <v>3681</v>
      </c>
      <c r="S3380" s="0" t="s">
        <v>3690</v>
      </c>
      <c r="T3380" s="0" t="s">
        <v>3604</v>
      </c>
      <c r="U3380" s="0" t="s">
        <v>3707</v>
      </c>
      <c r="V3380" s="0" t="s">
        <v>3726</v>
      </c>
      <c r="W3380" s="0" t="s">
        <v>3607</v>
      </c>
      <c r="X3380" s="0" t="s">
        <v>3700</v>
      </c>
      <c r="Y3380" s="0" t="s">
        <v>3605</v>
      </c>
      <c r="Z3380" s="0" t="s">
        <v>6664</v>
      </c>
      <c r="AA3380" s="0" t="s">
        <v>6665</v>
      </c>
      <c r="AB3380" s="0" t="s">
        <v>6666</v>
      </c>
      <c r="AC3380" s="0" t="s">
        <v>19</v>
      </c>
      <c r="AD3380" s="0" t="s">
        <v>19</v>
      </c>
      <c r="AE3380" s="0" t="s">
        <v>61</v>
      </c>
      <c r="AF3380" s="0" t="s">
        <v>22</v>
      </c>
      <c r="AG3380" s="0" t="s">
        <v>22</v>
      </c>
      <c r="AH3380" s="0" t="s">
        <v>22</v>
      </c>
      <c r="AI3380" s="0" t="s">
        <v>22</v>
      </c>
      <c r="AJ3380" s="0" t="s">
        <v>9280</v>
      </c>
      <c r="AK3380" s="0" t="s">
        <v>9281</v>
      </c>
    </row>
    <row customHeight="1" ht="11.25">
      <c r="A3381" s="0" t="s">
        <v>22</v>
      </c>
      <c r="B3381" s="0" t="s">
        <v>48</v>
      </c>
      <c r="C3381" s="0" t="s">
        <v>50</v>
      </c>
      <c r="D3381" s="0" t="s">
        <v>22</v>
      </c>
      <c r="E3381" s="0" t="s">
        <v>9282</v>
      </c>
      <c r="F3381" s="0" t="s">
        <v>1257</v>
      </c>
      <c r="G3381" s="0" t="s">
        <v>139</v>
      </c>
      <c r="H3381" s="0" t="s">
        <v>139</v>
      </c>
      <c r="I3381" s="0" t="s">
        <v>140</v>
      </c>
      <c r="J3381" s="0" t="s">
        <v>3601</v>
      </c>
      <c r="K3381" s="0" t="s">
        <v>3614</v>
      </c>
      <c r="L3381" s="0" t="s">
        <v>6183</v>
      </c>
      <c r="M3381" s="0" t="s">
        <v>976</v>
      </c>
      <c r="N3381" s="0" t="s">
        <v>98</v>
      </c>
      <c r="O3381" s="0" t="s">
        <v>139</v>
      </c>
      <c r="P3381" s="0" t="s">
        <v>139</v>
      </c>
      <c r="Q3381" s="0" t="s">
        <v>140</v>
      </c>
      <c r="R3381" s="0" t="s">
        <v>3601</v>
      </c>
      <c r="S3381" s="0" t="s">
        <v>3614</v>
      </c>
      <c r="T3381" s="0" t="s">
        <v>3604</v>
      </c>
      <c r="U3381" s="0" t="s">
        <v>3707</v>
      </c>
      <c r="V3381" s="0" t="s">
        <v>3726</v>
      </c>
      <c r="W3381" s="0" t="s">
        <v>3607</v>
      </c>
      <c r="X3381" s="0" t="s">
        <v>3700</v>
      </c>
      <c r="Y3381" s="0" t="s">
        <v>3605</v>
      </c>
      <c r="Z3381" s="0" t="s">
        <v>6664</v>
      </c>
      <c r="AA3381" s="0" t="s">
        <v>6665</v>
      </c>
      <c r="AB3381" s="0" t="s">
        <v>6666</v>
      </c>
      <c r="AC3381" s="0" t="s">
        <v>19</v>
      </c>
      <c r="AD3381" s="0" t="s">
        <v>19</v>
      </c>
      <c r="AE3381" s="0" t="s">
        <v>61</v>
      </c>
      <c r="AF3381" s="0" t="s">
        <v>22</v>
      </c>
      <c r="AG3381" s="0" t="s">
        <v>22</v>
      </c>
      <c r="AH3381" s="0" t="s">
        <v>22</v>
      </c>
      <c r="AI3381" s="0" t="s">
        <v>22</v>
      </c>
      <c r="AJ3381" s="0" t="s">
        <v>3721</v>
      </c>
      <c r="AK3381" s="0" t="s">
        <v>3721</v>
      </c>
    </row>
    <row customHeight="1" ht="11.25">
      <c r="A3382" s="0" t="s">
        <v>22</v>
      </c>
      <c r="B3382" s="0" t="s">
        <v>48</v>
      </c>
      <c r="C3382" s="0" t="s">
        <v>50</v>
      </c>
      <c r="D3382" s="0" t="s">
        <v>22</v>
      </c>
      <c r="E3382" s="0" t="s">
        <v>9283</v>
      </c>
      <c r="F3382" s="0" t="s">
        <v>1257</v>
      </c>
      <c r="G3382" s="0" t="s">
        <v>139</v>
      </c>
      <c r="H3382" s="0" t="s">
        <v>139</v>
      </c>
      <c r="I3382" s="0" t="s">
        <v>140</v>
      </c>
      <c r="J3382" s="0" t="s">
        <v>3601</v>
      </c>
      <c r="K3382" s="0" t="s">
        <v>3614</v>
      </c>
      <c r="L3382" s="0" t="s">
        <v>3991</v>
      </c>
      <c r="M3382" s="0" t="s">
        <v>976</v>
      </c>
      <c r="N3382" s="0" t="s">
        <v>98</v>
      </c>
      <c r="O3382" s="0" t="s">
        <v>139</v>
      </c>
      <c r="P3382" s="0" t="s">
        <v>139</v>
      </c>
      <c r="Q3382" s="0" t="s">
        <v>140</v>
      </c>
      <c r="R3382" s="0" t="s">
        <v>3601</v>
      </c>
      <c r="S3382" s="0" t="s">
        <v>3614</v>
      </c>
      <c r="T3382" s="0" t="s">
        <v>3604</v>
      </c>
      <c r="U3382" s="0" t="s">
        <v>3707</v>
      </c>
      <c r="V3382" s="0" t="s">
        <v>3726</v>
      </c>
      <c r="W3382" s="0" t="s">
        <v>3607</v>
      </c>
      <c r="X3382" s="0" t="s">
        <v>3700</v>
      </c>
      <c r="Y3382" s="0" t="s">
        <v>3605</v>
      </c>
      <c r="Z3382" s="0" t="s">
        <v>6664</v>
      </c>
      <c r="AA3382" s="0" t="s">
        <v>6665</v>
      </c>
      <c r="AB3382" s="0" t="s">
        <v>6666</v>
      </c>
      <c r="AC3382" s="0" t="s">
        <v>19</v>
      </c>
      <c r="AD3382" s="0" t="s">
        <v>19</v>
      </c>
      <c r="AE3382" s="0" t="s">
        <v>61</v>
      </c>
      <c r="AF3382" s="0" t="s">
        <v>22</v>
      </c>
      <c r="AG3382" s="0" t="s">
        <v>22</v>
      </c>
      <c r="AH3382" s="0" t="s">
        <v>22</v>
      </c>
      <c r="AI3382" s="0" t="s">
        <v>22</v>
      </c>
      <c r="AJ3382" s="0" t="s">
        <v>3721</v>
      </c>
      <c r="AK3382" s="0" t="s">
        <v>3721</v>
      </c>
    </row>
    <row customHeight="1" ht="11.25">
      <c r="A3383" s="0" t="s">
        <v>22</v>
      </c>
      <c r="B3383" s="0" t="s">
        <v>48</v>
      </c>
      <c r="C3383" s="0" t="s">
        <v>50</v>
      </c>
      <c r="D3383" s="0" t="s">
        <v>22</v>
      </c>
      <c r="E3383" s="0" t="s">
        <v>9284</v>
      </c>
      <c r="F3383" s="0" t="s">
        <v>1257</v>
      </c>
      <c r="G3383" s="0" t="s">
        <v>139</v>
      </c>
      <c r="H3383" s="0" t="s">
        <v>139</v>
      </c>
      <c r="I3383" s="0" t="s">
        <v>140</v>
      </c>
      <c r="J3383" s="0" t="s">
        <v>3601</v>
      </c>
      <c r="K3383" s="0" t="s">
        <v>3614</v>
      </c>
      <c r="L3383" s="0" t="s">
        <v>3991</v>
      </c>
      <c r="M3383" s="0" t="s">
        <v>976</v>
      </c>
      <c r="N3383" s="0" t="s">
        <v>98</v>
      </c>
      <c r="O3383" s="0" t="s">
        <v>139</v>
      </c>
      <c r="P3383" s="0" t="s">
        <v>139</v>
      </c>
      <c r="Q3383" s="0" t="s">
        <v>140</v>
      </c>
      <c r="R3383" s="0" t="s">
        <v>3601</v>
      </c>
      <c r="S3383" s="0" t="s">
        <v>3614</v>
      </c>
      <c r="T3383" s="0" t="s">
        <v>3604</v>
      </c>
      <c r="U3383" s="0" t="s">
        <v>3707</v>
      </c>
      <c r="V3383" s="0" t="s">
        <v>3726</v>
      </c>
      <c r="W3383" s="0" t="s">
        <v>3607</v>
      </c>
      <c r="X3383" s="0" t="s">
        <v>3700</v>
      </c>
      <c r="Y3383" s="0" t="s">
        <v>3605</v>
      </c>
      <c r="Z3383" s="0" t="s">
        <v>6664</v>
      </c>
      <c r="AA3383" s="0" t="s">
        <v>6665</v>
      </c>
      <c r="AB3383" s="0" t="s">
        <v>6666</v>
      </c>
      <c r="AC3383" s="0" t="s">
        <v>19</v>
      </c>
      <c r="AD3383" s="0" t="s">
        <v>19</v>
      </c>
      <c r="AE3383" s="0" t="s">
        <v>61</v>
      </c>
      <c r="AF3383" s="0" t="s">
        <v>22</v>
      </c>
      <c r="AG3383" s="0" t="s">
        <v>22</v>
      </c>
      <c r="AH3383" s="0" t="s">
        <v>22</v>
      </c>
      <c r="AI3383" s="0" t="s">
        <v>22</v>
      </c>
      <c r="AJ3383" s="0" t="s">
        <v>3721</v>
      </c>
      <c r="AK3383" s="0" t="s">
        <v>3721</v>
      </c>
    </row>
    <row customHeight="1" ht="11.25">
      <c r="A3384" s="0" t="s">
        <v>22</v>
      </c>
      <c r="B3384" s="0" t="s">
        <v>48</v>
      </c>
      <c r="C3384" s="0" t="s">
        <v>50</v>
      </c>
      <c r="D3384" s="0" t="s">
        <v>22</v>
      </c>
      <c r="E3384" s="0" t="s">
        <v>9285</v>
      </c>
      <c r="F3384" s="0" t="s">
        <v>1257</v>
      </c>
      <c r="G3384" s="0" t="s">
        <v>139</v>
      </c>
      <c r="H3384" s="0" t="s">
        <v>139</v>
      </c>
      <c r="I3384" s="0" t="s">
        <v>140</v>
      </c>
      <c r="J3384" s="0" t="s">
        <v>3601</v>
      </c>
      <c r="K3384" s="0" t="s">
        <v>3614</v>
      </c>
      <c r="L3384" s="0" t="s">
        <v>3991</v>
      </c>
      <c r="M3384" s="0" t="s">
        <v>114</v>
      </c>
      <c r="N3384" s="0" t="s">
        <v>98</v>
      </c>
      <c r="O3384" s="0" t="s">
        <v>139</v>
      </c>
      <c r="P3384" s="0" t="s">
        <v>139</v>
      </c>
      <c r="Q3384" s="0" t="s">
        <v>140</v>
      </c>
      <c r="R3384" s="0" t="s">
        <v>3601</v>
      </c>
      <c r="S3384" s="0" t="s">
        <v>3614</v>
      </c>
      <c r="T3384" s="0" t="s">
        <v>3604</v>
      </c>
      <c r="U3384" s="0" t="s">
        <v>3707</v>
      </c>
      <c r="V3384" s="0" t="s">
        <v>3726</v>
      </c>
      <c r="W3384" s="0" t="s">
        <v>3607</v>
      </c>
      <c r="X3384" s="0" t="s">
        <v>3700</v>
      </c>
      <c r="Y3384" s="0" t="s">
        <v>3605</v>
      </c>
      <c r="Z3384" s="0" t="s">
        <v>6664</v>
      </c>
      <c r="AA3384" s="0" t="s">
        <v>6665</v>
      </c>
      <c r="AB3384" s="0" t="s">
        <v>6666</v>
      </c>
      <c r="AC3384" s="0" t="s">
        <v>19</v>
      </c>
      <c r="AD3384" s="0" t="s">
        <v>19</v>
      </c>
      <c r="AE3384" s="0" t="s">
        <v>61</v>
      </c>
      <c r="AF3384" s="0" t="s">
        <v>22</v>
      </c>
      <c r="AG3384" s="0" t="s">
        <v>22</v>
      </c>
      <c r="AH3384" s="0" t="s">
        <v>22</v>
      </c>
      <c r="AI3384" s="0" t="s">
        <v>22</v>
      </c>
      <c r="AJ3384" s="0" t="s">
        <v>3721</v>
      </c>
      <c r="AK3384" s="0" t="s">
        <v>3721</v>
      </c>
    </row>
    <row customHeight="1" ht="11.25">
      <c r="A3385" s="0" t="s">
        <v>22</v>
      </c>
      <c r="B3385" s="0" t="s">
        <v>48</v>
      </c>
      <c r="C3385" s="0" t="s">
        <v>50</v>
      </c>
      <c r="D3385" s="0" t="s">
        <v>22</v>
      </c>
      <c r="E3385" s="0" t="s">
        <v>9286</v>
      </c>
      <c r="F3385" s="0" t="s">
        <v>1257</v>
      </c>
      <c r="G3385" s="0" t="s">
        <v>139</v>
      </c>
      <c r="H3385" s="0" t="s">
        <v>139</v>
      </c>
      <c r="I3385" s="0" t="s">
        <v>140</v>
      </c>
      <c r="J3385" s="0" t="s">
        <v>3601</v>
      </c>
      <c r="K3385" s="0" t="s">
        <v>3614</v>
      </c>
      <c r="L3385" s="0" t="s">
        <v>9274</v>
      </c>
      <c r="M3385" s="0" t="s">
        <v>976</v>
      </c>
      <c r="N3385" s="0" t="s">
        <v>98</v>
      </c>
      <c r="O3385" s="0" t="s">
        <v>139</v>
      </c>
      <c r="P3385" s="0" t="s">
        <v>139</v>
      </c>
      <c r="Q3385" s="0" t="s">
        <v>140</v>
      </c>
      <c r="R3385" s="0" t="s">
        <v>3601</v>
      </c>
      <c r="S3385" s="0" t="s">
        <v>3614</v>
      </c>
      <c r="T3385" s="0" t="s">
        <v>3604</v>
      </c>
      <c r="U3385" s="0" t="s">
        <v>3707</v>
      </c>
      <c r="V3385" s="0" t="s">
        <v>3726</v>
      </c>
      <c r="W3385" s="0" t="s">
        <v>3607</v>
      </c>
      <c r="X3385" s="0" t="s">
        <v>3700</v>
      </c>
      <c r="Y3385" s="0" t="s">
        <v>3605</v>
      </c>
      <c r="Z3385" s="0" t="s">
        <v>6664</v>
      </c>
      <c r="AA3385" s="0" t="s">
        <v>6665</v>
      </c>
      <c r="AB3385" s="0" t="s">
        <v>6666</v>
      </c>
      <c r="AC3385" s="0" t="s">
        <v>19</v>
      </c>
      <c r="AD3385" s="0" t="s">
        <v>19</v>
      </c>
      <c r="AE3385" s="0" t="s">
        <v>61</v>
      </c>
      <c r="AF3385" s="0" t="s">
        <v>22</v>
      </c>
      <c r="AG3385" s="0" t="s">
        <v>22</v>
      </c>
      <c r="AH3385" s="0" t="s">
        <v>22</v>
      </c>
      <c r="AI3385" s="0" t="s">
        <v>22</v>
      </c>
      <c r="AJ3385" s="0" t="s">
        <v>9287</v>
      </c>
      <c r="AK3385" s="0" t="s">
        <v>9287</v>
      </c>
    </row>
    <row customHeight="1" ht="11.25">
      <c r="A3386" s="0" t="s">
        <v>22</v>
      </c>
      <c r="B3386" s="0" t="s">
        <v>48</v>
      </c>
      <c r="C3386" s="0" t="s">
        <v>50</v>
      </c>
      <c r="D3386" s="0" t="s">
        <v>22</v>
      </c>
      <c r="E3386" s="0" t="s">
        <v>9288</v>
      </c>
      <c r="F3386" s="0" t="s">
        <v>1257</v>
      </c>
      <c r="G3386" s="0" t="s">
        <v>139</v>
      </c>
      <c r="H3386" s="0" t="s">
        <v>139</v>
      </c>
      <c r="I3386" s="0" t="s">
        <v>140</v>
      </c>
      <c r="J3386" s="0" t="s">
        <v>3601</v>
      </c>
      <c r="K3386" s="0" t="s">
        <v>3614</v>
      </c>
      <c r="L3386" s="0" t="s">
        <v>3991</v>
      </c>
      <c r="M3386" s="0" t="s">
        <v>976</v>
      </c>
      <c r="N3386" s="0" t="s">
        <v>98</v>
      </c>
      <c r="O3386" s="0" t="s">
        <v>139</v>
      </c>
      <c r="P3386" s="0" t="s">
        <v>139</v>
      </c>
      <c r="Q3386" s="0" t="s">
        <v>140</v>
      </c>
      <c r="R3386" s="0" t="s">
        <v>3601</v>
      </c>
      <c r="S3386" s="0" t="s">
        <v>3614</v>
      </c>
      <c r="T3386" s="0" t="s">
        <v>3604</v>
      </c>
      <c r="U3386" s="0" t="s">
        <v>3707</v>
      </c>
      <c r="V3386" s="0" t="s">
        <v>3726</v>
      </c>
      <c r="W3386" s="0" t="s">
        <v>3607</v>
      </c>
      <c r="X3386" s="0" t="s">
        <v>3700</v>
      </c>
      <c r="Y3386" s="0" t="s">
        <v>3605</v>
      </c>
      <c r="Z3386" s="0" t="s">
        <v>6664</v>
      </c>
      <c r="AA3386" s="0" t="s">
        <v>6665</v>
      </c>
      <c r="AB3386" s="0" t="s">
        <v>6666</v>
      </c>
      <c r="AC3386" s="0" t="s">
        <v>19</v>
      </c>
      <c r="AD3386" s="0" t="s">
        <v>19</v>
      </c>
      <c r="AE3386" s="0" t="s">
        <v>61</v>
      </c>
      <c r="AF3386" s="0" t="s">
        <v>22</v>
      </c>
      <c r="AG3386" s="0" t="s">
        <v>22</v>
      </c>
      <c r="AH3386" s="0" t="s">
        <v>22</v>
      </c>
      <c r="AI3386" s="0" t="s">
        <v>22</v>
      </c>
      <c r="AJ3386" s="0" t="s">
        <v>3721</v>
      </c>
      <c r="AK3386" s="0" t="s">
        <v>3721</v>
      </c>
    </row>
    <row customHeight="1" ht="11.25">
      <c r="A3387" s="0" t="s">
        <v>22</v>
      </c>
      <c r="B3387" s="0" t="s">
        <v>48</v>
      </c>
      <c r="C3387" s="0" t="s">
        <v>50</v>
      </c>
      <c r="D3387" s="0" t="s">
        <v>22</v>
      </c>
      <c r="E3387" s="0" t="s">
        <v>9289</v>
      </c>
      <c r="F3387" s="0" t="s">
        <v>1257</v>
      </c>
      <c r="G3387" s="0" t="s">
        <v>1348</v>
      </c>
      <c r="H3387" s="0" t="s">
        <v>1348</v>
      </c>
      <c r="I3387" s="0" t="s">
        <v>1349</v>
      </c>
      <c r="J3387" s="0" t="s">
        <v>3601</v>
      </c>
      <c r="K3387" s="0" t="s">
        <v>3602</v>
      </c>
      <c r="L3387" s="0" t="s">
        <v>9269</v>
      </c>
      <c r="M3387" s="0" t="s">
        <v>1261</v>
      </c>
      <c r="N3387" s="0" t="s">
        <v>98</v>
      </c>
      <c r="O3387" s="0" t="s">
        <v>1348</v>
      </c>
      <c r="P3387" s="0" t="s">
        <v>1348</v>
      </c>
      <c r="Q3387" s="0" t="s">
        <v>1349</v>
      </c>
      <c r="R3387" s="0" t="s">
        <v>3601</v>
      </c>
      <c r="S3387" s="0" t="s">
        <v>3602</v>
      </c>
      <c r="T3387" s="0" t="s">
        <v>3604</v>
      </c>
      <c r="U3387" s="0" t="s">
        <v>3605</v>
      </c>
      <c r="V3387" s="0" t="s">
        <v>3606</v>
      </c>
      <c r="W3387" s="0" t="s">
        <v>3607</v>
      </c>
      <c r="X3387" s="0" t="s">
        <v>3608</v>
      </c>
      <c r="Y3387" s="0" t="s">
        <v>3605</v>
      </c>
      <c r="Z3387" s="0" t="s">
        <v>9290</v>
      </c>
      <c r="AA3387" s="0" t="s">
        <v>9291</v>
      </c>
      <c r="AB3387" s="0" t="s">
        <v>9292</v>
      </c>
      <c r="AC3387" s="0" t="s">
        <v>19</v>
      </c>
      <c r="AD3387" s="0" t="s">
        <v>19</v>
      </c>
      <c r="AE3387" s="0" t="s">
        <v>61</v>
      </c>
      <c r="AF3387" s="0" t="s">
        <v>22</v>
      </c>
      <c r="AG3387" s="0" t="s">
        <v>22</v>
      </c>
      <c r="AH3387" s="0" t="s">
        <v>22</v>
      </c>
      <c r="AI3387" s="0" t="s">
        <v>22</v>
      </c>
      <c r="AJ3387" s="0" t="s">
        <v>9293</v>
      </c>
      <c r="AK3387" s="0" t="s">
        <v>9294</v>
      </c>
    </row>
    <row customHeight="1" ht="11.25">
      <c r="A3388" s="0" t="s">
        <v>22</v>
      </c>
      <c r="B3388" s="0" t="s">
        <v>48</v>
      </c>
      <c r="C3388" s="0" t="s">
        <v>50</v>
      </c>
      <c r="D3388" s="0" t="s">
        <v>22</v>
      </c>
      <c r="E3388" s="0" t="s">
        <v>9289</v>
      </c>
      <c r="F3388" s="0" t="s">
        <v>1257</v>
      </c>
      <c r="G3388" s="0" t="s">
        <v>139</v>
      </c>
      <c r="H3388" s="0" t="s">
        <v>139</v>
      </c>
      <c r="I3388" s="0" t="s">
        <v>140</v>
      </c>
      <c r="J3388" s="0" t="s">
        <v>3601</v>
      </c>
      <c r="K3388" s="0" t="s">
        <v>3614</v>
      </c>
      <c r="L3388" s="0" t="s">
        <v>9269</v>
      </c>
      <c r="M3388" s="0" t="s">
        <v>1261</v>
      </c>
      <c r="N3388" s="0" t="s">
        <v>98</v>
      </c>
      <c r="O3388" s="0" t="s">
        <v>139</v>
      </c>
      <c r="P3388" s="0" t="s">
        <v>139</v>
      </c>
      <c r="Q3388" s="0" t="s">
        <v>140</v>
      </c>
      <c r="R3388" s="0" t="s">
        <v>3601</v>
      </c>
      <c r="S3388" s="0" t="s">
        <v>3614</v>
      </c>
      <c r="T3388" s="0" t="s">
        <v>3604</v>
      </c>
      <c r="U3388" s="0" t="s">
        <v>3605</v>
      </c>
      <c r="V3388" s="0" t="s">
        <v>3606</v>
      </c>
      <c r="W3388" s="0" t="s">
        <v>3607</v>
      </c>
      <c r="X3388" s="0" t="s">
        <v>3608</v>
      </c>
      <c r="Y3388" s="0" t="s">
        <v>3605</v>
      </c>
      <c r="Z3388" s="0" t="s">
        <v>9290</v>
      </c>
      <c r="AA3388" s="0" t="s">
        <v>9291</v>
      </c>
      <c r="AB3388" s="0" t="s">
        <v>9292</v>
      </c>
      <c r="AC3388" s="0" t="s">
        <v>19</v>
      </c>
      <c r="AD3388" s="0" t="s">
        <v>19</v>
      </c>
      <c r="AE3388" s="0" t="s">
        <v>61</v>
      </c>
      <c r="AF3388" s="0" t="s">
        <v>22</v>
      </c>
      <c r="AG3388" s="0" t="s">
        <v>22</v>
      </c>
      <c r="AH3388" s="0" t="s">
        <v>22</v>
      </c>
      <c r="AI3388" s="0" t="s">
        <v>22</v>
      </c>
      <c r="AJ3388" s="0" t="s">
        <v>9293</v>
      </c>
      <c r="AK3388" s="0" t="s">
        <v>9294</v>
      </c>
    </row>
    <row customHeight="1" ht="11.25">
      <c r="A3389" s="0" t="s">
        <v>22</v>
      </c>
      <c r="B3389" s="0" t="s">
        <v>48</v>
      </c>
      <c r="C3389" s="0" t="s">
        <v>50</v>
      </c>
      <c r="D3389" s="0" t="s">
        <v>22</v>
      </c>
      <c r="E3389" s="0" t="s">
        <v>9295</v>
      </c>
      <c r="F3389" s="0" t="s">
        <v>1257</v>
      </c>
      <c r="G3389" s="0" t="s">
        <v>181</v>
      </c>
      <c r="H3389" s="0" t="s">
        <v>181</v>
      </c>
      <c r="I3389" s="0" t="s">
        <v>182</v>
      </c>
      <c r="J3389" s="0" t="s">
        <v>4309</v>
      </c>
      <c r="K3389" s="0" t="s">
        <v>4310</v>
      </c>
      <c r="L3389" s="0" t="s">
        <v>9296</v>
      </c>
      <c r="M3389" s="0" t="s">
        <v>976</v>
      </c>
      <c r="N3389" s="0" t="s">
        <v>98</v>
      </c>
      <c r="O3389" s="0" t="s">
        <v>181</v>
      </c>
      <c r="P3389" s="0" t="s">
        <v>181</v>
      </c>
      <c r="Q3389" s="0" t="s">
        <v>182</v>
      </c>
      <c r="R3389" s="0" t="s">
        <v>4309</v>
      </c>
      <c r="S3389" s="0" t="s">
        <v>4310</v>
      </c>
      <c r="T3389" s="0" t="s">
        <v>3604</v>
      </c>
      <c r="U3389" s="0" t="s">
        <v>3707</v>
      </c>
      <c r="V3389" s="0" t="s">
        <v>3718</v>
      </c>
      <c r="W3389" s="0" t="s">
        <v>3607</v>
      </c>
      <c r="X3389" s="0" t="s">
        <v>3700</v>
      </c>
      <c r="Y3389" s="0" t="s">
        <v>3605</v>
      </c>
      <c r="Z3389" s="0" t="s">
        <v>3719</v>
      </c>
      <c r="AA3389" s="0" t="s">
        <v>3710</v>
      </c>
      <c r="AB3389" s="0" t="s">
        <v>3720</v>
      </c>
      <c r="AC3389" s="0" t="s">
        <v>19</v>
      </c>
      <c r="AD3389" s="0" t="s">
        <v>19</v>
      </c>
      <c r="AE3389" s="0" t="s">
        <v>61</v>
      </c>
      <c r="AF3389" s="0" t="s">
        <v>22</v>
      </c>
      <c r="AG3389" s="0" t="s">
        <v>22</v>
      </c>
      <c r="AH3389" s="0" t="s">
        <v>22</v>
      </c>
      <c r="AI3389" s="0" t="s">
        <v>22</v>
      </c>
      <c r="AJ3389" s="0" t="s">
        <v>9297</v>
      </c>
      <c r="AK3389" s="0" t="s">
        <v>9297</v>
      </c>
    </row>
    <row customHeight="1" ht="11.25">
      <c r="A3390" s="0" t="s">
        <v>22</v>
      </c>
      <c r="B3390" s="0" t="s">
        <v>48</v>
      </c>
      <c r="C3390" s="0" t="s">
        <v>50</v>
      </c>
      <c r="D3390" s="0" t="s">
        <v>22</v>
      </c>
      <c r="E3390" s="0" t="s">
        <v>9298</v>
      </c>
      <c r="F3390" s="0" t="s">
        <v>1257</v>
      </c>
      <c r="G3390" s="0" t="s">
        <v>1348</v>
      </c>
      <c r="H3390" s="0" t="s">
        <v>1348</v>
      </c>
      <c r="I3390" s="0" t="s">
        <v>1349</v>
      </c>
      <c r="J3390" s="0" t="s">
        <v>3637</v>
      </c>
      <c r="K3390" s="0" t="s">
        <v>3638</v>
      </c>
      <c r="L3390" s="0" t="s">
        <v>7110</v>
      </c>
      <c r="M3390" s="0" t="s">
        <v>1261</v>
      </c>
      <c r="N3390" s="0" t="s">
        <v>98</v>
      </c>
      <c r="O3390" s="0" t="s">
        <v>1348</v>
      </c>
      <c r="P3390" s="0" t="s">
        <v>1348</v>
      </c>
      <c r="Q3390" s="0" t="s">
        <v>1349</v>
      </c>
      <c r="R3390" s="0" t="s">
        <v>3637</v>
      </c>
      <c r="S3390" s="0" t="s">
        <v>3638</v>
      </c>
      <c r="T3390" s="0" t="s">
        <v>3604</v>
      </c>
      <c r="U3390" s="0" t="s">
        <v>3605</v>
      </c>
      <c r="V3390" s="0" t="s">
        <v>3606</v>
      </c>
      <c r="W3390" s="0" t="s">
        <v>3607</v>
      </c>
      <c r="X3390" s="0" t="s">
        <v>3700</v>
      </c>
      <c r="Y3390" s="0" t="s">
        <v>3605</v>
      </c>
      <c r="Z3390" s="0" t="s">
        <v>9299</v>
      </c>
      <c r="AA3390" s="0" t="s">
        <v>9300</v>
      </c>
      <c r="AB3390" s="0" t="s">
        <v>9301</v>
      </c>
      <c r="AC3390" s="0" t="s">
        <v>19</v>
      </c>
      <c r="AD3390" s="0" t="s">
        <v>19</v>
      </c>
      <c r="AE3390" s="0" t="s">
        <v>61</v>
      </c>
      <c r="AF3390" s="0" t="s">
        <v>22</v>
      </c>
      <c r="AG3390" s="0" t="s">
        <v>22</v>
      </c>
      <c r="AH3390" s="0" t="s">
        <v>22</v>
      </c>
      <c r="AI3390" s="0" t="s">
        <v>22</v>
      </c>
      <c r="AJ3390" s="0" t="s">
        <v>3622</v>
      </c>
      <c r="AK3390" s="0" t="s">
        <v>3622</v>
      </c>
    </row>
    <row customHeight="1" ht="11.25">
      <c r="A3391" s="0" t="s">
        <v>22</v>
      </c>
      <c r="B3391" s="0" t="s">
        <v>48</v>
      </c>
      <c r="C3391" s="0" t="s">
        <v>50</v>
      </c>
      <c r="D3391" s="0" t="s">
        <v>22</v>
      </c>
      <c r="E3391" s="0" t="s">
        <v>9298</v>
      </c>
      <c r="F3391" s="0" t="s">
        <v>1257</v>
      </c>
      <c r="G3391" s="0" t="s">
        <v>139</v>
      </c>
      <c r="H3391" s="0" t="s">
        <v>139</v>
      </c>
      <c r="I3391" s="0" t="s">
        <v>140</v>
      </c>
      <c r="J3391" s="0" t="s">
        <v>3637</v>
      </c>
      <c r="K3391" s="0" t="s">
        <v>3643</v>
      </c>
      <c r="L3391" s="0" t="s">
        <v>7110</v>
      </c>
      <c r="M3391" s="0" t="s">
        <v>1261</v>
      </c>
      <c r="N3391" s="0" t="s">
        <v>98</v>
      </c>
      <c r="O3391" s="0" t="s">
        <v>139</v>
      </c>
      <c r="P3391" s="0" t="s">
        <v>139</v>
      </c>
      <c r="Q3391" s="0" t="s">
        <v>140</v>
      </c>
      <c r="R3391" s="0" t="s">
        <v>3637</v>
      </c>
      <c r="S3391" s="0" t="s">
        <v>3643</v>
      </c>
      <c r="T3391" s="0" t="s">
        <v>3604</v>
      </c>
      <c r="U3391" s="0" t="s">
        <v>3605</v>
      </c>
      <c r="V3391" s="0" t="s">
        <v>3606</v>
      </c>
      <c r="W3391" s="0" t="s">
        <v>3607</v>
      </c>
      <c r="X3391" s="0" t="s">
        <v>3700</v>
      </c>
      <c r="Y3391" s="0" t="s">
        <v>3605</v>
      </c>
      <c r="Z3391" s="0" t="s">
        <v>9299</v>
      </c>
      <c r="AA3391" s="0" t="s">
        <v>9300</v>
      </c>
      <c r="AB3391" s="0" t="s">
        <v>9301</v>
      </c>
      <c r="AC3391" s="0" t="s">
        <v>19</v>
      </c>
      <c r="AD3391" s="0" t="s">
        <v>19</v>
      </c>
      <c r="AE3391" s="0" t="s">
        <v>61</v>
      </c>
      <c r="AF3391" s="0" t="s">
        <v>22</v>
      </c>
      <c r="AG3391" s="0" t="s">
        <v>22</v>
      </c>
      <c r="AH3391" s="0" t="s">
        <v>22</v>
      </c>
      <c r="AI3391" s="0" t="s">
        <v>22</v>
      </c>
      <c r="AJ3391" s="0" t="s">
        <v>3622</v>
      </c>
      <c r="AK3391" s="0" t="s">
        <v>3622</v>
      </c>
    </row>
    <row customHeight="1" ht="11.25">
      <c r="A3392" s="0" t="s">
        <v>22</v>
      </c>
      <c r="B3392" s="0" t="s">
        <v>48</v>
      </c>
      <c r="C3392" s="0" t="s">
        <v>50</v>
      </c>
      <c r="D3392" s="0" t="s">
        <v>22</v>
      </c>
      <c r="E3392" s="0" t="s">
        <v>9302</v>
      </c>
      <c r="F3392" s="0" t="s">
        <v>1306</v>
      </c>
      <c r="G3392" s="0" t="s">
        <v>99</v>
      </c>
      <c r="H3392" s="0" t="s">
        <v>99</v>
      </c>
      <c r="I3392" s="0" t="s">
        <v>100</v>
      </c>
      <c r="J3392" s="0" t="s">
        <v>9303</v>
      </c>
      <c r="K3392" s="0" t="s">
        <v>9304</v>
      </c>
      <c r="L3392" s="0" t="s">
        <v>9305</v>
      </c>
      <c r="M3392" s="0" t="s">
        <v>5653</v>
      </c>
      <c r="N3392" s="0" t="s">
        <v>98</v>
      </c>
      <c r="O3392" s="0" t="s">
        <v>99</v>
      </c>
      <c r="P3392" s="0" t="s">
        <v>99</v>
      </c>
      <c r="Q3392" s="0" t="s">
        <v>100</v>
      </c>
      <c r="R3392" s="0" t="s">
        <v>9303</v>
      </c>
      <c r="S3392" s="0" t="s">
        <v>9304</v>
      </c>
      <c r="T3392" s="0" t="s">
        <v>4183</v>
      </c>
      <c r="U3392" s="0" t="s">
        <v>3605</v>
      </c>
      <c r="V3392" s="0" t="s">
        <v>8211</v>
      </c>
      <c r="W3392" s="0" t="s">
        <v>3607</v>
      </c>
      <c r="X3392" s="0" t="s">
        <v>3608</v>
      </c>
      <c r="Y3392" s="0" t="s">
        <v>3605</v>
      </c>
      <c r="Z3392" s="0" t="s">
        <v>9306</v>
      </c>
      <c r="AA3392" s="0" t="s">
        <v>8212</v>
      </c>
      <c r="AB3392" s="0" t="s">
        <v>9307</v>
      </c>
      <c r="AC3392" s="0" t="s">
        <v>61</v>
      </c>
      <c r="AD3392" s="0" t="s">
        <v>19</v>
      </c>
      <c r="AE3392" s="0" t="s">
        <v>61</v>
      </c>
      <c r="AF3392" s="0" t="s">
        <v>2243</v>
      </c>
      <c r="AG3392" s="0" t="s">
        <v>9308</v>
      </c>
      <c r="AH3392" s="0" t="s">
        <v>22</v>
      </c>
      <c r="AI3392" s="0" t="s">
        <v>22</v>
      </c>
      <c r="AJ3392" s="0" t="s">
        <v>5229</v>
      </c>
      <c r="AK3392" s="0" t="s">
        <v>9308</v>
      </c>
    </row>
    <row customHeight="1" ht="11.25">
      <c r="A3393" s="0" t="s">
        <v>22</v>
      </c>
      <c r="B3393" s="0" t="s">
        <v>48</v>
      </c>
      <c r="C3393" s="0" t="s">
        <v>50</v>
      </c>
      <c r="D3393" s="0" t="s">
        <v>22</v>
      </c>
      <c r="E3393" s="0" t="s">
        <v>9302</v>
      </c>
      <c r="F3393" s="0" t="s">
        <v>1306</v>
      </c>
      <c r="G3393" s="0" t="s">
        <v>99</v>
      </c>
      <c r="H3393" s="0" t="s">
        <v>99</v>
      </c>
      <c r="I3393" s="0" t="s">
        <v>100</v>
      </c>
      <c r="J3393" s="0" t="s">
        <v>9303</v>
      </c>
      <c r="K3393" s="0" t="s">
        <v>9304</v>
      </c>
      <c r="L3393" s="0" t="s">
        <v>9305</v>
      </c>
      <c r="M3393" s="0" t="s">
        <v>5653</v>
      </c>
      <c r="N3393" s="0" t="s">
        <v>98</v>
      </c>
      <c r="O3393" s="0" t="s">
        <v>99</v>
      </c>
      <c r="P3393" s="0" t="s">
        <v>99</v>
      </c>
      <c r="Q3393" s="0" t="s">
        <v>100</v>
      </c>
      <c r="R3393" s="0" t="s">
        <v>9303</v>
      </c>
      <c r="S3393" s="0" t="s">
        <v>9304</v>
      </c>
      <c r="T3393" s="0" t="s">
        <v>4183</v>
      </c>
      <c r="U3393" s="0" t="s">
        <v>3605</v>
      </c>
      <c r="V3393" s="0" t="s">
        <v>8211</v>
      </c>
      <c r="W3393" s="0" t="s">
        <v>3607</v>
      </c>
      <c r="X3393" s="0" t="s">
        <v>3608</v>
      </c>
      <c r="Y3393" s="0" t="s">
        <v>3605</v>
      </c>
      <c r="Z3393" s="0" t="s">
        <v>9306</v>
      </c>
      <c r="AA3393" s="0" t="s">
        <v>8212</v>
      </c>
      <c r="AB3393" s="0" t="s">
        <v>9307</v>
      </c>
      <c r="AC3393" s="0" t="s">
        <v>61</v>
      </c>
      <c r="AD3393" s="0" t="s">
        <v>19</v>
      </c>
      <c r="AE3393" s="0" t="s">
        <v>61</v>
      </c>
      <c r="AF3393" s="0" t="s">
        <v>2243</v>
      </c>
      <c r="AG3393" s="0" t="s">
        <v>9308</v>
      </c>
      <c r="AH3393" s="0" t="s">
        <v>22</v>
      </c>
      <c r="AI3393" s="0" t="s">
        <v>22</v>
      </c>
      <c r="AJ3393" s="0" t="s">
        <v>5229</v>
      </c>
      <c r="AK3393" s="0" t="s">
        <v>9308</v>
      </c>
    </row>
    <row customHeight="1" ht="11.25">
      <c r="A3394" s="0" t="s">
        <v>22</v>
      </c>
      <c r="B3394" s="0" t="s">
        <v>48</v>
      </c>
      <c r="C3394" s="0" t="s">
        <v>50</v>
      </c>
      <c r="D3394" s="0" t="s">
        <v>22</v>
      </c>
      <c r="E3394" s="0" t="s">
        <v>9309</v>
      </c>
      <c r="F3394" s="0" t="s">
        <v>1306</v>
      </c>
      <c r="G3394" s="0" t="s">
        <v>1581</v>
      </c>
      <c r="H3394" s="0" t="s">
        <v>1581</v>
      </c>
      <c r="I3394" s="0" t="s">
        <v>1582</v>
      </c>
      <c r="J3394" s="0" t="s">
        <v>6229</v>
      </c>
      <c r="K3394" s="0" t="s">
        <v>6230</v>
      </c>
      <c r="L3394" s="0" t="s">
        <v>9310</v>
      </c>
      <c r="M3394" s="0" t="s">
        <v>6564</v>
      </c>
      <c r="N3394" s="0" t="s">
        <v>98</v>
      </c>
      <c r="O3394" s="0" t="s">
        <v>1581</v>
      </c>
      <c r="P3394" s="0" t="s">
        <v>1581</v>
      </c>
      <c r="Q3394" s="0" t="s">
        <v>1582</v>
      </c>
      <c r="R3394" s="0" t="s">
        <v>6229</v>
      </c>
      <c r="S3394" s="0" t="s">
        <v>6230</v>
      </c>
      <c r="T3394" s="0" t="s">
        <v>3604</v>
      </c>
      <c r="U3394" s="0" t="s">
        <v>3605</v>
      </c>
      <c r="V3394" s="0" t="s">
        <v>3606</v>
      </c>
      <c r="W3394" s="0" t="s">
        <v>3607</v>
      </c>
      <c r="X3394" s="0" t="s">
        <v>3608</v>
      </c>
      <c r="Y3394" s="0" t="s">
        <v>3605</v>
      </c>
      <c r="Z3394" s="0" t="s">
        <v>9311</v>
      </c>
      <c r="AA3394" s="0" t="s">
        <v>9312</v>
      </c>
      <c r="AB3394" s="0" t="s">
        <v>9313</v>
      </c>
      <c r="AC3394" s="0" t="s">
        <v>61</v>
      </c>
      <c r="AD3394" s="0" t="s">
        <v>19</v>
      </c>
      <c r="AE3394" s="0" t="s">
        <v>61</v>
      </c>
      <c r="AF3394" s="0" t="s">
        <v>6064</v>
      </c>
      <c r="AG3394" s="0" t="s">
        <v>6064</v>
      </c>
      <c r="AH3394" s="0" t="s">
        <v>22</v>
      </c>
      <c r="AI3394" s="0" t="s">
        <v>22</v>
      </c>
      <c r="AJ3394" s="0" t="s">
        <v>6064</v>
      </c>
      <c r="AK3394" s="0" t="s">
        <v>6064</v>
      </c>
    </row>
    <row customHeight="1" ht="11.25">
      <c r="A3395" s="0" t="s">
        <v>22</v>
      </c>
      <c r="B3395" s="0" t="s">
        <v>48</v>
      </c>
      <c r="C3395" s="0" t="s">
        <v>50</v>
      </c>
      <c r="D3395" s="0" t="s">
        <v>22</v>
      </c>
      <c r="E3395" s="0" t="s">
        <v>9309</v>
      </c>
      <c r="F3395" s="0" t="s">
        <v>1306</v>
      </c>
      <c r="G3395" s="0" t="s">
        <v>110</v>
      </c>
      <c r="H3395" s="0" t="s">
        <v>110</v>
      </c>
      <c r="I3395" s="0" t="s">
        <v>111</v>
      </c>
      <c r="J3395" s="0" t="s">
        <v>5371</v>
      </c>
      <c r="K3395" s="0" t="s">
        <v>5378</v>
      </c>
      <c r="L3395" s="0" t="s">
        <v>9310</v>
      </c>
      <c r="M3395" s="0" t="s">
        <v>6564</v>
      </c>
      <c r="N3395" s="0" t="s">
        <v>98</v>
      </c>
      <c r="O3395" s="0" t="s">
        <v>110</v>
      </c>
      <c r="P3395" s="0" t="s">
        <v>110</v>
      </c>
      <c r="Q3395" s="0" t="s">
        <v>111</v>
      </c>
      <c r="R3395" s="0" t="s">
        <v>5371</v>
      </c>
      <c r="S3395" s="0" t="s">
        <v>5378</v>
      </c>
      <c r="T3395" s="0" t="s">
        <v>3604</v>
      </c>
      <c r="U3395" s="0" t="s">
        <v>3605</v>
      </c>
      <c r="V3395" s="0" t="s">
        <v>3606</v>
      </c>
      <c r="W3395" s="0" t="s">
        <v>3607</v>
      </c>
      <c r="X3395" s="0" t="s">
        <v>3608</v>
      </c>
      <c r="Y3395" s="0" t="s">
        <v>3605</v>
      </c>
      <c r="Z3395" s="0" t="s">
        <v>9311</v>
      </c>
      <c r="AA3395" s="0" t="s">
        <v>9312</v>
      </c>
      <c r="AB3395" s="0" t="s">
        <v>9313</v>
      </c>
      <c r="AC3395" s="0" t="s">
        <v>61</v>
      </c>
      <c r="AD3395" s="0" t="s">
        <v>19</v>
      </c>
      <c r="AE3395" s="0" t="s">
        <v>61</v>
      </c>
      <c r="AF3395" s="0" t="s">
        <v>6064</v>
      </c>
      <c r="AG3395" s="0" t="s">
        <v>6064</v>
      </c>
      <c r="AH3395" s="0" t="s">
        <v>22</v>
      </c>
      <c r="AI3395" s="0" t="s">
        <v>22</v>
      </c>
      <c r="AJ3395" s="0" t="s">
        <v>6064</v>
      </c>
      <c r="AK3395" s="0" t="s">
        <v>6064</v>
      </c>
    </row>
    <row customHeight="1" ht="11.25">
      <c r="A3396" s="0" t="s">
        <v>22</v>
      </c>
      <c r="B3396" s="0" t="s">
        <v>48</v>
      </c>
      <c r="C3396" s="0" t="s">
        <v>50</v>
      </c>
      <c r="D3396" s="0" t="s">
        <v>22</v>
      </c>
      <c r="E3396" s="0" t="s">
        <v>9314</v>
      </c>
      <c r="F3396" s="0" t="s">
        <v>1269</v>
      </c>
      <c r="G3396" s="0" t="s">
        <v>181</v>
      </c>
      <c r="H3396" s="0" t="s">
        <v>181</v>
      </c>
      <c r="I3396" s="0" t="s">
        <v>182</v>
      </c>
      <c r="J3396" s="0" t="s">
        <v>3716</v>
      </c>
      <c r="K3396" s="0" t="s">
        <v>3717</v>
      </c>
      <c r="L3396" s="0" t="s">
        <v>976</v>
      </c>
      <c r="M3396" s="0" t="s">
        <v>976</v>
      </c>
      <c r="N3396" s="0" t="s">
        <v>98</v>
      </c>
      <c r="O3396" s="0" t="s">
        <v>181</v>
      </c>
      <c r="P3396" s="0" t="s">
        <v>181</v>
      </c>
      <c r="Q3396" s="0" t="s">
        <v>182</v>
      </c>
      <c r="R3396" s="0" t="s">
        <v>3716</v>
      </c>
      <c r="S3396" s="0" t="s">
        <v>3717</v>
      </c>
      <c r="T3396" s="0" t="s">
        <v>3604</v>
      </c>
      <c r="U3396" s="0" t="s">
        <v>3707</v>
      </c>
      <c r="V3396" s="0" t="s">
        <v>3718</v>
      </c>
      <c r="W3396" s="0" t="s">
        <v>4195</v>
      </c>
      <c r="X3396" s="0" t="s">
        <v>3700</v>
      </c>
      <c r="Y3396" s="0" t="s">
        <v>3605</v>
      </c>
      <c r="Z3396" s="0" t="s">
        <v>3719</v>
      </c>
      <c r="AA3396" s="0" t="s">
        <v>3710</v>
      </c>
      <c r="AB3396" s="0" t="s">
        <v>3720</v>
      </c>
      <c r="AC3396" s="0" t="s">
        <v>61</v>
      </c>
      <c r="AD3396" s="0" t="s">
        <v>19</v>
      </c>
      <c r="AE3396" s="0" t="s">
        <v>19</v>
      </c>
      <c r="AF3396" s="0" t="s">
        <v>174</v>
      </c>
      <c r="AG3396" s="0" t="s">
        <v>1564</v>
      </c>
      <c r="AH3396" s="0" t="s">
        <v>22</v>
      </c>
      <c r="AI3396" s="0" t="s">
        <v>22</v>
      </c>
      <c r="AJ3396" s="0" t="s">
        <v>22</v>
      </c>
      <c r="AK3396" s="0" t="s">
        <v>22</v>
      </c>
    </row>
    <row customHeight="1" ht="11.25">
      <c r="A3397" s="0" t="s">
        <v>22</v>
      </c>
      <c r="B3397" s="0" t="s">
        <v>48</v>
      </c>
      <c r="C3397" s="0" t="s">
        <v>50</v>
      </c>
      <c r="D3397" s="0" t="s">
        <v>22</v>
      </c>
      <c r="E3397" s="0" t="s">
        <v>9315</v>
      </c>
      <c r="F3397" s="0" t="s">
        <v>1269</v>
      </c>
      <c r="G3397" s="0" t="s">
        <v>181</v>
      </c>
      <c r="H3397" s="0" t="s">
        <v>181</v>
      </c>
      <c r="I3397" s="0" t="s">
        <v>182</v>
      </c>
      <c r="J3397" s="0" t="s">
        <v>3716</v>
      </c>
      <c r="K3397" s="0" t="s">
        <v>3717</v>
      </c>
      <c r="L3397" s="0" t="s">
        <v>976</v>
      </c>
      <c r="M3397" s="0" t="s">
        <v>976</v>
      </c>
      <c r="N3397" s="0" t="s">
        <v>98</v>
      </c>
      <c r="O3397" s="0" t="s">
        <v>181</v>
      </c>
      <c r="P3397" s="0" t="s">
        <v>181</v>
      </c>
      <c r="Q3397" s="0" t="s">
        <v>182</v>
      </c>
      <c r="R3397" s="0" t="s">
        <v>3716</v>
      </c>
      <c r="S3397" s="0" t="s">
        <v>3717</v>
      </c>
      <c r="T3397" s="0" t="s">
        <v>3604</v>
      </c>
      <c r="U3397" s="0" t="s">
        <v>3707</v>
      </c>
      <c r="V3397" s="0" t="s">
        <v>3718</v>
      </c>
      <c r="W3397" s="0" t="s">
        <v>3607</v>
      </c>
      <c r="X3397" s="0" t="s">
        <v>3700</v>
      </c>
      <c r="Y3397" s="0" t="s">
        <v>3605</v>
      </c>
      <c r="Z3397" s="0" t="s">
        <v>3719</v>
      </c>
      <c r="AA3397" s="0" t="s">
        <v>3710</v>
      </c>
      <c r="AB3397" s="0" t="s">
        <v>3720</v>
      </c>
      <c r="AC3397" s="0" t="s">
        <v>61</v>
      </c>
      <c r="AD3397" s="0" t="s">
        <v>19</v>
      </c>
      <c r="AE3397" s="0" t="s">
        <v>19</v>
      </c>
      <c r="AF3397" s="0" t="s">
        <v>174</v>
      </c>
      <c r="AG3397" s="0" t="s">
        <v>1564</v>
      </c>
      <c r="AH3397" s="0" t="s">
        <v>22</v>
      </c>
      <c r="AI3397" s="0" t="s">
        <v>22</v>
      </c>
      <c r="AJ3397" s="0" t="s">
        <v>22</v>
      </c>
      <c r="AK3397" s="0" t="s">
        <v>22</v>
      </c>
    </row>
    <row customHeight="1" ht="11.25">
      <c r="A3398" s="0" t="s">
        <v>22</v>
      </c>
      <c r="B3398" s="0" t="s">
        <v>48</v>
      </c>
      <c r="C3398" s="0" t="s">
        <v>50</v>
      </c>
      <c r="D3398" s="0" t="s">
        <v>22</v>
      </c>
      <c r="E3398" s="0" t="s">
        <v>9316</v>
      </c>
      <c r="F3398" s="0" t="s">
        <v>1269</v>
      </c>
      <c r="G3398" s="0" t="s">
        <v>181</v>
      </c>
      <c r="H3398" s="0" t="s">
        <v>181</v>
      </c>
      <c r="I3398" s="0" t="s">
        <v>182</v>
      </c>
      <c r="J3398" s="0" t="s">
        <v>3716</v>
      </c>
      <c r="K3398" s="0" t="s">
        <v>3717</v>
      </c>
      <c r="L3398" s="0" t="s">
        <v>976</v>
      </c>
      <c r="M3398" s="0" t="s">
        <v>976</v>
      </c>
      <c r="N3398" s="0" t="s">
        <v>98</v>
      </c>
      <c r="O3398" s="0" t="s">
        <v>181</v>
      </c>
      <c r="P3398" s="0" t="s">
        <v>181</v>
      </c>
      <c r="Q3398" s="0" t="s">
        <v>182</v>
      </c>
      <c r="R3398" s="0" t="s">
        <v>3716</v>
      </c>
      <c r="S3398" s="0" t="s">
        <v>3717</v>
      </c>
      <c r="T3398" s="0" t="s">
        <v>3604</v>
      </c>
      <c r="U3398" s="0" t="s">
        <v>3707</v>
      </c>
      <c r="V3398" s="0" t="s">
        <v>3718</v>
      </c>
      <c r="W3398" s="0" t="s">
        <v>3607</v>
      </c>
      <c r="X3398" s="0" t="s">
        <v>3700</v>
      </c>
      <c r="Y3398" s="0" t="s">
        <v>3605</v>
      </c>
      <c r="Z3398" s="0" t="s">
        <v>3719</v>
      </c>
      <c r="AA3398" s="0" t="s">
        <v>3710</v>
      </c>
      <c r="AB3398" s="0" t="s">
        <v>3720</v>
      </c>
      <c r="AC3398" s="0" t="s">
        <v>61</v>
      </c>
      <c r="AD3398" s="0" t="s">
        <v>19</v>
      </c>
      <c r="AE3398" s="0" t="s">
        <v>19</v>
      </c>
      <c r="AF3398" s="0" t="s">
        <v>174</v>
      </c>
      <c r="AG3398" s="0" t="s">
        <v>1564</v>
      </c>
      <c r="AH3398" s="0" t="s">
        <v>22</v>
      </c>
      <c r="AI3398" s="0" t="s">
        <v>22</v>
      </c>
      <c r="AJ3398" s="0" t="s">
        <v>22</v>
      </c>
      <c r="AK3398" s="0" t="s">
        <v>22</v>
      </c>
    </row>
    <row customHeight="1" ht="11.25">
      <c r="A3399" s="0" t="s">
        <v>22</v>
      </c>
      <c r="B3399" s="0" t="s">
        <v>48</v>
      </c>
      <c r="C3399" s="0" t="s">
        <v>50</v>
      </c>
      <c r="D3399" s="0" t="s">
        <v>22</v>
      </c>
      <c r="E3399" s="0" t="s">
        <v>9317</v>
      </c>
      <c r="F3399" s="0" t="s">
        <v>1269</v>
      </c>
      <c r="G3399" s="0" t="s">
        <v>181</v>
      </c>
      <c r="H3399" s="0" t="s">
        <v>181</v>
      </c>
      <c r="I3399" s="0" t="s">
        <v>182</v>
      </c>
      <c r="J3399" s="0" t="s">
        <v>3716</v>
      </c>
      <c r="K3399" s="0" t="s">
        <v>3717</v>
      </c>
      <c r="L3399" s="0" t="s">
        <v>976</v>
      </c>
      <c r="M3399" s="0" t="s">
        <v>976</v>
      </c>
      <c r="N3399" s="0" t="s">
        <v>98</v>
      </c>
      <c r="O3399" s="0" t="s">
        <v>181</v>
      </c>
      <c r="P3399" s="0" t="s">
        <v>181</v>
      </c>
      <c r="Q3399" s="0" t="s">
        <v>182</v>
      </c>
      <c r="R3399" s="0" t="s">
        <v>3716</v>
      </c>
      <c r="S3399" s="0" t="s">
        <v>3717</v>
      </c>
      <c r="T3399" s="0" t="s">
        <v>3604</v>
      </c>
      <c r="U3399" s="0" t="s">
        <v>3707</v>
      </c>
      <c r="V3399" s="0" t="s">
        <v>3718</v>
      </c>
      <c r="W3399" s="0" t="s">
        <v>3607</v>
      </c>
      <c r="X3399" s="0" t="s">
        <v>3700</v>
      </c>
      <c r="Y3399" s="0" t="s">
        <v>3605</v>
      </c>
      <c r="Z3399" s="0" t="s">
        <v>3719</v>
      </c>
      <c r="AA3399" s="0" t="s">
        <v>3710</v>
      </c>
      <c r="AB3399" s="0" t="s">
        <v>3720</v>
      </c>
      <c r="AC3399" s="0" t="s">
        <v>61</v>
      </c>
      <c r="AD3399" s="0" t="s">
        <v>19</v>
      </c>
      <c r="AE3399" s="0" t="s">
        <v>19</v>
      </c>
      <c r="AF3399" s="0" t="s">
        <v>9318</v>
      </c>
      <c r="AG3399" s="0" t="s">
        <v>6132</v>
      </c>
      <c r="AH3399" s="0" t="s">
        <v>22</v>
      </c>
      <c r="AI3399" s="0" t="s">
        <v>22</v>
      </c>
      <c r="AJ3399" s="0" t="s">
        <v>22</v>
      </c>
      <c r="AK3399" s="0" t="s">
        <v>22</v>
      </c>
    </row>
    <row customHeight="1" ht="11.25">
      <c r="A3400" s="0" t="s">
        <v>22</v>
      </c>
      <c r="B3400" s="0" t="s">
        <v>48</v>
      </c>
      <c r="C3400" s="0" t="s">
        <v>50</v>
      </c>
      <c r="D3400" s="0" t="s">
        <v>22</v>
      </c>
      <c r="E3400" s="0" t="s">
        <v>9319</v>
      </c>
      <c r="F3400" s="0" t="s">
        <v>1269</v>
      </c>
      <c r="G3400" s="0" t="s">
        <v>181</v>
      </c>
      <c r="H3400" s="0" t="s">
        <v>181</v>
      </c>
      <c r="I3400" s="0" t="s">
        <v>182</v>
      </c>
      <c r="J3400" s="0" t="s">
        <v>3716</v>
      </c>
      <c r="K3400" s="0" t="s">
        <v>3717</v>
      </c>
      <c r="L3400" s="0" t="s">
        <v>976</v>
      </c>
      <c r="M3400" s="0" t="s">
        <v>976</v>
      </c>
      <c r="N3400" s="0" t="s">
        <v>98</v>
      </c>
      <c r="O3400" s="0" t="s">
        <v>181</v>
      </c>
      <c r="P3400" s="0" t="s">
        <v>181</v>
      </c>
      <c r="Q3400" s="0" t="s">
        <v>182</v>
      </c>
      <c r="R3400" s="0" t="s">
        <v>3716</v>
      </c>
      <c r="S3400" s="0" t="s">
        <v>3717</v>
      </c>
      <c r="T3400" s="0" t="s">
        <v>3604</v>
      </c>
      <c r="U3400" s="0" t="s">
        <v>3707</v>
      </c>
      <c r="V3400" s="0" t="s">
        <v>3718</v>
      </c>
      <c r="W3400" s="0" t="s">
        <v>3607</v>
      </c>
      <c r="X3400" s="0" t="s">
        <v>3700</v>
      </c>
      <c r="Y3400" s="0" t="s">
        <v>3605</v>
      </c>
      <c r="Z3400" s="0" t="s">
        <v>3719</v>
      </c>
      <c r="AA3400" s="0" t="s">
        <v>3710</v>
      </c>
      <c r="AB3400" s="0" t="s">
        <v>3720</v>
      </c>
      <c r="AC3400" s="0" t="s">
        <v>61</v>
      </c>
      <c r="AD3400" s="0" t="s">
        <v>19</v>
      </c>
      <c r="AE3400" s="0" t="s">
        <v>19</v>
      </c>
      <c r="AF3400" s="0" t="s">
        <v>6440</v>
      </c>
      <c r="AG3400" s="0" t="s">
        <v>7490</v>
      </c>
      <c r="AH3400" s="0" t="s">
        <v>22</v>
      </c>
      <c r="AI3400" s="0" t="s">
        <v>22</v>
      </c>
      <c r="AJ3400" s="0" t="s">
        <v>22</v>
      </c>
      <c r="AK3400" s="0" t="s">
        <v>22</v>
      </c>
    </row>
    <row customHeight="1" ht="11.25">
      <c r="A3401" s="0" t="s">
        <v>22</v>
      </c>
      <c r="B3401" s="0" t="s">
        <v>48</v>
      </c>
      <c r="C3401" s="0" t="s">
        <v>50</v>
      </c>
      <c r="D3401" s="0" t="s">
        <v>22</v>
      </c>
      <c r="E3401" s="0" t="s">
        <v>9320</v>
      </c>
      <c r="F3401" s="0" t="s">
        <v>1269</v>
      </c>
      <c r="G3401" s="0" t="s">
        <v>1307</v>
      </c>
      <c r="H3401" s="0" t="s">
        <v>1307</v>
      </c>
      <c r="I3401" s="0" t="s">
        <v>1308</v>
      </c>
      <c r="J3401" s="0" t="s">
        <v>6188</v>
      </c>
      <c r="K3401" s="0" t="s">
        <v>6189</v>
      </c>
      <c r="L3401" s="0" t="s">
        <v>9321</v>
      </c>
      <c r="M3401" s="0" t="s">
        <v>9322</v>
      </c>
      <c r="N3401" s="0" t="s">
        <v>98</v>
      </c>
      <c r="O3401" s="0" t="s">
        <v>1307</v>
      </c>
      <c r="P3401" s="0" t="s">
        <v>1307</v>
      </c>
      <c r="Q3401" s="0" t="s">
        <v>1308</v>
      </c>
      <c r="R3401" s="0" t="s">
        <v>6188</v>
      </c>
      <c r="S3401" s="0" t="s">
        <v>6189</v>
      </c>
      <c r="T3401" s="0" t="s">
        <v>3604</v>
      </c>
      <c r="U3401" s="0" t="s">
        <v>3707</v>
      </c>
      <c r="V3401" s="0" t="s">
        <v>3726</v>
      </c>
      <c r="W3401" s="0" t="s">
        <v>3607</v>
      </c>
      <c r="X3401" s="0" t="s">
        <v>3700</v>
      </c>
      <c r="Y3401" s="0" t="s">
        <v>3605</v>
      </c>
      <c r="Z3401" s="0" t="s">
        <v>6161</v>
      </c>
      <c r="AA3401" s="0" t="s">
        <v>6162</v>
      </c>
      <c r="AB3401" s="0" t="s">
        <v>6163</v>
      </c>
      <c r="AC3401" s="0" t="s">
        <v>61</v>
      </c>
      <c r="AD3401" s="0" t="s">
        <v>19</v>
      </c>
      <c r="AE3401" s="0" t="s">
        <v>19</v>
      </c>
      <c r="AF3401" s="0" t="s">
        <v>9323</v>
      </c>
      <c r="AG3401" s="0" t="s">
        <v>117</v>
      </c>
      <c r="AH3401" s="0" t="s">
        <v>22</v>
      </c>
      <c r="AI3401" s="0" t="s">
        <v>22</v>
      </c>
      <c r="AJ3401" s="0" t="s">
        <v>22</v>
      </c>
      <c r="AK3401" s="0" t="s">
        <v>22</v>
      </c>
    </row>
    <row customHeight="1" ht="11.25">
      <c r="A3402" s="0" t="s">
        <v>22</v>
      </c>
      <c r="B3402" s="0" t="s">
        <v>48</v>
      </c>
      <c r="C3402" s="0" t="s">
        <v>50</v>
      </c>
      <c r="D3402" s="0" t="s">
        <v>22</v>
      </c>
      <c r="E3402" s="0" t="s">
        <v>9320</v>
      </c>
      <c r="F3402" s="0" t="s">
        <v>1269</v>
      </c>
      <c r="G3402" s="0" t="s">
        <v>166</v>
      </c>
      <c r="H3402" s="0" t="s">
        <v>166</v>
      </c>
      <c r="I3402" s="0" t="s">
        <v>167</v>
      </c>
      <c r="J3402" s="0" t="s">
        <v>6188</v>
      </c>
      <c r="K3402" s="0" t="s">
        <v>6201</v>
      </c>
      <c r="L3402" s="0" t="s">
        <v>9321</v>
      </c>
      <c r="M3402" s="0" t="s">
        <v>9322</v>
      </c>
      <c r="N3402" s="0" t="s">
        <v>98</v>
      </c>
      <c r="O3402" s="0" t="s">
        <v>166</v>
      </c>
      <c r="P3402" s="0" t="s">
        <v>166</v>
      </c>
      <c r="Q3402" s="0" t="s">
        <v>167</v>
      </c>
      <c r="R3402" s="0" t="s">
        <v>6188</v>
      </c>
      <c r="S3402" s="0" t="s">
        <v>6201</v>
      </c>
      <c r="T3402" s="0" t="s">
        <v>3604</v>
      </c>
      <c r="U3402" s="0" t="s">
        <v>3707</v>
      </c>
      <c r="V3402" s="0" t="s">
        <v>3726</v>
      </c>
      <c r="W3402" s="0" t="s">
        <v>3607</v>
      </c>
      <c r="X3402" s="0" t="s">
        <v>3700</v>
      </c>
      <c r="Y3402" s="0" t="s">
        <v>3605</v>
      </c>
      <c r="Z3402" s="0" t="s">
        <v>6161</v>
      </c>
      <c r="AA3402" s="0" t="s">
        <v>6162</v>
      </c>
      <c r="AB3402" s="0" t="s">
        <v>6163</v>
      </c>
      <c r="AC3402" s="0" t="s">
        <v>61</v>
      </c>
      <c r="AD3402" s="0" t="s">
        <v>19</v>
      </c>
      <c r="AE3402" s="0" t="s">
        <v>19</v>
      </c>
      <c r="AF3402" s="0" t="s">
        <v>9323</v>
      </c>
      <c r="AG3402" s="0" t="s">
        <v>117</v>
      </c>
      <c r="AH3402" s="0" t="s">
        <v>22</v>
      </c>
      <c r="AI3402" s="0" t="s">
        <v>22</v>
      </c>
      <c r="AJ3402" s="0" t="s">
        <v>22</v>
      </c>
      <c r="AK3402" s="0" t="s">
        <v>22</v>
      </c>
    </row>
    <row customHeight="1" ht="11.25">
      <c r="A3403" s="0" t="s">
        <v>22</v>
      </c>
      <c r="B3403" s="0" t="s">
        <v>48</v>
      </c>
      <c r="C3403" s="0" t="s">
        <v>50</v>
      </c>
      <c r="D3403" s="0" t="s">
        <v>22</v>
      </c>
      <c r="E3403" s="0" t="s">
        <v>9324</v>
      </c>
      <c r="F3403" s="0" t="s">
        <v>1269</v>
      </c>
      <c r="G3403" s="0" t="s">
        <v>155</v>
      </c>
      <c r="H3403" s="0" t="s">
        <v>155</v>
      </c>
      <c r="I3403" s="0" t="s">
        <v>156</v>
      </c>
      <c r="J3403" s="0" t="s">
        <v>4274</v>
      </c>
      <c r="K3403" s="0" t="s">
        <v>4275</v>
      </c>
      <c r="L3403" s="0" t="s">
        <v>4274</v>
      </c>
      <c r="M3403" s="0" t="s">
        <v>9325</v>
      </c>
      <c r="N3403" s="0" t="s">
        <v>98</v>
      </c>
      <c r="O3403" s="0" t="s">
        <v>155</v>
      </c>
      <c r="P3403" s="0" t="s">
        <v>155</v>
      </c>
      <c r="Q3403" s="0" t="s">
        <v>156</v>
      </c>
      <c r="R3403" s="0" t="s">
        <v>4274</v>
      </c>
      <c r="S3403" s="0" t="s">
        <v>4275</v>
      </c>
      <c r="T3403" s="0" t="s">
        <v>3604</v>
      </c>
      <c r="U3403" s="0" t="s">
        <v>3605</v>
      </c>
      <c r="V3403" s="0" t="s">
        <v>9326</v>
      </c>
      <c r="W3403" s="0" t="s">
        <v>3607</v>
      </c>
      <c r="X3403" s="0" t="s">
        <v>3608</v>
      </c>
      <c r="Y3403" s="0" t="s">
        <v>3605</v>
      </c>
      <c r="Z3403" s="0" t="s">
        <v>9327</v>
      </c>
      <c r="AA3403" s="0" t="s">
        <v>9328</v>
      </c>
      <c r="AB3403" s="0" t="s">
        <v>9329</v>
      </c>
      <c r="AC3403" s="0" t="s">
        <v>61</v>
      </c>
      <c r="AD3403" s="0" t="s">
        <v>19</v>
      </c>
      <c r="AE3403" s="0" t="s">
        <v>19</v>
      </c>
      <c r="AF3403" s="0" t="s">
        <v>151</v>
      </c>
      <c r="AG3403" s="0" t="s">
        <v>118</v>
      </c>
      <c r="AH3403" s="0" t="s">
        <v>22</v>
      </c>
      <c r="AI3403" s="0" t="s">
        <v>22</v>
      </c>
      <c r="AJ3403" s="0" t="s">
        <v>22</v>
      </c>
      <c r="AK3403" s="0" t="s">
        <v>22</v>
      </c>
    </row>
    <row customHeight="1" ht="11.25">
      <c r="A3404" s="0" t="s">
        <v>22</v>
      </c>
      <c r="B3404" s="0" t="s">
        <v>48</v>
      </c>
      <c r="C3404" s="0" t="s">
        <v>50</v>
      </c>
      <c r="D3404" s="0" t="s">
        <v>22</v>
      </c>
      <c r="E3404" s="0" t="s">
        <v>9324</v>
      </c>
      <c r="F3404" s="0" t="s">
        <v>1269</v>
      </c>
      <c r="G3404" s="0" t="s">
        <v>155</v>
      </c>
      <c r="H3404" s="0" t="s">
        <v>155</v>
      </c>
      <c r="I3404" s="0" t="s">
        <v>156</v>
      </c>
      <c r="J3404" s="0" t="s">
        <v>4274</v>
      </c>
      <c r="K3404" s="0" t="s">
        <v>4275</v>
      </c>
      <c r="L3404" s="0" t="s">
        <v>4274</v>
      </c>
      <c r="M3404" s="0" t="s">
        <v>9325</v>
      </c>
      <c r="N3404" s="0" t="s">
        <v>98</v>
      </c>
      <c r="O3404" s="0" t="s">
        <v>155</v>
      </c>
      <c r="P3404" s="0" t="s">
        <v>155</v>
      </c>
      <c r="Q3404" s="0" t="s">
        <v>156</v>
      </c>
      <c r="R3404" s="0" t="s">
        <v>4274</v>
      </c>
      <c r="S3404" s="0" t="s">
        <v>4275</v>
      </c>
      <c r="T3404" s="0" t="s">
        <v>3604</v>
      </c>
      <c r="U3404" s="0" t="s">
        <v>3605</v>
      </c>
      <c r="V3404" s="0" t="s">
        <v>9326</v>
      </c>
      <c r="W3404" s="0" t="s">
        <v>3607</v>
      </c>
      <c r="X3404" s="0" t="s">
        <v>3608</v>
      </c>
      <c r="Y3404" s="0" t="s">
        <v>3605</v>
      </c>
      <c r="Z3404" s="0" t="s">
        <v>9327</v>
      </c>
      <c r="AA3404" s="0" t="s">
        <v>9328</v>
      </c>
      <c r="AB3404" s="0" t="s">
        <v>9329</v>
      </c>
      <c r="AC3404" s="0" t="s">
        <v>61</v>
      </c>
      <c r="AD3404" s="0" t="s">
        <v>19</v>
      </c>
      <c r="AE3404" s="0" t="s">
        <v>19</v>
      </c>
      <c r="AF3404" s="0" t="s">
        <v>151</v>
      </c>
      <c r="AG3404" s="0" t="s">
        <v>118</v>
      </c>
      <c r="AH3404" s="0" t="s">
        <v>22</v>
      </c>
      <c r="AI3404" s="0" t="s">
        <v>22</v>
      </c>
      <c r="AJ3404" s="0" t="s">
        <v>22</v>
      </c>
      <c r="AK3404" s="0" t="s">
        <v>22</v>
      </c>
    </row>
    <row customHeight="1" ht="11.25">
      <c r="A3405" s="0" t="s">
        <v>22</v>
      </c>
      <c r="B3405" s="0" t="s">
        <v>48</v>
      </c>
      <c r="C3405" s="0" t="s">
        <v>50</v>
      </c>
      <c r="D3405" s="0" t="s">
        <v>22</v>
      </c>
      <c r="E3405" s="0" t="s">
        <v>9330</v>
      </c>
      <c r="F3405" s="0" t="s">
        <v>1269</v>
      </c>
      <c r="G3405" s="0" t="s">
        <v>159</v>
      </c>
      <c r="H3405" s="0" t="s">
        <v>159</v>
      </c>
      <c r="I3405" s="0" t="s">
        <v>160</v>
      </c>
      <c r="J3405" s="0" t="s">
        <v>8843</v>
      </c>
      <c r="K3405" s="0" t="s">
        <v>9331</v>
      </c>
      <c r="L3405" s="0" t="s">
        <v>4720</v>
      </c>
      <c r="M3405" s="0" t="s">
        <v>9332</v>
      </c>
      <c r="N3405" s="0" t="s">
        <v>98</v>
      </c>
      <c r="O3405" s="0" t="s">
        <v>159</v>
      </c>
      <c r="P3405" s="0" t="s">
        <v>159</v>
      </c>
      <c r="Q3405" s="0" t="s">
        <v>160</v>
      </c>
      <c r="R3405" s="0" t="s">
        <v>8843</v>
      </c>
      <c r="S3405" s="0" t="s">
        <v>9331</v>
      </c>
      <c r="T3405" s="0" t="s">
        <v>3604</v>
      </c>
      <c r="U3405" s="0" t="s">
        <v>3707</v>
      </c>
      <c r="V3405" s="0" t="s">
        <v>728</v>
      </c>
      <c r="W3405" s="0" t="s">
        <v>3607</v>
      </c>
      <c r="X3405" s="0" t="s">
        <v>3700</v>
      </c>
      <c r="Y3405" s="0" t="s">
        <v>3605</v>
      </c>
      <c r="Z3405" s="0" t="s">
        <v>9333</v>
      </c>
      <c r="AA3405" s="0" t="s">
        <v>9334</v>
      </c>
      <c r="AB3405" s="0" t="s">
        <v>9335</v>
      </c>
      <c r="AC3405" s="0" t="s">
        <v>61</v>
      </c>
      <c r="AD3405" s="0" t="s">
        <v>19</v>
      </c>
      <c r="AE3405" s="0" t="s">
        <v>19</v>
      </c>
      <c r="AF3405" s="0" t="s">
        <v>4647</v>
      </c>
      <c r="AG3405" s="0" t="s">
        <v>132</v>
      </c>
      <c r="AH3405" s="0" t="s">
        <v>22</v>
      </c>
      <c r="AI3405" s="0" t="s">
        <v>22</v>
      </c>
      <c r="AJ3405" s="0" t="s">
        <v>22</v>
      </c>
      <c r="AK3405" s="0" t="s">
        <v>22</v>
      </c>
    </row>
    <row customHeight="1" ht="11.25">
      <c r="A3406" s="0" t="s">
        <v>22</v>
      </c>
      <c r="B3406" s="0" t="s">
        <v>48</v>
      </c>
      <c r="C3406" s="0" t="s">
        <v>50</v>
      </c>
      <c r="D3406" s="0" t="s">
        <v>22</v>
      </c>
      <c r="E3406" s="0" t="s">
        <v>9330</v>
      </c>
      <c r="F3406" s="0" t="s">
        <v>1269</v>
      </c>
      <c r="G3406" s="0" t="s">
        <v>159</v>
      </c>
      <c r="H3406" s="0" t="s">
        <v>159</v>
      </c>
      <c r="I3406" s="0" t="s">
        <v>160</v>
      </c>
      <c r="J3406" s="0" t="s">
        <v>8843</v>
      </c>
      <c r="K3406" s="0" t="s">
        <v>9331</v>
      </c>
      <c r="L3406" s="0" t="s">
        <v>4720</v>
      </c>
      <c r="M3406" s="0" t="s">
        <v>9332</v>
      </c>
      <c r="N3406" s="0" t="s">
        <v>98</v>
      </c>
      <c r="O3406" s="0" t="s">
        <v>159</v>
      </c>
      <c r="P3406" s="0" t="s">
        <v>159</v>
      </c>
      <c r="Q3406" s="0" t="s">
        <v>160</v>
      </c>
      <c r="R3406" s="0" t="s">
        <v>8843</v>
      </c>
      <c r="S3406" s="0" t="s">
        <v>9331</v>
      </c>
      <c r="T3406" s="0" t="s">
        <v>3604</v>
      </c>
      <c r="U3406" s="0" t="s">
        <v>3707</v>
      </c>
      <c r="V3406" s="0" t="s">
        <v>728</v>
      </c>
      <c r="W3406" s="0" t="s">
        <v>3607</v>
      </c>
      <c r="X3406" s="0" t="s">
        <v>3700</v>
      </c>
      <c r="Y3406" s="0" t="s">
        <v>3605</v>
      </c>
      <c r="Z3406" s="0" t="s">
        <v>9333</v>
      </c>
      <c r="AA3406" s="0" t="s">
        <v>9334</v>
      </c>
      <c r="AB3406" s="0" t="s">
        <v>9335</v>
      </c>
      <c r="AC3406" s="0" t="s">
        <v>61</v>
      </c>
      <c r="AD3406" s="0" t="s">
        <v>19</v>
      </c>
      <c r="AE3406" s="0" t="s">
        <v>19</v>
      </c>
      <c r="AF3406" s="0" t="s">
        <v>4647</v>
      </c>
      <c r="AG3406" s="0" t="s">
        <v>132</v>
      </c>
      <c r="AH3406" s="0" t="s">
        <v>22</v>
      </c>
      <c r="AI3406" s="0" t="s">
        <v>22</v>
      </c>
      <c r="AJ3406" s="0" t="s">
        <v>22</v>
      </c>
      <c r="AK3406" s="0" t="s">
        <v>22</v>
      </c>
    </row>
    <row customHeight="1" ht="11.25">
      <c r="A3407" s="0" t="s">
        <v>22</v>
      </c>
      <c r="B3407" s="0" t="s">
        <v>48</v>
      </c>
      <c r="C3407" s="0" t="s">
        <v>50</v>
      </c>
      <c r="D3407" s="0" t="s">
        <v>22</v>
      </c>
      <c r="E3407" s="0" t="s">
        <v>9336</v>
      </c>
      <c r="F3407" s="0" t="s">
        <v>1269</v>
      </c>
      <c r="G3407" s="0" t="s">
        <v>155</v>
      </c>
      <c r="H3407" s="0" t="s">
        <v>155</v>
      </c>
      <c r="I3407" s="0" t="s">
        <v>156</v>
      </c>
      <c r="J3407" s="0" t="s">
        <v>9337</v>
      </c>
      <c r="K3407" s="0" t="s">
        <v>9338</v>
      </c>
      <c r="L3407" s="0" t="s">
        <v>6451</v>
      </c>
      <c r="M3407" s="0" t="s">
        <v>101</v>
      </c>
      <c r="N3407" s="0" t="s">
        <v>98</v>
      </c>
      <c r="O3407" s="0" t="s">
        <v>155</v>
      </c>
      <c r="P3407" s="0" t="s">
        <v>155</v>
      </c>
      <c r="Q3407" s="0" t="s">
        <v>156</v>
      </c>
      <c r="R3407" s="0" t="s">
        <v>9337</v>
      </c>
      <c r="S3407" s="0" t="s">
        <v>9338</v>
      </c>
      <c r="T3407" s="0" t="s">
        <v>4202</v>
      </c>
      <c r="U3407" s="0" t="s">
        <v>4202</v>
      </c>
      <c r="V3407" s="0" t="s">
        <v>3726</v>
      </c>
      <c r="W3407" s="0" t="s">
        <v>3607</v>
      </c>
      <c r="X3407" s="0" t="s">
        <v>3754</v>
      </c>
      <c r="Y3407" s="0" t="s">
        <v>3733</v>
      </c>
      <c r="Z3407" s="0" t="s">
        <v>1261</v>
      </c>
      <c r="AA3407" s="0" t="s">
        <v>9339</v>
      </c>
      <c r="AB3407" s="0" t="s">
        <v>9340</v>
      </c>
      <c r="AC3407" s="0" t="s">
        <v>61</v>
      </c>
      <c r="AD3407" s="0" t="s">
        <v>19</v>
      </c>
      <c r="AE3407" s="0" t="s">
        <v>19</v>
      </c>
      <c r="AF3407" s="0" t="s">
        <v>6398</v>
      </c>
      <c r="AG3407" s="0" t="s">
        <v>913</v>
      </c>
      <c r="AH3407" s="0" t="s">
        <v>22</v>
      </c>
      <c r="AI3407" s="0" t="s">
        <v>22</v>
      </c>
      <c r="AJ3407" s="0" t="s">
        <v>22</v>
      </c>
      <c r="AK3407" s="0" t="s">
        <v>22</v>
      </c>
    </row>
    <row customHeight="1" ht="11.25">
      <c r="A3408" s="0" t="s">
        <v>22</v>
      </c>
      <c r="B3408" s="0" t="s">
        <v>48</v>
      </c>
      <c r="C3408" s="0" t="s">
        <v>50</v>
      </c>
      <c r="D3408" s="0" t="s">
        <v>22</v>
      </c>
      <c r="E3408" s="0" t="s">
        <v>9336</v>
      </c>
      <c r="F3408" s="0" t="s">
        <v>1269</v>
      </c>
      <c r="G3408" s="0" t="s">
        <v>155</v>
      </c>
      <c r="H3408" s="0" t="s">
        <v>155</v>
      </c>
      <c r="I3408" s="0" t="s">
        <v>156</v>
      </c>
      <c r="J3408" s="0" t="s">
        <v>9337</v>
      </c>
      <c r="K3408" s="0" t="s">
        <v>9338</v>
      </c>
      <c r="L3408" s="0" t="s">
        <v>6451</v>
      </c>
      <c r="M3408" s="0" t="s">
        <v>101</v>
      </c>
      <c r="N3408" s="0" t="s">
        <v>98</v>
      </c>
      <c r="O3408" s="0" t="s">
        <v>155</v>
      </c>
      <c r="P3408" s="0" t="s">
        <v>155</v>
      </c>
      <c r="Q3408" s="0" t="s">
        <v>156</v>
      </c>
      <c r="R3408" s="0" t="s">
        <v>9337</v>
      </c>
      <c r="S3408" s="0" t="s">
        <v>9338</v>
      </c>
      <c r="T3408" s="0" t="s">
        <v>4202</v>
      </c>
      <c r="U3408" s="0" t="s">
        <v>4202</v>
      </c>
      <c r="V3408" s="0" t="s">
        <v>3726</v>
      </c>
      <c r="W3408" s="0" t="s">
        <v>3607</v>
      </c>
      <c r="X3408" s="0" t="s">
        <v>3754</v>
      </c>
      <c r="Y3408" s="0" t="s">
        <v>3733</v>
      </c>
      <c r="Z3408" s="0" t="s">
        <v>1261</v>
      </c>
      <c r="AA3408" s="0" t="s">
        <v>9339</v>
      </c>
      <c r="AB3408" s="0" t="s">
        <v>9340</v>
      </c>
      <c r="AC3408" s="0" t="s">
        <v>61</v>
      </c>
      <c r="AD3408" s="0" t="s">
        <v>19</v>
      </c>
      <c r="AE3408" s="0" t="s">
        <v>19</v>
      </c>
      <c r="AF3408" s="0" t="s">
        <v>6398</v>
      </c>
      <c r="AG3408" s="0" t="s">
        <v>913</v>
      </c>
      <c r="AH3408" s="0" t="s">
        <v>22</v>
      </c>
      <c r="AI3408" s="0" t="s">
        <v>22</v>
      </c>
      <c r="AJ3408" s="0" t="s">
        <v>22</v>
      </c>
      <c r="AK3408" s="0" t="s">
        <v>22</v>
      </c>
    </row>
    <row customHeight="1" ht="11.25">
      <c r="A3409" s="0" t="s">
        <v>22</v>
      </c>
      <c r="B3409" s="0" t="s">
        <v>48</v>
      </c>
      <c r="C3409" s="0" t="s">
        <v>50</v>
      </c>
      <c r="D3409" s="0" t="s">
        <v>22</v>
      </c>
      <c r="E3409" s="0" t="s">
        <v>9341</v>
      </c>
      <c r="F3409" s="0" t="s">
        <v>1269</v>
      </c>
      <c r="G3409" s="0" t="s">
        <v>155</v>
      </c>
      <c r="H3409" s="0" t="s">
        <v>155</v>
      </c>
      <c r="I3409" s="0" t="s">
        <v>156</v>
      </c>
      <c r="J3409" s="0" t="s">
        <v>9337</v>
      </c>
      <c r="K3409" s="0" t="s">
        <v>9338</v>
      </c>
      <c r="L3409" s="0" t="s">
        <v>1402</v>
      </c>
      <c r="M3409" s="0" t="s">
        <v>4043</v>
      </c>
      <c r="N3409" s="0" t="s">
        <v>98</v>
      </c>
      <c r="O3409" s="0" t="s">
        <v>155</v>
      </c>
      <c r="P3409" s="0" t="s">
        <v>155</v>
      </c>
      <c r="Q3409" s="0" t="s">
        <v>156</v>
      </c>
      <c r="R3409" s="0" t="s">
        <v>9337</v>
      </c>
      <c r="S3409" s="0" t="s">
        <v>9338</v>
      </c>
      <c r="T3409" s="0" t="s">
        <v>4202</v>
      </c>
      <c r="U3409" s="0" t="s">
        <v>4202</v>
      </c>
      <c r="V3409" s="0" t="s">
        <v>3726</v>
      </c>
      <c r="W3409" s="0" t="s">
        <v>3607</v>
      </c>
      <c r="X3409" s="0" t="s">
        <v>3754</v>
      </c>
      <c r="Y3409" s="0" t="s">
        <v>3733</v>
      </c>
      <c r="Z3409" s="0" t="s">
        <v>1261</v>
      </c>
      <c r="AA3409" s="0" t="s">
        <v>9339</v>
      </c>
      <c r="AB3409" s="0" t="s">
        <v>9340</v>
      </c>
      <c r="AC3409" s="0" t="s">
        <v>61</v>
      </c>
      <c r="AD3409" s="0" t="s">
        <v>19</v>
      </c>
      <c r="AE3409" s="0" t="s">
        <v>19</v>
      </c>
      <c r="AF3409" s="0" t="s">
        <v>6064</v>
      </c>
      <c r="AG3409" s="0" t="s">
        <v>913</v>
      </c>
      <c r="AH3409" s="0" t="s">
        <v>22</v>
      </c>
      <c r="AI3409" s="0" t="s">
        <v>22</v>
      </c>
      <c r="AJ3409" s="0" t="s">
        <v>22</v>
      </c>
      <c r="AK3409" s="0" t="s">
        <v>22</v>
      </c>
    </row>
    <row customHeight="1" ht="11.25">
      <c r="A3410" s="0" t="s">
        <v>22</v>
      </c>
      <c r="B3410" s="0" t="s">
        <v>48</v>
      </c>
      <c r="C3410" s="0" t="s">
        <v>50</v>
      </c>
      <c r="D3410" s="0" t="s">
        <v>22</v>
      </c>
      <c r="E3410" s="0" t="s">
        <v>9341</v>
      </c>
      <c r="F3410" s="0" t="s">
        <v>1269</v>
      </c>
      <c r="G3410" s="0" t="s">
        <v>155</v>
      </c>
      <c r="H3410" s="0" t="s">
        <v>155</v>
      </c>
      <c r="I3410" s="0" t="s">
        <v>156</v>
      </c>
      <c r="J3410" s="0" t="s">
        <v>9337</v>
      </c>
      <c r="K3410" s="0" t="s">
        <v>9338</v>
      </c>
      <c r="L3410" s="0" t="s">
        <v>1402</v>
      </c>
      <c r="M3410" s="0" t="s">
        <v>4043</v>
      </c>
      <c r="N3410" s="0" t="s">
        <v>98</v>
      </c>
      <c r="O3410" s="0" t="s">
        <v>155</v>
      </c>
      <c r="P3410" s="0" t="s">
        <v>155</v>
      </c>
      <c r="Q3410" s="0" t="s">
        <v>156</v>
      </c>
      <c r="R3410" s="0" t="s">
        <v>9337</v>
      </c>
      <c r="S3410" s="0" t="s">
        <v>9338</v>
      </c>
      <c r="T3410" s="0" t="s">
        <v>4202</v>
      </c>
      <c r="U3410" s="0" t="s">
        <v>4202</v>
      </c>
      <c r="V3410" s="0" t="s">
        <v>3726</v>
      </c>
      <c r="W3410" s="0" t="s">
        <v>3607</v>
      </c>
      <c r="X3410" s="0" t="s">
        <v>3754</v>
      </c>
      <c r="Y3410" s="0" t="s">
        <v>3733</v>
      </c>
      <c r="Z3410" s="0" t="s">
        <v>1261</v>
      </c>
      <c r="AA3410" s="0" t="s">
        <v>9339</v>
      </c>
      <c r="AB3410" s="0" t="s">
        <v>9340</v>
      </c>
      <c r="AC3410" s="0" t="s">
        <v>61</v>
      </c>
      <c r="AD3410" s="0" t="s">
        <v>19</v>
      </c>
      <c r="AE3410" s="0" t="s">
        <v>19</v>
      </c>
      <c r="AF3410" s="0" t="s">
        <v>6064</v>
      </c>
      <c r="AG3410" s="0" t="s">
        <v>913</v>
      </c>
      <c r="AH3410" s="0" t="s">
        <v>22</v>
      </c>
      <c r="AI3410" s="0" t="s">
        <v>22</v>
      </c>
      <c r="AJ3410" s="0" t="s">
        <v>22</v>
      </c>
      <c r="AK3410" s="0" t="s">
        <v>22</v>
      </c>
    </row>
    <row customHeight="1" ht="11.25">
      <c r="A3411" s="0" t="s">
        <v>22</v>
      </c>
      <c r="B3411" s="0" t="s">
        <v>48</v>
      </c>
      <c r="C3411" s="0" t="s">
        <v>50</v>
      </c>
      <c r="D3411" s="0" t="s">
        <v>22</v>
      </c>
      <c r="E3411" s="0" t="s">
        <v>9342</v>
      </c>
      <c r="F3411" s="0" t="s">
        <v>1269</v>
      </c>
      <c r="G3411" s="0" t="s">
        <v>1307</v>
      </c>
      <c r="H3411" s="0" t="s">
        <v>1307</v>
      </c>
      <c r="I3411" s="0" t="s">
        <v>1308</v>
      </c>
      <c r="J3411" s="0" t="s">
        <v>6188</v>
      </c>
      <c r="K3411" s="0" t="s">
        <v>6189</v>
      </c>
      <c r="L3411" s="0" t="s">
        <v>9343</v>
      </c>
      <c r="M3411" s="0" t="s">
        <v>9344</v>
      </c>
      <c r="N3411" s="0" t="s">
        <v>98</v>
      </c>
      <c r="O3411" s="0" t="s">
        <v>1307</v>
      </c>
      <c r="P3411" s="0" t="s">
        <v>1307</v>
      </c>
      <c r="Q3411" s="0" t="s">
        <v>1308</v>
      </c>
      <c r="R3411" s="0" t="s">
        <v>6188</v>
      </c>
      <c r="S3411" s="0" t="s">
        <v>6189</v>
      </c>
      <c r="T3411" s="0" t="s">
        <v>3604</v>
      </c>
      <c r="U3411" s="0" t="s">
        <v>3707</v>
      </c>
      <c r="V3411" s="0" t="s">
        <v>3726</v>
      </c>
      <c r="W3411" s="0" t="s">
        <v>3607</v>
      </c>
      <c r="X3411" s="0" t="s">
        <v>3700</v>
      </c>
      <c r="Y3411" s="0" t="s">
        <v>3605</v>
      </c>
      <c r="Z3411" s="0" t="s">
        <v>6161</v>
      </c>
      <c r="AA3411" s="0" t="s">
        <v>6162</v>
      </c>
      <c r="AB3411" s="0" t="s">
        <v>6163</v>
      </c>
      <c r="AC3411" s="0" t="s">
        <v>61</v>
      </c>
      <c r="AD3411" s="0" t="s">
        <v>19</v>
      </c>
      <c r="AE3411" s="0" t="s">
        <v>19</v>
      </c>
      <c r="AF3411" s="0" t="s">
        <v>9323</v>
      </c>
      <c r="AG3411" s="0" t="s">
        <v>117</v>
      </c>
      <c r="AH3411" s="0" t="s">
        <v>22</v>
      </c>
      <c r="AI3411" s="0" t="s">
        <v>22</v>
      </c>
      <c r="AJ3411" s="0" t="s">
        <v>22</v>
      </c>
      <c r="AK3411" s="0" t="s">
        <v>22</v>
      </c>
    </row>
    <row customHeight="1" ht="11.25">
      <c r="A3412" s="0" t="s">
        <v>22</v>
      </c>
      <c r="B3412" s="0" t="s">
        <v>48</v>
      </c>
      <c r="C3412" s="0" t="s">
        <v>50</v>
      </c>
      <c r="D3412" s="0" t="s">
        <v>22</v>
      </c>
      <c r="E3412" s="0" t="s">
        <v>9342</v>
      </c>
      <c r="F3412" s="0" t="s">
        <v>1269</v>
      </c>
      <c r="G3412" s="0" t="s">
        <v>166</v>
      </c>
      <c r="H3412" s="0" t="s">
        <v>166</v>
      </c>
      <c r="I3412" s="0" t="s">
        <v>167</v>
      </c>
      <c r="J3412" s="0" t="s">
        <v>6188</v>
      </c>
      <c r="K3412" s="0" t="s">
        <v>6201</v>
      </c>
      <c r="L3412" s="0" t="s">
        <v>9343</v>
      </c>
      <c r="M3412" s="0" t="s">
        <v>9344</v>
      </c>
      <c r="N3412" s="0" t="s">
        <v>98</v>
      </c>
      <c r="O3412" s="0" t="s">
        <v>166</v>
      </c>
      <c r="P3412" s="0" t="s">
        <v>166</v>
      </c>
      <c r="Q3412" s="0" t="s">
        <v>167</v>
      </c>
      <c r="R3412" s="0" t="s">
        <v>6188</v>
      </c>
      <c r="S3412" s="0" t="s">
        <v>6201</v>
      </c>
      <c r="T3412" s="0" t="s">
        <v>3604</v>
      </c>
      <c r="U3412" s="0" t="s">
        <v>3707</v>
      </c>
      <c r="V3412" s="0" t="s">
        <v>3726</v>
      </c>
      <c r="W3412" s="0" t="s">
        <v>3607</v>
      </c>
      <c r="X3412" s="0" t="s">
        <v>3700</v>
      </c>
      <c r="Y3412" s="0" t="s">
        <v>3605</v>
      </c>
      <c r="Z3412" s="0" t="s">
        <v>6161</v>
      </c>
      <c r="AA3412" s="0" t="s">
        <v>6162</v>
      </c>
      <c r="AB3412" s="0" t="s">
        <v>6163</v>
      </c>
      <c r="AC3412" s="0" t="s">
        <v>61</v>
      </c>
      <c r="AD3412" s="0" t="s">
        <v>19</v>
      </c>
      <c r="AE3412" s="0" t="s">
        <v>19</v>
      </c>
      <c r="AF3412" s="0" t="s">
        <v>9323</v>
      </c>
      <c r="AG3412" s="0" t="s">
        <v>117</v>
      </c>
      <c r="AH3412" s="0" t="s">
        <v>22</v>
      </c>
      <c r="AI3412" s="0" t="s">
        <v>22</v>
      </c>
      <c r="AJ3412" s="0" t="s">
        <v>22</v>
      </c>
      <c r="AK3412" s="0" t="s">
        <v>22</v>
      </c>
    </row>
    <row customHeight="1" ht="11.25">
      <c r="A3413" s="0" t="s">
        <v>22</v>
      </c>
      <c r="B3413" s="0" t="s">
        <v>48</v>
      </c>
      <c r="C3413" s="0" t="s">
        <v>50</v>
      </c>
      <c r="D3413" s="0" t="s">
        <v>22</v>
      </c>
      <c r="E3413" s="0" t="s">
        <v>9345</v>
      </c>
      <c r="F3413" s="0" t="s">
        <v>1269</v>
      </c>
      <c r="G3413" s="0" t="s">
        <v>159</v>
      </c>
      <c r="H3413" s="0" t="s">
        <v>159</v>
      </c>
      <c r="I3413" s="0" t="s">
        <v>160</v>
      </c>
      <c r="J3413" s="0" t="s">
        <v>9346</v>
      </c>
      <c r="K3413" s="0" t="s">
        <v>9347</v>
      </c>
      <c r="L3413" s="0" t="s">
        <v>1402</v>
      </c>
      <c r="M3413" s="0" t="s">
        <v>1261</v>
      </c>
      <c r="N3413" s="0" t="s">
        <v>98</v>
      </c>
      <c r="O3413" s="0" t="s">
        <v>159</v>
      </c>
      <c r="P3413" s="0" t="s">
        <v>159</v>
      </c>
      <c r="Q3413" s="0" t="s">
        <v>160</v>
      </c>
      <c r="R3413" s="0" t="s">
        <v>9346</v>
      </c>
      <c r="S3413" s="0" t="s">
        <v>9347</v>
      </c>
      <c r="T3413" s="0" t="s">
        <v>3604</v>
      </c>
      <c r="U3413" s="0" t="s">
        <v>3707</v>
      </c>
      <c r="V3413" s="0" t="s">
        <v>728</v>
      </c>
      <c r="W3413" s="0" t="s">
        <v>3607</v>
      </c>
      <c r="X3413" s="0" t="s">
        <v>3700</v>
      </c>
      <c r="Y3413" s="0" t="s">
        <v>3605</v>
      </c>
      <c r="Z3413" s="0" t="s">
        <v>9333</v>
      </c>
      <c r="AA3413" s="0" t="s">
        <v>9334</v>
      </c>
      <c r="AB3413" s="0" t="s">
        <v>9335</v>
      </c>
      <c r="AC3413" s="0" t="s">
        <v>61</v>
      </c>
      <c r="AD3413" s="0" t="s">
        <v>19</v>
      </c>
      <c r="AE3413" s="0" t="s">
        <v>19</v>
      </c>
      <c r="AF3413" s="0" t="s">
        <v>4647</v>
      </c>
      <c r="AG3413" s="0" t="s">
        <v>118</v>
      </c>
      <c r="AH3413" s="0" t="s">
        <v>22</v>
      </c>
      <c r="AI3413" s="0" t="s">
        <v>22</v>
      </c>
      <c r="AJ3413" s="0" t="s">
        <v>22</v>
      </c>
      <c r="AK3413" s="0" t="s">
        <v>22</v>
      </c>
    </row>
    <row customHeight="1" ht="11.25">
      <c r="A3414" s="0" t="s">
        <v>22</v>
      </c>
      <c r="B3414" s="0" t="s">
        <v>48</v>
      </c>
      <c r="C3414" s="0" t="s">
        <v>50</v>
      </c>
      <c r="D3414" s="0" t="s">
        <v>22</v>
      </c>
      <c r="E3414" s="0" t="s">
        <v>9345</v>
      </c>
      <c r="F3414" s="0" t="s">
        <v>1269</v>
      </c>
      <c r="G3414" s="0" t="s">
        <v>159</v>
      </c>
      <c r="H3414" s="0" t="s">
        <v>159</v>
      </c>
      <c r="I3414" s="0" t="s">
        <v>160</v>
      </c>
      <c r="J3414" s="0" t="s">
        <v>9346</v>
      </c>
      <c r="K3414" s="0" t="s">
        <v>9347</v>
      </c>
      <c r="L3414" s="0" t="s">
        <v>1402</v>
      </c>
      <c r="M3414" s="0" t="s">
        <v>1261</v>
      </c>
      <c r="N3414" s="0" t="s">
        <v>98</v>
      </c>
      <c r="O3414" s="0" t="s">
        <v>159</v>
      </c>
      <c r="P3414" s="0" t="s">
        <v>159</v>
      </c>
      <c r="Q3414" s="0" t="s">
        <v>160</v>
      </c>
      <c r="R3414" s="0" t="s">
        <v>9346</v>
      </c>
      <c r="S3414" s="0" t="s">
        <v>9347</v>
      </c>
      <c r="T3414" s="0" t="s">
        <v>3604</v>
      </c>
      <c r="U3414" s="0" t="s">
        <v>3707</v>
      </c>
      <c r="V3414" s="0" t="s">
        <v>728</v>
      </c>
      <c r="W3414" s="0" t="s">
        <v>3607</v>
      </c>
      <c r="X3414" s="0" t="s">
        <v>3700</v>
      </c>
      <c r="Y3414" s="0" t="s">
        <v>3605</v>
      </c>
      <c r="Z3414" s="0" t="s">
        <v>9333</v>
      </c>
      <c r="AA3414" s="0" t="s">
        <v>9334</v>
      </c>
      <c r="AB3414" s="0" t="s">
        <v>9335</v>
      </c>
      <c r="AC3414" s="0" t="s">
        <v>61</v>
      </c>
      <c r="AD3414" s="0" t="s">
        <v>19</v>
      </c>
      <c r="AE3414" s="0" t="s">
        <v>19</v>
      </c>
      <c r="AF3414" s="0" t="s">
        <v>4647</v>
      </c>
      <c r="AG3414" s="0" t="s">
        <v>118</v>
      </c>
      <c r="AH3414" s="0" t="s">
        <v>22</v>
      </c>
      <c r="AI3414" s="0" t="s">
        <v>22</v>
      </c>
      <c r="AJ3414" s="0" t="s">
        <v>22</v>
      </c>
      <c r="AK3414" s="0" t="s">
        <v>22</v>
      </c>
    </row>
    <row customHeight="1" ht="11.25">
      <c r="A3415" s="0" t="s">
        <v>22</v>
      </c>
      <c r="B3415" s="0" t="s">
        <v>48</v>
      </c>
      <c r="C3415" s="0" t="s">
        <v>50</v>
      </c>
      <c r="D3415" s="0" t="s">
        <v>22</v>
      </c>
      <c r="E3415" s="0" t="s">
        <v>9348</v>
      </c>
      <c r="F3415" s="0" t="s">
        <v>1269</v>
      </c>
      <c r="G3415" s="0" t="s">
        <v>155</v>
      </c>
      <c r="H3415" s="0" t="s">
        <v>155</v>
      </c>
      <c r="I3415" s="0" t="s">
        <v>156</v>
      </c>
      <c r="J3415" s="0" t="s">
        <v>4274</v>
      </c>
      <c r="K3415" s="0" t="s">
        <v>4275</v>
      </c>
      <c r="L3415" s="0" t="s">
        <v>4274</v>
      </c>
      <c r="M3415" s="0" t="s">
        <v>9325</v>
      </c>
      <c r="N3415" s="0" t="s">
        <v>98</v>
      </c>
      <c r="O3415" s="0" t="s">
        <v>155</v>
      </c>
      <c r="P3415" s="0" t="s">
        <v>155</v>
      </c>
      <c r="Q3415" s="0" t="s">
        <v>156</v>
      </c>
      <c r="R3415" s="0" t="s">
        <v>4274</v>
      </c>
      <c r="S3415" s="0" t="s">
        <v>4275</v>
      </c>
      <c r="T3415" s="0" t="s">
        <v>3604</v>
      </c>
      <c r="U3415" s="0" t="s">
        <v>3605</v>
      </c>
      <c r="V3415" s="0" t="s">
        <v>9349</v>
      </c>
      <c r="W3415" s="0" t="s">
        <v>3607</v>
      </c>
      <c r="X3415" s="0" t="s">
        <v>3608</v>
      </c>
      <c r="Y3415" s="0" t="s">
        <v>3605</v>
      </c>
      <c r="Z3415" s="0" t="s">
        <v>9350</v>
      </c>
      <c r="AA3415" s="0" t="s">
        <v>9351</v>
      </c>
      <c r="AB3415" s="0" t="s">
        <v>9352</v>
      </c>
      <c r="AC3415" s="0" t="s">
        <v>61</v>
      </c>
      <c r="AD3415" s="0" t="s">
        <v>19</v>
      </c>
      <c r="AE3415" s="0" t="s">
        <v>19</v>
      </c>
      <c r="AF3415" s="0" t="s">
        <v>151</v>
      </c>
      <c r="AG3415" s="0" t="s">
        <v>118</v>
      </c>
      <c r="AH3415" s="0" t="s">
        <v>22</v>
      </c>
      <c r="AI3415" s="0" t="s">
        <v>22</v>
      </c>
      <c r="AJ3415" s="0" t="s">
        <v>22</v>
      </c>
      <c r="AK3415" s="0" t="s">
        <v>22</v>
      </c>
    </row>
    <row customHeight="1" ht="11.25">
      <c r="A3416" s="0" t="s">
        <v>22</v>
      </c>
      <c r="B3416" s="0" t="s">
        <v>48</v>
      </c>
      <c r="C3416" s="0" t="s">
        <v>50</v>
      </c>
      <c r="D3416" s="0" t="s">
        <v>22</v>
      </c>
      <c r="E3416" s="0" t="s">
        <v>9348</v>
      </c>
      <c r="F3416" s="0" t="s">
        <v>1269</v>
      </c>
      <c r="G3416" s="0" t="s">
        <v>155</v>
      </c>
      <c r="H3416" s="0" t="s">
        <v>155</v>
      </c>
      <c r="I3416" s="0" t="s">
        <v>156</v>
      </c>
      <c r="J3416" s="0" t="s">
        <v>4274</v>
      </c>
      <c r="K3416" s="0" t="s">
        <v>4275</v>
      </c>
      <c r="L3416" s="0" t="s">
        <v>4274</v>
      </c>
      <c r="M3416" s="0" t="s">
        <v>9325</v>
      </c>
      <c r="N3416" s="0" t="s">
        <v>98</v>
      </c>
      <c r="O3416" s="0" t="s">
        <v>155</v>
      </c>
      <c r="P3416" s="0" t="s">
        <v>155</v>
      </c>
      <c r="Q3416" s="0" t="s">
        <v>156</v>
      </c>
      <c r="R3416" s="0" t="s">
        <v>4274</v>
      </c>
      <c r="S3416" s="0" t="s">
        <v>4275</v>
      </c>
      <c r="T3416" s="0" t="s">
        <v>3604</v>
      </c>
      <c r="U3416" s="0" t="s">
        <v>3605</v>
      </c>
      <c r="V3416" s="0" t="s">
        <v>9349</v>
      </c>
      <c r="W3416" s="0" t="s">
        <v>3607</v>
      </c>
      <c r="X3416" s="0" t="s">
        <v>3608</v>
      </c>
      <c r="Y3416" s="0" t="s">
        <v>3605</v>
      </c>
      <c r="Z3416" s="0" t="s">
        <v>9350</v>
      </c>
      <c r="AA3416" s="0" t="s">
        <v>9351</v>
      </c>
      <c r="AB3416" s="0" t="s">
        <v>9352</v>
      </c>
      <c r="AC3416" s="0" t="s">
        <v>61</v>
      </c>
      <c r="AD3416" s="0" t="s">
        <v>19</v>
      </c>
      <c r="AE3416" s="0" t="s">
        <v>19</v>
      </c>
      <c r="AF3416" s="0" t="s">
        <v>151</v>
      </c>
      <c r="AG3416" s="0" t="s">
        <v>118</v>
      </c>
      <c r="AH3416" s="0" t="s">
        <v>22</v>
      </c>
      <c r="AI3416" s="0" t="s">
        <v>22</v>
      </c>
      <c r="AJ3416" s="0" t="s">
        <v>22</v>
      </c>
      <c r="AK3416" s="0" t="s">
        <v>22</v>
      </c>
    </row>
    <row customHeight="1" ht="11.25">
      <c r="A3417" s="0" t="s">
        <v>22</v>
      </c>
      <c r="B3417" s="0" t="s">
        <v>48</v>
      </c>
      <c r="C3417" s="0" t="s">
        <v>50</v>
      </c>
      <c r="D3417" s="0" t="s">
        <v>22</v>
      </c>
      <c r="E3417" s="0" t="s">
        <v>9353</v>
      </c>
      <c r="F3417" s="0" t="s">
        <v>1269</v>
      </c>
      <c r="G3417" s="0" t="s">
        <v>159</v>
      </c>
      <c r="H3417" s="0" t="s">
        <v>159</v>
      </c>
      <c r="I3417" s="0" t="s">
        <v>160</v>
      </c>
      <c r="J3417" s="0" t="s">
        <v>9346</v>
      </c>
      <c r="K3417" s="0" t="s">
        <v>9347</v>
      </c>
      <c r="L3417" s="0" t="s">
        <v>1331</v>
      </c>
      <c r="M3417" s="0" t="s">
        <v>101</v>
      </c>
      <c r="N3417" s="0" t="s">
        <v>98</v>
      </c>
      <c r="O3417" s="0" t="s">
        <v>159</v>
      </c>
      <c r="P3417" s="0" t="s">
        <v>159</v>
      </c>
      <c r="Q3417" s="0" t="s">
        <v>160</v>
      </c>
      <c r="R3417" s="0" t="s">
        <v>9346</v>
      </c>
      <c r="S3417" s="0" t="s">
        <v>9347</v>
      </c>
      <c r="T3417" s="0" t="s">
        <v>3604</v>
      </c>
      <c r="U3417" s="0" t="s">
        <v>3707</v>
      </c>
      <c r="V3417" s="0" t="s">
        <v>728</v>
      </c>
      <c r="W3417" s="0" t="s">
        <v>3607</v>
      </c>
      <c r="X3417" s="0" t="s">
        <v>3700</v>
      </c>
      <c r="Y3417" s="0" t="s">
        <v>3605</v>
      </c>
      <c r="Z3417" s="0" t="s">
        <v>9333</v>
      </c>
      <c r="AA3417" s="0" t="s">
        <v>9334</v>
      </c>
      <c r="AB3417" s="0" t="s">
        <v>9335</v>
      </c>
      <c r="AC3417" s="0" t="s">
        <v>61</v>
      </c>
      <c r="AD3417" s="0" t="s">
        <v>19</v>
      </c>
      <c r="AE3417" s="0" t="s">
        <v>19</v>
      </c>
      <c r="AF3417" s="0" t="s">
        <v>4647</v>
      </c>
      <c r="AG3417" s="0" t="s">
        <v>132</v>
      </c>
      <c r="AH3417" s="0" t="s">
        <v>22</v>
      </c>
      <c r="AI3417" s="0" t="s">
        <v>22</v>
      </c>
      <c r="AJ3417" s="0" t="s">
        <v>22</v>
      </c>
      <c r="AK3417" s="0" t="s">
        <v>22</v>
      </c>
    </row>
    <row customHeight="1" ht="11.25">
      <c r="A3418" s="0" t="s">
        <v>22</v>
      </c>
      <c r="B3418" s="0" t="s">
        <v>48</v>
      </c>
      <c r="C3418" s="0" t="s">
        <v>50</v>
      </c>
      <c r="D3418" s="0" t="s">
        <v>22</v>
      </c>
      <c r="E3418" s="0" t="s">
        <v>9353</v>
      </c>
      <c r="F3418" s="0" t="s">
        <v>1269</v>
      </c>
      <c r="G3418" s="0" t="s">
        <v>159</v>
      </c>
      <c r="H3418" s="0" t="s">
        <v>159</v>
      </c>
      <c r="I3418" s="0" t="s">
        <v>160</v>
      </c>
      <c r="J3418" s="0" t="s">
        <v>9346</v>
      </c>
      <c r="K3418" s="0" t="s">
        <v>9347</v>
      </c>
      <c r="L3418" s="0" t="s">
        <v>1331</v>
      </c>
      <c r="M3418" s="0" t="s">
        <v>101</v>
      </c>
      <c r="N3418" s="0" t="s">
        <v>98</v>
      </c>
      <c r="O3418" s="0" t="s">
        <v>159</v>
      </c>
      <c r="P3418" s="0" t="s">
        <v>159</v>
      </c>
      <c r="Q3418" s="0" t="s">
        <v>160</v>
      </c>
      <c r="R3418" s="0" t="s">
        <v>9346</v>
      </c>
      <c r="S3418" s="0" t="s">
        <v>9347</v>
      </c>
      <c r="T3418" s="0" t="s">
        <v>3604</v>
      </c>
      <c r="U3418" s="0" t="s">
        <v>3707</v>
      </c>
      <c r="V3418" s="0" t="s">
        <v>728</v>
      </c>
      <c r="W3418" s="0" t="s">
        <v>3607</v>
      </c>
      <c r="X3418" s="0" t="s">
        <v>3700</v>
      </c>
      <c r="Y3418" s="0" t="s">
        <v>3605</v>
      </c>
      <c r="Z3418" s="0" t="s">
        <v>9333</v>
      </c>
      <c r="AA3418" s="0" t="s">
        <v>9334</v>
      </c>
      <c r="AB3418" s="0" t="s">
        <v>9335</v>
      </c>
      <c r="AC3418" s="0" t="s">
        <v>61</v>
      </c>
      <c r="AD3418" s="0" t="s">
        <v>19</v>
      </c>
      <c r="AE3418" s="0" t="s">
        <v>19</v>
      </c>
      <c r="AF3418" s="0" t="s">
        <v>4647</v>
      </c>
      <c r="AG3418" s="0" t="s">
        <v>132</v>
      </c>
      <c r="AH3418" s="0" t="s">
        <v>22</v>
      </c>
      <c r="AI3418" s="0" t="s">
        <v>22</v>
      </c>
      <c r="AJ3418" s="0" t="s">
        <v>22</v>
      </c>
      <c r="AK3418" s="0" t="s">
        <v>22</v>
      </c>
    </row>
    <row customHeight="1" ht="11.25">
      <c r="A3419" s="0" t="s">
        <v>22</v>
      </c>
      <c r="B3419" s="0" t="s">
        <v>48</v>
      </c>
      <c r="C3419" s="0" t="s">
        <v>50</v>
      </c>
      <c r="D3419" s="0" t="s">
        <v>22</v>
      </c>
      <c r="E3419" s="0" t="s">
        <v>9354</v>
      </c>
      <c r="F3419" s="0" t="s">
        <v>1269</v>
      </c>
      <c r="G3419" s="0" t="s">
        <v>1307</v>
      </c>
      <c r="H3419" s="0" t="s">
        <v>1307</v>
      </c>
      <c r="I3419" s="0" t="s">
        <v>1308</v>
      </c>
      <c r="J3419" s="0" t="s">
        <v>6188</v>
      </c>
      <c r="K3419" s="0" t="s">
        <v>6189</v>
      </c>
      <c r="L3419" s="0" t="s">
        <v>3920</v>
      </c>
      <c r="M3419" s="0" t="s">
        <v>9355</v>
      </c>
      <c r="N3419" s="0" t="s">
        <v>98</v>
      </c>
      <c r="O3419" s="0" t="s">
        <v>1307</v>
      </c>
      <c r="P3419" s="0" t="s">
        <v>1307</v>
      </c>
      <c r="Q3419" s="0" t="s">
        <v>1308</v>
      </c>
      <c r="R3419" s="0" t="s">
        <v>6188</v>
      </c>
      <c r="S3419" s="0" t="s">
        <v>6189</v>
      </c>
      <c r="T3419" s="0" t="s">
        <v>3604</v>
      </c>
      <c r="U3419" s="0" t="s">
        <v>3707</v>
      </c>
      <c r="V3419" s="0" t="s">
        <v>3726</v>
      </c>
      <c r="W3419" s="0" t="s">
        <v>3607</v>
      </c>
      <c r="X3419" s="0" t="s">
        <v>3700</v>
      </c>
      <c r="Y3419" s="0" t="s">
        <v>3605</v>
      </c>
      <c r="Z3419" s="0" t="s">
        <v>6161</v>
      </c>
      <c r="AA3419" s="0" t="s">
        <v>6162</v>
      </c>
      <c r="AB3419" s="0" t="s">
        <v>6163</v>
      </c>
      <c r="AC3419" s="0" t="s">
        <v>61</v>
      </c>
      <c r="AD3419" s="0" t="s">
        <v>19</v>
      </c>
      <c r="AE3419" s="0" t="s">
        <v>19</v>
      </c>
      <c r="AF3419" s="0" t="s">
        <v>9323</v>
      </c>
      <c r="AG3419" s="0" t="s">
        <v>117</v>
      </c>
      <c r="AH3419" s="0" t="s">
        <v>22</v>
      </c>
      <c r="AI3419" s="0" t="s">
        <v>22</v>
      </c>
      <c r="AJ3419" s="0" t="s">
        <v>22</v>
      </c>
      <c r="AK3419" s="0" t="s">
        <v>22</v>
      </c>
    </row>
    <row customHeight="1" ht="11.25">
      <c r="A3420" s="0" t="s">
        <v>22</v>
      </c>
      <c r="B3420" s="0" t="s">
        <v>48</v>
      </c>
      <c r="C3420" s="0" t="s">
        <v>50</v>
      </c>
      <c r="D3420" s="0" t="s">
        <v>22</v>
      </c>
      <c r="E3420" s="0" t="s">
        <v>9354</v>
      </c>
      <c r="F3420" s="0" t="s">
        <v>1269</v>
      </c>
      <c r="G3420" s="0" t="s">
        <v>166</v>
      </c>
      <c r="H3420" s="0" t="s">
        <v>166</v>
      </c>
      <c r="I3420" s="0" t="s">
        <v>167</v>
      </c>
      <c r="J3420" s="0" t="s">
        <v>6188</v>
      </c>
      <c r="K3420" s="0" t="s">
        <v>6201</v>
      </c>
      <c r="L3420" s="0" t="s">
        <v>3920</v>
      </c>
      <c r="M3420" s="0" t="s">
        <v>9355</v>
      </c>
      <c r="N3420" s="0" t="s">
        <v>98</v>
      </c>
      <c r="O3420" s="0" t="s">
        <v>166</v>
      </c>
      <c r="P3420" s="0" t="s">
        <v>166</v>
      </c>
      <c r="Q3420" s="0" t="s">
        <v>167</v>
      </c>
      <c r="R3420" s="0" t="s">
        <v>6188</v>
      </c>
      <c r="S3420" s="0" t="s">
        <v>6201</v>
      </c>
      <c r="T3420" s="0" t="s">
        <v>3604</v>
      </c>
      <c r="U3420" s="0" t="s">
        <v>3707</v>
      </c>
      <c r="V3420" s="0" t="s">
        <v>3726</v>
      </c>
      <c r="W3420" s="0" t="s">
        <v>3607</v>
      </c>
      <c r="X3420" s="0" t="s">
        <v>3700</v>
      </c>
      <c r="Y3420" s="0" t="s">
        <v>3605</v>
      </c>
      <c r="Z3420" s="0" t="s">
        <v>6161</v>
      </c>
      <c r="AA3420" s="0" t="s">
        <v>6162</v>
      </c>
      <c r="AB3420" s="0" t="s">
        <v>6163</v>
      </c>
      <c r="AC3420" s="0" t="s">
        <v>61</v>
      </c>
      <c r="AD3420" s="0" t="s">
        <v>19</v>
      </c>
      <c r="AE3420" s="0" t="s">
        <v>19</v>
      </c>
      <c r="AF3420" s="0" t="s">
        <v>9323</v>
      </c>
      <c r="AG3420" s="0" t="s">
        <v>117</v>
      </c>
      <c r="AH3420" s="0" t="s">
        <v>22</v>
      </c>
      <c r="AI3420" s="0" t="s">
        <v>22</v>
      </c>
      <c r="AJ3420" s="0" t="s">
        <v>22</v>
      </c>
      <c r="AK3420" s="0" t="s">
        <v>22</v>
      </c>
    </row>
    <row customHeight="1" ht="11.25">
      <c r="A3421" s="0" t="s">
        <v>22</v>
      </c>
      <c r="B3421" s="0" t="s">
        <v>48</v>
      </c>
      <c r="C3421" s="0" t="s">
        <v>50</v>
      </c>
      <c r="D3421" s="0" t="s">
        <v>22</v>
      </c>
      <c r="E3421" s="0" t="s">
        <v>9356</v>
      </c>
      <c r="F3421" s="0" t="s">
        <v>1269</v>
      </c>
      <c r="G3421" s="0" t="s">
        <v>159</v>
      </c>
      <c r="H3421" s="0" t="s">
        <v>159</v>
      </c>
      <c r="I3421" s="0" t="s">
        <v>160</v>
      </c>
      <c r="J3421" s="0" t="s">
        <v>9346</v>
      </c>
      <c r="K3421" s="0" t="s">
        <v>9347</v>
      </c>
      <c r="L3421" s="0" t="s">
        <v>1331</v>
      </c>
      <c r="M3421" s="0" t="s">
        <v>89</v>
      </c>
      <c r="N3421" s="0" t="s">
        <v>98</v>
      </c>
      <c r="O3421" s="0" t="s">
        <v>159</v>
      </c>
      <c r="P3421" s="0" t="s">
        <v>159</v>
      </c>
      <c r="Q3421" s="0" t="s">
        <v>160</v>
      </c>
      <c r="R3421" s="0" t="s">
        <v>9346</v>
      </c>
      <c r="S3421" s="0" t="s">
        <v>9347</v>
      </c>
      <c r="T3421" s="0" t="s">
        <v>3604</v>
      </c>
      <c r="U3421" s="0" t="s">
        <v>3707</v>
      </c>
      <c r="V3421" s="0" t="s">
        <v>728</v>
      </c>
      <c r="W3421" s="0" t="s">
        <v>3607</v>
      </c>
      <c r="X3421" s="0" t="s">
        <v>3700</v>
      </c>
      <c r="Y3421" s="0" t="s">
        <v>3605</v>
      </c>
      <c r="Z3421" s="0" t="s">
        <v>9333</v>
      </c>
      <c r="AA3421" s="0" t="s">
        <v>9334</v>
      </c>
      <c r="AB3421" s="0" t="s">
        <v>9335</v>
      </c>
      <c r="AC3421" s="0" t="s">
        <v>61</v>
      </c>
      <c r="AD3421" s="0" t="s">
        <v>19</v>
      </c>
      <c r="AE3421" s="0" t="s">
        <v>19</v>
      </c>
      <c r="AF3421" s="0" t="s">
        <v>4647</v>
      </c>
      <c r="AG3421" s="0" t="s">
        <v>132</v>
      </c>
      <c r="AH3421" s="0" t="s">
        <v>22</v>
      </c>
      <c r="AI3421" s="0" t="s">
        <v>22</v>
      </c>
      <c r="AJ3421" s="0" t="s">
        <v>22</v>
      </c>
      <c r="AK3421" s="0" t="s">
        <v>22</v>
      </c>
    </row>
    <row customHeight="1" ht="11.25">
      <c r="A3422" s="0" t="s">
        <v>22</v>
      </c>
      <c r="B3422" s="0" t="s">
        <v>48</v>
      </c>
      <c r="C3422" s="0" t="s">
        <v>50</v>
      </c>
      <c r="D3422" s="0" t="s">
        <v>22</v>
      </c>
      <c r="E3422" s="0" t="s">
        <v>9356</v>
      </c>
      <c r="F3422" s="0" t="s">
        <v>1269</v>
      </c>
      <c r="G3422" s="0" t="s">
        <v>159</v>
      </c>
      <c r="H3422" s="0" t="s">
        <v>159</v>
      </c>
      <c r="I3422" s="0" t="s">
        <v>160</v>
      </c>
      <c r="J3422" s="0" t="s">
        <v>9346</v>
      </c>
      <c r="K3422" s="0" t="s">
        <v>9347</v>
      </c>
      <c r="L3422" s="0" t="s">
        <v>1331</v>
      </c>
      <c r="M3422" s="0" t="s">
        <v>89</v>
      </c>
      <c r="N3422" s="0" t="s">
        <v>98</v>
      </c>
      <c r="O3422" s="0" t="s">
        <v>159</v>
      </c>
      <c r="P3422" s="0" t="s">
        <v>159</v>
      </c>
      <c r="Q3422" s="0" t="s">
        <v>160</v>
      </c>
      <c r="R3422" s="0" t="s">
        <v>9346</v>
      </c>
      <c r="S3422" s="0" t="s">
        <v>9347</v>
      </c>
      <c r="T3422" s="0" t="s">
        <v>3604</v>
      </c>
      <c r="U3422" s="0" t="s">
        <v>3707</v>
      </c>
      <c r="V3422" s="0" t="s">
        <v>728</v>
      </c>
      <c r="W3422" s="0" t="s">
        <v>3607</v>
      </c>
      <c r="X3422" s="0" t="s">
        <v>3700</v>
      </c>
      <c r="Y3422" s="0" t="s">
        <v>3605</v>
      </c>
      <c r="Z3422" s="0" t="s">
        <v>9333</v>
      </c>
      <c r="AA3422" s="0" t="s">
        <v>9334</v>
      </c>
      <c r="AB3422" s="0" t="s">
        <v>9335</v>
      </c>
      <c r="AC3422" s="0" t="s">
        <v>61</v>
      </c>
      <c r="AD3422" s="0" t="s">
        <v>19</v>
      </c>
      <c r="AE3422" s="0" t="s">
        <v>19</v>
      </c>
      <c r="AF3422" s="0" t="s">
        <v>4647</v>
      </c>
      <c r="AG3422" s="0" t="s">
        <v>132</v>
      </c>
      <c r="AH3422" s="0" t="s">
        <v>22</v>
      </c>
      <c r="AI3422" s="0" t="s">
        <v>22</v>
      </c>
      <c r="AJ3422" s="0" t="s">
        <v>22</v>
      </c>
      <c r="AK3422" s="0" t="s">
        <v>22</v>
      </c>
    </row>
    <row customHeight="1" ht="11.25">
      <c r="A3423" s="0" t="s">
        <v>22</v>
      </c>
      <c r="B3423" s="0" t="s">
        <v>48</v>
      </c>
      <c r="C3423" s="0" t="s">
        <v>50</v>
      </c>
      <c r="D3423" s="0" t="s">
        <v>22</v>
      </c>
      <c r="E3423" s="0" t="s">
        <v>9357</v>
      </c>
      <c r="F3423" s="0" t="s">
        <v>1269</v>
      </c>
      <c r="G3423" s="0" t="s">
        <v>1307</v>
      </c>
      <c r="H3423" s="0" t="s">
        <v>1307</v>
      </c>
      <c r="I3423" s="0" t="s">
        <v>1308</v>
      </c>
      <c r="J3423" s="0" t="s">
        <v>6190</v>
      </c>
      <c r="K3423" s="0" t="s">
        <v>6191</v>
      </c>
      <c r="L3423" s="0" t="s">
        <v>1402</v>
      </c>
      <c r="M3423" s="0" t="s">
        <v>976</v>
      </c>
      <c r="N3423" s="0" t="s">
        <v>98</v>
      </c>
      <c r="O3423" s="0" t="s">
        <v>1307</v>
      </c>
      <c r="P3423" s="0" t="s">
        <v>1307</v>
      </c>
      <c r="Q3423" s="0" t="s">
        <v>1308</v>
      </c>
      <c r="R3423" s="0" t="s">
        <v>6190</v>
      </c>
      <c r="S3423" s="0" t="s">
        <v>6191</v>
      </c>
      <c r="T3423" s="0" t="s">
        <v>3604</v>
      </c>
      <c r="U3423" s="0" t="s">
        <v>3707</v>
      </c>
      <c r="V3423" s="0" t="s">
        <v>3726</v>
      </c>
      <c r="W3423" s="0" t="s">
        <v>3607</v>
      </c>
      <c r="X3423" s="0" t="s">
        <v>3700</v>
      </c>
      <c r="Y3423" s="0" t="s">
        <v>3605</v>
      </c>
      <c r="Z3423" s="0" t="s">
        <v>6161</v>
      </c>
      <c r="AA3423" s="0" t="s">
        <v>6162</v>
      </c>
      <c r="AB3423" s="0" t="s">
        <v>6163</v>
      </c>
      <c r="AC3423" s="0" t="s">
        <v>61</v>
      </c>
      <c r="AD3423" s="0" t="s">
        <v>19</v>
      </c>
      <c r="AE3423" s="0" t="s">
        <v>19</v>
      </c>
      <c r="AF3423" s="0" t="s">
        <v>1024</v>
      </c>
      <c r="AG3423" s="0" t="s">
        <v>1024</v>
      </c>
      <c r="AH3423" s="0" t="s">
        <v>22</v>
      </c>
      <c r="AI3423" s="0" t="s">
        <v>22</v>
      </c>
      <c r="AJ3423" s="0" t="s">
        <v>22</v>
      </c>
      <c r="AK3423" s="0" t="s">
        <v>22</v>
      </c>
    </row>
    <row customHeight="1" ht="11.25">
      <c r="A3424" s="0" t="s">
        <v>22</v>
      </c>
      <c r="B3424" s="0" t="s">
        <v>48</v>
      </c>
      <c r="C3424" s="0" t="s">
        <v>50</v>
      </c>
      <c r="D3424" s="0" t="s">
        <v>22</v>
      </c>
      <c r="E3424" s="0" t="s">
        <v>9357</v>
      </c>
      <c r="F3424" s="0" t="s">
        <v>1269</v>
      </c>
      <c r="G3424" s="0" t="s">
        <v>166</v>
      </c>
      <c r="H3424" s="0" t="s">
        <v>166</v>
      </c>
      <c r="I3424" s="0" t="s">
        <v>167</v>
      </c>
      <c r="J3424" s="0" t="s">
        <v>6190</v>
      </c>
      <c r="K3424" s="0" t="s">
        <v>6202</v>
      </c>
      <c r="L3424" s="0" t="s">
        <v>1402</v>
      </c>
      <c r="M3424" s="0" t="s">
        <v>976</v>
      </c>
      <c r="N3424" s="0" t="s">
        <v>98</v>
      </c>
      <c r="O3424" s="0" t="s">
        <v>166</v>
      </c>
      <c r="P3424" s="0" t="s">
        <v>166</v>
      </c>
      <c r="Q3424" s="0" t="s">
        <v>167</v>
      </c>
      <c r="R3424" s="0" t="s">
        <v>6190</v>
      </c>
      <c r="S3424" s="0" t="s">
        <v>6202</v>
      </c>
      <c r="T3424" s="0" t="s">
        <v>3604</v>
      </c>
      <c r="U3424" s="0" t="s">
        <v>3707</v>
      </c>
      <c r="V3424" s="0" t="s">
        <v>3726</v>
      </c>
      <c r="W3424" s="0" t="s">
        <v>3607</v>
      </c>
      <c r="X3424" s="0" t="s">
        <v>3700</v>
      </c>
      <c r="Y3424" s="0" t="s">
        <v>3605</v>
      </c>
      <c r="Z3424" s="0" t="s">
        <v>6161</v>
      </c>
      <c r="AA3424" s="0" t="s">
        <v>6162</v>
      </c>
      <c r="AB3424" s="0" t="s">
        <v>6163</v>
      </c>
      <c r="AC3424" s="0" t="s">
        <v>61</v>
      </c>
      <c r="AD3424" s="0" t="s">
        <v>19</v>
      </c>
      <c r="AE3424" s="0" t="s">
        <v>19</v>
      </c>
      <c r="AF3424" s="0" t="s">
        <v>1024</v>
      </c>
      <c r="AG3424" s="0" t="s">
        <v>1024</v>
      </c>
      <c r="AH3424" s="0" t="s">
        <v>22</v>
      </c>
      <c r="AI3424" s="0" t="s">
        <v>22</v>
      </c>
      <c r="AJ3424" s="0" t="s">
        <v>22</v>
      </c>
      <c r="AK3424" s="0" t="s">
        <v>22</v>
      </c>
    </row>
    <row customHeight="1" ht="11.25">
      <c r="A3425" s="0" t="s">
        <v>22</v>
      </c>
      <c r="B3425" s="0" t="s">
        <v>48</v>
      </c>
      <c r="C3425" s="0" t="s">
        <v>50</v>
      </c>
      <c r="D3425" s="0" t="s">
        <v>22</v>
      </c>
      <c r="E3425" s="0" t="s">
        <v>9358</v>
      </c>
      <c r="F3425" s="0" t="s">
        <v>1269</v>
      </c>
      <c r="G3425" s="0" t="s">
        <v>159</v>
      </c>
      <c r="H3425" s="0" t="s">
        <v>159</v>
      </c>
      <c r="I3425" s="0" t="s">
        <v>160</v>
      </c>
      <c r="J3425" s="0" t="s">
        <v>9346</v>
      </c>
      <c r="K3425" s="0" t="s">
        <v>9347</v>
      </c>
      <c r="L3425" s="0" t="s">
        <v>1331</v>
      </c>
      <c r="M3425" s="0" t="s">
        <v>98</v>
      </c>
      <c r="N3425" s="0" t="s">
        <v>98</v>
      </c>
      <c r="O3425" s="0" t="s">
        <v>159</v>
      </c>
      <c r="P3425" s="0" t="s">
        <v>159</v>
      </c>
      <c r="Q3425" s="0" t="s">
        <v>160</v>
      </c>
      <c r="R3425" s="0" t="s">
        <v>9346</v>
      </c>
      <c r="S3425" s="0" t="s">
        <v>9347</v>
      </c>
      <c r="T3425" s="0" t="s">
        <v>3604</v>
      </c>
      <c r="U3425" s="0" t="s">
        <v>3707</v>
      </c>
      <c r="V3425" s="0" t="s">
        <v>728</v>
      </c>
      <c r="W3425" s="0" t="s">
        <v>3607</v>
      </c>
      <c r="X3425" s="0" t="s">
        <v>3700</v>
      </c>
      <c r="Y3425" s="0" t="s">
        <v>3605</v>
      </c>
      <c r="Z3425" s="0" t="s">
        <v>9333</v>
      </c>
      <c r="AA3425" s="0" t="s">
        <v>9334</v>
      </c>
      <c r="AB3425" s="0" t="s">
        <v>9335</v>
      </c>
      <c r="AC3425" s="0" t="s">
        <v>61</v>
      </c>
      <c r="AD3425" s="0" t="s">
        <v>19</v>
      </c>
      <c r="AE3425" s="0" t="s">
        <v>19</v>
      </c>
      <c r="AF3425" s="0" t="s">
        <v>4647</v>
      </c>
      <c r="AG3425" s="0" t="s">
        <v>132</v>
      </c>
      <c r="AH3425" s="0" t="s">
        <v>22</v>
      </c>
      <c r="AI3425" s="0" t="s">
        <v>22</v>
      </c>
      <c r="AJ3425" s="0" t="s">
        <v>22</v>
      </c>
      <c r="AK3425" s="0" t="s">
        <v>22</v>
      </c>
    </row>
    <row customHeight="1" ht="11.25">
      <c r="A3426" s="0" t="s">
        <v>22</v>
      </c>
      <c r="B3426" s="0" t="s">
        <v>48</v>
      </c>
      <c r="C3426" s="0" t="s">
        <v>50</v>
      </c>
      <c r="D3426" s="0" t="s">
        <v>22</v>
      </c>
      <c r="E3426" s="0" t="s">
        <v>9358</v>
      </c>
      <c r="F3426" s="0" t="s">
        <v>1269</v>
      </c>
      <c r="G3426" s="0" t="s">
        <v>159</v>
      </c>
      <c r="H3426" s="0" t="s">
        <v>159</v>
      </c>
      <c r="I3426" s="0" t="s">
        <v>160</v>
      </c>
      <c r="J3426" s="0" t="s">
        <v>9346</v>
      </c>
      <c r="K3426" s="0" t="s">
        <v>9347</v>
      </c>
      <c r="L3426" s="0" t="s">
        <v>1331</v>
      </c>
      <c r="M3426" s="0" t="s">
        <v>98</v>
      </c>
      <c r="N3426" s="0" t="s">
        <v>98</v>
      </c>
      <c r="O3426" s="0" t="s">
        <v>159</v>
      </c>
      <c r="P3426" s="0" t="s">
        <v>159</v>
      </c>
      <c r="Q3426" s="0" t="s">
        <v>160</v>
      </c>
      <c r="R3426" s="0" t="s">
        <v>9346</v>
      </c>
      <c r="S3426" s="0" t="s">
        <v>9347</v>
      </c>
      <c r="T3426" s="0" t="s">
        <v>3604</v>
      </c>
      <c r="U3426" s="0" t="s">
        <v>3707</v>
      </c>
      <c r="V3426" s="0" t="s">
        <v>728</v>
      </c>
      <c r="W3426" s="0" t="s">
        <v>3607</v>
      </c>
      <c r="X3426" s="0" t="s">
        <v>3700</v>
      </c>
      <c r="Y3426" s="0" t="s">
        <v>3605</v>
      </c>
      <c r="Z3426" s="0" t="s">
        <v>9333</v>
      </c>
      <c r="AA3426" s="0" t="s">
        <v>9334</v>
      </c>
      <c r="AB3426" s="0" t="s">
        <v>9335</v>
      </c>
      <c r="AC3426" s="0" t="s">
        <v>61</v>
      </c>
      <c r="AD3426" s="0" t="s">
        <v>19</v>
      </c>
      <c r="AE3426" s="0" t="s">
        <v>19</v>
      </c>
      <c r="AF3426" s="0" t="s">
        <v>4647</v>
      </c>
      <c r="AG3426" s="0" t="s">
        <v>132</v>
      </c>
      <c r="AH3426" s="0" t="s">
        <v>22</v>
      </c>
      <c r="AI3426" s="0" t="s">
        <v>22</v>
      </c>
      <c r="AJ3426" s="0" t="s">
        <v>22</v>
      </c>
      <c r="AK3426" s="0" t="s">
        <v>22</v>
      </c>
    </row>
    <row customHeight="1" ht="11.25">
      <c r="A3427" s="0" t="s">
        <v>22</v>
      </c>
      <c r="B3427" s="0" t="s">
        <v>48</v>
      </c>
      <c r="C3427" s="0" t="s">
        <v>50</v>
      </c>
      <c r="D3427" s="0" t="s">
        <v>22</v>
      </c>
      <c r="E3427" s="0" t="s">
        <v>9359</v>
      </c>
      <c r="F3427" s="0" t="s">
        <v>1269</v>
      </c>
      <c r="G3427" s="0" t="s">
        <v>1307</v>
      </c>
      <c r="H3427" s="0" t="s">
        <v>1307</v>
      </c>
      <c r="I3427" s="0" t="s">
        <v>1308</v>
      </c>
      <c r="J3427" s="0" t="s">
        <v>7225</v>
      </c>
      <c r="K3427" s="0" t="s">
        <v>7226</v>
      </c>
      <c r="L3427" s="0" t="s">
        <v>4096</v>
      </c>
      <c r="M3427" s="0" t="s">
        <v>976</v>
      </c>
      <c r="N3427" s="0" t="s">
        <v>98</v>
      </c>
      <c r="O3427" s="0" t="s">
        <v>1307</v>
      </c>
      <c r="P3427" s="0" t="s">
        <v>1307</v>
      </c>
      <c r="Q3427" s="0" t="s">
        <v>1308</v>
      </c>
      <c r="R3427" s="0" t="s">
        <v>7225</v>
      </c>
      <c r="S3427" s="0" t="s">
        <v>7226</v>
      </c>
      <c r="T3427" s="0" t="s">
        <v>3604</v>
      </c>
      <c r="U3427" s="0" t="s">
        <v>3707</v>
      </c>
      <c r="V3427" s="0" t="s">
        <v>3726</v>
      </c>
      <c r="W3427" s="0" t="s">
        <v>3607</v>
      </c>
      <c r="X3427" s="0" t="s">
        <v>3700</v>
      </c>
      <c r="Y3427" s="0" t="s">
        <v>3605</v>
      </c>
      <c r="Z3427" s="0" t="s">
        <v>6161</v>
      </c>
      <c r="AA3427" s="0" t="s">
        <v>6162</v>
      </c>
      <c r="AB3427" s="0" t="s">
        <v>6163</v>
      </c>
      <c r="AC3427" s="0" t="s">
        <v>61</v>
      </c>
      <c r="AD3427" s="0" t="s">
        <v>19</v>
      </c>
      <c r="AE3427" s="0" t="s">
        <v>19</v>
      </c>
      <c r="AF3427" s="0" t="s">
        <v>150</v>
      </c>
      <c r="AG3427" s="0" t="s">
        <v>109</v>
      </c>
      <c r="AH3427" s="0" t="s">
        <v>22</v>
      </c>
      <c r="AI3427" s="0" t="s">
        <v>22</v>
      </c>
      <c r="AJ3427" s="0" t="s">
        <v>22</v>
      </c>
      <c r="AK3427" s="0" t="s">
        <v>22</v>
      </c>
    </row>
    <row customHeight="1" ht="11.25">
      <c r="A3428" s="0" t="s">
        <v>22</v>
      </c>
      <c r="B3428" s="0" t="s">
        <v>48</v>
      </c>
      <c r="C3428" s="0" t="s">
        <v>50</v>
      </c>
      <c r="D3428" s="0" t="s">
        <v>22</v>
      </c>
      <c r="E3428" s="0" t="s">
        <v>9359</v>
      </c>
      <c r="F3428" s="0" t="s">
        <v>1269</v>
      </c>
      <c r="G3428" s="0" t="s">
        <v>166</v>
      </c>
      <c r="H3428" s="0" t="s">
        <v>166</v>
      </c>
      <c r="I3428" s="0" t="s">
        <v>167</v>
      </c>
      <c r="J3428" s="0" t="s">
        <v>7225</v>
      </c>
      <c r="K3428" s="0" t="s">
        <v>7227</v>
      </c>
      <c r="L3428" s="0" t="s">
        <v>4096</v>
      </c>
      <c r="M3428" s="0" t="s">
        <v>976</v>
      </c>
      <c r="N3428" s="0" t="s">
        <v>98</v>
      </c>
      <c r="O3428" s="0" t="s">
        <v>166</v>
      </c>
      <c r="P3428" s="0" t="s">
        <v>166</v>
      </c>
      <c r="Q3428" s="0" t="s">
        <v>167</v>
      </c>
      <c r="R3428" s="0" t="s">
        <v>7225</v>
      </c>
      <c r="S3428" s="0" t="s">
        <v>7227</v>
      </c>
      <c r="T3428" s="0" t="s">
        <v>3604</v>
      </c>
      <c r="U3428" s="0" t="s">
        <v>3707</v>
      </c>
      <c r="V3428" s="0" t="s">
        <v>3726</v>
      </c>
      <c r="W3428" s="0" t="s">
        <v>3607</v>
      </c>
      <c r="X3428" s="0" t="s">
        <v>3700</v>
      </c>
      <c r="Y3428" s="0" t="s">
        <v>3605</v>
      </c>
      <c r="Z3428" s="0" t="s">
        <v>6161</v>
      </c>
      <c r="AA3428" s="0" t="s">
        <v>6162</v>
      </c>
      <c r="AB3428" s="0" t="s">
        <v>6163</v>
      </c>
      <c r="AC3428" s="0" t="s">
        <v>61</v>
      </c>
      <c r="AD3428" s="0" t="s">
        <v>19</v>
      </c>
      <c r="AE3428" s="0" t="s">
        <v>19</v>
      </c>
      <c r="AF3428" s="0" t="s">
        <v>150</v>
      </c>
      <c r="AG3428" s="0" t="s">
        <v>109</v>
      </c>
      <c r="AH3428" s="0" t="s">
        <v>22</v>
      </c>
      <c r="AI3428" s="0" t="s">
        <v>22</v>
      </c>
      <c r="AJ3428" s="0" t="s">
        <v>22</v>
      </c>
      <c r="AK3428" s="0" t="s">
        <v>22</v>
      </c>
    </row>
    <row customHeight="1" ht="11.25">
      <c r="A3429" s="0" t="s">
        <v>22</v>
      </c>
      <c r="B3429" s="0" t="s">
        <v>48</v>
      </c>
      <c r="C3429" s="0" t="s">
        <v>50</v>
      </c>
      <c r="D3429" s="0" t="s">
        <v>22</v>
      </c>
      <c r="E3429" s="0" t="s">
        <v>9360</v>
      </c>
      <c r="F3429" s="0" t="s">
        <v>1269</v>
      </c>
      <c r="G3429" s="0" t="s">
        <v>1307</v>
      </c>
      <c r="H3429" s="0" t="s">
        <v>1307</v>
      </c>
      <c r="I3429" s="0" t="s">
        <v>1308</v>
      </c>
      <c r="J3429" s="0" t="s">
        <v>6190</v>
      </c>
      <c r="K3429" s="0" t="s">
        <v>6191</v>
      </c>
      <c r="L3429" s="0" t="s">
        <v>9361</v>
      </c>
      <c r="M3429" s="0" t="s">
        <v>976</v>
      </c>
      <c r="N3429" s="0" t="s">
        <v>98</v>
      </c>
      <c r="O3429" s="0" t="s">
        <v>1307</v>
      </c>
      <c r="P3429" s="0" t="s">
        <v>1307</v>
      </c>
      <c r="Q3429" s="0" t="s">
        <v>1308</v>
      </c>
      <c r="R3429" s="0" t="s">
        <v>6190</v>
      </c>
      <c r="S3429" s="0" t="s">
        <v>6191</v>
      </c>
      <c r="T3429" s="0" t="s">
        <v>3604</v>
      </c>
      <c r="U3429" s="0" t="s">
        <v>3707</v>
      </c>
      <c r="V3429" s="0" t="s">
        <v>3726</v>
      </c>
      <c r="W3429" s="0" t="s">
        <v>3607</v>
      </c>
      <c r="X3429" s="0" t="s">
        <v>3700</v>
      </c>
      <c r="Y3429" s="0" t="s">
        <v>3605</v>
      </c>
      <c r="Z3429" s="0" t="s">
        <v>6161</v>
      </c>
      <c r="AA3429" s="0" t="s">
        <v>6162</v>
      </c>
      <c r="AB3429" s="0" t="s">
        <v>6163</v>
      </c>
      <c r="AC3429" s="0" t="s">
        <v>61</v>
      </c>
      <c r="AD3429" s="0" t="s">
        <v>19</v>
      </c>
      <c r="AE3429" s="0" t="s">
        <v>19</v>
      </c>
      <c r="AF3429" s="0" t="s">
        <v>183</v>
      </c>
      <c r="AG3429" s="0" t="s">
        <v>1024</v>
      </c>
      <c r="AH3429" s="0" t="s">
        <v>22</v>
      </c>
      <c r="AI3429" s="0" t="s">
        <v>22</v>
      </c>
      <c r="AJ3429" s="0" t="s">
        <v>22</v>
      </c>
      <c r="AK3429" s="0" t="s">
        <v>22</v>
      </c>
    </row>
    <row customHeight="1" ht="11.25">
      <c r="A3430" s="0" t="s">
        <v>22</v>
      </c>
      <c r="B3430" s="0" t="s">
        <v>48</v>
      </c>
      <c r="C3430" s="0" t="s">
        <v>50</v>
      </c>
      <c r="D3430" s="0" t="s">
        <v>22</v>
      </c>
      <c r="E3430" s="0" t="s">
        <v>9360</v>
      </c>
      <c r="F3430" s="0" t="s">
        <v>1269</v>
      </c>
      <c r="G3430" s="0" t="s">
        <v>166</v>
      </c>
      <c r="H3430" s="0" t="s">
        <v>166</v>
      </c>
      <c r="I3430" s="0" t="s">
        <v>167</v>
      </c>
      <c r="J3430" s="0" t="s">
        <v>6190</v>
      </c>
      <c r="K3430" s="0" t="s">
        <v>6202</v>
      </c>
      <c r="L3430" s="0" t="s">
        <v>9361</v>
      </c>
      <c r="M3430" s="0" t="s">
        <v>976</v>
      </c>
      <c r="N3430" s="0" t="s">
        <v>98</v>
      </c>
      <c r="O3430" s="0" t="s">
        <v>166</v>
      </c>
      <c r="P3430" s="0" t="s">
        <v>166</v>
      </c>
      <c r="Q3430" s="0" t="s">
        <v>167</v>
      </c>
      <c r="R3430" s="0" t="s">
        <v>6190</v>
      </c>
      <c r="S3430" s="0" t="s">
        <v>6202</v>
      </c>
      <c r="T3430" s="0" t="s">
        <v>3604</v>
      </c>
      <c r="U3430" s="0" t="s">
        <v>3707</v>
      </c>
      <c r="V3430" s="0" t="s">
        <v>3726</v>
      </c>
      <c r="W3430" s="0" t="s">
        <v>3607</v>
      </c>
      <c r="X3430" s="0" t="s">
        <v>3700</v>
      </c>
      <c r="Y3430" s="0" t="s">
        <v>3605</v>
      </c>
      <c r="Z3430" s="0" t="s">
        <v>6161</v>
      </c>
      <c r="AA3430" s="0" t="s">
        <v>6162</v>
      </c>
      <c r="AB3430" s="0" t="s">
        <v>6163</v>
      </c>
      <c r="AC3430" s="0" t="s">
        <v>61</v>
      </c>
      <c r="AD3430" s="0" t="s">
        <v>19</v>
      </c>
      <c r="AE3430" s="0" t="s">
        <v>19</v>
      </c>
      <c r="AF3430" s="0" t="s">
        <v>183</v>
      </c>
      <c r="AG3430" s="0" t="s">
        <v>1024</v>
      </c>
      <c r="AH3430" s="0" t="s">
        <v>22</v>
      </c>
      <c r="AI3430" s="0" t="s">
        <v>22</v>
      </c>
      <c r="AJ3430" s="0" t="s">
        <v>22</v>
      </c>
      <c r="AK3430" s="0" t="s">
        <v>22</v>
      </c>
    </row>
    <row customHeight="1" ht="11.25">
      <c r="A3431" s="0" t="s">
        <v>22</v>
      </c>
      <c r="B3431" s="0" t="s">
        <v>48</v>
      </c>
      <c r="C3431" s="0" t="s">
        <v>50</v>
      </c>
      <c r="D3431" s="0" t="s">
        <v>22</v>
      </c>
      <c r="E3431" s="0" t="s">
        <v>9362</v>
      </c>
      <c r="F3431" s="0" t="s">
        <v>1269</v>
      </c>
      <c r="G3431" s="0" t="s">
        <v>181</v>
      </c>
      <c r="H3431" s="0" t="s">
        <v>181</v>
      </c>
      <c r="I3431" s="0" t="s">
        <v>182</v>
      </c>
      <c r="J3431" s="0" t="s">
        <v>4848</v>
      </c>
      <c r="K3431" s="0" t="s">
        <v>4849</v>
      </c>
      <c r="L3431" s="0" t="s">
        <v>976</v>
      </c>
      <c r="M3431" s="0" t="s">
        <v>976</v>
      </c>
      <c r="N3431" s="0" t="s">
        <v>98</v>
      </c>
      <c r="O3431" s="0" t="s">
        <v>181</v>
      </c>
      <c r="P3431" s="0" t="s">
        <v>181</v>
      </c>
      <c r="Q3431" s="0" t="s">
        <v>182</v>
      </c>
      <c r="R3431" s="0" t="s">
        <v>4848</v>
      </c>
      <c r="S3431" s="0" t="s">
        <v>4849</v>
      </c>
      <c r="T3431" s="0" t="s">
        <v>3604</v>
      </c>
      <c r="U3431" s="0" t="s">
        <v>3707</v>
      </c>
      <c r="V3431" s="0" t="s">
        <v>3718</v>
      </c>
      <c r="W3431" s="0" t="s">
        <v>3607</v>
      </c>
      <c r="X3431" s="0" t="s">
        <v>3700</v>
      </c>
      <c r="Y3431" s="0" t="s">
        <v>3605</v>
      </c>
      <c r="Z3431" s="0" t="s">
        <v>3719</v>
      </c>
      <c r="AA3431" s="0" t="s">
        <v>3710</v>
      </c>
      <c r="AB3431" s="0" t="s">
        <v>3720</v>
      </c>
      <c r="AC3431" s="0" t="s">
        <v>61</v>
      </c>
      <c r="AD3431" s="0" t="s">
        <v>19</v>
      </c>
      <c r="AE3431" s="0" t="s">
        <v>19</v>
      </c>
      <c r="AF3431" s="0" t="s">
        <v>9363</v>
      </c>
      <c r="AG3431" s="0" t="s">
        <v>6098</v>
      </c>
      <c r="AH3431" s="0" t="s">
        <v>22</v>
      </c>
      <c r="AI3431" s="0" t="s">
        <v>22</v>
      </c>
      <c r="AJ3431" s="0" t="s">
        <v>22</v>
      </c>
      <c r="AK3431" s="0" t="s">
        <v>22</v>
      </c>
    </row>
    <row customHeight="1" ht="11.25">
      <c r="A3432" s="0" t="s">
        <v>22</v>
      </c>
      <c r="B3432" s="0" t="s">
        <v>48</v>
      </c>
      <c r="C3432" s="0" t="s">
        <v>50</v>
      </c>
      <c r="D3432" s="0" t="s">
        <v>22</v>
      </c>
      <c r="E3432" s="0" t="s">
        <v>9364</v>
      </c>
      <c r="F3432" s="0" t="s">
        <v>1269</v>
      </c>
      <c r="G3432" s="0" t="s">
        <v>155</v>
      </c>
      <c r="H3432" s="0" t="s">
        <v>155</v>
      </c>
      <c r="I3432" s="0" t="s">
        <v>156</v>
      </c>
      <c r="J3432" s="0" t="s">
        <v>6645</v>
      </c>
      <c r="K3432" s="0" t="s">
        <v>6646</v>
      </c>
      <c r="L3432" s="0" t="s">
        <v>9365</v>
      </c>
      <c r="M3432" s="0" t="s">
        <v>5383</v>
      </c>
      <c r="N3432" s="0" t="s">
        <v>98</v>
      </c>
      <c r="O3432" s="0" t="s">
        <v>155</v>
      </c>
      <c r="P3432" s="0" t="s">
        <v>155</v>
      </c>
      <c r="Q3432" s="0" t="s">
        <v>156</v>
      </c>
      <c r="R3432" s="0" t="s">
        <v>6645</v>
      </c>
      <c r="S3432" s="0" t="s">
        <v>6646</v>
      </c>
      <c r="T3432" s="0" t="s">
        <v>3604</v>
      </c>
      <c r="U3432" s="0" t="s">
        <v>3605</v>
      </c>
      <c r="V3432" s="0" t="s">
        <v>6647</v>
      </c>
      <c r="W3432" s="0" t="s">
        <v>3607</v>
      </c>
      <c r="X3432" s="0" t="s">
        <v>3808</v>
      </c>
      <c r="Y3432" s="0" t="s">
        <v>4331</v>
      </c>
      <c r="Z3432" s="0" t="s">
        <v>92</v>
      </c>
      <c r="AA3432" s="0" t="s">
        <v>6648</v>
      </c>
      <c r="AB3432" s="0" t="s">
        <v>6649</v>
      </c>
      <c r="AC3432" s="0" t="s">
        <v>61</v>
      </c>
      <c r="AD3432" s="0" t="s">
        <v>19</v>
      </c>
      <c r="AE3432" s="0" t="s">
        <v>19</v>
      </c>
      <c r="AF3432" s="0" t="s">
        <v>118</v>
      </c>
      <c r="AG3432" s="0" t="s">
        <v>118</v>
      </c>
      <c r="AH3432" s="0" t="s">
        <v>22</v>
      </c>
      <c r="AI3432" s="0" t="s">
        <v>22</v>
      </c>
      <c r="AJ3432" s="0" t="s">
        <v>22</v>
      </c>
      <c r="AK3432" s="0" t="s">
        <v>22</v>
      </c>
    </row>
    <row customHeight="1" ht="11.25">
      <c r="A3433" s="0" t="s">
        <v>22</v>
      </c>
      <c r="B3433" s="0" t="s">
        <v>48</v>
      </c>
      <c r="C3433" s="0" t="s">
        <v>50</v>
      </c>
      <c r="D3433" s="0" t="s">
        <v>22</v>
      </c>
      <c r="E3433" s="0" t="s">
        <v>9364</v>
      </c>
      <c r="F3433" s="0" t="s">
        <v>1269</v>
      </c>
      <c r="G3433" s="0" t="s">
        <v>155</v>
      </c>
      <c r="H3433" s="0" t="s">
        <v>155</v>
      </c>
      <c r="I3433" s="0" t="s">
        <v>156</v>
      </c>
      <c r="J3433" s="0" t="s">
        <v>6645</v>
      </c>
      <c r="K3433" s="0" t="s">
        <v>6646</v>
      </c>
      <c r="L3433" s="0" t="s">
        <v>9365</v>
      </c>
      <c r="M3433" s="0" t="s">
        <v>5383</v>
      </c>
      <c r="N3433" s="0" t="s">
        <v>98</v>
      </c>
      <c r="O3433" s="0" t="s">
        <v>155</v>
      </c>
      <c r="P3433" s="0" t="s">
        <v>155</v>
      </c>
      <c r="Q3433" s="0" t="s">
        <v>156</v>
      </c>
      <c r="R3433" s="0" t="s">
        <v>6645</v>
      </c>
      <c r="S3433" s="0" t="s">
        <v>6646</v>
      </c>
      <c r="T3433" s="0" t="s">
        <v>3604</v>
      </c>
      <c r="U3433" s="0" t="s">
        <v>3605</v>
      </c>
      <c r="V3433" s="0" t="s">
        <v>6647</v>
      </c>
      <c r="W3433" s="0" t="s">
        <v>3607</v>
      </c>
      <c r="X3433" s="0" t="s">
        <v>3808</v>
      </c>
      <c r="Y3433" s="0" t="s">
        <v>4331</v>
      </c>
      <c r="Z3433" s="0" t="s">
        <v>92</v>
      </c>
      <c r="AA3433" s="0" t="s">
        <v>6648</v>
      </c>
      <c r="AB3433" s="0" t="s">
        <v>6649</v>
      </c>
      <c r="AC3433" s="0" t="s">
        <v>61</v>
      </c>
      <c r="AD3433" s="0" t="s">
        <v>19</v>
      </c>
      <c r="AE3433" s="0" t="s">
        <v>19</v>
      </c>
      <c r="AF3433" s="0" t="s">
        <v>118</v>
      </c>
      <c r="AG3433" s="0" t="s">
        <v>118</v>
      </c>
      <c r="AH3433" s="0" t="s">
        <v>22</v>
      </c>
      <c r="AI3433" s="0" t="s">
        <v>22</v>
      </c>
      <c r="AJ3433" s="0" t="s">
        <v>22</v>
      </c>
      <c r="AK3433" s="0" t="s">
        <v>22</v>
      </c>
    </row>
    <row customHeight="1" ht="11.25">
      <c r="A3434" s="0" t="s">
        <v>22</v>
      </c>
      <c r="B3434" s="0" t="s">
        <v>48</v>
      </c>
      <c r="C3434" s="0" t="s">
        <v>50</v>
      </c>
      <c r="D3434" s="0" t="s">
        <v>22</v>
      </c>
      <c r="E3434" s="0" t="s">
        <v>9366</v>
      </c>
      <c r="F3434" s="0" t="s">
        <v>1269</v>
      </c>
      <c r="G3434" s="0" t="s">
        <v>155</v>
      </c>
      <c r="H3434" s="0" t="s">
        <v>155</v>
      </c>
      <c r="I3434" s="0" t="s">
        <v>156</v>
      </c>
      <c r="J3434" s="0" t="s">
        <v>4274</v>
      </c>
      <c r="K3434" s="0" t="s">
        <v>4275</v>
      </c>
      <c r="L3434" s="0" t="s">
        <v>4274</v>
      </c>
      <c r="M3434" s="0" t="s">
        <v>9325</v>
      </c>
      <c r="N3434" s="0" t="s">
        <v>98</v>
      </c>
      <c r="O3434" s="0" t="s">
        <v>155</v>
      </c>
      <c r="P3434" s="0" t="s">
        <v>155</v>
      </c>
      <c r="Q3434" s="0" t="s">
        <v>156</v>
      </c>
      <c r="R3434" s="0" t="s">
        <v>4274</v>
      </c>
      <c r="S3434" s="0" t="s">
        <v>4275</v>
      </c>
      <c r="T3434" s="0" t="s">
        <v>3604</v>
      </c>
      <c r="U3434" s="0" t="s">
        <v>3605</v>
      </c>
      <c r="V3434" s="0" t="s">
        <v>9367</v>
      </c>
      <c r="W3434" s="0" t="s">
        <v>3607</v>
      </c>
      <c r="X3434" s="0" t="s">
        <v>3608</v>
      </c>
      <c r="Y3434" s="0" t="s">
        <v>3605</v>
      </c>
      <c r="Z3434" s="0" t="s">
        <v>9368</v>
      </c>
      <c r="AA3434" s="0" t="s">
        <v>9369</v>
      </c>
      <c r="AB3434" s="0" t="s">
        <v>9370</v>
      </c>
      <c r="AC3434" s="0" t="s">
        <v>61</v>
      </c>
      <c r="AD3434" s="0" t="s">
        <v>19</v>
      </c>
      <c r="AE3434" s="0" t="s">
        <v>19</v>
      </c>
      <c r="AF3434" s="0" t="s">
        <v>118</v>
      </c>
      <c r="AG3434" s="0" t="s">
        <v>118</v>
      </c>
      <c r="AH3434" s="0" t="s">
        <v>22</v>
      </c>
      <c r="AI3434" s="0" t="s">
        <v>22</v>
      </c>
      <c r="AJ3434" s="0" t="s">
        <v>22</v>
      </c>
      <c r="AK3434" s="0" t="s">
        <v>22</v>
      </c>
    </row>
    <row customHeight="1" ht="11.25">
      <c r="A3435" s="0" t="s">
        <v>22</v>
      </c>
      <c r="B3435" s="0" t="s">
        <v>48</v>
      </c>
      <c r="C3435" s="0" t="s">
        <v>50</v>
      </c>
      <c r="D3435" s="0" t="s">
        <v>22</v>
      </c>
      <c r="E3435" s="0" t="s">
        <v>9366</v>
      </c>
      <c r="F3435" s="0" t="s">
        <v>1269</v>
      </c>
      <c r="G3435" s="0" t="s">
        <v>155</v>
      </c>
      <c r="H3435" s="0" t="s">
        <v>155</v>
      </c>
      <c r="I3435" s="0" t="s">
        <v>156</v>
      </c>
      <c r="J3435" s="0" t="s">
        <v>4274</v>
      </c>
      <c r="K3435" s="0" t="s">
        <v>4275</v>
      </c>
      <c r="L3435" s="0" t="s">
        <v>4274</v>
      </c>
      <c r="M3435" s="0" t="s">
        <v>9325</v>
      </c>
      <c r="N3435" s="0" t="s">
        <v>98</v>
      </c>
      <c r="O3435" s="0" t="s">
        <v>155</v>
      </c>
      <c r="P3435" s="0" t="s">
        <v>155</v>
      </c>
      <c r="Q3435" s="0" t="s">
        <v>156</v>
      </c>
      <c r="R3435" s="0" t="s">
        <v>4274</v>
      </c>
      <c r="S3435" s="0" t="s">
        <v>4275</v>
      </c>
      <c r="T3435" s="0" t="s">
        <v>3604</v>
      </c>
      <c r="U3435" s="0" t="s">
        <v>3605</v>
      </c>
      <c r="V3435" s="0" t="s">
        <v>9367</v>
      </c>
      <c r="W3435" s="0" t="s">
        <v>3607</v>
      </c>
      <c r="X3435" s="0" t="s">
        <v>3608</v>
      </c>
      <c r="Y3435" s="0" t="s">
        <v>3605</v>
      </c>
      <c r="Z3435" s="0" t="s">
        <v>9368</v>
      </c>
      <c r="AA3435" s="0" t="s">
        <v>9369</v>
      </c>
      <c r="AB3435" s="0" t="s">
        <v>9370</v>
      </c>
      <c r="AC3435" s="0" t="s">
        <v>61</v>
      </c>
      <c r="AD3435" s="0" t="s">
        <v>19</v>
      </c>
      <c r="AE3435" s="0" t="s">
        <v>19</v>
      </c>
      <c r="AF3435" s="0" t="s">
        <v>118</v>
      </c>
      <c r="AG3435" s="0" t="s">
        <v>118</v>
      </c>
      <c r="AH3435" s="0" t="s">
        <v>22</v>
      </c>
      <c r="AI3435" s="0" t="s">
        <v>22</v>
      </c>
      <c r="AJ3435" s="0" t="s">
        <v>22</v>
      </c>
      <c r="AK3435" s="0" t="s">
        <v>22</v>
      </c>
    </row>
    <row customHeight="1" ht="11.25">
      <c r="A3436" s="0" t="s">
        <v>22</v>
      </c>
      <c r="B3436" s="0" t="s">
        <v>48</v>
      </c>
      <c r="C3436" s="0" t="s">
        <v>50</v>
      </c>
      <c r="D3436" s="0" t="s">
        <v>22</v>
      </c>
      <c r="E3436" s="0" t="s">
        <v>9371</v>
      </c>
      <c r="F3436" s="0" t="s">
        <v>1269</v>
      </c>
      <c r="G3436" s="0" t="s">
        <v>155</v>
      </c>
      <c r="H3436" s="0" t="s">
        <v>155</v>
      </c>
      <c r="I3436" s="0" t="s">
        <v>156</v>
      </c>
      <c r="J3436" s="0" t="s">
        <v>6645</v>
      </c>
      <c r="K3436" s="0" t="s">
        <v>6646</v>
      </c>
      <c r="L3436" s="0" t="s">
        <v>9365</v>
      </c>
      <c r="M3436" s="0" t="s">
        <v>9372</v>
      </c>
      <c r="N3436" s="0" t="s">
        <v>98</v>
      </c>
      <c r="O3436" s="0" t="s">
        <v>155</v>
      </c>
      <c r="P3436" s="0" t="s">
        <v>155</v>
      </c>
      <c r="Q3436" s="0" t="s">
        <v>156</v>
      </c>
      <c r="R3436" s="0" t="s">
        <v>6645</v>
      </c>
      <c r="S3436" s="0" t="s">
        <v>6646</v>
      </c>
      <c r="T3436" s="0" t="s">
        <v>3604</v>
      </c>
      <c r="U3436" s="0" t="s">
        <v>3605</v>
      </c>
      <c r="V3436" s="0" t="s">
        <v>6647</v>
      </c>
      <c r="W3436" s="0" t="s">
        <v>3607</v>
      </c>
      <c r="X3436" s="0" t="s">
        <v>3808</v>
      </c>
      <c r="Y3436" s="0" t="s">
        <v>4331</v>
      </c>
      <c r="Z3436" s="0" t="s">
        <v>92</v>
      </c>
      <c r="AA3436" s="0" t="s">
        <v>6648</v>
      </c>
      <c r="AB3436" s="0" t="s">
        <v>6649</v>
      </c>
      <c r="AC3436" s="0" t="s">
        <v>61</v>
      </c>
      <c r="AD3436" s="0" t="s">
        <v>19</v>
      </c>
      <c r="AE3436" s="0" t="s">
        <v>19</v>
      </c>
      <c r="AF3436" s="0" t="s">
        <v>118</v>
      </c>
      <c r="AG3436" s="0" t="s">
        <v>118</v>
      </c>
      <c r="AH3436" s="0" t="s">
        <v>22</v>
      </c>
      <c r="AI3436" s="0" t="s">
        <v>22</v>
      </c>
      <c r="AJ3436" s="0" t="s">
        <v>22</v>
      </c>
      <c r="AK3436" s="0" t="s">
        <v>22</v>
      </c>
    </row>
    <row customHeight="1" ht="11.25">
      <c r="A3437" s="0" t="s">
        <v>22</v>
      </c>
      <c r="B3437" s="0" t="s">
        <v>48</v>
      </c>
      <c r="C3437" s="0" t="s">
        <v>50</v>
      </c>
      <c r="D3437" s="0" t="s">
        <v>22</v>
      </c>
      <c r="E3437" s="0" t="s">
        <v>9371</v>
      </c>
      <c r="F3437" s="0" t="s">
        <v>1269</v>
      </c>
      <c r="G3437" s="0" t="s">
        <v>155</v>
      </c>
      <c r="H3437" s="0" t="s">
        <v>155</v>
      </c>
      <c r="I3437" s="0" t="s">
        <v>156</v>
      </c>
      <c r="J3437" s="0" t="s">
        <v>6645</v>
      </c>
      <c r="K3437" s="0" t="s">
        <v>6646</v>
      </c>
      <c r="L3437" s="0" t="s">
        <v>9365</v>
      </c>
      <c r="M3437" s="0" t="s">
        <v>9372</v>
      </c>
      <c r="N3437" s="0" t="s">
        <v>98</v>
      </c>
      <c r="O3437" s="0" t="s">
        <v>155</v>
      </c>
      <c r="P3437" s="0" t="s">
        <v>155</v>
      </c>
      <c r="Q3437" s="0" t="s">
        <v>156</v>
      </c>
      <c r="R3437" s="0" t="s">
        <v>6645</v>
      </c>
      <c r="S3437" s="0" t="s">
        <v>6646</v>
      </c>
      <c r="T3437" s="0" t="s">
        <v>3604</v>
      </c>
      <c r="U3437" s="0" t="s">
        <v>3605</v>
      </c>
      <c r="V3437" s="0" t="s">
        <v>6647</v>
      </c>
      <c r="W3437" s="0" t="s">
        <v>3607</v>
      </c>
      <c r="X3437" s="0" t="s">
        <v>3808</v>
      </c>
      <c r="Y3437" s="0" t="s">
        <v>4331</v>
      </c>
      <c r="Z3437" s="0" t="s">
        <v>92</v>
      </c>
      <c r="AA3437" s="0" t="s">
        <v>6648</v>
      </c>
      <c r="AB3437" s="0" t="s">
        <v>6649</v>
      </c>
      <c r="AC3437" s="0" t="s">
        <v>61</v>
      </c>
      <c r="AD3437" s="0" t="s">
        <v>19</v>
      </c>
      <c r="AE3437" s="0" t="s">
        <v>19</v>
      </c>
      <c r="AF3437" s="0" t="s">
        <v>118</v>
      </c>
      <c r="AG3437" s="0" t="s">
        <v>118</v>
      </c>
      <c r="AH3437" s="0" t="s">
        <v>22</v>
      </c>
      <c r="AI3437" s="0" t="s">
        <v>22</v>
      </c>
      <c r="AJ3437" s="0" t="s">
        <v>22</v>
      </c>
      <c r="AK3437" s="0" t="s">
        <v>22</v>
      </c>
    </row>
    <row customHeight="1" ht="11.25">
      <c r="A3438" s="0" t="s">
        <v>22</v>
      </c>
      <c r="B3438" s="0" t="s">
        <v>48</v>
      </c>
      <c r="C3438" s="0" t="s">
        <v>50</v>
      </c>
      <c r="D3438" s="0" t="s">
        <v>22</v>
      </c>
      <c r="E3438" s="0" t="s">
        <v>9373</v>
      </c>
      <c r="F3438" s="0" t="s">
        <v>1269</v>
      </c>
      <c r="G3438" s="0" t="s">
        <v>1307</v>
      </c>
      <c r="H3438" s="0" t="s">
        <v>1307</v>
      </c>
      <c r="I3438" s="0" t="s">
        <v>1308</v>
      </c>
      <c r="J3438" s="0" t="s">
        <v>6190</v>
      </c>
      <c r="K3438" s="0" t="s">
        <v>6191</v>
      </c>
      <c r="L3438" s="0" t="s">
        <v>3920</v>
      </c>
      <c r="M3438" s="0" t="s">
        <v>976</v>
      </c>
      <c r="N3438" s="0" t="s">
        <v>98</v>
      </c>
      <c r="O3438" s="0" t="s">
        <v>1307</v>
      </c>
      <c r="P3438" s="0" t="s">
        <v>1307</v>
      </c>
      <c r="Q3438" s="0" t="s">
        <v>1308</v>
      </c>
      <c r="R3438" s="0" t="s">
        <v>6190</v>
      </c>
      <c r="S3438" s="0" t="s">
        <v>6191</v>
      </c>
      <c r="T3438" s="0" t="s">
        <v>3604</v>
      </c>
      <c r="U3438" s="0" t="s">
        <v>3707</v>
      </c>
      <c r="V3438" s="0" t="s">
        <v>3726</v>
      </c>
      <c r="W3438" s="0" t="s">
        <v>3607</v>
      </c>
      <c r="X3438" s="0" t="s">
        <v>3700</v>
      </c>
      <c r="Y3438" s="0" t="s">
        <v>3605</v>
      </c>
      <c r="Z3438" s="0" t="s">
        <v>6161</v>
      </c>
      <c r="AA3438" s="0" t="s">
        <v>6162</v>
      </c>
      <c r="AB3438" s="0" t="s">
        <v>6163</v>
      </c>
      <c r="AC3438" s="0" t="s">
        <v>61</v>
      </c>
      <c r="AD3438" s="0" t="s">
        <v>19</v>
      </c>
      <c r="AE3438" s="0" t="s">
        <v>19</v>
      </c>
      <c r="AF3438" s="0" t="s">
        <v>1024</v>
      </c>
      <c r="AG3438" s="0" t="s">
        <v>1024</v>
      </c>
      <c r="AH3438" s="0" t="s">
        <v>22</v>
      </c>
      <c r="AI3438" s="0" t="s">
        <v>22</v>
      </c>
      <c r="AJ3438" s="0" t="s">
        <v>22</v>
      </c>
      <c r="AK3438" s="0" t="s">
        <v>22</v>
      </c>
    </row>
    <row customHeight="1" ht="11.25">
      <c r="A3439" s="0" t="s">
        <v>22</v>
      </c>
      <c r="B3439" s="0" t="s">
        <v>48</v>
      </c>
      <c r="C3439" s="0" t="s">
        <v>50</v>
      </c>
      <c r="D3439" s="0" t="s">
        <v>22</v>
      </c>
      <c r="E3439" s="0" t="s">
        <v>9373</v>
      </c>
      <c r="F3439" s="0" t="s">
        <v>1269</v>
      </c>
      <c r="G3439" s="0" t="s">
        <v>166</v>
      </c>
      <c r="H3439" s="0" t="s">
        <v>166</v>
      </c>
      <c r="I3439" s="0" t="s">
        <v>167</v>
      </c>
      <c r="J3439" s="0" t="s">
        <v>6190</v>
      </c>
      <c r="K3439" s="0" t="s">
        <v>6202</v>
      </c>
      <c r="L3439" s="0" t="s">
        <v>3920</v>
      </c>
      <c r="M3439" s="0" t="s">
        <v>976</v>
      </c>
      <c r="N3439" s="0" t="s">
        <v>98</v>
      </c>
      <c r="O3439" s="0" t="s">
        <v>166</v>
      </c>
      <c r="P3439" s="0" t="s">
        <v>166</v>
      </c>
      <c r="Q3439" s="0" t="s">
        <v>167</v>
      </c>
      <c r="R3439" s="0" t="s">
        <v>6190</v>
      </c>
      <c r="S3439" s="0" t="s">
        <v>6202</v>
      </c>
      <c r="T3439" s="0" t="s">
        <v>3604</v>
      </c>
      <c r="U3439" s="0" t="s">
        <v>3707</v>
      </c>
      <c r="V3439" s="0" t="s">
        <v>3726</v>
      </c>
      <c r="W3439" s="0" t="s">
        <v>3607</v>
      </c>
      <c r="X3439" s="0" t="s">
        <v>3700</v>
      </c>
      <c r="Y3439" s="0" t="s">
        <v>3605</v>
      </c>
      <c r="Z3439" s="0" t="s">
        <v>6161</v>
      </c>
      <c r="AA3439" s="0" t="s">
        <v>6162</v>
      </c>
      <c r="AB3439" s="0" t="s">
        <v>6163</v>
      </c>
      <c r="AC3439" s="0" t="s">
        <v>61</v>
      </c>
      <c r="AD3439" s="0" t="s">
        <v>19</v>
      </c>
      <c r="AE3439" s="0" t="s">
        <v>19</v>
      </c>
      <c r="AF3439" s="0" t="s">
        <v>1024</v>
      </c>
      <c r="AG3439" s="0" t="s">
        <v>1024</v>
      </c>
      <c r="AH3439" s="0" t="s">
        <v>22</v>
      </c>
      <c r="AI3439" s="0" t="s">
        <v>22</v>
      </c>
      <c r="AJ3439" s="0" t="s">
        <v>22</v>
      </c>
      <c r="AK3439" s="0" t="s">
        <v>22</v>
      </c>
    </row>
    <row customHeight="1" ht="11.25">
      <c r="A3440" s="0" t="s">
        <v>22</v>
      </c>
      <c r="B3440" s="0" t="s">
        <v>48</v>
      </c>
      <c r="C3440" s="0" t="s">
        <v>50</v>
      </c>
      <c r="D3440" s="0" t="s">
        <v>22</v>
      </c>
      <c r="E3440" s="0" t="s">
        <v>9374</v>
      </c>
      <c r="F3440" s="0" t="s">
        <v>1269</v>
      </c>
      <c r="G3440" s="0" t="s">
        <v>155</v>
      </c>
      <c r="H3440" s="0" t="s">
        <v>155</v>
      </c>
      <c r="I3440" s="0" t="s">
        <v>156</v>
      </c>
      <c r="J3440" s="0" t="s">
        <v>4274</v>
      </c>
      <c r="K3440" s="0" t="s">
        <v>4275</v>
      </c>
      <c r="L3440" s="0" t="s">
        <v>4274</v>
      </c>
      <c r="M3440" s="0" t="s">
        <v>9325</v>
      </c>
      <c r="N3440" s="0" t="s">
        <v>98</v>
      </c>
      <c r="O3440" s="0" t="s">
        <v>155</v>
      </c>
      <c r="P3440" s="0" t="s">
        <v>155</v>
      </c>
      <c r="Q3440" s="0" t="s">
        <v>156</v>
      </c>
      <c r="R3440" s="0" t="s">
        <v>4274</v>
      </c>
      <c r="S3440" s="0" t="s">
        <v>4275</v>
      </c>
      <c r="T3440" s="0" t="s">
        <v>3604</v>
      </c>
      <c r="U3440" s="0" t="s">
        <v>3605</v>
      </c>
      <c r="V3440" s="0" t="s">
        <v>9375</v>
      </c>
      <c r="W3440" s="0" t="s">
        <v>3607</v>
      </c>
      <c r="X3440" s="0" t="s">
        <v>3608</v>
      </c>
      <c r="Y3440" s="0" t="s">
        <v>3605</v>
      </c>
      <c r="Z3440" s="0" t="s">
        <v>9376</v>
      </c>
      <c r="AA3440" s="0" t="s">
        <v>9377</v>
      </c>
      <c r="AB3440" s="0" t="s">
        <v>9378</v>
      </c>
      <c r="AC3440" s="0" t="s">
        <v>61</v>
      </c>
      <c r="AD3440" s="0" t="s">
        <v>19</v>
      </c>
      <c r="AE3440" s="0" t="s">
        <v>19</v>
      </c>
      <c r="AF3440" s="0" t="s">
        <v>184</v>
      </c>
      <c r="AG3440" s="0" t="s">
        <v>184</v>
      </c>
      <c r="AH3440" s="0" t="s">
        <v>22</v>
      </c>
      <c r="AI3440" s="0" t="s">
        <v>22</v>
      </c>
      <c r="AJ3440" s="0" t="s">
        <v>22</v>
      </c>
      <c r="AK3440" s="0" t="s">
        <v>22</v>
      </c>
    </row>
    <row customHeight="1" ht="11.25">
      <c r="A3441" s="0" t="s">
        <v>22</v>
      </c>
      <c r="B3441" s="0" t="s">
        <v>48</v>
      </c>
      <c r="C3441" s="0" t="s">
        <v>50</v>
      </c>
      <c r="D3441" s="0" t="s">
        <v>22</v>
      </c>
      <c r="E3441" s="0" t="s">
        <v>9374</v>
      </c>
      <c r="F3441" s="0" t="s">
        <v>1269</v>
      </c>
      <c r="G3441" s="0" t="s">
        <v>155</v>
      </c>
      <c r="H3441" s="0" t="s">
        <v>155</v>
      </c>
      <c r="I3441" s="0" t="s">
        <v>156</v>
      </c>
      <c r="J3441" s="0" t="s">
        <v>4274</v>
      </c>
      <c r="K3441" s="0" t="s">
        <v>4275</v>
      </c>
      <c r="L3441" s="0" t="s">
        <v>4274</v>
      </c>
      <c r="M3441" s="0" t="s">
        <v>9325</v>
      </c>
      <c r="N3441" s="0" t="s">
        <v>98</v>
      </c>
      <c r="O3441" s="0" t="s">
        <v>155</v>
      </c>
      <c r="P3441" s="0" t="s">
        <v>155</v>
      </c>
      <c r="Q3441" s="0" t="s">
        <v>156</v>
      </c>
      <c r="R3441" s="0" t="s">
        <v>4274</v>
      </c>
      <c r="S3441" s="0" t="s">
        <v>4275</v>
      </c>
      <c r="T3441" s="0" t="s">
        <v>3604</v>
      </c>
      <c r="U3441" s="0" t="s">
        <v>3605</v>
      </c>
      <c r="V3441" s="0" t="s">
        <v>9375</v>
      </c>
      <c r="W3441" s="0" t="s">
        <v>3607</v>
      </c>
      <c r="X3441" s="0" t="s">
        <v>3608</v>
      </c>
      <c r="Y3441" s="0" t="s">
        <v>3605</v>
      </c>
      <c r="Z3441" s="0" t="s">
        <v>9376</v>
      </c>
      <c r="AA3441" s="0" t="s">
        <v>9377</v>
      </c>
      <c r="AB3441" s="0" t="s">
        <v>9378</v>
      </c>
      <c r="AC3441" s="0" t="s">
        <v>61</v>
      </c>
      <c r="AD3441" s="0" t="s">
        <v>19</v>
      </c>
      <c r="AE3441" s="0" t="s">
        <v>19</v>
      </c>
      <c r="AF3441" s="0" t="s">
        <v>184</v>
      </c>
      <c r="AG3441" s="0" t="s">
        <v>184</v>
      </c>
      <c r="AH3441" s="0" t="s">
        <v>22</v>
      </c>
      <c r="AI3441" s="0" t="s">
        <v>22</v>
      </c>
      <c r="AJ3441" s="0" t="s">
        <v>22</v>
      </c>
      <c r="AK3441" s="0" t="s">
        <v>22</v>
      </c>
    </row>
    <row customHeight="1" ht="11.25">
      <c r="A3442" s="0" t="s">
        <v>22</v>
      </c>
      <c r="B3442" s="0" t="s">
        <v>48</v>
      </c>
      <c r="C3442" s="0" t="s">
        <v>50</v>
      </c>
      <c r="D3442" s="0" t="s">
        <v>22</v>
      </c>
      <c r="E3442" s="0" t="s">
        <v>9379</v>
      </c>
      <c r="F3442" s="0" t="s">
        <v>1269</v>
      </c>
      <c r="G3442" s="0" t="s">
        <v>1307</v>
      </c>
      <c r="H3442" s="0" t="s">
        <v>1307</v>
      </c>
      <c r="I3442" s="0" t="s">
        <v>1308</v>
      </c>
      <c r="J3442" s="0" t="s">
        <v>6190</v>
      </c>
      <c r="K3442" s="0" t="s">
        <v>6191</v>
      </c>
      <c r="L3442" s="0" t="s">
        <v>1402</v>
      </c>
      <c r="M3442" s="0" t="s">
        <v>976</v>
      </c>
      <c r="N3442" s="0" t="s">
        <v>98</v>
      </c>
      <c r="O3442" s="0" t="s">
        <v>1307</v>
      </c>
      <c r="P3442" s="0" t="s">
        <v>1307</v>
      </c>
      <c r="Q3442" s="0" t="s">
        <v>1308</v>
      </c>
      <c r="R3442" s="0" t="s">
        <v>6190</v>
      </c>
      <c r="S3442" s="0" t="s">
        <v>6191</v>
      </c>
      <c r="T3442" s="0" t="s">
        <v>3604</v>
      </c>
      <c r="U3442" s="0" t="s">
        <v>3707</v>
      </c>
      <c r="V3442" s="0" t="s">
        <v>3726</v>
      </c>
      <c r="W3442" s="0" t="s">
        <v>3607</v>
      </c>
      <c r="X3442" s="0" t="s">
        <v>3700</v>
      </c>
      <c r="Y3442" s="0" t="s">
        <v>3605</v>
      </c>
      <c r="Z3442" s="0" t="s">
        <v>6161</v>
      </c>
      <c r="AA3442" s="0" t="s">
        <v>6162</v>
      </c>
      <c r="AB3442" s="0" t="s">
        <v>6163</v>
      </c>
      <c r="AC3442" s="0" t="s">
        <v>61</v>
      </c>
      <c r="AD3442" s="0" t="s">
        <v>19</v>
      </c>
      <c r="AE3442" s="0" t="s">
        <v>19</v>
      </c>
      <c r="AF3442" s="0" t="s">
        <v>150</v>
      </c>
      <c r="AG3442" s="0" t="s">
        <v>529</v>
      </c>
      <c r="AH3442" s="0" t="s">
        <v>22</v>
      </c>
      <c r="AI3442" s="0" t="s">
        <v>22</v>
      </c>
      <c r="AJ3442" s="0" t="s">
        <v>22</v>
      </c>
      <c r="AK3442" s="0" t="s">
        <v>22</v>
      </c>
    </row>
    <row customHeight="1" ht="11.25">
      <c r="A3443" s="0" t="s">
        <v>22</v>
      </c>
      <c r="B3443" s="0" t="s">
        <v>48</v>
      </c>
      <c r="C3443" s="0" t="s">
        <v>50</v>
      </c>
      <c r="D3443" s="0" t="s">
        <v>22</v>
      </c>
      <c r="E3443" s="0" t="s">
        <v>9379</v>
      </c>
      <c r="F3443" s="0" t="s">
        <v>1269</v>
      </c>
      <c r="G3443" s="0" t="s">
        <v>166</v>
      </c>
      <c r="H3443" s="0" t="s">
        <v>166</v>
      </c>
      <c r="I3443" s="0" t="s">
        <v>167</v>
      </c>
      <c r="J3443" s="0" t="s">
        <v>6190</v>
      </c>
      <c r="K3443" s="0" t="s">
        <v>6202</v>
      </c>
      <c r="L3443" s="0" t="s">
        <v>1402</v>
      </c>
      <c r="M3443" s="0" t="s">
        <v>976</v>
      </c>
      <c r="N3443" s="0" t="s">
        <v>98</v>
      </c>
      <c r="O3443" s="0" t="s">
        <v>166</v>
      </c>
      <c r="P3443" s="0" t="s">
        <v>166</v>
      </c>
      <c r="Q3443" s="0" t="s">
        <v>167</v>
      </c>
      <c r="R3443" s="0" t="s">
        <v>6190</v>
      </c>
      <c r="S3443" s="0" t="s">
        <v>6202</v>
      </c>
      <c r="T3443" s="0" t="s">
        <v>3604</v>
      </c>
      <c r="U3443" s="0" t="s">
        <v>3707</v>
      </c>
      <c r="V3443" s="0" t="s">
        <v>3726</v>
      </c>
      <c r="W3443" s="0" t="s">
        <v>3607</v>
      </c>
      <c r="X3443" s="0" t="s">
        <v>3700</v>
      </c>
      <c r="Y3443" s="0" t="s">
        <v>3605</v>
      </c>
      <c r="Z3443" s="0" t="s">
        <v>6161</v>
      </c>
      <c r="AA3443" s="0" t="s">
        <v>6162</v>
      </c>
      <c r="AB3443" s="0" t="s">
        <v>6163</v>
      </c>
      <c r="AC3443" s="0" t="s">
        <v>61</v>
      </c>
      <c r="AD3443" s="0" t="s">
        <v>19</v>
      </c>
      <c r="AE3443" s="0" t="s">
        <v>19</v>
      </c>
      <c r="AF3443" s="0" t="s">
        <v>150</v>
      </c>
      <c r="AG3443" s="0" t="s">
        <v>529</v>
      </c>
      <c r="AH3443" s="0" t="s">
        <v>22</v>
      </c>
      <c r="AI3443" s="0" t="s">
        <v>22</v>
      </c>
      <c r="AJ3443" s="0" t="s">
        <v>22</v>
      </c>
      <c r="AK3443" s="0" t="s">
        <v>22</v>
      </c>
    </row>
    <row customHeight="1" ht="11.25">
      <c r="A3444" s="0" t="s">
        <v>22</v>
      </c>
      <c r="B3444" s="0" t="s">
        <v>48</v>
      </c>
      <c r="C3444" s="0" t="s">
        <v>50</v>
      </c>
      <c r="D3444" s="0" t="s">
        <v>22</v>
      </c>
      <c r="E3444" s="0" t="s">
        <v>9380</v>
      </c>
      <c r="F3444" s="0" t="s">
        <v>1269</v>
      </c>
      <c r="G3444" s="0" t="s">
        <v>1307</v>
      </c>
      <c r="H3444" s="0" t="s">
        <v>1307</v>
      </c>
      <c r="I3444" s="0" t="s">
        <v>1308</v>
      </c>
      <c r="J3444" s="0" t="s">
        <v>6186</v>
      </c>
      <c r="K3444" s="0" t="s">
        <v>6187</v>
      </c>
      <c r="L3444" s="0" t="s">
        <v>3946</v>
      </c>
      <c r="M3444" s="0" t="s">
        <v>976</v>
      </c>
      <c r="N3444" s="0" t="s">
        <v>98</v>
      </c>
      <c r="O3444" s="0" t="s">
        <v>1307</v>
      </c>
      <c r="P3444" s="0" t="s">
        <v>1307</v>
      </c>
      <c r="Q3444" s="0" t="s">
        <v>1308</v>
      </c>
      <c r="R3444" s="0" t="s">
        <v>6186</v>
      </c>
      <c r="S3444" s="0" t="s">
        <v>6187</v>
      </c>
      <c r="T3444" s="0" t="s">
        <v>3604</v>
      </c>
      <c r="U3444" s="0" t="s">
        <v>3707</v>
      </c>
      <c r="V3444" s="0" t="s">
        <v>3726</v>
      </c>
      <c r="W3444" s="0" t="s">
        <v>3607</v>
      </c>
      <c r="X3444" s="0" t="s">
        <v>3700</v>
      </c>
      <c r="Y3444" s="0" t="s">
        <v>3605</v>
      </c>
      <c r="Z3444" s="0" t="s">
        <v>6161</v>
      </c>
      <c r="AA3444" s="0" t="s">
        <v>6162</v>
      </c>
      <c r="AB3444" s="0" t="s">
        <v>6163</v>
      </c>
      <c r="AC3444" s="0" t="s">
        <v>61</v>
      </c>
      <c r="AD3444" s="0" t="s">
        <v>19</v>
      </c>
      <c r="AE3444" s="0" t="s">
        <v>19</v>
      </c>
      <c r="AF3444" s="0" t="s">
        <v>1024</v>
      </c>
      <c r="AG3444" s="0" t="s">
        <v>109</v>
      </c>
      <c r="AH3444" s="0" t="s">
        <v>22</v>
      </c>
      <c r="AI3444" s="0" t="s">
        <v>22</v>
      </c>
      <c r="AJ3444" s="0" t="s">
        <v>22</v>
      </c>
      <c r="AK3444" s="0" t="s">
        <v>22</v>
      </c>
    </row>
    <row customHeight="1" ht="11.25">
      <c r="A3445" s="0" t="s">
        <v>22</v>
      </c>
      <c r="B3445" s="0" t="s">
        <v>48</v>
      </c>
      <c r="C3445" s="0" t="s">
        <v>50</v>
      </c>
      <c r="D3445" s="0" t="s">
        <v>22</v>
      </c>
      <c r="E3445" s="0" t="s">
        <v>9380</v>
      </c>
      <c r="F3445" s="0" t="s">
        <v>1269</v>
      </c>
      <c r="G3445" s="0" t="s">
        <v>166</v>
      </c>
      <c r="H3445" s="0" t="s">
        <v>166</v>
      </c>
      <c r="I3445" s="0" t="s">
        <v>167</v>
      </c>
      <c r="J3445" s="0" t="s">
        <v>6186</v>
      </c>
      <c r="K3445" s="0" t="s">
        <v>6200</v>
      </c>
      <c r="L3445" s="0" t="s">
        <v>3946</v>
      </c>
      <c r="M3445" s="0" t="s">
        <v>976</v>
      </c>
      <c r="N3445" s="0" t="s">
        <v>98</v>
      </c>
      <c r="O3445" s="0" t="s">
        <v>166</v>
      </c>
      <c r="P3445" s="0" t="s">
        <v>166</v>
      </c>
      <c r="Q3445" s="0" t="s">
        <v>167</v>
      </c>
      <c r="R3445" s="0" t="s">
        <v>6186</v>
      </c>
      <c r="S3445" s="0" t="s">
        <v>6200</v>
      </c>
      <c r="T3445" s="0" t="s">
        <v>3604</v>
      </c>
      <c r="U3445" s="0" t="s">
        <v>3707</v>
      </c>
      <c r="V3445" s="0" t="s">
        <v>3726</v>
      </c>
      <c r="W3445" s="0" t="s">
        <v>3607</v>
      </c>
      <c r="X3445" s="0" t="s">
        <v>3700</v>
      </c>
      <c r="Y3445" s="0" t="s">
        <v>3605</v>
      </c>
      <c r="Z3445" s="0" t="s">
        <v>6161</v>
      </c>
      <c r="AA3445" s="0" t="s">
        <v>6162</v>
      </c>
      <c r="AB3445" s="0" t="s">
        <v>6163</v>
      </c>
      <c r="AC3445" s="0" t="s">
        <v>61</v>
      </c>
      <c r="AD3445" s="0" t="s">
        <v>19</v>
      </c>
      <c r="AE3445" s="0" t="s">
        <v>19</v>
      </c>
      <c r="AF3445" s="0" t="s">
        <v>1024</v>
      </c>
      <c r="AG3445" s="0" t="s">
        <v>109</v>
      </c>
      <c r="AH3445" s="0" t="s">
        <v>22</v>
      </c>
      <c r="AI3445" s="0" t="s">
        <v>22</v>
      </c>
      <c r="AJ3445" s="0" t="s">
        <v>22</v>
      </c>
      <c r="AK3445" s="0" t="s">
        <v>22</v>
      </c>
    </row>
    <row customHeight="1" ht="11.25">
      <c r="A3446" s="0" t="s">
        <v>22</v>
      </c>
      <c r="B3446" s="0" t="s">
        <v>48</v>
      </c>
      <c r="C3446" s="0" t="s">
        <v>50</v>
      </c>
      <c r="D3446" s="0" t="s">
        <v>22</v>
      </c>
      <c r="E3446" s="0" t="s">
        <v>9381</v>
      </c>
      <c r="F3446" s="0" t="s">
        <v>1257</v>
      </c>
      <c r="G3446" s="0" t="s">
        <v>188</v>
      </c>
      <c r="H3446" s="0" t="s">
        <v>188</v>
      </c>
      <c r="I3446" s="0" t="s">
        <v>189</v>
      </c>
      <c r="J3446" s="0" t="s">
        <v>1258</v>
      </c>
      <c r="K3446" s="0" t="s">
        <v>1259</v>
      </c>
      <c r="L3446" s="0" t="s">
        <v>9382</v>
      </c>
      <c r="M3446" s="0" t="s">
        <v>1261</v>
      </c>
      <c r="N3446" s="0" t="s">
        <v>98</v>
      </c>
      <c r="O3446" s="0" t="s">
        <v>188</v>
      </c>
      <c r="P3446" s="0" t="s">
        <v>188</v>
      </c>
      <c r="Q3446" s="0" t="s">
        <v>189</v>
      </c>
      <c r="R3446" s="0" t="s">
        <v>1258</v>
      </c>
      <c r="S3446" s="0" t="s">
        <v>1259</v>
      </c>
      <c r="T3446" s="0" t="s">
        <v>4183</v>
      </c>
      <c r="U3446" s="0" t="s">
        <v>3605</v>
      </c>
      <c r="V3446" s="0" t="s">
        <v>9383</v>
      </c>
      <c r="W3446" s="0" t="s">
        <v>3607</v>
      </c>
      <c r="X3446" s="0" t="s">
        <v>3700</v>
      </c>
      <c r="Y3446" s="0" t="s">
        <v>3605</v>
      </c>
      <c r="Z3446" s="0" t="s">
        <v>9384</v>
      </c>
      <c r="AA3446" s="0" t="s">
        <v>9385</v>
      </c>
      <c r="AB3446" s="0" t="s">
        <v>9383</v>
      </c>
      <c r="AC3446" s="0" t="s">
        <v>19</v>
      </c>
      <c r="AD3446" s="0" t="s">
        <v>19</v>
      </c>
      <c r="AE3446" s="0" t="s">
        <v>61</v>
      </c>
      <c r="AF3446" s="0" t="s">
        <v>22</v>
      </c>
      <c r="AG3446" s="0" t="s">
        <v>22</v>
      </c>
      <c r="AH3446" s="0" t="s">
        <v>22</v>
      </c>
      <c r="AI3446" s="0" t="s">
        <v>22</v>
      </c>
      <c r="AJ3446" s="0" t="s">
        <v>9386</v>
      </c>
      <c r="AK3446" s="0" t="s">
        <v>9387</v>
      </c>
    </row>
    <row customHeight="1" ht="11.25">
      <c r="A3447" s="0" t="s">
        <v>22</v>
      </c>
      <c r="B3447" s="0" t="s">
        <v>48</v>
      </c>
      <c r="C3447" s="0" t="s">
        <v>50</v>
      </c>
      <c r="D3447" s="0" t="s">
        <v>22</v>
      </c>
      <c r="E3447" s="0" t="s">
        <v>9381</v>
      </c>
      <c r="F3447" s="0" t="s">
        <v>1257</v>
      </c>
      <c r="G3447" s="0" t="s">
        <v>188</v>
      </c>
      <c r="H3447" s="0" t="s">
        <v>188</v>
      </c>
      <c r="I3447" s="0" t="s">
        <v>189</v>
      </c>
      <c r="J3447" s="0" t="s">
        <v>1258</v>
      </c>
      <c r="K3447" s="0" t="s">
        <v>1259</v>
      </c>
      <c r="L3447" s="0" t="s">
        <v>9382</v>
      </c>
      <c r="M3447" s="0" t="s">
        <v>1261</v>
      </c>
      <c r="N3447" s="0" t="s">
        <v>98</v>
      </c>
      <c r="O3447" s="0" t="s">
        <v>188</v>
      </c>
      <c r="P3447" s="0" t="s">
        <v>188</v>
      </c>
      <c r="Q3447" s="0" t="s">
        <v>189</v>
      </c>
      <c r="R3447" s="0" t="s">
        <v>1258</v>
      </c>
      <c r="S3447" s="0" t="s">
        <v>1259</v>
      </c>
      <c r="T3447" s="0" t="s">
        <v>4183</v>
      </c>
      <c r="U3447" s="0" t="s">
        <v>3605</v>
      </c>
      <c r="V3447" s="0" t="s">
        <v>9383</v>
      </c>
      <c r="W3447" s="0" t="s">
        <v>3607</v>
      </c>
      <c r="X3447" s="0" t="s">
        <v>3700</v>
      </c>
      <c r="Y3447" s="0" t="s">
        <v>3605</v>
      </c>
      <c r="Z3447" s="0" t="s">
        <v>9384</v>
      </c>
      <c r="AA3447" s="0" t="s">
        <v>9385</v>
      </c>
      <c r="AB3447" s="0" t="s">
        <v>9383</v>
      </c>
      <c r="AC3447" s="0" t="s">
        <v>19</v>
      </c>
      <c r="AD3447" s="0" t="s">
        <v>19</v>
      </c>
      <c r="AE3447" s="0" t="s">
        <v>61</v>
      </c>
      <c r="AF3447" s="0" t="s">
        <v>22</v>
      </c>
      <c r="AG3447" s="0" t="s">
        <v>22</v>
      </c>
      <c r="AH3447" s="0" t="s">
        <v>22</v>
      </c>
      <c r="AI3447" s="0" t="s">
        <v>22</v>
      </c>
      <c r="AJ3447" s="0" t="s">
        <v>9386</v>
      </c>
      <c r="AK3447" s="0" t="s">
        <v>9387</v>
      </c>
    </row>
    <row customHeight="1" ht="11.25">
      <c r="A3448" s="0" t="s">
        <v>22</v>
      </c>
      <c r="B3448" s="0" t="s">
        <v>48</v>
      </c>
      <c r="C3448" s="0" t="s">
        <v>50</v>
      </c>
      <c r="D3448" s="0" t="s">
        <v>22</v>
      </c>
      <c r="E3448" s="0" t="s">
        <v>9388</v>
      </c>
      <c r="F3448" s="0" t="s">
        <v>1257</v>
      </c>
      <c r="G3448" s="0" t="s">
        <v>181</v>
      </c>
      <c r="H3448" s="0" t="s">
        <v>181</v>
      </c>
      <c r="I3448" s="0" t="s">
        <v>182</v>
      </c>
      <c r="J3448" s="0" t="s">
        <v>4353</v>
      </c>
      <c r="K3448" s="0" t="s">
        <v>4354</v>
      </c>
      <c r="L3448" s="0" t="s">
        <v>9389</v>
      </c>
      <c r="M3448" s="0" t="s">
        <v>976</v>
      </c>
      <c r="N3448" s="0" t="s">
        <v>98</v>
      </c>
      <c r="O3448" s="0" t="s">
        <v>181</v>
      </c>
      <c r="P3448" s="0" t="s">
        <v>181</v>
      </c>
      <c r="Q3448" s="0" t="s">
        <v>182</v>
      </c>
      <c r="R3448" s="0" t="s">
        <v>4353</v>
      </c>
      <c r="S3448" s="0" t="s">
        <v>4354</v>
      </c>
      <c r="T3448" s="0" t="s">
        <v>3604</v>
      </c>
      <c r="U3448" s="0" t="s">
        <v>3707</v>
      </c>
      <c r="V3448" s="0" t="s">
        <v>3718</v>
      </c>
      <c r="W3448" s="0" t="s">
        <v>3607</v>
      </c>
      <c r="X3448" s="0" t="s">
        <v>3700</v>
      </c>
      <c r="Y3448" s="0" t="s">
        <v>3605</v>
      </c>
      <c r="Z3448" s="0" t="s">
        <v>3719</v>
      </c>
      <c r="AA3448" s="0" t="s">
        <v>3710</v>
      </c>
      <c r="AB3448" s="0" t="s">
        <v>3720</v>
      </c>
      <c r="AC3448" s="0" t="s">
        <v>19</v>
      </c>
      <c r="AD3448" s="0" t="s">
        <v>19</v>
      </c>
      <c r="AE3448" s="0" t="s">
        <v>61</v>
      </c>
      <c r="AF3448" s="0" t="s">
        <v>22</v>
      </c>
      <c r="AG3448" s="0" t="s">
        <v>22</v>
      </c>
      <c r="AH3448" s="0" t="s">
        <v>22</v>
      </c>
      <c r="AI3448" s="0" t="s">
        <v>22</v>
      </c>
      <c r="AJ3448" s="0" t="s">
        <v>9390</v>
      </c>
      <c r="AK3448" s="0" t="s">
        <v>9390</v>
      </c>
    </row>
    <row customHeight="1" ht="11.25">
      <c r="A3449" s="0" t="s">
        <v>22</v>
      </c>
      <c r="B3449" s="0" t="s">
        <v>48</v>
      </c>
      <c r="C3449" s="0" t="s">
        <v>50</v>
      </c>
      <c r="D3449" s="0" t="s">
        <v>22</v>
      </c>
      <c r="E3449" s="0" t="s">
        <v>9391</v>
      </c>
      <c r="F3449" s="0" t="s">
        <v>1269</v>
      </c>
      <c r="G3449" s="0" t="s">
        <v>181</v>
      </c>
      <c r="H3449" s="0" t="s">
        <v>181</v>
      </c>
      <c r="I3449" s="0" t="s">
        <v>182</v>
      </c>
      <c r="J3449" s="0" t="s">
        <v>4065</v>
      </c>
      <c r="K3449" s="0" t="s">
        <v>9392</v>
      </c>
      <c r="L3449" s="0" t="s">
        <v>9393</v>
      </c>
      <c r="M3449" s="0" t="s">
        <v>976</v>
      </c>
      <c r="N3449" s="0" t="s">
        <v>98</v>
      </c>
      <c r="O3449" s="0" t="s">
        <v>181</v>
      </c>
      <c r="P3449" s="0" t="s">
        <v>181</v>
      </c>
      <c r="Q3449" s="0" t="s">
        <v>182</v>
      </c>
      <c r="R3449" s="0" t="s">
        <v>4065</v>
      </c>
      <c r="S3449" s="0" t="s">
        <v>9392</v>
      </c>
      <c r="T3449" s="0" t="s">
        <v>3604</v>
      </c>
      <c r="U3449" s="0" t="s">
        <v>3707</v>
      </c>
      <c r="V3449" s="0" t="s">
        <v>3718</v>
      </c>
      <c r="W3449" s="0" t="s">
        <v>3607</v>
      </c>
      <c r="X3449" s="0" t="s">
        <v>3700</v>
      </c>
      <c r="Y3449" s="0" t="s">
        <v>3605</v>
      </c>
      <c r="Z3449" s="0" t="s">
        <v>3719</v>
      </c>
      <c r="AA3449" s="0" t="s">
        <v>3710</v>
      </c>
      <c r="AB3449" s="0" t="s">
        <v>3720</v>
      </c>
      <c r="AC3449" s="0" t="s">
        <v>61</v>
      </c>
      <c r="AD3449" s="0" t="s">
        <v>19</v>
      </c>
      <c r="AE3449" s="0" t="s">
        <v>19</v>
      </c>
      <c r="AF3449" s="0" t="s">
        <v>118</v>
      </c>
      <c r="AG3449" s="0" t="s">
        <v>118</v>
      </c>
      <c r="AH3449" s="0" t="s">
        <v>22</v>
      </c>
      <c r="AI3449" s="0" t="s">
        <v>22</v>
      </c>
      <c r="AJ3449" s="0" t="s">
        <v>22</v>
      </c>
      <c r="AK3449" s="0" t="s">
        <v>22</v>
      </c>
    </row>
    <row customHeight="1" ht="11.25">
      <c r="A3450" s="0" t="s">
        <v>22</v>
      </c>
      <c r="B3450" s="0" t="s">
        <v>48</v>
      </c>
      <c r="C3450" s="0" t="s">
        <v>50</v>
      </c>
      <c r="D3450" s="0" t="s">
        <v>22</v>
      </c>
      <c r="E3450" s="0" t="s">
        <v>9394</v>
      </c>
      <c r="F3450" s="0" t="s">
        <v>1269</v>
      </c>
      <c r="G3450" s="0" t="s">
        <v>181</v>
      </c>
      <c r="H3450" s="0" t="s">
        <v>181</v>
      </c>
      <c r="I3450" s="0" t="s">
        <v>182</v>
      </c>
      <c r="J3450" s="0" t="s">
        <v>4065</v>
      </c>
      <c r="K3450" s="0" t="s">
        <v>9392</v>
      </c>
      <c r="L3450" s="0" t="s">
        <v>976</v>
      </c>
      <c r="M3450" s="0" t="s">
        <v>976</v>
      </c>
      <c r="N3450" s="0" t="s">
        <v>98</v>
      </c>
      <c r="O3450" s="0" t="s">
        <v>181</v>
      </c>
      <c r="P3450" s="0" t="s">
        <v>181</v>
      </c>
      <c r="Q3450" s="0" t="s">
        <v>182</v>
      </c>
      <c r="R3450" s="0" t="s">
        <v>4065</v>
      </c>
      <c r="S3450" s="0" t="s">
        <v>9392</v>
      </c>
      <c r="T3450" s="0" t="s">
        <v>3604</v>
      </c>
      <c r="U3450" s="0" t="s">
        <v>3707</v>
      </c>
      <c r="V3450" s="0" t="s">
        <v>3718</v>
      </c>
      <c r="W3450" s="0" t="s">
        <v>3607</v>
      </c>
      <c r="X3450" s="0" t="s">
        <v>3700</v>
      </c>
      <c r="Y3450" s="0" t="s">
        <v>3605</v>
      </c>
      <c r="Z3450" s="0" t="s">
        <v>3719</v>
      </c>
      <c r="AA3450" s="0" t="s">
        <v>3710</v>
      </c>
      <c r="AB3450" s="0" t="s">
        <v>3720</v>
      </c>
      <c r="AC3450" s="0" t="s">
        <v>61</v>
      </c>
      <c r="AD3450" s="0" t="s">
        <v>19</v>
      </c>
      <c r="AE3450" s="0" t="s">
        <v>19</v>
      </c>
      <c r="AF3450" s="0" t="s">
        <v>9395</v>
      </c>
      <c r="AG3450" s="0" t="s">
        <v>190</v>
      </c>
      <c r="AH3450" s="0" t="s">
        <v>22</v>
      </c>
      <c r="AI3450" s="0" t="s">
        <v>22</v>
      </c>
      <c r="AJ3450" s="0" t="s">
        <v>22</v>
      </c>
      <c r="AK3450" s="0" t="s">
        <v>22</v>
      </c>
    </row>
    <row customHeight="1" ht="11.25">
      <c r="A3451" s="0" t="s">
        <v>22</v>
      </c>
      <c r="B3451" s="0" t="s">
        <v>48</v>
      </c>
      <c r="C3451" s="0" t="s">
        <v>50</v>
      </c>
      <c r="D3451" s="0" t="s">
        <v>22</v>
      </c>
      <c r="E3451" s="0" t="s">
        <v>9396</v>
      </c>
      <c r="F3451" s="0" t="s">
        <v>1269</v>
      </c>
      <c r="G3451" s="0" t="s">
        <v>181</v>
      </c>
      <c r="H3451" s="0" t="s">
        <v>181</v>
      </c>
      <c r="I3451" s="0" t="s">
        <v>182</v>
      </c>
      <c r="J3451" s="0" t="s">
        <v>6212</v>
      </c>
      <c r="K3451" s="0" t="s">
        <v>6213</v>
      </c>
      <c r="L3451" s="0" t="s">
        <v>976</v>
      </c>
      <c r="M3451" s="0" t="s">
        <v>976</v>
      </c>
      <c r="N3451" s="0" t="s">
        <v>98</v>
      </c>
      <c r="O3451" s="0" t="s">
        <v>181</v>
      </c>
      <c r="P3451" s="0" t="s">
        <v>181</v>
      </c>
      <c r="Q3451" s="0" t="s">
        <v>182</v>
      </c>
      <c r="R3451" s="0" t="s">
        <v>6212</v>
      </c>
      <c r="S3451" s="0" t="s">
        <v>6213</v>
      </c>
      <c r="T3451" s="0" t="s">
        <v>3604</v>
      </c>
      <c r="U3451" s="0" t="s">
        <v>3707</v>
      </c>
      <c r="V3451" s="0" t="s">
        <v>3718</v>
      </c>
      <c r="W3451" s="0" t="s">
        <v>3607</v>
      </c>
      <c r="X3451" s="0" t="s">
        <v>3700</v>
      </c>
      <c r="Y3451" s="0" t="s">
        <v>3605</v>
      </c>
      <c r="Z3451" s="0" t="s">
        <v>3719</v>
      </c>
      <c r="AA3451" s="0" t="s">
        <v>3710</v>
      </c>
      <c r="AB3451" s="0" t="s">
        <v>3720</v>
      </c>
      <c r="AC3451" s="0" t="s">
        <v>61</v>
      </c>
      <c r="AD3451" s="0" t="s">
        <v>19</v>
      </c>
      <c r="AE3451" s="0" t="s">
        <v>19</v>
      </c>
      <c r="AF3451" s="0" t="s">
        <v>9397</v>
      </c>
      <c r="AG3451" s="0" t="s">
        <v>109</v>
      </c>
      <c r="AH3451" s="0" t="s">
        <v>22</v>
      </c>
      <c r="AI3451" s="0" t="s">
        <v>22</v>
      </c>
      <c r="AJ3451" s="0" t="s">
        <v>22</v>
      </c>
      <c r="AK3451" s="0" t="s">
        <v>22</v>
      </c>
    </row>
    <row customHeight="1" ht="11.25">
      <c r="A3452" s="0" t="s">
        <v>22</v>
      </c>
      <c r="B3452" s="0" t="s">
        <v>48</v>
      </c>
      <c r="C3452" s="0" t="s">
        <v>50</v>
      </c>
      <c r="D3452" s="0" t="s">
        <v>22</v>
      </c>
      <c r="E3452" s="0" t="s">
        <v>9398</v>
      </c>
      <c r="F3452" s="0" t="s">
        <v>1269</v>
      </c>
      <c r="G3452" s="0" t="s">
        <v>181</v>
      </c>
      <c r="H3452" s="0" t="s">
        <v>181</v>
      </c>
      <c r="I3452" s="0" t="s">
        <v>182</v>
      </c>
      <c r="J3452" s="0" t="s">
        <v>6215</v>
      </c>
      <c r="K3452" s="0" t="s">
        <v>6216</v>
      </c>
      <c r="L3452" s="0" t="s">
        <v>976</v>
      </c>
      <c r="M3452" s="0" t="s">
        <v>976</v>
      </c>
      <c r="N3452" s="0" t="s">
        <v>98</v>
      </c>
      <c r="O3452" s="0" t="s">
        <v>181</v>
      </c>
      <c r="P3452" s="0" t="s">
        <v>181</v>
      </c>
      <c r="Q3452" s="0" t="s">
        <v>182</v>
      </c>
      <c r="R3452" s="0" t="s">
        <v>6215</v>
      </c>
      <c r="S3452" s="0" t="s">
        <v>6216</v>
      </c>
      <c r="T3452" s="0" t="s">
        <v>3604</v>
      </c>
      <c r="U3452" s="0" t="s">
        <v>3707</v>
      </c>
      <c r="V3452" s="0" t="s">
        <v>3718</v>
      </c>
      <c r="W3452" s="0" t="s">
        <v>3607</v>
      </c>
      <c r="X3452" s="0" t="s">
        <v>3700</v>
      </c>
      <c r="Y3452" s="0" t="s">
        <v>3605</v>
      </c>
      <c r="Z3452" s="0" t="s">
        <v>3719</v>
      </c>
      <c r="AA3452" s="0" t="s">
        <v>3710</v>
      </c>
      <c r="AB3452" s="0" t="s">
        <v>3720</v>
      </c>
      <c r="AC3452" s="0" t="s">
        <v>61</v>
      </c>
      <c r="AD3452" s="0" t="s">
        <v>19</v>
      </c>
      <c r="AE3452" s="0" t="s">
        <v>19</v>
      </c>
      <c r="AF3452" s="0" t="s">
        <v>114</v>
      </c>
      <c r="AG3452" s="0" t="s">
        <v>117</v>
      </c>
      <c r="AH3452" s="0" t="s">
        <v>22</v>
      </c>
      <c r="AI3452" s="0" t="s">
        <v>22</v>
      </c>
      <c r="AJ3452" s="0" t="s">
        <v>22</v>
      </c>
      <c r="AK3452" s="0" t="s">
        <v>22</v>
      </c>
    </row>
    <row customHeight="1" ht="11.25">
      <c r="A3453" s="0" t="s">
        <v>22</v>
      </c>
      <c r="B3453" s="0" t="s">
        <v>48</v>
      </c>
      <c r="C3453" s="0" t="s">
        <v>50</v>
      </c>
      <c r="D3453" s="0" t="s">
        <v>22</v>
      </c>
      <c r="E3453" s="0" t="s">
        <v>9399</v>
      </c>
      <c r="F3453" s="0" t="s">
        <v>1269</v>
      </c>
      <c r="G3453" s="0" t="s">
        <v>181</v>
      </c>
      <c r="H3453" s="0" t="s">
        <v>181</v>
      </c>
      <c r="I3453" s="0" t="s">
        <v>182</v>
      </c>
      <c r="J3453" s="0" t="s">
        <v>4065</v>
      </c>
      <c r="K3453" s="0" t="s">
        <v>9392</v>
      </c>
      <c r="L3453" s="0" t="s">
        <v>976</v>
      </c>
      <c r="M3453" s="0" t="s">
        <v>976</v>
      </c>
      <c r="N3453" s="0" t="s">
        <v>98</v>
      </c>
      <c r="O3453" s="0" t="s">
        <v>181</v>
      </c>
      <c r="P3453" s="0" t="s">
        <v>181</v>
      </c>
      <c r="Q3453" s="0" t="s">
        <v>182</v>
      </c>
      <c r="R3453" s="0" t="s">
        <v>4065</v>
      </c>
      <c r="S3453" s="0" t="s">
        <v>9392</v>
      </c>
      <c r="T3453" s="0" t="s">
        <v>3604</v>
      </c>
      <c r="U3453" s="0" t="s">
        <v>3707</v>
      </c>
      <c r="V3453" s="0" t="s">
        <v>3718</v>
      </c>
      <c r="W3453" s="0" t="s">
        <v>3607</v>
      </c>
      <c r="X3453" s="0" t="s">
        <v>3700</v>
      </c>
      <c r="Y3453" s="0" t="s">
        <v>3605</v>
      </c>
      <c r="Z3453" s="0" t="s">
        <v>3719</v>
      </c>
      <c r="AA3453" s="0" t="s">
        <v>3710</v>
      </c>
      <c r="AB3453" s="0" t="s">
        <v>3720</v>
      </c>
      <c r="AC3453" s="0" t="s">
        <v>61</v>
      </c>
      <c r="AD3453" s="0" t="s">
        <v>19</v>
      </c>
      <c r="AE3453" s="0" t="s">
        <v>19</v>
      </c>
      <c r="AF3453" s="0" t="s">
        <v>9400</v>
      </c>
      <c r="AG3453" s="0" t="s">
        <v>1102</v>
      </c>
      <c r="AH3453" s="0" t="s">
        <v>22</v>
      </c>
      <c r="AI3453" s="0" t="s">
        <v>22</v>
      </c>
      <c r="AJ3453" s="0" t="s">
        <v>22</v>
      </c>
      <c r="AK3453" s="0" t="s">
        <v>22</v>
      </c>
    </row>
    <row customHeight="1" ht="11.25">
      <c r="A3454" s="0" t="s">
        <v>22</v>
      </c>
      <c r="B3454" s="0" t="s">
        <v>48</v>
      </c>
      <c r="C3454" s="0" t="s">
        <v>50</v>
      </c>
      <c r="D3454" s="0" t="s">
        <v>22</v>
      </c>
      <c r="E3454" s="0" t="s">
        <v>9401</v>
      </c>
      <c r="F3454" s="0" t="s">
        <v>1269</v>
      </c>
      <c r="G3454" s="0" t="s">
        <v>181</v>
      </c>
      <c r="H3454" s="0" t="s">
        <v>181</v>
      </c>
      <c r="I3454" s="0" t="s">
        <v>182</v>
      </c>
      <c r="J3454" s="0" t="s">
        <v>4065</v>
      </c>
      <c r="K3454" s="0" t="s">
        <v>9392</v>
      </c>
      <c r="L3454" s="0" t="s">
        <v>976</v>
      </c>
      <c r="M3454" s="0" t="s">
        <v>976</v>
      </c>
      <c r="N3454" s="0" t="s">
        <v>98</v>
      </c>
      <c r="O3454" s="0" t="s">
        <v>181</v>
      </c>
      <c r="P3454" s="0" t="s">
        <v>181</v>
      </c>
      <c r="Q3454" s="0" t="s">
        <v>182</v>
      </c>
      <c r="R3454" s="0" t="s">
        <v>4065</v>
      </c>
      <c r="S3454" s="0" t="s">
        <v>9392</v>
      </c>
      <c r="T3454" s="0" t="s">
        <v>3604</v>
      </c>
      <c r="U3454" s="0" t="s">
        <v>3707</v>
      </c>
      <c r="V3454" s="0" t="s">
        <v>3718</v>
      </c>
      <c r="W3454" s="0" t="s">
        <v>3607</v>
      </c>
      <c r="X3454" s="0" t="s">
        <v>3700</v>
      </c>
      <c r="Y3454" s="0" t="s">
        <v>3605</v>
      </c>
      <c r="Z3454" s="0" t="s">
        <v>3719</v>
      </c>
      <c r="AA3454" s="0" t="s">
        <v>3710</v>
      </c>
      <c r="AB3454" s="0" t="s">
        <v>3720</v>
      </c>
      <c r="AC3454" s="0" t="s">
        <v>61</v>
      </c>
      <c r="AD3454" s="0" t="s">
        <v>19</v>
      </c>
      <c r="AE3454" s="0" t="s">
        <v>19</v>
      </c>
      <c r="AF3454" s="0" t="s">
        <v>9402</v>
      </c>
      <c r="AG3454" s="0" t="s">
        <v>118</v>
      </c>
      <c r="AH3454" s="0" t="s">
        <v>22</v>
      </c>
      <c r="AI3454" s="0" t="s">
        <v>22</v>
      </c>
      <c r="AJ3454" s="0" t="s">
        <v>22</v>
      </c>
      <c r="AK3454" s="0" t="s">
        <v>22</v>
      </c>
    </row>
    <row customHeight="1" ht="11.25">
      <c r="A3455" s="0" t="s">
        <v>22</v>
      </c>
      <c r="B3455" s="0" t="s">
        <v>48</v>
      </c>
      <c r="C3455" s="0" t="s">
        <v>50</v>
      </c>
      <c r="D3455" s="0" t="s">
        <v>22</v>
      </c>
      <c r="E3455" s="0" t="s">
        <v>9403</v>
      </c>
      <c r="F3455" s="0" t="s">
        <v>1269</v>
      </c>
      <c r="G3455" s="0" t="s">
        <v>181</v>
      </c>
      <c r="H3455" s="0" t="s">
        <v>181</v>
      </c>
      <c r="I3455" s="0" t="s">
        <v>182</v>
      </c>
      <c r="J3455" s="0" t="s">
        <v>4065</v>
      </c>
      <c r="K3455" s="0" t="s">
        <v>9392</v>
      </c>
      <c r="L3455" s="0" t="s">
        <v>9404</v>
      </c>
      <c r="M3455" s="0" t="s">
        <v>976</v>
      </c>
      <c r="N3455" s="0" t="s">
        <v>98</v>
      </c>
      <c r="O3455" s="0" t="s">
        <v>181</v>
      </c>
      <c r="P3455" s="0" t="s">
        <v>181</v>
      </c>
      <c r="Q3455" s="0" t="s">
        <v>182</v>
      </c>
      <c r="R3455" s="0" t="s">
        <v>4065</v>
      </c>
      <c r="S3455" s="0" t="s">
        <v>9392</v>
      </c>
      <c r="T3455" s="0" t="s">
        <v>3604</v>
      </c>
      <c r="U3455" s="0" t="s">
        <v>3707</v>
      </c>
      <c r="V3455" s="0" t="s">
        <v>3718</v>
      </c>
      <c r="W3455" s="0" t="s">
        <v>3607</v>
      </c>
      <c r="X3455" s="0" t="s">
        <v>3700</v>
      </c>
      <c r="Y3455" s="0" t="s">
        <v>3605</v>
      </c>
      <c r="Z3455" s="0" t="s">
        <v>3719</v>
      </c>
      <c r="AA3455" s="0" t="s">
        <v>3710</v>
      </c>
      <c r="AB3455" s="0" t="s">
        <v>3720</v>
      </c>
      <c r="AC3455" s="0" t="s">
        <v>61</v>
      </c>
      <c r="AD3455" s="0" t="s">
        <v>19</v>
      </c>
      <c r="AE3455" s="0" t="s">
        <v>19</v>
      </c>
      <c r="AF3455" s="0" t="s">
        <v>174</v>
      </c>
      <c r="AG3455" s="0" t="s">
        <v>190</v>
      </c>
      <c r="AH3455" s="0" t="s">
        <v>22</v>
      </c>
      <c r="AI3455" s="0" t="s">
        <v>22</v>
      </c>
      <c r="AJ3455" s="0" t="s">
        <v>22</v>
      </c>
      <c r="AK3455" s="0" t="s">
        <v>22</v>
      </c>
    </row>
    <row customHeight="1" ht="11.25">
      <c r="A3456" s="0" t="s">
        <v>22</v>
      </c>
      <c r="B3456" s="0" t="s">
        <v>48</v>
      </c>
      <c r="C3456" s="0" t="s">
        <v>50</v>
      </c>
      <c r="D3456" s="0" t="s">
        <v>22</v>
      </c>
      <c r="E3456" s="0" t="s">
        <v>9405</v>
      </c>
      <c r="F3456" s="0" t="s">
        <v>1269</v>
      </c>
      <c r="G3456" s="0" t="s">
        <v>181</v>
      </c>
      <c r="H3456" s="0" t="s">
        <v>181</v>
      </c>
      <c r="I3456" s="0" t="s">
        <v>182</v>
      </c>
      <c r="J3456" s="0" t="s">
        <v>4065</v>
      </c>
      <c r="K3456" s="0" t="s">
        <v>9392</v>
      </c>
      <c r="L3456" s="0" t="s">
        <v>9406</v>
      </c>
      <c r="M3456" s="0" t="s">
        <v>976</v>
      </c>
      <c r="N3456" s="0" t="s">
        <v>98</v>
      </c>
      <c r="O3456" s="0" t="s">
        <v>181</v>
      </c>
      <c r="P3456" s="0" t="s">
        <v>181</v>
      </c>
      <c r="Q3456" s="0" t="s">
        <v>182</v>
      </c>
      <c r="R3456" s="0" t="s">
        <v>4065</v>
      </c>
      <c r="S3456" s="0" t="s">
        <v>9392</v>
      </c>
      <c r="T3456" s="0" t="s">
        <v>3604</v>
      </c>
      <c r="U3456" s="0" t="s">
        <v>3707</v>
      </c>
      <c r="V3456" s="0" t="s">
        <v>3718</v>
      </c>
      <c r="W3456" s="0" t="s">
        <v>3607</v>
      </c>
      <c r="X3456" s="0" t="s">
        <v>3700</v>
      </c>
      <c r="Y3456" s="0" t="s">
        <v>3605</v>
      </c>
      <c r="Z3456" s="0" t="s">
        <v>3719</v>
      </c>
      <c r="AA3456" s="0" t="s">
        <v>3710</v>
      </c>
      <c r="AB3456" s="0" t="s">
        <v>3720</v>
      </c>
      <c r="AC3456" s="0" t="s">
        <v>61</v>
      </c>
      <c r="AD3456" s="0" t="s">
        <v>19</v>
      </c>
      <c r="AE3456" s="0" t="s">
        <v>19</v>
      </c>
      <c r="AF3456" s="0" t="s">
        <v>1024</v>
      </c>
      <c r="AG3456" s="0" t="s">
        <v>109</v>
      </c>
      <c r="AH3456" s="0" t="s">
        <v>22</v>
      </c>
      <c r="AI3456" s="0" t="s">
        <v>22</v>
      </c>
      <c r="AJ3456" s="0" t="s">
        <v>22</v>
      </c>
      <c r="AK3456" s="0" t="s">
        <v>22</v>
      </c>
    </row>
    <row customHeight="1" ht="11.25">
      <c r="A3457" s="0" t="s">
        <v>22</v>
      </c>
      <c r="B3457" s="0" t="s">
        <v>48</v>
      </c>
      <c r="C3457" s="0" t="s">
        <v>50</v>
      </c>
      <c r="D3457" s="0" t="s">
        <v>22</v>
      </c>
      <c r="E3457" s="0" t="s">
        <v>9407</v>
      </c>
      <c r="F3457" s="0" t="s">
        <v>1269</v>
      </c>
      <c r="G3457" s="0" t="s">
        <v>181</v>
      </c>
      <c r="H3457" s="0" t="s">
        <v>181</v>
      </c>
      <c r="I3457" s="0" t="s">
        <v>182</v>
      </c>
      <c r="J3457" s="0" t="s">
        <v>4065</v>
      </c>
      <c r="K3457" s="0" t="s">
        <v>9392</v>
      </c>
      <c r="L3457" s="0" t="s">
        <v>9408</v>
      </c>
      <c r="M3457" s="0" t="s">
        <v>976</v>
      </c>
      <c r="N3457" s="0" t="s">
        <v>98</v>
      </c>
      <c r="O3457" s="0" t="s">
        <v>181</v>
      </c>
      <c r="P3457" s="0" t="s">
        <v>181</v>
      </c>
      <c r="Q3457" s="0" t="s">
        <v>182</v>
      </c>
      <c r="R3457" s="0" t="s">
        <v>4065</v>
      </c>
      <c r="S3457" s="0" t="s">
        <v>9392</v>
      </c>
      <c r="T3457" s="0" t="s">
        <v>3604</v>
      </c>
      <c r="U3457" s="0" t="s">
        <v>3707</v>
      </c>
      <c r="V3457" s="0" t="s">
        <v>3718</v>
      </c>
      <c r="W3457" s="0" t="s">
        <v>3607</v>
      </c>
      <c r="X3457" s="0" t="s">
        <v>3700</v>
      </c>
      <c r="Y3457" s="0" t="s">
        <v>3605</v>
      </c>
      <c r="Z3457" s="0" t="s">
        <v>3719</v>
      </c>
      <c r="AA3457" s="0" t="s">
        <v>3710</v>
      </c>
      <c r="AB3457" s="0" t="s">
        <v>3720</v>
      </c>
      <c r="AC3457" s="0" t="s">
        <v>61</v>
      </c>
      <c r="AD3457" s="0" t="s">
        <v>19</v>
      </c>
      <c r="AE3457" s="0" t="s">
        <v>19</v>
      </c>
      <c r="AF3457" s="0" t="s">
        <v>4228</v>
      </c>
      <c r="AG3457" s="0" t="s">
        <v>118</v>
      </c>
      <c r="AH3457" s="0" t="s">
        <v>22</v>
      </c>
      <c r="AI3457" s="0" t="s">
        <v>22</v>
      </c>
      <c r="AJ3457" s="0" t="s">
        <v>22</v>
      </c>
      <c r="AK3457" s="0" t="s">
        <v>22</v>
      </c>
    </row>
    <row customHeight="1" ht="11.25">
      <c r="A3458" s="0" t="s">
        <v>22</v>
      </c>
      <c r="B3458" s="0" t="s">
        <v>48</v>
      </c>
      <c r="C3458" s="0" t="s">
        <v>50</v>
      </c>
      <c r="D3458" s="0" t="s">
        <v>22</v>
      </c>
      <c r="E3458" s="0" t="s">
        <v>9409</v>
      </c>
      <c r="F3458" s="0" t="s">
        <v>1269</v>
      </c>
      <c r="G3458" s="0" t="s">
        <v>181</v>
      </c>
      <c r="H3458" s="0" t="s">
        <v>181</v>
      </c>
      <c r="I3458" s="0" t="s">
        <v>182</v>
      </c>
      <c r="J3458" s="0" t="s">
        <v>4065</v>
      </c>
      <c r="K3458" s="0" t="s">
        <v>9392</v>
      </c>
      <c r="L3458" s="0" t="s">
        <v>976</v>
      </c>
      <c r="M3458" s="0" t="s">
        <v>976</v>
      </c>
      <c r="N3458" s="0" t="s">
        <v>98</v>
      </c>
      <c r="O3458" s="0" t="s">
        <v>181</v>
      </c>
      <c r="P3458" s="0" t="s">
        <v>181</v>
      </c>
      <c r="Q3458" s="0" t="s">
        <v>182</v>
      </c>
      <c r="R3458" s="0" t="s">
        <v>4065</v>
      </c>
      <c r="S3458" s="0" t="s">
        <v>9392</v>
      </c>
      <c r="T3458" s="0" t="s">
        <v>3604</v>
      </c>
      <c r="U3458" s="0" t="s">
        <v>3707</v>
      </c>
      <c r="V3458" s="0" t="s">
        <v>3718</v>
      </c>
      <c r="W3458" s="0" t="s">
        <v>3607</v>
      </c>
      <c r="X3458" s="0" t="s">
        <v>3700</v>
      </c>
      <c r="Y3458" s="0" t="s">
        <v>3605</v>
      </c>
      <c r="Z3458" s="0" t="s">
        <v>3719</v>
      </c>
      <c r="AA3458" s="0" t="s">
        <v>3710</v>
      </c>
      <c r="AB3458" s="0" t="s">
        <v>3720</v>
      </c>
      <c r="AC3458" s="0" t="s">
        <v>61</v>
      </c>
      <c r="AD3458" s="0" t="s">
        <v>19</v>
      </c>
      <c r="AE3458" s="0" t="s">
        <v>19</v>
      </c>
      <c r="AF3458" s="0" t="s">
        <v>9395</v>
      </c>
      <c r="AG3458" s="0" t="s">
        <v>190</v>
      </c>
      <c r="AH3458" s="0" t="s">
        <v>22</v>
      </c>
      <c r="AI3458" s="0" t="s">
        <v>22</v>
      </c>
      <c r="AJ3458" s="0" t="s">
        <v>22</v>
      </c>
      <c r="AK3458" s="0" t="s">
        <v>22</v>
      </c>
    </row>
    <row customHeight="1" ht="11.25">
      <c r="A3459" s="0" t="s">
        <v>22</v>
      </c>
      <c r="B3459" s="0" t="s">
        <v>48</v>
      </c>
      <c r="C3459" s="0" t="s">
        <v>50</v>
      </c>
      <c r="D3459" s="0" t="s">
        <v>22</v>
      </c>
      <c r="E3459" s="0" t="s">
        <v>9410</v>
      </c>
      <c r="F3459" s="0" t="s">
        <v>1269</v>
      </c>
      <c r="G3459" s="0" t="s">
        <v>181</v>
      </c>
      <c r="H3459" s="0" t="s">
        <v>181</v>
      </c>
      <c r="I3459" s="0" t="s">
        <v>182</v>
      </c>
      <c r="J3459" s="0" t="s">
        <v>4353</v>
      </c>
      <c r="K3459" s="0" t="s">
        <v>4354</v>
      </c>
      <c r="L3459" s="0" t="s">
        <v>976</v>
      </c>
      <c r="M3459" s="0" t="s">
        <v>976</v>
      </c>
      <c r="N3459" s="0" t="s">
        <v>98</v>
      </c>
      <c r="O3459" s="0" t="s">
        <v>181</v>
      </c>
      <c r="P3459" s="0" t="s">
        <v>181</v>
      </c>
      <c r="Q3459" s="0" t="s">
        <v>182</v>
      </c>
      <c r="R3459" s="0" t="s">
        <v>4353</v>
      </c>
      <c r="S3459" s="0" t="s">
        <v>4354</v>
      </c>
      <c r="T3459" s="0" t="s">
        <v>3604</v>
      </c>
      <c r="U3459" s="0" t="s">
        <v>3707</v>
      </c>
      <c r="V3459" s="0" t="s">
        <v>3718</v>
      </c>
      <c r="W3459" s="0" t="s">
        <v>3607</v>
      </c>
      <c r="X3459" s="0" t="s">
        <v>3700</v>
      </c>
      <c r="Y3459" s="0" t="s">
        <v>3605</v>
      </c>
      <c r="Z3459" s="0" t="s">
        <v>3719</v>
      </c>
      <c r="AA3459" s="0" t="s">
        <v>3710</v>
      </c>
      <c r="AB3459" s="0" t="s">
        <v>3720</v>
      </c>
      <c r="AC3459" s="0" t="s">
        <v>61</v>
      </c>
      <c r="AD3459" s="0" t="s">
        <v>19</v>
      </c>
      <c r="AE3459" s="0" t="s">
        <v>19</v>
      </c>
      <c r="AF3459" s="0" t="s">
        <v>9411</v>
      </c>
      <c r="AG3459" s="0" t="s">
        <v>184</v>
      </c>
      <c r="AH3459" s="0" t="s">
        <v>22</v>
      </c>
      <c r="AI3459" s="0" t="s">
        <v>22</v>
      </c>
      <c r="AJ3459" s="0" t="s">
        <v>22</v>
      </c>
      <c r="AK3459" s="0" t="s">
        <v>22</v>
      </c>
    </row>
    <row customHeight="1" ht="11.25">
      <c r="A3460" s="0" t="s">
        <v>22</v>
      </c>
      <c r="B3460" s="0" t="s">
        <v>48</v>
      </c>
      <c r="C3460" s="0" t="s">
        <v>50</v>
      </c>
      <c r="D3460" s="0" t="s">
        <v>22</v>
      </c>
      <c r="E3460" s="0" t="s">
        <v>9412</v>
      </c>
      <c r="F3460" s="0" t="s">
        <v>1269</v>
      </c>
      <c r="G3460" s="0" t="s">
        <v>181</v>
      </c>
      <c r="H3460" s="0" t="s">
        <v>181</v>
      </c>
      <c r="I3460" s="0" t="s">
        <v>182</v>
      </c>
      <c r="J3460" s="0" t="s">
        <v>4353</v>
      </c>
      <c r="K3460" s="0" t="s">
        <v>4354</v>
      </c>
      <c r="L3460" s="0" t="s">
        <v>976</v>
      </c>
      <c r="M3460" s="0" t="s">
        <v>976</v>
      </c>
      <c r="N3460" s="0" t="s">
        <v>98</v>
      </c>
      <c r="O3460" s="0" t="s">
        <v>181</v>
      </c>
      <c r="P3460" s="0" t="s">
        <v>181</v>
      </c>
      <c r="Q3460" s="0" t="s">
        <v>182</v>
      </c>
      <c r="R3460" s="0" t="s">
        <v>4353</v>
      </c>
      <c r="S3460" s="0" t="s">
        <v>4354</v>
      </c>
      <c r="T3460" s="0" t="s">
        <v>3604</v>
      </c>
      <c r="U3460" s="0" t="s">
        <v>3707</v>
      </c>
      <c r="V3460" s="0" t="s">
        <v>3718</v>
      </c>
      <c r="W3460" s="0" t="s">
        <v>3607</v>
      </c>
      <c r="X3460" s="0" t="s">
        <v>3700</v>
      </c>
      <c r="Y3460" s="0" t="s">
        <v>3605</v>
      </c>
      <c r="Z3460" s="0" t="s">
        <v>3719</v>
      </c>
      <c r="AA3460" s="0" t="s">
        <v>3710</v>
      </c>
      <c r="AB3460" s="0" t="s">
        <v>3720</v>
      </c>
      <c r="AC3460" s="0" t="s">
        <v>61</v>
      </c>
      <c r="AD3460" s="0" t="s">
        <v>19</v>
      </c>
      <c r="AE3460" s="0" t="s">
        <v>19</v>
      </c>
      <c r="AF3460" s="0" t="s">
        <v>9411</v>
      </c>
      <c r="AG3460" s="0" t="s">
        <v>184</v>
      </c>
      <c r="AH3460" s="0" t="s">
        <v>22</v>
      </c>
      <c r="AI3460" s="0" t="s">
        <v>22</v>
      </c>
      <c r="AJ3460" s="0" t="s">
        <v>22</v>
      </c>
      <c r="AK3460" s="0" t="s">
        <v>22</v>
      </c>
    </row>
    <row customHeight="1" ht="11.25">
      <c r="A3461" s="0" t="s">
        <v>22</v>
      </c>
      <c r="B3461" s="0" t="s">
        <v>48</v>
      </c>
      <c r="C3461" s="0" t="s">
        <v>50</v>
      </c>
      <c r="D3461" s="0" t="s">
        <v>22</v>
      </c>
      <c r="E3461" s="0" t="s">
        <v>9413</v>
      </c>
      <c r="F3461" s="0" t="s">
        <v>1269</v>
      </c>
      <c r="G3461" s="0" t="s">
        <v>181</v>
      </c>
      <c r="H3461" s="0" t="s">
        <v>181</v>
      </c>
      <c r="I3461" s="0" t="s">
        <v>182</v>
      </c>
      <c r="J3461" s="0" t="s">
        <v>4353</v>
      </c>
      <c r="K3461" s="0" t="s">
        <v>4354</v>
      </c>
      <c r="L3461" s="0" t="s">
        <v>9414</v>
      </c>
      <c r="M3461" s="0" t="s">
        <v>141</v>
      </c>
      <c r="N3461" s="0" t="s">
        <v>98</v>
      </c>
      <c r="O3461" s="0" t="s">
        <v>181</v>
      </c>
      <c r="P3461" s="0" t="s">
        <v>181</v>
      </c>
      <c r="Q3461" s="0" t="s">
        <v>182</v>
      </c>
      <c r="R3461" s="0" t="s">
        <v>4353</v>
      </c>
      <c r="S3461" s="0" t="s">
        <v>4354</v>
      </c>
      <c r="T3461" s="0" t="s">
        <v>3604</v>
      </c>
      <c r="U3461" s="0" t="s">
        <v>3707</v>
      </c>
      <c r="V3461" s="0" t="s">
        <v>3718</v>
      </c>
      <c r="W3461" s="0" t="s">
        <v>3607</v>
      </c>
      <c r="X3461" s="0" t="s">
        <v>3700</v>
      </c>
      <c r="Y3461" s="0" t="s">
        <v>3605</v>
      </c>
      <c r="Z3461" s="0" t="s">
        <v>3719</v>
      </c>
      <c r="AA3461" s="0" t="s">
        <v>3710</v>
      </c>
      <c r="AB3461" s="0" t="s">
        <v>3720</v>
      </c>
      <c r="AC3461" s="0" t="s">
        <v>61</v>
      </c>
      <c r="AD3461" s="0" t="s">
        <v>19</v>
      </c>
      <c r="AE3461" s="0" t="s">
        <v>19</v>
      </c>
      <c r="AF3461" s="0" t="s">
        <v>8316</v>
      </c>
      <c r="AG3461" s="0" t="s">
        <v>1642</v>
      </c>
      <c r="AH3461" s="0" t="s">
        <v>22</v>
      </c>
      <c r="AI3461" s="0" t="s">
        <v>22</v>
      </c>
      <c r="AJ3461" s="0" t="s">
        <v>22</v>
      </c>
      <c r="AK3461" s="0" t="s">
        <v>22</v>
      </c>
    </row>
    <row customHeight="1" ht="11.25">
      <c r="A3462" s="0" t="s">
        <v>22</v>
      </c>
      <c r="B3462" s="0" t="s">
        <v>48</v>
      </c>
      <c r="C3462" s="0" t="s">
        <v>50</v>
      </c>
      <c r="D3462" s="0" t="s">
        <v>22</v>
      </c>
      <c r="E3462" s="0" t="s">
        <v>9415</v>
      </c>
      <c r="F3462" s="0" t="s">
        <v>1257</v>
      </c>
      <c r="G3462" s="0" t="s">
        <v>139</v>
      </c>
      <c r="H3462" s="0" t="s">
        <v>139</v>
      </c>
      <c r="I3462" s="0" t="s">
        <v>140</v>
      </c>
      <c r="J3462" s="0" t="s">
        <v>3601</v>
      </c>
      <c r="K3462" s="0" t="s">
        <v>3614</v>
      </c>
      <c r="L3462" s="0" t="s">
        <v>6183</v>
      </c>
      <c r="M3462" s="0" t="s">
        <v>976</v>
      </c>
      <c r="N3462" s="0" t="s">
        <v>98</v>
      </c>
      <c r="O3462" s="0" t="s">
        <v>139</v>
      </c>
      <c r="P3462" s="0" t="s">
        <v>139</v>
      </c>
      <c r="Q3462" s="0" t="s">
        <v>140</v>
      </c>
      <c r="R3462" s="0" t="s">
        <v>3601</v>
      </c>
      <c r="S3462" s="0" t="s">
        <v>3614</v>
      </c>
      <c r="T3462" s="0" t="s">
        <v>3604</v>
      </c>
      <c r="U3462" s="0" t="s">
        <v>3707</v>
      </c>
      <c r="V3462" s="0" t="s">
        <v>3726</v>
      </c>
      <c r="W3462" s="0" t="s">
        <v>3607</v>
      </c>
      <c r="X3462" s="0" t="s">
        <v>3700</v>
      </c>
      <c r="Y3462" s="0" t="s">
        <v>3605</v>
      </c>
      <c r="Z3462" s="0" t="s">
        <v>6664</v>
      </c>
      <c r="AA3462" s="0" t="s">
        <v>6665</v>
      </c>
      <c r="AB3462" s="0" t="s">
        <v>6666</v>
      </c>
      <c r="AC3462" s="0" t="s">
        <v>19</v>
      </c>
      <c r="AD3462" s="0" t="s">
        <v>19</v>
      </c>
      <c r="AE3462" s="0" t="s">
        <v>61</v>
      </c>
      <c r="AF3462" s="0" t="s">
        <v>22</v>
      </c>
      <c r="AG3462" s="0" t="s">
        <v>22</v>
      </c>
      <c r="AH3462" s="0" t="s">
        <v>22</v>
      </c>
      <c r="AI3462" s="0" t="s">
        <v>22</v>
      </c>
      <c r="AJ3462" s="0" t="s">
        <v>3721</v>
      </c>
      <c r="AK3462" s="0" t="s">
        <v>3721</v>
      </c>
    </row>
    <row customHeight="1" ht="11.25">
      <c r="A3463" s="0" t="s">
        <v>22</v>
      </c>
      <c r="B3463" s="0" t="s">
        <v>48</v>
      </c>
      <c r="C3463" s="0" t="s">
        <v>50</v>
      </c>
      <c r="D3463" s="0" t="s">
        <v>22</v>
      </c>
      <c r="E3463" s="0" t="s">
        <v>9416</v>
      </c>
      <c r="F3463" s="0" t="s">
        <v>1257</v>
      </c>
      <c r="G3463" s="0" t="s">
        <v>181</v>
      </c>
      <c r="H3463" s="0" t="s">
        <v>181</v>
      </c>
      <c r="I3463" s="0" t="s">
        <v>182</v>
      </c>
      <c r="J3463" s="0" t="s">
        <v>4353</v>
      </c>
      <c r="K3463" s="0" t="s">
        <v>4354</v>
      </c>
      <c r="L3463" s="0" t="s">
        <v>9417</v>
      </c>
      <c r="M3463" s="0" t="s">
        <v>976</v>
      </c>
      <c r="N3463" s="0" t="s">
        <v>98</v>
      </c>
      <c r="O3463" s="0" t="s">
        <v>181</v>
      </c>
      <c r="P3463" s="0" t="s">
        <v>181</v>
      </c>
      <c r="Q3463" s="0" t="s">
        <v>182</v>
      </c>
      <c r="R3463" s="0" t="s">
        <v>4353</v>
      </c>
      <c r="S3463" s="0" t="s">
        <v>4354</v>
      </c>
      <c r="T3463" s="0" t="s">
        <v>3604</v>
      </c>
      <c r="U3463" s="0" t="s">
        <v>3707</v>
      </c>
      <c r="V3463" s="0" t="s">
        <v>3718</v>
      </c>
      <c r="W3463" s="0" t="s">
        <v>3607</v>
      </c>
      <c r="X3463" s="0" t="s">
        <v>3700</v>
      </c>
      <c r="Y3463" s="0" t="s">
        <v>3605</v>
      </c>
      <c r="Z3463" s="0" t="s">
        <v>3719</v>
      </c>
      <c r="AA3463" s="0" t="s">
        <v>3710</v>
      </c>
      <c r="AB3463" s="0" t="s">
        <v>3720</v>
      </c>
      <c r="AC3463" s="0" t="s">
        <v>19</v>
      </c>
      <c r="AD3463" s="0" t="s">
        <v>19</v>
      </c>
      <c r="AE3463" s="0" t="s">
        <v>61</v>
      </c>
      <c r="AF3463" s="0" t="s">
        <v>22</v>
      </c>
      <c r="AG3463" s="0" t="s">
        <v>22</v>
      </c>
      <c r="AH3463" s="0" t="s">
        <v>22</v>
      </c>
      <c r="AI3463" s="0" t="s">
        <v>22</v>
      </c>
      <c r="AJ3463" s="0" t="s">
        <v>9418</v>
      </c>
      <c r="AK3463" s="0" t="s">
        <v>9418</v>
      </c>
    </row>
    <row customHeight="1" ht="11.25">
      <c r="A3464" s="0" t="s">
        <v>22</v>
      </c>
      <c r="B3464" s="0" t="s">
        <v>48</v>
      </c>
      <c r="C3464" s="0" t="s">
        <v>50</v>
      </c>
      <c r="D3464" s="0" t="s">
        <v>22</v>
      </c>
      <c r="E3464" s="0" t="s">
        <v>9419</v>
      </c>
      <c r="F3464" s="0" t="s">
        <v>1257</v>
      </c>
      <c r="G3464" s="0" t="s">
        <v>139</v>
      </c>
      <c r="H3464" s="0" t="s">
        <v>139</v>
      </c>
      <c r="I3464" s="0" t="s">
        <v>140</v>
      </c>
      <c r="J3464" s="0" t="s">
        <v>3601</v>
      </c>
      <c r="K3464" s="0" t="s">
        <v>3614</v>
      </c>
      <c r="L3464" s="0" t="s">
        <v>3991</v>
      </c>
      <c r="M3464" s="0" t="s">
        <v>92</v>
      </c>
      <c r="N3464" s="0" t="s">
        <v>98</v>
      </c>
      <c r="O3464" s="0" t="s">
        <v>139</v>
      </c>
      <c r="P3464" s="0" t="s">
        <v>139</v>
      </c>
      <c r="Q3464" s="0" t="s">
        <v>140</v>
      </c>
      <c r="R3464" s="0" t="s">
        <v>3601</v>
      </c>
      <c r="S3464" s="0" t="s">
        <v>3614</v>
      </c>
      <c r="T3464" s="0" t="s">
        <v>3604</v>
      </c>
      <c r="U3464" s="0" t="s">
        <v>3707</v>
      </c>
      <c r="V3464" s="0" t="s">
        <v>3726</v>
      </c>
      <c r="W3464" s="0" t="s">
        <v>3607</v>
      </c>
      <c r="X3464" s="0" t="s">
        <v>3700</v>
      </c>
      <c r="Y3464" s="0" t="s">
        <v>3605</v>
      </c>
      <c r="Z3464" s="0" t="s">
        <v>6664</v>
      </c>
      <c r="AA3464" s="0" t="s">
        <v>6665</v>
      </c>
      <c r="AB3464" s="0" t="s">
        <v>6666</v>
      </c>
      <c r="AC3464" s="0" t="s">
        <v>19</v>
      </c>
      <c r="AD3464" s="0" t="s">
        <v>19</v>
      </c>
      <c r="AE3464" s="0" t="s">
        <v>61</v>
      </c>
      <c r="AF3464" s="0" t="s">
        <v>22</v>
      </c>
      <c r="AG3464" s="0" t="s">
        <v>22</v>
      </c>
      <c r="AH3464" s="0" t="s">
        <v>22</v>
      </c>
      <c r="AI3464" s="0" t="s">
        <v>22</v>
      </c>
      <c r="AJ3464" s="0" t="s">
        <v>3721</v>
      </c>
      <c r="AK3464" s="0" t="s">
        <v>3721</v>
      </c>
    </row>
    <row customHeight="1" ht="11.25">
      <c r="A3465" s="0" t="s">
        <v>22</v>
      </c>
      <c r="B3465" s="0" t="s">
        <v>48</v>
      </c>
      <c r="C3465" s="0" t="s">
        <v>50</v>
      </c>
      <c r="D3465" s="0" t="s">
        <v>22</v>
      </c>
      <c r="E3465" s="0" t="s">
        <v>9420</v>
      </c>
      <c r="F3465" s="0" t="s">
        <v>1257</v>
      </c>
      <c r="G3465" s="0" t="s">
        <v>139</v>
      </c>
      <c r="H3465" s="0" t="s">
        <v>139</v>
      </c>
      <c r="I3465" s="0" t="s">
        <v>140</v>
      </c>
      <c r="J3465" s="0" t="s">
        <v>3601</v>
      </c>
      <c r="K3465" s="0" t="s">
        <v>3614</v>
      </c>
      <c r="L3465" s="0" t="s">
        <v>3991</v>
      </c>
      <c r="M3465" s="0" t="s">
        <v>976</v>
      </c>
      <c r="N3465" s="0" t="s">
        <v>98</v>
      </c>
      <c r="O3465" s="0" t="s">
        <v>139</v>
      </c>
      <c r="P3465" s="0" t="s">
        <v>139</v>
      </c>
      <c r="Q3465" s="0" t="s">
        <v>140</v>
      </c>
      <c r="R3465" s="0" t="s">
        <v>3601</v>
      </c>
      <c r="S3465" s="0" t="s">
        <v>3614</v>
      </c>
      <c r="T3465" s="0" t="s">
        <v>3604</v>
      </c>
      <c r="U3465" s="0" t="s">
        <v>3707</v>
      </c>
      <c r="V3465" s="0" t="s">
        <v>3726</v>
      </c>
      <c r="W3465" s="0" t="s">
        <v>3607</v>
      </c>
      <c r="X3465" s="0" t="s">
        <v>3700</v>
      </c>
      <c r="Y3465" s="0" t="s">
        <v>3605</v>
      </c>
      <c r="Z3465" s="0" t="s">
        <v>6664</v>
      </c>
      <c r="AA3465" s="0" t="s">
        <v>6665</v>
      </c>
      <c r="AB3465" s="0" t="s">
        <v>6666</v>
      </c>
      <c r="AC3465" s="0" t="s">
        <v>19</v>
      </c>
      <c r="AD3465" s="0" t="s">
        <v>19</v>
      </c>
      <c r="AE3465" s="0" t="s">
        <v>61</v>
      </c>
      <c r="AF3465" s="0" t="s">
        <v>22</v>
      </c>
      <c r="AG3465" s="0" t="s">
        <v>22</v>
      </c>
      <c r="AH3465" s="0" t="s">
        <v>22</v>
      </c>
      <c r="AI3465" s="0" t="s">
        <v>22</v>
      </c>
      <c r="AJ3465" s="0" t="s">
        <v>3721</v>
      </c>
      <c r="AK3465" s="0" t="s">
        <v>3721</v>
      </c>
    </row>
    <row customHeight="1" ht="11.25">
      <c r="A3466" s="0" t="s">
        <v>22</v>
      </c>
      <c r="B3466" s="0" t="s">
        <v>48</v>
      </c>
      <c r="C3466" s="0" t="s">
        <v>50</v>
      </c>
      <c r="D3466" s="0" t="s">
        <v>22</v>
      </c>
      <c r="E3466" s="0" t="s">
        <v>9421</v>
      </c>
      <c r="F3466" s="0" t="s">
        <v>1257</v>
      </c>
      <c r="G3466" s="0" t="s">
        <v>139</v>
      </c>
      <c r="H3466" s="0" t="s">
        <v>139</v>
      </c>
      <c r="I3466" s="0" t="s">
        <v>140</v>
      </c>
      <c r="J3466" s="0" t="s">
        <v>3601</v>
      </c>
      <c r="K3466" s="0" t="s">
        <v>3614</v>
      </c>
      <c r="L3466" s="0" t="s">
        <v>3991</v>
      </c>
      <c r="M3466" s="0" t="s">
        <v>127</v>
      </c>
      <c r="N3466" s="0" t="s">
        <v>98</v>
      </c>
      <c r="O3466" s="0" t="s">
        <v>139</v>
      </c>
      <c r="P3466" s="0" t="s">
        <v>139</v>
      </c>
      <c r="Q3466" s="0" t="s">
        <v>140</v>
      </c>
      <c r="R3466" s="0" t="s">
        <v>3601</v>
      </c>
      <c r="S3466" s="0" t="s">
        <v>3614</v>
      </c>
      <c r="T3466" s="0" t="s">
        <v>3604</v>
      </c>
      <c r="U3466" s="0" t="s">
        <v>3707</v>
      </c>
      <c r="V3466" s="0" t="s">
        <v>3726</v>
      </c>
      <c r="W3466" s="0" t="s">
        <v>3607</v>
      </c>
      <c r="X3466" s="0" t="s">
        <v>3700</v>
      </c>
      <c r="Y3466" s="0" t="s">
        <v>3605</v>
      </c>
      <c r="Z3466" s="0" t="s">
        <v>6664</v>
      </c>
      <c r="AA3466" s="0" t="s">
        <v>6665</v>
      </c>
      <c r="AB3466" s="0" t="s">
        <v>6666</v>
      </c>
      <c r="AC3466" s="0" t="s">
        <v>19</v>
      </c>
      <c r="AD3466" s="0" t="s">
        <v>19</v>
      </c>
      <c r="AE3466" s="0" t="s">
        <v>61</v>
      </c>
      <c r="AF3466" s="0" t="s">
        <v>22</v>
      </c>
      <c r="AG3466" s="0" t="s">
        <v>22</v>
      </c>
      <c r="AH3466" s="0" t="s">
        <v>22</v>
      </c>
      <c r="AI3466" s="0" t="s">
        <v>22</v>
      </c>
      <c r="AJ3466" s="0" t="s">
        <v>3721</v>
      </c>
      <c r="AK3466" s="0" t="s">
        <v>3721</v>
      </c>
    </row>
    <row customHeight="1" ht="11.25">
      <c r="A3467" s="0" t="s">
        <v>22</v>
      </c>
      <c r="B3467" s="0" t="s">
        <v>48</v>
      </c>
      <c r="C3467" s="0" t="s">
        <v>50</v>
      </c>
      <c r="D3467" s="0" t="s">
        <v>22</v>
      </c>
      <c r="E3467" s="0" t="s">
        <v>9422</v>
      </c>
      <c r="F3467" s="0" t="s">
        <v>1269</v>
      </c>
      <c r="G3467" s="0" t="s">
        <v>155</v>
      </c>
      <c r="H3467" s="0" t="s">
        <v>155</v>
      </c>
      <c r="I3467" s="0" t="s">
        <v>156</v>
      </c>
      <c r="J3467" s="0" t="s">
        <v>5829</v>
      </c>
      <c r="K3467" s="0" t="s">
        <v>5830</v>
      </c>
      <c r="L3467" s="0" t="s">
        <v>4042</v>
      </c>
      <c r="M3467" s="0" t="s">
        <v>1261</v>
      </c>
      <c r="N3467" s="0" t="s">
        <v>98</v>
      </c>
      <c r="O3467" s="0" t="s">
        <v>155</v>
      </c>
      <c r="P3467" s="0" t="s">
        <v>155</v>
      </c>
      <c r="Q3467" s="0" t="s">
        <v>156</v>
      </c>
      <c r="R3467" s="0" t="s">
        <v>5829</v>
      </c>
      <c r="S3467" s="0" t="s">
        <v>5830</v>
      </c>
      <c r="T3467" s="0" t="s">
        <v>3604</v>
      </c>
      <c r="U3467" s="0" t="s">
        <v>3605</v>
      </c>
      <c r="V3467" s="0" t="s">
        <v>9423</v>
      </c>
      <c r="W3467" s="0" t="s">
        <v>3607</v>
      </c>
      <c r="X3467" s="0" t="s">
        <v>3608</v>
      </c>
      <c r="Y3467" s="0" t="s">
        <v>3605</v>
      </c>
      <c r="Z3467" s="0" t="s">
        <v>9424</v>
      </c>
      <c r="AA3467" s="0" t="s">
        <v>3773</v>
      </c>
      <c r="AB3467" s="0" t="s">
        <v>9425</v>
      </c>
      <c r="AC3467" s="0" t="s">
        <v>61</v>
      </c>
      <c r="AD3467" s="0" t="s">
        <v>19</v>
      </c>
      <c r="AE3467" s="0" t="s">
        <v>19</v>
      </c>
      <c r="AF3467" s="0" t="s">
        <v>151</v>
      </c>
      <c r="AG3467" s="0" t="s">
        <v>151</v>
      </c>
      <c r="AH3467" s="0" t="s">
        <v>22</v>
      </c>
      <c r="AI3467" s="0" t="s">
        <v>22</v>
      </c>
      <c r="AJ3467" s="0" t="s">
        <v>22</v>
      </c>
      <c r="AK3467" s="0" t="s">
        <v>22</v>
      </c>
    </row>
    <row customHeight="1" ht="11.25">
      <c r="A3468" s="0" t="s">
        <v>22</v>
      </c>
      <c r="B3468" s="0" t="s">
        <v>48</v>
      </c>
      <c r="C3468" s="0" t="s">
        <v>50</v>
      </c>
      <c r="D3468" s="0" t="s">
        <v>22</v>
      </c>
      <c r="E3468" s="0" t="s">
        <v>9422</v>
      </c>
      <c r="F3468" s="0" t="s">
        <v>1269</v>
      </c>
      <c r="G3468" s="0" t="s">
        <v>155</v>
      </c>
      <c r="H3468" s="0" t="s">
        <v>155</v>
      </c>
      <c r="I3468" s="0" t="s">
        <v>156</v>
      </c>
      <c r="J3468" s="0" t="s">
        <v>5829</v>
      </c>
      <c r="K3468" s="0" t="s">
        <v>5830</v>
      </c>
      <c r="L3468" s="0" t="s">
        <v>4042</v>
      </c>
      <c r="M3468" s="0" t="s">
        <v>1261</v>
      </c>
      <c r="N3468" s="0" t="s">
        <v>98</v>
      </c>
      <c r="O3468" s="0" t="s">
        <v>155</v>
      </c>
      <c r="P3468" s="0" t="s">
        <v>155</v>
      </c>
      <c r="Q3468" s="0" t="s">
        <v>156</v>
      </c>
      <c r="R3468" s="0" t="s">
        <v>5829</v>
      </c>
      <c r="S3468" s="0" t="s">
        <v>5830</v>
      </c>
      <c r="T3468" s="0" t="s">
        <v>3604</v>
      </c>
      <c r="U3468" s="0" t="s">
        <v>3605</v>
      </c>
      <c r="V3468" s="0" t="s">
        <v>9423</v>
      </c>
      <c r="W3468" s="0" t="s">
        <v>3607</v>
      </c>
      <c r="X3468" s="0" t="s">
        <v>3608</v>
      </c>
      <c r="Y3468" s="0" t="s">
        <v>3605</v>
      </c>
      <c r="Z3468" s="0" t="s">
        <v>9424</v>
      </c>
      <c r="AA3468" s="0" t="s">
        <v>3773</v>
      </c>
      <c r="AB3468" s="0" t="s">
        <v>9425</v>
      </c>
      <c r="AC3468" s="0" t="s">
        <v>61</v>
      </c>
      <c r="AD3468" s="0" t="s">
        <v>19</v>
      </c>
      <c r="AE3468" s="0" t="s">
        <v>19</v>
      </c>
      <c r="AF3468" s="0" t="s">
        <v>151</v>
      </c>
      <c r="AG3468" s="0" t="s">
        <v>151</v>
      </c>
      <c r="AH3468" s="0" t="s">
        <v>22</v>
      </c>
      <c r="AI3468" s="0" t="s">
        <v>22</v>
      </c>
      <c r="AJ3468" s="0" t="s">
        <v>22</v>
      </c>
      <c r="AK3468" s="0" t="s">
        <v>22</v>
      </c>
    </row>
    <row customHeight="1" ht="11.25">
      <c r="A3469" s="0" t="s">
        <v>22</v>
      </c>
      <c r="B3469" s="0" t="s">
        <v>48</v>
      </c>
      <c r="C3469" s="0" t="s">
        <v>50</v>
      </c>
      <c r="D3469" s="0" t="s">
        <v>22</v>
      </c>
      <c r="E3469" s="0" t="s">
        <v>9426</v>
      </c>
      <c r="F3469" s="0" t="s">
        <v>1269</v>
      </c>
      <c r="G3469" s="0" t="s">
        <v>155</v>
      </c>
      <c r="H3469" s="0" t="s">
        <v>155</v>
      </c>
      <c r="I3469" s="0" t="s">
        <v>156</v>
      </c>
      <c r="J3469" s="0" t="s">
        <v>5829</v>
      </c>
      <c r="K3469" s="0" t="s">
        <v>5830</v>
      </c>
      <c r="L3469" s="0" t="s">
        <v>9427</v>
      </c>
      <c r="M3469" s="0" t="s">
        <v>161</v>
      </c>
      <c r="N3469" s="0" t="s">
        <v>98</v>
      </c>
      <c r="O3469" s="0" t="s">
        <v>155</v>
      </c>
      <c r="P3469" s="0" t="s">
        <v>155</v>
      </c>
      <c r="Q3469" s="0" t="s">
        <v>156</v>
      </c>
      <c r="R3469" s="0" t="s">
        <v>5829</v>
      </c>
      <c r="S3469" s="0" t="s">
        <v>5830</v>
      </c>
      <c r="T3469" s="0" t="s">
        <v>3604</v>
      </c>
      <c r="U3469" s="0" t="s">
        <v>3605</v>
      </c>
      <c r="V3469" s="0" t="s">
        <v>9428</v>
      </c>
      <c r="W3469" s="0" t="s">
        <v>3607</v>
      </c>
      <c r="X3469" s="0" t="s">
        <v>3608</v>
      </c>
      <c r="Y3469" s="0" t="s">
        <v>3605</v>
      </c>
      <c r="Z3469" s="0" t="s">
        <v>9429</v>
      </c>
      <c r="AA3469" s="0" t="s">
        <v>9430</v>
      </c>
      <c r="AB3469" s="0" t="s">
        <v>9431</v>
      </c>
      <c r="AC3469" s="0" t="s">
        <v>61</v>
      </c>
      <c r="AD3469" s="0" t="s">
        <v>19</v>
      </c>
      <c r="AE3469" s="0" t="s">
        <v>19</v>
      </c>
      <c r="AF3469" s="0" t="s">
        <v>151</v>
      </c>
      <c r="AG3469" s="0" t="s">
        <v>151</v>
      </c>
      <c r="AH3469" s="0" t="s">
        <v>22</v>
      </c>
      <c r="AI3469" s="0" t="s">
        <v>22</v>
      </c>
      <c r="AJ3469" s="0" t="s">
        <v>22</v>
      </c>
      <c r="AK3469" s="0" t="s">
        <v>22</v>
      </c>
    </row>
    <row customHeight="1" ht="11.25">
      <c r="A3470" s="0" t="s">
        <v>22</v>
      </c>
      <c r="B3470" s="0" t="s">
        <v>48</v>
      </c>
      <c r="C3470" s="0" t="s">
        <v>50</v>
      </c>
      <c r="D3470" s="0" t="s">
        <v>22</v>
      </c>
      <c r="E3470" s="0" t="s">
        <v>9426</v>
      </c>
      <c r="F3470" s="0" t="s">
        <v>1269</v>
      </c>
      <c r="G3470" s="0" t="s">
        <v>155</v>
      </c>
      <c r="H3470" s="0" t="s">
        <v>155</v>
      </c>
      <c r="I3470" s="0" t="s">
        <v>156</v>
      </c>
      <c r="J3470" s="0" t="s">
        <v>5829</v>
      </c>
      <c r="K3470" s="0" t="s">
        <v>5830</v>
      </c>
      <c r="L3470" s="0" t="s">
        <v>9427</v>
      </c>
      <c r="M3470" s="0" t="s">
        <v>161</v>
      </c>
      <c r="N3470" s="0" t="s">
        <v>98</v>
      </c>
      <c r="O3470" s="0" t="s">
        <v>155</v>
      </c>
      <c r="P3470" s="0" t="s">
        <v>155</v>
      </c>
      <c r="Q3470" s="0" t="s">
        <v>156</v>
      </c>
      <c r="R3470" s="0" t="s">
        <v>5829</v>
      </c>
      <c r="S3470" s="0" t="s">
        <v>5830</v>
      </c>
      <c r="T3470" s="0" t="s">
        <v>3604</v>
      </c>
      <c r="U3470" s="0" t="s">
        <v>3605</v>
      </c>
      <c r="V3470" s="0" t="s">
        <v>9428</v>
      </c>
      <c r="W3470" s="0" t="s">
        <v>3607</v>
      </c>
      <c r="X3470" s="0" t="s">
        <v>3608</v>
      </c>
      <c r="Y3470" s="0" t="s">
        <v>3605</v>
      </c>
      <c r="Z3470" s="0" t="s">
        <v>9429</v>
      </c>
      <c r="AA3470" s="0" t="s">
        <v>9430</v>
      </c>
      <c r="AB3470" s="0" t="s">
        <v>9431</v>
      </c>
      <c r="AC3470" s="0" t="s">
        <v>61</v>
      </c>
      <c r="AD3470" s="0" t="s">
        <v>19</v>
      </c>
      <c r="AE3470" s="0" t="s">
        <v>19</v>
      </c>
      <c r="AF3470" s="0" t="s">
        <v>151</v>
      </c>
      <c r="AG3470" s="0" t="s">
        <v>151</v>
      </c>
      <c r="AH3470" s="0" t="s">
        <v>22</v>
      </c>
      <c r="AI3470" s="0" t="s">
        <v>22</v>
      </c>
      <c r="AJ3470" s="0" t="s">
        <v>22</v>
      </c>
      <c r="AK3470" s="0" t="s">
        <v>22</v>
      </c>
    </row>
    <row customHeight="1" ht="11.25">
      <c r="A3471" s="0" t="s">
        <v>22</v>
      </c>
      <c r="B3471" s="0" t="s">
        <v>48</v>
      </c>
      <c r="C3471" s="0" t="s">
        <v>50</v>
      </c>
      <c r="D3471" s="0" t="s">
        <v>22</v>
      </c>
      <c r="E3471" s="0" t="s">
        <v>9432</v>
      </c>
      <c r="F3471" s="0" t="s">
        <v>1269</v>
      </c>
      <c r="G3471" s="0" t="s">
        <v>155</v>
      </c>
      <c r="H3471" s="0" t="s">
        <v>155</v>
      </c>
      <c r="I3471" s="0" t="s">
        <v>156</v>
      </c>
      <c r="J3471" s="0" t="s">
        <v>5829</v>
      </c>
      <c r="K3471" s="0" t="s">
        <v>5830</v>
      </c>
      <c r="L3471" s="0" t="s">
        <v>9427</v>
      </c>
      <c r="M3471" s="0" t="s">
        <v>161</v>
      </c>
      <c r="N3471" s="0" t="s">
        <v>98</v>
      </c>
      <c r="O3471" s="0" t="s">
        <v>155</v>
      </c>
      <c r="P3471" s="0" t="s">
        <v>155</v>
      </c>
      <c r="Q3471" s="0" t="s">
        <v>156</v>
      </c>
      <c r="R3471" s="0" t="s">
        <v>5829</v>
      </c>
      <c r="S3471" s="0" t="s">
        <v>5830</v>
      </c>
      <c r="T3471" s="0" t="s">
        <v>3604</v>
      </c>
      <c r="U3471" s="0" t="s">
        <v>3605</v>
      </c>
      <c r="V3471" s="0" t="s">
        <v>9433</v>
      </c>
      <c r="W3471" s="0" t="s">
        <v>3607</v>
      </c>
      <c r="X3471" s="0" t="s">
        <v>3608</v>
      </c>
      <c r="Y3471" s="0" t="s">
        <v>3605</v>
      </c>
      <c r="Z3471" s="0" t="s">
        <v>9434</v>
      </c>
      <c r="AA3471" s="0" t="s">
        <v>3880</v>
      </c>
      <c r="AB3471" s="0" t="s">
        <v>9435</v>
      </c>
      <c r="AC3471" s="0" t="s">
        <v>61</v>
      </c>
      <c r="AD3471" s="0" t="s">
        <v>19</v>
      </c>
      <c r="AE3471" s="0" t="s">
        <v>19</v>
      </c>
      <c r="AF3471" s="0" t="s">
        <v>151</v>
      </c>
      <c r="AG3471" s="0" t="s">
        <v>151</v>
      </c>
      <c r="AH3471" s="0" t="s">
        <v>22</v>
      </c>
      <c r="AI3471" s="0" t="s">
        <v>22</v>
      </c>
      <c r="AJ3471" s="0" t="s">
        <v>22</v>
      </c>
      <c r="AK3471" s="0" t="s">
        <v>22</v>
      </c>
    </row>
    <row customHeight="1" ht="11.25">
      <c r="A3472" s="0" t="s">
        <v>22</v>
      </c>
      <c r="B3472" s="0" t="s">
        <v>48</v>
      </c>
      <c r="C3472" s="0" t="s">
        <v>50</v>
      </c>
      <c r="D3472" s="0" t="s">
        <v>22</v>
      </c>
      <c r="E3472" s="0" t="s">
        <v>9432</v>
      </c>
      <c r="F3472" s="0" t="s">
        <v>1269</v>
      </c>
      <c r="G3472" s="0" t="s">
        <v>155</v>
      </c>
      <c r="H3472" s="0" t="s">
        <v>155</v>
      </c>
      <c r="I3472" s="0" t="s">
        <v>156</v>
      </c>
      <c r="J3472" s="0" t="s">
        <v>5829</v>
      </c>
      <c r="K3472" s="0" t="s">
        <v>5830</v>
      </c>
      <c r="L3472" s="0" t="s">
        <v>9427</v>
      </c>
      <c r="M3472" s="0" t="s">
        <v>161</v>
      </c>
      <c r="N3472" s="0" t="s">
        <v>98</v>
      </c>
      <c r="O3472" s="0" t="s">
        <v>155</v>
      </c>
      <c r="P3472" s="0" t="s">
        <v>155</v>
      </c>
      <c r="Q3472" s="0" t="s">
        <v>156</v>
      </c>
      <c r="R3472" s="0" t="s">
        <v>5829</v>
      </c>
      <c r="S3472" s="0" t="s">
        <v>5830</v>
      </c>
      <c r="T3472" s="0" t="s">
        <v>3604</v>
      </c>
      <c r="U3472" s="0" t="s">
        <v>3605</v>
      </c>
      <c r="V3472" s="0" t="s">
        <v>9433</v>
      </c>
      <c r="W3472" s="0" t="s">
        <v>3607</v>
      </c>
      <c r="X3472" s="0" t="s">
        <v>3608</v>
      </c>
      <c r="Y3472" s="0" t="s">
        <v>3605</v>
      </c>
      <c r="Z3472" s="0" t="s">
        <v>9434</v>
      </c>
      <c r="AA3472" s="0" t="s">
        <v>3880</v>
      </c>
      <c r="AB3472" s="0" t="s">
        <v>9435</v>
      </c>
      <c r="AC3472" s="0" t="s">
        <v>61</v>
      </c>
      <c r="AD3472" s="0" t="s">
        <v>19</v>
      </c>
      <c r="AE3472" s="0" t="s">
        <v>19</v>
      </c>
      <c r="AF3472" s="0" t="s">
        <v>151</v>
      </c>
      <c r="AG3472" s="0" t="s">
        <v>151</v>
      </c>
      <c r="AH3472" s="0" t="s">
        <v>22</v>
      </c>
      <c r="AI3472" s="0" t="s">
        <v>22</v>
      </c>
      <c r="AJ3472" s="0" t="s">
        <v>22</v>
      </c>
      <c r="AK3472" s="0" t="s">
        <v>22</v>
      </c>
    </row>
    <row customHeight="1" ht="11.25">
      <c r="A3473" s="0" t="s">
        <v>22</v>
      </c>
      <c r="B3473" s="0" t="s">
        <v>48</v>
      </c>
      <c r="C3473" s="0" t="s">
        <v>50</v>
      </c>
      <c r="D3473" s="0" t="s">
        <v>22</v>
      </c>
      <c r="E3473" s="0" t="s">
        <v>9436</v>
      </c>
      <c r="F3473" s="0" t="s">
        <v>1257</v>
      </c>
      <c r="G3473" s="0" t="s">
        <v>1581</v>
      </c>
      <c r="H3473" s="0" t="s">
        <v>1581</v>
      </c>
      <c r="I3473" s="0" t="s">
        <v>1582</v>
      </c>
      <c r="J3473" s="0" t="s">
        <v>5371</v>
      </c>
      <c r="K3473" s="0" t="s">
        <v>5372</v>
      </c>
      <c r="L3473" s="0" t="s">
        <v>5373</v>
      </c>
      <c r="M3473" s="0" t="s">
        <v>8767</v>
      </c>
      <c r="N3473" s="0" t="s">
        <v>98</v>
      </c>
      <c r="O3473" s="0" t="s">
        <v>1581</v>
      </c>
      <c r="P3473" s="0" t="s">
        <v>1581</v>
      </c>
      <c r="Q3473" s="0" t="s">
        <v>1582</v>
      </c>
      <c r="R3473" s="0" t="s">
        <v>5371</v>
      </c>
      <c r="S3473" s="0" t="s">
        <v>5372</v>
      </c>
      <c r="T3473" s="0" t="s">
        <v>3604</v>
      </c>
      <c r="U3473" s="0" t="s">
        <v>3605</v>
      </c>
      <c r="V3473" s="0" t="s">
        <v>3606</v>
      </c>
      <c r="W3473" s="0" t="s">
        <v>3607</v>
      </c>
      <c r="X3473" s="0" t="s">
        <v>3608</v>
      </c>
      <c r="Y3473" s="0" t="s">
        <v>3605</v>
      </c>
      <c r="Z3473" s="0" t="s">
        <v>9437</v>
      </c>
      <c r="AA3473" s="0" t="s">
        <v>8768</v>
      </c>
      <c r="AB3473" s="0" t="s">
        <v>9438</v>
      </c>
      <c r="AC3473" s="0" t="s">
        <v>19</v>
      </c>
      <c r="AD3473" s="0" t="s">
        <v>19</v>
      </c>
      <c r="AE3473" s="0" t="s">
        <v>61</v>
      </c>
      <c r="AF3473" s="0" t="s">
        <v>22</v>
      </c>
      <c r="AG3473" s="0" t="s">
        <v>22</v>
      </c>
      <c r="AH3473" s="0" t="s">
        <v>22</v>
      </c>
      <c r="AI3473" s="0" t="s">
        <v>22</v>
      </c>
      <c r="AJ3473" s="0" t="s">
        <v>3622</v>
      </c>
      <c r="AK3473" s="0" t="s">
        <v>3622</v>
      </c>
    </row>
    <row customHeight="1" ht="11.25">
      <c r="A3474" s="0" t="s">
        <v>22</v>
      </c>
      <c r="B3474" s="0" t="s">
        <v>48</v>
      </c>
      <c r="C3474" s="0" t="s">
        <v>50</v>
      </c>
      <c r="D3474" s="0" t="s">
        <v>22</v>
      </c>
      <c r="E3474" s="0" t="s">
        <v>9436</v>
      </c>
      <c r="F3474" s="0" t="s">
        <v>1257</v>
      </c>
      <c r="G3474" s="0" t="s">
        <v>110</v>
      </c>
      <c r="H3474" s="0" t="s">
        <v>110</v>
      </c>
      <c r="I3474" s="0" t="s">
        <v>111</v>
      </c>
      <c r="J3474" s="0" t="s">
        <v>5371</v>
      </c>
      <c r="K3474" s="0" t="s">
        <v>5378</v>
      </c>
      <c r="L3474" s="0" t="s">
        <v>5373</v>
      </c>
      <c r="M3474" s="0" t="s">
        <v>8767</v>
      </c>
      <c r="N3474" s="0" t="s">
        <v>98</v>
      </c>
      <c r="O3474" s="0" t="s">
        <v>110</v>
      </c>
      <c r="P3474" s="0" t="s">
        <v>110</v>
      </c>
      <c r="Q3474" s="0" t="s">
        <v>111</v>
      </c>
      <c r="R3474" s="0" t="s">
        <v>5371</v>
      </c>
      <c r="S3474" s="0" t="s">
        <v>5378</v>
      </c>
      <c r="T3474" s="0" t="s">
        <v>3604</v>
      </c>
      <c r="U3474" s="0" t="s">
        <v>3605</v>
      </c>
      <c r="V3474" s="0" t="s">
        <v>3606</v>
      </c>
      <c r="W3474" s="0" t="s">
        <v>3607</v>
      </c>
      <c r="X3474" s="0" t="s">
        <v>3608</v>
      </c>
      <c r="Y3474" s="0" t="s">
        <v>3605</v>
      </c>
      <c r="Z3474" s="0" t="s">
        <v>9437</v>
      </c>
      <c r="AA3474" s="0" t="s">
        <v>8768</v>
      </c>
      <c r="AB3474" s="0" t="s">
        <v>9438</v>
      </c>
      <c r="AC3474" s="0" t="s">
        <v>19</v>
      </c>
      <c r="AD3474" s="0" t="s">
        <v>19</v>
      </c>
      <c r="AE3474" s="0" t="s">
        <v>61</v>
      </c>
      <c r="AF3474" s="0" t="s">
        <v>22</v>
      </c>
      <c r="AG3474" s="0" t="s">
        <v>22</v>
      </c>
      <c r="AH3474" s="0" t="s">
        <v>22</v>
      </c>
      <c r="AI3474" s="0" t="s">
        <v>22</v>
      </c>
      <c r="AJ3474" s="0" t="s">
        <v>3622</v>
      </c>
      <c r="AK3474" s="0" t="s">
        <v>3622</v>
      </c>
    </row>
    <row customHeight="1" ht="11.25">
      <c r="A3475" s="0" t="s">
        <v>22</v>
      </c>
      <c r="B3475" s="0" t="s">
        <v>48</v>
      </c>
      <c r="C3475" s="0" t="s">
        <v>50</v>
      </c>
      <c r="D3475" s="0" t="s">
        <v>22</v>
      </c>
      <c r="E3475" s="0" t="s">
        <v>9439</v>
      </c>
      <c r="F3475" s="0" t="s">
        <v>1257</v>
      </c>
      <c r="G3475" s="0" t="s">
        <v>1581</v>
      </c>
      <c r="H3475" s="0" t="s">
        <v>1581</v>
      </c>
      <c r="I3475" s="0" t="s">
        <v>1582</v>
      </c>
      <c r="J3475" s="0" t="s">
        <v>5371</v>
      </c>
      <c r="K3475" s="0" t="s">
        <v>5372</v>
      </c>
      <c r="L3475" s="0" t="s">
        <v>5373</v>
      </c>
      <c r="M3475" s="0" t="s">
        <v>976</v>
      </c>
      <c r="N3475" s="0" t="s">
        <v>98</v>
      </c>
      <c r="O3475" s="0" t="s">
        <v>1581</v>
      </c>
      <c r="P3475" s="0" t="s">
        <v>1581</v>
      </c>
      <c r="Q3475" s="0" t="s">
        <v>1582</v>
      </c>
      <c r="R3475" s="0" t="s">
        <v>5371</v>
      </c>
      <c r="S3475" s="0" t="s">
        <v>5372</v>
      </c>
      <c r="T3475" s="0" t="s">
        <v>3604</v>
      </c>
      <c r="U3475" s="0" t="s">
        <v>3605</v>
      </c>
      <c r="V3475" s="0" t="s">
        <v>3606</v>
      </c>
      <c r="W3475" s="0" t="s">
        <v>3607</v>
      </c>
      <c r="X3475" s="0" t="s">
        <v>3608</v>
      </c>
      <c r="Y3475" s="0" t="s">
        <v>3605</v>
      </c>
      <c r="Z3475" s="0" t="s">
        <v>9440</v>
      </c>
      <c r="AA3475" s="0" t="s">
        <v>8768</v>
      </c>
      <c r="AB3475" s="0" t="s">
        <v>9441</v>
      </c>
      <c r="AC3475" s="0" t="s">
        <v>19</v>
      </c>
      <c r="AD3475" s="0" t="s">
        <v>19</v>
      </c>
      <c r="AE3475" s="0" t="s">
        <v>61</v>
      </c>
      <c r="AF3475" s="0" t="s">
        <v>22</v>
      </c>
      <c r="AG3475" s="0" t="s">
        <v>22</v>
      </c>
      <c r="AH3475" s="0" t="s">
        <v>22</v>
      </c>
      <c r="AI3475" s="0" t="s">
        <v>22</v>
      </c>
      <c r="AJ3475" s="0" t="s">
        <v>3622</v>
      </c>
      <c r="AK3475" s="0" t="s">
        <v>3622</v>
      </c>
    </row>
    <row customHeight="1" ht="11.25">
      <c r="A3476" s="0" t="s">
        <v>22</v>
      </c>
      <c r="B3476" s="0" t="s">
        <v>48</v>
      </c>
      <c r="C3476" s="0" t="s">
        <v>50</v>
      </c>
      <c r="D3476" s="0" t="s">
        <v>22</v>
      </c>
      <c r="E3476" s="0" t="s">
        <v>9439</v>
      </c>
      <c r="F3476" s="0" t="s">
        <v>1257</v>
      </c>
      <c r="G3476" s="0" t="s">
        <v>110</v>
      </c>
      <c r="H3476" s="0" t="s">
        <v>110</v>
      </c>
      <c r="I3476" s="0" t="s">
        <v>111</v>
      </c>
      <c r="J3476" s="0" t="s">
        <v>5371</v>
      </c>
      <c r="K3476" s="0" t="s">
        <v>5378</v>
      </c>
      <c r="L3476" s="0" t="s">
        <v>5373</v>
      </c>
      <c r="M3476" s="0" t="s">
        <v>976</v>
      </c>
      <c r="N3476" s="0" t="s">
        <v>98</v>
      </c>
      <c r="O3476" s="0" t="s">
        <v>110</v>
      </c>
      <c r="P3476" s="0" t="s">
        <v>110</v>
      </c>
      <c r="Q3476" s="0" t="s">
        <v>111</v>
      </c>
      <c r="R3476" s="0" t="s">
        <v>5371</v>
      </c>
      <c r="S3476" s="0" t="s">
        <v>5378</v>
      </c>
      <c r="T3476" s="0" t="s">
        <v>3604</v>
      </c>
      <c r="U3476" s="0" t="s">
        <v>3605</v>
      </c>
      <c r="V3476" s="0" t="s">
        <v>3606</v>
      </c>
      <c r="W3476" s="0" t="s">
        <v>3607</v>
      </c>
      <c r="X3476" s="0" t="s">
        <v>3608</v>
      </c>
      <c r="Y3476" s="0" t="s">
        <v>3605</v>
      </c>
      <c r="Z3476" s="0" t="s">
        <v>9440</v>
      </c>
      <c r="AA3476" s="0" t="s">
        <v>8768</v>
      </c>
      <c r="AB3476" s="0" t="s">
        <v>9441</v>
      </c>
      <c r="AC3476" s="0" t="s">
        <v>19</v>
      </c>
      <c r="AD3476" s="0" t="s">
        <v>19</v>
      </c>
      <c r="AE3476" s="0" t="s">
        <v>61</v>
      </c>
      <c r="AF3476" s="0" t="s">
        <v>22</v>
      </c>
      <c r="AG3476" s="0" t="s">
        <v>22</v>
      </c>
      <c r="AH3476" s="0" t="s">
        <v>22</v>
      </c>
      <c r="AI3476" s="0" t="s">
        <v>22</v>
      </c>
      <c r="AJ3476" s="0" t="s">
        <v>3622</v>
      </c>
      <c r="AK3476" s="0" t="s">
        <v>3622</v>
      </c>
    </row>
    <row customHeight="1" ht="11.25">
      <c r="A3477" s="0" t="s">
        <v>22</v>
      </c>
      <c r="B3477" s="0" t="s">
        <v>48</v>
      </c>
      <c r="C3477" s="0" t="s">
        <v>50</v>
      </c>
      <c r="D3477" s="0" t="s">
        <v>22</v>
      </c>
      <c r="E3477" s="0" t="s">
        <v>9442</v>
      </c>
      <c r="F3477" s="0" t="s">
        <v>1257</v>
      </c>
      <c r="G3477" s="0" t="s">
        <v>1581</v>
      </c>
      <c r="H3477" s="0" t="s">
        <v>1581</v>
      </c>
      <c r="I3477" s="0" t="s">
        <v>1582</v>
      </c>
      <c r="J3477" s="0" t="s">
        <v>5371</v>
      </c>
      <c r="K3477" s="0" t="s">
        <v>5372</v>
      </c>
      <c r="L3477" s="0" t="s">
        <v>5373</v>
      </c>
      <c r="M3477" s="0" t="s">
        <v>976</v>
      </c>
      <c r="N3477" s="0" t="s">
        <v>98</v>
      </c>
      <c r="O3477" s="0" t="s">
        <v>1581</v>
      </c>
      <c r="P3477" s="0" t="s">
        <v>1581</v>
      </c>
      <c r="Q3477" s="0" t="s">
        <v>1582</v>
      </c>
      <c r="R3477" s="0" t="s">
        <v>5371</v>
      </c>
      <c r="S3477" s="0" t="s">
        <v>5372</v>
      </c>
      <c r="T3477" s="0" t="s">
        <v>3604</v>
      </c>
      <c r="U3477" s="0" t="s">
        <v>3605</v>
      </c>
      <c r="V3477" s="0" t="s">
        <v>3606</v>
      </c>
      <c r="W3477" s="0" t="s">
        <v>3607</v>
      </c>
      <c r="X3477" s="0" t="s">
        <v>3608</v>
      </c>
      <c r="Y3477" s="0" t="s">
        <v>3605</v>
      </c>
      <c r="Z3477" s="0" t="s">
        <v>9443</v>
      </c>
      <c r="AA3477" s="0" t="s">
        <v>8768</v>
      </c>
      <c r="AB3477" s="0" t="s">
        <v>9444</v>
      </c>
      <c r="AC3477" s="0" t="s">
        <v>19</v>
      </c>
      <c r="AD3477" s="0" t="s">
        <v>19</v>
      </c>
      <c r="AE3477" s="0" t="s">
        <v>61</v>
      </c>
      <c r="AF3477" s="0" t="s">
        <v>22</v>
      </c>
      <c r="AG3477" s="0" t="s">
        <v>22</v>
      </c>
      <c r="AH3477" s="0" t="s">
        <v>22</v>
      </c>
      <c r="AI3477" s="0" t="s">
        <v>22</v>
      </c>
      <c r="AJ3477" s="0" t="s">
        <v>3622</v>
      </c>
      <c r="AK3477" s="0" t="s">
        <v>3622</v>
      </c>
    </row>
    <row customHeight="1" ht="11.25">
      <c r="A3478" s="0" t="s">
        <v>22</v>
      </c>
      <c r="B3478" s="0" t="s">
        <v>48</v>
      </c>
      <c r="C3478" s="0" t="s">
        <v>50</v>
      </c>
      <c r="D3478" s="0" t="s">
        <v>22</v>
      </c>
      <c r="E3478" s="0" t="s">
        <v>9442</v>
      </c>
      <c r="F3478" s="0" t="s">
        <v>1257</v>
      </c>
      <c r="G3478" s="0" t="s">
        <v>110</v>
      </c>
      <c r="H3478" s="0" t="s">
        <v>110</v>
      </c>
      <c r="I3478" s="0" t="s">
        <v>111</v>
      </c>
      <c r="J3478" s="0" t="s">
        <v>5371</v>
      </c>
      <c r="K3478" s="0" t="s">
        <v>5378</v>
      </c>
      <c r="L3478" s="0" t="s">
        <v>5373</v>
      </c>
      <c r="M3478" s="0" t="s">
        <v>976</v>
      </c>
      <c r="N3478" s="0" t="s">
        <v>98</v>
      </c>
      <c r="O3478" s="0" t="s">
        <v>110</v>
      </c>
      <c r="P3478" s="0" t="s">
        <v>110</v>
      </c>
      <c r="Q3478" s="0" t="s">
        <v>111</v>
      </c>
      <c r="R3478" s="0" t="s">
        <v>5371</v>
      </c>
      <c r="S3478" s="0" t="s">
        <v>5378</v>
      </c>
      <c r="T3478" s="0" t="s">
        <v>3604</v>
      </c>
      <c r="U3478" s="0" t="s">
        <v>3605</v>
      </c>
      <c r="V3478" s="0" t="s">
        <v>3606</v>
      </c>
      <c r="W3478" s="0" t="s">
        <v>3607</v>
      </c>
      <c r="X3478" s="0" t="s">
        <v>3608</v>
      </c>
      <c r="Y3478" s="0" t="s">
        <v>3605</v>
      </c>
      <c r="Z3478" s="0" t="s">
        <v>9443</v>
      </c>
      <c r="AA3478" s="0" t="s">
        <v>8768</v>
      </c>
      <c r="AB3478" s="0" t="s">
        <v>9444</v>
      </c>
      <c r="AC3478" s="0" t="s">
        <v>19</v>
      </c>
      <c r="AD3478" s="0" t="s">
        <v>19</v>
      </c>
      <c r="AE3478" s="0" t="s">
        <v>61</v>
      </c>
      <c r="AF3478" s="0" t="s">
        <v>22</v>
      </c>
      <c r="AG3478" s="0" t="s">
        <v>22</v>
      </c>
      <c r="AH3478" s="0" t="s">
        <v>22</v>
      </c>
      <c r="AI3478" s="0" t="s">
        <v>22</v>
      </c>
      <c r="AJ3478" s="0" t="s">
        <v>3622</v>
      </c>
      <c r="AK3478" s="0" t="s">
        <v>3622</v>
      </c>
    </row>
    <row customHeight="1" ht="11.25">
      <c r="A3479" s="0" t="s">
        <v>22</v>
      </c>
      <c r="B3479" s="0" t="s">
        <v>48</v>
      </c>
      <c r="C3479" s="0" t="s">
        <v>50</v>
      </c>
      <c r="D3479" s="0" t="s">
        <v>22</v>
      </c>
      <c r="E3479" s="0" t="s">
        <v>9445</v>
      </c>
      <c r="F3479" s="0" t="s">
        <v>1328</v>
      </c>
      <c r="G3479" s="0" t="s">
        <v>1548</v>
      </c>
      <c r="H3479" s="0" t="s">
        <v>1548</v>
      </c>
      <c r="I3479" s="0" t="s">
        <v>1549</v>
      </c>
      <c r="J3479" s="0" t="s">
        <v>4806</v>
      </c>
      <c r="K3479" s="0" t="s">
        <v>6930</v>
      </c>
      <c r="L3479" s="0" t="s">
        <v>9446</v>
      </c>
      <c r="M3479" s="0" t="s">
        <v>1261</v>
      </c>
      <c r="N3479" s="0" t="s">
        <v>98</v>
      </c>
      <c r="O3479" s="0" t="s">
        <v>1548</v>
      </c>
      <c r="P3479" s="0" t="s">
        <v>1548</v>
      </c>
      <c r="Q3479" s="0" t="s">
        <v>1549</v>
      </c>
      <c r="R3479" s="0" t="s">
        <v>4806</v>
      </c>
      <c r="S3479" s="0" t="s">
        <v>6930</v>
      </c>
      <c r="T3479" s="0" t="s">
        <v>3604</v>
      </c>
      <c r="U3479" s="0" t="s">
        <v>3605</v>
      </c>
      <c r="V3479" s="0" t="s">
        <v>3606</v>
      </c>
      <c r="W3479" s="0" t="s">
        <v>3607</v>
      </c>
      <c r="X3479" s="0" t="s">
        <v>3608</v>
      </c>
      <c r="Y3479" s="0" t="s">
        <v>3605</v>
      </c>
      <c r="Z3479" s="0" t="s">
        <v>7965</v>
      </c>
      <c r="AA3479" s="0" t="s">
        <v>4014</v>
      </c>
      <c r="AB3479" s="0" t="s">
        <v>9447</v>
      </c>
      <c r="AC3479" s="0" t="s">
        <v>19</v>
      </c>
      <c r="AD3479" s="0" t="s">
        <v>61</v>
      </c>
      <c r="AE3479" s="0" t="s">
        <v>19</v>
      </c>
      <c r="AF3479" s="0" t="s">
        <v>22</v>
      </c>
      <c r="AG3479" s="0" t="s">
        <v>22</v>
      </c>
      <c r="AH3479" s="0" t="s">
        <v>8020</v>
      </c>
      <c r="AI3479" s="0" t="s">
        <v>9448</v>
      </c>
      <c r="AJ3479" s="0" t="s">
        <v>22</v>
      </c>
      <c r="AK3479" s="0" t="s">
        <v>22</v>
      </c>
    </row>
    <row customHeight="1" ht="11.25">
      <c r="A3480" s="0" t="s">
        <v>22</v>
      </c>
      <c r="B3480" s="0" t="s">
        <v>48</v>
      </c>
      <c r="C3480" s="0" t="s">
        <v>50</v>
      </c>
      <c r="D3480" s="0" t="s">
        <v>22</v>
      </c>
      <c r="E3480" s="0" t="s">
        <v>9445</v>
      </c>
      <c r="F3480" s="0" t="s">
        <v>1328</v>
      </c>
      <c r="G3480" s="0" t="s">
        <v>142</v>
      </c>
      <c r="H3480" s="0" t="s">
        <v>142</v>
      </c>
      <c r="I3480" s="0" t="s">
        <v>143</v>
      </c>
      <c r="J3480" s="0" t="s">
        <v>4806</v>
      </c>
      <c r="K3480" s="0" t="s">
        <v>6938</v>
      </c>
      <c r="L3480" s="0" t="s">
        <v>9446</v>
      </c>
      <c r="M3480" s="0" t="s">
        <v>1261</v>
      </c>
      <c r="N3480" s="0" t="s">
        <v>98</v>
      </c>
      <c r="O3480" s="0" t="s">
        <v>142</v>
      </c>
      <c r="P3480" s="0" t="s">
        <v>142</v>
      </c>
      <c r="Q3480" s="0" t="s">
        <v>143</v>
      </c>
      <c r="R3480" s="0" t="s">
        <v>4806</v>
      </c>
      <c r="S3480" s="0" t="s">
        <v>6938</v>
      </c>
      <c r="T3480" s="0" t="s">
        <v>3604</v>
      </c>
      <c r="U3480" s="0" t="s">
        <v>3605</v>
      </c>
      <c r="V3480" s="0" t="s">
        <v>3606</v>
      </c>
      <c r="W3480" s="0" t="s">
        <v>3607</v>
      </c>
      <c r="X3480" s="0" t="s">
        <v>3608</v>
      </c>
      <c r="Y3480" s="0" t="s">
        <v>3605</v>
      </c>
      <c r="Z3480" s="0" t="s">
        <v>7965</v>
      </c>
      <c r="AA3480" s="0" t="s">
        <v>4014</v>
      </c>
      <c r="AB3480" s="0" t="s">
        <v>9447</v>
      </c>
      <c r="AC3480" s="0" t="s">
        <v>19</v>
      </c>
      <c r="AD3480" s="0" t="s">
        <v>61</v>
      </c>
      <c r="AE3480" s="0" t="s">
        <v>19</v>
      </c>
      <c r="AF3480" s="0" t="s">
        <v>22</v>
      </c>
      <c r="AG3480" s="0" t="s">
        <v>22</v>
      </c>
      <c r="AH3480" s="0" t="s">
        <v>8020</v>
      </c>
      <c r="AI3480" s="0" t="s">
        <v>9448</v>
      </c>
      <c r="AJ3480" s="0" t="s">
        <v>22</v>
      </c>
      <c r="AK3480" s="0" t="s">
        <v>22</v>
      </c>
    </row>
    <row customHeight="1" ht="11.25">
      <c r="A3481" s="0" t="s">
        <v>22</v>
      </c>
      <c r="B3481" s="0" t="s">
        <v>48</v>
      </c>
      <c r="C3481" s="0" t="s">
        <v>50</v>
      </c>
      <c r="D3481" s="0" t="s">
        <v>22</v>
      </c>
      <c r="E3481" s="0" t="s">
        <v>9449</v>
      </c>
      <c r="F3481" s="0" t="s">
        <v>1328</v>
      </c>
      <c r="G3481" s="0" t="s">
        <v>5355</v>
      </c>
      <c r="H3481" s="0" t="s">
        <v>5356</v>
      </c>
      <c r="I3481" s="0" t="s">
        <v>5357</v>
      </c>
      <c r="J3481" s="0" t="s">
        <v>5358</v>
      </c>
      <c r="K3481" s="0" t="s">
        <v>5359</v>
      </c>
      <c r="L3481" s="0" t="s">
        <v>9450</v>
      </c>
      <c r="M3481" s="0" t="s">
        <v>121</v>
      </c>
      <c r="N3481" s="0" t="s">
        <v>98</v>
      </c>
      <c r="O3481" s="0" t="s">
        <v>5355</v>
      </c>
      <c r="P3481" s="0" t="s">
        <v>5356</v>
      </c>
      <c r="Q3481" s="0" t="s">
        <v>5357</v>
      </c>
      <c r="R3481" s="0" t="s">
        <v>5358</v>
      </c>
      <c r="S3481" s="0" t="s">
        <v>5359</v>
      </c>
      <c r="T3481" s="0" t="s">
        <v>3604</v>
      </c>
      <c r="U3481" s="0" t="s">
        <v>3605</v>
      </c>
      <c r="V3481" s="0" t="s">
        <v>3606</v>
      </c>
      <c r="W3481" s="0" t="s">
        <v>3607</v>
      </c>
      <c r="X3481" s="0" t="s">
        <v>3608</v>
      </c>
      <c r="Y3481" s="0" t="s">
        <v>3605</v>
      </c>
      <c r="Z3481" s="0" t="s">
        <v>9451</v>
      </c>
      <c r="AA3481" s="0" t="s">
        <v>4045</v>
      </c>
      <c r="AB3481" s="0" t="s">
        <v>9452</v>
      </c>
      <c r="AC3481" s="0" t="s">
        <v>19</v>
      </c>
      <c r="AD3481" s="0" t="s">
        <v>61</v>
      </c>
      <c r="AE3481" s="0" t="s">
        <v>19</v>
      </c>
      <c r="AF3481" s="0" t="s">
        <v>22</v>
      </c>
      <c r="AG3481" s="0" t="s">
        <v>22</v>
      </c>
      <c r="AH3481" s="0" t="s">
        <v>9453</v>
      </c>
      <c r="AI3481" s="0" t="s">
        <v>9453</v>
      </c>
      <c r="AJ3481" s="0" t="s">
        <v>22</v>
      </c>
      <c r="AK3481" s="0" t="s">
        <v>22</v>
      </c>
    </row>
    <row customHeight="1" ht="11.25">
      <c r="A3482" s="0" t="s">
        <v>22</v>
      </c>
      <c r="B3482" s="0" t="s">
        <v>48</v>
      </c>
      <c r="C3482" s="0" t="s">
        <v>50</v>
      </c>
      <c r="D3482" s="0" t="s">
        <v>22</v>
      </c>
      <c r="E3482" s="0" t="s">
        <v>9449</v>
      </c>
      <c r="F3482" s="0" t="s">
        <v>1328</v>
      </c>
      <c r="G3482" s="0" t="s">
        <v>5355</v>
      </c>
      <c r="H3482" s="0" t="s">
        <v>5356</v>
      </c>
      <c r="I3482" s="0" t="s">
        <v>5357</v>
      </c>
      <c r="J3482" s="0" t="s">
        <v>5358</v>
      </c>
      <c r="K3482" s="0" t="s">
        <v>5359</v>
      </c>
      <c r="L3482" s="0" t="s">
        <v>9450</v>
      </c>
      <c r="M3482" s="0" t="s">
        <v>121</v>
      </c>
      <c r="N3482" s="0" t="s">
        <v>98</v>
      </c>
      <c r="O3482" s="0" t="s">
        <v>5355</v>
      </c>
      <c r="P3482" s="0" t="s">
        <v>5356</v>
      </c>
      <c r="Q3482" s="0" t="s">
        <v>5357</v>
      </c>
      <c r="R3482" s="0" t="s">
        <v>5358</v>
      </c>
      <c r="S3482" s="0" t="s">
        <v>5359</v>
      </c>
      <c r="T3482" s="0" t="s">
        <v>3604</v>
      </c>
      <c r="U3482" s="0" t="s">
        <v>3605</v>
      </c>
      <c r="V3482" s="0" t="s">
        <v>3606</v>
      </c>
      <c r="W3482" s="0" t="s">
        <v>3607</v>
      </c>
      <c r="X3482" s="0" t="s">
        <v>3608</v>
      </c>
      <c r="Y3482" s="0" t="s">
        <v>3605</v>
      </c>
      <c r="Z3482" s="0" t="s">
        <v>9451</v>
      </c>
      <c r="AA3482" s="0" t="s">
        <v>4045</v>
      </c>
      <c r="AB3482" s="0" t="s">
        <v>9452</v>
      </c>
      <c r="AC3482" s="0" t="s">
        <v>19</v>
      </c>
      <c r="AD3482" s="0" t="s">
        <v>61</v>
      </c>
      <c r="AE3482" s="0" t="s">
        <v>19</v>
      </c>
      <c r="AF3482" s="0" t="s">
        <v>22</v>
      </c>
      <c r="AG3482" s="0" t="s">
        <v>22</v>
      </c>
      <c r="AH3482" s="0" t="s">
        <v>9453</v>
      </c>
      <c r="AI3482" s="0" t="s">
        <v>9453</v>
      </c>
      <c r="AJ3482" s="0" t="s">
        <v>22</v>
      </c>
      <c r="AK3482" s="0" t="s">
        <v>22</v>
      </c>
    </row>
    <row customHeight="1" ht="11.25">
      <c r="A3483" s="0" t="s">
        <v>22</v>
      </c>
      <c r="B3483" s="0" t="s">
        <v>48</v>
      </c>
      <c r="C3483" s="0" t="s">
        <v>50</v>
      </c>
      <c r="D3483" s="0" t="s">
        <v>22</v>
      </c>
      <c r="E3483" s="0" t="s">
        <v>9454</v>
      </c>
      <c r="F3483" s="0" t="s">
        <v>1328</v>
      </c>
      <c r="G3483" s="0" t="s">
        <v>5355</v>
      </c>
      <c r="H3483" s="0" t="s">
        <v>5356</v>
      </c>
      <c r="I3483" s="0" t="s">
        <v>5357</v>
      </c>
      <c r="J3483" s="0" t="s">
        <v>5358</v>
      </c>
      <c r="K3483" s="0" t="s">
        <v>5359</v>
      </c>
      <c r="L3483" s="0" t="s">
        <v>9450</v>
      </c>
      <c r="M3483" s="0" t="s">
        <v>121</v>
      </c>
      <c r="N3483" s="0" t="s">
        <v>98</v>
      </c>
      <c r="O3483" s="0" t="s">
        <v>5355</v>
      </c>
      <c r="P3483" s="0" t="s">
        <v>5356</v>
      </c>
      <c r="Q3483" s="0" t="s">
        <v>5357</v>
      </c>
      <c r="R3483" s="0" t="s">
        <v>5358</v>
      </c>
      <c r="S3483" s="0" t="s">
        <v>5359</v>
      </c>
      <c r="T3483" s="0" t="s">
        <v>3604</v>
      </c>
      <c r="U3483" s="0" t="s">
        <v>3605</v>
      </c>
      <c r="V3483" s="0" t="s">
        <v>3606</v>
      </c>
      <c r="W3483" s="0" t="s">
        <v>3607</v>
      </c>
      <c r="X3483" s="0" t="s">
        <v>3608</v>
      </c>
      <c r="Y3483" s="0" t="s">
        <v>3605</v>
      </c>
      <c r="Z3483" s="0" t="s">
        <v>9455</v>
      </c>
      <c r="AA3483" s="0" t="s">
        <v>3650</v>
      </c>
      <c r="AB3483" s="0" t="s">
        <v>9456</v>
      </c>
      <c r="AC3483" s="0" t="s">
        <v>19</v>
      </c>
      <c r="AD3483" s="0" t="s">
        <v>61</v>
      </c>
      <c r="AE3483" s="0" t="s">
        <v>19</v>
      </c>
      <c r="AF3483" s="0" t="s">
        <v>22</v>
      </c>
      <c r="AG3483" s="0" t="s">
        <v>22</v>
      </c>
      <c r="AH3483" s="0" t="s">
        <v>9453</v>
      </c>
      <c r="AI3483" s="0" t="s">
        <v>9453</v>
      </c>
      <c r="AJ3483" s="0" t="s">
        <v>22</v>
      </c>
      <c r="AK3483" s="0" t="s">
        <v>22</v>
      </c>
    </row>
    <row customHeight="1" ht="11.25">
      <c r="A3484" s="0" t="s">
        <v>22</v>
      </c>
      <c r="B3484" s="0" t="s">
        <v>48</v>
      </c>
      <c r="C3484" s="0" t="s">
        <v>50</v>
      </c>
      <c r="D3484" s="0" t="s">
        <v>22</v>
      </c>
      <c r="E3484" s="0" t="s">
        <v>9454</v>
      </c>
      <c r="F3484" s="0" t="s">
        <v>1328</v>
      </c>
      <c r="G3484" s="0" t="s">
        <v>5355</v>
      </c>
      <c r="H3484" s="0" t="s">
        <v>5356</v>
      </c>
      <c r="I3484" s="0" t="s">
        <v>5357</v>
      </c>
      <c r="J3484" s="0" t="s">
        <v>5358</v>
      </c>
      <c r="K3484" s="0" t="s">
        <v>5359</v>
      </c>
      <c r="L3484" s="0" t="s">
        <v>9450</v>
      </c>
      <c r="M3484" s="0" t="s">
        <v>121</v>
      </c>
      <c r="N3484" s="0" t="s">
        <v>98</v>
      </c>
      <c r="O3484" s="0" t="s">
        <v>5355</v>
      </c>
      <c r="P3484" s="0" t="s">
        <v>5356</v>
      </c>
      <c r="Q3484" s="0" t="s">
        <v>5357</v>
      </c>
      <c r="R3484" s="0" t="s">
        <v>5358</v>
      </c>
      <c r="S3484" s="0" t="s">
        <v>5359</v>
      </c>
      <c r="T3484" s="0" t="s">
        <v>3604</v>
      </c>
      <c r="U3484" s="0" t="s">
        <v>3605</v>
      </c>
      <c r="V3484" s="0" t="s">
        <v>3606</v>
      </c>
      <c r="W3484" s="0" t="s">
        <v>3607</v>
      </c>
      <c r="X3484" s="0" t="s">
        <v>3608</v>
      </c>
      <c r="Y3484" s="0" t="s">
        <v>3605</v>
      </c>
      <c r="Z3484" s="0" t="s">
        <v>9455</v>
      </c>
      <c r="AA3484" s="0" t="s">
        <v>3650</v>
      </c>
      <c r="AB3484" s="0" t="s">
        <v>9456</v>
      </c>
      <c r="AC3484" s="0" t="s">
        <v>19</v>
      </c>
      <c r="AD3484" s="0" t="s">
        <v>61</v>
      </c>
      <c r="AE3484" s="0" t="s">
        <v>19</v>
      </c>
      <c r="AF3484" s="0" t="s">
        <v>22</v>
      </c>
      <c r="AG3484" s="0" t="s">
        <v>22</v>
      </c>
      <c r="AH3484" s="0" t="s">
        <v>9453</v>
      </c>
      <c r="AI3484" s="0" t="s">
        <v>9453</v>
      </c>
      <c r="AJ3484" s="0" t="s">
        <v>22</v>
      </c>
      <c r="AK3484" s="0" t="s">
        <v>22</v>
      </c>
    </row>
    <row customHeight="1" ht="11.25">
      <c r="A3485" s="0" t="s">
        <v>22</v>
      </c>
      <c r="B3485" s="0" t="s">
        <v>48</v>
      </c>
      <c r="C3485" s="0" t="s">
        <v>50</v>
      </c>
      <c r="D3485" s="0" t="s">
        <v>22</v>
      </c>
      <c r="E3485" s="0" t="s">
        <v>9457</v>
      </c>
      <c r="F3485" s="0" t="s">
        <v>1328</v>
      </c>
      <c r="G3485" s="0" t="s">
        <v>5355</v>
      </c>
      <c r="H3485" s="0" t="s">
        <v>5356</v>
      </c>
      <c r="I3485" s="0" t="s">
        <v>5357</v>
      </c>
      <c r="J3485" s="0" t="s">
        <v>5358</v>
      </c>
      <c r="K3485" s="0" t="s">
        <v>5359</v>
      </c>
      <c r="L3485" s="0" t="s">
        <v>9450</v>
      </c>
      <c r="M3485" s="0" t="s">
        <v>121</v>
      </c>
      <c r="N3485" s="0" t="s">
        <v>98</v>
      </c>
      <c r="O3485" s="0" t="s">
        <v>5355</v>
      </c>
      <c r="P3485" s="0" t="s">
        <v>5356</v>
      </c>
      <c r="Q3485" s="0" t="s">
        <v>5357</v>
      </c>
      <c r="R3485" s="0" t="s">
        <v>5358</v>
      </c>
      <c r="S3485" s="0" t="s">
        <v>5359</v>
      </c>
      <c r="T3485" s="0" t="s">
        <v>3604</v>
      </c>
      <c r="U3485" s="0" t="s">
        <v>3605</v>
      </c>
      <c r="V3485" s="0" t="s">
        <v>3606</v>
      </c>
      <c r="W3485" s="0" t="s">
        <v>3607</v>
      </c>
      <c r="X3485" s="0" t="s">
        <v>3608</v>
      </c>
      <c r="Y3485" s="0" t="s">
        <v>3605</v>
      </c>
      <c r="Z3485" s="0" t="s">
        <v>9458</v>
      </c>
      <c r="AA3485" s="0" t="s">
        <v>9256</v>
      </c>
      <c r="AB3485" s="0" t="s">
        <v>9459</v>
      </c>
      <c r="AC3485" s="0" t="s">
        <v>19</v>
      </c>
      <c r="AD3485" s="0" t="s">
        <v>61</v>
      </c>
      <c r="AE3485" s="0" t="s">
        <v>19</v>
      </c>
      <c r="AF3485" s="0" t="s">
        <v>22</v>
      </c>
      <c r="AG3485" s="0" t="s">
        <v>22</v>
      </c>
      <c r="AH3485" s="0" t="s">
        <v>9453</v>
      </c>
      <c r="AI3485" s="0" t="s">
        <v>9453</v>
      </c>
      <c r="AJ3485" s="0" t="s">
        <v>22</v>
      </c>
      <c r="AK3485" s="0" t="s">
        <v>22</v>
      </c>
    </row>
    <row customHeight="1" ht="11.25">
      <c r="A3486" s="0" t="s">
        <v>22</v>
      </c>
      <c r="B3486" s="0" t="s">
        <v>48</v>
      </c>
      <c r="C3486" s="0" t="s">
        <v>50</v>
      </c>
      <c r="D3486" s="0" t="s">
        <v>22</v>
      </c>
      <c r="E3486" s="0" t="s">
        <v>9457</v>
      </c>
      <c r="F3486" s="0" t="s">
        <v>1328</v>
      </c>
      <c r="G3486" s="0" t="s">
        <v>5355</v>
      </c>
      <c r="H3486" s="0" t="s">
        <v>5356</v>
      </c>
      <c r="I3486" s="0" t="s">
        <v>5357</v>
      </c>
      <c r="J3486" s="0" t="s">
        <v>5358</v>
      </c>
      <c r="K3486" s="0" t="s">
        <v>5359</v>
      </c>
      <c r="L3486" s="0" t="s">
        <v>9450</v>
      </c>
      <c r="M3486" s="0" t="s">
        <v>121</v>
      </c>
      <c r="N3486" s="0" t="s">
        <v>98</v>
      </c>
      <c r="O3486" s="0" t="s">
        <v>5355</v>
      </c>
      <c r="P3486" s="0" t="s">
        <v>5356</v>
      </c>
      <c r="Q3486" s="0" t="s">
        <v>5357</v>
      </c>
      <c r="R3486" s="0" t="s">
        <v>5358</v>
      </c>
      <c r="S3486" s="0" t="s">
        <v>5359</v>
      </c>
      <c r="T3486" s="0" t="s">
        <v>3604</v>
      </c>
      <c r="U3486" s="0" t="s">
        <v>3605</v>
      </c>
      <c r="V3486" s="0" t="s">
        <v>3606</v>
      </c>
      <c r="W3486" s="0" t="s">
        <v>3607</v>
      </c>
      <c r="X3486" s="0" t="s">
        <v>3608</v>
      </c>
      <c r="Y3486" s="0" t="s">
        <v>3605</v>
      </c>
      <c r="Z3486" s="0" t="s">
        <v>9458</v>
      </c>
      <c r="AA3486" s="0" t="s">
        <v>9256</v>
      </c>
      <c r="AB3486" s="0" t="s">
        <v>9459</v>
      </c>
      <c r="AC3486" s="0" t="s">
        <v>19</v>
      </c>
      <c r="AD3486" s="0" t="s">
        <v>61</v>
      </c>
      <c r="AE3486" s="0" t="s">
        <v>19</v>
      </c>
      <c r="AF3486" s="0" t="s">
        <v>22</v>
      </c>
      <c r="AG3486" s="0" t="s">
        <v>22</v>
      </c>
      <c r="AH3486" s="0" t="s">
        <v>9453</v>
      </c>
      <c r="AI3486" s="0" t="s">
        <v>9453</v>
      </c>
      <c r="AJ3486" s="0" t="s">
        <v>22</v>
      </c>
      <c r="AK3486" s="0" t="s">
        <v>22</v>
      </c>
    </row>
    <row customHeight="1" ht="11.25">
      <c r="A3487" s="0" t="s">
        <v>22</v>
      </c>
      <c r="B3487" s="0" t="s">
        <v>48</v>
      </c>
      <c r="C3487" s="0" t="s">
        <v>50</v>
      </c>
      <c r="D3487" s="0" t="s">
        <v>22</v>
      </c>
      <c r="E3487" s="0" t="s">
        <v>9460</v>
      </c>
      <c r="F3487" s="0" t="s">
        <v>1328</v>
      </c>
      <c r="G3487" s="0" t="s">
        <v>181</v>
      </c>
      <c r="H3487" s="0" t="s">
        <v>181</v>
      </c>
      <c r="I3487" s="0" t="s">
        <v>182</v>
      </c>
      <c r="J3487" s="0" t="s">
        <v>4264</v>
      </c>
      <c r="K3487" s="0" t="s">
        <v>4265</v>
      </c>
      <c r="L3487" s="0" t="s">
        <v>976</v>
      </c>
      <c r="M3487" s="0" t="s">
        <v>976</v>
      </c>
      <c r="N3487" s="0" t="s">
        <v>98</v>
      </c>
      <c r="O3487" s="0" t="s">
        <v>181</v>
      </c>
      <c r="P3487" s="0" t="s">
        <v>181</v>
      </c>
      <c r="Q3487" s="0" t="s">
        <v>182</v>
      </c>
      <c r="R3487" s="0" t="s">
        <v>4264</v>
      </c>
      <c r="S3487" s="0" t="s">
        <v>4265</v>
      </c>
      <c r="T3487" s="0" t="s">
        <v>3604</v>
      </c>
      <c r="U3487" s="0" t="s">
        <v>3707</v>
      </c>
      <c r="V3487" s="0" t="s">
        <v>3718</v>
      </c>
      <c r="W3487" s="0" t="s">
        <v>3607</v>
      </c>
      <c r="X3487" s="0" t="s">
        <v>3700</v>
      </c>
      <c r="Y3487" s="0" t="s">
        <v>3605</v>
      </c>
      <c r="Z3487" s="0" t="s">
        <v>3719</v>
      </c>
      <c r="AA3487" s="0" t="s">
        <v>3710</v>
      </c>
      <c r="AB3487" s="0" t="s">
        <v>3720</v>
      </c>
      <c r="AC3487" s="0" t="s">
        <v>19</v>
      </c>
      <c r="AD3487" s="0" t="s">
        <v>61</v>
      </c>
      <c r="AE3487" s="0" t="s">
        <v>19</v>
      </c>
      <c r="AF3487" s="0" t="s">
        <v>22</v>
      </c>
      <c r="AG3487" s="0" t="s">
        <v>22</v>
      </c>
      <c r="AH3487" s="0" t="s">
        <v>3721</v>
      </c>
      <c r="AI3487" s="0" t="s">
        <v>3721</v>
      </c>
      <c r="AJ3487" s="0" t="s">
        <v>22</v>
      </c>
      <c r="AK3487" s="0" t="s">
        <v>22</v>
      </c>
    </row>
    <row customHeight="1" ht="11.25">
      <c r="A3488" s="0" t="s">
        <v>22</v>
      </c>
      <c r="B3488" s="0" t="s">
        <v>48</v>
      </c>
      <c r="C3488" s="0" t="s">
        <v>50</v>
      </c>
      <c r="D3488" s="0" t="s">
        <v>22</v>
      </c>
      <c r="E3488" s="0" t="s">
        <v>9461</v>
      </c>
      <c r="F3488" s="0" t="s">
        <v>1269</v>
      </c>
      <c r="G3488" s="0" t="s">
        <v>181</v>
      </c>
      <c r="H3488" s="0" t="s">
        <v>181</v>
      </c>
      <c r="I3488" s="0" t="s">
        <v>182</v>
      </c>
      <c r="J3488" s="0" t="s">
        <v>4644</v>
      </c>
      <c r="K3488" s="0" t="s">
        <v>4645</v>
      </c>
      <c r="L3488" s="0" t="s">
        <v>9462</v>
      </c>
      <c r="M3488" s="0" t="s">
        <v>4043</v>
      </c>
      <c r="N3488" s="0" t="s">
        <v>98</v>
      </c>
      <c r="O3488" s="0" t="s">
        <v>181</v>
      </c>
      <c r="P3488" s="0" t="s">
        <v>181</v>
      </c>
      <c r="Q3488" s="0" t="s">
        <v>182</v>
      </c>
      <c r="R3488" s="0" t="s">
        <v>4644</v>
      </c>
      <c r="S3488" s="0" t="s">
        <v>4645</v>
      </c>
      <c r="T3488" s="0" t="s">
        <v>3604</v>
      </c>
      <c r="U3488" s="0" t="s">
        <v>3707</v>
      </c>
      <c r="V3488" s="0" t="s">
        <v>3718</v>
      </c>
      <c r="W3488" s="0" t="s">
        <v>3607</v>
      </c>
      <c r="X3488" s="0" t="s">
        <v>3700</v>
      </c>
      <c r="Y3488" s="0" t="s">
        <v>3605</v>
      </c>
      <c r="Z3488" s="0" t="s">
        <v>3719</v>
      </c>
      <c r="AA3488" s="0" t="s">
        <v>3710</v>
      </c>
      <c r="AB3488" s="0" t="s">
        <v>3720</v>
      </c>
      <c r="AC3488" s="0" t="s">
        <v>61</v>
      </c>
      <c r="AD3488" s="0" t="s">
        <v>19</v>
      </c>
      <c r="AE3488" s="0" t="s">
        <v>19</v>
      </c>
      <c r="AF3488" s="0" t="s">
        <v>150</v>
      </c>
      <c r="AG3488" s="0" t="s">
        <v>132</v>
      </c>
      <c r="AH3488" s="0" t="s">
        <v>22</v>
      </c>
      <c r="AI3488" s="0" t="s">
        <v>22</v>
      </c>
      <c r="AJ3488" s="0" t="s">
        <v>22</v>
      </c>
      <c r="AK3488" s="0" t="s">
        <v>22</v>
      </c>
    </row>
    <row customHeight="1" ht="11.25">
      <c r="A3489" s="0" t="s">
        <v>22</v>
      </c>
      <c r="B3489" s="0" t="s">
        <v>48</v>
      </c>
      <c r="C3489" s="0" t="s">
        <v>50</v>
      </c>
      <c r="D3489" s="0" t="s">
        <v>22</v>
      </c>
      <c r="E3489" s="0" t="s">
        <v>9463</v>
      </c>
      <c r="F3489" s="0" t="s">
        <v>1269</v>
      </c>
      <c r="G3489" s="0" t="s">
        <v>181</v>
      </c>
      <c r="H3489" s="0" t="s">
        <v>181</v>
      </c>
      <c r="I3489" s="0" t="s">
        <v>182</v>
      </c>
      <c r="J3489" s="0" t="s">
        <v>4644</v>
      </c>
      <c r="K3489" s="0" t="s">
        <v>4645</v>
      </c>
      <c r="L3489" s="0" t="s">
        <v>9462</v>
      </c>
      <c r="M3489" s="0" t="s">
        <v>98</v>
      </c>
      <c r="N3489" s="0" t="s">
        <v>98</v>
      </c>
      <c r="O3489" s="0" t="s">
        <v>181</v>
      </c>
      <c r="P3489" s="0" t="s">
        <v>181</v>
      </c>
      <c r="Q3489" s="0" t="s">
        <v>182</v>
      </c>
      <c r="R3489" s="0" t="s">
        <v>4644</v>
      </c>
      <c r="S3489" s="0" t="s">
        <v>4645</v>
      </c>
      <c r="T3489" s="0" t="s">
        <v>3604</v>
      </c>
      <c r="U3489" s="0" t="s">
        <v>3707</v>
      </c>
      <c r="V3489" s="0" t="s">
        <v>3718</v>
      </c>
      <c r="W3489" s="0" t="s">
        <v>3607</v>
      </c>
      <c r="X3489" s="0" t="s">
        <v>3700</v>
      </c>
      <c r="Y3489" s="0" t="s">
        <v>3605</v>
      </c>
      <c r="Z3489" s="0" t="s">
        <v>3719</v>
      </c>
      <c r="AA3489" s="0" t="s">
        <v>3710</v>
      </c>
      <c r="AB3489" s="0" t="s">
        <v>3720</v>
      </c>
      <c r="AC3489" s="0" t="s">
        <v>61</v>
      </c>
      <c r="AD3489" s="0" t="s">
        <v>19</v>
      </c>
      <c r="AE3489" s="0" t="s">
        <v>19</v>
      </c>
      <c r="AF3489" s="0" t="s">
        <v>150</v>
      </c>
      <c r="AG3489" s="0" t="s">
        <v>132</v>
      </c>
      <c r="AH3489" s="0" t="s">
        <v>22</v>
      </c>
      <c r="AI3489" s="0" t="s">
        <v>22</v>
      </c>
      <c r="AJ3489" s="0" t="s">
        <v>22</v>
      </c>
      <c r="AK3489" s="0" t="s">
        <v>22</v>
      </c>
    </row>
    <row customHeight="1" ht="11.25">
      <c r="A3490" s="0" t="s">
        <v>22</v>
      </c>
      <c r="B3490" s="0" t="s">
        <v>48</v>
      </c>
      <c r="C3490" s="0" t="s">
        <v>50</v>
      </c>
      <c r="D3490" s="0" t="s">
        <v>22</v>
      </c>
      <c r="E3490" s="0" t="s">
        <v>9464</v>
      </c>
      <c r="F3490" s="0" t="s">
        <v>1257</v>
      </c>
      <c r="G3490" s="0" t="s">
        <v>1338</v>
      </c>
      <c r="H3490" s="0" t="s">
        <v>1338</v>
      </c>
      <c r="I3490" s="0" t="s">
        <v>1339</v>
      </c>
      <c r="J3490" s="0" t="s">
        <v>7235</v>
      </c>
      <c r="K3490" s="0" t="s">
        <v>7236</v>
      </c>
      <c r="L3490" s="0" t="s">
        <v>1261</v>
      </c>
      <c r="M3490" s="0" t="s">
        <v>1261</v>
      </c>
      <c r="N3490" s="0" t="s">
        <v>98</v>
      </c>
      <c r="O3490" s="0" t="s">
        <v>1338</v>
      </c>
      <c r="P3490" s="0" t="s">
        <v>1338</v>
      </c>
      <c r="Q3490" s="0" t="s">
        <v>1339</v>
      </c>
      <c r="R3490" s="0" t="s">
        <v>7235</v>
      </c>
      <c r="S3490" s="0" t="s">
        <v>7236</v>
      </c>
      <c r="T3490" s="0" t="s">
        <v>3604</v>
      </c>
      <c r="U3490" s="0" t="s">
        <v>3605</v>
      </c>
      <c r="V3490" s="0" t="s">
        <v>9465</v>
      </c>
      <c r="W3490" s="0" t="s">
        <v>3607</v>
      </c>
      <c r="X3490" s="0" t="s">
        <v>3608</v>
      </c>
      <c r="Y3490" s="0" t="s">
        <v>3605</v>
      </c>
      <c r="Z3490" s="0" t="s">
        <v>9466</v>
      </c>
      <c r="AA3490" s="0" t="s">
        <v>9467</v>
      </c>
      <c r="AB3490" s="0" t="s">
        <v>9468</v>
      </c>
      <c r="AC3490" s="0" t="s">
        <v>19</v>
      </c>
      <c r="AD3490" s="0" t="s">
        <v>19</v>
      </c>
      <c r="AE3490" s="0" t="s">
        <v>61</v>
      </c>
      <c r="AF3490" s="0" t="s">
        <v>22</v>
      </c>
      <c r="AG3490" s="0" t="s">
        <v>22</v>
      </c>
      <c r="AH3490" s="0" t="s">
        <v>22</v>
      </c>
      <c r="AI3490" s="0" t="s">
        <v>22</v>
      </c>
      <c r="AJ3490" s="0" t="s">
        <v>3622</v>
      </c>
      <c r="AK3490" s="0" t="s">
        <v>3622</v>
      </c>
    </row>
    <row customHeight="1" ht="11.25">
      <c r="A3491" s="0" t="s">
        <v>22</v>
      </c>
      <c r="B3491" s="0" t="s">
        <v>48</v>
      </c>
      <c r="C3491" s="0" t="s">
        <v>50</v>
      </c>
      <c r="D3491" s="0" t="s">
        <v>22</v>
      </c>
      <c r="E3491" s="0" t="s">
        <v>9464</v>
      </c>
      <c r="F3491" s="0" t="s">
        <v>1257</v>
      </c>
      <c r="G3491" s="0" t="s">
        <v>145</v>
      </c>
      <c r="H3491" s="0" t="s">
        <v>145</v>
      </c>
      <c r="I3491" s="0" t="s">
        <v>146</v>
      </c>
      <c r="J3491" s="0" t="s">
        <v>7235</v>
      </c>
      <c r="K3491" s="0" t="s">
        <v>7261</v>
      </c>
      <c r="L3491" s="0" t="s">
        <v>1261</v>
      </c>
      <c r="M3491" s="0" t="s">
        <v>1261</v>
      </c>
      <c r="N3491" s="0" t="s">
        <v>98</v>
      </c>
      <c r="O3491" s="0" t="s">
        <v>145</v>
      </c>
      <c r="P3491" s="0" t="s">
        <v>145</v>
      </c>
      <c r="Q3491" s="0" t="s">
        <v>146</v>
      </c>
      <c r="R3491" s="0" t="s">
        <v>7235</v>
      </c>
      <c r="S3491" s="0" t="s">
        <v>7261</v>
      </c>
      <c r="T3491" s="0" t="s">
        <v>3604</v>
      </c>
      <c r="U3491" s="0" t="s">
        <v>3605</v>
      </c>
      <c r="V3491" s="0" t="s">
        <v>9465</v>
      </c>
      <c r="W3491" s="0" t="s">
        <v>3607</v>
      </c>
      <c r="X3491" s="0" t="s">
        <v>3608</v>
      </c>
      <c r="Y3491" s="0" t="s">
        <v>3605</v>
      </c>
      <c r="Z3491" s="0" t="s">
        <v>9466</v>
      </c>
      <c r="AA3491" s="0" t="s">
        <v>9467</v>
      </c>
      <c r="AB3491" s="0" t="s">
        <v>9468</v>
      </c>
      <c r="AC3491" s="0" t="s">
        <v>19</v>
      </c>
      <c r="AD3491" s="0" t="s">
        <v>19</v>
      </c>
      <c r="AE3491" s="0" t="s">
        <v>61</v>
      </c>
      <c r="AF3491" s="0" t="s">
        <v>22</v>
      </c>
      <c r="AG3491" s="0" t="s">
        <v>22</v>
      </c>
      <c r="AH3491" s="0" t="s">
        <v>22</v>
      </c>
      <c r="AI3491" s="0" t="s">
        <v>22</v>
      </c>
      <c r="AJ3491" s="0" t="s">
        <v>3622</v>
      </c>
      <c r="AK3491" s="0" t="s">
        <v>3622</v>
      </c>
    </row>
    <row customHeight="1" ht="11.25">
      <c r="A3492" s="0" t="s">
        <v>22</v>
      </c>
      <c r="B3492" s="0" t="s">
        <v>48</v>
      </c>
      <c r="C3492" s="0" t="s">
        <v>50</v>
      </c>
      <c r="D3492" s="0" t="s">
        <v>22</v>
      </c>
      <c r="E3492" s="0" t="s">
        <v>9469</v>
      </c>
      <c r="F3492" s="0" t="s">
        <v>1257</v>
      </c>
      <c r="G3492" s="0" t="s">
        <v>159</v>
      </c>
      <c r="H3492" s="0" t="s">
        <v>159</v>
      </c>
      <c r="I3492" s="0" t="s">
        <v>160</v>
      </c>
      <c r="J3492" s="0" t="s">
        <v>4026</v>
      </c>
      <c r="K3492" s="0" t="s">
        <v>4027</v>
      </c>
      <c r="L3492" s="0" t="s">
        <v>976</v>
      </c>
      <c r="M3492" s="0" t="s">
        <v>976</v>
      </c>
      <c r="N3492" s="0" t="s">
        <v>98</v>
      </c>
      <c r="O3492" s="0" t="s">
        <v>159</v>
      </c>
      <c r="P3492" s="0" t="s">
        <v>159</v>
      </c>
      <c r="Q3492" s="0" t="s">
        <v>160</v>
      </c>
      <c r="R3492" s="0" t="s">
        <v>4026</v>
      </c>
      <c r="S3492" s="0" t="s">
        <v>4027</v>
      </c>
      <c r="T3492" s="0" t="s">
        <v>4183</v>
      </c>
      <c r="U3492" s="0" t="s">
        <v>3605</v>
      </c>
      <c r="V3492" s="0" t="s">
        <v>9470</v>
      </c>
      <c r="W3492" s="0" t="s">
        <v>3607</v>
      </c>
      <c r="X3492" s="0" t="s">
        <v>3700</v>
      </c>
      <c r="Y3492" s="0" t="s">
        <v>3605</v>
      </c>
      <c r="Z3492" s="0" t="s">
        <v>9471</v>
      </c>
      <c r="AA3492" s="0" t="s">
        <v>9472</v>
      </c>
      <c r="AB3492" s="0" t="s">
        <v>9473</v>
      </c>
      <c r="AC3492" s="0" t="s">
        <v>19</v>
      </c>
      <c r="AD3492" s="0" t="s">
        <v>19</v>
      </c>
      <c r="AE3492" s="0" t="s">
        <v>61</v>
      </c>
      <c r="AF3492" s="0" t="s">
        <v>22</v>
      </c>
      <c r="AG3492" s="0" t="s">
        <v>22</v>
      </c>
      <c r="AH3492" s="0" t="s">
        <v>22</v>
      </c>
      <c r="AI3492" s="0" t="s">
        <v>22</v>
      </c>
      <c r="AJ3492" s="0" t="s">
        <v>3721</v>
      </c>
      <c r="AK3492" s="0" t="s">
        <v>3721</v>
      </c>
    </row>
    <row customHeight="1" ht="11.25">
      <c r="A3493" s="0" t="s">
        <v>22</v>
      </c>
      <c r="B3493" s="0" t="s">
        <v>48</v>
      </c>
      <c r="C3493" s="0" t="s">
        <v>50</v>
      </c>
      <c r="D3493" s="0" t="s">
        <v>22</v>
      </c>
      <c r="E3493" s="0" t="s">
        <v>9469</v>
      </c>
      <c r="F3493" s="0" t="s">
        <v>1257</v>
      </c>
      <c r="G3493" s="0" t="s">
        <v>159</v>
      </c>
      <c r="H3493" s="0" t="s">
        <v>159</v>
      </c>
      <c r="I3493" s="0" t="s">
        <v>160</v>
      </c>
      <c r="J3493" s="0" t="s">
        <v>4026</v>
      </c>
      <c r="K3493" s="0" t="s">
        <v>4027</v>
      </c>
      <c r="L3493" s="0" t="s">
        <v>976</v>
      </c>
      <c r="M3493" s="0" t="s">
        <v>976</v>
      </c>
      <c r="N3493" s="0" t="s">
        <v>98</v>
      </c>
      <c r="O3493" s="0" t="s">
        <v>159</v>
      </c>
      <c r="P3493" s="0" t="s">
        <v>159</v>
      </c>
      <c r="Q3493" s="0" t="s">
        <v>160</v>
      </c>
      <c r="R3493" s="0" t="s">
        <v>4026</v>
      </c>
      <c r="S3493" s="0" t="s">
        <v>4027</v>
      </c>
      <c r="T3493" s="0" t="s">
        <v>4183</v>
      </c>
      <c r="U3493" s="0" t="s">
        <v>3605</v>
      </c>
      <c r="V3493" s="0" t="s">
        <v>9470</v>
      </c>
      <c r="W3493" s="0" t="s">
        <v>3607</v>
      </c>
      <c r="X3493" s="0" t="s">
        <v>3700</v>
      </c>
      <c r="Y3493" s="0" t="s">
        <v>3605</v>
      </c>
      <c r="Z3493" s="0" t="s">
        <v>9471</v>
      </c>
      <c r="AA3493" s="0" t="s">
        <v>9472</v>
      </c>
      <c r="AB3493" s="0" t="s">
        <v>9473</v>
      </c>
      <c r="AC3493" s="0" t="s">
        <v>19</v>
      </c>
      <c r="AD3493" s="0" t="s">
        <v>19</v>
      </c>
      <c r="AE3493" s="0" t="s">
        <v>61</v>
      </c>
      <c r="AF3493" s="0" t="s">
        <v>22</v>
      </c>
      <c r="AG3493" s="0" t="s">
        <v>22</v>
      </c>
      <c r="AH3493" s="0" t="s">
        <v>22</v>
      </c>
      <c r="AI3493" s="0" t="s">
        <v>22</v>
      </c>
      <c r="AJ3493" s="0" t="s">
        <v>3721</v>
      </c>
      <c r="AK3493" s="0" t="s">
        <v>3721</v>
      </c>
    </row>
    <row customHeight="1" ht="11.25">
      <c r="A3494" s="0" t="s">
        <v>22</v>
      </c>
      <c r="B3494" s="0" t="s">
        <v>48</v>
      </c>
      <c r="C3494" s="0" t="s">
        <v>50</v>
      </c>
      <c r="D3494" s="0" t="s">
        <v>22</v>
      </c>
      <c r="E3494" s="0" t="s">
        <v>9474</v>
      </c>
      <c r="F3494" s="0" t="s">
        <v>1257</v>
      </c>
      <c r="G3494" s="0" t="s">
        <v>1307</v>
      </c>
      <c r="H3494" s="0" t="s">
        <v>1307</v>
      </c>
      <c r="I3494" s="0" t="s">
        <v>1308</v>
      </c>
      <c r="J3494" s="0" t="s">
        <v>1309</v>
      </c>
      <c r="K3494" s="0" t="s">
        <v>1310</v>
      </c>
      <c r="L3494" s="0" t="s">
        <v>976</v>
      </c>
      <c r="M3494" s="0" t="s">
        <v>976</v>
      </c>
      <c r="N3494" s="0" t="s">
        <v>98</v>
      </c>
      <c r="O3494" s="0" t="s">
        <v>1307</v>
      </c>
      <c r="P3494" s="0" t="s">
        <v>1307</v>
      </c>
      <c r="Q3494" s="0" t="s">
        <v>1308</v>
      </c>
      <c r="R3494" s="0" t="s">
        <v>1309</v>
      </c>
      <c r="S3494" s="0" t="s">
        <v>1310</v>
      </c>
      <c r="T3494" s="0" t="s">
        <v>3604</v>
      </c>
      <c r="U3494" s="0" t="s">
        <v>3707</v>
      </c>
      <c r="V3494" s="0" t="s">
        <v>3726</v>
      </c>
      <c r="W3494" s="0" t="s">
        <v>3607</v>
      </c>
      <c r="X3494" s="0" t="s">
        <v>3608</v>
      </c>
      <c r="Y3494" s="0" t="s">
        <v>3605</v>
      </c>
      <c r="Z3494" s="0" t="s">
        <v>9475</v>
      </c>
      <c r="AA3494" s="0" t="s">
        <v>9476</v>
      </c>
      <c r="AB3494" s="0" t="s">
        <v>9477</v>
      </c>
      <c r="AC3494" s="0" t="s">
        <v>19</v>
      </c>
      <c r="AD3494" s="0" t="s">
        <v>19</v>
      </c>
      <c r="AE3494" s="0" t="s">
        <v>61</v>
      </c>
      <c r="AF3494" s="0" t="s">
        <v>22</v>
      </c>
      <c r="AG3494" s="0" t="s">
        <v>22</v>
      </c>
      <c r="AH3494" s="0" t="s">
        <v>22</v>
      </c>
      <c r="AI3494" s="0" t="s">
        <v>22</v>
      </c>
      <c r="AJ3494" s="0" t="s">
        <v>940</v>
      </c>
      <c r="AK3494" s="0" t="s">
        <v>940</v>
      </c>
    </row>
    <row customHeight="1" ht="11.25">
      <c r="A3495" s="0" t="s">
        <v>22</v>
      </c>
      <c r="B3495" s="0" t="s">
        <v>48</v>
      </c>
      <c r="C3495" s="0" t="s">
        <v>50</v>
      </c>
      <c r="D3495" s="0" t="s">
        <v>22</v>
      </c>
      <c r="E3495" s="0" t="s">
        <v>9474</v>
      </c>
      <c r="F3495" s="0" t="s">
        <v>1257</v>
      </c>
      <c r="G3495" s="0" t="s">
        <v>166</v>
      </c>
      <c r="H3495" s="0" t="s">
        <v>166</v>
      </c>
      <c r="I3495" s="0" t="s">
        <v>167</v>
      </c>
      <c r="J3495" s="0" t="s">
        <v>1309</v>
      </c>
      <c r="K3495" s="0" t="s">
        <v>4952</v>
      </c>
      <c r="L3495" s="0" t="s">
        <v>976</v>
      </c>
      <c r="M3495" s="0" t="s">
        <v>976</v>
      </c>
      <c r="N3495" s="0" t="s">
        <v>98</v>
      </c>
      <c r="O3495" s="0" t="s">
        <v>166</v>
      </c>
      <c r="P3495" s="0" t="s">
        <v>166</v>
      </c>
      <c r="Q3495" s="0" t="s">
        <v>167</v>
      </c>
      <c r="R3495" s="0" t="s">
        <v>1309</v>
      </c>
      <c r="S3495" s="0" t="s">
        <v>4952</v>
      </c>
      <c r="T3495" s="0" t="s">
        <v>3604</v>
      </c>
      <c r="U3495" s="0" t="s">
        <v>3707</v>
      </c>
      <c r="V3495" s="0" t="s">
        <v>3726</v>
      </c>
      <c r="W3495" s="0" t="s">
        <v>3607</v>
      </c>
      <c r="X3495" s="0" t="s">
        <v>3608</v>
      </c>
      <c r="Y3495" s="0" t="s">
        <v>3605</v>
      </c>
      <c r="Z3495" s="0" t="s">
        <v>9475</v>
      </c>
      <c r="AA3495" s="0" t="s">
        <v>9476</v>
      </c>
      <c r="AB3495" s="0" t="s">
        <v>9477</v>
      </c>
      <c r="AC3495" s="0" t="s">
        <v>19</v>
      </c>
      <c r="AD3495" s="0" t="s">
        <v>19</v>
      </c>
      <c r="AE3495" s="0" t="s">
        <v>61</v>
      </c>
      <c r="AF3495" s="0" t="s">
        <v>22</v>
      </c>
      <c r="AG3495" s="0" t="s">
        <v>22</v>
      </c>
      <c r="AH3495" s="0" t="s">
        <v>22</v>
      </c>
      <c r="AI3495" s="0" t="s">
        <v>22</v>
      </c>
      <c r="AJ3495" s="0" t="s">
        <v>940</v>
      </c>
      <c r="AK3495" s="0" t="s">
        <v>940</v>
      </c>
    </row>
    <row customHeight="1" ht="11.25">
      <c r="A3496" s="0" t="s">
        <v>22</v>
      </c>
      <c r="B3496" s="0" t="s">
        <v>48</v>
      </c>
      <c r="C3496" s="0" t="s">
        <v>50</v>
      </c>
      <c r="D3496" s="0" t="s">
        <v>22</v>
      </c>
      <c r="E3496" s="0" t="s">
        <v>9478</v>
      </c>
      <c r="F3496" s="0" t="s">
        <v>1257</v>
      </c>
      <c r="G3496" s="0" t="s">
        <v>136</v>
      </c>
      <c r="H3496" s="0" t="s">
        <v>136</v>
      </c>
      <c r="I3496" s="0" t="s">
        <v>137</v>
      </c>
      <c r="J3496" s="0" t="s">
        <v>8812</v>
      </c>
      <c r="K3496" s="0" t="s">
        <v>8813</v>
      </c>
      <c r="L3496" s="0" t="s">
        <v>976</v>
      </c>
      <c r="M3496" s="0" t="s">
        <v>976</v>
      </c>
      <c r="N3496" s="0" t="s">
        <v>98</v>
      </c>
      <c r="O3496" s="0" t="s">
        <v>136</v>
      </c>
      <c r="P3496" s="0" t="s">
        <v>136</v>
      </c>
      <c r="Q3496" s="0" t="s">
        <v>137</v>
      </c>
      <c r="R3496" s="0" t="s">
        <v>8812</v>
      </c>
      <c r="S3496" s="0" t="s">
        <v>8813</v>
      </c>
      <c r="T3496" s="0" t="s">
        <v>3604</v>
      </c>
      <c r="U3496" s="0" t="s">
        <v>3707</v>
      </c>
      <c r="V3496" s="0" t="s">
        <v>3726</v>
      </c>
      <c r="W3496" s="0" t="s">
        <v>3607</v>
      </c>
      <c r="X3496" s="0" t="s">
        <v>3700</v>
      </c>
      <c r="Y3496" s="0" t="s">
        <v>3605</v>
      </c>
      <c r="Z3496" s="0" t="s">
        <v>7273</v>
      </c>
      <c r="AA3496" s="0" t="s">
        <v>6226</v>
      </c>
      <c r="AB3496" s="0" t="s">
        <v>9479</v>
      </c>
      <c r="AC3496" s="0" t="s">
        <v>19</v>
      </c>
      <c r="AD3496" s="0" t="s">
        <v>19</v>
      </c>
      <c r="AE3496" s="0" t="s">
        <v>61</v>
      </c>
      <c r="AF3496" s="0" t="s">
        <v>22</v>
      </c>
      <c r="AG3496" s="0" t="s">
        <v>22</v>
      </c>
      <c r="AH3496" s="0" t="s">
        <v>22</v>
      </c>
      <c r="AI3496" s="0" t="s">
        <v>22</v>
      </c>
      <c r="AJ3496" s="0" t="s">
        <v>1642</v>
      </c>
      <c r="AK3496" s="0" t="s">
        <v>1642</v>
      </c>
    </row>
    <row customHeight="1" ht="11.25">
      <c r="A3497" s="0" t="s">
        <v>22</v>
      </c>
      <c r="B3497" s="0" t="s">
        <v>48</v>
      </c>
      <c r="C3497" s="0" t="s">
        <v>50</v>
      </c>
      <c r="D3497" s="0" t="s">
        <v>22</v>
      </c>
      <c r="E3497" s="0" t="s">
        <v>9478</v>
      </c>
      <c r="F3497" s="0" t="s">
        <v>1257</v>
      </c>
      <c r="G3497" s="0" t="s">
        <v>136</v>
      </c>
      <c r="H3497" s="0" t="s">
        <v>136</v>
      </c>
      <c r="I3497" s="0" t="s">
        <v>137</v>
      </c>
      <c r="J3497" s="0" t="s">
        <v>8812</v>
      </c>
      <c r="K3497" s="0" t="s">
        <v>8813</v>
      </c>
      <c r="L3497" s="0" t="s">
        <v>976</v>
      </c>
      <c r="M3497" s="0" t="s">
        <v>976</v>
      </c>
      <c r="N3497" s="0" t="s">
        <v>98</v>
      </c>
      <c r="O3497" s="0" t="s">
        <v>136</v>
      </c>
      <c r="P3497" s="0" t="s">
        <v>136</v>
      </c>
      <c r="Q3497" s="0" t="s">
        <v>137</v>
      </c>
      <c r="R3497" s="0" t="s">
        <v>8812</v>
      </c>
      <c r="S3497" s="0" t="s">
        <v>8813</v>
      </c>
      <c r="T3497" s="0" t="s">
        <v>3604</v>
      </c>
      <c r="U3497" s="0" t="s">
        <v>3707</v>
      </c>
      <c r="V3497" s="0" t="s">
        <v>3726</v>
      </c>
      <c r="W3497" s="0" t="s">
        <v>3607</v>
      </c>
      <c r="X3497" s="0" t="s">
        <v>3700</v>
      </c>
      <c r="Y3497" s="0" t="s">
        <v>3605</v>
      </c>
      <c r="Z3497" s="0" t="s">
        <v>7273</v>
      </c>
      <c r="AA3497" s="0" t="s">
        <v>6226</v>
      </c>
      <c r="AB3497" s="0" t="s">
        <v>9479</v>
      </c>
      <c r="AC3497" s="0" t="s">
        <v>19</v>
      </c>
      <c r="AD3497" s="0" t="s">
        <v>19</v>
      </c>
      <c r="AE3497" s="0" t="s">
        <v>61</v>
      </c>
      <c r="AF3497" s="0" t="s">
        <v>22</v>
      </c>
      <c r="AG3497" s="0" t="s">
        <v>22</v>
      </c>
      <c r="AH3497" s="0" t="s">
        <v>22</v>
      </c>
      <c r="AI3497" s="0" t="s">
        <v>22</v>
      </c>
      <c r="AJ3497" s="0" t="s">
        <v>1642</v>
      </c>
      <c r="AK3497" s="0" t="s">
        <v>1642</v>
      </c>
    </row>
    <row customHeight="1" ht="11.25">
      <c r="A3498" s="0" t="s">
        <v>22</v>
      </c>
      <c r="B3498" s="0" t="s">
        <v>48</v>
      </c>
      <c r="C3498" s="0" t="s">
        <v>50</v>
      </c>
      <c r="D3498" s="0" t="s">
        <v>22</v>
      </c>
      <c r="E3498" s="0" t="s">
        <v>9480</v>
      </c>
      <c r="F3498" s="0" t="s">
        <v>1257</v>
      </c>
      <c r="G3498" s="0" t="s">
        <v>1348</v>
      </c>
      <c r="H3498" s="0" t="s">
        <v>1348</v>
      </c>
      <c r="I3498" s="0" t="s">
        <v>1349</v>
      </c>
      <c r="J3498" s="0" t="s">
        <v>6752</v>
      </c>
      <c r="K3498" s="0" t="s">
        <v>6753</v>
      </c>
      <c r="L3498" s="0" t="s">
        <v>976</v>
      </c>
      <c r="M3498" s="0" t="s">
        <v>976</v>
      </c>
      <c r="N3498" s="0" t="s">
        <v>98</v>
      </c>
      <c r="O3498" s="0" t="s">
        <v>1348</v>
      </c>
      <c r="P3498" s="0" t="s">
        <v>1348</v>
      </c>
      <c r="Q3498" s="0" t="s">
        <v>1349</v>
      </c>
      <c r="R3498" s="0" t="s">
        <v>6752</v>
      </c>
      <c r="S3498" s="0" t="s">
        <v>6753</v>
      </c>
      <c r="T3498" s="0" t="s">
        <v>3604</v>
      </c>
      <c r="U3498" s="0" t="s">
        <v>3707</v>
      </c>
      <c r="V3498" s="0" t="s">
        <v>3726</v>
      </c>
      <c r="W3498" s="0" t="s">
        <v>3607</v>
      </c>
      <c r="X3498" s="0" t="s">
        <v>3608</v>
      </c>
      <c r="Y3498" s="0" t="s">
        <v>3605</v>
      </c>
      <c r="Z3498" s="0" t="s">
        <v>9481</v>
      </c>
      <c r="AA3498" s="0" t="s">
        <v>6750</v>
      </c>
      <c r="AB3498" s="0" t="s">
        <v>9482</v>
      </c>
      <c r="AC3498" s="0" t="s">
        <v>19</v>
      </c>
      <c r="AD3498" s="0" t="s">
        <v>19</v>
      </c>
      <c r="AE3498" s="0" t="s">
        <v>61</v>
      </c>
      <c r="AF3498" s="0" t="s">
        <v>22</v>
      </c>
      <c r="AG3498" s="0" t="s">
        <v>22</v>
      </c>
      <c r="AH3498" s="0" t="s">
        <v>22</v>
      </c>
      <c r="AI3498" s="0" t="s">
        <v>22</v>
      </c>
      <c r="AJ3498" s="0" t="s">
        <v>463</v>
      </c>
      <c r="AK3498" s="0" t="s">
        <v>463</v>
      </c>
    </row>
    <row customHeight="1" ht="11.25">
      <c r="A3499" s="0" t="s">
        <v>22</v>
      </c>
      <c r="B3499" s="0" t="s">
        <v>48</v>
      </c>
      <c r="C3499" s="0" t="s">
        <v>50</v>
      </c>
      <c r="D3499" s="0" t="s">
        <v>22</v>
      </c>
      <c r="E3499" s="0" t="s">
        <v>9480</v>
      </c>
      <c r="F3499" s="0" t="s">
        <v>1257</v>
      </c>
      <c r="G3499" s="0" t="s">
        <v>139</v>
      </c>
      <c r="H3499" s="0" t="s">
        <v>139</v>
      </c>
      <c r="I3499" s="0" t="s">
        <v>140</v>
      </c>
      <c r="J3499" s="0" t="s">
        <v>6752</v>
      </c>
      <c r="K3499" s="0" t="s">
        <v>6791</v>
      </c>
      <c r="L3499" s="0" t="s">
        <v>976</v>
      </c>
      <c r="M3499" s="0" t="s">
        <v>976</v>
      </c>
      <c r="N3499" s="0" t="s">
        <v>98</v>
      </c>
      <c r="O3499" s="0" t="s">
        <v>139</v>
      </c>
      <c r="P3499" s="0" t="s">
        <v>139</v>
      </c>
      <c r="Q3499" s="0" t="s">
        <v>140</v>
      </c>
      <c r="R3499" s="0" t="s">
        <v>6752</v>
      </c>
      <c r="S3499" s="0" t="s">
        <v>6791</v>
      </c>
      <c r="T3499" s="0" t="s">
        <v>3604</v>
      </c>
      <c r="U3499" s="0" t="s">
        <v>3707</v>
      </c>
      <c r="V3499" s="0" t="s">
        <v>3726</v>
      </c>
      <c r="W3499" s="0" t="s">
        <v>3607</v>
      </c>
      <c r="X3499" s="0" t="s">
        <v>3608</v>
      </c>
      <c r="Y3499" s="0" t="s">
        <v>3605</v>
      </c>
      <c r="Z3499" s="0" t="s">
        <v>9481</v>
      </c>
      <c r="AA3499" s="0" t="s">
        <v>6750</v>
      </c>
      <c r="AB3499" s="0" t="s">
        <v>9482</v>
      </c>
      <c r="AC3499" s="0" t="s">
        <v>19</v>
      </c>
      <c r="AD3499" s="0" t="s">
        <v>19</v>
      </c>
      <c r="AE3499" s="0" t="s">
        <v>61</v>
      </c>
      <c r="AF3499" s="0" t="s">
        <v>22</v>
      </c>
      <c r="AG3499" s="0" t="s">
        <v>22</v>
      </c>
      <c r="AH3499" s="0" t="s">
        <v>22</v>
      </c>
      <c r="AI3499" s="0" t="s">
        <v>22</v>
      </c>
      <c r="AJ3499" s="0" t="s">
        <v>463</v>
      </c>
      <c r="AK3499" s="0" t="s">
        <v>463</v>
      </c>
    </row>
    <row customHeight="1" ht="11.25">
      <c r="A3500" s="0" t="s">
        <v>22</v>
      </c>
      <c r="B3500" s="0" t="s">
        <v>48</v>
      </c>
      <c r="C3500" s="0" t="s">
        <v>50</v>
      </c>
      <c r="D3500" s="0" t="s">
        <v>22</v>
      </c>
      <c r="E3500" s="0" t="s">
        <v>9483</v>
      </c>
      <c r="F3500" s="0" t="s">
        <v>1257</v>
      </c>
      <c r="G3500" s="0" t="s">
        <v>1348</v>
      </c>
      <c r="H3500" s="0" t="s">
        <v>1348</v>
      </c>
      <c r="I3500" s="0" t="s">
        <v>1349</v>
      </c>
      <c r="J3500" s="0" t="s">
        <v>3616</v>
      </c>
      <c r="K3500" s="0" t="s">
        <v>3617</v>
      </c>
      <c r="L3500" s="0" t="s">
        <v>976</v>
      </c>
      <c r="M3500" s="0" t="s">
        <v>976</v>
      </c>
      <c r="N3500" s="0" t="s">
        <v>98</v>
      </c>
      <c r="O3500" s="0" t="s">
        <v>1348</v>
      </c>
      <c r="P3500" s="0" t="s">
        <v>1348</v>
      </c>
      <c r="Q3500" s="0" t="s">
        <v>1349</v>
      </c>
      <c r="R3500" s="0" t="s">
        <v>3616</v>
      </c>
      <c r="S3500" s="0" t="s">
        <v>3617</v>
      </c>
      <c r="T3500" s="0" t="s">
        <v>3604</v>
      </c>
      <c r="U3500" s="0" t="s">
        <v>3707</v>
      </c>
      <c r="V3500" s="0" t="s">
        <v>3726</v>
      </c>
      <c r="W3500" s="0" t="s">
        <v>3607</v>
      </c>
      <c r="X3500" s="0" t="s">
        <v>3608</v>
      </c>
      <c r="Y3500" s="0" t="s">
        <v>3605</v>
      </c>
      <c r="Z3500" s="0" t="s">
        <v>3618</v>
      </c>
      <c r="AA3500" s="0" t="s">
        <v>3619</v>
      </c>
      <c r="AB3500" s="0" t="s">
        <v>9484</v>
      </c>
      <c r="AC3500" s="0" t="s">
        <v>19</v>
      </c>
      <c r="AD3500" s="0" t="s">
        <v>19</v>
      </c>
      <c r="AE3500" s="0" t="s">
        <v>61</v>
      </c>
      <c r="AF3500" s="0" t="s">
        <v>22</v>
      </c>
      <c r="AG3500" s="0" t="s">
        <v>22</v>
      </c>
      <c r="AH3500" s="0" t="s">
        <v>22</v>
      </c>
      <c r="AI3500" s="0" t="s">
        <v>22</v>
      </c>
      <c r="AJ3500" s="0" t="s">
        <v>98</v>
      </c>
      <c r="AK3500" s="0" t="s">
        <v>98</v>
      </c>
    </row>
    <row customHeight="1" ht="11.25">
      <c r="A3501" s="0" t="s">
        <v>22</v>
      </c>
      <c r="B3501" s="0" t="s">
        <v>48</v>
      </c>
      <c r="C3501" s="0" t="s">
        <v>50</v>
      </c>
      <c r="D3501" s="0" t="s">
        <v>22</v>
      </c>
      <c r="E3501" s="0" t="s">
        <v>9483</v>
      </c>
      <c r="F3501" s="0" t="s">
        <v>1257</v>
      </c>
      <c r="G3501" s="0" t="s">
        <v>139</v>
      </c>
      <c r="H3501" s="0" t="s">
        <v>139</v>
      </c>
      <c r="I3501" s="0" t="s">
        <v>140</v>
      </c>
      <c r="J3501" s="0" t="s">
        <v>3616</v>
      </c>
      <c r="K3501" s="0" t="s">
        <v>3623</v>
      </c>
      <c r="L3501" s="0" t="s">
        <v>976</v>
      </c>
      <c r="M3501" s="0" t="s">
        <v>976</v>
      </c>
      <c r="N3501" s="0" t="s">
        <v>98</v>
      </c>
      <c r="O3501" s="0" t="s">
        <v>139</v>
      </c>
      <c r="P3501" s="0" t="s">
        <v>139</v>
      </c>
      <c r="Q3501" s="0" t="s">
        <v>140</v>
      </c>
      <c r="R3501" s="0" t="s">
        <v>3616</v>
      </c>
      <c r="S3501" s="0" t="s">
        <v>3623</v>
      </c>
      <c r="T3501" s="0" t="s">
        <v>3604</v>
      </c>
      <c r="U3501" s="0" t="s">
        <v>3707</v>
      </c>
      <c r="V3501" s="0" t="s">
        <v>3726</v>
      </c>
      <c r="W3501" s="0" t="s">
        <v>3607</v>
      </c>
      <c r="X3501" s="0" t="s">
        <v>3608</v>
      </c>
      <c r="Y3501" s="0" t="s">
        <v>3605</v>
      </c>
      <c r="Z3501" s="0" t="s">
        <v>3618</v>
      </c>
      <c r="AA3501" s="0" t="s">
        <v>3619</v>
      </c>
      <c r="AB3501" s="0" t="s">
        <v>9484</v>
      </c>
      <c r="AC3501" s="0" t="s">
        <v>19</v>
      </c>
      <c r="AD3501" s="0" t="s">
        <v>19</v>
      </c>
      <c r="AE3501" s="0" t="s">
        <v>61</v>
      </c>
      <c r="AF3501" s="0" t="s">
        <v>22</v>
      </c>
      <c r="AG3501" s="0" t="s">
        <v>22</v>
      </c>
      <c r="AH3501" s="0" t="s">
        <v>22</v>
      </c>
      <c r="AI3501" s="0" t="s">
        <v>22</v>
      </c>
      <c r="AJ3501" s="0" t="s">
        <v>98</v>
      </c>
      <c r="AK3501" s="0" t="s">
        <v>98</v>
      </c>
    </row>
    <row customHeight="1" ht="11.25">
      <c r="A3502" s="0" t="s">
        <v>22</v>
      </c>
      <c r="B3502" s="0" t="s">
        <v>48</v>
      </c>
      <c r="C3502" s="0" t="s">
        <v>50</v>
      </c>
      <c r="D3502" s="0" t="s">
        <v>22</v>
      </c>
      <c r="E3502" s="0" t="s">
        <v>9485</v>
      </c>
      <c r="F3502" s="0" t="s">
        <v>1257</v>
      </c>
      <c r="G3502" s="0" t="s">
        <v>181</v>
      </c>
      <c r="H3502" s="0" t="s">
        <v>181</v>
      </c>
      <c r="I3502" s="0" t="s">
        <v>182</v>
      </c>
      <c r="J3502" s="0" t="s">
        <v>3716</v>
      </c>
      <c r="K3502" s="0" t="s">
        <v>3717</v>
      </c>
      <c r="L3502" s="0" t="s">
        <v>976</v>
      </c>
      <c r="M3502" s="0" t="s">
        <v>976</v>
      </c>
      <c r="N3502" s="0" t="s">
        <v>98</v>
      </c>
      <c r="O3502" s="0" t="s">
        <v>181</v>
      </c>
      <c r="P3502" s="0" t="s">
        <v>181</v>
      </c>
      <c r="Q3502" s="0" t="s">
        <v>182</v>
      </c>
      <c r="R3502" s="0" t="s">
        <v>3716</v>
      </c>
      <c r="S3502" s="0" t="s">
        <v>3717</v>
      </c>
      <c r="T3502" s="0" t="s">
        <v>3604</v>
      </c>
      <c r="U3502" s="0" t="s">
        <v>3707</v>
      </c>
      <c r="V3502" s="0" t="s">
        <v>3718</v>
      </c>
      <c r="W3502" s="0" t="s">
        <v>3607</v>
      </c>
      <c r="X3502" s="0" t="s">
        <v>3700</v>
      </c>
      <c r="Y3502" s="0" t="s">
        <v>3605</v>
      </c>
      <c r="Z3502" s="0" t="s">
        <v>3719</v>
      </c>
      <c r="AA3502" s="0" t="s">
        <v>3710</v>
      </c>
      <c r="AB3502" s="0" t="s">
        <v>3720</v>
      </c>
      <c r="AC3502" s="0" t="s">
        <v>19</v>
      </c>
      <c r="AD3502" s="0" t="s">
        <v>19</v>
      </c>
      <c r="AE3502" s="0" t="s">
        <v>61</v>
      </c>
      <c r="AF3502" s="0" t="s">
        <v>22</v>
      </c>
      <c r="AG3502" s="0" t="s">
        <v>22</v>
      </c>
      <c r="AH3502" s="0" t="s">
        <v>22</v>
      </c>
      <c r="AI3502" s="0" t="s">
        <v>22</v>
      </c>
      <c r="AJ3502" s="0" t="s">
        <v>950</v>
      </c>
      <c r="AK3502" s="0" t="s">
        <v>950</v>
      </c>
    </row>
    <row customHeight="1" ht="11.25">
      <c r="A3503" s="0" t="s">
        <v>22</v>
      </c>
      <c r="B3503" s="0" t="s">
        <v>48</v>
      </c>
      <c r="C3503" s="0" t="s">
        <v>50</v>
      </c>
      <c r="D3503" s="0" t="s">
        <v>22</v>
      </c>
      <c r="E3503" s="0" t="s">
        <v>9486</v>
      </c>
      <c r="F3503" s="0" t="s">
        <v>1257</v>
      </c>
      <c r="G3503" s="0" t="s">
        <v>5355</v>
      </c>
      <c r="H3503" s="0" t="s">
        <v>5356</v>
      </c>
      <c r="I3503" s="0" t="s">
        <v>5357</v>
      </c>
      <c r="J3503" s="0" t="s">
        <v>5358</v>
      </c>
      <c r="K3503" s="0" t="s">
        <v>5359</v>
      </c>
      <c r="L3503" s="0" t="s">
        <v>5358</v>
      </c>
      <c r="M3503" s="0" t="s">
        <v>1261</v>
      </c>
      <c r="N3503" s="0" t="s">
        <v>98</v>
      </c>
      <c r="O3503" s="0" t="s">
        <v>5355</v>
      </c>
      <c r="P3503" s="0" t="s">
        <v>5356</v>
      </c>
      <c r="Q3503" s="0" t="s">
        <v>5357</v>
      </c>
      <c r="R3503" s="0" t="s">
        <v>5358</v>
      </c>
      <c r="S3503" s="0" t="s">
        <v>5359</v>
      </c>
      <c r="T3503" s="0" t="s">
        <v>3604</v>
      </c>
      <c r="U3503" s="0" t="s">
        <v>3605</v>
      </c>
      <c r="V3503" s="0" t="s">
        <v>3606</v>
      </c>
      <c r="W3503" s="0" t="s">
        <v>3607</v>
      </c>
      <c r="X3503" s="0" t="s">
        <v>3608</v>
      </c>
      <c r="Y3503" s="0" t="s">
        <v>3605</v>
      </c>
      <c r="Z3503" s="0" t="s">
        <v>9487</v>
      </c>
      <c r="AA3503" s="0" t="s">
        <v>3880</v>
      </c>
      <c r="AB3503" s="0" t="s">
        <v>9488</v>
      </c>
      <c r="AC3503" s="0" t="s">
        <v>19</v>
      </c>
      <c r="AD3503" s="0" t="s">
        <v>19</v>
      </c>
      <c r="AE3503" s="0" t="s">
        <v>61</v>
      </c>
      <c r="AF3503" s="0" t="s">
        <v>22</v>
      </c>
      <c r="AG3503" s="0" t="s">
        <v>22</v>
      </c>
      <c r="AH3503" s="0" t="s">
        <v>22</v>
      </c>
      <c r="AI3503" s="0" t="s">
        <v>22</v>
      </c>
      <c r="AJ3503" s="0" t="s">
        <v>3622</v>
      </c>
      <c r="AK3503" s="0" t="s">
        <v>3622</v>
      </c>
    </row>
    <row customHeight="1" ht="11.25">
      <c r="A3504" s="0" t="s">
        <v>22</v>
      </c>
      <c r="B3504" s="0" t="s">
        <v>48</v>
      </c>
      <c r="C3504" s="0" t="s">
        <v>50</v>
      </c>
      <c r="D3504" s="0" t="s">
        <v>22</v>
      </c>
      <c r="E3504" s="0" t="s">
        <v>9486</v>
      </c>
      <c r="F3504" s="0" t="s">
        <v>1257</v>
      </c>
      <c r="G3504" s="0" t="s">
        <v>5355</v>
      </c>
      <c r="H3504" s="0" t="s">
        <v>5356</v>
      </c>
      <c r="I3504" s="0" t="s">
        <v>5357</v>
      </c>
      <c r="J3504" s="0" t="s">
        <v>5358</v>
      </c>
      <c r="K3504" s="0" t="s">
        <v>5359</v>
      </c>
      <c r="L3504" s="0" t="s">
        <v>5358</v>
      </c>
      <c r="M3504" s="0" t="s">
        <v>1261</v>
      </c>
      <c r="N3504" s="0" t="s">
        <v>98</v>
      </c>
      <c r="O3504" s="0" t="s">
        <v>5355</v>
      </c>
      <c r="P3504" s="0" t="s">
        <v>5356</v>
      </c>
      <c r="Q3504" s="0" t="s">
        <v>5357</v>
      </c>
      <c r="R3504" s="0" t="s">
        <v>5358</v>
      </c>
      <c r="S3504" s="0" t="s">
        <v>5359</v>
      </c>
      <c r="T3504" s="0" t="s">
        <v>3604</v>
      </c>
      <c r="U3504" s="0" t="s">
        <v>3605</v>
      </c>
      <c r="V3504" s="0" t="s">
        <v>3606</v>
      </c>
      <c r="W3504" s="0" t="s">
        <v>3607</v>
      </c>
      <c r="X3504" s="0" t="s">
        <v>3608</v>
      </c>
      <c r="Y3504" s="0" t="s">
        <v>3605</v>
      </c>
      <c r="Z3504" s="0" t="s">
        <v>9487</v>
      </c>
      <c r="AA3504" s="0" t="s">
        <v>3880</v>
      </c>
      <c r="AB3504" s="0" t="s">
        <v>9488</v>
      </c>
      <c r="AC3504" s="0" t="s">
        <v>19</v>
      </c>
      <c r="AD3504" s="0" t="s">
        <v>19</v>
      </c>
      <c r="AE3504" s="0" t="s">
        <v>61</v>
      </c>
      <c r="AF3504" s="0" t="s">
        <v>22</v>
      </c>
      <c r="AG3504" s="0" t="s">
        <v>22</v>
      </c>
      <c r="AH3504" s="0" t="s">
        <v>22</v>
      </c>
      <c r="AI3504" s="0" t="s">
        <v>22</v>
      </c>
      <c r="AJ3504" s="0" t="s">
        <v>3622</v>
      </c>
      <c r="AK3504" s="0" t="s">
        <v>3622</v>
      </c>
    </row>
    <row customHeight="1" ht="11.25">
      <c r="A3505" s="0" t="s">
        <v>22</v>
      </c>
      <c r="B3505" s="0" t="s">
        <v>48</v>
      </c>
      <c r="C3505" s="0" t="s">
        <v>50</v>
      </c>
      <c r="D3505" s="0" t="s">
        <v>22</v>
      </c>
      <c r="E3505" s="0" t="s">
        <v>9489</v>
      </c>
      <c r="F3505" s="0" t="s">
        <v>1257</v>
      </c>
      <c r="G3505" s="0" t="s">
        <v>178</v>
      </c>
      <c r="H3505" s="0" t="s">
        <v>178</v>
      </c>
      <c r="I3505" s="0" t="s">
        <v>179</v>
      </c>
      <c r="J3505" s="0" t="s">
        <v>1617</v>
      </c>
      <c r="K3505" s="0" t="s">
        <v>1618</v>
      </c>
      <c r="L3505" s="0" t="s">
        <v>1617</v>
      </c>
      <c r="M3505" s="0" t="s">
        <v>1261</v>
      </c>
      <c r="N3505" s="0" t="s">
        <v>98</v>
      </c>
      <c r="O3505" s="0" t="s">
        <v>178</v>
      </c>
      <c r="P3505" s="0" t="s">
        <v>178</v>
      </c>
      <c r="Q3505" s="0" t="s">
        <v>179</v>
      </c>
      <c r="R3505" s="0" t="s">
        <v>1617</v>
      </c>
      <c r="S3505" s="0" t="s">
        <v>1618</v>
      </c>
      <c r="T3505" s="0" t="s">
        <v>3604</v>
      </c>
      <c r="U3505" s="0" t="s">
        <v>3605</v>
      </c>
      <c r="V3505" s="0" t="s">
        <v>3606</v>
      </c>
      <c r="W3505" s="0" t="s">
        <v>3607</v>
      </c>
      <c r="X3505" s="0" t="s">
        <v>3608</v>
      </c>
      <c r="Y3505" s="0" t="s">
        <v>3605</v>
      </c>
      <c r="Z3505" s="0" t="s">
        <v>9490</v>
      </c>
      <c r="AA3505" s="0" t="s">
        <v>3880</v>
      </c>
      <c r="AB3505" s="0" t="s">
        <v>9491</v>
      </c>
      <c r="AC3505" s="0" t="s">
        <v>19</v>
      </c>
      <c r="AD3505" s="0" t="s">
        <v>19</v>
      </c>
      <c r="AE3505" s="0" t="s">
        <v>61</v>
      </c>
      <c r="AF3505" s="0" t="s">
        <v>22</v>
      </c>
      <c r="AG3505" s="0" t="s">
        <v>22</v>
      </c>
      <c r="AH3505" s="0" t="s">
        <v>22</v>
      </c>
      <c r="AI3505" s="0" t="s">
        <v>22</v>
      </c>
      <c r="AJ3505" s="0" t="s">
        <v>3622</v>
      </c>
      <c r="AK3505" s="0" t="s">
        <v>3622</v>
      </c>
    </row>
    <row customHeight="1" ht="11.25">
      <c r="A3506" s="0" t="s">
        <v>22</v>
      </c>
      <c r="B3506" s="0" t="s">
        <v>48</v>
      </c>
      <c r="C3506" s="0" t="s">
        <v>50</v>
      </c>
      <c r="D3506" s="0" t="s">
        <v>22</v>
      </c>
      <c r="E3506" s="0" t="s">
        <v>9489</v>
      </c>
      <c r="F3506" s="0" t="s">
        <v>1257</v>
      </c>
      <c r="G3506" s="0" t="s">
        <v>178</v>
      </c>
      <c r="H3506" s="0" t="s">
        <v>178</v>
      </c>
      <c r="I3506" s="0" t="s">
        <v>179</v>
      </c>
      <c r="J3506" s="0" t="s">
        <v>1617</v>
      </c>
      <c r="K3506" s="0" t="s">
        <v>1618</v>
      </c>
      <c r="L3506" s="0" t="s">
        <v>1617</v>
      </c>
      <c r="M3506" s="0" t="s">
        <v>1261</v>
      </c>
      <c r="N3506" s="0" t="s">
        <v>98</v>
      </c>
      <c r="O3506" s="0" t="s">
        <v>178</v>
      </c>
      <c r="P3506" s="0" t="s">
        <v>178</v>
      </c>
      <c r="Q3506" s="0" t="s">
        <v>179</v>
      </c>
      <c r="R3506" s="0" t="s">
        <v>1617</v>
      </c>
      <c r="S3506" s="0" t="s">
        <v>1618</v>
      </c>
      <c r="T3506" s="0" t="s">
        <v>3604</v>
      </c>
      <c r="U3506" s="0" t="s">
        <v>3605</v>
      </c>
      <c r="V3506" s="0" t="s">
        <v>3606</v>
      </c>
      <c r="W3506" s="0" t="s">
        <v>3607</v>
      </c>
      <c r="X3506" s="0" t="s">
        <v>3608</v>
      </c>
      <c r="Y3506" s="0" t="s">
        <v>3605</v>
      </c>
      <c r="Z3506" s="0" t="s">
        <v>9490</v>
      </c>
      <c r="AA3506" s="0" t="s">
        <v>3880</v>
      </c>
      <c r="AB3506" s="0" t="s">
        <v>9491</v>
      </c>
      <c r="AC3506" s="0" t="s">
        <v>19</v>
      </c>
      <c r="AD3506" s="0" t="s">
        <v>19</v>
      </c>
      <c r="AE3506" s="0" t="s">
        <v>61</v>
      </c>
      <c r="AF3506" s="0" t="s">
        <v>22</v>
      </c>
      <c r="AG3506" s="0" t="s">
        <v>22</v>
      </c>
      <c r="AH3506" s="0" t="s">
        <v>22</v>
      </c>
      <c r="AI3506" s="0" t="s">
        <v>22</v>
      </c>
      <c r="AJ3506" s="0" t="s">
        <v>3622</v>
      </c>
      <c r="AK3506" s="0" t="s">
        <v>3622</v>
      </c>
    </row>
    <row customHeight="1" ht="11.25">
      <c r="A3507" s="0" t="s">
        <v>22</v>
      </c>
      <c r="B3507" s="0" t="s">
        <v>48</v>
      </c>
      <c r="C3507" s="0" t="s">
        <v>50</v>
      </c>
      <c r="D3507" s="0" t="s">
        <v>22</v>
      </c>
      <c r="E3507" s="0" t="s">
        <v>9492</v>
      </c>
      <c r="F3507" s="0" t="s">
        <v>1257</v>
      </c>
      <c r="G3507" s="0" t="s">
        <v>3550</v>
      </c>
      <c r="H3507" s="0" t="s">
        <v>3550</v>
      </c>
      <c r="I3507" s="0" t="s">
        <v>3551</v>
      </c>
      <c r="J3507" s="0" t="s">
        <v>5053</v>
      </c>
      <c r="K3507" s="0" t="s">
        <v>5054</v>
      </c>
      <c r="L3507" s="0" t="s">
        <v>7161</v>
      </c>
      <c r="M3507" s="0" t="s">
        <v>7550</v>
      </c>
      <c r="N3507" s="0" t="s">
        <v>164</v>
      </c>
      <c r="O3507" s="0" t="s">
        <v>3550</v>
      </c>
      <c r="P3507" s="0" t="s">
        <v>3550</v>
      </c>
      <c r="Q3507" s="0" t="s">
        <v>3551</v>
      </c>
      <c r="R3507" s="0" t="s">
        <v>5123</v>
      </c>
      <c r="S3507" s="0" t="s">
        <v>5124</v>
      </c>
      <c r="T3507" s="0" t="s">
        <v>3604</v>
      </c>
      <c r="U3507" s="0" t="s">
        <v>3605</v>
      </c>
      <c r="V3507" s="0" t="s">
        <v>3606</v>
      </c>
      <c r="W3507" s="0" t="s">
        <v>3607</v>
      </c>
      <c r="X3507" s="0" t="s">
        <v>3608</v>
      </c>
      <c r="Y3507" s="0" t="s">
        <v>3605</v>
      </c>
      <c r="Z3507" s="0" t="s">
        <v>9493</v>
      </c>
      <c r="AA3507" s="0" t="s">
        <v>5089</v>
      </c>
      <c r="AB3507" s="0" t="s">
        <v>9494</v>
      </c>
      <c r="AC3507" s="0" t="s">
        <v>19</v>
      </c>
      <c r="AD3507" s="0" t="s">
        <v>19</v>
      </c>
      <c r="AE3507" s="0" t="s">
        <v>61</v>
      </c>
      <c r="AF3507" s="0" t="s">
        <v>22</v>
      </c>
      <c r="AG3507" s="0" t="s">
        <v>22</v>
      </c>
      <c r="AH3507" s="0" t="s">
        <v>22</v>
      </c>
      <c r="AI3507" s="0" t="s">
        <v>22</v>
      </c>
      <c r="AJ3507" s="0" t="s">
        <v>3622</v>
      </c>
      <c r="AK3507" s="0" t="s">
        <v>3622</v>
      </c>
    </row>
    <row customHeight="1" ht="11.25">
      <c r="A3508" s="0" t="s">
        <v>22</v>
      </c>
      <c r="B3508" s="0" t="s">
        <v>48</v>
      </c>
      <c r="C3508" s="0" t="s">
        <v>50</v>
      </c>
      <c r="D3508" s="0" t="s">
        <v>22</v>
      </c>
      <c r="E3508" s="0" t="s">
        <v>9492</v>
      </c>
      <c r="F3508" s="0" t="s">
        <v>1257</v>
      </c>
      <c r="G3508" s="0" t="s">
        <v>3550</v>
      </c>
      <c r="H3508" s="0" t="s">
        <v>3550</v>
      </c>
      <c r="I3508" s="0" t="s">
        <v>3551</v>
      </c>
      <c r="J3508" s="0" t="s">
        <v>5053</v>
      </c>
      <c r="K3508" s="0" t="s">
        <v>5054</v>
      </c>
      <c r="L3508" s="0" t="s">
        <v>7161</v>
      </c>
      <c r="M3508" s="0" t="s">
        <v>7550</v>
      </c>
      <c r="N3508" s="0" t="s">
        <v>114</v>
      </c>
      <c r="O3508" s="0" t="s">
        <v>3550</v>
      </c>
      <c r="P3508" s="0" t="s">
        <v>3550</v>
      </c>
      <c r="Q3508" s="0" t="s">
        <v>3551</v>
      </c>
      <c r="R3508" s="0" t="s">
        <v>5041</v>
      </c>
      <c r="S3508" s="0" t="s">
        <v>5042</v>
      </c>
      <c r="T3508" s="0" t="s">
        <v>3604</v>
      </c>
      <c r="U3508" s="0" t="s">
        <v>3605</v>
      </c>
      <c r="V3508" s="0" t="s">
        <v>3606</v>
      </c>
      <c r="W3508" s="0" t="s">
        <v>3607</v>
      </c>
      <c r="X3508" s="0" t="s">
        <v>3608</v>
      </c>
      <c r="Y3508" s="0" t="s">
        <v>3605</v>
      </c>
      <c r="Z3508" s="0" t="s">
        <v>9493</v>
      </c>
      <c r="AA3508" s="0" t="s">
        <v>5089</v>
      </c>
      <c r="AB3508" s="0" t="s">
        <v>9494</v>
      </c>
      <c r="AC3508" s="0" t="s">
        <v>19</v>
      </c>
      <c r="AD3508" s="0" t="s">
        <v>19</v>
      </c>
      <c r="AE3508" s="0" t="s">
        <v>61</v>
      </c>
      <c r="AF3508" s="0" t="s">
        <v>22</v>
      </c>
      <c r="AG3508" s="0" t="s">
        <v>22</v>
      </c>
      <c r="AH3508" s="0" t="s">
        <v>22</v>
      </c>
      <c r="AI3508" s="0" t="s">
        <v>22</v>
      </c>
      <c r="AJ3508" s="0" t="s">
        <v>3622</v>
      </c>
      <c r="AK3508" s="0" t="s">
        <v>3622</v>
      </c>
    </row>
    <row customHeight="1" ht="11.25">
      <c r="A3509" s="0" t="s">
        <v>22</v>
      </c>
      <c r="B3509" s="0" t="s">
        <v>48</v>
      </c>
      <c r="C3509" s="0" t="s">
        <v>50</v>
      </c>
      <c r="D3509" s="0" t="s">
        <v>22</v>
      </c>
      <c r="E3509" s="0" t="s">
        <v>9492</v>
      </c>
      <c r="F3509" s="0" t="s">
        <v>1257</v>
      </c>
      <c r="G3509" s="0" t="s">
        <v>3550</v>
      </c>
      <c r="H3509" s="0" t="s">
        <v>3550</v>
      </c>
      <c r="I3509" s="0" t="s">
        <v>3551</v>
      </c>
      <c r="J3509" s="0" t="s">
        <v>5053</v>
      </c>
      <c r="K3509" s="0" t="s">
        <v>5054</v>
      </c>
      <c r="L3509" s="0" t="s">
        <v>7161</v>
      </c>
      <c r="M3509" s="0" t="s">
        <v>7550</v>
      </c>
      <c r="N3509" s="0" t="s">
        <v>141</v>
      </c>
      <c r="O3509" s="0" t="s">
        <v>3550</v>
      </c>
      <c r="P3509" s="0" t="s">
        <v>3550</v>
      </c>
      <c r="Q3509" s="0" t="s">
        <v>3551</v>
      </c>
      <c r="R3509" s="0" t="s">
        <v>3723</v>
      </c>
      <c r="S3509" s="0" t="s">
        <v>3724</v>
      </c>
      <c r="T3509" s="0" t="s">
        <v>3604</v>
      </c>
      <c r="U3509" s="0" t="s">
        <v>3605</v>
      </c>
      <c r="V3509" s="0" t="s">
        <v>3606</v>
      </c>
      <c r="W3509" s="0" t="s">
        <v>3607</v>
      </c>
      <c r="X3509" s="0" t="s">
        <v>3608</v>
      </c>
      <c r="Y3509" s="0" t="s">
        <v>3605</v>
      </c>
      <c r="Z3509" s="0" t="s">
        <v>9493</v>
      </c>
      <c r="AA3509" s="0" t="s">
        <v>5089</v>
      </c>
      <c r="AB3509" s="0" t="s">
        <v>9494</v>
      </c>
      <c r="AC3509" s="0" t="s">
        <v>19</v>
      </c>
      <c r="AD3509" s="0" t="s">
        <v>19</v>
      </c>
      <c r="AE3509" s="0" t="s">
        <v>61</v>
      </c>
      <c r="AF3509" s="0" t="s">
        <v>22</v>
      </c>
      <c r="AG3509" s="0" t="s">
        <v>22</v>
      </c>
      <c r="AH3509" s="0" t="s">
        <v>22</v>
      </c>
      <c r="AI3509" s="0" t="s">
        <v>22</v>
      </c>
      <c r="AJ3509" s="0" t="s">
        <v>3622</v>
      </c>
      <c r="AK3509" s="0" t="s">
        <v>3622</v>
      </c>
    </row>
    <row customHeight="1" ht="11.25">
      <c r="A3510" s="0" t="s">
        <v>22</v>
      </c>
      <c r="B3510" s="0" t="s">
        <v>48</v>
      </c>
      <c r="C3510" s="0" t="s">
        <v>50</v>
      </c>
      <c r="D3510" s="0" t="s">
        <v>22</v>
      </c>
      <c r="E3510" s="0" t="s">
        <v>9492</v>
      </c>
      <c r="F3510" s="0" t="s">
        <v>1257</v>
      </c>
      <c r="G3510" s="0" t="s">
        <v>3550</v>
      </c>
      <c r="H3510" s="0" t="s">
        <v>3550</v>
      </c>
      <c r="I3510" s="0" t="s">
        <v>3551</v>
      </c>
      <c r="J3510" s="0" t="s">
        <v>5053</v>
      </c>
      <c r="K3510" s="0" t="s">
        <v>5054</v>
      </c>
      <c r="L3510" s="0" t="s">
        <v>7161</v>
      </c>
      <c r="M3510" s="0" t="s">
        <v>7550</v>
      </c>
      <c r="N3510" s="0" t="s">
        <v>121</v>
      </c>
      <c r="O3510" s="0" t="s">
        <v>3550</v>
      </c>
      <c r="P3510" s="0" t="s">
        <v>3550</v>
      </c>
      <c r="Q3510" s="0" t="s">
        <v>3551</v>
      </c>
      <c r="R3510" s="0" t="s">
        <v>4981</v>
      </c>
      <c r="S3510" s="0" t="s">
        <v>4982</v>
      </c>
      <c r="T3510" s="0" t="s">
        <v>3604</v>
      </c>
      <c r="U3510" s="0" t="s">
        <v>3605</v>
      </c>
      <c r="V3510" s="0" t="s">
        <v>3606</v>
      </c>
      <c r="W3510" s="0" t="s">
        <v>3607</v>
      </c>
      <c r="X3510" s="0" t="s">
        <v>3608</v>
      </c>
      <c r="Y3510" s="0" t="s">
        <v>3605</v>
      </c>
      <c r="Z3510" s="0" t="s">
        <v>9493</v>
      </c>
      <c r="AA3510" s="0" t="s">
        <v>5089</v>
      </c>
      <c r="AB3510" s="0" t="s">
        <v>9494</v>
      </c>
      <c r="AC3510" s="0" t="s">
        <v>19</v>
      </c>
      <c r="AD3510" s="0" t="s">
        <v>19</v>
      </c>
      <c r="AE3510" s="0" t="s">
        <v>61</v>
      </c>
      <c r="AF3510" s="0" t="s">
        <v>22</v>
      </c>
      <c r="AG3510" s="0" t="s">
        <v>22</v>
      </c>
      <c r="AH3510" s="0" t="s">
        <v>22</v>
      </c>
      <c r="AI3510" s="0" t="s">
        <v>22</v>
      </c>
      <c r="AJ3510" s="0" t="s">
        <v>3622</v>
      </c>
      <c r="AK3510" s="0" t="s">
        <v>3622</v>
      </c>
    </row>
    <row customHeight="1" ht="11.25">
      <c r="A3511" s="0" t="s">
        <v>22</v>
      </c>
      <c r="B3511" s="0" t="s">
        <v>48</v>
      </c>
      <c r="C3511" s="0" t="s">
        <v>50</v>
      </c>
      <c r="D3511" s="0" t="s">
        <v>22</v>
      </c>
      <c r="E3511" s="0" t="s">
        <v>9492</v>
      </c>
      <c r="F3511" s="0" t="s">
        <v>1257</v>
      </c>
      <c r="G3511" s="0" t="s">
        <v>3550</v>
      </c>
      <c r="H3511" s="0" t="s">
        <v>3550</v>
      </c>
      <c r="I3511" s="0" t="s">
        <v>3551</v>
      </c>
      <c r="J3511" s="0" t="s">
        <v>5053</v>
      </c>
      <c r="K3511" s="0" t="s">
        <v>5054</v>
      </c>
      <c r="L3511" s="0" t="s">
        <v>7161</v>
      </c>
      <c r="M3511" s="0" t="s">
        <v>7550</v>
      </c>
      <c r="N3511" s="0" t="s">
        <v>98</v>
      </c>
      <c r="O3511" s="0" t="s">
        <v>3550</v>
      </c>
      <c r="P3511" s="0" t="s">
        <v>3550</v>
      </c>
      <c r="Q3511" s="0" t="s">
        <v>3551</v>
      </c>
      <c r="R3511" s="0" t="s">
        <v>5053</v>
      </c>
      <c r="S3511" s="0" t="s">
        <v>5054</v>
      </c>
      <c r="T3511" s="0" t="s">
        <v>3604</v>
      </c>
      <c r="U3511" s="0" t="s">
        <v>3605</v>
      </c>
      <c r="V3511" s="0" t="s">
        <v>3606</v>
      </c>
      <c r="W3511" s="0" t="s">
        <v>3607</v>
      </c>
      <c r="X3511" s="0" t="s">
        <v>3608</v>
      </c>
      <c r="Y3511" s="0" t="s">
        <v>3605</v>
      </c>
      <c r="Z3511" s="0" t="s">
        <v>9493</v>
      </c>
      <c r="AA3511" s="0" t="s">
        <v>5089</v>
      </c>
      <c r="AB3511" s="0" t="s">
        <v>9494</v>
      </c>
      <c r="AC3511" s="0" t="s">
        <v>19</v>
      </c>
      <c r="AD3511" s="0" t="s">
        <v>19</v>
      </c>
      <c r="AE3511" s="0" t="s">
        <v>61</v>
      </c>
      <c r="AF3511" s="0" t="s">
        <v>22</v>
      </c>
      <c r="AG3511" s="0" t="s">
        <v>22</v>
      </c>
      <c r="AH3511" s="0" t="s">
        <v>22</v>
      </c>
      <c r="AI3511" s="0" t="s">
        <v>22</v>
      </c>
      <c r="AJ3511" s="0" t="s">
        <v>3622</v>
      </c>
      <c r="AK3511" s="0" t="s">
        <v>3622</v>
      </c>
    </row>
    <row customHeight="1" ht="11.25">
      <c r="A3512" s="0" t="s">
        <v>22</v>
      </c>
      <c r="B3512" s="0" t="s">
        <v>48</v>
      </c>
      <c r="C3512" s="0" t="s">
        <v>50</v>
      </c>
      <c r="D3512" s="0" t="s">
        <v>22</v>
      </c>
      <c r="E3512" s="0" t="s">
        <v>9492</v>
      </c>
      <c r="F3512" s="0" t="s">
        <v>1257</v>
      </c>
      <c r="G3512" s="0" t="s">
        <v>3550</v>
      </c>
      <c r="H3512" s="0" t="s">
        <v>3550</v>
      </c>
      <c r="I3512" s="0" t="s">
        <v>3551</v>
      </c>
      <c r="J3512" s="0" t="s">
        <v>5053</v>
      </c>
      <c r="K3512" s="0" t="s">
        <v>5054</v>
      </c>
      <c r="L3512" s="0" t="s">
        <v>7161</v>
      </c>
      <c r="M3512" s="0" t="s">
        <v>7550</v>
      </c>
      <c r="N3512" s="0" t="s">
        <v>109</v>
      </c>
      <c r="O3512" s="0" t="s">
        <v>3550</v>
      </c>
      <c r="P3512" s="0" t="s">
        <v>3550</v>
      </c>
      <c r="Q3512" s="0" t="s">
        <v>3551</v>
      </c>
      <c r="R3512" s="0" t="s">
        <v>5053</v>
      </c>
      <c r="S3512" s="0" t="s">
        <v>5054</v>
      </c>
      <c r="T3512" s="0" t="s">
        <v>3604</v>
      </c>
      <c r="U3512" s="0" t="s">
        <v>3605</v>
      </c>
      <c r="V3512" s="0" t="s">
        <v>3606</v>
      </c>
      <c r="W3512" s="0" t="s">
        <v>3607</v>
      </c>
      <c r="X3512" s="0" t="s">
        <v>3608</v>
      </c>
      <c r="Y3512" s="0" t="s">
        <v>3605</v>
      </c>
      <c r="Z3512" s="0" t="s">
        <v>9493</v>
      </c>
      <c r="AA3512" s="0" t="s">
        <v>5089</v>
      </c>
      <c r="AB3512" s="0" t="s">
        <v>9494</v>
      </c>
      <c r="AC3512" s="0" t="s">
        <v>19</v>
      </c>
      <c r="AD3512" s="0" t="s">
        <v>19</v>
      </c>
      <c r="AE3512" s="0" t="s">
        <v>61</v>
      </c>
      <c r="AF3512" s="0" t="s">
        <v>22</v>
      </c>
      <c r="AG3512" s="0" t="s">
        <v>22</v>
      </c>
      <c r="AH3512" s="0" t="s">
        <v>22</v>
      </c>
      <c r="AI3512" s="0" t="s">
        <v>22</v>
      </c>
      <c r="AJ3512" s="0" t="s">
        <v>3622</v>
      </c>
      <c r="AK3512" s="0" t="s">
        <v>3622</v>
      </c>
    </row>
    <row customHeight="1" ht="11.25">
      <c r="A3513" s="0" t="s">
        <v>22</v>
      </c>
      <c r="B3513" s="0" t="s">
        <v>48</v>
      </c>
      <c r="C3513" s="0" t="s">
        <v>50</v>
      </c>
      <c r="D3513" s="0" t="s">
        <v>22</v>
      </c>
      <c r="E3513" s="0" t="s">
        <v>9492</v>
      </c>
      <c r="F3513" s="0" t="s">
        <v>1257</v>
      </c>
      <c r="G3513" s="0" t="s">
        <v>3550</v>
      </c>
      <c r="H3513" s="0" t="s">
        <v>3550</v>
      </c>
      <c r="I3513" s="0" t="s">
        <v>3551</v>
      </c>
      <c r="J3513" s="0" t="s">
        <v>5053</v>
      </c>
      <c r="K3513" s="0" t="s">
        <v>5054</v>
      </c>
      <c r="L3513" s="0" t="s">
        <v>7161</v>
      </c>
      <c r="M3513" s="0" t="s">
        <v>7550</v>
      </c>
      <c r="N3513" s="0" t="s">
        <v>91</v>
      </c>
      <c r="O3513" s="0" t="s">
        <v>3550</v>
      </c>
      <c r="P3513" s="0" t="s">
        <v>3550</v>
      </c>
      <c r="Q3513" s="0" t="s">
        <v>3551</v>
      </c>
      <c r="R3513" s="0" t="s">
        <v>5060</v>
      </c>
      <c r="S3513" s="0" t="s">
        <v>5061</v>
      </c>
      <c r="T3513" s="0" t="s">
        <v>3604</v>
      </c>
      <c r="U3513" s="0" t="s">
        <v>3605</v>
      </c>
      <c r="V3513" s="0" t="s">
        <v>3606</v>
      </c>
      <c r="W3513" s="0" t="s">
        <v>3607</v>
      </c>
      <c r="X3513" s="0" t="s">
        <v>3608</v>
      </c>
      <c r="Y3513" s="0" t="s">
        <v>3605</v>
      </c>
      <c r="Z3513" s="0" t="s">
        <v>9493</v>
      </c>
      <c r="AA3513" s="0" t="s">
        <v>5089</v>
      </c>
      <c r="AB3513" s="0" t="s">
        <v>9494</v>
      </c>
      <c r="AC3513" s="0" t="s">
        <v>19</v>
      </c>
      <c r="AD3513" s="0" t="s">
        <v>19</v>
      </c>
      <c r="AE3513" s="0" t="s">
        <v>61</v>
      </c>
      <c r="AF3513" s="0" t="s">
        <v>22</v>
      </c>
      <c r="AG3513" s="0" t="s">
        <v>22</v>
      </c>
      <c r="AH3513" s="0" t="s">
        <v>22</v>
      </c>
      <c r="AI3513" s="0" t="s">
        <v>22</v>
      </c>
      <c r="AJ3513" s="0" t="s">
        <v>3622</v>
      </c>
      <c r="AK3513" s="0" t="s">
        <v>3622</v>
      </c>
    </row>
    <row customHeight="1" ht="11.25">
      <c r="A3514" s="0" t="s">
        <v>22</v>
      </c>
      <c r="B3514" s="0" t="s">
        <v>48</v>
      </c>
      <c r="C3514" s="0" t="s">
        <v>50</v>
      </c>
      <c r="D3514" s="0" t="s">
        <v>22</v>
      </c>
      <c r="E3514" s="0" t="s">
        <v>9492</v>
      </c>
      <c r="F3514" s="0" t="s">
        <v>1257</v>
      </c>
      <c r="G3514" s="0" t="s">
        <v>3550</v>
      </c>
      <c r="H3514" s="0" t="s">
        <v>3550</v>
      </c>
      <c r="I3514" s="0" t="s">
        <v>3551</v>
      </c>
      <c r="J3514" s="0" t="s">
        <v>5053</v>
      </c>
      <c r="K3514" s="0" t="s">
        <v>5054</v>
      </c>
      <c r="L3514" s="0" t="s">
        <v>7161</v>
      </c>
      <c r="M3514" s="0" t="s">
        <v>7550</v>
      </c>
      <c r="N3514" s="0" t="s">
        <v>118</v>
      </c>
      <c r="O3514" s="0" t="s">
        <v>3550</v>
      </c>
      <c r="P3514" s="0" t="s">
        <v>3550</v>
      </c>
      <c r="Q3514" s="0" t="s">
        <v>3551</v>
      </c>
      <c r="R3514" s="0" t="s">
        <v>5093</v>
      </c>
      <c r="S3514" s="0" t="s">
        <v>5094</v>
      </c>
      <c r="T3514" s="0" t="s">
        <v>3604</v>
      </c>
      <c r="U3514" s="0" t="s">
        <v>3605</v>
      </c>
      <c r="V3514" s="0" t="s">
        <v>3606</v>
      </c>
      <c r="W3514" s="0" t="s">
        <v>3607</v>
      </c>
      <c r="X3514" s="0" t="s">
        <v>3608</v>
      </c>
      <c r="Y3514" s="0" t="s">
        <v>3605</v>
      </c>
      <c r="Z3514" s="0" t="s">
        <v>9493</v>
      </c>
      <c r="AA3514" s="0" t="s">
        <v>5089</v>
      </c>
      <c r="AB3514" s="0" t="s">
        <v>9494</v>
      </c>
      <c r="AC3514" s="0" t="s">
        <v>19</v>
      </c>
      <c r="AD3514" s="0" t="s">
        <v>19</v>
      </c>
      <c r="AE3514" s="0" t="s">
        <v>61</v>
      </c>
      <c r="AF3514" s="0" t="s">
        <v>22</v>
      </c>
      <c r="AG3514" s="0" t="s">
        <v>22</v>
      </c>
      <c r="AH3514" s="0" t="s">
        <v>22</v>
      </c>
      <c r="AI3514" s="0" t="s">
        <v>22</v>
      </c>
      <c r="AJ3514" s="0" t="s">
        <v>3622</v>
      </c>
      <c r="AK3514" s="0" t="s">
        <v>3622</v>
      </c>
    </row>
    <row customHeight="1" ht="11.25">
      <c r="A3515" s="0" t="s">
        <v>22</v>
      </c>
      <c r="B3515" s="0" t="s">
        <v>48</v>
      </c>
      <c r="C3515" s="0" t="s">
        <v>50</v>
      </c>
      <c r="D3515" s="0" t="s">
        <v>22</v>
      </c>
      <c r="E3515" s="0" t="s">
        <v>9492</v>
      </c>
      <c r="F3515" s="0" t="s">
        <v>1257</v>
      </c>
      <c r="G3515" s="0" t="s">
        <v>3550</v>
      </c>
      <c r="H3515" s="0" t="s">
        <v>3550</v>
      </c>
      <c r="I3515" s="0" t="s">
        <v>3551</v>
      </c>
      <c r="J3515" s="0" t="s">
        <v>5053</v>
      </c>
      <c r="K3515" s="0" t="s">
        <v>5054</v>
      </c>
      <c r="L3515" s="0" t="s">
        <v>7161</v>
      </c>
      <c r="M3515" s="0" t="s">
        <v>7550</v>
      </c>
      <c r="N3515" s="0" t="s">
        <v>138</v>
      </c>
      <c r="O3515" s="0" t="s">
        <v>3550</v>
      </c>
      <c r="P3515" s="0" t="s">
        <v>3550</v>
      </c>
      <c r="Q3515" s="0" t="s">
        <v>3551</v>
      </c>
      <c r="R3515" s="0" t="s">
        <v>4891</v>
      </c>
      <c r="S3515" s="0" t="s">
        <v>4892</v>
      </c>
      <c r="T3515" s="0" t="s">
        <v>3604</v>
      </c>
      <c r="U3515" s="0" t="s">
        <v>3605</v>
      </c>
      <c r="V3515" s="0" t="s">
        <v>3606</v>
      </c>
      <c r="W3515" s="0" t="s">
        <v>3607</v>
      </c>
      <c r="X3515" s="0" t="s">
        <v>3608</v>
      </c>
      <c r="Y3515" s="0" t="s">
        <v>3605</v>
      </c>
      <c r="Z3515" s="0" t="s">
        <v>9493</v>
      </c>
      <c r="AA3515" s="0" t="s">
        <v>5089</v>
      </c>
      <c r="AB3515" s="0" t="s">
        <v>9494</v>
      </c>
      <c r="AC3515" s="0" t="s">
        <v>19</v>
      </c>
      <c r="AD3515" s="0" t="s">
        <v>19</v>
      </c>
      <c r="AE3515" s="0" t="s">
        <v>61</v>
      </c>
      <c r="AF3515" s="0" t="s">
        <v>22</v>
      </c>
      <c r="AG3515" s="0" t="s">
        <v>22</v>
      </c>
      <c r="AH3515" s="0" t="s">
        <v>22</v>
      </c>
      <c r="AI3515" s="0" t="s">
        <v>22</v>
      </c>
      <c r="AJ3515" s="0" t="s">
        <v>3622</v>
      </c>
      <c r="AK3515" s="0" t="s">
        <v>3622</v>
      </c>
    </row>
    <row customHeight="1" ht="11.25">
      <c r="A3516" s="0" t="s">
        <v>22</v>
      </c>
      <c r="B3516" s="0" t="s">
        <v>48</v>
      </c>
      <c r="C3516" s="0" t="s">
        <v>50</v>
      </c>
      <c r="D3516" s="0" t="s">
        <v>22</v>
      </c>
      <c r="E3516" s="0" t="s">
        <v>9492</v>
      </c>
      <c r="F3516" s="0" t="s">
        <v>1257</v>
      </c>
      <c r="G3516" s="0" t="s">
        <v>3550</v>
      </c>
      <c r="H3516" s="0" t="s">
        <v>3550</v>
      </c>
      <c r="I3516" s="0" t="s">
        <v>3551</v>
      </c>
      <c r="J3516" s="0" t="s">
        <v>5053</v>
      </c>
      <c r="K3516" s="0" t="s">
        <v>5054</v>
      </c>
      <c r="L3516" s="0" t="s">
        <v>7161</v>
      </c>
      <c r="M3516" s="0" t="s">
        <v>7550</v>
      </c>
      <c r="N3516" s="0" t="s">
        <v>127</v>
      </c>
      <c r="O3516" s="0" t="s">
        <v>3550</v>
      </c>
      <c r="P3516" s="0" t="s">
        <v>3550</v>
      </c>
      <c r="Q3516" s="0" t="s">
        <v>3551</v>
      </c>
      <c r="R3516" s="0" t="s">
        <v>5097</v>
      </c>
      <c r="S3516" s="0" t="s">
        <v>5098</v>
      </c>
      <c r="T3516" s="0" t="s">
        <v>3604</v>
      </c>
      <c r="U3516" s="0" t="s">
        <v>3605</v>
      </c>
      <c r="V3516" s="0" t="s">
        <v>3606</v>
      </c>
      <c r="W3516" s="0" t="s">
        <v>3607</v>
      </c>
      <c r="X3516" s="0" t="s">
        <v>3608</v>
      </c>
      <c r="Y3516" s="0" t="s">
        <v>3605</v>
      </c>
      <c r="Z3516" s="0" t="s">
        <v>9493</v>
      </c>
      <c r="AA3516" s="0" t="s">
        <v>5089</v>
      </c>
      <c r="AB3516" s="0" t="s">
        <v>9494</v>
      </c>
      <c r="AC3516" s="0" t="s">
        <v>19</v>
      </c>
      <c r="AD3516" s="0" t="s">
        <v>19</v>
      </c>
      <c r="AE3516" s="0" t="s">
        <v>61</v>
      </c>
      <c r="AF3516" s="0" t="s">
        <v>22</v>
      </c>
      <c r="AG3516" s="0" t="s">
        <v>22</v>
      </c>
      <c r="AH3516" s="0" t="s">
        <v>22</v>
      </c>
      <c r="AI3516" s="0" t="s">
        <v>22</v>
      </c>
      <c r="AJ3516" s="0" t="s">
        <v>3622</v>
      </c>
      <c r="AK3516" s="0" t="s">
        <v>3622</v>
      </c>
    </row>
    <row customHeight="1" ht="11.25">
      <c r="A3517" s="0" t="s">
        <v>22</v>
      </c>
      <c r="B3517" s="0" t="s">
        <v>48</v>
      </c>
      <c r="C3517" s="0" t="s">
        <v>50</v>
      </c>
      <c r="D3517" s="0" t="s">
        <v>22</v>
      </c>
      <c r="E3517" s="0" t="s">
        <v>9492</v>
      </c>
      <c r="F3517" s="0" t="s">
        <v>1257</v>
      </c>
      <c r="G3517" s="0" t="s">
        <v>3550</v>
      </c>
      <c r="H3517" s="0" t="s">
        <v>3550</v>
      </c>
      <c r="I3517" s="0" t="s">
        <v>3551</v>
      </c>
      <c r="J3517" s="0" t="s">
        <v>5053</v>
      </c>
      <c r="K3517" s="0" t="s">
        <v>5054</v>
      </c>
      <c r="L3517" s="0" t="s">
        <v>7161</v>
      </c>
      <c r="M3517" s="0" t="s">
        <v>7550</v>
      </c>
      <c r="N3517" s="0" t="s">
        <v>124</v>
      </c>
      <c r="O3517" s="0" t="s">
        <v>3550</v>
      </c>
      <c r="P3517" s="0" t="s">
        <v>3550</v>
      </c>
      <c r="Q3517" s="0" t="s">
        <v>3551</v>
      </c>
      <c r="R3517" s="0" t="s">
        <v>4964</v>
      </c>
      <c r="S3517" s="0" t="s">
        <v>4965</v>
      </c>
      <c r="T3517" s="0" t="s">
        <v>3604</v>
      </c>
      <c r="U3517" s="0" t="s">
        <v>3605</v>
      </c>
      <c r="V3517" s="0" t="s">
        <v>3606</v>
      </c>
      <c r="W3517" s="0" t="s">
        <v>3607</v>
      </c>
      <c r="X3517" s="0" t="s">
        <v>3608</v>
      </c>
      <c r="Y3517" s="0" t="s">
        <v>3605</v>
      </c>
      <c r="Z3517" s="0" t="s">
        <v>9493</v>
      </c>
      <c r="AA3517" s="0" t="s">
        <v>5089</v>
      </c>
      <c r="AB3517" s="0" t="s">
        <v>9494</v>
      </c>
      <c r="AC3517" s="0" t="s">
        <v>19</v>
      </c>
      <c r="AD3517" s="0" t="s">
        <v>19</v>
      </c>
      <c r="AE3517" s="0" t="s">
        <v>61</v>
      </c>
      <c r="AF3517" s="0" t="s">
        <v>22</v>
      </c>
      <c r="AG3517" s="0" t="s">
        <v>22</v>
      </c>
      <c r="AH3517" s="0" t="s">
        <v>22</v>
      </c>
      <c r="AI3517" s="0" t="s">
        <v>22</v>
      </c>
      <c r="AJ3517" s="0" t="s">
        <v>3622</v>
      </c>
      <c r="AK3517" s="0" t="s">
        <v>3622</v>
      </c>
    </row>
    <row customHeight="1" ht="11.25">
      <c r="A3518" s="0" t="s">
        <v>22</v>
      </c>
      <c r="B3518" s="0" t="s">
        <v>48</v>
      </c>
      <c r="C3518" s="0" t="s">
        <v>50</v>
      </c>
      <c r="D3518" s="0" t="s">
        <v>22</v>
      </c>
      <c r="E3518" s="0" t="s">
        <v>9492</v>
      </c>
      <c r="F3518" s="0" t="s">
        <v>1257</v>
      </c>
      <c r="G3518" s="0" t="s">
        <v>3550</v>
      </c>
      <c r="H3518" s="0" t="s">
        <v>3550</v>
      </c>
      <c r="I3518" s="0" t="s">
        <v>3551</v>
      </c>
      <c r="J3518" s="0" t="s">
        <v>5053</v>
      </c>
      <c r="K3518" s="0" t="s">
        <v>5054</v>
      </c>
      <c r="L3518" s="0" t="s">
        <v>7161</v>
      </c>
      <c r="M3518" s="0" t="s">
        <v>7550</v>
      </c>
      <c r="N3518" s="0" t="s">
        <v>128</v>
      </c>
      <c r="O3518" s="0" t="s">
        <v>3550</v>
      </c>
      <c r="P3518" s="0" t="s">
        <v>3550</v>
      </c>
      <c r="Q3518" s="0" t="s">
        <v>3551</v>
      </c>
      <c r="R3518" s="0" t="s">
        <v>4961</v>
      </c>
      <c r="S3518" s="0" t="s">
        <v>4962</v>
      </c>
      <c r="T3518" s="0" t="s">
        <v>3604</v>
      </c>
      <c r="U3518" s="0" t="s">
        <v>3605</v>
      </c>
      <c r="V3518" s="0" t="s">
        <v>3606</v>
      </c>
      <c r="W3518" s="0" t="s">
        <v>3607</v>
      </c>
      <c r="X3518" s="0" t="s">
        <v>3608</v>
      </c>
      <c r="Y3518" s="0" t="s">
        <v>3605</v>
      </c>
      <c r="Z3518" s="0" t="s">
        <v>9493</v>
      </c>
      <c r="AA3518" s="0" t="s">
        <v>5089</v>
      </c>
      <c r="AB3518" s="0" t="s">
        <v>9494</v>
      </c>
      <c r="AC3518" s="0" t="s">
        <v>19</v>
      </c>
      <c r="AD3518" s="0" t="s">
        <v>19</v>
      </c>
      <c r="AE3518" s="0" t="s">
        <v>61</v>
      </c>
      <c r="AF3518" s="0" t="s">
        <v>22</v>
      </c>
      <c r="AG3518" s="0" t="s">
        <v>22</v>
      </c>
      <c r="AH3518" s="0" t="s">
        <v>22</v>
      </c>
      <c r="AI3518" s="0" t="s">
        <v>22</v>
      </c>
      <c r="AJ3518" s="0" t="s">
        <v>3622</v>
      </c>
      <c r="AK3518" s="0" t="s">
        <v>3622</v>
      </c>
    </row>
    <row customHeight="1" ht="11.25">
      <c r="A3519" s="0" t="s">
        <v>22</v>
      </c>
      <c r="B3519" s="0" t="s">
        <v>48</v>
      </c>
      <c r="C3519" s="0" t="s">
        <v>50</v>
      </c>
      <c r="D3519" s="0" t="s">
        <v>22</v>
      </c>
      <c r="E3519" s="0" t="s">
        <v>9492</v>
      </c>
      <c r="F3519" s="0" t="s">
        <v>1257</v>
      </c>
      <c r="G3519" s="0" t="s">
        <v>3550</v>
      </c>
      <c r="H3519" s="0" t="s">
        <v>3550</v>
      </c>
      <c r="I3519" s="0" t="s">
        <v>3551</v>
      </c>
      <c r="J3519" s="0" t="s">
        <v>5053</v>
      </c>
      <c r="K3519" s="0" t="s">
        <v>5054</v>
      </c>
      <c r="L3519" s="0" t="s">
        <v>7161</v>
      </c>
      <c r="M3519" s="0" t="s">
        <v>7550</v>
      </c>
      <c r="N3519" s="0" t="s">
        <v>92</v>
      </c>
      <c r="O3519" s="0" t="s">
        <v>3550</v>
      </c>
      <c r="P3519" s="0" t="s">
        <v>3550</v>
      </c>
      <c r="Q3519" s="0" t="s">
        <v>3551</v>
      </c>
      <c r="R3519" s="0" t="s">
        <v>5065</v>
      </c>
      <c r="S3519" s="0" t="s">
        <v>5066</v>
      </c>
      <c r="T3519" s="0" t="s">
        <v>3604</v>
      </c>
      <c r="U3519" s="0" t="s">
        <v>3605</v>
      </c>
      <c r="V3519" s="0" t="s">
        <v>3606</v>
      </c>
      <c r="W3519" s="0" t="s">
        <v>3607</v>
      </c>
      <c r="X3519" s="0" t="s">
        <v>3608</v>
      </c>
      <c r="Y3519" s="0" t="s">
        <v>3605</v>
      </c>
      <c r="Z3519" s="0" t="s">
        <v>9493</v>
      </c>
      <c r="AA3519" s="0" t="s">
        <v>5089</v>
      </c>
      <c r="AB3519" s="0" t="s">
        <v>9494</v>
      </c>
      <c r="AC3519" s="0" t="s">
        <v>19</v>
      </c>
      <c r="AD3519" s="0" t="s">
        <v>19</v>
      </c>
      <c r="AE3519" s="0" t="s">
        <v>61</v>
      </c>
      <c r="AF3519" s="0" t="s">
        <v>22</v>
      </c>
      <c r="AG3519" s="0" t="s">
        <v>22</v>
      </c>
      <c r="AH3519" s="0" t="s">
        <v>22</v>
      </c>
      <c r="AI3519" s="0" t="s">
        <v>22</v>
      </c>
      <c r="AJ3519" s="0" t="s">
        <v>3622</v>
      </c>
      <c r="AK3519" s="0" t="s">
        <v>3622</v>
      </c>
    </row>
    <row customHeight="1" ht="11.25">
      <c r="A3520" s="0" t="s">
        <v>22</v>
      </c>
      <c r="B3520" s="0" t="s">
        <v>48</v>
      </c>
      <c r="C3520" s="0" t="s">
        <v>50</v>
      </c>
      <c r="D3520" s="0" t="s">
        <v>22</v>
      </c>
      <c r="E3520" s="0" t="s">
        <v>9492</v>
      </c>
      <c r="F3520" s="0" t="s">
        <v>1257</v>
      </c>
      <c r="G3520" s="0" t="s">
        <v>3550</v>
      </c>
      <c r="H3520" s="0" t="s">
        <v>3550</v>
      </c>
      <c r="I3520" s="0" t="s">
        <v>3551</v>
      </c>
      <c r="J3520" s="0" t="s">
        <v>5053</v>
      </c>
      <c r="K3520" s="0" t="s">
        <v>5054</v>
      </c>
      <c r="L3520" s="0" t="s">
        <v>7161</v>
      </c>
      <c r="M3520" s="0" t="s">
        <v>7550</v>
      </c>
      <c r="N3520" s="0" t="s">
        <v>89</v>
      </c>
      <c r="O3520" s="0" t="s">
        <v>3550</v>
      </c>
      <c r="P3520" s="0" t="s">
        <v>3550</v>
      </c>
      <c r="Q3520" s="0" t="s">
        <v>3551</v>
      </c>
      <c r="R3520" s="0" t="s">
        <v>5105</v>
      </c>
      <c r="S3520" s="0" t="s">
        <v>5106</v>
      </c>
      <c r="T3520" s="0" t="s">
        <v>3604</v>
      </c>
      <c r="U3520" s="0" t="s">
        <v>3605</v>
      </c>
      <c r="V3520" s="0" t="s">
        <v>3606</v>
      </c>
      <c r="W3520" s="0" t="s">
        <v>3607</v>
      </c>
      <c r="X3520" s="0" t="s">
        <v>3608</v>
      </c>
      <c r="Y3520" s="0" t="s">
        <v>3605</v>
      </c>
      <c r="Z3520" s="0" t="s">
        <v>9493</v>
      </c>
      <c r="AA3520" s="0" t="s">
        <v>5089</v>
      </c>
      <c r="AB3520" s="0" t="s">
        <v>9494</v>
      </c>
      <c r="AC3520" s="0" t="s">
        <v>19</v>
      </c>
      <c r="AD3520" s="0" t="s">
        <v>19</v>
      </c>
      <c r="AE3520" s="0" t="s">
        <v>61</v>
      </c>
      <c r="AF3520" s="0" t="s">
        <v>22</v>
      </c>
      <c r="AG3520" s="0" t="s">
        <v>22</v>
      </c>
      <c r="AH3520" s="0" t="s">
        <v>22</v>
      </c>
      <c r="AI3520" s="0" t="s">
        <v>22</v>
      </c>
      <c r="AJ3520" s="0" t="s">
        <v>3622</v>
      </c>
      <c r="AK3520" s="0" t="s">
        <v>3622</v>
      </c>
    </row>
    <row customHeight="1" ht="11.25">
      <c r="A3521" s="0" t="s">
        <v>22</v>
      </c>
      <c r="B3521" s="0" t="s">
        <v>48</v>
      </c>
      <c r="C3521" s="0" t="s">
        <v>50</v>
      </c>
      <c r="D3521" s="0" t="s">
        <v>22</v>
      </c>
      <c r="E3521" s="0" t="s">
        <v>9492</v>
      </c>
      <c r="F3521" s="0" t="s">
        <v>1257</v>
      </c>
      <c r="G3521" s="0" t="s">
        <v>3550</v>
      </c>
      <c r="H3521" s="0" t="s">
        <v>3550</v>
      </c>
      <c r="I3521" s="0" t="s">
        <v>3551</v>
      </c>
      <c r="J3521" s="0" t="s">
        <v>5053</v>
      </c>
      <c r="K3521" s="0" t="s">
        <v>5054</v>
      </c>
      <c r="L3521" s="0" t="s">
        <v>7161</v>
      </c>
      <c r="M3521" s="0" t="s">
        <v>7550</v>
      </c>
      <c r="N3521" s="0" t="s">
        <v>90</v>
      </c>
      <c r="O3521" s="0" t="s">
        <v>3550</v>
      </c>
      <c r="P3521" s="0" t="s">
        <v>3550</v>
      </c>
      <c r="Q3521" s="0" t="s">
        <v>3551</v>
      </c>
      <c r="R3521" s="0" t="s">
        <v>5109</v>
      </c>
      <c r="S3521" s="0" t="s">
        <v>5110</v>
      </c>
      <c r="T3521" s="0" t="s">
        <v>3604</v>
      </c>
      <c r="U3521" s="0" t="s">
        <v>3605</v>
      </c>
      <c r="V3521" s="0" t="s">
        <v>3606</v>
      </c>
      <c r="W3521" s="0" t="s">
        <v>3607</v>
      </c>
      <c r="X3521" s="0" t="s">
        <v>3608</v>
      </c>
      <c r="Y3521" s="0" t="s">
        <v>3605</v>
      </c>
      <c r="Z3521" s="0" t="s">
        <v>9493</v>
      </c>
      <c r="AA3521" s="0" t="s">
        <v>5089</v>
      </c>
      <c r="AB3521" s="0" t="s">
        <v>9494</v>
      </c>
      <c r="AC3521" s="0" t="s">
        <v>19</v>
      </c>
      <c r="AD3521" s="0" t="s">
        <v>19</v>
      </c>
      <c r="AE3521" s="0" t="s">
        <v>61</v>
      </c>
      <c r="AF3521" s="0" t="s">
        <v>22</v>
      </c>
      <c r="AG3521" s="0" t="s">
        <v>22</v>
      </c>
      <c r="AH3521" s="0" t="s">
        <v>22</v>
      </c>
      <c r="AI3521" s="0" t="s">
        <v>22</v>
      </c>
      <c r="AJ3521" s="0" t="s">
        <v>3622</v>
      </c>
      <c r="AK3521" s="0" t="s">
        <v>3622</v>
      </c>
    </row>
    <row customHeight="1" ht="11.25">
      <c r="A3522" s="0" t="s">
        <v>22</v>
      </c>
      <c r="B3522" s="0" t="s">
        <v>48</v>
      </c>
      <c r="C3522" s="0" t="s">
        <v>50</v>
      </c>
      <c r="D3522" s="0" t="s">
        <v>22</v>
      </c>
      <c r="E3522" s="0" t="s">
        <v>9492</v>
      </c>
      <c r="F3522" s="0" t="s">
        <v>1257</v>
      </c>
      <c r="G3522" s="0" t="s">
        <v>3550</v>
      </c>
      <c r="H3522" s="0" t="s">
        <v>3550</v>
      </c>
      <c r="I3522" s="0" t="s">
        <v>3551</v>
      </c>
      <c r="J3522" s="0" t="s">
        <v>5053</v>
      </c>
      <c r="K3522" s="0" t="s">
        <v>5054</v>
      </c>
      <c r="L3522" s="0" t="s">
        <v>7161</v>
      </c>
      <c r="M3522" s="0" t="s">
        <v>7550</v>
      </c>
      <c r="N3522" s="0" t="s">
        <v>157</v>
      </c>
      <c r="O3522" s="0" t="s">
        <v>3550</v>
      </c>
      <c r="P3522" s="0" t="s">
        <v>3550</v>
      </c>
      <c r="Q3522" s="0" t="s">
        <v>3551</v>
      </c>
      <c r="R3522" s="0" t="s">
        <v>5081</v>
      </c>
      <c r="S3522" s="0" t="s">
        <v>5082</v>
      </c>
      <c r="T3522" s="0" t="s">
        <v>3604</v>
      </c>
      <c r="U3522" s="0" t="s">
        <v>3605</v>
      </c>
      <c r="V3522" s="0" t="s">
        <v>3606</v>
      </c>
      <c r="W3522" s="0" t="s">
        <v>3607</v>
      </c>
      <c r="X3522" s="0" t="s">
        <v>3608</v>
      </c>
      <c r="Y3522" s="0" t="s">
        <v>3605</v>
      </c>
      <c r="Z3522" s="0" t="s">
        <v>9493</v>
      </c>
      <c r="AA3522" s="0" t="s">
        <v>5089</v>
      </c>
      <c r="AB3522" s="0" t="s">
        <v>9494</v>
      </c>
      <c r="AC3522" s="0" t="s">
        <v>19</v>
      </c>
      <c r="AD3522" s="0" t="s">
        <v>19</v>
      </c>
      <c r="AE3522" s="0" t="s">
        <v>61</v>
      </c>
      <c r="AF3522" s="0" t="s">
        <v>22</v>
      </c>
      <c r="AG3522" s="0" t="s">
        <v>22</v>
      </c>
      <c r="AH3522" s="0" t="s">
        <v>22</v>
      </c>
      <c r="AI3522" s="0" t="s">
        <v>22</v>
      </c>
      <c r="AJ3522" s="0" t="s">
        <v>3622</v>
      </c>
      <c r="AK3522" s="0" t="s">
        <v>3622</v>
      </c>
    </row>
    <row customHeight="1" ht="11.25">
      <c r="A3523" s="0" t="s">
        <v>22</v>
      </c>
      <c r="B3523" s="0" t="s">
        <v>48</v>
      </c>
      <c r="C3523" s="0" t="s">
        <v>50</v>
      </c>
      <c r="D3523" s="0" t="s">
        <v>22</v>
      </c>
      <c r="E3523" s="0" t="s">
        <v>9492</v>
      </c>
      <c r="F3523" s="0" t="s">
        <v>1257</v>
      </c>
      <c r="G3523" s="0" t="s">
        <v>3550</v>
      </c>
      <c r="H3523" s="0" t="s">
        <v>3550</v>
      </c>
      <c r="I3523" s="0" t="s">
        <v>3551</v>
      </c>
      <c r="J3523" s="0" t="s">
        <v>5053</v>
      </c>
      <c r="K3523" s="0" t="s">
        <v>5054</v>
      </c>
      <c r="L3523" s="0" t="s">
        <v>7161</v>
      </c>
      <c r="M3523" s="0" t="s">
        <v>7550</v>
      </c>
      <c r="N3523" s="0" t="s">
        <v>117</v>
      </c>
      <c r="O3523" s="0" t="s">
        <v>3550</v>
      </c>
      <c r="P3523" s="0" t="s">
        <v>3550</v>
      </c>
      <c r="Q3523" s="0" t="s">
        <v>3551</v>
      </c>
      <c r="R3523" s="0" t="s">
        <v>5067</v>
      </c>
      <c r="S3523" s="0" t="s">
        <v>5068</v>
      </c>
      <c r="T3523" s="0" t="s">
        <v>3604</v>
      </c>
      <c r="U3523" s="0" t="s">
        <v>3605</v>
      </c>
      <c r="V3523" s="0" t="s">
        <v>3606</v>
      </c>
      <c r="W3523" s="0" t="s">
        <v>3607</v>
      </c>
      <c r="X3523" s="0" t="s">
        <v>3608</v>
      </c>
      <c r="Y3523" s="0" t="s">
        <v>3605</v>
      </c>
      <c r="Z3523" s="0" t="s">
        <v>9493</v>
      </c>
      <c r="AA3523" s="0" t="s">
        <v>5089</v>
      </c>
      <c r="AB3523" s="0" t="s">
        <v>9494</v>
      </c>
      <c r="AC3523" s="0" t="s">
        <v>19</v>
      </c>
      <c r="AD3523" s="0" t="s">
        <v>19</v>
      </c>
      <c r="AE3523" s="0" t="s">
        <v>61</v>
      </c>
      <c r="AF3523" s="0" t="s">
        <v>22</v>
      </c>
      <c r="AG3523" s="0" t="s">
        <v>22</v>
      </c>
      <c r="AH3523" s="0" t="s">
        <v>22</v>
      </c>
      <c r="AI3523" s="0" t="s">
        <v>22</v>
      </c>
      <c r="AJ3523" s="0" t="s">
        <v>3622</v>
      </c>
      <c r="AK3523" s="0" t="s">
        <v>3622</v>
      </c>
    </row>
    <row customHeight="1" ht="11.25">
      <c r="A3524" s="0" t="s">
        <v>22</v>
      </c>
      <c r="B3524" s="0" t="s">
        <v>48</v>
      </c>
      <c r="C3524" s="0" t="s">
        <v>50</v>
      </c>
      <c r="D3524" s="0" t="s">
        <v>22</v>
      </c>
      <c r="E3524" s="0" t="s">
        <v>9492</v>
      </c>
      <c r="F3524" s="0" t="s">
        <v>1257</v>
      </c>
      <c r="G3524" s="0" t="s">
        <v>3550</v>
      </c>
      <c r="H3524" s="0" t="s">
        <v>3550</v>
      </c>
      <c r="I3524" s="0" t="s">
        <v>3551</v>
      </c>
      <c r="J3524" s="0" t="s">
        <v>5053</v>
      </c>
      <c r="K3524" s="0" t="s">
        <v>5054</v>
      </c>
      <c r="L3524" s="0" t="s">
        <v>7161</v>
      </c>
      <c r="M3524" s="0" t="s">
        <v>7550</v>
      </c>
      <c r="N3524" s="0" t="s">
        <v>101</v>
      </c>
      <c r="O3524" s="0" t="s">
        <v>3550</v>
      </c>
      <c r="P3524" s="0" t="s">
        <v>3550</v>
      </c>
      <c r="Q3524" s="0" t="s">
        <v>3551</v>
      </c>
      <c r="R3524" s="0" t="s">
        <v>5085</v>
      </c>
      <c r="S3524" s="0" t="s">
        <v>5086</v>
      </c>
      <c r="T3524" s="0" t="s">
        <v>3604</v>
      </c>
      <c r="U3524" s="0" t="s">
        <v>3605</v>
      </c>
      <c r="V3524" s="0" t="s">
        <v>3606</v>
      </c>
      <c r="W3524" s="0" t="s">
        <v>3607</v>
      </c>
      <c r="X3524" s="0" t="s">
        <v>3608</v>
      </c>
      <c r="Y3524" s="0" t="s">
        <v>3605</v>
      </c>
      <c r="Z3524" s="0" t="s">
        <v>9493</v>
      </c>
      <c r="AA3524" s="0" t="s">
        <v>5089</v>
      </c>
      <c r="AB3524" s="0" t="s">
        <v>9494</v>
      </c>
      <c r="AC3524" s="0" t="s">
        <v>19</v>
      </c>
      <c r="AD3524" s="0" t="s">
        <v>19</v>
      </c>
      <c r="AE3524" s="0" t="s">
        <v>61</v>
      </c>
      <c r="AF3524" s="0" t="s">
        <v>22</v>
      </c>
      <c r="AG3524" s="0" t="s">
        <v>22</v>
      </c>
      <c r="AH3524" s="0" t="s">
        <v>22</v>
      </c>
      <c r="AI3524" s="0" t="s">
        <v>22</v>
      </c>
      <c r="AJ3524" s="0" t="s">
        <v>3622</v>
      </c>
      <c r="AK3524" s="0" t="s">
        <v>3622</v>
      </c>
    </row>
    <row customHeight="1" ht="11.25">
      <c r="A3525" s="0" t="s">
        <v>22</v>
      </c>
      <c r="B3525" s="0" t="s">
        <v>48</v>
      </c>
      <c r="C3525" s="0" t="s">
        <v>50</v>
      </c>
      <c r="D3525" s="0" t="s">
        <v>22</v>
      </c>
      <c r="E3525" s="0" t="s">
        <v>9492</v>
      </c>
      <c r="F3525" s="0" t="s">
        <v>1257</v>
      </c>
      <c r="G3525" s="0" t="s">
        <v>3550</v>
      </c>
      <c r="H3525" s="0" t="s">
        <v>3550</v>
      </c>
      <c r="I3525" s="0" t="s">
        <v>3551</v>
      </c>
      <c r="J3525" s="0" t="s">
        <v>5053</v>
      </c>
      <c r="K3525" s="0" t="s">
        <v>5054</v>
      </c>
      <c r="L3525" s="0" t="s">
        <v>7161</v>
      </c>
      <c r="M3525" s="0" t="s">
        <v>7550</v>
      </c>
      <c r="N3525" s="0" t="s">
        <v>131</v>
      </c>
      <c r="O3525" s="0" t="s">
        <v>3550</v>
      </c>
      <c r="P3525" s="0" t="s">
        <v>3550</v>
      </c>
      <c r="Q3525" s="0" t="s">
        <v>3551</v>
      </c>
      <c r="R3525" s="0" t="s">
        <v>5099</v>
      </c>
      <c r="S3525" s="0" t="s">
        <v>5100</v>
      </c>
      <c r="T3525" s="0" t="s">
        <v>3604</v>
      </c>
      <c r="U3525" s="0" t="s">
        <v>3605</v>
      </c>
      <c r="V3525" s="0" t="s">
        <v>3606</v>
      </c>
      <c r="W3525" s="0" t="s">
        <v>3607</v>
      </c>
      <c r="X3525" s="0" t="s">
        <v>3608</v>
      </c>
      <c r="Y3525" s="0" t="s">
        <v>3605</v>
      </c>
      <c r="Z3525" s="0" t="s">
        <v>9493</v>
      </c>
      <c r="AA3525" s="0" t="s">
        <v>5089</v>
      </c>
      <c r="AB3525" s="0" t="s">
        <v>9494</v>
      </c>
      <c r="AC3525" s="0" t="s">
        <v>19</v>
      </c>
      <c r="AD3525" s="0" t="s">
        <v>19</v>
      </c>
      <c r="AE3525" s="0" t="s">
        <v>61</v>
      </c>
      <c r="AF3525" s="0" t="s">
        <v>22</v>
      </c>
      <c r="AG3525" s="0" t="s">
        <v>22</v>
      </c>
      <c r="AH3525" s="0" t="s">
        <v>22</v>
      </c>
      <c r="AI3525" s="0" t="s">
        <v>22</v>
      </c>
      <c r="AJ3525" s="0" t="s">
        <v>3622</v>
      </c>
      <c r="AK3525" s="0" t="s">
        <v>3622</v>
      </c>
    </row>
    <row customHeight="1" ht="11.25">
      <c r="A3526" s="0" t="s">
        <v>22</v>
      </c>
      <c r="B3526" s="0" t="s">
        <v>48</v>
      </c>
      <c r="C3526" s="0" t="s">
        <v>50</v>
      </c>
      <c r="D3526" s="0" t="s">
        <v>22</v>
      </c>
      <c r="E3526" s="0" t="s">
        <v>9492</v>
      </c>
      <c r="F3526" s="0" t="s">
        <v>1257</v>
      </c>
      <c r="G3526" s="0" t="s">
        <v>3550</v>
      </c>
      <c r="H3526" s="0" t="s">
        <v>3550</v>
      </c>
      <c r="I3526" s="0" t="s">
        <v>3551</v>
      </c>
      <c r="J3526" s="0" t="s">
        <v>5053</v>
      </c>
      <c r="K3526" s="0" t="s">
        <v>5054</v>
      </c>
      <c r="L3526" s="0" t="s">
        <v>7161</v>
      </c>
      <c r="M3526" s="0" t="s">
        <v>7550</v>
      </c>
      <c r="N3526" s="0" t="s">
        <v>144</v>
      </c>
      <c r="O3526" s="0" t="s">
        <v>3550</v>
      </c>
      <c r="P3526" s="0" t="s">
        <v>3550</v>
      </c>
      <c r="Q3526" s="0" t="s">
        <v>3551</v>
      </c>
      <c r="R3526" s="0" t="s">
        <v>5125</v>
      </c>
      <c r="S3526" s="0" t="s">
        <v>5126</v>
      </c>
      <c r="T3526" s="0" t="s">
        <v>3604</v>
      </c>
      <c r="U3526" s="0" t="s">
        <v>3605</v>
      </c>
      <c r="V3526" s="0" t="s">
        <v>3606</v>
      </c>
      <c r="W3526" s="0" t="s">
        <v>3607</v>
      </c>
      <c r="X3526" s="0" t="s">
        <v>3608</v>
      </c>
      <c r="Y3526" s="0" t="s">
        <v>3605</v>
      </c>
      <c r="Z3526" s="0" t="s">
        <v>9493</v>
      </c>
      <c r="AA3526" s="0" t="s">
        <v>5089</v>
      </c>
      <c r="AB3526" s="0" t="s">
        <v>9494</v>
      </c>
      <c r="AC3526" s="0" t="s">
        <v>19</v>
      </c>
      <c r="AD3526" s="0" t="s">
        <v>19</v>
      </c>
      <c r="AE3526" s="0" t="s">
        <v>61</v>
      </c>
      <c r="AF3526" s="0" t="s">
        <v>22</v>
      </c>
      <c r="AG3526" s="0" t="s">
        <v>22</v>
      </c>
      <c r="AH3526" s="0" t="s">
        <v>22</v>
      </c>
      <c r="AI3526" s="0" t="s">
        <v>22</v>
      </c>
      <c r="AJ3526" s="0" t="s">
        <v>3622</v>
      </c>
      <c r="AK3526" s="0" t="s">
        <v>3622</v>
      </c>
    </row>
    <row customHeight="1" ht="11.25">
      <c r="A3527" s="0" t="s">
        <v>22</v>
      </c>
      <c r="B3527" s="0" t="s">
        <v>48</v>
      </c>
      <c r="C3527" s="0" t="s">
        <v>50</v>
      </c>
      <c r="D3527" s="0" t="s">
        <v>22</v>
      </c>
      <c r="E3527" s="0" t="s">
        <v>9492</v>
      </c>
      <c r="F3527" s="0" t="s">
        <v>1257</v>
      </c>
      <c r="G3527" s="0" t="s">
        <v>3550</v>
      </c>
      <c r="H3527" s="0" t="s">
        <v>3550</v>
      </c>
      <c r="I3527" s="0" t="s">
        <v>3551</v>
      </c>
      <c r="J3527" s="0" t="s">
        <v>5053</v>
      </c>
      <c r="K3527" s="0" t="s">
        <v>5054</v>
      </c>
      <c r="L3527" s="0" t="s">
        <v>7161</v>
      </c>
      <c r="M3527" s="0" t="s">
        <v>7550</v>
      </c>
      <c r="N3527" s="0" t="s">
        <v>132</v>
      </c>
      <c r="O3527" s="0" t="s">
        <v>3550</v>
      </c>
      <c r="P3527" s="0" t="s">
        <v>3550</v>
      </c>
      <c r="Q3527" s="0" t="s">
        <v>3551</v>
      </c>
      <c r="R3527" s="0" t="s">
        <v>4968</v>
      </c>
      <c r="S3527" s="0" t="s">
        <v>4969</v>
      </c>
      <c r="T3527" s="0" t="s">
        <v>3604</v>
      </c>
      <c r="U3527" s="0" t="s">
        <v>3605</v>
      </c>
      <c r="V3527" s="0" t="s">
        <v>3606</v>
      </c>
      <c r="W3527" s="0" t="s">
        <v>3607</v>
      </c>
      <c r="X3527" s="0" t="s">
        <v>3608</v>
      </c>
      <c r="Y3527" s="0" t="s">
        <v>3605</v>
      </c>
      <c r="Z3527" s="0" t="s">
        <v>9493</v>
      </c>
      <c r="AA3527" s="0" t="s">
        <v>5089</v>
      </c>
      <c r="AB3527" s="0" t="s">
        <v>9494</v>
      </c>
      <c r="AC3527" s="0" t="s">
        <v>19</v>
      </c>
      <c r="AD3527" s="0" t="s">
        <v>19</v>
      </c>
      <c r="AE3527" s="0" t="s">
        <v>61</v>
      </c>
      <c r="AF3527" s="0" t="s">
        <v>22</v>
      </c>
      <c r="AG3527" s="0" t="s">
        <v>22</v>
      </c>
      <c r="AH3527" s="0" t="s">
        <v>22</v>
      </c>
      <c r="AI3527" s="0" t="s">
        <v>22</v>
      </c>
      <c r="AJ3527" s="0" t="s">
        <v>3622</v>
      </c>
      <c r="AK3527" s="0" t="s">
        <v>3622</v>
      </c>
    </row>
    <row customHeight="1" ht="11.25">
      <c r="A3528" s="0" t="s">
        <v>22</v>
      </c>
      <c r="B3528" s="0" t="s">
        <v>48</v>
      </c>
      <c r="C3528" s="0" t="s">
        <v>50</v>
      </c>
      <c r="D3528" s="0" t="s">
        <v>22</v>
      </c>
      <c r="E3528" s="0" t="s">
        <v>9492</v>
      </c>
      <c r="F3528" s="0" t="s">
        <v>1257</v>
      </c>
      <c r="G3528" s="0" t="s">
        <v>3550</v>
      </c>
      <c r="H3528" s="0" t="s">
        <v>3550</v>
      </c>
      <c r="I3528" s="0" t="s">
        <v>3551</v>
      </c>
      <c r="J3528" s="0" t="s">
        <v>5053</v>
      </c>
      <c r="K3528" s="0" t="s">
        <v>5054</v>
      </c>
      <c r="L3528" s="0" t="s">
        <v>7161</v>
      </c>
      <c r="M3528" s="0" t="s">
        <v>7550</v>
      </c>
      <c r="N3528" s="0" t="s">
        <v>135</v>
      </c>
      <c r="O3528" s="0" t="s">
        <v>3550</v>
      </c>
      <c r="P3528" s="0" t="s">
        <v>3550</v>
      </c>
      <c r="Q3528" s="0" t="s">
        <v>3551</v>
      </c>
      <c r="R3528" s="0" t="s">
        <v>4974</v>
      </c>
      <c r="S3528" s="0" t="s">
        <v>4975</v>
      </c>
      <c r="T3528" s="0" t="s">
        <v>3604</v>
      </c>
      <c r="U3528" s="0" t="s">
        <v>3605</v>
      </c>
      <c r="V3528" s="0" t="s">
        <v>3606</v>
      </c>
      <c r="W3528" s="0" t="s">
        <v>3607</v>
      </c>
      <c r="X3528" s="0" t="s">
        <v>3608</v>
      </c>
      <c r="Y3528" s="0" t="s">
        <v>3605</v>
      </c>
      <c r="Z3528" s="0" t="s">
        <v>9493</v>
      </c>
      <c r="AA3528" s="0" t="s">
        <v>5089</v>
      </c>
      <c r="AB3528" s="0" t="s">
        <v>9494</v>
      </c>
      <c r="AC3528" s="0" t="s">
        <v>19</v>
      </c>
      <c r="AD3528" s="0" t="s">
        <v>19</v>
      </c>
      <c r="AE3528" s="0" t="s">
        <v>61</v>
      </c>
      <c r="AF3528" s="0" t="s">
        <v>22</v>
      </c>
      <c r="AG3528" s="0" t="s">
        <v>22</v>
      </c>
      <c r="AH3528" s="0" t="s">
        <v>22</v>
      </c>
      <c r="AI3528" s="0" t="s">
        <v>22</v>
      </c>
      <c r="AJ3528" s="0" t="s">
        <v>3622</v>
      </c>
      <c r="AK3528" s="0" t="s">
        <v>3622</v>
      </c>
    </row>
    <row customHeight="1" ht="11.25">
      <c r="A3529" s="0" t="s">
        <v>22</v>
      </c>
      <c r="B3529" s="0" t="s">
        <v>48</v>
      </c>
      <c r="C3529" s="0" t="s">
        <v>50</v>
      </c>
      <c r="D3529" s="0" t="s">
        <v>22</v>
      </c>
      <c r="E3529" s="0" t="s">
        <v>9492</v>
      </c>
      <c r="F3529" s="0" t="s">
        <v>1257</v>
      </c>
      <c r="G3529" s="0" t="s">
        <v>3550</v>
      </c>
      <c r="H3529" s="0" t="s">
        <v>3550</v>
      </c>
      <c r="I3529" s="0" t="s">
        <v>3551</v>
      </c>
      <c r="J3529" s="0" t="s">
        <v>5053</v>
      </c>
      <c r="K3529" s="0" t="s">
        <v>5054</v>
      </c>
      <c r="L3529" s="0" t="s">
        <v>7161</v>
      </c>
      <c r="M3529" s="0" t="s">
        <v>7550</v>
      </c>
      <c r="N3529" s="0" t="s">
        <v>150</v>
      </c>
      <c r="O3529" s="0" t="s">
        <v>3550</v>
      </c>
      <c r="P3529" s="0" t="s">
        <v>3550</v>
      </c>
      <c r="Q3529" s="0" t="s">
        <v>3551</v>
      </c>
      <c r="R3529" s="0" t="s">
        <v>4985</v>
      </c>
      <c r="S3529" s="0" t="s">
        <v>4986</v>
      </c>
      <c r="T3529" s="0" t="s">
        <v>3604</v>
      </c>
      <c r="U3529" s="0" t="s">
        <v>3605</v>
      </c>
      <c r="V3529" s="0" t="s">
        <v>3606</v>
      </c>
      <c r="W3529" s="0" t="s">
        <v>3607</v>
      </c>
      <c r="X3529" s="0" t="s">
        <v>3608</v>
      </c>
      <c r="Y3529" s="0" t="s">
        <v>3605</v>
      </c>
      <c r="Z3529" s="0" t="s">
        <v>9493</v>
      </c>
      <c r="AA3529" s="0" t="s">
        <v>5089</v>
      </c>
      <c r="AB3529" s="0" t="s">
        <v>9494</v>
      </c>
      <c r="AC3529" s="0" t="s">
        <v>19</v>
      </c>
      <c r="AD3529" s="0" t="s">
        <v>19</v>
      </c>
      <c r="AE3529" s="0" t="s">
        <v>61</v>
      </c>
      <c r="AF3529" s="0" t="s">
        <v>22</v>
      </c>
      <c r="AG3529" s="0" t="s">
        <v>22</v>
      </c>
      <c r="AH3529" s="0" t="s">
        <v>22</v>
      </c>
      <c r="AI3529" s="0" t="s">
        <v>22</v>
      </c>
      <c r="AJ3529" s="0" t="s">
        <v>3622</v>
      </c>
      <c r="AK3529" s="0" t="s">
        <v>3622</v>
      </c>
    </row>
    <row customHeight="1" ht="11.25">
      <c r="A3530" s="0" t="s">
        <v>22</v>
      </c>
      <c r="B3530" s="0" t="s">
        <v>48</v>
      </c>
      <c r="C3530" s="0" t="s">
        <v>50</v>
      </c>
      <c r="D3530" s="0" t="s">
        <v>22</v>
      </c>
      <c r="E3530" s="0" t="s">
        <v>9492</v>
      </c>
      <c r="F3530" s="0" t="s">
        <v>1257</v>
      </c>
      <c r="G3530" s="0" t="s">
        <v>162</v>
      </c>
      <c r="H3530" s="0" t="s">
        <v>162</v>
      </c>
      <c r="I3530" s="0" t="s">
        <v>163</v>
      </c>
      <c r="J3530" s="0" t="s">
        <v>5053</v>
      </c>
      <c r="K3530" s="0" t="s">
        <v>5058</v>
      </c>
      <c r="L3530" s="0" t="s">
        <v>7161</v>
      </c>
      <c r="M3530" s="0" t="s">
        <v>7550</v>
      </c>
      <c r="N3530" s="0" t="s">
        <v>98</v>
      </c>
      <c r="O3530" s="0" t="s">
        <v>162</v>
      </c>
      <c r="P3530" s="0" t="s">
        <v>162</v>
      </c>
      <c r="Q3530" s="0" t="s">
        <v>163</v>
      </c>
      <c r="R3530" s="0" t="s">
        <v>5053</v>
      </c>
      <c r="S3530" s="0" t="s">
        <v>5058</v>
      </c>
      <c r="T3530" s="0" t="s">
        <v>3604</v>
      </c>
      <c r="U3530" s="0" t="s">
        <v>3605</v>
      </c>
      <c r="V3530" s="0" t="s">
        <v>3606</v>
      </c>
      <c r="W3530" s="0" t="s">
        <v>3607</v>
      </c>
      <c r="X3530" s="0" t="s">
        <v>3608</v>
      </c>
      <c r="Y3530" s="0" t="s">
        <v>3605</v>
      </c>
      <c r="Z3530" s="0" t="s">
        <v>9493</v>
      </c>
      <c r="AA3530" s="0" t="s">
        <v>5089</v>
      </c>
      <c r="AB3530" s="0" t="s">
        <v>9494</v>
      </c>
      <c r="AC3530" s="0" t="s">
        <v>19</v>
      </c>
      <c r="AD3530" s="0" t="s">
        <v>19</v>
      </c>
      <c r="AE3530" s="0" t="s">
        <v>61</v>
      </c>
      <c r="AF3530" s="0" t="s">
        <v>22</v>
      </c>
      <c r="AG3530" s="0" t="s">
        <v>22</v>
      </c>
      <c r="AH3530" s="0" t="s">
        <v>22</v>
      </c>
      <c r="AI3530" s="0" t="s">
        <v>22</v>
      </c>
      <c r="AJ3530" s="0" t="s">
        <v>3622</v>
      </c>
      <c r="AK3530" s="0" t="s">
        <v>3622</v>
      </c>
    </row>
    <row customHeight="1" ht="11.25">
      <c r="A3531" s="0" t="s">
        <v>22</v>
      </c>
      <c r="B3531" s="0" t="s">
        <v>48</v>
      </c>
      <c r="C3531" s="0" t="s">
        <v>50</v>
      </c>
      <c r="D3531" s="0" t="s">
        <v>22</v>
      </c>
      <c r="E3531" s="0" t="s">
        <v>9492</v>
      </c>
      <c r="F3531" s="0" t="s">
        <v>1257</v>
      </c>
      <c r="G3531" s="0" t="s">
        <v>162</v>
      </c>
      <c r="H3531" s="0" t="s">
        <v>162</v>
      </c>
      <c r="I3531" s="0" t="s">
        <v>163</v>
      </c>
      <c r="J3531" s="0" t="s">
        <v>5053</v>
      </c>
      <c r="K3531" s="0" t="s">
        <v>5058</v>
      </c>
      <c r="L3531" s="0" t="s">
        <v>7161</v>
      </c>
      <c r="M3531" s="0" t="s">
        <v>7550</v>
      </c>
      <c r="N3531" s="0" t="s">
        <v>101</v>
      </c>
      <c r="O3531" s="0" t="s">
        <v>162</v>
      </c>
      <c r="P3531" s="0" t="s">
        <v>162</v>
      </c>
      <c r="Q3531" s="0" t="s">
        <v>163</v>
      </c>
      <c r="R3531" s="0" t="s">
        <v>5085</v>
      </c>
      <c r="S3531" s="0" t="s">
        <v>5091</v>
      </c>
      <c r="T3531" s="0" t="s">
        <v>3604</v>
      </c>
      <c r="U3531" s="0" t="s">
        <v>3605</v>
      </c>
      <c r="V3531" s="0" t="s">
        <v>3606</v>
      </c>
      <c r="W3531" s="0" t="s">
        <v>3607</v>
      </c>
      <c r="X3531" s="0" t="s">
        <v>3608</v>
      </c>
      <c r="Y3531" s="0" t="s">
        <v>3605</v>
      </c>
      <c r="Z3531" s="0" t="s">
        <v>9493</v>
      </c>
      <c r="AA3531" s="0" t="s">
        <v>5089</v>
      </c>
      <c r="AB3531" s="0" t="s">
        <v>9494</v>
      </c>
      <c r="AC3531" s="0" t="s">
        <v>19</v>
      </c>
      <c r="AD3531" s="0" t="s">
        <v>19</v>
      </c>
      <c r="AE3531" s="0" t="s">
        <v>61</v>
      </c>
      <c r="AF3531" s="0" t="s">
        <v>22</v>
      </c>
      <c r="AG3531" s="0" t="s">
        <v>22</v>
      </c>
      <c r="AH3531" s="0" t="s">
        <v>22</v>
      </c>
      <c r="AI3531" s="0" t="s">
        <v>22</v>
      </c>
      <c r="AJ3531" s="0" t="s">
        <v>3622</v>
      </c>
      <c r="AK3531" s="0" t="s">
        <v>3622</v>
      </c>
    </row>
    <row customHeight="1" ht="11.25">
      <c r="A3532" s="0" t="s">
        <v>22</v>
      </c>
      <c r="B3532" s="0" t="s">
        <v>48</v>
      </c>
      <c r="C3532" s="0" t="s">
        <v>50</v>
      </c>
      <c r="D3532" s="0" t="s">
        <v>22</v>
      </c>
      <c r="E3532" s="0" t="s">
        <v>1428</v>
      </c>
      <c r="F3532" s="0" t="s">
        <v>1429</v>
      </c>
      <c r="G3532" s="0" t="s">
        <v>148</v>
      </c>
      <c r="H3532" s="0" t="s">
        <v>148</v>
      </c>
      <c r="I3532" s="0" t="s">
        <v>149</v>
      </c>
      <c r="J3532" s="0" t="s">
        <v>1430</v>
      </c>
      <c r="K3532" s="0" t="s">
        <v>1431</v>
      </c>
      <c r="L3532" s="0" t="s">
        <v>1432</v>
      </c>
      <c r="M3532" s="0" t="s">
        <v>1261</v>
      </c>
      <c r="N3532" s="0" t="s">
        <v>98</v>
      </c>
      <c r="O3532" s="0" t="s">
        <v>148</v>
      </c>
      <c r="P3532" s="0" t="s">
        <v>148</v>
      </c>
      <c r="Q3532" s="0" t="s">
        <v>149</v>
      </c>
      <c r="R3532" s="0" t="s">
        <v>1430</v>
      </c>
      <c r="S3532" s="0" t="s">
        <v>1431</v>
      </c>
      <c r="T3532" s="0" t="s">
        <v>3604</v>
      </c>
      <c r="U3532" s="0" t="s">
        <v>3605</v>
      </c>
      <c r="V3532" s="0" t="s">
        <v>3606</v>
      </c>
      <c r="W3532" s="0" t="s">
        <v>3607</v>
      </c>
      <c r="X3532" s="0" t="s">
        <v>3608</v>
      </c>
      <c r="Y3532" s="0" t="s">
        <v>3605</v>
      </c>
      <c r="Z3532" s="0" t="s">
        <v>9495</v>
      </c>
      <c r="AA3532" s="0" t="s">
        <v>3988</v>
      </c>
      <c r="AB3532" s="0" t="s">
        <v>9496</v>
      </c>
      <c r="AC3532" s="0" t="s">
        <v>61</v>
      </c>
      <c r="AD3532" s="0" t="s">
        <v>61</v>
      </c>
      <c r="AE3532" s="0" t="s">
        <v>61</v>
      </c>
      <c r="AF3532" s="0" t="s">
        <v>2261</v>
      </c>
      <c r="AG3532" s="0" t="s">
        <v>2261</v>
      </c>
      <c r="AH3532" s="0" t="s">
        <v>2261</v>
      </c>
      <c r="AI3532" s="0" t="s">
        <v>2261</v>
      </c>
      <c r="AJ3532" s="0" t="s">
        <v>2261</v>
      </c>
      <c r="AK3532" s="0" t="s">
        <v>2261</v>
      </c>
    </row>
    <row customHeight="1" ht="11.25">
      <c r="A3533" s="0" t="s">
        <v>22</v>
      </c>
      <c r="B3533" s="0" t="s">
        <v>48</v>
      </c>
      <c r="C3533" s="0" t="s">
        <v>50</v>
      </c>
      <c r="D3533" s="0" t="s">
        <v>22</v>
      </c>
      <c r="E3533" s="0" t="s">
        <v>1428</v>
      </c>
      <c r="F3533" s="0" t="s">
        <v>1429</v>
      </c>
      <c r="G3533" s="0" t="s">
        <v>148</v>
      </c>
      <c r="H3533" s="0" t="s">
        <v>148</v>
      </c>
      <c r="I3533" s="0" t="s">
        <v>149</v>
      </c>
      <c r="J3533" s="0" t="s">
        <v>1430</v>
      </c>
      <c r="K3533" s="0" t="s">
        <v>1431</v>
      </c>
      <c r="L3533" s="0" t="s">
        <v>1432</v>
      </c>
      <c r="M3533" s="0" t="s">
        <v>1261</v>
      </c>
      <c r="N3533" s="0" t="s">
        <v>98</v>
      </c>
      <c r="O3533" s="0" t="s">
        <v>148</v>
      </c>
      <c r="P3533" s="0" t="s">
        <v>148</v>
      </c>
      <c r="Q3533" s="0" t="s">
        <v>149</v>
      </c>
      <c r="R3533" s="0" t="s">
        <v>1430</v>
      </c>
      <c r="S3533" s="0" t="s">
        <v>1431</v>
      </c>
      <c r="T3533" s="0" t="s">
        <v>3604</v>
      </c>
      <c r="U3533" s="0" t="s">
        <v>3605</v>
      </c>
      <c r="V3533" s="0" t="s">
        <v>3606</v>
      </c>
      <c r="W3533" s="0" t="s">
        <v>3607</v>
      </c>
      <c r="X3533" s="0" t="s">
        <v>3608</v>
      </c>
      <c r="Y3533" s="0" t="s">
        <v>3605</v>
      </c>
      <c r="Z3533" s="0" t="s">
        <v>9495</v>
      </c>
      <c r="AA3533" s="0" t="s">
        <v>3988</v>
      </c>
      <c r="AB3533" s="0" t="s">
        <v>9496</v>
      </c>
      <c r="AC3533" s="0" t="s">
        <v>61</v>
      </c>
      <c r="AD3533" s="0" t="s">
        <v>61</v>
      </c>
      <c r="AE3533" s="0" t="s">
        <v>61</v>
      </c>
      <c r="AF3533" s="0" t="s">
        <v>2261</v>
      </c>
      <c r="AG3533" s="0" t="s">
        <v>2261</v>
      </c>
      <c r="AH3533" s="0" t="s">
        <v>2261</v>
      </c>
      <c r="AI3533" s="0" t="s">
        <v>2261</v>
      </c>
      <c r="AJ3533" s="0" t="s">
        <v>2261</v>
      </c>
      <c r="AK3533" s="0" t="s">
        <v>2261</v>
      </c>
    </row>
    <row customHeight="1" ht="11.25">
      <c r="A3534" s="0" t="s">
        <v>22</v>
      </c>
      <c r="B3534" s="0" t="s">
        <v>48</v>
      </c>
      <c r="C3534" s="0" t="s">
        <v>50</v>
      </c>
      <c r="D3534" s="0" t="s">
        <v>22</v>
      </c>
      <c r="E3534" s="0" t="s">
        <v>9497</v>
      </c>
      <c r="F3534" s="0" t="s">
        <v>1328</v>
      </c>
      <c r="G3534" s="0" t="s">
        <v>103</v>
      </c>
      <c r="H3534" s="0" t="s">
        <v>103</v>
      </c>
      <c r="I3534" s="0" t="s">
        <v>104</v>
      </c>
      <c r="J3534" s="0" t="s">
        <v>4911</v>
      </c>
      <c r="K3534" s="0" t="s">
        <v>4912</v>
      </c>
      <c r="L3534" s="0" t="s">
        <v>4042</v>
      </c>
      <c r="M3534" s="0" t="s">
        <v>7550</v>
      </c>
      <c r="N3534" s="0" t="s">
        <v>98</v>
      </c>
      <c r="O3534" s="0" t="s">
        <v>103</v>
      </c>
      <c r="P3534" s="0" t="s">
        <v>103</v>
      </c>
      <c r="Q3534" s="0" t="s">
        <v>104</v>
      </c>
      <c r="R3534" s="0" t="s">
        <v>4911</v>
      </c>
      <c r="S3534" s="0" t="s">
        <v>4912</v>
      </c>
      <c r="T3534" s="0" t="s">
        <v>3604</v>
      </c>
      <c r="U3534" s="0" t="s">
        <v>3605</v>
      </c>
      <c r="V3534" s="0" t="s">
        <v>9498</v>
      </c>
      <c r="W3534" s="0" t="s">
        <v>3607</v>
      </c>
      <c r="X3534" s="0" t="s">
        <v>3700</v>
      </c>
      <c r="Y3534" s="0" t="s">
        <v>3605</v>
      </c>
      <c r="Z3534" s="0" t="s">
        <v>9499</v>
      </c>
      <c r="AA3534" s="0" t="s">
        <v>9500</v>
      </c>
      <c r="AB3534" s="0" t="s">
        <v>9501</v>
      </c>
      <c r="AC3534" s="0" t="s">
        <v>19</v>
      </c>
      <c r="AD3534" s="0" t="s">
        <v>61</v>
      </c>
      <c r="AE3534" s="0" t="s">
        <v>19</v>
      </c>
      <c r="AF3534" s="0" t="s">
        <v>22</v>
      </c>
      <c r="AG3534" s="0" t="s">
        <v>22</v>
      </c>
      <c r="AH3534" s="0" t="s">
        <v>5708</v>
      </c>
      <c r="AI3534" s="0" t="s">
        <v>4224</v>
      </c>
      <c r="AJ3534" s="0" t="s">
        <v>22</v>
      </c>
      <c r="AK3534" s="0" t="s">
        <v>22</v>
      </c>
    </row>
    <row customHeight="1" ht="11.25">
      <c r="A3535" s="0" t="s">
        <v>22</v>
      </c>
      <c r="B3535" s="0" t="s">
        <v>48</v>
      </c>
      <c r="C3535" s="0" t="s">
        <v>50</v>
      </c>
      <c r="D3535" s="0" t="s">
        <v>22</v>
      </c>
      <c r="E3535" s="0" t="s">
        <v>9497</v>
      </c>
      <c r="F3535" s="0" t="s">
        <v>1328</v>
      </c>
      <c r="G3535" s="0" t="s">
        <v>103</v>
      </c>
      <c r="H3535" s="0" t="s">
        <v>103</v>
      </c>
      <c r="I3535" s="0" t="s">
        <v>104</v>
      </c>
      <c r="J3535" s="0" t="s">
        <v>4911</v>
      </c>
      <c r="K3535" s="0" t="s">
        <v>4912</v>
      </c>
      <c r="L3535" s="0" t="s">
        <v>4042</v>
      </c>
      <c r="M3535" s="0" t="s">
        <v>7550</v>
      </c>
      <c r="N3535" s="0" t="s">
        <v>98</v>
      </c>
      <c r="O3535" s="0" t="s">
        <v>103</v>
      </c>
      <c r="P3535" s="0" t="s">
        <v>103</v>
      </c>
      <c r="Q3535" s="0" t="s">
        <v>104</v>
      </c>
      <c r="R3535" s="0" t="s">
        <v>4911</v>
      </c>
      <c r="S3535" s="0" t="s">
        <v>4912</v>
      </c>
      <c r="T3535" s="0" t="s">
        <v>3604</v>
      </c>
      <c r="U3535" s="0" t="s">
        <v>3605</v>
      </c>
      <c r="V3535" s="0" t="s">
        <v>9498</v>
      </c>
      <c r="W3535" s="0" t="s">
        <v>3607</v>
      </c>
      <c r="X3535" s="0" t="s">
        <v>3700</v>
      </c>
      <c r="Y3535" s="0" t="s">
        <v>3605</v>
      </c>
      <c r="Z3535" s="0" t="s">
        <v>9499</v>
      </c>
      <c r="AA3535" s="0" t="s">
        <v>9500</v>
      </c>
      <c r="AB3535" s="0" t="s">
        <v>9501</v>
      </c>
      <c r="AC3535" s="0" t="s">
        <v>19</v>
      </c>
      <c r="AD3535" s="0" t="s">
        <v>61</v>
      </c>
      <c r="AE3535" s="0" t="s">
        <v>19</v>
      </c>
      <c r="AF3535" s="0" t="s">
        <v>22</v>
      </c>
      <c r="AG3535" s="0" t="s">
        <v>22</v>
      </c>
      <c r="AH3535" s="0" t="s">
        <v>5708</v>
      </c>
      <c r="AI3535" s="0" t="s">
        <v>4224</v>
      </c>
      <c r="AJ3535" s="0" t="s">
        <v>22</v>
      </c>
      <c r="AK3535" s="0" t="s">
        <v>22</v>
      </c>
    </row>
    <row customHeight="1" ht="11.25">
      <c r="A3536" s="0" t="s">
        <v>22</v>
      </c>
      <c r="B3536" s="0" t="s">
        <v>48</v>
      </c>
      <c r="C3536" s="0" t="s">
        <v>50</v>
      </c>
      <c r="D3536" s="0" t="s">
        <v>22</v>
      </c>
      <c r="E3536" s="0" t="s">
        <v>9497</v>
      </c>
      <c r="F3536" s="0" t="s">
        <v>1328</v>
      </c>
      <c r="G3536" s="0" t="s">
        <v>103</v>
      </c>
      <c r="H3536" s="0" t="s">
        <v>103</v>
      </c>
      <c r="I3536" s="0" t="s">
        <v>104</v>
      </c>
      <c r="J3536" s="0" t="s">
        <v>4911</v>
      </c>
      <c r="K3536" s="0" t="s">
        <v>4912</v>
      </c>
      <c r="L3536" s="0" t="s">
        <v>4042</v>
      </c>
      <c r="M3536" s="0" t="s">
        <v>7550</v>
      </c>
      <c r="N3536" s="0" t="s">
        <v>164</v>
      </c>
      <c r="O3536" s="0" t="s">
        <v>3550</v>
      </c>
      <c r="P3536" s="0" t="s">
        <v>3550</v>
      </c>
      <c r="Q3536" s="0" t="s">
        <v>3551</v>
      </c>
      <c r="R3536" s="0" t="s">
        <v>5123</v>
      </c>
      <c r="S3536" s="0" t="s">
        <v>5124</v>
      </c>
      <c r="T3536" s="0" t="s">
        <v>3604</v>
      </c>
      <c r="U3536" s="0" t="s">
        <v>3605</v>
      </c>
      <c r="V3536" s="0" t="s">
        <v>9498</v>
      </c>
      <c r="W3536" s="0" t="s">
        <v>3607</v>
      </c>
      <c r="X3536" s="0" t="s">
        <v>3700</v>
      </c>
      <c r="Y3536" s="0" t="s">
        <v>3605</v>
      </c>
      <c r="Z3536" s="0" t="s">
        <v>9499</v>
      </c>
      <c r="AA3536" s="0" t="s">
        <v>9500</v>
      </c>
      <c r="AB3536" s="0" t="s">
        <v>9501</v>
      </c>
      <c r="AC3536" s="0" t="s">
        <v>19</v>
      </c>
      <c r="AD3536" s="0" t="s">
        <v>61</v>
      </c>
      <c r="AE3536" s="0" t="s">
        <v>19</v>
      </c>
      <c r="AF3536" s="0" t="s">
        <v>22</v>
      </c>
      <c r="AG3536" s="0" t="s">
        <v>22</v>
      </c>
      <c r="AH3536" s="0" t="s">
        <v>5708</v>
      </c>
      <c r="AI3536" s="0" t="s">
        <v>4224</v>
      </c>
      <c r="AJ3536" s="0" t="s">
        <v>22</v>
      </c>
      <c r="AK3536" s="0" t="s">
        <v>22</v>
      </c>
    </row>
    <row customHeight="1" ht="11.25">
      <c r="A3537" s="0" t="s">
        <v>22</v>
      </c>
      <c r="B3537" s="0" t="s">
        <v>48</v>
      </c>
      <c r="C3537" s="0" t="s">
        <v>50</v>
      </c>
      <c r="D3537" s="0" t="s">
        <v>22</v>
      </c>
      <c r="E3537" s="0" t="s">
        <v>9497</v>
      </c>
      <c r="F3537" s="0" t="s">
        <v>1328</v>
      </c>
      <c r="G3537" s="0" t="s">
        <v>103</v>
      </c>
      <c r="H3537" s="0" t="s">
        <v>103</v>
      </c>
      <c r="I3537" s="0" t="s">
        <v>104</v>
      </c>
      <c r="J3537" s="0" t="s">
        <v>4911</v>
      </c>
      <c r="K3537" s="0" t="s">
        <v>4912</v>
      </c>
      <c r="L3537" s="0" t="s">
        <v>4042</v>
      </c>
      <c r="M3537" s="0" t="s">
        <v>7550</v>
      </c>
      <c r="N3537" s="0" t="s">
        <v>114</v>
      </c>
      <c r="O3537" s="0" t="s">
        <v>3550</v>
      </c>
      <c r="P3537" s="0" t="s">
        <v>3550</v>
      </c>
      <c r="Q3537" s="0" t="s">
        <v>3551</v>
      </c>
      <c r="R3537" s="0" t="s">
        <v>5041</v>
      </c>
      <c r="S3537" s="0" t="s">
        <v>5042</v>
      </c>
      <c r="T3537" s="0" t="s">
        <v>3604</v>
      </c>
      <c r="U3537" s="0" t="s">
        <v>3605</v>
      </c>
      <c r="V3537" s="0" t="s">
        <v>9498</v>
      </c>
      <c r="W3537" s="0" t="s">
        <v>3607</v>
      </c>
      <c r="X3537" s="0" t="s">
        <v>3700</v>
      </c>
      <c r="Y3537" s="0" t="s">
        <v>3605</v>
      </c>
      <c r="Z3537" s="0" t="s">
        <v>9499</v>
      </c>
      <c r="AA3537" s="0" t="s">
        <v>9500</v>
      </c>
      <c r="AB3537" s="0" t="s">
        <v>9501</v>
      </c>
      <c r="AC3537" s="0" t="s">
        <v>19</v>
      </c>
      <c r="AD3537" s="0" t="s">
        <v>61</v>
      </c>
      <c r="AE3537" s="0" t="s">
        <v>19</v>
      </c>
      <c r="AF3537" s="0" t="s">
        <v>22</v>
      </c>
      <c r="AG3537" s="0" t="s">
        <v>22</v>
      </c>
      <c r="AH3537" s="0" t="s">
        <v>5708</v>
      </c>
      <c r="AI3537" s="0" t="s">
        <v>4224</v>
      </c>
      <c r="AJ3537" s="0" t="s">
        <v>22</v>
      </c>
      <c r="AK3537" s="0" t="s">
        <v>22</v>
      </c>
    </row>
    <row customHeight="1" ht="11.25">
      <c r="A3538" s="0" t="s">
        <v>22</v>
      </c>
      <c r="B3538" s="0" t="s">
        <v>48</v>
      </c>
      <c r="C3538" s="0" t="s">
        <v>50</v>
      </c>
      <c r="D3538" s="0" t="s">
        <v>22</v>
      </c>
      <c r="E3538" s="0" t="s">
        <v>9497</v>
      </c>
      <c r="F3538" s="0" t="s">
        <v>1328</v>
      </c>
      <c r="G3538" s="0" t="s">
        <v>103</v>
      </c>
      <c r="H3538" s="0" t="s">
        <v>103</v>
      </c>
      <c r="I3538" s="0" t="s">
        <v>104</v>
      </c>
      <c r="J3538" s="0" t="s">
        <v>4911</v>
      </c>
      <c r="K3538" s="0" t="s">
        <v>4912</v>
      </c>
      <c r="L3538" s="0" t="s">
        <v>4042</v>
      </c>
      <c r="M3538" s="0" t="s">
        <v>7550</v>
      </c>
      <c r="N3538" s="0" t="s">
        <v>141</v>
      </c>
      <c r="O3538" s="0" t="s">
        <v>3550</v>
      </c>
      <c r="P3538" s="0" t="s">
        <v>3550</v>
      </c>
      <c r="Q3538" s="0" t="s">
        <v>3551</v>
      </c>
      <c r="R3538" s="0" t="s">
        <v>3723</v>
      </c>
      <c r="S3538" s="0" t="s">
        <v>3724</v>
      </c>
      <c r="T3538" s="0" t="s">
        <v>3604</v>
      </c>
      <c r="U3538" s="0" t="s">
        <v>3605</v>
      </c>
      <c r="V3538" s="0" t="s">
        <v>9498</v>
      </c>
      <c r="W3538" s="0" t="s">
        <v>3607</v>
      </c>
      <c r="X3538" s="0" t="s">
        <v>3700</v>
      </c>
      <c r="Y3538" s="0" t="s">
        <v>3605</v>
      </c>
      <c r="Z3538" s="0" t="s">
        <v>9499</v>
      </c>
      <c r="AA3538" s="0" t="s">
        <v>9500</v>
      </c>
      <c r="AB3538" s="0" t="s">
        <v>9501</v>
      </c>
      <c r="AC3538" s="0" t="s">
        <v>19</v>
      </c>
      <c r="AD3538" s="0" t="s">
        <v>61</v>
      </c>
      <c r="AE3538" s="0" t="s">
        <v>19</v>
      </c>
      <c r="AF3538" s="0" t="s">
        <v>22</v>
      </c>
      <c r="AG3538" s="0" t="s">
        <v>22</v>
      </c>
      <c r="AH3538" s="0" t="s">
        <v>5708</v>
      </c>
      <c r="AI3538" s="0" t="s">
        <v>4224</v>
      </c>
      <c r="AJ3538" s="0" t="s">
        <v>22</v>
      </c>
      <c r="AK3538" s="0" t="s">
        <v>22</v>
      </c>
    </row>
    <row customHeight="1" ht="11.25">
      <c r="A3539" s="0" t="s">
        <v>22</v>
      </c>
      <c r="B3539" s="0" t="s">
        <v>48</v>
      </c>
      <c r="C3539" s="0" t="s">
        <v>50</v>
      </c>
      <c r="D3539" s="0" t="s">
        <v>22</v>
      </c>
      <c r="E3539" s="0" t="s">
        <v>9497</v>
      </c>
      <c r="F3539" s="0" t="s">
        <v>1328</v>
      </c>
      <c r="G3539" s="0" t="s">
        <v>103</v>
      </c>
      <c r="H3539" s="0" t="s">
        <v>103</v>
      </c>
      <c r="I3539" s="0" t="s">
        <v>104</v>
      </c>
      <c r="J3539" s="0" t="s">
        <v>4911</v>
      </c>
      <c r="K3539" s="0" t="s">
        <v>4912</v>
      </c>
      <c r="L3539" s="0" t="s">
        <v>4042</v>
      </c>
      <c r="M3539" s="0" t="s">
        <v>7550</v>
      </c>
      <c r="N3539" s="0" t="s">
        <v>118</v>
      </c>
      <c r="O3539" s="0" t="s">
        <v>3550</v>
      </c>
      <c r="P3539" s="0" t="s">
        <v>3550</v>
      </c>
      <c r="Q3539" s="0" t="s">
        <v>3551</v>
      </c>
      <c r="R3539" s="0" t="s">
        <v>4981</v>
      </c>
      <c r="S3539" s="0" t="s">
        <v>4982</v>
      </c>
      <c r="T3539" s="0" t="s">
        <v>3604</v>
      </c>
      <c r="U3539" s="0" t="s">
        <v>3605</v>
      </c>
      <c r="V3539" s="0" t="s">
        <v>9498</v>
      </c>
      <c r="W3539" s="0" t="s">
        <v>3607</v>
      </c>
      <c r="X3539" s="0" t="s">
        <v>3700</v>
      </c>
      <c r="Y3539" s="0" t="s">
        <v>3605</v>
      </c>
      <c r="Z3539" s="0" t="s">
        <v>9499</v>
      </c>
      <c r="AA3539" s="0" t="s">
        <v>9500</v>
      </c>
      <c r="AB3539" s="0" t="s">
        <v>9501</v>
      </c>
      <c r="AC3539" s="0" t="s">
        <v>19</v>
      </c>
      <c r="AD3539" s="0" t="s">
        <v>61</v>
      </c>
      <c r="AE3539" s="0" t="s">
        <v>19</v>
      </c>
      <c r="AF3539" s="0" t="s">
        <v>22</v>
      </c>
      <c r="AG3539" s="0" t="s">
        <v>22</v>
      </c>
      <c r="AH3539" s="0" t="s">
        <v>5708</v>
      </c>
      <c r="AI3539" s="0" t="s">
        <v>4224</v>
      </c>
      <c r="AJ3539" s="0" t="s">
        <v>22</v>
      </c>
      <c r="AK3539" s="0" t="s">
        <v>22</v>
      </c>
    </row>
    <row customHeight="1" ht="11.25">
      <c r="A3540" s="0" t="s">
        <v>22</v>
      </c>
      <c r="B3540" s="0" t="s">
        <v>48</v>
      </c>
      <c r="C3540" s="0" t="s">
        <v>50</v>
      </c>
      <c r="D3540" s="0" t="s">
        <v>22</v>
      </c>
      <c r="E3540" s="0" t="s">
        <v>9497</v>
      </c>
      <c r="F3540" s="0" t="s">
        <v>1328</v>
      </c>
      <c r="G3540" s="0" t="s">
        <v>103</v>
      </c>
      <c r="H3540" s="0" t="s">
        <v>103</v>
      </c>
      <c r="I3540" s="0" t="s">
        <v>104</v>
      </c>
      <c r="J3540" s="0" t="s">
        <v>4911</v>
      </c>
      <c r="K3540" s="0" t="s">
        <v>4912</v>
      </c>
      <c r="L3540" s="0" t="s">
        <v>4042</v>
      </c>
      <c r="M3540" s="0" t="s">
        <v>7550</v>
      </c>
      <c r="N3540" s="0" t="s">
        <v>109</v>
      </c>
      <c r="O3540" s="0" t="s">
        <v>3550</v>
      </c>
      <c r="P3540" s="0" t="s">
        <v>3550</v>
      </c>
      <c r="Q3540" s="0" t="s">
        <v>3551</v>
      </c>
      <c r="R3540" s="0" t="s">
        <v>5053</v>
      </c>
      <c r="S3540" s="0" t="s">
        <v>5054</v>
      </c>
      <c r="T3540" s="0" t="s">
        <v>3604</v>
      </c>
      <c r="U3540" s="0" t="s">
        <v>3605</v>
      </c>
      <c r="V3540" s="0" t="s">
        <v>9498</v>
      </c>
      <c r="W3540" s="0" t="s">
        <v>3607</v>
      </c>
      <c r="X3540" s="0" t="s">
        <v>3700</v>
      </c>
      <c r="Y3540" s="0" t="s">
        <v>3605</v>
      </c>
      <c r="Z3540" s="0" t="s">
        <v>9499</v>
      </c>
      <c r="AA3540" s="0" t="s">
        <v>9500</v>
      </c>
      <c r="AB3540" s="0" t="s">
        <v>9501</v>
      </c>
      <c r="AC3540" s="0" t="s">
        <v>19</v>
      </c>
      <c r="AD3540" s="0" t="s">
        <v>61</v>
      </c>
      <c r="AE3540" s="0" t="s">
        <v>19</v>
      </c>
      <c r="AF3540" s="0" t="s">
        <v>22</v>
      </c>
      <c r="AG3540" s="0" t="s">
        <v>22</v>
      </c>
      <c r="AH3540" s="0" t="s">
        <v>5708</v>
      </c>
      <c r="AI3540" s="0" t="s">
        <v>4224</v>
      </c>
      <c r="AJ3540" s="0" t="s">
        <v>22</v>
      </c>
      <c r="AK3540" s="0" t="s">
        <v>22</v>
      </c>
    </row>
    <row customHeight="1" ht="11.25">
      <c r="A3541" s="0" t="s">
        <v>22</v>
      </c>
      <c r="B3541" s="0" t="s">
        <v>48</v>
      </c>
      <c r="C3541" s="0" t="s">
        <v>50</v>
      </c>
      <c r="D3541" s="0" t="s">
        <v>22</v>
      </c>
      <c r="E3541" s="0" t="s">
        <v>9497</v>
      </c>
      <c r="F3541" s="0" t="s">
        <v>1328</v>
      </c>
      <c r="G3541" s="0" t="s">
        <v>103</v>
      </c>
      <c r="H3541" s="0" t="s">
        <v>103</v>
      </c>
      <c r="I3541" s="0" t="s">
        <v>104</v>
      </c>
      <c r="J3541" s="0" t="s">
        <v>4911</v>
      </c>
      <c r="K3541" s="0" t="s">
        <v>4912</v>
      </c>
      <c r="L3541" s="0" t="s">
        <v>4042</v>
      </c>
      <c r="M3541" s="0" t="s">
        <v>7550</v>
      </c>
      <c r="N3541" s="0" t="s">
        <v>91</v>
      </c>
      <c r="O3541" s="0" t="s">
        <v>3550</v>
      </c>
      <c r="P3541" s="0" t="s">
        <v>3550</v>
      </c>
      <c r="Q3541" s="0" t="s">
        <v>3551</v>
      </c>
      <c r="R3541" s="0" t="s">
        <v>5060</v>
      </c>
      <c r="S3541" s="0" t="s">
        <v>5061</v>
      </c>
      <c r="T3541" s="0" t="s">
        <v>3604</v>
      </c>
      <c r="U3541" s="0" t="s">
        <v>3605</v>
      </c>
      <c r="V3541" s="0" t="s">
        <v>9498</v>
      </c>
      <c r="W3541" s="0" t="s">
        <v>3607</v>
      </c>
      <c r="X3541" s="0" t="s">
        <v>3700</v>
      </c>
      <c r="Y3541" s="0" t="s">
        <v>3605</v>
      </c>
      <c r="Z3541" s="0" t="s">
        <v>9499</v>
      </c>
      <c r="AA3541" s="0" t="s">
        <v>9500</v>
      </c>
      <c r="AB3541" s="0" t="s">
        <v>9501</v>
      </c>
      <c r="AC3541" s="0" t="s">
        <v>19</v>
      </c>
      <c r="AD3541" s="0" t="s">
        <v>61</v>
      </c>
      <c r="AE3541" s="0" t="s">
        <v>19</v>
      </c>
      <c r="AF3541" s="0" t="s">
        <v>22</v>
      </c>
      <c r="AG3541" s="0" t="s">
        <v>22</v>
      </c>
      <c r="AH3541" s="0" t="s">
        <v>5708</v>
      </c>
      <c r="AI3541" s="0" t="s">
        <v>4224</v>
      </c>
      <c r="AJ3541" s="0" t="s">
        <v>22</v>
      </c>
      <c r="AK3541" s="0" t="s">
        <v>22</v>
      </c>
    </row>
    <row customHeight="1" ht="11.25">
      <c r="A3542" s="0" t="s">
        <v>22</v>
      </c>
      <c r="B3542" s="0" t="s">
        <v>48</v>
      </c>
      <c r="C3542" s="0" t="s">
        <v>50</v>
      </c>
      <c r="D3542" s="0" t="s">
        <v>22</v>
      </c>
      <c r="E3542" s="0" t="s">
        <v>9497</v>
      </c>
      <c r="F3542" s="0" t="s">
        <v>1328</v>
      </c>
      <c r="G3542" s="0" t="s">
        <v>103</v>
      </c>
      <c r="H3542" s="0" t="s">
        <v>103</v>
      </c>
      <c r="I3542" s="0" t="s">
        <v>104</v>
      </c>
      <c r="J3542" s="0" t="s">
        <v>4911</v>
      </c>
      <c r="K3542" s="0" t="s">
        <v>4912</v>
      </c>
      <c r="L3542" s="0" t="s">
        <v>4042</v>
      </c>
      <c r="M3542" s="0" t="s">
        <v>7550</v>
      </c>
      <c r="N3542" s="0" t="s">
        <v>132</v>
      </c>
      <c r="O3542" s="0" t="s">
        <v>3550</v>
      </c>
      <c r="P3542" s="0" t="s">
        <v>3550</v>
      </c>
      <c r="Q3542" s="0" t="s">
        <v>3551</v>
      </c>
      <c r="R3542" s="0" t="s">
        <v>5093</v>
      </c>
      <c r="S3542" s="0" t="s">
        <v>5094</v>
      </c>
      <c r="T3542" s="0" t="s">
        <v>3604</v>
      </c>
      <c r="U3542" s="0" t="s">
        <v>3605</v>
      </c>
      <c r="V3542" s="0" t="s">
        <v>9498</v>
      </c>
      <c r="W3542" s="0" t="s">
        <v>3607</v>
      </c>
      <c r="X3542" s="0" t="s">
        <v>3700</v>
      </c>
      <c r="Y3542" s="0" t="s">
        <v>3605</v>
      </c>
      <c r="Z3542" s="0" t="s">
        <v>9499</v>
      </c>
      <c r="AA3542" s="0" t="s">
        <v>9500</v>
      </c>
      <c r="AB3542" s="0" t="s">
        <v>9501</v>
      </c>
      <c r="AC3542" s="0" t="s">
        <v>19</v>
      </c>
      <c r="AD3542" s="0" t="s">
        <v>61</v>
      </c>
      <c r="AE3542" s="0" t="s">
        <v>19</v>
      </c>
      <c r="AF3542" s="0" t="s">
        <v>22</v>
      </c>
      <c r="AG3542" s="0" t="s">
        <v>22</v>
      </c>
      <c r="AH3542" s="0" t="s">
        <v>5708</v>
      </c>
      <c r="AI3542" s="0" t="s">
        <v>4224</v>
      </c>
      <c r="AJ3542" s="0" t="s">
        <v>22</v>
      </c>
      <c r="AK3542" s="0" t="s">
        <v>22</v>
      </c>
    </row>
    <row customHeight="1" ht="11.25">
      <c r="A3543" s="0" t="s">
        <v>22</v>
      </c>
      <c r="B3543" s="0" t="s">
        <v>48</v>
      </c>
      <c r="C3543" s="0" t="s">
        <v>50</v>
      </c>
      <c r="D3543" s="0" t="s">
        <v>22</v>
      </c>
      <c r="E3543" s="0" t="s">
        <v>9497</v>
      </c>
      <c r="F3543" s="0" t="s">
        <v>1328</v>
      </c>
      <c r="G3543" s="0" t="s">
        <v>103</v>
      </c>
      <c r="H3543" s="0" t="s">
        <v>103</v>
      </c>
      <c r="I3543" s="0" t="s">
        <v>104</v>
      </c>
      <c r="J3543" s="0" t="s">
        <v>4911</v>
      </c>
      <c r="K3543" s="0" t="s">
        <v>4912</v>
      </c>
      <c r="L3543" s="0" t="s">
        <v>4042</v>
      </c>
      <c r="M3543" s="0" t="s">
        <v>7550</v>
      </c>
      <c r="N3543" s="0" t="s">
        <v>138</v>
      </c>
      <c r="O3543" s="0" t="s">
        <v>3550</v>
      </c>
      <c r="P3543" s="0" t="s">
        <v>3550</v>
      </c>
      <c r="Q3543" s="0" t="s">
        <v>3551</v>
      </c>
      <c r="R3543" s="0" t="s">
        <v>4891</v>
      </c>
      <c r="S3543" s="0" t="s">
        <v>4892</v>
      </c>
      <c r="T3543" s="0" t="s">
        <v>3604</v>
      </c>
      <c r="U3543" s="0" t="s">
        <v>3605</v>
      </c>
      <c r="V3543" s="0" t="s">
        <v>9498</v>
      </c>
      <c r="W3543" s="0" t="s">
        <v>3607</v>
      </c>
      <c r="X3543" s="0" t="s">
        <v>3700</v>
      </c>
      <c r="Y3543" s="0" t="s">
        <v>3605</v>
      </c>
      <c r="Z3543" s="0" t="s">
        <v>9499</v>
      </c>
      <c r="AA3543" s="0" t="s">
        <v>9500</v>
      </c>
      <c r="AB3543" s="0" t="s">
        <v>9501</v>
      </c>
      <c r="AC3543" s="0" t="s">
        <v>19</v>
      </c>
      <c r="AD3543" s="0" t="s">
        <v>61</v>
      </c>
      <c r="AE3543" s="0" t="s">
        <v>19</v>
      </c>
      <c r="AF3543" s="0" t="s">
        <v>22</v>
      </c>
      <c r="AG3543" s="0" t="s">
        <v>22</v>
      </c>
      <c r="AH3543" s="0" t="s">
        <v>5708</v>
      </c>
      <c r="AI3543" s="0" t="s">
        <v>4224</v>
      </c>
      <c r="AJ3543" s="0" t="s">
        <v>22</v>
      </c>
      <c r="AK3543" s="0" t="s">
        <v>22</v>
      </c>
    </row>
    <row customHeight="1" ht="11.25">
      <c r="A3544" s="0" t="s">
        <v>22</v>
      </c>
      <c r="B3544" s="0" t="s">
        <v>48</v>
      </c>
      <c r="C3544" s="0" t="s">
        <v>50</v>
      </c>
      <c r="D3544" s="0" t="s">
        <v>22</v>
      </c>
      <c r="E3544" s="0" t="s">
        <v>9497</v>
      </c>
      <c r="F3544" s="0" t="s">
        <v>1328</v>
      </c>
      <c r="G3544" s="0" t="s">
        <v>103</v>
      </c>
      <c r="H3544" s="0" t="s">
        <v>103</v>
      </c>
      <c r="I3544" s="0" t="s">
        <v>104</v>
      </c>
      <c r="J3544" s="0" t="s">
        <v>4911</v>
      </c>
      <c r="K3544" s="0" t="s">
        <v>4912</v>
      </c>
      <c r="L3544" s="0" t="s">
        <v>4042</v>
      </c>
      <c r="M3544" s="0" t="s">
        <v>7550</v>
      </c>
      <c r="N3544" s="0" t="s">
        <v>135</v>
      </c>
      <c r="O3544" s="0" t="s">
        <v>3550</v>
      </c>
      <c r="P3544" s="0" t="s">
        <v>3550</v>
      </c>
      <c r="Q3544" s="0" t="s">
        <v>3551</v>
      </c>
      <c r="R3544" s="0" t="s">
        <v>5097</v>
      </c>
      <c r="S3544" s="0" t="s">
        <v>5098</v>
      </c>
      <c r="T3544" s="0" t="s">
        <v>3604</v>
      </c>
      <c r="U3544" s="0" t="s">
        <v>3605</v>
      </c>
      <c r="V3544" s="0" t="s">
        <v>9498</v>
      </c>
      <c r="W3544" s="0" t="s">
        <v>3607</v>
      </c>
      <c r="X3544" s="0" t="s">
        <v>3700</v>
      </c>
      <c r="Y3544" s="0" t="s">
        <v>3605</v>
      </c>
      <c r="Z3544" s="0" t="s">
        <v>9499</v>
      </c>
      <c r="AA3544" s="0" t="s">
        <v>9500</v>
      </c>
      <c r="AB3544" s="0" t="s">
        <v>9501</v>
      </c>
      <c r="AC3544" s="0" t="s">
        <v>19</v>
      </c>
      <c r="AD3544" s="0" t="s">
        <v>61</v>
      </c>
      <c r="AE3544" s="0" t="s">
        <v>19</v>
      </c>
      <c r="AF3544" s="0" t="s">
        <v>22</v>
      </c>
      <c r="AG3544" s="0" t="s">
        <v>22</v>
      </c>
      <c r="AH3544" s="0" t="s">
        <v>5708</v>
      </c>
      <c r="AI3544" s="0" t="s">
        <v>4224</v>
      </c>
      <c r="AJ3544" s="0" t="s">
        <v>22</v>
      </c>
      <c r="AK3544" s="0" t="s">
        <v>22</v>
      </c>
    </row>
    <row customHeight="1" ht="11.25">
      <c r="A3545" s="0" t="s">
        <v>22</v>
      </c>
      <c r="B3545" s="0" t="s">
        <v>48</v>
      </c>
      <c r="C3545" s="0" t="s">
        <v>50</v>
      </c>
      <c r="D3545" s="0" t="s">
        <v>22</v>
      </c>
      <c r="E3545" s="0" t="s">
        <v>9497</v>
      </c>
      <c r="F3545" s="0" t="s">
        <v>1328</v>
      </c>
      <c r="G3545" s="0" t="s">
        <v>103</v>
      </c>
      <c r="H3545" s="0" t="s">
        <v>103</v>
      </c>
      <c r="I3545" s="0" t="s">
        <v>104</v>
      </c>
      <c r="J3545" s="0" t="s">
        <v>4911</v>
      </c>
      <c r="K3545" s="0" t="s">
        <v>4912</v>
      </c>
      <c r="L3545" s="0" t="s">
        <v>4042</v>
      </c>
      <c r="M3545" s="0" t="s">
        <v>7550</v>
      </c>
      <c r="N3545" s="0" t="s">
        <v>127</v>
      </c>
      <c r="O3545" s="0" t="s">
        <v>3550</v>
      </c>
      <c r="P3545" s="0" t="s">
        <v>3550</v>
      </c>
      <c r="Q3545" s="0" t="s">
        <v>3551</v>
      </c>
      <c r="R3545" s="0" t="s">
        <v>4964</v>
      </c>
      <c r="S3545" s="0" t="s">
        <v>4965</v>
      </c>
      <c r="T3545" s="0" t="s">
        <v>3604</v>
      </c>
      <c r="U3545" s="0" t="s">
        <v>3605</v>
      </c>
      <c r="V3545" s="0" t="s">
        <v>9498</v>
      </c>
      <c r="W3545" s="0" t="s">
        <v>3607</v>
      </c>
      <c r="X3545" s="0" t="s">
        <v>3700</v>
      </c>
      <c r="Y3545" s="0" t="s">
        <v>3605</v>
      </c>
      <c r="Z3545" s="0" t="s">
        <v>9499</v>
      </c>
      <c r="AA3545" s="0" t="s">
        <v>9500</v>
      </c>
      <c r="AB3545" s="0" t="s">
        <v>9501</v>
      </c>
      <c r="AC3545" s="0" t="s">
        <v>19</v>
      </c>
      <c r="AD3545" s="0" t="s">
        <v>61</v>
      </c>
      <c r="AE3545" s="0" t="s">
        <v>19</v>
      </c>
      <c r="AF3545" s="0" t="s">
        <v>22</v>
      </c>
      <c r="AG3545" s="0" t="s">
        <v>22</v>
      </c>
      <c r="AH3545" s="0" t="s">
        <v>5708</v>
      </c>
      <c r="AI3545" s="0" t="s">
        <v>4224</v>
      </c>
      <c r="AJ3545" s="0" t="s">
        <v>22</v>
      </c>
      <c r="AK3545" s="0" t="s">
        <v>22</v>
      </c>
    </row>
    <row customHeight="1" ht="11.25">
      <c r="A3546" s="0" t="s">
        <v>22</v>
      </c>
      <c r="B3546" s="0" t="s">
        <v>48</v>
      </c>
      <c r="C3546" s="0" t="s">
        <v>50</v>
      </c>
      <c r="D3546" s="0" t="s">
        <v>22</v>
      </c>
      <c r="E3546" s="0" t="s">
        <v>9497</v>
      </c>
      <c r="F3546" s="0" t="s">
        <v>1328</v>
      </c>
      <c r="G3546" s="0" t="s">
        <v>103</v>
      </c>
      <c r="H3546" s="0" t="s">
        <v>103</v>
      </c>
      <c r="I3546" s="0" t="s">
        <v>104</v>
      </c>
      <c r="J3546" s="0" t="s">
        <v>4911</v>
      </c>
      <c r="K3546" s="0" t="s">
        <v>4912</v>
      </c>
      <c r="L3546" s="0" t="s">
        <v>4042</v>
      </c>
      <c r="M3546" s="0" t="s">
        <v>7550</v>
      </c>
      <c r="N3546" s="0" t="s">
        <v>131</v>
      </c>
      <c r="O3546" s="0" t="s">
        <v>3550</v>
      </c>
      <c r="P3546" s="0" t="s">
        <v>3550</v>
      </c>
      <c r="Q3546" s="0" t="s">
        <v>3551</v>
      </c>
      <c r="R3546" s="0" t="s">
        <v>4961</v>
      </c>
      <c r="S3546" s="0" t="s">
        <v>4962</v>
      </c>
      <c r="T3546" s="0" t="s">
        <v>3604</v>
      </c>
      <c r="U3546" s="0" t="s">
        <v>3605</v>
      </c>
      <c r="V3546" s="0" t="s">
        <v>9498</v>
      </c>
      <c r="W3546" s="0" t="s">
        <v>3607</v>
      </c>
      <c r="X3546" s="0" t="s">
        <v>3700</v>
      </c>
      <c r="Y3546" s="0" t="s">
        <v>3605</v>
      </c>
      <c r="Z3546" s="0" t="s">
        <v>9499</v>
      </c>
      <c r="AA3546" s="0" t="s">
        <v>9500</v>
      </c>
      <c r="AB3546" s="0" t="s">
        <v>9501</v>
      </c>
      <c r="AC3546" s="0" t="s">
        <v>19</v>
      </c>
      <c r="AD3546" s="0" t="s">
        <v>61</v>
      </c>
      <c r="AE3546" s="0" t="s">
        <v>19</v>
      </c>
      <c r="AF3546" s="0" t="s">
        <v>22</v>
      </c>
      <c r="AG3546" s="0" t="s">
        <v>22</v>
      </c>
      <c r="AH3546" s="0" t="s">
        <v>5708</v>
      </c>
      <c r="AI3546" s="0" t="s">
        <v>4224</v>
      </c>
      <c r="AJ3546" s="0" t="s">
        <v>22</v>
      </c>
      <c r="AK3546" s="0" t="s">
        <v>22</v>
      </c>
    </row>
    <row customHeight="1" ht="11.25">
      <c r="A3547" s="0" t="s">
        <v>22</v>
      </c>
      <c r="B3547" s="0" t="s">
        <v>48</v>
      </c>
      <c r="C3547" s="0" t="s">
        <v>50</v>
      </c>
      <c r="D3547" s="0" t="s">
        <v>22</v>
      </c>
      <c r="E3547" s="0" t="s">
        <v>9497</v>
      </c>
      <c r="F3547" s="0" t="s">
        <v>1328</v>
      </c>
      <c r="G3547" s="0" t="s">
        <v>103</v>
      </c>
      <c r="H3547" s="0" t="s">
        <v>103</v>
      </c>
      <c r="I3547" s="0" t="s">
        <v>104</v>
      </c>
      <c r="J3547" s="0" t="s">
        <v>4911</v>
      </c>
      <c r="K3547" s="0" t="s">
        <v>4912</v>
      </c>
      <c r="L3547" s="0" t="s">
        <v>4042</v>
      </c>
      <c r="M3547" s="0" t="s">
        <v>7550</v>
      </c>
      <c r="N3547" s="0" t="s">
        <v>92</v>
      </c>
      <c r="O3547" s="0" t="s">
        <v>3550</v>
      </c>
      <c r="P3547" s="0" t="s">
        <v>3550</v>
      </c>
      <c r="Q3547" s="0" t="s">
        <v>3551</v>
      </c>
      <c r="R3547" s="0" t="s">
        <v>5065</v>
      </c>
      <c r="S3547" s="0" t="s">
        <v>5066</v>
      </c>
      <c r="T3547" s="0" t="s">
        <v>3604</v>
      </c>
      <c r="U3547" s="0" t="s">
        <v>3605</v>
      </c>
      <c r="V3547" s="0" t="s">
        <v>9498</v>
      </c>
      <c r="W3547" s="0" t="s">
        <v>3607</v>
      </c>
      <c r="X3547" s="0" t="s">
        <v>3700</v>
      </c>
      <c r="Y3547" s="0" t="s">
        <v>3605</v>
      </c>
      <c r="Z3547" s="0" t="s">
        <v>9499</v>
      </c>
      <c r="AA3547" s="0" t="s">
        <v>9500</v>
      </c>
      <c r="AB3547" s="0" t="s">
        <v>9501</v>
      </c>
      <c r="AC3547" s="0" t="s">
        <v>19</v>
      </c>
      <c r="AD3547" s="0" t="s">
        <v>61</v>
      </c>
      <c r="AE3547" s="0" t="s">
        <v>19</v>
      </c>
      <c r="AF3547" s="0" t="s">
        <v>22</v>
      </c>
      <c r="AG3547" s="0" t="s">
        <v>22</v>
      </c>
      <c r="AH3547" s="0" t="s">
        <v>5708</v>
      </c>
      <c r="AI3547" s="0" t="s">
        <v>4224</v>
      </c>
      <c r="AJ3547" s="0" t="s">
        <v>22</v>
      </c>
      <c r="AK3547" s="0" t="s">
        <v>22</v>
      </c>
    </row>
    <row customHeight="1" ht="11.25">
      <c r="A3548" s="0" t="s">
        <v>22</v>
      </c>
      <c r="B3548" s="0" t="s">
        <v>48</v>
      </c>
      <c r="C3548" s="0" t="s">
        <v>50</v>
      </c>
      <c r="D3548" s="0" t="s">
        <v>22</v>
      </c>
      <c r="E3548" s="0" t="s">
        <v>9497</v>
      </c>
      <c r="F3548" s="0" t="s">
        <v>1328</v>
      </c>
      <c r="G3548" s="0" t="s">
        <v>103</v>
      </c>
      <c r="H3548" s="0" t="s">
        <v>103</v>
      </c>
      <c r="I3548" s="0" t="s">
        <v>104</v>
      </c>
      <c r="J3548" s="0" t="s">
        <v>4911</v>
      </c>
      <c r="K3548" s="0" t="s">
        <v>4912</v>
      </c>
      <c r="L3548" s="0" t="s">
        <v>4042</v>
      </c>
      <c r="M3548" s="0" t="s">
        <v>7550</v>
      </c>
      <c r="N3548" s="0" t="s">
        <v>89</v>
      </c>
      <c r="O3548" s="0" t="s">
        <v>3550</v>
      </c>
      <c r="P3548" s="0" t="s">
        <v>3550</v>
      </c>
      <c r="Q3548" s="0" t="s">
        <v>3551</v>
      </c>
      <c r="R3548" s="0" t="s">
        <v>5105</v>
      </c>
      <c r="S3548" s="0" t="s">
        <v>5106</v>
      </c>
      <c r="T3548" s="0" t="s">
        <v>3604</v>
      </c>
      <c r="U3548" s="0" t="s">
        <v>3605</v>
      </c>
      <c r="V3548" s="0" t="s">
        <v>9498</v>
      </c>
      <c r="W3548" s="0" t="s">
        <v>3607</v>
      </c>
      <c r="X3548" s="0" t="s">
        <v>3700</v>
      </c>
      <c r="Y3548" s="0" t="s">
        <v>3605</v>
      </c>
      <c r="Z3548" s="0" t="s">
        <v>9499</v>
      </c>
      <c r="AA3548" s="0" t="s">
        <v>9500</v>
      </c>
      <c r="AB3548" s="0" t="s">
        <v>9501</v>
      </c>
      <c r="AC3548" s="0" t="s">
        <v>19</v>
      </c>
      <c r="AD3548" s="0" t="s">
        <v>61</v>
      </c>
      <c r="AE3548" s="0" t="s">
        <v>19</v>
      </c>
      <c r="AF3548" s="0" t="s">
        <v>22</v>
      </c>
      <c r="AG3548" s="0" t="s">
        <v>22</v>
      </c>
      <c r="AH3548" s="0" t="s">
        <v>5708</v>
      </c>
      <c r="AI3548" s="0" t="s">
        <v>4224</v>
      </c>
      <c r="AJ3548" s="0" t="s">
        <v>22</v>
      </c>
      <c r="AK3548" s="0" t="s">
        <v>22</v>
      </c>
    </row>
    <row customHeight="1" ht="11.25">
      <c r="A3549" s="0" t="s">
        <v>22</v>
      </c>
      <c r="B3549" s="0" t="s">
        <v>48</v>
      </c>
      <c r="C3549" s="0" t="s">
        <v>50</v>
      </c>
      <c r="D3549" s="0" t="s">
        <v>22</v>
      </c>
      <c r="E3549" s="0" t="s">
        <v>9497</v>
      </c>
      <c r="F3549" s="0" t="s">
        <v>1328</v>
      </c>
      <c r="G3549" s="0" t="s">
        <v>103</v>
      </c>
      <c r="H3549" s="0" t="s">
        <v>103</v>
      </c>
      <c r="I3549" s="0" t="s">
        <v>104</v>
      </c>
      <c r="J3549" s="0" t="s">
        <v>4911</v>
      </c>
      <c r="K3549" s="0" t="s">
        <v>4912</v>
      </c>
      <c r="L3549" s="0" t="s">
        <v>4042</v>
      </c>
      <c r="M3549" s="0" t="s">
        <v>7550</v>
      </c>
      <c r="N3549" s="0" t="s">
        <v>90</v>
      </c>
      <c r="O3549" s="0" t="s">
        <v>3550</v>
      </c>
      <c r="P3549" s="0" t="s">
        <v>3550</v>
      </c>
      <c r="Q3549" s="0" t="s">
        <v>3551</v>
      </c>
      <c r="R3549" s="0" t="s">
        <v>5109</v>
      </c>
      <c r="S3549" s="0" t="s">
        <v>5110</v>
      </c>
      <c r="T3549" s="0" t="s">
        <v>3604</v>
      </c>
      <c r="U3549" s="0" t="s">
        <v>3605</v>
      </c>
      <c r="V3549" s="0" t="s">
        <v>9498</v>
      </c>
      <c r="W3549" s="0" t="s">
        <v>3607</v>
      </c>
      <c r="X3549" s="0" t="s">
        <v>3700</v>
      </c>
      <c r="Y3549" s="0" t="s">
        <v>3605</v>
      </c>
      <c r="Z3549" s="0" t="s">
        <v>9499</v>
      </c>
      <c r="AA3549" s="0" t="s">
        <v>9500</v>
      </c>
      <c r="AB3549" s="0" t="s">
        <v>9501</v>
      </c>
      <c r="AC3549" s="0" t="s">
        <v>19</v>
      </c>
      <c r="AD3549" s="0" t="s">
        <v>61</v>
      </c>
      <c r="AE3549" s="0" t="s">
        <v>19</v>
      </c>
      <c r="AF3549" s="0" t="s">
        <v>22</v>
      </c>
      <c r="AG3549" s="0" t="s">
        <v>22</v>
      </c>
      <c r="AH3549" s="0" t="s">
        <v>5708</v>
      </c>
      <c r="AI3549" s="0" t="s">
        <v>4224</v>
      </c>
      <c r="AJ3549" s="0" t="s">
        <v>22</v>
      </c>
      <c r="AK3549" s="0" t="s">
        <v>22</v>
      </c>
    </row>
    <row customHeight="1" ht="11.25">
      <c r="A3550" s="0" t="s">
        <v>22</v>
      </c>
      <c r="B3550" s="0" t="s">
        <v>48</v>
      </c>
      <c r="C3550" s="0" t="s">
        <v>50</v>
      </c>
      <c r="D3550" s="0" t="s">
        <v>22</v>
      </c>
      <c r="E3550" s="0" t="s">
        <v>9497</v>
      </c>
      <c r="F3550" s="0" t="s">
        <v>1328</v>
      </c>
      <c r="G3550" s="0" t="s">
        <v>103</v>
      </c>
      <c r="H3550" s="0" t="s">
        <v>103</v>
      </c>
      <c r="I3550" s="0" t="s">
        <v>104</v>
      </c>
      <c r="J3550" s="0" t="s">
        <v>4911</v>
      </c>
      <c r="K3550" s="0" t="s">
        <v>4912</v>
      </c>
      <c r="L3550" s="0" t="s">
        <v>4042</v>
      </c>
      <c r="M3550" s="0" t="s">
        <v>7550</v>
      </c>
      <c r="N3550" s="0" t="s">
        <v>157</v>
      </c>
      <c r="O3550" s="0" t="s">
        <v>3550</v>
      </c>
      <c r="P3550" s="0" t="s">
        <v>3550</v>
      </c>
      <c r="Q3550" s="0" t="s">
        <v>3551</v>
      </c>
      <c r="R3550" s="0" t="s">
        <v>5081</v>
      </c>
      <c r="S3550" s="0" t="s">
        <v>5082</v>
      </c>
      <c r="T3550" s="0" t="s">
        <v>3604</v>
      </c>
      <c r="U3550" s="0" t="s">
        <v>3605</v>
      </c>
      <c r="V3550" s="0" t="s">
        <v>9498</v>
      </c>
      <c r="W3550" s="0" t="s">
        <v>3607</v>
      </c>
      <c r="X3550" s="0" t="s">
        <v>3700</v>
      </c>
      <c r="Y3550" s="0" t="s">
        <v>3605</v>
      </c>
      <c r="Z3550" s="0" t="s">
        <v>9499</v>
      </c>
      <c r="AA3550" s="0" t="s">
        <v>9500</v>
      </c>
      <c r="AB3550" s="0" t="s">
        <v>9501</v>
      </c>
      <c r="AC3550" s="0" t="s">
        <v>19</v>
      </c>
      <c r="AD3550" s="0" t="s">
        <v>61</v>
      </c>
      <c r="AE3550" s="0" t="s">
        <v>19</v>
      </c>
      <c r="AF3550" s="0" t="s">
        <v>22</v>
      </c>
      <c r="AG3550" s="0" t="s">
        <v>22</v>
      </c>
      <c r="AH3550" s="0" t="s">
        <v>5708</v>
      </c>
      <c r="AI3550" s="0" t="s">
        <v>4224</v>
      </c>
      <c r="AJ3550" s="0" t="s">
        <v>22</v>
      </c>
      <c r="AK3550" s="0" t="s">
        <v>22</v>
      </c>
    </row>
    <row customHeight="1" ht="11.25">
      <c r="A3551" s="0" t="s">
        <v>22</v>
      </c>
      <c r="B3551" s="0" t="s">
        <v>48</v>
      </c>
      <c r="C3551" s="0" t="s">
        <v>50</v>
      </c>
      <c r="D3551" s="0" t="s">
        <v>22</v>
      </c>
      <c r="E3551" s="0" t="s">
        <v>9497</v>
      </c>
      <c r="F3551" s="0" t="s">
        <v>1328</v>
      </c>
      <c r="G3551" s="0" t="s">
        <v>103</v>
      </c>
      <c r="H3551" s="0" t="s">
        <v>103</v>
      </c>
      <c r="I3551" s="0" t="s">
        <v>104</v>
      </c>
      <c r="J3551" s="0" t="s">
        <v>4911</v>
      </c>
      <c r="K3551" s="0" t="s">
        <v>4912</v>
      </c>
      <c r="L3551" s="0" t="s">
        <v>4042</v>
      </c>
      <c r="M3551" s="0" t="s">
        <v>7550</v>
      </c>
      <c r="N3551" s="0" t="s">
        <v>117</v>
      </c>
      <c r="O3551" s="0" t="s">
        <v>3550</v>
      </c>
      <c r="P3551" s="0" t="s">
        <v>3550</v>
      </c>
      <c r="Q3551" s="0" t="s">
        <v>3551</v>
      </c>
      <c r="R3551" s="0" t="s">
        <v>5067</v>
      </c>
      <c r="S3551" s="0" t="s">
        <v>5068</v>
      </c>
      <c r="T3551" s="0" t="s">
        <v>3604</v>
      </c>
      <c r="U3551" s="0" t="s">
        <v>3605</v>
      </c>
      <c r="V3551" s="0" t="s">
        <v>9498</v>
      </c>
      <c r="W3551" s="0" t="s">
        <v>3607</v>
      </c>
      <c r="X3551" s="0" t="s">
        <v>3700</v>
      </c>
      <c r="Y3551" s="0" t="s">
        <v>3605</v>
      </c>
      <c r="Z3551" s="0" t="s">
        <v>9499</v>
      </c>
      <c r="AA3551" s="0" t="s">
        <v>9500</v>
      </c>
      <c r="AB3551" s="0" t="s">
        <v>9501</v>
      </c>
      <c r="AC3551" s="0" t="s">
        <v>19</v>
      </c>
      <c r="AD3551" s="0" t="s">
        <v>61</v>
      </c>
      <c r="AE3551" s="0" t="s">
        <v>19</v>
      </c>
      <c r="AF3551" s="0" t="s">
        <v>22</v>
      </c>
      <c r="AG3551" s="0" t="s">
        <v>22</v>
      </c>
      <c r="AH3551" s="0" t="s">
        <v>5708</v>
      </c>
      <c r="AI3551" s="0" t="s">
        <v>4224</v>
      </c>
      <c r="AJ3551" s="0" t="s">
        <v>22</v>
      </c>
      <c r="AK3551" s="0" t="s">
        <v>22</v>
      </c>
    </row>
    <row customHeight="1" ht="11.25">
      <c r="A3552" s="0" t="s">
        <v>22</v>
      </c>
      <c r="B3552" s="0" t="s">
        <v>48</v>
      </c>
      <c r="C3552" s="0" t="s">
        <v>50</v>
      </c>
      <c r="D3552" s="0" t="s">
        <v>22</v>
      </c>
      <c r="E3552" s="0" t="s">
        <v>9497</v>
      </c>
      <c r="F3552" s="0" t="s">
        <v>1328</v>
      </c>
      <c r="G3552" s="0" t="s">
        <v>103</v>
      </c>
      <c r="H3552" s="0" t="s">
        <v>103</v>
      </c>
      <c r="I3552" s="0" t="s">
        <v>104</v>
      </c>
      <c r="J3552" s="0" t="s">
        <v>4911</v>
      </c>
      <c r="K3552" s="0" t="s">
        <v>4912</v>
      </c>
      <c r="L3552" s="0" t="s">
        <v>4042</v>
      </c>
      <c r="M3552" s="0" t="s">
        <v>7550</v>
      </c>
      <c r="N3552" s="0" t="s">
        <v>101</v>
      </c>
      <c r="O3552" s="0" t="s">
        <v>3550</v>
      </c>
      <c r="P3552" s="0" t="s">
        <v>3550</v>
      </c>
      <c r="Q3552" s="0" t="s">
        <v>3551</v>
      </c>
      <c r="R3552" s="0" t="s">
        <v>5085</v>
      </c>
      <c r="S3552" s="0" t="s">
        <v>5086</v>
      </c>
      <c r="T3552" s="0" t="s">
        <v>3604</v>
      </c>
      <c r="U3552" s="0" t="s">
        <v>3605</v>
      </c>
      <c r="V3552" s="0" t="s">
        <v>9498</v>
      </c>
      <c r="W3552" s="0" t="s">
        <v>3607</v>
      </c>
      <c r="X3552" s="0" t="s">
        <v>3700</v>
      </c>
      <c r="Y3552" s="0" t="s">
        <v>3605</v>
      </c>
      <c r="Z3552" s="0" t="s">
        <v>9499</v>
      </c>
      <c r="AA3552" s="0" t="s">
        <v>9500</v>
      </c>
      <c r="AB3552" s="0" t="s">
        <v>9501</v>
      </c>
      <c r="AC3552" s="0" t="s">
        <v>19</v>
      </c>
      <c r="AD3552" s="0" t="s">
        <v>61</v>
      </c>
      <c r="AE3552" s="0" t="s">
        <v>19</v>
      </c>
      <c r="AF3552" s="0" t="s">
        <v>22</v>
      </c>
      <c r="AG3552" s="0" t="s">
        <v>22</v>
      </c>
      <c r="AH3552" s="0" t="s">
        <v>5708</v>
      </c>
      <c r="AI3552" s="0" t="s">
        <v>4224</v>
      </c>
      <c r="AJ3552" s="0" t="s">
        <v>22</v>
      </c>
      <c r="AK3552" s="0" t="s">
        <v>22</v>
      </c>
    </row>
    <row customHeight="1" ht="11.25">
      <c r="A3553" s="0" t="s">
        <v>22</v>
      </c>
      <c r="B3553" s="0" t="s">
        <v>48</v>
      </c>
      <c r="C3553" s="0" t="s">
        <v>50</v>
      </c>
      <c r="D3553" s="0" t="s">
        <v>22</v>
      </c>
      <c r="E3553" s="0" t="s">
        <v>9497</v>
      </c>
      <c r="F3553" s="0" t="s">
        <v>1328</v>
      </c>
      <c r="G3553" s="0" t="s">
        <v>103</v>
      </c>
      <c r="H3553" s="0" t="s">
        <v>103</v>
      </c>
      <c r="I3553" s="0" t="s">
        <v>104</v>
      </c>
      <c r="J3553" s="0" t="s">
        <v>4911</v>
      </c>
      <c r="K3553" s="0" t="s">
        <v>4912</v>
      </c>
      <c r="L3553" s="0" t="s">
        <v>4042</v>
      </c>
      <c r="M3553" s="0" t="s">
        <v>7550</v>
      </c>
      <c r="N3553" s="0" t="s">
        <v>150</v>
      </c>
      <c r="O3553" s="0" t="s">
        <v>3550</v>
      </c>
      <c r="P3553" s="0" t="s">
        <v>3550</v>
      </c>
      <c r="Q3553" s="0" t="s">
        <v>3551</v>
      </c>
      <c r="R3553" s="0" t="s">
        <v>5099</v>
      </c>
      <c r="S3553" s="0" t="s">
        <v>5100</v>
      </c>
      <c r="T3553" s="0" t="s">
        <v>3604</v>
      </c>
      <c r="U3553" s="0" t="s">
        <v>3605</v>
      </c>
      <c r="V3553" s="0" t="s">
        <v>9498</v>
      </c>
      <c r="W3553" s="0" t="s">
        <v>3607</v>
      </c>
      <c r="X3553" s="0" t="s">
        <v>3700</v>
      </c>
      <c r="Y3553" s="0" t="s">
        <v>3605</v>
      </c>
      <c r="Z3553" s="0" t="s">
        <v>9499</v>
      </c>
      <c r="AA3553" s="0" t="s">
        <v>9500</v>
      </c>
      <c r="AB3553" s="0" t="s">
        <v>9501</v>
      </c>
      <c r="AC3553" s="0" t="s">
        <v>19</v>
      </c>
      <c r="AD3553" s="0" t="s">
        <v>61</v>
      </c>
      <c r="AE3553" s="0" t="s">
        <v>19</v>
      </c>
      <c r="AF3553" s="0" t="s">
        <v>22</v>
      </c>
      <c r="AG3553" s="0" t="s">
        <v>22</v>
      </c>
      <c r="AH3553" s="0" t="s">
        <v>5708</v>
      </c>
      <c r="AI3553" s="0" t="s">
        <v>4224</v>
      </c>
      <c r="AJ3553" s="0" t="s">
        <v>22</v>
      </c>
      <c r="AK3553" s="0" t="s">
        <v>22</v>
      </c>
    </row>
    <row customHeight="1" ht="11.25">
      <c r="A3554" s="0" t="s">
        <v>22</v>
      </c>
      <c r="B3554" s="0" t="s">
        <v>48</v>
      </c>
      <c r="C3554" s="0" t="s">
        <v>50</v>
      </c>
      <c r="D3554" s="0" t="s">
        <v>22</v>
      </c>
      <c r="E3554" s="0" t="s">
        <v>9497</v>
      </c>
      <c r="F3554" s="0" t="s">
        <v>1328</v>
      </c>
      <c r="G3554" s="0" t="s">
        <v>103</v>
      </c>
      <c r="H3554" s="0" t="s">
        <v>103</v>
      </c>
      <c r="I3554" s="0" t="s">
        <v>104</v>
      </c>
      <c r="J3554" s="0" t="s">
        <v>4911</v>
      </c>
      <c r="K3554" s="0" t="s">
        <v>4912</v>
      </c>
      <c r="L3554" s="0" t="s">
        <v>4042</v>
      </c>
      <c r="M3554" s="0" t="s">
        <v>7550</v>
      </c>
      <c r="N3554" s="0" t="s">
        <v>144</v>
      </c>
      <c r="O3554" s="0" t="s">
        <v>3550</v>
      </c>
      <c r="P3554" s="0" t="s">
        <v>3550</v>
      </c>
      <c r="Q3554" s="0" t="s">
        <v>3551</v>
      </c>
      <c r="R3554" s="0" t="s">
        <v>5125</v>
      </c>
      <c r="S3554" s="0" t="s">
        <v>5126</v>
      </c>
      <c r="T3554" s="0" t="s">
        <v>3604</v>
      </c>
      <c r="U3554" s="0" t="s">
        <v>3605</v>
      </c>
      <c r="V3554" s="0" t="s">
        <v>9498</v>
      </c>
      <c r="W3554" s="0" t="s">
        <v>3607</v>
      </c>
      <c r="X3554" s="0" t="s">
        <v>3700</v>
      </c>
      <c r="Y3554" s="0" t="s">
        <v>3605</v>
      </c>
      <c r="Z3554" s="0" t="s">
        <v>9499</v>
      </c>
      <c r="AA3554" s="0" t="s">
        <v>9500</v>
      </c>
      <c r="AB3554" s="0" t="s">
        <v>9501</v>
      </c>
      <c r="AC3554" s="0" t="s">
        <v>19</v>
      </c>
      <c r="AD3554" s="0" t="s">
        <v>61</v>
      </c>
      <c r="AE3554" s="0" t="s">
        <v>19</v>
      </c>
      <c r="AF3554" s="0" t="s">
        <v>22</v>
      </c>
      <c r="AG3554" s="0" t="s">
        <v>22</v>
      </c>
      <c r="AH3554" s="0" t="s">
        <v>5708</v>
      </c>
      <c r="AI3554" s="0" t="s">
        <v>4224</v>
      </c>
      <c r="AJ3554" s="0" t="s">
        <v>22</v>
      </c>
      <c r="AK3554" s="0" t="s">
        <v>22</v>
      </c>
    </row>
    <row customHeight="1" ht="11.25">
      <c r="A3555" s="0" t="s">
        <v>22</v>
      </c>
      <c r="B3555" s="0" t="s">
        <v>48</v>
      </c>
      <c r="C3555" s="0" t="s">
        <v>50</v>
      </c>
      <c r="D3555" s="0" t="s">
        <v>22</v>
      </c>
      <c r="E3555" s="0" t="s">
        <v>9497</v>
      </c>
      <c r="F3555" s="0" t="s">
        <v>1328</v>
      </c>
      <c r="G3555" s="0" t="s">
        <v>103</v>
      </c>
      <c r="H3555" s="0" t="s">
        <v>103</v>
      </c>
      <c r="I3555" s="0" t="s">
        <v>104</v>
      </c>
      <c r="J3555" s="0" t="s">
        <v>4911</v>
      </c>
      <c r="K3555" s="0" t="s">
        <v>4912</v>
      </c>
      <c r="L3555" s="0" t="s">
        <v>4042</v>
      </c>
      <c r="M3555" s="0" t="s">
        <v>7550</v>
      </c>
      <c r="N3555" s="0" t="s">
        <v>121</v>
      </c>
      <c r="O3555" s="0" t="s">
        <v>3550</v>
      </c>
      <c r="P3555" s="0" t="s">
        <v>3550</v>
      </c>
      <c r="Q3555" s="0" t="s">
        <v>3551</v>
      </c>
      <c r="R3555" s="0" t="s">
        <v>4968</v>
      </c>
      <c r="S3555" s="0" t="s">
        <v>4969</v>
      </c>
      <c r="T3555" s="0" t="s">
        <v>3604</v>
      </c>
      <c r="U3555" s="0" t="s">
        <v>3605</v>
      </c>
      <c r="V3555" s="0" t="s">
        <v>9498</v>
      </c>
      <c r="W3555" s="0" t="s">
        <v>3607</v>
      </c>
      <c r="X3555" s="0" t="s">
        <v>3700</v>
      </c>
      <c r="Y3555" s="0" t="s">
        <v>3605</v>
      </c>
      <c r="Z3555" s="0" t="s">
        <v>9499</v>
      </c>
      <c r="AA3555" s="0" t="s">
        <v>9500</v>
      </c>
      <c r="AB3555" s="0" t="s">
        <v>9501</v>
      </c>
      <c r="AC3555" s="0" t="s">
        <v>19</v>
      </c>
      <c r="AD3555" s="0" t="s">
        <v>61</v>
      </c>
      <c r="AE3555" s="0" t="s">
        <v>19</v>
      </c>
      <c r="AF3555" s="0" t="s">
        <v>22</v>
      </c>
      <c r="AG3555" s="0" t="s">
        <v>22</v>
      </c>
      <c r="AH3555" s="0" t="s">
        <v>5708</v>
      </c>
      <c r="AI3555" s="0" t="s">
        <v>4224</v>
      </c>
      <c r="AJ3555" s="0" t="s">
        <v>22</v>
      </c>
      <c r="AK3555" s="0" t="s">
        <v>22</v>
      </c>
    </row>
    <row customHeight="1" ht="11.25">
      <c r="A3556" s="0" t="s">
        <v>22</v>
      </c>
      <c r="B3556" s="0" t="s">
        <v>48</v>
      </c>
      <c r="C3556" s="0" t="s">
        <v>50</v>
      </c>
      <c r="D3556" s="0" t="s">
        <v>22</v>
      </c>
      <c r="E3556" s="0" t="s">
        <v>9497</v>
      </c>
      <c r="F3556" s="0" t="s">
        <v>1328</v>
      </c>
      <c r="G3556" s="0" t="s">
        <v>103</v>
      </c>
      <c r="H3556" s="0" t="s">
        <v>103</v>
      </c>
      <c r="I3556" s="0" t="s">
        <v>104</v>
      </c>
      <c r="J3556" s="0" t="s">
        <v>4911</v>
      </c>
      <c r="K3556" s="0" t="s">
        <v>4912</v>
      </c>
      <c r="L3556" s="0" t="s">
        <v>4042</v>
      </c>
      <c r="M3556" s="0" t="s">
        <v>7550</v>
      </c>
      <c r="N3556" s="0" t="s">
        <v>124</v>
      </c>
      <c r="O3556" s="0" t="s">
        <v>3550</v>
      </c>
      <c r="P3556" s="0" t="s">
        <v>3550</v>
      </c>
      <c r="Q3556" s="0" t="s">
        <v>3551</v>
      </c>
      <c r="R3556" s="0" t="s">
        <v>4974</v>
      </c>
      <c r="S3556" s="0" t="s">
        <v>4975</v>
      </c>
      <c r="T3556" s="0" t="s">
        <v>3604</v>
      </c>
      <c r="U3556" s="0" t="s">
        <v>3605</v>
      </c>
      <c r="V3556" s="0" t="s">
        <v>9498</v>
      </c>
      <c r="W3556" s="0" t="s">
        <v>3607</v>
      </c>
      <c r="X3556" s="0" t="s">
        <v>3700</v>
      </c>
      <c r="Y3556" s="0" t="s">
        <v>3605</v>
      </c>
      <c r="Z3556" s="0" t="s">
        <v>9499</v>
      </c>
      <c r="AA3556" s="0" t="s">
        <v>9500</v>
      </c>
      <c r="AB3556" s="0" t="s">
        <v>9501</v>
      </c>
      <c r="AC3556" s="0" t="s">
        <v>19</v>
      </c>
      <c r="AD3556" s="0" t="s">
        <v>61</v>
      </c>
      <c r="AE3556" s="0" t="s">
        <v>19</v>
      </c>
      <c r="AF3556" s="0" t="s">
        <v>22</v>
      </c>
      <c r="AG3556" s="0" t="s">
        <v>22</v>
      </c>
      <c r="AH3556" s="0" t="s">
        <v>5708</v>
      </c>
      <c r="AI3556" s="0" t="s">
        <v>4224</v>
      </c>
      <c r="AJ3556" s="0" t="s">
        <v>22</v>
      </c>
      <c r="AK3556" s="0" t="s">
        <v>22</v>
      </c>
    </row>
    <row customHeight="1" ht="11.25">
      <c r="A3557" s="0" t="s">
        <v>22</v>
      </c>
      <c r="B3557" s="0" t="s">
        <v>48</v>
      </c>
      <c r="C3557" s="0" t="s">
        <v>50</v>
      </c>
      <c r="D3557" s="0" t="s">
        <v>22</v>
      </c>
      <c r="E3557" s="0" t="s">
        <v>9497</v>
      </c>
      <c r="F3557" s="0" t="s">
        <v>1328</v>
      </c>
      <c r="G3557" s="0" t="s">
        <v>103</v>
      </c>
      <c r="H3557" s="0" t="s">
        <v>103</v>
      </c>
      <c r="I3557" s="0" t="s">
        <v>104</v>
      </c>
      <c r="J3557" s="0" t="s">
        <v>4911</v>
      </c>
      <c r="K3557" s="0" t="s">
        <v>4912</v>
      </c>
      <c r="L3557" s="0" t="s">
        <v>4042</v>
      </c>
      <c r="M3557" s="0" t="s">
        <v>7550</v>
      </c>
      <c r="N3557" s="0" t="s">
        <v>128</v>
      </c>
      <c r="O3557" s="0" t="s">
        <v>3550</v>
      </c>
      <c r="P3557" s="0" t="s">
        <v>3550</v>
      </c>
      <c r="Q3557" s="0" t="s">
        <v>3551</v>
      </c>
      <c r="R3557" s="0" t="s">
        <v>4985</v>
      </c>
      <c r="S3557" s="0" t="s">
        <v>4986</v>
      </c>
      <c r="T3557" s="0" t="s">
        <v>3604</v>
      </c>
      <c r="U3557" s="0" t="s">
        <v>3605</v>
      </c>
      <c r="V3557" s="0" t="s">
        <v>9498</v>
      </c>
      <c r="W3557" s="0" t="s">
        <v>3607</v>
      </c>
      <c r="X3557" s="0" t="s">
        <v>3700</v>
      </c>
      <c r="Y3557" s="0" t="s">
        <v>3605</v>
      </c>
      <c r="Z3557" s="0" t="s">
        <v>9499</v>
      </c>
      <c r="AA3557" s="0" t="s">
        <v>9500</v>
      </c>
      <c r="AB3557" s="0" t="s">
        <v>9501</v>
      </c>
      <c r="AC3557" s="0" t="s">
        <v>19</v>
      </c>
      <c r="AD3557" s="0" t="s">
        <v>61</v>
      </c>
      <c r="AE3557" s="0" t="s">
        <v>19</v>
      </c>
      <c r="AF3557" s="0" t="s">
        <v>22</v>
      </c>
      <c r="AG3557" s="0" t="s">
        <v>22</v>
      </c>
      <c r="AH3557" s="0" t="s">
        <v>5708</v>
      </c>
      <c r="AI3557" s="0" t="s">
        <v>4224</v>
      </c>
      <c r="AJ3557" s="0" t="s">
        <v>22</v>
      </c>
      <c r="AK3557" s="0" t="s">
        <v>22</v>
      </c>
    </row>
    <row customHeight="1" ht="11.25">
      <c r="A3558" s="0" t="s">
        <v>22</v>
      </c>
      <c r="B3558" s="0" t="s">
        <v>48</v>
      </c>
      <c r="C3558" s="0" t="s">
        <v>50</v>
      </c>
      <c r="D3558" s="0" t="s">
        <v>22</v>
      </c>
      <c r="E3558" s="0" t="s">
        <v>9497</v>
      </c>
      <c r="F3558" s="0" t="s">
        <v>1328</v>
      </c>
      <c r="G3558" s="0" t="s">
        <v>103</v>
      </c>
      <c r="H3558" s="0" t="s">
        <v>103</v>
      </c>
      <c r="I3558" s="0" t="s">
        <v>104</v>
      </c>
      <c r="J3558" s="0" t="s">
        <v>4911</v>
      </c>
      <c r="K3558" s="0" t="s">
        <v>4912</v>
      </c>
      <c r="L3558" s="0" t="s">
        <v>4042</v>
      </c>
      <c r="M3558" s="0" t="s">
        <v>7550</v>
      </c>
      <c r="N3558" s="0" t="s">
        <v>101</v>
      </c>
      <c r="O3558" s="0" t="s">
        <v>162</v>
      </c>
      <c r="P3558" s="0" t="s">
        <v>162</v>
      </c>
      <c r="Q3558" s="0" t="s">
        <v>163</v>
      </c>
      <c r="R3558" s="0" t="s">
        <v>5085</v>
      </c>
      <c r="S3558" s="0" t="s">
        <v>5091</v>
      </c>
      <c r="T3558" s="0" t="s">
        <v>3604</v>
      </c>
      <c r="U3558" s="0" t="s">
        <v>3605</v>
      </c>
      <c r="V3558" s="0" t="s">
        <v>9498</v>
      </c>
      <c r="W3558" s="0" t="s">
        <v>3607</v>
      </c>
      <c r="X3558" s="0" t="s">
        <v>3700</v>
      </c>
      <c r="Y3558" s="0" t="s">
        <v>3605</v>
      </c>
      <c r="Z3558" s="0" t="s">
        <v>9499</v>
      </c>
      <c r="AA3558" s="0" t="s">
        <v>9500</v>
      </c>
      <c r="AB3558" s="0" t="s">
        <v>9501</v>
      </c>
      <c r="AC3558" s="0" t="s">
        <v>19</v>
      </c>
      <c r="AD3558" s="0" t="s">
        <v>61</v>
      </c>
      <c r="AE3558" s="0" t="s">
        <v>19</v>
      </c>
      <c r="AF3558" s="0" t="s">
        <v>22</v>
      </c>
      <c r="AG3558" s="0" t="s">
        <v>22</v>
      </c>
      <c r="AH3558" s="0" t="s">
        <v>5708</v>
      </c>
      <c r="AI3558" s="0" t="s">
        <v>4224</v>
      </c>
      <c r="AJ3558" s="0" t="s">
        <v>22</v>
      </c>
      <c r="AK3558" s="0" t="s">
        <v>22</v>
      </c>
    </row>
    <row customHeight="1" ht="11.25">
      <c r="A3559" s="0" t="s">
        <v>22</v>
      </c>
      <c r="B3559" s="0" t="s">
        <v>48</v>
      </c>
      <c r="C3559" s="0" t="s">
        <v>50</v>
      </c>
      <c r="D3559" s="0" t="s">
        <v>22</v>
      </c>
      <c r="E3559" s="0" t="s">
        <v>9502</v>
      </c>
      <c r="F3559" s="0" t="s">
        <v>1429</v>
      </c>
      <c r="G3559" s="0" t="s">
        <v>148</v>
      </c>
      <c r="H3559" s="0" t="s">
        <v>148</v>
      </c>
      <c r="I3559" s="0" t="s">
        <v>149</v>
      </c>
      <c r="J3559" s="0" t="s">
        <v>1356</v>
      </c>
      <c r="K3559" s="0" t="s">
        <v>1357</v>
      </c>
      <c r="L3559" s="0" t="s">
        <v>1443</v>
      </c>
      <c r="M3559" s="0" t="s">
        <v>1261</v>
      </c>
      <c r="N3559" s="0" t="s">
        <v>98</v>
      </c>
      <c r="O3559" s="0" t="s">
        <v>148</v>
      </c>
      <c r="P3559" s="0" t="s">
        <v>148</v>
      </c>
      <c r="Q3559" s="0" t="s">
        <v>149</v>
      </c>
      <c r="R3559" s="0" t="s">
        <v>1356</v>
      </c>
      <c r="S3559" s="0" t="s">
        <v>1357</v>
      </c>
      <c r="T3559" s="0" t="s">
        <v>3604</v>
      </c>
      <c r="U3559" s="0" t="s">
        <v>3605</v>
      </c>
      <c r="V3559" s="0" t="s">
        <v>3606</v>
      </c>
      <c r="W3559" s="0" t="s">
        <v>3607</v>
      </c>
      <c r="X3559" s="0" t="s">
        <v>3608</v>
      </c>
      <c r="Y3559" s="0" t="s">
        <v>3605</v>
      </c>
      <c r="Z3559" s="0" t="s">
        <v>9503</v>
      </c>
      <c r="AA3559" s="0" t="s">
        <v>3839</v>
      </c>
      <c r="AB3559" s="0" t="s">
        <v>9504</v>
      </c>
      <c r="AC3559" s="0" t="s">
        <v>61</v>
      </c>
      <c r="AD3559" s="0" t="s">
        <v>61</v>
      </c>
      <c r="AE3559" s="0" t="s">
        <v>61</v>
      </c>
      <c r="AF3559" s="0" t="s">
        <v>141</v>
      </c>
      <c r="AG3559" s="0" t="s">
        <v>141</v>
      </c>
      <c r="AH3559" s="0" t="s">
        <v>141</v>
      </c>
      <c r="AI3559" s="0" t="s">
        <v>141</v>
      </c>
      <c r="AJ3559" s="0" t="s">
        <v>141</v>
      </c>
      <c r="AK3559" s="0" t="s">
        <v>141</v>
      </c>
    </row>
    <row customHeight="1" ht="11.25">
      <c r="A3560" s="0" t="s">
        <v>22</v>
      </c>
      <c r="B3560" s="0" t="s">
        <v>48</v>
      </c>
      <c r="C3560" s="0" t="s">
        <v>50</v>
      </c>
      <c r="D3560" s="0" t="s">
        <v>22</v>
      </c>
      <c r="E3560" s="0" t="s">
        <v>9502</v>
      </c>
      <c r="F3560" s="0" t="s">
        <v>1429</v>
      </c>
      <c r="G3560" s="0" t="s">
        <v>148</v>
      </c>
      <c r="H3560" s="0" t="s">
        <v>148</v>
      </c>
      <c r="I3560" s="0" t="s">
        <v>149</v>
      </c>
      <c r="J3560" s="0" t="s">
        <v>1356</v>
      </c>
      <c r="K3560" s="0" t="s">
        <v>1357</v>
      </c>
      <c r="L3560" s="0" t="s">
        <v>1443</v>
      </c>
      <c r="M3560" s="0" t="s">
        <v>1261</v>
      </c>
      <c r="N3560" s="0" t="s">
        <v>98</v>
      </c>
      <c r="O3560" s="0" t="s">
        <v>148</v>
      </c>
      <c r="P3560" s="0" t="s">
        <v>148</v>
      </c>
      <c r="Q3560" s="0" t="s">
        <v>149</v>
      </c>
      <c r="R3560" s="0" t="s">
        <v>1356</v>
      </c>
      <c r="S3560" s="0" t="s">
        <v>1357</v>
      </c>
      <c r="T3560" s="0" t="s">
        <v>3604</v>
      </c>
      <c r="U3560" s="0" t="s">
        <v>3605</v>
      </c>
      <c r="V3560" s="0" t="s">
        <v>3606</v>
      </c>
      <c r="W3560" s="0" t="s">
        <v>3607</v>
      </c>
      <c r="X3560" s="0" t="s">
        <v>3608</v>
      </c>
      <c r="Y3560" s="0" t="s">
        <v>3605</v>
      </c>
      <c r="Z3560" s="0" t="s">
        <v>9503</v>
      </c>
      <c r="AA3560" s="0" t="s">
        <v>3839</v>
      </c>
      <c r="AB3560" s="0" t="s">
        <v>9504</v>
      </c>
      <c r="AC3560" s="0" t="s">
        <v>61</v>
      </c>
      <c r="AD3560" s="0" t="s">
        <v>61</v>
      </c>
      <c r="AE3560" s="0" t="s">
        <v>61</v>
      </c>
      <c r="AF3560" s="0" t="s">
        <v>141</v>
      </c>
      <c r="AG3560" s="0" t="s">
        <v>141</v>
      </c>
      <c r="AH3560" s="0" t="s">
        <v>141</v>
      </c>
      <c r="AI3560" s="0" t="s">
        <v>141</v>
      </c>
      <c r="AJ3560" s="0" t="s">
        <v>141</v>
      </c>
      <c r="AK3560" s="0" t="s">
        <v>141</v>
      </c>
    </row>
    <row customHeight="1" ht="11.25">
      <c r="A3561" s="0" t="s">
        <v>22</v>
      </c>
      <c r="B3561" s="0" t="s">
        <v>48</v>
      </c>
      <c r="C3561" s="0" t="s">
        <v>50</v>
      </c>
      <c r="D3561" s="0" t="s">
        <v>22</v>
      </c>
      <c r="E3561" s="0" t="s">
        <v>9505</v>
      </c>
      <c r="F3561" s="0" t="s">
        <v>1429</v>
      </c>
      <c r="G3561" s="0" t="s">
        <v>148</v>
      </c>
      <c r="H3561" s="0" t="s">
        <v>148</v>
      </c>
      <c r="I3561" s="0" t="s">
        <v>149</v>
      </c>
      <c r="J3561" s="0" t="s">
        <v>5410</v>
      </c>
      <c r="K3561" s="0" t="s">
        <v>5411</v>
      </c>
      <c r="L3561" s="0" t="s">
        <v>7332</v>
      </c>
      <c r="M3561" s="0" t="s">
        <v>1261</v>
      </c>
      <c r="N3561" s="0" t="s">
        <v>98</v>
      </c>
      <c r="O3561" s="0" t="s">
        <v>148</v>
      </c>
      <c r="P3561" s="0" t="s">
        <v>148</v>
      </c>
      <c r="Q3561" s="0" t="s">
        <v>149</v>
      </c>
      <c r="R3561" s="0" t="s">
        <v>5410</v>
      </c>
      <c r="S3561" s="0" t="s">
        <v>5411</v>
      </c>
      <c r="T3561" s="0" t="s">
        <v>3604</v>
      </c>
      <c r="U3561" s="0" t="s">
        <v>3605</v>
      </c>
      <c r="V3561" s="0" t="s">
        <v>3606</v>
      </c>
      <c r="W3561" s="0" t="s">
        <v>3607</v>
      </c>
      <c r="X3561" s="0" t="s">
        <v>3608</v>
      </c>
      <c r="Y3561" s="0" t="s">
        <v>3605</v>
      </c>
      <c r="Z3561" s="0" t="s">
        <v>9506</v>
      </c>
      <c r="AA3561" s="0" t="s">
        <v>4098</v>
      </c>
      <c r="AB3561" s="0" t="s">
        <v>9507</v>
      </c>
      <c r="AC3561" s="0" t="s">
        <v>61</v>
      </c>
      <c r="AD3561" s="0" t="s">
        <v>61</v>
      </c>
      <c r="AE3561" s="0" t="s">
        <v>61</v>
      </c>
      <c r="AF3561" s="0" t="s">
        <v>7252</v>
      </c>
      <c r="AG3561" s="0" t="s">
        <v>7252</v>
      </c>
      <c r="AH3561" s="0" t="s">
        <v>7252</v>
      </c>
      <c r="AI3561" s="0" t="s">
        <v>7252</v>
      </c>
      <c r="AJ3561" s="0" t="s">
        <v>7252</v>
      </c>
      <c r="AK3561" s="0" t="s">
        <v>7252</v>
      </c>
    </row>
    <row customHeight="1" ht="11.25">
      <c r="A3562" s="0" t="s">
        <v>22</v>
      </c>
      <c r="B3562" s="0" t="s">
        <v>48</v>
      </c>
      <c r="C3562" s="0" t="s">
        <v>50</v>
      </c>
      <c r="D3562" s="0" t="s">
        <v>22</v>
      </c>
      <c r="E3562" s="0" t="s">
        <v>9505</v>
      </c>
      <c r="F3562" s="0" t="s">
        <v>1429</v>
      </c>
      <c r="G3562" s="0" t="s">
        <v>148</v>
      </c>
      <c r="H3562" s="0" t="s">
        <v>148</v>
      </c>
      <c r="I3562" s="0" t="s">
        <v>149</v>
      </c>
      <c r="J3562" s="0" t="s">
        <v>5410</v>
      </c>
      <c r="K3562" s="0" t="s">
        <v>5411</v>
      </c>
      <c r="L3562" s="0" t="s">
        <v>7332</v>
      </c>
      <c r="M3562" s="0" t="s">
        <v>1261</v>
      </c>
      <c r="N3562" s="0" t="s">
        <v>98</v>
      </c>
      <c r="O3562" s="0" t="s">
        <v>148</v>
      </c>
      <c r="P3562" s="0" t="s">
        <v>148</v>
      </c>
      <c r="Q3562" s="0" t="s">
        <v>149</v>
      </c>
      <c r="R3562" s="0" t="s">
        <v>5410</v>
      </c>
      <c r="S3562" s="0" t="s">
        <v>5411</v>
      </c>
      <c r="T3562" s="0" t="s">
        <v>3604</v>
      </c>
      <c r="U3562" s="0" t="s">
        <v>3605</v>
      </c>
      <c r="V3562" s="0" t="s">
        <v>3606</v>
      </c>
      <c r="W3562" s="0" t="s">
        <v>3607</v>
      </c>
      <c r="X3562" s="0" t="s">
        <v>3608</v>
      </c>
      <c r="Y3562" s="0" t="s">
        <v>3605</v>
      </c>
      <c r="Z3562" s="0" t="s">
        <v>9506</v>
      </c>
      <c r="AA3562" s="0" t="s">
        <v>4098</v>
      </c>
      <c r="AB3562" s="0" t="s">
        <v>9507</v>
      </c>
      <c r="AC3562" s="0" t="s">
        <v>61</v>
      </c>
      <c r="AD3562" s="0" t="s">
        <v>61</v>
      </c>
      <c r="AE3562" s="0" t="s">
        <v>61</v>
      </c>
      <c r="AF3562" s="0" t="s">
        <v>7252</v>
      </c>
      <c r="AG3562" s="0" t="s">
        <v>7252</v>
      </c>
      <c r="AH3562" s="0" t="s">
        <v>7252</v>
      </c>
      <c r="AI3562" s="0" t="s">
        <v>7252</v>
      </c>
      <c r="AJ3562" s="0" t="s">
        <v>7252</v>
      </c>
      <c r="AK3562" s="0" t="s">
        <v>7252</v>
      </c>
    </row>
    <row customHeight="1" ht="11.25">
      <c r="A3563" s="0" t="s">
        <v>22</v>
      </c>
      <c r="B3563" s="0" t="s">
        <v>48</v>
      </c>
      <c r="C3563" s="0" t="s">
        <v>50</v>
      </c>
      <c r="D3563" s="0" t="s">
        <v>22</v>
      </c>
      <c r="E3563" s="0" t="s">
        <v>9508</v>
      </c>
      <c r="F3563" s="0" t="s">
        <v>1416</v>
      </c>
      <c r="G3563" s="0" t="s">
        <v>133</v>
      </c>
      <c r="H3563" s="0" t="s">
        <v>133</v>
      </c>
      <c r="I3563" s="0" t="s">
        <v>134</v>
      </c>
      <c r="J3563" s="0" t="s">
        <v>7661</v>
      </c>
      <c r="K3563" s="0" t="s">
        <v>7662</v>
      </c>
      <c r="L3563" s="0" t="s">
        <v>9509</v>
      </c>
      <c r="M3563" s="0" t="s">
        <v>7428</v>
      </c>
      <c r="N3563" s="0" t="s">
        <v>98</v>
      </c>
      <c r="O3563" s="0" t="s">
        <v>133</v>
      </c>
      <c r="P3563" s="0" t="s">
        <v>133</v>
      </c>
      <c r="Q3563" s="0" t="s">
        <v>134</v>
      </c>
      <c r="R3563" s="0" t="s">
        <v>7661</v>
      </c>
      <c r="S3563" s="0" t="s">
        <v>7662</v>
      </c>
      <c r="T3563" s="0" t="s">
        <v>4183</v>
      </c>
      <c r="U3563" s="0" t="s">
        <v>3605</v>
      </c>
      <c r="V3563" s="0" t="s">
        <v>6218</v>
      </c>
      <c r="W3563" s="0" t="s">
        <v>3607</v>
      </c>
      <c r="X3563" s="0" t="s">
        <v>3700</v>
      </c>
      <c r="Y3563" s="0" t="s">
        <v>3605</v>
      </c>
      <c r="Z3563" s="0" t="s">
        <v>6219</v>
      </c>
      <c r="AA3563" s="0" t="s">
        <v>6220</v>
      </c>
      <c r="AB3563" s="0" t="s">
        <v>6221</v>
      </c>
      <c r="AC3563" s="0" t="s">
        <v>19</v>
      </c>
      <c r="AD3563" s="0" t="s">
        <v>61</v>
      </c>
      <c r="AE3563" s="0" t="s">
        <v>61</v>
      </c>
      <c r="AF3563" s="0" t="s">
        <v>22</v>
      </c>
      <c r="AG3563" s="0" t="s">
        <v>22</v>
      </c>
      <c r="AH3563" s="0" t="s">
        <v>5590</v>
      </c>
      <c r="AI3563" s="0" t="s">
        <v>5590</v>
      </c>
      <c r="AJ3563" s="0" t="s">
        <v>5590</v>
      </c>
      <c r="AK3563" s="0" t="s">
        <v>5590</v>
      </c>
    </row>
    <row customHeight="1" ht="11.25">
      <c r="A3564" s="0" t="s">
        <v>22</v>
      </c>
      <c r="B3564" s="0" t="s">
        <v>48</v>
      </c>
      <c r="C3564" s="0" t="s">
        <v>50</v>
      </c>
      <c r="D3564" s="0" t="s">
        <v>22</v>
      </c>
      <c r="E3564" s="0" t="s">
        <v>9508</v>
      </c>
      <c r="F3564" s="0" t="s">
        <v>1416</v>
      </c>
      <c r="G3564" s="0" t="s">
        <v>133</v>
      </c>
      <c r="H3564" s="0" t="s">
        <v>133</v>
      </c>
      <c r="I3564" s="0" t="s">
        <v>134</v>
      </c>
      <c r="J3564" s="0" t="s">
        <v>7661</v>
      </c>
      <c r="K3564" s="0" t="s">
        <v>7662</v>
      </c>
      <c r="L3564" s="0" t="s">
        <v>9509</v>
      </c>
      <c r="M3564" s="0" t="s">
        <v>7428</v>
      </c>
      <c r="N3564" s="0" t="s">
        <v>98</v>
      </c>
      <c r="O3564" s="0" t="s">
        <v>133</v>
      </c>
      <c r="P3564" s="0" t="s">
        <v>133</v>
      </c>
      <c r="Q3564" s="0" t="s">
        <v>134</v>
      </c>
      <c r="R3564" s="0" t="s">
        <v>7661</v>
      </c>
      <c r="S3564" s="0" t="s">
        <v>7662</v>
      </c>
      <c r="T3564" s="0" t="s">
        <v>4183</v>
      </c>
      <c r="U3564" s="0" t="s">
        <v>3605</v>
      </c>
      <c r="V3564" s="0" t="s">
        <v>6218</v>
      </c>
      <c r="W3564" s="0" t="s">
        <v>3607</v>
      </c>
      <c r="X3564" s="0" t="s">
        <v>3700</v>
      </c>
      <c r="Y3564" s="0" t="s">
        <v>3605</v>
      </c>
      <c r="Z3564" s="0" t="s">
        <v>6219</v>
      </c>
      <c r="AA3564" s="0" t="s">
        <v>6220</v>
      </c>
      <c r="AB3564" s="0" t="s">
        <v>6221</v>
      </c>
      <c r="AC3564" s="0" t="s">
        <v>19</v>
      </c>
      <c r="AD3564" s="0" t="s">
        <v>61</v>
      </c>
      <c r="AE3564" s="0" t="s">
        <v>61</v>
      </c>
      <c r="AF3564" s="0" t="s">
        <v>22</v>
      </c>
      <c r="AG3564" s="0" t="s">
        <v>22</v>
      </c>
      <c r="AH3564" s="0" t="s">
        <v>5590</v>
      </c>
      <c r="AI3564" s="0" t="s">
        <v>5590</v>
      </c>
      <c r="AJ3564" s="0" t="s">
        <v>5590</v>
      </c>
      <c r="AK3564" s="0" t="s">
        <v>5590</v>
      </c>
    </row>
    <row customHeight="1" ht="11.25">
      <c r="A3565" s="0" t="s">
        <v>22</v>
      </c>
      <c r="B3565" s="0" t="s">
        <v>48</v>
      </c>
      <c r="C3565" s="0" t="s">
        <v>50</v>
      </c>
      <c r="D3565" s="0" t="s">
        <v>22</v>
      </c>
      <c r="E3565" s="0" t="s">
        <v>9510</v>
      </c>
      <c r="F3565" s="0" t="s">
        <v>1328</v>
      </c>
      <c r="G3565" s="0" t="s">
        <v>3552</v>
      </c>
      <c r="H3565" s="0" t="s">
        <v>3552</v>
      </c>
      <c r="I3565" s="0" t="s">
        <v>3553</v>
      </c>
      <c r="J3565" s="0" t="s">
        <v>8882</v>
      </c>
      <c r="K3565" s="0" t="s">
        <v>8883</v>
      </c>
      <c r="L3565" s="0" t="s">
        <v>5280</v>
      </c>
      <c r="M3565" s="0" t="s">
        <v>1261</v>
      </c>
      <c r="N3565" s="0" t="s">
        <v>98</v>
      </c>
      <c r="O3565" s="0" t="s">
        <v>3552</v>
      </c>
      <c r="P3565" s="0" t="s">
        <v>3552</v>
      </c>
      <c r="Q3565" s="0" t="s">
        <v>3553</v>
      </c>
      <c r="R3565" s="0" t="s">
        <v>8882</v>
      </c>
      <c r="S3565" s="0" t="s">
        <v>8883</v>
      </c>
      <c r="T3565" s="0" t="s">
        <v>3604</v>
      </c>
      <c r="U3565" s="0" t="s">
        <v>3707</v>
      </c>
      <c r="V3565" s="0" t="s">
        <v>3726</v>
      </c>
      <c r="W3565" s="0" t="s">
        <v>3607</v>
      </c>
      <c r="X3565" s="0" t="s">
        <v>3700</v>
      </c>
      <c r="Y3565" s="0" t="s">
        <v>3605</v>
      </c>
      <c r="Z3565" s="0" t="s">
        <v>9511</v>
      </c>
      <c r="AA3565" s="0" t="s">
        <v>8689</v>
      </c>
      <c r="AB3565" s="0" t="s">
        <v>9512</v>
      </c>
      <c r="AC3565" s="0" t="s">
        <v>19</v>
      </c>
      <c r="AD3565" s="0" t="s">
        <v>61</v>
      </c>
      <c r="AE3565" s="0" t="s">
        <v>19</v>
      </c>
      <c r="AF3565" s="0" t="s">
        <v>22</v>
      </c>
      <c r="AG3565" s="0" t="s">
        <v>22</v>
      </c>
      <c r="AH3565" s="0" t="s">
        <v>2243</v>
      </c>
      <c r="AI3565" s="0" t="s">
        <v>3712</v>
      </c>
      <c r="AJ3565" s="0" t="s">
        <v>22</v>
      </c>
      <c r="AK3565" s="0" t="s">
        <v>22</v>
      </c>
    </row>
    <row customHeight="1" ht="11.25">
      <c r="A3566" s="0" t="s">
        <v>22</v>
      </c>
      <c r="B3566" s="0" t="s">
        <v>48</v>
      </c>
      <c r="C3566" s="0" t="s">
        <v>50</v>
      </c>
      <c r="D3566" s="0" t="s">
        <v>22</v>
      </c>
      <c r="E3566" s="0" t="s">
        <v>9510</v>
      </c>
      <c r="F3566" s="0" t="s">
        <v>1328</v>
      </c>
      <c r="G3566" s="0" t="s">
        <v>175</v>
      </c>
      <c r="H3566" s="0" t="s">
        <v>175</v>
      </c>
      <c r="I3566" s="0" t="s">
        <v>176</v>
      </c>
      <c r="J3566" s="0" t="s">
        <v>8882</v>
      </c>
      <c r="K3566" s="0" t="s">
        <v>8887</v>
      </c>
      <c r="L3566" s="0" t="s">
        <v>5280</v>
      </c>
      <c r="M3566" s="0" t="s">
        <v>1261</v>
      </c>
      <c r="N3566" s="0" t="s">
        <v>98</v>
      </c>
      <c r="O3566" s="0" t="s">
        <v>175</v>
      </c>
      <c r="P3566" s="0" t="s">
        <v>175</v>
      </c>
      <c r="Q3566" s="0" t="s">
        <v>176</v>
      </c>
      <c r="R3566" s="0" t="s">
        <v>8882</v>
      </c>
      <c r="S3566" s="0" t="s">
        <v>8887</v>
      </c>
      <c r="T3566" s="0" t="s">
        <v>3604</v>
      </c>
      <c r="U3566" s="0" t="s">
        <v>3707</v>
      </c>
      <c r="V3566" s="0" t="s">
        <v>3726</v>
      </c>
      <c r="W3566" s="0" t="s">
        <v>3607</v>
      </c>
      <c r="X3566" s="0" t="s">
        <v>3700</v>
      </c>
      <c r="Y3566" s="0" t="s">
        <v>3605</v>
      </c>
      <c r="Z3566" s="0" t="s">
        <v>9511</v>
      </c>
      <c r="AA3566" s="0" t="s">
        <v>8689</v>
      </c>
      <c r="AB3566" s="0" t="s">
        <v>9512</v>
      </c>
      <c r="AC3566" s="0" t="s">
        <v>19</v>
      </c>
      <c r="AD3566" s="0" t="s">
        <v>61</v>
      </c>
      <c r="AE3566" s="0" t="s">
        <v>19</v>
      </c>
      <c r="AF3566" s="0" t="s">
        <v>22</v>
      </c>
      <c r="AG3566" s="0" t="s">
        <v>22</v>
      </c>
      <c r="AH3566" s="0" t="s">
        <v>2243</v>
      </c>
      <c r="AI3566" s="0" t="s">
        <v>3712</v>
      </c>
      <c r="AJ3566" s="0" t="s">
        <v>22</v>
      </c>
      <c r="AK3566" s="0" t="s">
        <v>22</v>
      </c>
    </row>
    <row customHeight="1" ht="11.25">
      <c r="A3567" s="0" t="s">
        <v>22</v>
      </c>
      <c r="B3567" s="0" t="s">
        <v>48</v>
      </c>
      <c r="C3567" s="0" t="s">
        <v>50</v>
      </c>
      <c r="D3567" s="0" t="s">
        <v>22</v>
      </c>
      <c r="E3567" s="0" t="s">
        <v>9513</v>
      </c>
      <c r="F3567" s="0" t="s">
        <v>1328</v>
      </c>
      <c r="G3567" s="0" t="s">
        <v>195</v>
      </c>
      <c r="H3567" s="0" t="s">
        <v>195</v>
      </c>
      <c r="I3567" s="0" t="s">
        <v>196</v>
      </c>
      <c r="J3567" s="0" t="s">
        <v>3705</v>
      </c>
      <c r="K3567" s="0" t="s">
        <v>3706</v>
      </c>
      <c r="L3567" s="0" t="s">
        <v>976</v>
      </c>
      <c r="M3567" s="0" t="s">
        <v>976</v>
      </c>
      <c r="N3567" s="0" t="s">
        <v>98</v>
      </c>
      <c r="O3567" s="0" t="s">
        <v>195</v>
      </c>
      <c r="P3567" s="0" t="s">
        <v>195</v>
      </c>
      <c r="Q3567" s="0" t="s">
        <v>196</v>
      </c>
      <c r="R3567" s="0" t="s">
        <v>3705</v>
      </c>
      <c r="S3567" s="0" t="s">
        <v>3706</v>
      </c>
      <c r="T3567" s="0" t="s">
        <v>3604</v>
      </c>
      <c r="U3567" s="0" t="s">
        <v>3707</v>
      </c>
      <c r="V3567" s="0" t="s">
        <v>3708</v>
      </c>
      <c r="W3567" s="0" t="s">
        <v>3607</v>
      </c>
      <c r="X3567" s="0" t="s">
        <v>3700</v>
      </c>
      <c r="Y3567" s="0" t="s">
        <v>3605</v>
      </c>
      <c r="Z3567" s="0" t="s">
        <v>3709</v>
      </c>
      <c r="AA3567" s="0" t="s">
        <v>3710</v>
      </c>
      <c r="AB3567" s="0" t="s">
        <v>3711</v>
      </c>
      <c r="AC3567" s="0" t="s">
        <v>19</v>
      </c>
      <c r="AD3567" s="0" t="s">
        <v>61</v>
      </c>
      <c r="AE3567" s="0" t="s">
        <v>19</v>
      </c>
      <c r="AF3567" s="0" t="s">
        <v>22</v>
      </c>
      <c r="AG3567" s="0" t="s">
        <v>22</v>
      </c>
      <c r="AH3567" s="0" t="s">
        <v>109</v>
      </c>
      <c r="AI3567" s="0" t="s">
        <v>109</v>
      </c>
      <c r="AJ3567" s="0" t="s">
        <v>22</v>
      </c>
      <c r="AK3567" s="0" t="s">
        <v>22</v>
      </c>
    </row>
    <row customHeight="1" ht="11.25">
      <c r="A3568" s="0" t="s">
        <v>22</v>
      </c>
      <c r="B3568" s="0" t="s">
        <v>48</v>
      </c>
      <c r="C3568" s="0" t="s">
        <v>50</v>
      </c>
      <c r="D3568" s="0" t="s">
        <v>22</v>
      </c>
      <c r="E3568" s="0" t="s">
        <v>9514</v>
      </c>
      <c r="F3568" s="0" t="s">
        <v>1328</v>
      </c>
      <c r="G3568" s="0" t="s">
        <v>178</v>
      </c>
      <c r="H3568" s="0" t="s">
        <v>178</v>
      </c>
      <c r="I3568" s="0" t="s">
        <v>179</v>
      </c>
      <c r="J3568" s="0" t="s">
        <v>4885</v>
      </c>
      <c r="K3568" s="0" t="s">
        <v>4886</v>
      </c>
      <c r="L3568" s="0" t="s">
        <v>4028</v>
      </c>
      <c r="M3568" s="0" t="s">
        <v>101</v>
      </c>
      <c r="N3568" s="0" t="s">
        <v>98</v>
      </c>
      <c r="O3568" s="0" t="s">
        <v>178</v>
      </c>
      <c r="P3568" s="0" t="s">
        <v>178</v>
      </c>
      <c r="Q3568" s="0" t="s">
        <v>179</v>
      </c>
      <c r="R3568" s="0" t="s">
        <v>4885</v>
      </c>
      <c r="S3568" s="0" t="s">
        <v>4886</v>
      </c>
      <c r="T3568" s="0" t="s">
        <v>3604</v>
      </c>
      <c r="U3568" s="0" t="s">
        <v>3707</v>
      </c>
      <c r="V3568" s="0" t="s">
        <v>3726</v>
      </c>
      <c r="W3568" s="0" t="s">
        <v>3607</v>
      </c>
      <c r="X3568" s="0" t="s">
        <v>3700</v>
      </c>
      <c r="Y3568" s="0" t="s">
        <v>3605</v>
      </c>
      <c r="Z3568" s="0" t="s">
        <v>109</v>
      </c>
      <c r="AA3568" s="0" t="s">
        <v>7230</v>
      </c>
      <c r="AB3568" s="0" t="s">
        <v>7231</v>
      </c>
      <c r="AC3568" s="0" t="s">
        <v>19</v>
      </c>
      <c r="AD3568" s="0" t="s">
        <v>61</v>
      </c>
      <c r="AE3568" s="0" t="s">
        <v>19</v>
      </c>
      <c r="AF3568" s="0" t="s">
        <v>22</v>
      </c>
      <c r="AG3568" s="0" t="s">
        <v>22</v>
      </c>
      <c r="AH3568" s="0" t="s">
        <v>7698</v>
      </c>
      <c r="AI3568" s="0" t="s">
        <v>3712</v>
      </c>
      <c r="AJ3568" s="0" t="s">
        <v>22</v>
      </c>
      <c r="AK3568" s="0" t="s">
        <v>22</v>
      </c>
    </row>
    <row customHeight="1" ht="11.25">
      <c r="A3569" s="0" t="s">
        <v>22</v>
      </c>
      <c r="B3569" s="0" t="s">
        <v>48</v>
      </c>
      <c r="C3569" s="0" t="s">
        <v>50</v>
      </c>
      <c r="D3569" s="0" t="s">
        <v>22</v>
      </c>
      <c r="E3569" s="0" t="s">
        <v>9515</v>
      </c>
      <c r="F3569" s="0" t="s">
        <v>1328</v>
      </c>
      <c r="G3569" s="0" t="s">
        <v>188</v>
      </c>
      <c r="H3569" s="0" t="s">
        <v>188</v>
      </c>
      <c r="I3569" s="0" t="s">
        <v>189</v>
      </c>
      <c r="J3569" s="0" t="s">
        <v>5324</v>
      </c>
      <c r="K3569" s="0" t="s">
        <v>5325</v>
      </c>
      <c r="L3569" s="0" t="s">
        <v>7619</v>
      </c>
      <c r="M3569" s="0" t="s">
        <v>1261</v>
      </c>
      <c r="N3569" s="0" t="s">
        <v>98</v>
      </c>
      <c r="O3569" s="0" t="s">
        <v>188</v>
      </c>
      <c r="P3569" s="0" t="s">
        <v>188</v>
      </c>
      <c r="Q3569" s="0" t="s">
        <v>189</v>
      </c>
      <c r="R3569" s="0" t="s">
        <v>5324</v>
      </c>
      <c r="S3569" s="0" t="s">
        <v>5325</v>
      </c>
      <c r="T3569" s="0" t="s">
        <v>3604</v>
      </c>
      <c r="U3569" s="0" t="s">
        <v>3605</v>
      </c>
      <c r="V3569" s="0" t="s">
        <v>3606</v>
      </c>
      <c r="W3569" s="0" t="s">
        <v>3607</v>
      </c>
      <c r="X3569" s="0" t="s">
        <v>3608</v>
      </c>
      <c r="Y3569" s="0" t="s">
        <v>3605</v>
      </c>
      <c r="Z3569" s="0" t="s">
        <v>4203</v>
      </c>
      <c r="AA3569" s="0" t="s">
        <v>5056</v>
      </c>
      <c r="AB3569" s="0" t="s">
        <v>9516</v>
      </c>
      <c r="AC3569" s="0" t="s">
        <v>19</v>
      </c>
      <c r="AD3569" s="0" t="s">
        <v>61</v>
      </c>
      <c r="AE3569" s="0" t="s">
        <v>19</v>
      </c>
      <c r="AF3569" s="0" t="s">
        <v>22</v>
      </c>
      <c r="AG3569" s="0" t="s">
        <v>22</v>
      </c>
      <c r="AH3569" s="0" t="s">
        <v>3622</v>
      </c>
      <c r="AI3569" s="0" t="s">
        <v>3622</v>
      </c>
      <c r="AJ3569" s="0" t="s">
        <v>22</v>
      </c>
      <c r="AK3569" s="0" t="s">
        <v>22</v>
      </c>
    </row>
    <row customHeight="1" ht="11.25">
      <c r="A3570" s="0" t="s">
        <v>22</v>
      </c>
      <c r="B3570" s="0" t="s">
        <v>48</v>
      </c>
      <c r="C3570" s="0" t="s">
        <v>50</v>
      </c>
      <c r="D3570" s="0" t="s">
        <v>22</v>
      </c>
      <c r="E3570" s="0" t="s">
        <v>9515</v>
      </c>
      <c r="F3570" s="0" t="s">
        <v>1328</v>
      </c>
      <c r="G3570" s="0" t="s">
        <v>188</v>
      </c>
      <c r="H3570" s="0" t="s">
        <v>188</v>
      </c>
      <c r="I3570" s="0" t="s">
        <v>189</v>
      </c>
      <c r="J3570" s="0" t="s">
        <v>5324</v>
      </c>
      <c r="K3570" s="0" t="s">
        <v>5325</v>
      </c>
      <c r="L3570" s="0" t="s">
        <v>7619</v>
      </c>
      <c r="M3570" s="0" t="s">
        <v>1261</v>
      </c>
      <c r="N3570" s="0" t="s">
        <v>98</v>
      </c>
      <c r="O3570" s="0" t="s">
        <v>188</v>
      </c>
      <c r="P3570" s="0" t="s">
        <v>188</v>
      </c>
      <c r="Q3570" s="0" t="s">
        <v>189</v>
      </c>
      <c r="R3570" s="0" t="s">
        <v>5324</v>
      </c>
      <c r="S3570" s="0" t="s">
        <v>5325</v>
      </c>
      <c r="T3570" s="0" t="s">
        <v>3604</v>
      </c>
      <c r="U3570" s="0" t="s">
        <v>3605</v>
      </c>
      <c r="V3570" s="0" t="s">
        <v>3606</v>
      </c>
      <c r="W3570" s="0" t="s">
        <v>3607</v>
      </c>
      <c r="X3570" s="0" t="s">
        <v>3608</v>
      </c>
      <c r="Y3570" s="0" t="s">
        <v>3605</v>
      </c>
      <c r="Z3570" s="0" t="s">
        <v>4203</v>
      </c>
      <c r="AA3570" s="0" t="s">
        <v>5056</v>
      </c>
      <c r="AB3570" s="0" t="s">
        <v>9516</v>
      </c>
      <c r="AC3570" s="0" t="s">
        <v>19</v>
      </c>
      <c r="AD3570" s="0" t="s">
        <v>61</v>
      </c>
      <c r="AE3570" s="0" t="s">
        <v>19</v>
      </c>
      <c r="AF3570" s="0" t="s">
        <v>22</v>
      </c>
      <c r="AG3570" s="0" t="s">
        <v>22</v>
      </c>
      <c r="AH3570" s="0" t="s">
        <v>3622</v>
      </c>
      <c r="AI3570" s="0" t="s">
        <v>3622</v>
      </c>
      <c r="AJ3570" s="0" t="s">
        <v>22</v>
      </c>
      <c r="AK3570" s="0" t="s">
        <v>22</v>
      </c>
    </row>
    <row customHeight="1" ht="11.25">
      <c r="A3571" s="0" t="s">
        <v>22</v>
      </c>
      <c r="B3571" s="0" t="s">
        <v>48</v>
      </c>
      <c r="C3571" s="0" t="s">
        <v>50</v>
      </c>
      <c r="D3571" s="0" t="s">
        <v>22</v>
      </c>
      <c r="E3571" s="0" t="s">
        <v>9515</v>
      </c>
      <c r="F3571" s="0" t="s">
        <v>1328</v>
      </c>
      <c r="G3571" s="0" t="s">
        <v>188</v>
      </c>
      <c r="H3571" s="0" t="s">
        <v>188</v>
      </c>
      <c r="I3571" s="0" t="s">
        <v>189</v>
      </c>
      <c r="J3571" s="0" t="s">
        <v>5329</v>
      </c>
      <c r="K3571" s="0" t="s">
        <v>5330</v>
      </c>
      <c r="L3571" s="0" t="s">
        <v>7621</v>
      </c>
      <c r="M3571" s="0" t="s">
        <v>1261</v>
      </c>
      <c r="N3571" s="0" t="s">
        <v>98</v>
      </c>
      <c r="O3571" s="0" t="s">
        <v>188</v>
      </c>
      <c r="P3571" s="0" t="s">
        <v>188</v>
      </c>
      <c r="Q3571" s="0" t="s">
        <v>189</v>
      </c>
      <c r="R3571" s="0" t="s">
        <v>5329</v>
      </c>
      <c r="S3571" s="0" t="s">
        <v>5330</v>
      </c>
      <c r="T3571" s="0" t="s">
        <v>3604</v>
      </c>
      <c r="U3571" s="0" t="s">
        <v>3605</v>
      </c>
      <c r="V3571" s="0" t="s">
        <v>9517</v>
      </c>
      <c r="W3571" s="0" t="s">
        <v>3607</v>
      </c>
      <c r="X3571" s="0" t="s">
        <v>3608</v>
      </c>
      <c r="Y3571" s="0" t="s">
        <v>3605</v>
      </c>
      <c r="Z3571" s="0" t="s">
        <v>8377</v>
      </c>
      <c r="AA3571" s="0" t="s">
        <v>3650</v>
      </c>
      <c r="AB3571" s="0" t="s">
        <v>9518</v>
      </c>
      <c r="AC3571" s="0" t="s">
        <v>19</v>
      </c>
      <c r="AD3571" s="0" t="s">
        <v>61</v>
      </c>
      <c r="AE3571" s="0" t="s">
        <v>19</v>
      </c>
      <c r="AF3571" s="0" t="s">
        <v>22</v>
      </c>
      <c r="AG3571" s="0" t="s">
        <v>22</v>
      </c>
      <c r="AH3571" s="0" t="s">
        <v>5333</v>
      </c>
      <c r="AI3571" s="0" t="s">
        <v>5333</v>
      </c>
      <c r="AJ3571" s="0" t="s">
        <v>22</v>
      </c>
      <c r="AK3571" s="0" t="s">
        <v>22</v>
      </c>
    </row>
    <row customHeight="1" ht="11.25">
      <c r="A3572" s="0" t="s">
        <v>22</v>
      </c>
      <c r="B3572" s="0" t="s">
        <v>48</v>
      </c>
      <c r="C3572" s="0" t="s">
        <v>50</v>
      </c>
      <c r="D3572" s="0" t="s">
        <v>22</v>
      </c>
      <c r="E3572" s="0" t="s">
        <v>9515</v>
      </c>
      <c r="F3572" s="0" t="s">
        <v>1328</v>
      </c>
      <c r="G3572" s="0" t="s">
        <v>188</v>
      </c>
      <c r="H3572" s="0" t="s">
        <v>188</v>
      </c>
      <c r="I3572" s="0" t="s">
        <v>189</v>
      </c>
      <c r="J3572" s="0" t="s">
        <v>5329</v>
      </c>
      <c r="K3572" s="0" t="s">
        <v>5330</v>
      </c>
      <c r="L3572" s="0" t="s">
        <v>7621</v>
      </c>
      <c r="M3572" s="0" t="s">
        <v>1261</v>
      </c>
      <c r="N3572" s="0" t="s">
        <v>98</v>
      </c>
      <c r="O3572" s="0" t="s">
        <v>188</v>
      </c>
      <c r="P3572" s="0" t="s">
        <v>188</v>
      </c>
      <c r="Q3572" s="0" t="s">
        <v>189</v>
      </c>
      <c r="R3572" s="0" t="s">
        <v>5329</v>
      </c>
      <c r="S3572" s="0" t="s">
        <v>5330</v>
      </c>
      <c r="T3572" s="0" t="s">
        <v>3604</v>
      </c>
      <c r="U3572" s="0" t="s">
        <v>3605</v>
      </c>
      <c r="V3572" s="0" t="s">
        <v>9517</v>
      </c>
      <c r="W3572" s="0" t="s">
        <v>3607</v>
      </c>
      <c r="X3572" s="0" t="s">
        <v>3608</v>
      </c>
      <c r="Y3572" s="0" t="s">
        <v>3605</v>
      </c>
      <c r="Z3572" s="0" t="s">
        <v>8377</v>
      </c>
      <c r="AA3572" s="0" t="s">
        <v>3650</v>
      </c>
      <c r="AB3572" s="0" t="s">
        <v>9518</v>
      </c>
      <c r="AC3572" s="0" t="s">
        <v>19</v>
      </c>
      <c r="AD3572" s="0" t="s">
        <v>61</v>
      </c>
      <c r="AE3572" s="0" t="s">
        <v>19</v>
      </c>
      <c r="AF3572" s="0" t="s">
        <v>22</v>
      </c>
      <c r="AG3572" s="0" t="s">
        <v>22</v>
      </c>
      <c r="AH3572" s="0" t="s">
        <v>5333</v>
      </c>
      <c r="AI3572" s="0" t="s">
        <v>5333</v>
      </c>
      <c r="AJ3572" s="0" t="s">
        <v>22</v>
      </c>
      <c r="AK3572" s="0" t="s">
        <v>22</v>
      </c>
    </row>
    <row customHeight="1" ht="11.25">
      <c r="A3573" s="0" t="s">
        <v>22</v>
      </c>
      <c r="B3573" s="0" t="s">
        <v>48</v>
      </c>
      <c r="C3573" s="0" t="s">
        <v>50</v>
      </c>
      <c r="D3573" s="0" t="s">
        <v>22</v>
      </c>
      <c r="E3573" s="0" t="s">
        <v>9515</v>
      </c>
      <c r="F3573" s="0" t="s">
        <v>1328</v>
      </c>
      <c r="G3573" s="0" t="s">
        <v>188</v>
      </c>
      <c r="H3573" s="0" t="s">
        <v>188</v>
      </c>
      <c r="I3573" s="0" t="s">
        <v>189</v>
      </c>
      <c r="J3573" s="0" t="s">
        <v>1258</v>
      </c>
      <c r="K3573" s="0" t="s">
        <v>1259</v>
      </c>
      <c r="L3573" s="0" t="s">
        <v>4931</v>
      </c>
      <c r="M3573" s="0" t="s">
        <v>1261</v>
      </c>
      <c r="N3573" s="0" t="s">
        <v>98</v>
      </c>
      <c r="O3573" s="0" t="s">
        <v>188</v>
      </c>
      <c r="P3573" s="0" t="s">
        <v>188</v>
      </c>
      <c r="Q3573" s="0" t="s">
        <v>189</v>
      </c>
      <c r="R3573" s="0" t="s">
        <v>1258</v>
      </c>
      <c r="S3573" s="0" t="s">
        <v>1259</v>
      </c>
      <c r="T3573" s="0" t="s">
        <v>3604</v>
      </c>
      <c r="U3573" s="0" t="s">
        <v>3605</v>
      </c>
      <c r="V3573" s="0" t="s">
        <v>3606</v>
      </c>
      <c r="W3573" s="0" t="s">
        <v>3607</v>
      </c>
      <c r="X3573" s="0" t="s">
        <v>3608</v>
      </c>
      <c r="Y3573" s="0" t="s">
        <v>3605</v>
      </c>
      <c r="Z3573" s="0" t="s">
        <v>2249</v>
      </c>
      <c r="AA3573" s="0" t="s">
        <v>3961</v>
      </c>
      <c r="AB3573" s="0" t="s">
        <v>9519</v>
      </c>
      <c r="AC3573" s="0" t="s">
        <v>19</v>
      </c>
      <c r="AD3573" s="0" t="s">
        <v>61</v>
      </c>
      <c r="AE3573" s="0" t="s">
        <v>19</v>
      </c>
      <c r="AF3573" s="0" t="s">
        <v>22</v>
      </c>
      <c r="AG3573" s="0" t="s">
        <v>22</v>
      </c>
      <c r="AH3573" s="0" t="s">
        <v>5340</v>
      </c>
      <c r="AI3573" s="0" t="s">
        <v>5340</v>
      </c>
      <c r="AJ3573" s="0" t="s">
        <v>22</v>
      </c>
      <c r="AK3573" s="0" t="s">
        <v>22</v>
      </c>
    </row>
    <row customHeight="1" ht="11.25">
      <c r="A3574" s="0" t="s">
        <v>22</v>
      </c>
      <c r="B3574" s="0" t="s">
        <v>48</v>
      </c>
      <c r="C3574" s="0" t="s">
        <v>50</v>
      </c>
      <c r="D3574" s="0" t="s">
        <v>22</v>
      </c>
      <c r="E3574" s="0" t="s">
        <v>9515</v>
      </c>
      <c r="F3574" s="0" t="s">
        <v>1328</v>
      </c>
      <c r="G3574" s="0" t="s">
        <v>188</v>
      </c>
      <c r="H3574" s="0" t="s">
        <v>188</v>
      </c>
      <c r="I3574" s="0" t="s">
        <v>189</v>
      </c>
      <c r="J3574" s="0" t="s">
        <v>1258</v>
      </c>
      <c r="K3574" s="0" t="s">
        <v>1259</v>
      </c>
      <c r="L3574" s="0" t="s">
        <v>4931</v>
      </c>
      <c r="M3574" s="0" t="s">
        <v>1261</v>
      </c>
      <c r="N3574" s="0" t="s">
        <v>98</v>
      </c>
      <c r="O3574" s="0" t="s">
        <v>188</v>
      </c>
      <c r="P3574" s="0" t="s">
        <v>188</v>
      </c>
      <c r="Q3574" s="0" t="s">
        <v>189</v>
      </c>
      <c r="R3574" s="0" t="s">
        <v>1258</v>
      </c>
      <c r="S3574" s="0" t="s">
        <v>1259</v>
      </c>
      <c r="T3574" s="0" t="s">
        <v>3604</v>
      </c>
      <c r="U3574" s="0" t="s">
        <v>3605</v>
      </c>
      <c r="V3574" s="0" t="s">
        <v>3606</v>
      </c>
      <c r="W3574" s="0" t="s">
        <v>3607</v>
      </c>
      <c r="X3574" s="0" t="s">
        <v>3608</v>
      </c>
      <c r="Y3574" s="0" t="s">
        <v>3605</v>
      </c>
      <c r="Z3574" s="0" t="s">
        <v>2249</v>
      </c>
      <c r="AA3574" s="0" t="s">
        <v>3961</v>
      </c>
      <c r="AB3574" s="0" t="s">
        <v>9519</v>
      </c>
      <c r="AC3574" s="0" t="s">
        <v>19</v>
      </c>
      <c r="AD3574" s="0" t="s">
        <v>61</v>
      </c>
      <c r="AE3574" s="0" t="s">
        <v>19</v>
      </c>
      <c r="AF3574" s="0" t="s">
        <v>22</v>
      </c>
      <c r="AG3574" s="0" t="s">
        <v>22</v>
      </c>
      <c r="AH3574" s="0" t="s">
        <v>5340</v>
      </c>
      <c r="AI3574" s="0" t="s">
        <v>5340</v>
      </c>
      <c r="AJ3574" s="0" t="s">
        <v>22</v>
      </c>
      <c r="AK3574" s="0" t="s">
        <v>22</v>
      </c>
    </row>
    <row customHeight="1" ht="11.25">
      <c r="A3575" s="0" t="s">
        <v>22</v>
      </c>
      <c r="B3575" s="0" t="s">
        <v>48</v>
      </c>
      <c r="C3575" s="0" t="s">
        <v>50</v>
      </c>
      <c r="D3575" s="0" t="s">
        <v>22</v>
      </c>
      <c r="E3575" s="0" t="s">
        <v>9520</v>
      </c>
      <c r="F3575" s="0" t="s">
        <v>1257</v>
      </c>
      <c r="G3575" s="0" t="s">
        <v>181</v>
      </c>
      <c r="H3575" s="0" t="s">
        <v>181</v>
      </c>
      <c r="I3575" s="0" t="s">
        <v>182</v>
      </c>
      <c r="J3575" s="0" t="s">
        <v>3716</v>
      </c>
      <c r="K3575" s="0" t="s">
        <v>3717</v>
      </c>
      <c r="L3575" s="0" t="s">
        <v>976</v>
      </c>
      <c r="M3575" s="0" t="s">
        <v>976</v>
      </c>
      <c r="N3575" s="0" t="s">
        <v>98</v>
      </c>
      <c r="O3575" s="0" t="s">
        <v>181</v>
      </c>
      <c r="P3575" s="0" t="s">
        <v>181</v>
      </c>
      <c r="Q3575" s="0" t="s">
        <v>182</v>
      </c>
      <c r="R3575" s="0" t="s">
        <v>3716</v>
      </c>
      <c r="S3575" s="0" t="s">
        <v>3717</v>
      </c>
      <c r="T3575" s="0" t="s">
        <v>3604</v>
      </c>
      <c r="U3575" s="0" t="s">
        <v>3707</v>
      </c>
      <c r="V3575" s="0" t="s">
        <v>3718</v>
      </c>
      <c r="W3575" s="0" t="s">
        <v>3607</v>
      </c>
      <c r="X3575" s="0" t="s">
        <v>3700</v>
      </c>
      <c r="Y3575" s="0" t="s">
        <v>3605</v>
      </c>
      <c r="Z3575" s="0" t="s">
        <v>3719</v>
      </c>
      <c r="AA3575" s="0" t="s">
        <v>3710</v>
      </c>
      <c r="AB3575" s="0" t="s">
        <v>3720</v>
      </c>
      <c r="AC3575" s="0" t="s">
        <v>19</v>
      </c>
      <c r="AD3575" s="0" t="s">
        <v>19</v>
      </c>
      <c r="AE3575" s="0" t="s">
        <v>61</v>
      </c>
      <c r="AF3575" s="0" t="s">
        <v>22</v>
      </c>
      <c r="AG3575" s="0" t="s">
        <v>22</v>
      </c>
      <c r="AH3575" s="0" t="s">
        <v>22</v>
      </c>
      <c r="AI3575" s="0" t="s">
        <v>22</v>
      </c>
      <c r="AJ3575" s="0" t="s">
        <v>3721</v>
      </c>
      <c r="AK3575" s="0" t="s">
        <v>3721</v>
      </c>
    </row>
    <row customHeight="1" ht="11.25">
      <c r="A3576" s="0" t="s">
        <v>22</v>
      </c>
      <c r="B3576" s="0" t="s">
        <v>48</v>
      </c>
      <c r="C3576" s="0" t="s">
        <v>50</v>
      </c>
      <c r="D3576" s="0" t="s">
        <v>22</v>
      </c>
      <c r="E3576" s="0" t="s">
        <v>9521</v>
      </c>
      <c r="F3576" s="0" t="s">
        <v>1257</v>
      </c>
      <c r="G3576" s="0" t="s">
        <v>181</v>
      </c>
      <c r="H3576" s="0" t="s">
        <v>181</v>
      </c>
      <c r="I3576" s="0" t="s">
        <v>182</v>
      </c>
      <c r="J3576" s="0" t="s">
        <v>3716</v>
      </c>
      <c r="K3576" s="0" t="s">
        <v>3717</v>
      </c>
      <c r="L3576" s="0" t="s">
        <v>976</v>
      </c>
      <c r="M3576" s="0" t="s">
        <v>976</v>
      </c>
      <c r="N3576" s="0" t="s">
        <v>98</v>
      </c>
      <c r="O3576" s="0" t="s">
        <v>181</v>
      </c>
      <c r="P3576" s="0" t="s">
        <v>181</v>
      </c>
      <c r="Q3576" s="0" t="s">
        <v>182</v>
      </c>
      <c r="R3576" s="0" t="s">
        <v>3716</v>
      </c>
      <c r="S3576" s="0" t="s">
        <v>3717</v>
      </c>
      <c r="T3576" s="0" t="s">
        <v>3604</v>
      </c>
      <c r="U3576" s="0" t="s">
        <v>3707</v>
      </c>
      <c r="V3576" s="0" t="s">
        <v>3718</v>
      </c>
      <c r="W3576" s="0" t="s">
        <v>3607</v>
      </c>
      <c r="X3576" s="0" t="s">
        <v>3700</v>
      </c>
      <c r="Y3576" s="0" t="s">
        <v>3605</v>
      </c>
      <c r="Z3576" s="0" t="s">
        <v>3719</v>
      </c>
      <c r="AA3576" s="0" t="s">
        <v>3710</v>
      </c>
      <c r="AB3576" s="0" t="s">
        <v>3720</v>
      </c>
      <c r="AC3576" s="0" t="s">
        <v>19</v>
      </c>
      <c r="AD3576" s="0" t="s">
        <v>19</v>
      </c>
      <c r="AE3576" s="0" t="s">
        <v>61</v>
      </c>
      <c r="AF3576" s="0" t="s">
        <v>22</v>
      </c>
      <c r="AG3576" s="0" t="s">
        <v>22</v>
      </c>
      <c r="AH3576" s="0" t="s">
        <v>22</v>
      </c>
      <c r="AI3576" s="0" t="s">
        <v>22</v>
      </c>
      <c r="AJ3576" s="0" t="s">
        <v>3721</v>
      </c>
      <c r="AK3576" s="0" t="s">
        <v>3721</v>
      </c>
    </row>
    <row customHeight="1" ht="11.25">
      <c r="A3577" s="0" t="s">
        <v>22</v>
      </c>
      <c r="B3577" s="0" t="s">
        <v>48</v>
      </c>
      <c r="C3577" s="0" t="s">
        <v>50</v>
      </c>
      <c r="D3577" s="0" t="s">
        <v>22</v>
      </c>
      <c r="E3577" s="0" t="s">
        <v>9522</v>
      </c>
      <c r="F3577" s="0" t="s">
        <v>1257</v>
      </c>
      <c r="G3577" s="0" t="s">
        <v>3552</v>
      </c>
      <c r="H3577" s="0" t="s">
        <v>3552</v>
      </c>
      <c r="I3577" s="0" t="s">
        <v>3553</v>
      </c>
      <c r="J3577" s="0" t="s">
        <v>8685</v>
      </c>
      <c r="K3577" s="0" t="s">
        <v>8686</v>
      </c>
      <c r="L3577" s="0" t="s">
        <v>8685</v>
      </c>
      <c r="M3577" s="0" t="s">
        <v>19</v>
      </c>
      <c r="N3577" s="0" t="s">
        <v>98</v>
      </c>
      <c r="O3577" s="0" t="s">
        <v>3552</v>
      </c>
      <c r="P3577" s="0" t="s">
        <v>3552</v>
      </c>
      <c r="Q3577" s="0" t="s">
        <v>3553</v>
      </c>
      <c r="R3577" s="0" t="s">
        <v>8685</v>
      </c>
      <c r="S3577" s="0" t="s">
        <v>8686</v>
      </c>
      <c r="T3577" s="0" t="s">
        <v>3604</v>
      </c>
      <c r="U3577" s="0" t="s">
        <v>3707</v>
      </c>
      <c r="V3577" s="0" t="s">
        <v>3726</v>
      </c>
      <c r="W3577" s="0" t="s">
        <v>3607</v>
      </c>
      <c r="X3577" s="0" t="s">
        <v>3608</v>
      </c>
      <c r="Y3577" s="0" t="s">
        <v>3605</v>
      </c>
      <c r="Z3577" s="0" t="s">
        <v>9523</v>
      </c>
      <c r="AA3577" s="0" t="s">
        <v>8689</v>
      </c>
      <c r="AB3577" s="0" t="s">
        <v>9524</v>
      </c>
      <c r="AC3577" s="0" t="s">
        <v>19</v>
      </c>
      <c r="AD3577" s="0" t="s">
        <v>19</v>
      </c>
      <c r="AE3577" s="0" t="s">
        <v>61</v>
      </c>
      <c r="AF3577" s="0" t="s">
        <v>22</v>
      </c>
      <c r="AG3577" s="0" t="s">
        <v>22</v>
      </c>
      <c r="AH3577" s="0" t="s">
        <v>22</v>
      </c>
      <c r="AI3577" s="0" t="s">
        <v>22</v>
      </c>
      <c r="AJ3577" s="0" t="s">
        <v>8694</v>
      </c>
      <c r="AK3577" s="0" t="s">
        <v>8691</v>
      </c>
    </row>
    <row customHeight="1" ht="11.25">
      <c r="A3578" s="0" t="s">
        <v>22</v>
      </c>
      <c r="B3578" s="0" t="s">
        <v>48</v>
      </c>
      <c r="C3578" s="0" t="s">
        <v>50</v>
      </c>
      <c r="D3578" s="0" t="s">
        <v>22</v>
      </c>
      <c r="E3578" s="0" t="s">
        <v>9522</v>
      </c>
      <c r="F3578" s="0" t="s">
        <v>1257</v>
      </c>
      <c r="G3578" s="0" t="s">
        <v>175</v>
      </c>
      <c r="H3578" s="0" t="s">
        <v>175</v>
      </c>
      <c r="I3578" s="0" t="s">
        <v>176</v>
      </c>
      <c r="J3578" s="0" t="s">
        <v>8685</v>
      </c>
      <c r="K3578" s="0" t="s">
        <v>8696</v>
      </c>
      <c r="L3578" s="0" t="s">
        <v>8685</v>
      </c>
      <c r="M3578" s="0" t="s">
        <v>19</v>
      </c>
      <c r="N3578" s="0" t="s">
        <v>98</v>
      </c>
      <c r="O3578" s="0" t="s">
        <v>175</v>
      </c>
      <c r="P3578" s="0" t="s">
        <v>175</v>
      </c>
      <c r="Q3578" s="0" t="s">
        <v>176</v>
      </c>
      <c r="R3578" s="0" t="s">
        <v>8685</v>
      </c>
      <c r="S3578" s="0" t="s">
        <v>8696</v>
      </c>
      <c r="T3578" s="0" t="s">
        <v>3604</v>
      </c>
      <c r="U3578" s="0" t="s">
        <v>3707</v>
      </c>
      <c r="V3578" s="0" t="s">
        <v>3726</v>
      </c>
      <c r="W3578" s="0" t="s">
        <v>3607</v>
      </c>
      <c r="X3578" s="0" t="s">
        <v>3608</v>
      </c>
      <c r="Y3578" s="0" t="s">
        <v>3605</v>
      </c>
      <c r="Z3578" s="0" t="s">
        <v>9523</v>
      </c>
      <c r="AA3578" s="0" t="s">
        <v>8689</v>
      </c>
      <c r="AB3578" s="0" t="s">
        <v>9524</v>
      </c>
      <c r="AC3578" s="0" t="s">
        <v>19</v>
      </c>
      <c r="AD3578" s="0" t="s">
        <v>19</v>
      </c>
      <c r="AE3578" s="0" t="s">
        <v>61</v>
      </c>
      <c r="AF3578" s="0" t="s">
        <v>22</v>
      </c>
      <c r="AG3578" s="0" t="s">
        <v>22</v>
      </c>
      <c r="AH3578" s="0" t="s">
        <v>22</v>
      </c>
      <c r="AI3578" s="0" t="s">
        <v>22</v>
      </c>
      <c r="AJ3578" s="0" t="s">
        <v>8694</v>
      </c>
      <c r="AK3578" s="0" t="s">
        <v>8691</v>
      </c>
    </row>
    <row customHeight="1" ht="11.25">
      <c r="A3579" s="0" t="s">
        <v>22</v>
      </c>
      <c r="B3579" s="0" t="s">
        <v>48</v>
      </c>
      <c r="C3579" s="0" t="s">
        <v>50</v>
      </c>
      <c r="D3579" s="0" t="s">
        <v>22</v>
      </c>
      <c r="E3579" s="0" t="s">
        <v>9525</v>
      </c>
      <c r="F3579" s="0" t="s">
        <v>1257</v>
      </c>
      <c r="G3579" s="0" t="s">
        <v>3552</v>
      </c>
      <c r="H3579" s="0" t="s">
        <v>3552</v>
      </c>
      <c r="I3579" s="0" t="s">
        <v>3553</v>
      </c>
      <c r="J3579" s="0" t="s">
        <v>8685</v>
      </c>
      <c r="K3579" s="0" t="s">
        <v>8686</v>
      </c>
      <c r="L3579" s="0" t="s">
        <v>8685</v>
      </c>
      <c r="M3579" s="0" t="s">
        <v>19</v>
      </c>
      <c r="N3579" s="0" t="s">
        <v>98</v>
      </c>
      <c r="O3579" s="0" t="s">
        <v>3552</v>
      </c>
      <c r="P3579" s="0" t="s">
        <v>3552</v>
      </c>
      <c r="Q3579" s="0" t="s">
        <v>3553</v>
      </c>
      <c r="R3579" s="0" t="s">
        <v>8685</v>
      </c>
      <c r="S3579" s="0" t="s">
        <v>8686</v>
      </c>
      <c r="T3579" s="0" t="s">
        <v>3604</v>
      </c>
      <c r="U3579" s="0" t="s">
        <v>3707</v>
      </c>
      <c r="V3579" s="0" t="s">
        <v>3726</v>
      </c>
      <c r="W3579" s="0" t="s">
        <v>3607</v>
      </c>
      <c r="X3579" s="0" t="s">
        <v>3608</v>
      </c>
      <c r="Y3579" s="0" t="s">
        <v>3605</v>
      </c>
      <c r="Z3579" s="0" t="s">
        <v>9526</v>
      </c>
      <c r="AA3579" s="0" t="s">
        <v>8689</v>
      </c>
      <c r="AB3579" s="0" t="s">
        <v>9527</v>
      </c>
      <c r="AC3579" s="0" t="s">
        <v>19</v>
      </c>
      <c r="AD3579" s="0" t="s">
        <v>19</v>
      </c>
      <c r="AE3579" s="0" t="s">
        <v>61</v>
      </c>
      <c r="AF3579" s="0" t="s">
        <v>22</v>
      </c>
      <c r="AG3579" s="0" t="s">
        <v>22</v>
      </c>
      <c r="AH3579" s="0" t="s">
        <v>22</v>
      </c>
      <c r="AI3579" s="0" t="s">
        <v>22</v>
      </c>
      <c r="AJ3579" s="0" t="s">
        <v>9528</v>
      </c>
      <c r="AK3579" s="0" t="s">
        <v>147</v>
      </c>
    </row>
    <row customHeight="1" ht="11.25">
      <c r="A3580" s="0" t="s">
        <v>22</v>
      </c>
      <c r="B3580" s="0" t="s">
        <v>48</v>
      </c>
      <c r="C3580" s="0" t="s">
        <v>50</v>
      </c>
      <c r="D3580" s="0" t="s">
        <v>22</v>
      </c>
      <c r="E3580" s="0" t="s">
        <v>9525</v>
      </c>
      <c r="F3580" s="0" t="s">
        <v>1257</v>
      </c>
      <c r="G3580" s="0" t="s">
        <v>175</v>
      </c>
      <c r="H3580" s="0" t="s">
        <v>175</v>
      </c>
      <c r="I3580" s="0" t="s">
        <v>176</v>
      </c>
      <c r="J3580" s="0" t="s">
        <v>8685</v>
      </c>
      <c r="K3580" s="0" t="s">
        <v>8696</v>
      </c>
      <c r="L3580" s="0" t="s">
        <v>8685</v>
      </c>
      <c r="M3580" s="0" t="s">
        <v>19</v>
      </c>
      <c r="N3580" s="0" t="s">
        <v>98</v>
      </c>
      <c r="O3580" s="0" t="s">
        <v>175</v>
      </c>
      <c r="P3580" s="0" t="s">
        <v>175</v>
      </c>
      <c r="Q3580" s="0" t="s">
        <v>176</v>
      </c>
      <c r="R3580" s="0" t="s">
        <v>8685</v>
      </c>
      <c r="S3580" s="0" t="s">
        <v>8696</v>
      </c>
      <c r="T3580" s="0" t="s">
        <v>3604</v>
      </c>
      <c r="U3580" s="0" t="s">
        <v>3707</v>
      </c>
      <c r="V3580" s="0" t="s">
        <v>3726</v>
      </c>
      <c r="W3580" s="0" t="s">
        <v>3607</v>
      </c>
      <c r="X3580" s="0" t="s">
        <v>3608</v>
      </c>
      <c r="Y3580" s="0" t="s">
        <v>3605</v>
      </c>
      <c r="Z3580" s="0" t="s">
        <v>9526</v>
      </c>
      <c r="AA3580" s="0" t="s">
        <v>8689</v>
      </c>
      <c r="AB3580" s="0" t="s">
        <v>9527</v>
      </c>
      <c r="AC3580" s="0" t="s">
        <v>19</v>
      </c>
      <c r="AD3580" s="0" t="s">
        <v>19</v>
      </c>
      <c r="AE3580" s="0" t="s">
        <v>61</v>
      </c>
      <c r="AF3580" s="0" t="s">
        <v>22</v>
      </c>
      <c r="AG3580" s="0" t="s">
        <v>22</v>
      </c>
      <c r="AH3580" s="0" t="s">
        <v>22</v>
      </c>
      <c r="AI3580" s="0" t="s">
        <v>22</v>
      </c>
      <c r="AJ3580" s="0" t="s">
        <v>9528</v>
      </c>
      <c r="AK3580" s="0" t="s">
        <v>147</v>
      </c>
    </row>
    <row customHeight="1" ht="11.25">
      <c r="A3581" s="0" t="s">
        <v>22</v>
      </c>
      <c r="B3581" s="0" t="s">
        <v>48</v>
      </c>
      <c r="C3581" s="0" t="s">
        <v>50</v>
      </c>
      <c r="D3581" s="0" t="s">
        <v>22</v>
      </c>
      <c r="E3581" s="0" t="s">
        <v>9529</v>
      </c>
      <c r="F3581" s="0" t="s">
        <v>1257</v>
      </c>
      <c r="G3581" s="0" t="s">
        <v>3550</v>
      </c>
      <c r="H3581" s="0" t="s">
        <v>3550</v>
      </c>
      <c r="I3581" s="0" t="s">
        <v>3551</v>
      </c>
      <c r="J3581" s="0" t="s">
        <v>4990</v>
      </c>
      <c r="K3581" s="0" t="s">
        <v>4991</v>
      </c>
      <c r="L3581" s="0" t="s">
        <v>4992</v>
      </c>
      <c r="M3581" s="0" t="s">
        <v>4992</v>
      </c>
      <c r="N3581" s="0" t="s">
        <v>89</v>
      </c>
      <c r="O3581" s="0" t="s">
        <v>3550</v>
      </c>
      <c r="P3581" s="0" t="s">
        <v>3550</v>
      </c>
      <c r="Q3581" s="0" t="s">
        <v>3551</v>
      </c>
      <c r="R3581" s="0" t="s">
        <v>4997</v>
      </c>
      <c r="S3581" s="0" t="s">
        <v>4998</v>
      </c>
      <c r="T3581" s="0" t="s">
        <v>3604</v>
      </c>
      <c r="U3581" s="0" t="s">
        <v>3605</v>
      </c>
      <c r="V3581" s="0" t="s">
        <v>3606</v>
      </c>
      <c r="W3581" s="0" t="s">
        <v>3607</v>
      </c>
      <c r="X3581" s="0" t="s">
        <v>3608</v>
      </c>
      <c r="Y3581" s="0" t="s">
        <v>3605</v>
      </c>
      <c r="Z3581" s="0" t="s">
        <v>9530</v>
      </c>
      <c r="AA3581" s="0" t="s">
        <v>4995</v>
      </c>
      <c r="AB3581" s="0" t="s">
        <v>9531</v>
      </c>
      <c r="AC3581" s="0" t="s">
        <v>19</v>
      </c>
      <c r="AD3581" s="0" t="s">
        <v>19</v>
      </c>
      <c r="AE3581" s="0" t="s">
        <v>61</v>
      </c>
      <c r="AF3581" s="0" t="s">
        <v>22</v>
      </c>
      <c r="AG3581" s="0" t="s">
        <v>22</v>
      </c>
      <c r="AH3581" s="0" t="s">
        <v>22</v>
      </c>
      <c r="AI3581" s="0" t="s">
        <v>22</v>
      </c>
      <c r="AJ3581" s="0" t="s">
        <v>3622</v>
      </c>
      <c r="AK3581" s="0" t="s">
        <v>3622</v>
      </c>
    </row>
    <row customHeight="1" ht="11.25">
      <c r="A3582" s="0" t="s">
        <v>22</v>
      </c>
      <c r="B3582" s="0" t="s">
        <v>48</v>
      </c>
      <c r="C3582" s="0" t="s">
        <v>50</v>
      </c>
      <c r="D3582" s="0" t="s">
        <v>22</v>
      </c>
      <c r="E3582" s="0" t="s">
        <v>9529</v>
      </c>
      <c r="F3582" s="0" t="s">
        <v>1257</v>
      </c>
      <c r="G3582" s="0" t="s">
        <v>3550</v>
      </c>
      <c r="H3582" s="0" t="s">
        <v>3550</v>
      </c>
      <c r="I3582" s="0" t="s">
        <v>3551</v>
      </c>
      <c r="J3582" s="0" t="s">
        <v>4990</v>
      </c>
      <c r="K3582" s="0" t="s">
        <v>4991</v>
      </c>
      <c r="L3582" s="0" t="s">
        <v>4992</v>
      </c>
      <c r="M3582" s="0" t="s">
        <v>4992</v>
      </c>
      <c r="N3582" s="0" t="s">
        <v>90</v>
      </c>
      <c r="O3582" s="0" t="s">
        <v>3550</v>
      </c>
      <c r="P3582" s="0" t="s">
        <v>3550</v>
      </c>
      <c r="Q3582" s="0" t="s">
        <v>3551</v>
      </c>
      <c r="R3582" s="0" t="s">
        <v>4999</v>
      </c>
      <c r="S3582" s="0" t="s">
        <v>5000</v>
      </c>
      <c r="T3582" s="0" t="s">
        <v>3604</v>
      </c>
      <c r="U3582" s="0" t="s">
        <v>3605</v>
      </c>
      <c r="V3582" s="0" t="s">
        <v>3606</v>
      </c>
      <c r="W3582" s="0" t="s">
        <v>3607</v>
      </c>
      <c r="X3582" s="0" t="s">
        <v>3608</v>
      </c>
      <c r="Y3582" s="0" t="s">
        <v>3605</v>
      </c>
      <c r="Z3582" s="0" t="s">
        <v>9530</v>
      </c>
      <c r="AA3582" s="0" t="s">
        <v>4995</v>
      </c>
      <c r="AB3582" s="0" t="s">
        <v>9531</v>
      </c>
      <c r="AC3582" s="0" t="s">
        <v>19</v>
      </c>
      <c r="AD3582" s="0" t="s">
        <v>19</v>
      </c>
      <c r="AE3582" s="0" t="s">
        <v>61</v>
      </c>
      <c r="AF3582" s="0" t="s">
        <v>22</v>
      </c>
      <c r="AG3582" s="0" t="s">
        <v>22</v>
      </c>
      <c r="AH3582" s="0" t="s">
        <v>22</v>
      </c>
      <c r="AI3582" s="0" t="s">
        <v>22</v>
      </c>
      <c r="AJ3582" s="0" t="s">
        <v>3622</v>
      </c>
      <c r="AK3582" s="0" t="s">
        <v>3622</v>
      </c>
    </row>
    <row customHeight="1" ht="11.25">
      <c r="A3583" s="0" t="s">
        <v>22</v>
      </c>
      <c r="B3583" s="0" t="s">
        <v>48</v>
      </c>
      <c r="C3583" s="0" t="s">
        <v>50</v>
      </c>
      <c r="D3583" s="0" t="s">
        <v>22</v>
      </c>
      <c r="E3583" s="0" t="s">
        <v>9529</v>
      </c>
      <c r="F3583" s="0" t="s">
        <v>1257</v>
      </c>
      <c r="G3583" s="0" t="s">
        <v>3550</v>
      </c>
      <c r="H3583" s="0" t="s">
        <v>3550</v>
      </c>
      <c r="I3583" s="0" t="s">
        <v>3551</v>
      </c>
      <c r="J3583" s="0" t="s">
        <v>4990</v>
      </c>
      <c r="K3583" s="0" t="s">
        <v>4991</v>
      </c>
      <c r="L3583" s="0" t="s">
        <v>4992</v>
      </c>
      <c r="M3583" s="0" t="s">
        <v>4992</v>
      </c>
      <c r="N3583" s="0" t="s">
        <v>109</v>
      </c>
      <c r="O3583" s="0" t="s">
        <v>3550</v>
      </c>
      <c r="P3583" s="0" t="s">
        <v>3550</v>
      </c>
      <c r="Q3583" s="0" t="s">
        <v>3551</v>
      </c>
      <c r="R3583" s="0" t="s">
        <v>5001</v>
      </c>
      <c r="S3583" s="0" t="s">
        <v>5002</v>
      </c>
      <c r="T3583" s="0" t="s">
        <v>3604</v>
      </c>
      <c r="U3583" s="0" t="s">
        <v>3605</v>
      </c>
      <c r="V3583" s="0" t="s">
        <v>3606</v>
      </c>
      <c r="W3583" s="0" t="s">
        <v>3607</v>
      </c>
      <c r="X3583" s="0" t="s">
        <v>3608</v>
      </c>
      <c r="Y3583" s="0" t="s">
        <v>3605</v>
      </c>
      <c r="Z3583" s="0" t="s">
        <v>9530</v>
      </c>
      <c r="AA3583" s="0" t="s">
        <v>4995</v>
      </c>
      <c r="AB3583" s="0" t="s">
        <v>9531</v>
      </c>
      <c r="AC3583" s="0" t="s">
        <v>19</v>
      </c>
      <c r="AD3583" s="0" t="s">
        <v>19</v>
      </c>
      <c r="AE3583" s="0" t="s">
        <v>61</v>
      </c>
      <c r="AF3583" s="0" t="s">
        <v>22</v>
      </c>
      <c r="AG3583" s="0" t="s">
        <v>22</v>
      </c>
      <c r="AH3583" s="0" t="s">
        <v>22</v>
      </c>
      <c r="AI3583" s="0" t="s">
        <v>22</v>
      </c>
      <c r="AJ3583" s="0" t="s">
        <v>3622</v>
      </c>
      <c r="AK3583" s="0" t="s">
        <v>3622</v>
      </c>
    </row>
    <row customHeight="1" ht="11.25">
      <c r="A3584" s="0" t="s">
        <v>22</v>
      </c>
      <c r="B3584" s="0" t="s">
        <v>48</v>
      </c>
      <c r="C3584" s="0" t="s">
        <v>50</v>
      </c>
      <c r="D3584" s="0" t="s">
        <v>22</v>
      </c>
      <c r="E3584" s="0" t="s">
        <v>9529</v>
      </c>
      <c r="F3584" s="0" t="s">
        <v>1257</v>
      </c>
      <c r="G3584" s="0" t="s">
        <v>3550</v>
      </c>
      <c r="H3584" s="0" t="s">
        <v>3550</v>
      </c>
      <c r="I3584" s="0" t="s">
        <v>3551</v>
      </c>
      <c r="J3584" s="0" t="s">
        <v>4990</v>
      </c>
      <c r="K3584" s="0" t="s">
        <v>4991</v>
      </c>
      <c r="L3584" s="0" t="s">
        <v>4992</v>
      </c>
      <c r="M3584" s="0" t="s">
        <v>4992</v>
      </c>
      <c r="N3584" s="0" t="s">
        <v>91</v>
      </c>
      <c r="O3584" s="0" t="s">
        <v>3550</v>
      </c>
      <c r="P3584" s="0" t="s">
        <v>3550</v>
      </c>
      <c r="Q3584" s="0" t="s">
        <v>3551</v>
      </c>
      <c r="R3584" s="0" t="s">
        <v>4981</v>
      </c>
      <c r="S3584" s="0" t="s">
        <v>4982</v>
      </c>
      <c r="T3584" s="0" t="s">
        <v>3604</v>
      </c>
      <c r="U3584" s="0" t="s">
        <v>3605</v>
      </c>
      <c r="V3584" s="0" t="s">
        <v>3606</v>
      </c>
      <c r="W3584" s="0" t="s">
        <v>3607</v>
      </c>
      <c r="X3584" s="0" t="s">
        <v>3608</v>
      </c>
      <c r="Y3584" s="0" t="s">
        <v>3605</v>
      </c>
      <c r="Z3584" s="0" t="s">
        <v>9530</v>
      </c>
      <c r="AA3584" s="0" t="s">
        <v>4995</v>
      </c>
      <c r="AB3584" s="0" t="s">
        <v>9531</v>
      </c>
      <c r="AC3584" s="0" t="s">
        <v>19</v>
      </c>
      <c r="AD3584" s="0" t="s">
        <v>19</v>
      </c>
      <c r="AE3584" s="0" t="s">
        <v>61</v>
      </c>
      <c r="AF3584" s="0" t="s">
        <v>22</v>
      </c>
      <c r="AG3584" s="0" t="s">
        <v>22</v>
      </c>
      <c r="AH3584" s="0" t="s">
        <v>22</v>
      </c>
      <c r="AI3584" s="0" t="s">
        <v>22</v>
      </c>
      <c r="AJ3584" s="0" t="s">
        <v>3622</v>
      </c>
      <c r="AK3584" s="0" t="s">
        <v>3622</v>
      </c>
    </row>
    <row customHeight="1" ht="11.25">
      <c r="A3585" s="0" t="s">
        <v>22</v>
      </c>
      <c r="B3585" s="0" t="s">
        <v>48</v>
      </c>
      <c r="C3585" s="0" t="s">
        <v>50</v>
      </c>
      <c r="D3585" s="0" t="s">
        <v>22</v>
      </c>
      <c r="E3585" s="0" t="s">
        <v>9529</v>
      </c>
      <c r="F3585" s="0" t="s">
        <v>1257</v>
      </c>
      <c r="G3585" s="0" t="s">
        <v>3550</v>
      </c>
      <c r="H3585" s="0" t="s">
        <v>3550</v>
      </c>
      <c r="I3585" s="0" t="s">
        <v>3551</v>
      </c>
      <c r="J3585" s="0" t="s">
        <v>4990</v>
      </c>
      <c r="K3585" s="0" t="s">
        <v>4991</v>
      </c>
      <c r="L3585" s="0" t="s">
        <v>4992</v>
      </c>
      <c r="M3585" s="0" t="s">
        <v>4992</v>
      </c>
      <c r="N3585" s="0" t="s">
        <v>92</v>
      </c>
      <c r="O3585" s="0" t="s">
        <v>3550</v>
      </c>
      <c r="P3585" s="0" t="s">
        <v>3550</v>
      </c>
      <c r="Q3585" s="0" t="s">
        <v>3551</v>
      </c>
      <c r="R3585" s="0" t="s">
        <v>5003</v>
      </c>
      <c r="S3585" s="0" t="s">
        <v>5004</v>
      </c>
      <c r="T3585" s="0" t="s">
        <v>3604</v>
      </c>
      <c r="U3585" s="0" t="s">
        <v>3605</v>
      </c>
      <c r="V3585" s="0" t="s">
        <v>3606</v>
      </c>
      <c r="W3585" s="0" t="s">
        <v>3607</v>
      </c>
      <c r="X3585" s="0" t="s">
        <v>3608</v>
      </c>
      <c r="Y3585" s="0" t="s">
        <v>3605</v>
      </c>
      <c r="Z3585" s="0" t="s">
        <v>9530</v>
      </c>
      <c r="AA3585" s="0" t="s">
        <v>4995</v>
      </c>
      <c r="AB3585" s="0" t="s">
        <v>9531</v>
      </c>
      <c r="AC3585" s="0" t="s">
        <v>19</v>
      </c>
      <c r="AD3585" s="0" t="s">
        <v>19</v>
      </c>
      <c r="AE3585" s="0" t="s">
        <v>61</v>
      </c>
      <c r="AF3585" s="0" t="s">
        <v>22</v>
      </c>
      <c r="AG3585" s="0" t="s">
        <v>22</v>
      </c>
      <c r="AH3585" s="0" t="s">
        <v>22</v>
      </c>
      <c r="AI3585" s="0" t="s">
        <v>22</v>
      </c>
      <c r="AJ3585" s="0" t="s">
        <v>3622</v>
      </c>
      <c r="AK3585" s="0" t="s">
        <v>3622</v>
      </c>
    </row>
    <row customHeight="1" ht="11.25">
      <c r="A3586" s="0" t="s">
        <v>22</v>
      </c>
      <c r="B3586" s="0" t="s">
        <v>48</v>
      </c>
      <c r="C3586" s="0" t="s">
        <v>50</v>
      </c>
      <c r="D3586" s="0" t="s">
        <v>22</v>
      </c>
      <c r="E3586" s="0" t="s">
        <v>9529</v>
      </c>
      <c r="F3586" s="0" t="s">
        <v>1257</v>
      </c>
      <c r="G3586" s="0" t="s">
        <v>3550</v>
      </c>
      <c r="H3586" s="0" t="s">
        <v>3550</v>
      </c>
      <c r="I3586" s="0" t="s">
        <v>3551</v>
      </c>
      <c r="J3586" s="0" t="s">
        <v>4990</v>
      </c>
      <c r="K3586" s="0" t="s">
        <v>4991</v>
      </c>
      <c r="L3586" s="0" t="s">
        <v>4992</v>
      </c>
      <c r="M3586" s="0" t="s">
        <v>4992</v>
      </c>
      <c r="N3586" s="0" t="s">
        <v>98</v>
      </c>
      <c r="O3586" s="0" t="s">
        <v>3550</v>
      </c>
      <c r="P3586" s="0" t="s">
        <v>3550</v>
      </c>
      <c r="Q3586" s="0" t="s">
        <v>3551</v>
      </c>
      <c r="R3586" s="0" t="s">
        <v>4990</v>
      </c>
      <c r="S3586" s="0" t="s">
        <v>4991</v>
      </c>
      <c r="T3586" s="0" t="s">
        <v>3604</v>
      </c>
      <c r="U3586" s="0" t="s">
        <v>3605</v>
      </c>
      <c r="V3586" s="0" t="s">
        <v>3606</v>
      </c>
      <c r="W3586" s="0" t="s">
        <v>3607</v>
      </c>
      <c r="X3586" s="0" t="s">
        <v>3608</v>
      </c>
      <c r="Y3586" s="0" t="s">
        <v>3605</v>
      </c>
      <c r="Z3586" s="0" t="s">
        <v>9530</v>
      </c>
      <c r="AA3586" s="0" t="s">
        <v>4995</v>
      </c>
      <c r="AB3586" s="0" t="s">
        <v>9531</v>
      </c>
      <c r="AC3586" s="0" t="s">
        <v>19</v>
      </c>
      <c r="AD3586" s="0" t="s">
        <v>19</v>
      </c>
      <c r="AE3586" s="0" t="s">
        <v>61</v>
      </c>
      <c r="AF3586" s="0" t="s">
        <v>22</v>
      </c>
      <c r="AG3586" s="0" t="s">
        <v>22</v>
      </c>
      <c r="AH3586" s="0" t="s">
        <v>22</v>
      </c>
      <c r="AI3586" s="0" t="s">
        <v>22</v>
      </c>
      <c r="AJ3586" s="0" t="s">
        <v>3622</v>
      </c>
      <c r="AK3586" s="0" t="s">
        <v>3622</v>
      </c>
    </row>
    <row customHeight="1" ht="11.25">
      <c r="A3587" s="0" t="s">
        <v>22</v>
      </c>
      <c r="B3587" s="0" t="s">
        <v>48</v>
      </c>
      <c r="C3587" s="0" t="s">
        <v>50</v>
      </c>
      <c r="D3587" s="0" t="s">
        <v>22</v>
      </c>
      <c r="E3587" s="0" t="s">
        <v>9529</v>
      </c>
      <c r="F3587" s="0" t="s">
        <v>1257</v>
      </c>
      <c r="G3587" s="0" t="s">
        <v>3550</v>
      </c>
      <c r="H3587" s="0" t="s">
        <v>3550</v>
      </c>
      <c r="I3587" s="0" t="s">
        <v>3551</v>
      </c>
      <c r="J3587" s="0" t="s">
        <v>4990</v>
      </c>
      <c r="K3587" s="0" t="s">
        <v>4991</v>
      </c>
      <c r="L3587" s="0" t="s">
        <v>4992</v>
      </c>
      <c r="M3587" s="0" t="s">
        <v>4992</v>
      </c>
      <c r="N3587" s="0" t="s">
        <v>101</v>
      </c>
      <c r="O3587" s="0" t="s">
        <v>3550</v>
      </c>
      <c r="P3587" s="0" t="s">
        <v>3550</v>
      </c>
      <c r="Q3587" s="0" t="s">
        <v>3551</v>
      </c>
      <c r="R3587" s="0" t="s">
        <v>4990</v>
      </c>
      <c r="S3587" s="0" t="s">
        <v>4991</v>
      </c>
      <c r="T3587" s="0" t="s">
        <v>3604</v>
      </c>
      <c r="U3587" s="0" t="s">
        <v>3605</v>
      </c>
      <c r="V3587" s="0" t="s">
        <v>3606</v>
      </c>
      <c r="W3587" s="0" t="s">
        <v>3607</v>
      </c>
      <c r="X3587" s="0" t="s">
        <v>3608</v>
      </c>
      <c r="Y3587" s="0" t="s">
        <v>3605</v>
      </c>
      <c r="Z3587" s="0" t="s">
        <v>9530</v>
      </c>
      <c r="AA3587" s="0" t="s">
        <v>4995</v>
      </c>
      <c r="AB3587" s="0" t="s">
        <v>9531</v>
      </c>
      <c r="AC3587" s="0" t="s">
        <v>19</v>
      </c>
      <c r="AD3587" s="0" t="s">
        <v>19</v>
      </c>
      <c r="AE3587" s="0" t="s">
        <v>61</v>
      </c>
      <c r="AF3587" s="0" t="s">
        <v>22</v>
      </c>
      <c r="AG3587" s="0" t="s">
        <v>22</v>
      </c>
      <c r="AH3587" s="0" t="s">
        <v>22</v>
      </c>
      <c r="AI3587" s="0" t="s">
        <v>22</v>
      </c>
      <c r="AJ3587" s="0" t="s">
        <v>3622</v>
      </c>
      <c r="AK3587" s="0" t="s">
        <v>3622</v>
      </c>
    </row>
    <row customHeight="1" ht="11.25">
      <c r="A3588" s="0" t="s">
        <v>22</v>
      </c>
      <c r="B3588" s="0" t="s">
        <v>48</v>
      </c>
      <c r="C3588" s="0" t="s">
        <v>50</v>
      </c>
      <c r="D3588" s="0" t="s">
        <v>22</v>
      </c>
      <c r="E3588" s="0" t="s">
        <v>9529</v>
      </c>
      <c r="F3588" s="0" t="s">
        <v>1257</v>
      </c>
      <c r="G3588" s="0" t="s">
        <v>3550</v>
      </c>
      <c r="H3588" s="0" t="s">
        <v>3550</v>
      </c>
      <c r="I3588" s="0" t="s">
        <v>3551</v>
      </c>
      <c r="J3588" s="0" t="s">
        <v>4990</v>
      </c>
      <c r="K3588" s="0" t="s">
        <v>4991</v>
      </c>
      <c r="L3588" s="0" t="s">
        <v>4992</v>
      </c>
      <c r="M3588" s="0" t="s">
        <v>4992</v>
      </c>
      <c r="N3588" s="0" t="s">
        <v>117</v>
      </c>
      <c r="O3588" s="0" t="s">
        <v>3550</v>
      </c>
      <c r="P3588" s="0" t="s">
        <v>3550</v>
      </c>
      <c r="Q3588" s="0" t="s">
        <v>3551</v>
      </c>
      <c r="R3588" s="0" t="s">
        <v>5005</v>
      </c>
      <c r="S3588" s="0" t="s">
        <v>5006</v>
      </c>
      <c r="T3588" s="0" t="s">
        <v>3604</v>
      </c>
      <c r="U3588" s="0" t="s">
        <v>3605</v>
      </c>
      <c r="V3588" s="0" t="s">
        <v>3606</v>
      </c>
      <c r="W3588" s="0" t="s">
        <v>3607</v>
      </c>
      <c r="X3588" s="0" t="s">
        <v>3608</v>
      </c>
      <c r="Y3588" s="0" t="s">
        <v>3605</v>
      </c>
      <c r="Z3588" s="0" t="s">
        <v>9530</v>
      </c>
      <c r="AA3588" s="0" t="s">
        <v>4995</v>
      </c>
      <c r="AB3588" s="0" t="s">
        <v>9531</v>
      </c>
      <c r="AC3588" s="0" t="s">
        <v>19</v>
      </c>
      <c r="AD3588" s="0" t="s">
        <v>19</v>
      </c>
      <c r="AE3588" s="0" t="s">
        <v>61</v>
      </c>
      <c r="AF3588" s="0" t="s">
        <v>22</v>
      </c>
      <c r="AG3588" s="0" t="s">
        <v>22</v>
      </c>
      <c r="AH3588" s="0" t="s">
        <v>22</v>
      </c>
      <c r="AI3588" s="0" t="s">
        <v>22</v>
      </c>
      <c r="AJ3588" s="0" t="s">
        <v>3622</v>
      </c>
      <c r="AK3588" s="0" t="s">
        <v>3622</v>
      </c>
    </row>
    <row customHeight="1" ht="11.25">
      <c r="A3589" s="0" t="s">
        <v>22</v>
      </c>
      <c r="B3589" s="0" t="s">
        <v>48</v>
      </c>
      <c r="C3589" s="0" t="s">
        <v>50</v>
      </c>
      <c r="D3589" s="0" t="s">
        <v>22</v>
      </c>
      <c r="E3589" s="0" t="s">
        <v>9529</v>
      </c>
      <c r="F3589" s="0" t="s">
        <v>1257</v>
      </c>
      <c r="G3589" s="0" t="s">
        <v>162</v>
      </c>
      <c r="H3589" s="0" t="s">
        <v>162</v>
      </c>
      <c r="I3589" s="0" t="s">
        <v>163</v>
      </c>
      <c r="J3589" s="0" t="s">
        <v>4990</v>
      </c>
      <c r="K3589" s="0" t="s">
        <v>5007</v>
      </c>
      <c r="L3589" s="0" t="s">
        <v>4992</v>
      </c>
      <c r="M3589" s="0" t="s">
        <v>4992</v>
      </c>
      <c r="N3589" s="0" t="s">
        <v>89</v>
      </c>
      <c r="O3589" s="0" t="s">
        <v>162</v>
      </c>
      <c r="P3589" s="0" t="s">
        <v>162</v>
      </c>
      <c r="Q3589" s="0" t="s">
        <v>163</v>
      </c>
      <c r="R3589" s="0" t="s">
        <v>4997</v>
      </c>
      <c r="S3589" s="0" t="s">
        <v>5051</v>
      </c>
      <c r="T3589" s="0" t="s">
        <v>3604</v>
      </c>
      <c r="U3589" s="0" t="s">
        <v>3605</v>
      </c>
      <c r="V3589" s="0" t="s">
        <v>3606</v>
      </c>
      <c r="W3589" s="0" t="s">
        <v>3607</v>
      </c>
      <c r="X3589" s="0" t="s">
        <v>3608</v>
      </c>
      <c r="Y3589" s="0" t="s">
        <v>3605</v>
      </c>
      <c r="Z3589" s="0" t="s">
        <v>9530</v>
      </c>
      <c r="AA3589" s="0" t="s">
        <v>4995</v>
      </c>
      <c r="AB3589" s="0" t="s">
        <v>9531</v>
      </c>
      <c r="AC3589" s="0" t="s">
        <v>19</v>
      </c>
      <c r="AD3589" s="0" t="s">
        <v>19</v>
      </c>
      <c r="AE3589" s="0" t="s">
        <v>61</v>
      </c>
      <c r="AF3589" s="0" t="s">
        <v>22</v>
      </c>
      <c r="AG3589" s="0" t="s">
        <v>22</v>
      </c>
      <c r="AH3589" s="0" t="s">
        <v>22</v>
      </c>
      <c r="AI3589" s="0" t="s">
        <v>22</v>
      </c>
      <c r="AJ3589" s="0" t="s">
        <v>3622</v>
      </c>
      <c r="AK3589" s="0" t="s">
        <v>3622</v>
      </c>
    </row>
    <row customHeight="1" ht="11.25">
      <c r="A3590" s="0" t="s">
        <v>22</v>
      </c>
      <c r="B3590" s="0" t="s">
        <v>48</v>
      </c>
      <c r="C3590" s="0" t="s">
        <v>50</v>
      </c>
      <c r="D3590" s="0" t="s">
        <v>22</v>
      </c>
      <c r="E3590" s="0" t="s">
        <v>9529</v>
      </c>
      <c r="F3590" s="0" t="s">
        <v>1257</v>
      </c>
      <c r="G3590" s="0" t="s">
        <v>162</v>
      </c>
      <c r="H3590" s="0" t="s">
        <v>162</v>
      </c>
      <c r="I3590" s="0" t="s">
        <v>163</v>
      </c>
      <c r="J3590" s="0" t="s">
        <v>4990</v>
      </c>
      <c r="K3590" s="0" t="s">
        <v>5007</v>
      </c>
      <c r="L3590" s="0" t="s">
        <v>4992</v>
      </c>
      <c r="M3590" s="0" t="s">
        <v>4992</v>
      </c>
      <c r="N3590" s="0" t="s">
        <v>90</v>
      </c>
      <c r="O3590" s="0" t="s">
        <v>162</v>
      </c>
      <c r="P3590" s="0" t="s">
        <v>162</v>
      </c>
      <c r="Q3590" s="0" t="s">
        <v>163</v>
      </c>
      <c r="R3590" s="0" t="s">
        <v>4999</v>
      </c>
      <c r="S3590" s="0" t="s">
        <v>9532</v>
      </c>
      <c r="T3590" s="0" t="s">
        <v>3604</v>
      </c>
      <c r="U3590" s="0" t="s">
        <v>3605</v>
      </c>
      <c r="V3590" s="0" t="s">
        <v>3606</v>
      </c>
      <c r="W3590" s="0" t="s">
        <v>3607</v>
      </c>
      <c r="X3590" s="0" t="s">
        <v>3608</v>
      </c>
      <c r="Y3590" s="0" t="s">
        <v>3605</v>
      </c>
      <c r="Z3590" s="0" t="s">
        <v>9530</v>
      </c>
      <c r="AA3590" s="0" t="s">
        <v>4995</v>
      </c>
      <c r="AB3590" s="0" t="s">
        <v>9531</v>
      </c>
      <c r="AC3590" s="0" t="s">
        <v>19</v>
      </c>
      <c r="AD3590" s="0" t="s">
        <v>19</v>
      </c>
      <c r="AE3590" s="0" t="s">
        <v>61</v>
      </c>
      <c r="AF3590" s="0" t="s">
        <v>22</v>
      </c>
      <c r="AG3590" s="0" t="s">
        <v>22</v>
      </c>
      <c r="AH3590" s="0" t="s">
        <v>22</v>
      </c>
      <c r="AI3590" s="0" t="s">
        <v>22</v>
      </c>
      <c r="AJ3590" s="0" t="s">
        <v>3622</v>
      </c>
      <c r="AK3590" s="0" t="s">
        <v>3622</v>
      </c>
    </row>
    <row customHeight="1" ht="11.25">
      <c r="A3591" s="0" t="s">
        <v>22</v>
      </c>
      <c r="B3591" s="0" t="s">
        <v>48</v>
      </c>
      <c r="C3591" s="0" t="s">
        <v>50</v>
      </c>
      <c r="D3591" s="0" t="s">
        <v>22</v>
      </c>
      <c r="E3591" s="0" t="s">
        <v>9529</v>
      </c>
      <c r="F3591" s="0" t="s">
        <v>1257</v>
      </c>
      <c r="G3591" s="0" t="s">
        <v>162</v>
      </c>
      <c r="H3591" s="0" t="s">
        <v>162</v>
      </c>
      <c r="I3591" s="0" t="s">
        <v>163</v>
      </c>
      <c r="J3591" s="0" t="s">
        <v>4990</v>
      </c>
      <c r="K3591" s="0" t="s">
        <v>5007</v>
      </c>
      <c r="L3591" s="0" t="s">
        <v>4992</v>
      </c>
      <c r="M3591" s="0" t="s">
        <v>4992</v>
      </c>
      <c r="N3591" s="0" t="s">
        <v>109</v>
      </c>
      <c r="O3591" s="0" t="s">
        <v>162</v>
      </c>
      <c r="P3591" s="0" t="s">
        <v>162</v>
      </c>
      <c r="Q3591" s="0" t="s">
        <v>163</v>
      </c>
      <c r="R3591" s="0" t="s">
        <v>5001</v>
      </c>
      <c r="S3591" s="0" t="s">
        <v>9533</v>
      </c>
      <c r="T3591" s="0" t="s">
        <v>3604</v>
      </c>
      <c r="U3591" s="0" t="s">
        <v>3605</v>
      </c>
      <c r="V3591" s="0" t="s">
        <v>3606</v>
      </c>
      <c r="W3591" s="0" t="s">
        <v>3607</v>
      </c>
      <c r="X3591" s="0" t="s">
        <v>3608</v>
      </c>
      <c r="Y3591" s="0" t="s">
        <v>3605</v>
      </c>
      <c r="Z3591" s="0" t="s">
        <v>9530</v>
      </c>
      <c r="AA3591" s="0" t="s">
        <v>4995</v>
      </c>
      <c r="AB3591" s="0" t="s">
        <v>9531</v>
      </c>
      <c r="AC3591" s="0" t="s">
        <v>19</v>
      </c>
      <c r="AD3591" s="0" t="s">
        <v>19</v>
      </c>
      <c r="AE3591" s="0" t="s">
        <v>61</v>
      </c>
      <c r="AF3591" s="0" t="s">
        <v>22</v>
      </c>
      <c r="AG3591" s="0" t="s">
        <v>22</v>
      </c>
      <c r="AH3591" s="0" t="s">
        <v>22</v>
      </c>
      <c r="AI3591" s="0" t="s">
        <v>22</v>
      </c>
      <c r="AJ3591" s="0" t="s">
        <v>3622</v>
      </c>
      <c r="AK3591" s="0" t="s">
        <v>3622</v>
      </c>
    </row>
    <row customHeight="1" ht="11.25">
      <c r="A3592" s="0" t="s">
        <v>22</v>
      </c>
      <c r="B3592" s="0" t="s">
        <v>48</v>
      </c>
      <c r="C3592" s="0" t="s">
        <v>50</v>
      </c>
      <c r="D3592" s="0" t="s">
        <v>22</v>
      </c>
      <c r="E3592" s="0" t="s">
        <v>9529</v>
      </c>
      <c r="F3592" s="0" t="s">
        <v>1257</v>
      </c>
      <c r="G3592" s="0" t="s">
        <v>162</v>
      </c>
      <c r="H3592" s="0" t="s">
        <v>162</v>
      </c>
      <c r="I3592" s="0" t="s">
        <v>163</v>
      </c>
      <c r="J3592" s="0" t="s">
        <v>4990</v>
      </c>
      <c r="K3592" s="0" t="s">
        <v>5007</v>
      </c>
      <c r="L3592" s="0" t="s">
        <v>4992</v>
      </c>
      <c r="M3592" s="0" t="s">
        <v>4992</v>
      </c>
      <c r="N3592" s="0" t="s">
        <v>91</v>
      </c>
      <c r="O3592" s="0" t="s">
        <v>162</v>
      </c>
      <c r="P3592" s="0" t="s">
        <v>162</v>
      </c>
      <c r="Q3592" s="0" t="s">
        <v>163</v>
      </c>
      <c r="R3592" s="0" t="s">
        <v>4981</v>
      </c>
      <c r="S3592" s="0" t="s">
        <v>4987</v>
      </c>
      <c r="T3592" s="0" t="s">
        <v>3604</v>
      </c>
      <c r="U3592" s="0" t="s">
        <v>3605</v>
      </c>
      <c r="V3592" s="0" t="s">
        <v>3606</v>
      </c>
      <c r="W3592" s="0" t="s">
        <v>3607</v>
      </c>
      <c r="X3592" s="0" t="s">
        <v>3608</v>
      </c>
      <c r="Y3592" s="0" t="s">
        <v>3605</v>
      </c>
      <c r="Z3592" s="0" t="s">
        <v>9530</v>
      </c>
      <c r="AA3592" s="0" t="s">
        <v>4995</v>
      </c>
      <c r="AB3592" s="0" t="s">
        <v>9531</v>
      </c>
      <c r="AC3592" s="0" t="s">
        <v>19</v>
      </c>
      <c r="AD3592" s="0" t="s">
        <v>19</v>
      </c>
      <c r="AE3592" s="0" t="s">
        <v>61</v>
      </c>
      <c r="AF3592" s="0" t="s">
        <v>22</v>
      </c>
      <c r="AG3592" s="0" t="s">
        <v>22</v>
      </c>
      <c r="AH3592" s="0" t="s">
        <v>22</v>
      </c>
      <c r="AI3592" s="0" t="s">
        <v>22</v>
      </c>
      <c r="AJ3592" s="0" t="s">
        <v>3622</v>
      </c>
      <c r="AK3592" s="0" t="s">
        <v>3622</v>
      </c>
    </row>
    <row customHeight="1" ht="11.25">
      <c r="A3593" s="0" t="s">
        <v>22</v>
      </c>
      <c r="B3593" s="0" t="s">
        <v>48</v>
      </c>
      <c r="C3593" s="0" t="s">
        <v>50</v>
      </c>
      <c r="D3593" s="0" t="s">
        <v>22</v>
      </c>
      <c r="E3593" s="0" t="s">
        <v>9529</v>
      </c>
      <c r="F3593" s="0" t="s">
        <v>1257</v>
      </c>
      <c r="G3593" s="0" t="s">
        <v>162</v>
      </c>
      <c r="H3593" s="0" t="s">
        <v>162</v>
      </c>
      <c r="I3593" s="0" t="s">
        <v>163</v>
      </c>
      <c r="J3593" s="0" t="s">
        <v>4990</v>
      </c>
      <c r="K3593" s="0" t="s">
        <v>5007</v>
      </c>
      <c r="L3593" s="0" t="s">
        <v>4992</v>
      </c>
      <c r="M3593" s="0" t="s">
        <v>4992</v>
      </c>
      <c r="N3593" s="0" t="s">
        <v>92</v>
      </c>
      <c r="O3593" s="0" t="s">
        <v>162</v>
      </c>
      <c r="P3593" s="0" t="s">
        <v>162</v>
      </c>
      <c r="Q3593" s="0" t="s">
        <v>163</v>
      </c>
      <c r="R3593" s="0" t="s">
        <v>5003</v>
      </c>
      <c r="S3593" s="0" t="s">
        <v>9534</v>
      </c>
      <c r="T3593" s="0" t="s">
        <v>3604</v>
      </c>
      <c r="U3593" s="0" t="s">
        <v>3605</v>
      </c>
      <c r="V3593" s="0" t="s">
        <v>3606</v>
      </c>
      <c r="W3593" s="0" t="s">
        <v>3607</v>
      </c>
      <c r="X3593" s="0" t="s">
        <v>3608</v>
      </c>
      <c r="Y3593" s="0" t="s">
        <v>3605</v>
      </c>
      <c r="Z3593" s="0" t="s">
        <v>9530</v>
      </c>
      <c r="AA3593" s="0" t="s">
        <v>4995</v>
      </c>
      <c r="AB3593" s="0" t="s">
        <v>9531</v>
      </c>
      <c r="AC3593" s="0" t="s">
        <v>19</v>
      </c>
      <c r="AD3593" s="0" t="s">
        <v>19</v>
      </c>
      <c r="AE3593" s="0" t="s">
        <v>61</v>
      </c>
      <c r="AF3593" s="0" t="s">
        <v>22</v>
      </c>
      <c r="AG3593" s="0" t="s">
        <v>22</v>
      </c>
      <c r="AH3593" s="0" t="s">
        <v>22</v>
      </c>
      <c r="AI3593" s="0" t="s">
        <v>22</v>
      </c>
      <c r="AJ3593" s="0" t="s">
        <v>3622</v>
      </c>
      <c r="AK3593" s="0" t="s">
        <v>3622</v>
      </c>
    </row>
    <row customHeight="1" ht="11.25">
      <c r="A3594" s="0" t="s">
        <v>22</v>
      </c>
      <c r="B3594" s="0" t="s">
        <v>48</v>
      </c>
      <c r="C3594" s="0" t="s">
        <v>50</v>
      </c>
      <c r="D3594" s="0" t="s">
        <v>22</v>
      </c>
      <c r="E3594" s="0" t="s">
        <v>9529</v>
      </c>
      <c r="F3594" s="0" t="s">
        <v>1257</v>
      </c>
      <c r="G3594" s="0" t="s">
        <v>162</v>
      </c>
      <c r="H3594" s="0" t="s">
        <v>162</v>
      </c>
      <c r="I3594" s="0" t="s">
        <v>163</v>
      </c>
      <c r="J3594" s="0" t="s">
        <v>4990</v>
      </c>
      <c r="K3594" s="0" t="s">
        <v>5007</v>
      </c>
      <c r="L3594" s="0" t="s">
        <v>4992</v>
      </c>
      <c r="M3594" s="0" t="s">
        <v>4992</v>
      </c>
      <c r="N3594" s="0" t="s">
        <v>98</v>
      </c>
      <c r="O3594" s="0" t="s">
        <v>162</v>
      </c>
      <c r="P3594" s="0" t="s">
        <v>162</v>
      </c>
      <c r="Q3594" s="0" t="s">
        <v>163</v>
      </c>
      <c r="R3594" s="0" t="s">
        <v>4990</v>
      </c>
      <c r="S3594" s="0" t="s">
        <v>5007</v>
      </c>
      <c r="T3594" s="0" t="s">
        <v>3604</v>
      </c>
      <c r="U3594" s="0" t="s">
        <v>3605</v>
      </c>
      <c r="V3594" s="0" t="s">
        <v>3606</v>
      </c>
      <c r="W3594" s="0" t="s">
        <v>3607</v>
      </c>
      <c r="X3594" s="0" t="s">
        <v>3608</v>
      </c>
      <c r="Y3594" s="0" t="s">
        <v>3605</v>
      </c>
      <c r="Z3594" s="0" t="s">
        <v>9530</v>
      </c>
      <c r="AA3594" s="0" t="s">
        <v>4995</v>
      </c>
      <c r="AB3594" s="0" t="s">
        <v>9531</v>
      </c>
      <c r="AC3594" s="0" t="s">
        <v>19</v>
      </c>
      <c r="AD3594" s="0" t="s">
        <v>19</v>
      </c>
      <c r="AE3594" s="0" t="s">
        <v>61</v>
      </c>
      <c r="AF3594" s="0" t="s">
        <v>22</v>
      </c>
      <c r="AG3594" s="0" t="s">
        <v>22</v>
      </c>
      <c r="AH3594" s="0" t="s">
        <v>22</v>
      </c>
      <c r="AI3594" s="0" t="s">
        <v>22</v>
      </c>
      <c r="AJ3594" s="0" t="s">
        <v>3622</v>
      </c>
      <c r="AK3594" s="0" t="s">
        <v>3622</v>
      </c>
    </row>
    <row customHeight="1" ht="11.25">
      <c r="A3595" s="0" t="s">
        <v>22</v>
      </c>
      <c r="B3595" s="0" t="s">
        <v>48</v>
      </c>
      <c r="C3595" s="0" t="s">
        <v>50</v>
      </c>
      <c r="D3595" s="0" t="s">
        <v>22</v>
      </c>
      <c r="E3595" s="0" t="s">
        <v>9529</v>
      </c>
      <c r="F3595" s="0" t="s">
        <v>1257</v>
      </c>
      <c r="G3595" s="0" t="s">
        <v>162</v>
      </c>
      <c r="H3595" s="0" t="s">
        <v>162</v>
      </c>
      <c r="I3595" s="0" t="s">
        <v>163</v>
      </c>
      <c r="J3595" s="0" t="s">
        <v>4990</v>
      </c>
      <c r="K3595" s="0" t="s">
        <v>5007</v>
      </c>
      <c r="L3595" s="0" t="s">
        <v>4992</v>
      </c>
      <c r="M3595" s="0" t="s">
        <v>4992</v>
      </c>
      <c r="N3595" s="0" t="s">
        <v>101</v>
      </c>
      <c r="O3595" s="0" t="s">
        <v>162</v>
      </c>
      <c r="P3595" s="0" t="s">
        <v>162</v>
      </c>
      <c r="Q3595" s="0" t="s">
        <v>163</v>
      </c>
      <c r="R3595" s="0" t="s">
        <v>4990</v>
      </c>
      <c r="S3595" s="0" t="s">
        <v>5007</v>
      </c>
      <c r="T3595" s="0" t="s">
        <v>3604</v>
      </c>
      <c r="U3595" s="0" t="s">
        <v>3605</v>
      </c>
      <c r="V3595" s="0" t="s">
        <v>3606</v>
      </c>
      <c r="W3595" s="0" t="s">
        <v>3607</v>
      </c>
      <c r="X3595" s="0" t="s">
        <v>3608</v>
      </c>
      <c r="Y3595" s="0" t="s">
        <v>3605</v>
      </c>
      <c r="Z3595" s="0" t="s">
        <v>9530</v>
      </c>
      <c r="AA3595" s="0" t="s">
        <v>4995</v>
      </c>
      <c r="AB3595" s="0" t="s">
        <v>9531</v>
      </c>
      <c r="AC3595" s="0" t="s">
        <v>19</v>
      </c>
      <c r="AD3595" s="0" t="s">
        <v>19</v>
      </c>
      <c r="AE3595" s="0" t="s">
        <v>61</v>
      </c>
      <c r="AF3595" s="0" t="s">
        <v>22</v>
      </c>
      <c r="AG3595" s="0" t="s">
        <v>22</v>
      </c>
      <c r="AH3595" s="0" t="s">
        <v>22</v>
      </c>
      <c r="AI3595" s="0" t="s">
        <v>22</v>
      </c>
      <c r="AJ3595" s="0" t="s">
        <v>3622</v>
      </c>
      <c r="AK3595" s="0" t="s">
        <v>3622</v>
      </c>
    </row>
    <row customHeight="1" ht="11.25">
      <c r="A3596" s="0" t="s">
        <v>22</v>
      </c>
      <c r="B3596" s="0" t="s">
        <v>48</v>
      </c>
      <c r="C3596" s="0" t="s">
        <v>50</v>
      </c>
      <c r="D3596" s="0" t="s">
        <v>22</v>
      </c>
      <c r="E3596" s="0" t="s">
        <v>9529</v>
      </c>
      <c r="F3596" s="0" t="s">
        <v>1257</v>
      </c>
      <c r="G3596" s="0" t="s">
        <v>162</v>
      </c>
      <c r="H3596" s="0" t="s">
        <v>162</v>
      </c>
      <c r="I3596" s="0" t="s">
        <v>163</v>
      </c>
      <c r="J3596" s="0" t="s">
        <v>4990</v>
      </c>
      <c r="K3596" s="0" t="s">
        <v>5007</v>
      </c>
      <c r="L3596" s="0" t="s">
        <v>4992</v>
      </c>
      <c r="M3596" s="0" t="s">
        <v>4992</v>
      </c>
      <c r="N3596" s="0" t="s">
        <v>117</v>
      </c>
      <c r="O3596" s="0" t="s">
        <v>162</v>
      </c>
      <c r="P3596" s="0" t="s">
        <v>162</v>
      </c>
      <c r="Q3596" s="0" t="s">
        <v>163</v>
      </c>
      <c r="R3596" s="0" t="s">
        <v>5005</v>
      </c>
      <c r="S3596" s="0" t="s">
        <v>9535</v>
      </c>
      <c r="T3596" s="0" t="s">
        <v>3604</v>
      </c>
      <c r="U3596" s="0" t="s">
        <v>3605</v>
      </c>
      <c r="V3596" s="0" t="s">
        <v>3606</v>
      </c>
      <c r="W3596" s="0" t="s">
        <v>3607</v>
      </c>
      <c r="X3596" s="0" t="s">
        <v>3608</v>
      </c>
      <c r="Y3596" s="0" t="s">
        <v>3605</v>
      </c>
      <c r="Z3596" s="0" t="s">
        <v>9530</v>
      </c>
      <c r="AA3596" s="0" t="s">
        <v>4995</v>
      </c>
      <c r="AB3596" s="0" t="s">
        <v>9531</v>
      </c>
      <c r="AC3596" s="0" t="s">
        <v>19</v>
      </c>
      <c r="AD3596" s="0" t="s">
        <v>19</v>
      </c>
      <c r="AE3596" s="0" t="s">
        <v>61</v>
      </c>
      <c r="AF3596" s="0" t="s">
        <v>22</v>
      </c>
      <c r="AG3596" s="0" t="s">
        <v>22</v>
      </c>
      <c r="AH3596" s="0" t="s">
        <v>22</v>
      </c>
      <c r="AI3596" s="0" t="s">
        <v>22</v>
      </c>
      <c r="AJ3596" s="0" t="s">
        <v>3622</v>
      </c>
      <c r="AK3596" s="0" t="s">
        <v>3622</v>
      </c>
    </row>
    <row customHeight="1" ht="11.25">
      <c r="A3597" s="0" t="s">
        <v>22</v>
      </c>
      <c r="B3597" s="0" t="s">
        <v>48</v>
      </c>
      <c r="C3597" s="0" t="s">
        <v>50</v>
      </c>
      <c r="D3597" s="0" t="s">
        <v>22</v>
      </c>
      <c r="E3597" s="0" t="s">
        <v>9536</v>
      </c>
      <c r="F3597" s="0" t="s">
        <v>1328</v>
      </c>
      <c r="G3597" s="0" t="s">
        <v>148</v>
      </c>
      <c r="H3597" s="0" t="s">
        <v>148</v>
      </c>
      <c r="I3597" s="0" t="s">
        <v>149</v>
      </c>
      <c r="J3597" s="0" t="s">
        <v>5757</v>
      </c>
      <c r="K3597" s="0" t="s">
        <v>5758</v>
      </c>
      <c r="L3597" s="0" t="s">
        <v>5759</v>
      </c>
      <c r="M3597" s="0" t="s">
        <v>1261</v>
      </c>
      <c r="N3597" s="0" t="s">
        <v>98</v>
      </c>
      <c r="O3597" s="0" t="s">
        <v>148</v>
      </c>
      <c r="P3597" s="0" t="s">
        <v>148</v>
      </c>
      <c r="Q3597" s="0" t="s">
        <v>149</v>
      </c>
      <c r="R3597" s="0" t="s">
        <v>5757</v>
      </c>
      <c r="S3597" s="0" t="s">
        <v>5758</v>
      </c>
      <c r="T3597" s="0" t="s">
        <v>3604</v>
      </c>
      <c r="U3597" s="0" t="s">
        <v>3605</v>
      </c>
      <c r="V3597" s="0" t="s">
        <v>3606</v>
      </c>
      <c r="W3597" s="0" t="s">
        <v>3607</v>
      </c>
      <c r="X3597" s="0" t="s">
        <v>3700</v>
      </c>
      <c r="Y3597" s="0" t="s">
        <v>3605</v>
      </c>
      <c r="Z3597" s="0" t="s">
        <v>5760</v>
      </c>
      <c r="AA3597" s="0" t="s">
        <v>5761</v>
      </c>
      <c r="AB3597" s="0" t="s">
        <v>5762</v>
      </c>
      <c r="AC3597" s="0" t="s">
        <v>19</v>
      </c>
      <c r="AD3597" s="0" t="s">
        <v>61</v>
      </c>
      <c r="AE3597" s="0" t="s">
        <v>19</v>
      </c>
      <c r="AF3597" s="0" t="s">
        <v>22</v>
      </c>
      <c r="AG3597" s="0" t="s">
        <v>22</v>
      </c>
      <c r="AH3597" s="0" t="s">
        <v>5763</v>
      </c>
      <c r="AI3597" s="0" t="s">
        <v>2243</v>
      </c>
      <c r="AJ3597" s="0" t="s">
        <v>22</v>
      </c>
      <c r="AK3597" s="0" t="s">
        <v>22</v>
      </c>
    </row>
    <row customHeight="1" ht="11.25">
      <c r="A3598" s="0" t="s">
        <v>22</v>
      </c>
      <c r="B3598" s="0" t="s">
        <v>48</v>
      </c>
      <c r="C3598" s="0" t="s">
        <v>50</v>
      </c>
      <c r="D3598" s="0" t="s">
        <v>22</v>
      </c>
      <c r="E3598" s="0" t="s">
        <v>9536</v>
      </c>
      <c r="F3598" s="0" t="s">
        <v>1328</v>
      </c>
      <c r="G3598" s="0" t="s">
        <v>148</v>
      </c>
      <c r="H3598" s="0" t="s">
        <v>148</v>
      </c>
      <c r="I3598" s="0" t="s">
        <v>149</v>
      </c>
      <c r="J3598" s="0" t="s">
        <v>5757</v>
      </c>
      <c r="K3598" s="0" t="s">
        <v>5758</v>
      </c>
      <c r="L3598" s="0" t="s">
        <v>5759</v>
      </c>
      <c r="M3598" s="0" t="s">
        <v>1261</v>
      </c>
      <c r="N3598" s="0" t="s">
        <v>98</v>
      </c>
      <c r="O3598" s="0" t="s">
        <v>148</v>
      </c>
      <c r="P3598" s="0" t="s">
        <v>148</v>
      </c>
      <c r="Q3598" s="0" t="s">
        <v>149</v>
      </c>
      <c r="R3598" s="0" t="s">
        <v>5757</v>
      </c>
      <c r="S3598" s="0" t="s">
        <v>5758</v>
      </c>
      <c r="T3598" s="0" t="s">
        <v>3604</v>
      </c>
      <c r="U3598" s="0" t="s">
        <v>3605</v>
      </c>
      <c r="V3598" s="0" t="s">
        <v>3606</v>
      </c>
      <c r="W3598" s="0" t="s">
        <v>3607</v>
      </c>
      <c r="X3598" s="0" t="s">
        <v>3700</v>
      </c>
      <c r="Y3598" s="0" t="s">
        <v>3605</v>
      </c>
      <c r="Z3598" s="0" t="s">
        <v>5760</v>
      </c>
      <c r="AA3598" s="0" t="s">
        <v>5761</v>
      </c>
      <c r="AB3598" s="0" t="s">
        <v>5762</v>
      </c>
      <c r="AC3598" s="0" t="s">
        <v>19</v>
      </c>
      <c r="AD3598" s="0" t="s">
        <v>61</v>
      </c>
      <c r="AE3598" s="0" t="s">
        <v>19</v>
      </c>
      <c r="AF3598" s="0" t="s">
        <v>22</v>
      </c>
      <c r="AG3598" s="0" t="s">
        <v>22</v>
      </c>
      <c r="AH3598" s="0" t="s">
        <v>5763</v>
      </c>
      <c r="AI3598" s="0" t="s">
        <v>2243</v>
      </c>
      <c r="AJ3598" s="0" t="s">
        <v>22</v>
      </c>
      <c r="AK3598" s="0" t="s">
        <v>22</v>
      </c>
    </row>
    <row customHeight="1" ht="11.25">
      <c r="A3599" s="0" t="s">
        <v>22</v>
      </c>
      <c r="B3599" s="0" t="s">
        <v>48</v>
      </c>
      <c r="C3599" s="0" t="s">
        <v>50</v>
      </c>
      <c r="D3599" s="0" t="s">
        <v>22</v>
      </c>
      <c r="E3599" s="0" t="s">
        <v>9537</v>
      </c>
      <c r="F3599" s="0" t="s">
        <v>1328</v>
      </c>
      <c r="G3599" s="0" t="s">
        <v>1501</v>
      </c>
      <c r="H3599" s="0" t="s">
        <v>1501</v>
      </c>
      <c r="I3599" s="0" t="s">
        <v>1502</v>
      </c>
      <c r="J3599" s="0" t="s">
        <v>9538</v>
      </c>
      <c r="K3599" s="0" t="s">
        <v>9539</v>
      </c>
      <c r="L3599" s="0" t="s">
        <v>1261</v>
      </c>
      <c r="M3599" s="0" t="s">
        <v>1261</v>
      </c>
      <c r="N3599" s="0" t="s">
        <v>98</v>
      </c>
      <c r="O3599" s="0" t="s">
        <v>1501</v>
      </c>
      <c r="P3599" s="0" t="s">
        <v>1501</v>
      </c>
      <c r="Q3599" s="0" t="s">
        <v>1502</v>
      </c>
      <c r="R3599" s="0" t="s">
        <v>9538</v>
      </c>
      <c r="S3599" s="0" t="s">
        <v>9539</v>
      </c>
      <c r="T3599" s="0" t="s">
        <v>3604</v>
      </c>
      <c r="U3599" s="0" t="s">
        <v>3605</v>
      </c>
      <c r="V3599" s="0" t="s">
        <v>3606</v>
      </c>
      <c r="W3599" s="0" t="s">
        <v>3607</v>
      </c>
      <c r="X3599" s="0" t="s">
        <v>3608</v>
      </c>
      <c r="Y3599" s="0" t="s">
        <v>3605</v>
      </c>
      <c r="Z3599" s="0" t="s">
        <v>9540</v>
      </c>
      <c r="AA3599" s="0" t="s">
        <v>9541</v>
      </c>
      <c r="AB3599" s="0" t="s">
        <v>9542</v>
      </c>
      <c r="AC3599" s="0" t="s">
        <v>19</v>
      </c>
      <c r="AD3599" s="0" t="s">
        <v>61</v>
      </c>
      <c r="AE3599" s="0" t="s">
        <v>19</v>
      </c>
      <c r="AF3599" s="0" t="s">
        <v>22</v>
      </c>
      <c r="AG3599" s="0" t="s">
        <v>22</v>
      </c>
      <c r="AH3599" s="0" t="s">
        <v>6063</v>
      </c>
      <c r="AI3599" s="0" t="s">
        <v>2226</v>
      </c>
      <c r="AJ3599" s="0" t="s">
        <v>22</v>
      </c>
      <c r="AK3599" s="0" t="s">
        <v>22</v>
      </c>
    </row>
    <row customHeight="1" ht="11.25">
      <c r="A3600" s="0" t="s">
        <v>22</v>
      </c>
      <c r="B3600" s="0" t="s">
        <v>48</v>
      </c>
      <c r="C3600" s="0" t="s">
        <v>50</v>
      </c>
      <c r="D3600" s="0" t="s">
        <v>22</v>
      </c>
      <c r="E3600" s="0" t="s">
        <v>9537</v>
      </c>
      <c r="F3600" s="0" t="s">
        <v>1328</v>
      </c>
      <c r="G3600" s="0" t="s">
        <v>115</v>
      </c>
      <c r="H3600" s="0" t="s">
        <v>115</v>
      </c>
      <c r="I3600" s="0" t="s">
        <v>116</v>
      </c>
      <c r="J3600" s="0" t="s">
        <v>9538</v>
      </c>
      <c r="K3600" s="0" t="s">
        <v>9543</v>
      </c>
      <c r="L3600" s="0" t="s">
        <v>1261</v>
      </c>
      <c r="M3600" s="0" t="s">
        <v>1261</v>
      </c>
      <c r="N3600" s="0" t="s">
        <v>98</v>
      </c>
      <c r="O3600" s="0" t="s">
        <v>115</v>
      </c>
      <c r="P3600" s="0" t="s">
        <v>115</v>
      </c>
      <c r="Q3600" s="0" t="s">
        <v>116</v>
      </c>
      <c r="R3600" s="0" t="s">
        <v>9538</v>
      </c>
      <c r="S3600" s="0" t="s">
        <v>9543</v>
      </c>
      <c r="T3600" s="0" t="s">
        <v>3604</v>
      </c>
      <c r="U3600" s="0" t="s">
        <v>3605</v>
      </c>
      <c r="V3600" s="0" t="s">
        <v>3606</v>
      </c>
      <c r="W3600" s="0" t="s">
        <v>3607</v>
      </c>
      <c r="X3600" s="0" t="s">
        <v>3608</v>
      </c>
      <c r="Y3600" s="0" t="s">
        <v>3605</v>
      </c>
      <c r="Z3600" s="0" t="s">
        <v>9540</v>
      </c>
      <c r="AA3600" s="0" t="s">
        <v>9541</v>
      </c>
      <c r="AB3600" s="0" t="s">
        <v>9542</v>
      </c>
      <c r="AC3600" s="0" t="s">
        <v>19</v>
      </c>
      <c r="AD3600" s="0" t="s">
        <v>61</v>
      </c>
      <c r="AE3600" s="0" t="s">
        <v>19</v>
      </c>
      <c r="AF3600" s="0" t="s">
        <v>22</v>
      </c>
      <c r="AG3600" s="0" t="s">
        <v>22</v>
      </c>
      <c r="AH3600" s="0" t="s">
        <v>6063</v>
      </c>
      <c r="AI3600" s="0" t="s">
        <v>2226</v>
      </c>
      <c r="AJ3600" s="0" t="s">
        <v>22</v>
      </c>
      <c r="AK3600" s="0" t="s">
        <v>22</v>
      </c>
    </row>
    <row customHeight="1" ht="11.25">
      <c r="A3601" s="0" t="s">
        <v>22</v>
      </c>
      <c r="B3601" s="0" t="s">
        <v>48</v>
      </c>
      <c r="C3601" s="0" t="s">
        <v>50</v>
      </c>
      <c r="D3601" s="0" t="s">
        <v>22</v>
      </c>
      <c r="E3601" s="0" t="s">
        <v>9544</v>
      </c>
      <c r="F3601" s="0" t="s">
        <v>1257</v>
      </c>
      <c r="G3601" s="0" t="s">
        <v>1472</v>
      </c>
      <c r="H3601" s="0" t="s">
        <v>1472</v>
      </c>
      <c r="I3601" s="0" t="s">
        <v>1473</v>
      </c>
      <c r="J3601" s="0" t="s">
        <v>4180</v>
      </c>
      <c r="K3601" s="0" t="s">
        <v>4181</v>
      </c>
      <c r="L3601" s="0" t="s">
        <v>976</v>
      </c>
      <c r="M3601" s="0" t="s">
        <v>976</v>
      </c>
      <c r="N3601" s="0" t="s">
        <v>98</v>
      </c>
      <c r="O3601" s="0" t="s">
        <v>1472</v>
      </c>
      <c r="P3601" s="0" t="s">
        <v>1472</v>
      </c>
      <c r="Q3601" s="0" t="s">
        <v>1473</v>
      </c>
      <c r="R3601" s="0" t="s">
        <v>4180</v>
      </c>
      <c r="S3601" s="0" t="s">
        <v>4181</v>
      </c>
      <c r="T3601" s="0" t="s">
        <v>4202</v>
      </c>
      <c r="U3601" s="0" t="s">
        <v>4202</v>
      </c>
      <c r="V3601" s="0" t="s">
        <v>3726</v>
      </c>
      <c r="W3601" s="0" t="s">
        <v>3607</v>
      </c>
      <c r="X3601" s="0" t="s">
        <v>3754</v>
      </c>
      <c r="Y3601" s="0" t="s">
        <v>3733</v>
      </c>
      <c r="Z3601" s="0" t="s">
        <v>1261</v>
      </c>
      <c r="AA3601" s="0" t="s">
        <v>9545</v>
      </c>
      <c r="AB3601" s="0" t="s">
        <v>9546</v>
      </c>
      <c r="AC3601" s="0" t="s">
        <v>19</v>
      </c>
      <c r="AD3601" s="0" t="s">
        <v>19</v>
      </c>
      <c r="AE3601" s="0" t="s">
        <v>61</v>
      </c>
      <c r="AF3601" s="0" t="s">
        <v>22</v>
      </c>
      <c r="AG3601" s="0" t="s">
        <v>22</v>
      </c>
      <c r="AH3601" s="0" t="s">
        <v>22</v>
      </c>
      <c r="AI3601" s="0" t="s">
        <v>22</v>
      </c>
      <c r="AJ3601" s="0" t="s">
        <v>3721</v>
      </c>
      <c r="AK3601" s="0" t="s">
        <v>3721</v>
      </c>
    </row>
    <row customHeight="1" ht="11.25">
      <c r="A3602" s="0" t="s">
        <v>22</v>
      </c>
      <c r="B3602" s="0" t="s">
        <v>48</v>
      </c>
      <c r="C3602" s="0" t="s">
        <v>50</v>
      </c>
      <c r="D3602" s="0" t="s">
        <v>22</v>
      </c>
      <c r="E3602" s="0" t="s">
        <v>9544</v>
      </c>
      <c r="F3602" s="0" t="s">
        <v>1257</v>
      </c>
      <c r="G3602" s="0" t="s">
        <v>169</v>
      </c>
      <c r="H3602" s="0" t="s">
        <v>169</v>
      </c>
      <c r="I3602" s="0" t="s">
        <v>170</v>
      </c>
      <c r="J3602" s="0" t="s">
        <v>4180</v>
      </c>
      <c r="K3602" s="0" t="s">
        <v>4343</v>
      </c>
      <c r="L3602" s="0" t="s">
        <v>976</v>
      </c>
      <c r="M3602" s="0" t="s">
        <v>976</v>
      </c>
      <c r="N3602" s="0" t="s">
        <v>98</v>
      </c>
      <c r="O3602" s="0" t="s">
        <v>169</v>
      </c>
      <c r="P3602" s="0" t="s">
        <v>169</v>
      </c>
      <c r="Q3602" s="0" t="s">
        <v>170</v>
      </c>
      <c r="R3602" s="0" t="s">
        <v>4180</v>
      </c>
      <c r="S3602" s="0" t="s">
        <v>4343</v>
      </c>
      <c r="T3602" s="0" t="s">
        <v>4202</v>
      </c>
      <c r="U3602" s="0" t="s">
        <v>4202</v>
      </c>
      <c r="V3602" s="0" t="s">
        <v>3726</v>
      </c>
      <c r="W3602" s="0" t="s">
        <v>3607</v>
      </c>
      <c r="X3602" s="0" t="s">
        <v>3754</v>
      </c>
      <c r="Y3602" s="0" t="s">
        <v>3733</v>
      </c>
      <c r="Z3602" s="0" t="s">
        <v>1261</v>
      </c>
      <c r="AA3602" s="0" t="s">
        <v>9545</v>
      </c>
      <c r="AB3602" s="0" t="s">
        <v>9546</v>
      </c>
      <c r="AC3602" s="0" t="s">
        <v>19</v>
      </c>
      <c r="AD3602" s="0" t="s">
        <v>19</v>
      </c>
      <c r="AE3602" s="0" t="s">
        <v>61</v>
      </c>
      <c r="AF3602" s="0" t="s">
        <v>22</v>
      </c>
      <c r="AG3602" s="0" t="s">
        <v>22</v>
      </c>
      <c r="AH3602" s="0" t="s">
        <v>22</v>
      </c>
      <c r="AI3602" s="0" t="s">
        <v>22</v>
      </c>
      <c r="AJ3602" s="0" t="s">
        <v>3721</v>
      </c>
      <c r="AK3602" s="0" t="s">
        <v>3721</v>
      </c>
    </row>
    <row customHeight="1" ht="11.25">
      <c r="A3603" s="0" t="s">
        <v>22</v>
      </c>
      <c r="B3603" s="0" t="s">
        <v>48</v>
      </c>
      <c r="C3603" s="0" t="s">
        <v>50</v>
      </c>
      <c r="D3603" s="0" t="s">
        <v>22</v>
      </c>
      <c r="E3603" s="0" t="s">
        <v>9547</v>
      </c>
      <c r="F3603" s="0" t="s">
        <v>1257</v>
      </c>
      <c r="G3603" s="0" t="s">
        <v>148</v>
      </c>
      <c r="H3603" s="0" t="s">
        <v>148</v>
      </c>
      <c r="I3603" s="0" t="s">
        <v>149</v>
      </c>
      <c r="J3603" s="0" t="s">
        <v>9548</v>
      </c>
      <c r="K3603" s="0" t="s">
        <v>9549</v>
      </c>
      <c r="L3603" s="0" t="s">
        <v>9550</v>
      </c>
      <c r="M3603" s="0" t="s">
        <v>1261</v>
      </c>
      <c r="N3603" s="0" t="s">
        <v>98</v>
      </c>
      <c r="O3603" s="0" t="s">
        <v>148</v>
      </c>
      <c r="P3603" s="0" t="s">
        <v>148</v>
      </c>
      <c r="Q3603" s="0" t="s">
        <v>149</v>
      </c>
      <c r="R3603" s="0" t="s">
        <v>9548</v>
      </c>
      <c r="S3603" s="0" t="s">
        <v>9549</v>
      </c>
      <c r="T3603" s="0" t="s">
        <v>3604</v>
      </c>
      <c r="U3603" s="0" t="s">
        <v>3605</v>
      </c>
      <c r="V3603" s="0" t="s">
        <v>3606</v>
      </c>
      <c r="W3603" s="0" t="s">
        <v>3607</v>
      </c>
      <c r="X3603" s="0" t="s">
        <v>3608</v>
      </c>
      <c r="Y3603" s="0" t="s">
        <v>3605</v>
      </c>
      <c r="Z3603" s="0" t="s">
        <v>9551</v>
      </c>
      <c r="AA3603" s="0" t="s">
        <v>3628</v>
      </c>
      <c r="AB3603" s="0" t="s">
        <v>9552</v>
      </c>
      <c r="AC3603" s="0" t="s">
        <v>19</v>
      </c>
      <c r="AD3603" s="0" t="s">
        <v>19</v>
      </c>
      <c r="AE3603" s="0" t="s">
        <v>61</v>
      </c>
      <c r="AF3603" s="0" t="s">
        <v>22</v>
      </c>
      <c r="AG3603" s="0" t="s">
        <v>22</v>
      </c>
      <c r="AH3603" s="0" t="s">
        <v>22</v>
      </c>
      <c r="AI3603" s="0" t="s">
        <v>22</v>
      </c>
      <c r="AJ3603" s="0" t="s">
        <v>5953</v>
      </c>
      <c r="AK3603" s="0" t="s">
        <v>5953</v>
      </c>
    </row>
    <row customHeight="1" ht="11.25">
      <c r="A3604" s="0" t="s">
        <v>22</v>
      </c>
      <c r="B3604" s="0" t="s">
        <v>48</v>
      </c>
      <c r="C3604" s="0" t="s">
        <v>50</v>
      </c>
      <c r="D3604" s="0" t="s">
        <v>22</v>
      </c>
      <c r="E3604" s="0" t="s">
        <v>9547</v>
      </c>
      <c r="F3604" s="0" t="s">
        <v>1257</v>
      </c>
      <c r="G3604" s="0" t="s">
        <v>148</v>
      </c>
      <c r="H3604" s="0" t="s">
        <v>148</v>
      </c>
      <c r="I3604" s="0" t="s">
        <v>149</v>
      </c>
      <c r="J3604" s="0" t="s">
        <v>9548</v>
      </c>
      <c r="K3604" s="0" t="s">
        <v>9549</v>
      </c>
      <c r="L3604" s="0" t="s">
        <v>9550</v>
      </c>
      <c r="M3604" s="0" t="s">
        <v>1261</v>
      </c>
      <c r="N3604" s="0" t="s">
        <v>98</v>
      </c>
      <c r="O3604" s="0" t="s">
        <v>148</v>
      </c>
      <c r="P3604" s="0" t="s">
        <v>148</v>
      </c>
      <c r="Q3604" s="0" t="s">
        <v>149</v>
      </c>
      <c r="R3604" s="0" t="s">
        <v>9548</v>
      </c>
      <c r="S3604" s="0" t="s">
        <v>9549</v>
      </c>
      <c r="T3604" s="0" t="s">
        <v>3604</v>
      </c>
      <c r="U3604" s="0" t="s">
        <v>3605</v>
      </c>
      <c r="V3604" s="0" t="s">
        <v>3606</v>
      </c>
      <c r="W3604" s="0" t="s">
        <v>3607</v>
      </c>
      <c r="X3604" s="0" t="s">
        <v>3608</v>
      </c>
      <c r="Y3604" s="0" t="s">
        <v>3605</v>
      </c>
      <c r="Z3604" s="0" t="s">
        <v>9551</v>
      </c>
      <c r="AA3604" s="0" t="s">
        <v>3628</v>
      </c>
      <c r="AB3604" s="0" t="s">
        <v>9552</v>
      </c>
      <c r="AC3604" s="0" t="s">
        <v>19</v>
      </c>
      <c r="AD3604" s="0" t="s">
        <v>19</v>
      </c>
      <c r="AE3604" s="0" t="s">
        <v>61</v>
      </c>
      <c r="AF3604" s="0" t="s">
        <v>22</v>
      </c>
      <c r="AG3604" s="0" t="s">
        <v>22</v>
      </c>
      <c r="AH3604" s="0" t="s">
        <v>22</v>
      </c>
      <c r="AI3604" s="0" t="s">
        <v>22</v>
      </c>
      <c r="AJ3604" s="0" t="s">
        <v>5953</v>
      </c>
      <c r="AK3604" s="0" t="s">
        <v>5953</v>
      </c>
    </row>
    <row customHeight="1" ht="11.25">
      <c r="A3605" s="0" t="s">
        <v>22</v>
      </c>
      <c r="B3605" s="0" t="s">
        <v>48</v>
      </c>
      <c r="C3605" s="0" t="s">
        <v>50</v>
      </c>
      <c r="D3605" s="0" t="s">
        <v>22</v>
      </c>
      <c r="E3605" s="0" t="s">
        <v>9553</v>
      </c>
      <c r="F3605" s="0" t="s">
        <v>1257</v>
      </c>
      <c r="G3605" s="0" t="s">
        <v>1501</v>
      </c>
      <c r="H3605" s="0" t="s">
        <v>1501</v>
      </c>
      <c r="I3605" s="0" t="s">
        <v>1502</v>
      </c>
      <c r="J3605" s="0" t="s">
        <v>9554</v>
      </c>
      <c r="K3605" s="0" t="s">
        <v>9555</v>
      </c>
      <c r="L3605" s="0" t="s">
        <v>9554</v>
      </c>
      <c r="M3605" s="0" t="s">
        <v>1261</v>
      </c>
      <c r="N3605" s="0" t="s">
        <v>98</v>
      </c>
      <c r="O3605" s="0" t="s">
        <v>1501</v>
      </c>
      <c r="P3605" s="0" t="s">
        <v>1501</v>
      </c>
      <c r="Q3605" s="0" t="s">
        <v>1502</v>
      </c>
      <c r="R3605" s="0" t="s">
        <v>9554</v>
      </c>
      <c r="S3605" s="0" t="s">
        <v>9555</v>
      </c>
      <c r="T3605" s="0" t="s">
        <v>3604</v>
      </c>
      <c r="U3605" s="0" t="s">
        <v>3605</v>
      </c>
      <c r="V3605" s="0" t="s">
        <v>3606</v>
      </c>
      <c r="W3605" s="0" t="s">
        <v>3607</v>
      </c>
      <c r="X3605" s="0" t="s">
        <v>3608</v>
      </c>
      <c r="Y3605" s="0" t="s">
        <v>3605</v>
      </c>
      <c r="Z3605" s="0" t="s">
        <v>9556</v>
      </c>
      <c r="AA3605" s="0" t="s">
        <v>9557</v>
      </c>
      <c r="AB3605" s="0" t="s">
        <v>9558</v>
      </c>
      <c r="AC3605" s="0" t="s">
        <v>19</v>
      </c>
      <c r="AD3605" s="0" t="s">
        <v>19</v>
      </c>
      <c r="AE3605" s="0" t="s">
        <v>61</v>
      </c>
      <c r="AF3605" s="0" t="s">
        <v>22</v>
      </c>
      <c r="AG3605" s="0" t="s">
        <v>22</v>
      </c>
      <c r="AH3605" s="0" t="s">
        <v>22</v>
      </c>
      <c r="AI3605" s="0" t="s">
        <v>22</v>
      </c>
      <c r="AJ3605" s="0" t="s">
        <v>3622</v>
      </c>
      <c r="AK3605" s="0" t="s">
        <v>3622</v>
      </c>
    </row>
    <row customHeight="1" ht="11.25">
      <c r="A3606" s="0" t="s">
        <v>22</v>
      </c>
      <c r="B3606" s="0" t="s">
        <v>48</v>
      </c>
      <c r="C3606" s="0" t="s">
        <v>50</v>
      </c>
      <c r="D3606" s="0" t="s">
        <v>22</v>
      </c>
      <c r="E3606" s="0" t="s">
        <v>9553</v>
      </c>
      <c r="F3606" s="0" t="s">
        <v>1257</v>
      </c>
      <c r="G3606" s="0" t="s">
        <v>115</v>
      </c>
      <c r="H3606" s="0" t="s">
        <v>115</v>
      </c>
      <c r="I3606" s="0" t="s">
        <v>116</v>
      </c>
      <c r="J3606" s="0" t="s">
        <v>9554</v>
      </c>
      <c r="K3606" s="0" t="s">
        <v>9559</v>
      </c>
      <c r="L3606" s="0" t="s">
        <v>9554</v>
      </c>
      <c r="M3606" s="0" t="s">
        <v>1261</v>
      </c>
      <c r="N3606" s="0" t="s">
        <v>98</v>
      </c>
      <c r="O3606" s="0" t="s">
        <v>115</v>
      </c>
      <c r="P3606" s="0" t="s">
        <v>115</v>
      </c>
      <c r="Q3606" s="0" t="s">
        <v>116</v>
      </c>
      <c r="R3606" s="0" t="s">
        <v>9554</v>
      </c>
      <c r="S3606" s="0" t="s">
        <v>9559</v>
      </c>
      <c r="T3606" s="0" t="s">
        <v>3604</v>
      </c>
      <c r="U3606" s="0" t="s">
        <v>3605</v>
      </c>
      <c r="V3606" s="0" t="s">
        <v>3606</v>
      </c>
      <c r="W3606" s="0" t="s">
        <v>3607</v>
      </c>
      <c r="X3606" s="0" t="s">
        <v>3608</v>
      </c>
      <c r="Y3606" s="0" t="s">
        <v>3605</v>
      </c>
      <c r="Z3606" s="0" t="s">
        <v>9556</v>
      </c>
      <c r="AA3606" s="0" t="s">
        <v>9557</v>
      </c>
      <c r="AB3606" s="0" t="s">
        <v>9558</v>
      </c>
      <c r="AC3606" s="0" t="s">
        <v>19</v>
      </c>
      <c r="AD3606" s="0" t="s">
        <v>19</v>
      </c>
      <c r="AE3606" s="0" t="s">
        <v>61</v>
      </c>
      <c r="AF3606" s="0" t="s">
        <v>22</v>
      </c>
      <c r="AG3606" s="0" t="s">
        <v>22</v>
      </c>
      <c r="AH3606" s="0" t="s">
        <v>22</v>
      </c>
      <c r="AI3606" s="0" t="s">
        <v>22</v>
      </c>
      <c r="AJ3606" s="0" t="s">
        <v>3622</v>
      </c>
      <c r="AK3606" s="0" t="s">
        <v>3622</v>
      </c>
    </row>
    <row customHeight="1" ht="11.25">
      <c r="A3607" s="0" t="s">
        <v>22</v>
      </c>
      <c r="B3607" s="0" t="s">
        <v>48</v>
      </c>
      <c r="C3607" s="0" t="s">
        <v>50</v>
      </c>
      <c r="D3607" s="0" t="s">
        <v>22</v>
      </c>
      <c r="E3607" s="0" t="s">
        <v>9560</v>
      </c>
      <c r="F3607" s="0" t="s">
        <v>1269</v>
      </c>
      <c r="G3607" s="0" t="s">
        <v>112</v>
      </c>
      <c r="H3607" s="0" t="s">
        <v>112</v>
      </c>
      <c r="I3607" s="0" t="s">
        <v>113</v>
      </c>
      <c r="J3607" s="0" t="s">
        <v>1334</v>
      </c>
      <c r="K3607" s="0" t="s">
        <v>1335</v>
      </c>
      <c r="L3607" s="0" t="s">
        <v>9561</v>
      </c>
      <c r="M3607" s="0" t="s">
        <v>164</v>
      </c>
      <c r="N3607" s="0" t="s">
        <v>98</v>
      </c>
      <c r="O3607" s="0" t="s">
        <v>112</v>
      </c>
      <c r="P3607" s="0" t="s">
        <v>112</v>
      </c>
      <c r="Q3607" s="0" t="s">
        <v>113</v>
      </c>
      <c r="R3607" s="0" t="s">
        <v>1334</v>
      </c>
      <c r="S3607" s="0" t="s">
        <v>1335</v>
      </c>
      <c r="T3607" s="0" t="s">
        <v>3604</v>
      </c>
      <c r="U3607" s="0" t="s">
        <v>3605</v>
      </c>
      <c r="V3607" s="0" t="s">
        <v>9562</v>
      </c>
      <c r="W3607" s="0" t="s">
        <v>3607</v>
      </c>
      <c r="X3607" s="0" t="s">
        <v>3608</v>
      </c>
      <c r="Y3607" s="0" t="s">
        <v>3605</v>
      </c>
      <c r="Z3607" s="0" t="s">
        <v>9563</v>
      </c>
      <c r="AA3607" s="0" t="s">
        <v>9564</v>
      </c>
      <c r="AB3607" s="0" t="s">
        <v>9565</v>
      </c>
      <c r="AC3607" s="0" t="s">
        <v>61</v>
      </c>
      <c r="AD3607" s="0" t="s">
        <v>19</v>
      </c>
      <c r="AE3607" s="0" t="s">
        <v>19</v>
      </c>
      <c r="AF3607" s="0" t="s">
        <v>7436</v>
      </c>
      <c r="AG3607" s="0" t="s">
        <v>2243</v>
      </c>
      <c r="AH3607" s="0" t="s">
        <v>22</v>
      </c>
      <c r="AI3607" s="0" t="s">
        <v>22</v>
      </c>
      <c r="AJ3607" s="0" t="s">
        <v>22</v>
      </c>
      <c r="AK3607" s="0" t="s">
        <v>22</v>
      </c>
    </row>
    <row customHeight="1" ht="11.25">
      <c r="A3608" s="0" t="s">
        <v>22</v>
      </c>
      <c r="B3608" s="0" t="s">
        <v>48</v>
      </c>
      <c r="C3608" s="0" t="s">
        <v>50</v>
      </c>
      <c r="D3608" s="0" t="s">
        <v>22</v>
      </c>
      <c r="E3608" s="0" t="s">
        <v>9560</v>
      </c>
      <c r="F3608" s="0" t="s">
        <v>1269</v>
      </c>
      <c r="G3608" s="0" t="s">
        <v>112</v>
      </c>
      <c r="H3608" s="0" t="s">
        <v>112</v>
      </c>
      <c r="I3608" s="0" t="s">
        <v>113</v>
      </c>
      <c r="J3608" s="0" t="s">
        <v>1334</v>
      </c>
      <c r="K3608" s="0" t="s">
        <v>1335</v>
      </c>
      <c r="L3608" s="0" t="s">
        <v>9561</v>
      </c>
      <c r="M3608" s="0" t="s">
        <v>164</v>
      </c>
      <c r="N3608" s="0" t="s">
        <v>98</v>
      </c>
      <c r="O3608" s="0" t="s">
        <v>112</v>
      </c>
      <c r="P3608" s="0" t="s">
        <v>112</v>
      </c>
      <c r="Q3608" s="0" t="s">
        <v>113</v>
      </c>
      <c r="R3608" s="0" t="s">
        <v>1334</v>
      </c>
      <c r="S3608" s="0" t="s">
        <v>1335</v>
      </c>
      <c r="T3608" s="0" t="s">
        <v>3604</v>
      </c>
      <c r="U3608" s="0" t="s">
        <v>3605</v>
      </c>
      <c r="V3608" s="0" t="s">
        <v>9562</v>
      </c>
      <c r="W3608" s="0" t="s">
        <v>3607</v>
      </c>
      <c r="X3608" s="0" t="s">
        <v>3608</v>
      </c>
      <c r="Y3608" s="0" t="s">
        <v>3605</v>
      </c>
      <c r="Z3608" s="0" t="s">
        <v>9563</v>
      </c>
      <c r="AA3608" s="0" t="s">
        <v>9564</v>
      </c>
      <c r="AB3608" s="0" t="s">
        <v>9565</v>
      </c>
      <c r="AC3608" s="0" t="s">
        <v>61</v>
      </c>
      <c r="AD3608" s="0" t="s">
        <v>19</v>
      </c>
      <c r="AE3608" s="0" t="s">
        <v>19</v>
      </c>
      <c r="AF3608" s="0" t="s">
        <v>7436</v>
      </c>
      <c r="AG3608" s="0" t="s">
        <v>2243</v>
      </c>
      <c r="AH3608" s="0" t="s">
        <v>22</v>
      </c>
      <c r="AI3608" s="0" t="s">
        <v>22</v>
      </c>
      <c r="AJ3608" s="0" t="s">
        <v>22</v>
      </c>
      <c r="AK3608" s="0" t="s">
        <v>22</v>
      </c>
    </row>
    <row customHeight="1" ht="11.25">
      <c r="A3609" s="0" t="s">
        <v>22</v>
      </c>
      <c r="B3609" s="0" t="s">
        <v>48</v>
      </c>
      <c r="C3609" s="0" t="s">
        <v>50</v>
      </c>
      <c r="D3609" s="0" t="s">
        <v>22</v>
      </c>
      <c r="E3609" s="0" t="s">
        <v>1570</v>
      </c>
      <c r="F3609" s="0" t="s">
        <v>1257</v>
      </c>
      <c r="G3609" s="0" t="s">
        <v>107</v>
      </c>
      <c r="H3609" s="0" t="s">
        <v>107</v>
      </c>
      <c r="I3609" s="0" t="s">
        <v>108</v>
      </c>
      <c r="J3609" s="0" t="s">
        <v>8752</v>
      </c>
      <c r="K3609" s="0" t="s">
        <v>8753</v>
      </c>
      <c r="L3609" s="0" t="s">
        <v>9566</v>
      </c>
      <c r="M3609" s="0" t="s">
        <v>976</v>
      </c>
      <c r="N3609" s="0" t="s">
        <v>98</v>
      </c>
      <c r="O3609" s="0" t="s">
        <v>107</v>
      </c>
      <c r="P3609" s="0" t="s">
        <v>107</v>
      </c>
      <c r="Q3609" s="0" t="s">
        <v>108</v>
      </c>
      <c r="R3609" s="0" t="s">
        <v>8752</v>
      </c>
      <c r="S3609" s="0" t="s">
        <v>8753</v>
      </c>
      <c r="T3609" s="0" t="s">
        <v>3604</v>
      </c>
      <c r="U3609" s="0" t="s">
        <v>3707</v>
      </c>
      <c r="V3609" s="0" t="s">
        <v>3726</v>
      </c>
      <c r="W3609" s="0" t="s">
        <v>3607</v>
      </c>
      <c r="X3609" s="0" t="s">
        <v>3700</v>
      </c>
      <c r="Y3609" s="0" t="s">
        <v>3605</v>
      </c>
      <c r="Z3609" s="0" t="s">
        <v>6064</v>
      </c>
      <c r="AA3609" s="0" t="s">
        <v>9567</v>
      </c>
      <c r="AB3609" s="0" t="s">
        <v>9568</v>
      </c>
      <c r="AC3609" s="0" t="s">
        <v>19</v>
      </c>
      <c r="AD3609" s="0" t="s">
        <v>19</v>
      </c>
      <c r="AE3609" s="0" t="s">
        <v>61</v>
      </c>
      <c r="AF3609" s="0" t="s">
        <v>22</v>
      </c>
      <c r="AG3609" s="0" t="s">
        <v>22</v>
      </c>
      <c r="AH3609" s="0" t="s">
        <v>22</v>
      </c>
      <c r="AI3609" s="0" t="s">
        <v>22</v>
      </c>
      <c r="AJ3609" s="0" t="s">
        <v>9569</v>
      </c>
      <c r="AK3609" s="0" t="s">
        <v>6027</v>
      </c>
    </row>
    <row customHeight="1" ht="11.25">
      <c r="A3610" s="0" t="s">
        <v>22</v>
      </c>
      <c r="B3610" s="0" t="s">
        <v>48</v>
      </c>
      <c r="C3610" s="0" t="s">
        <v>50</v>
      </c>
      <c r="D3610" s="0" t="s">
        <v>22</v>
      </c>
      <c r="E3610" s="0" t="s">
        <v>1570</v>
      </c>
      <c r="F3610" s="0" t="s">
        <v>1257</v>
      </c>
      <c r="G3610" s="0" t="s">
        <v>107</v>
      </c>
      <c r="H3610" s="0" t="s">
        <v>107</v>
      </c>
      <c r="I3610" s="0" t="s">
        <v>108</v>
      </c>
      <c r="J3610" s="0" t="s">
        <v>8752</v>
      </c>
      <c r="K3610" s="0" t="s">
        <v>8753</v>
      </c>
      <c r="L3610" s="0" t="s">
        <v>9570</v>
      </c>
      <c r="M3610" s="0" t="s">
        <v>976</v>
      </c>
      <c r="N3610" s="0" t="s">
        <v>98</v>
      </c>
      <c r="O3610" s="0" t="s">
        <v>107</v>
      </c>
      <c r="P3610" s="0" t="s">
        <v>107</v>
      </c>
      <c r="Q3610" s="0" t="s">
        <v>108</v>
      </c>
      <c r="R3610" s="0" t="s">
        <v>8752</v>
      </c>
      <c r="S3610" s="0" t="s">
        <v>8753</v>
      </c>
      <c r="T3610" s="0" t="s">
        <v>3604</v>
      </c>
      <c r="U3610" s="0" t="s">
        <v>3707</v>
      </c>
      <c r="V3610" s="0" t="s">
        <v>3726</v>
      </c>
      <c r="W3610" s="0" t="s">
        <v>3607</v>
      </c>
      <c r="X3610" s="0" t="s">
        <v>3700</v>
      </c>
      <c r="Y3610" s="0" t="s">
        <v>3605</v>
      </c>
      <c r="Z3610" s="0" t="s">
        <v>6064</v>
      </c>
      <c r="AA3610" s="0" t="s">
        <v>9567</v>
      </c>
      <c r="AB3610" s="0" t="s">
        <v>9568</v>
      </c>
      <c r="AC3610" s="0" t="s">
        <v>19</v>
      </c>
      <c r="AD3610" s="0" t="s">
        <v>19</v>
      </c>
      <c r="AE3610" s="0" t="s">
        <v>61</v>
      </c>
      <c r="AF3610" s="0" t="s">
        <v>22</v>
      </c>
      <c r="AG3610" s="0" t="s">
        <v>22</v>
      </c>
      <c r="AH3610" s="0" t="s">
        <v>22</v>
      </c>
      <c r="AI3610" s="0" t="s">
        <v>22</v>
      </c>
      <c r="AJ3610" s="0" t="s">
        <v>9571</v>
      </c>
      <c r="AK3610" s="0" t="s">
        <v>9572</v>
      </c>
    </row>
    <row customHeight="1" ht="11.25">
      <c r="A3611" s="0" t="s">
        <v>22</v>
      </c>
      <c r="B3611" s="0" t="s">
        <v>48</v>
      </c>
      <c r="C3611" s="0" t="s">
        <v>50</v>
      </c>
      <c r="D3611" s="0" t="s">
        <v>22</v>
      </c>
      <c r="E3611" s="0" t="s">
        <v>1570</v>
      </c>
      <c r="F3611" s="0" t="s">
        <v>1257</v>
      </c>
      <c r="G3611" s="0" t="s">
        <v>107</v>
      </c>
      <c r="H3611" s="0" t="s">
        <v>107</v>
      </c>
      <c r="I3611" s="0" t="s">
        <v>108</v>
      </c>
      <c r="J3611" s="0" t="s">
        <v>8752</v>
      </c>
      <c r="K3611" s="0" t="s">
        <v>8753</v>
      </c>
      <c r="L3611" s="0" t="s">
        <v>9573</v>
      </c>
      <c r="M3611" s="0" t="s">
        <v>976</v>
      </c>
      <c r="N3611" s="0" t="s">
        <v>98</v>
      </c>
      <c r="O3611" s="0" t="s">
        <v>107</v>
      </c>
      <c r="P3611" s="0" t="s">
        <v>107</v>
      </c>
      <c r="Q3611" s="0" t="s">
        <v>108</v>
      </c>
      <c r="R3611" s="0" t="s">
        <v>8752</v>
      </c>
      <c r="S3611" s="0" t="s">
        <v>8753</v>
      </c>
      <c r="T3611" s="0" t="s">
        <v>3604</v>
      </c>
      <c r="U3611" s="0" t="s">
        <v>3707</v>
      </c>
      <c r="V3611" s="0" t="s">
        <v>3726</v>
      </c>
      <c r="W3611" s="0" t="s">
        <v>3607</v>
      </c>
      <c r="X3611" s="0" t="s">
        <v>3700</v>
      </c>
      <c r="Y3611" s="0" t="s">
        <v>3605</v>
      </c>
      <c r="Z3611" s="0" t="s">
        <v>6064</v>
      </c>
      <c r="AA3611" s="0" t="s">
        <v>9567</v>
      </c>
      <c r="AB3611" s="0" t="s">
        <v>9568</v>
      </c>
      <c r="AC3611" s="0" t="s">
        <v>19</v>
      </c>
      <c r="AD3611" s="0" t="s">
        <v>19</v>
      </c>
      <c r="AE3611" s="0" t="s">
        <v>61</v>
      </c>
      <c r="AF3611" s="0" t="s">
        <v>22</v>
      </c>
      <c r="AG3611" s="0" t="s">
        <v>22</v>
      </c>
      <c r="AH3611" s="0" t="s">
        <v>22</v>
      </c>
      <c r="AI3611" s="0" t="s">
        <v>22</v>
      </c>
      <c r="AJ3611" s="0" t="s">
        <v>9574</v>
      </c>
      <c r="AK3611" s="0" t="s">
        <v>9575</v>
      </c>
    </row>
    <row customHeight="1" ht="11.25">
      <c r="A3612" s="0" t="s">
        <v>22</v>
      </c>
      <c r="B3612" s="0" t="s">
        <v>48</v>
      </c>
      <c r="C3612" s="0" t="s">
        <v>50</v>
      </c>
      <c r="D3612" s="0" t="s">
        <v>22</v>
      </c>
      <c r="E3612" s="0" t="s">
        <v>1570</v>
      </c>
      <c r="F3612" s="0" t="s">
        <v>1257</v>
      </c>
      <c r="G3612" s="0" t="s">
        <v>107</v>
      </c>
      <c r="H3612" s="0" t="s">
        <v>107</v>
      </c>
      <c r="I3612" s="0" t="s">
        <v>108</v>
      </c>
      <c r="J3612" s="0" t="s">
        <v>8752</v>
      </c>
      <c r="K3612" s="0" t="s">
        <v>8753</v>
      </c>
      <c r="L3612" s="0" t="s">
        <v>9570</v>
      </c>
      <c r="M3612" s="0" t="s">
        <v>976</v>
      </c>
      <c r="N3612" s="0" t="s">
        <v>98</v>
      </c>
      <c r="O3612" s="0" t="s">
        <v>107</v>
      </c>
      <c r="P3612" s="0" t="s">
        <v>107</v>
      </c>
      <c r="Q3612" s="0" t="s">
        <v>108</v>
      </c>
      <c r="R3612" s="0" t="s">
        <v>8752</v>
      </c>
      <c r="S3612" s="0" t="s">
        <v>8753</v>
      </c>
      <c r="T3612" s="0" t="s">
        <v>3604</v>
      </c>
      <c r="U3612" s="0" t="s">
        <v>3707</v>
      </c>
      <c r="V3612" s="0" t="s">
        <v>3726</v>
      </c>
      <c r="W3612" s="0" t="s">
        <v>3607</v>
      </c>
      <c r="X3612" s="0" t="s">
        <v>3700</v>
      </c>
      <c r="Y3612" s="0" t="s">
        <v>3605</v>
      </c>
      <c r="Z3612" s="0" t="s">
        <v>6064</v>
      </c>
      <c r="AA3612" s="0" t="s">
        <v>9567</v>
      </c>
      <c r="AB3612" s="0" t="s">
        <v>9568</v>
      </c>
      <c r="AC3612" s="0" t="s">
        <v>19</v>
      </c>
      <c r="AD3612" s="0" t="s">
        <v>19</v>
      </c>
      <c r="AE3612" s="0" t="s">
        <v>61</v>
      </c>
      <c r="AF3612" s="0" t="s">
        <v>22</v>
      </c>
      <c r="AG3612" s="0" t="s">
        <v>22</v>
      </c>
      <c r="AH3612" s="0" t="s">
        <v>22</v>
      </c>
      <c r="AI3612" s="0" t="s">
        <v>22</v>
      </c>
      <c r="AJ3612" s="0" t="s">
        <v>9571</v>
      </c>
      <c r="AK3612" s="0" t="s">
        <v>9572</v>
      </c>
    </row>
    <row customHeight="1" ht="11.25">
      <c r="A3613" s="0" t="s">
        <v>22</v>
      </c>
      <c r="B3613" s="0" t="s">
        <v>48</v>
      </c>
      <c r="C3613" s="0" t="s">
        <v>50</v>
      </c>
      <c r="D3613" s="0" t="s">
        <v>22</v>
      </c>
      <c r="E3613" s="0" t="s">
        <v>1570</v>
      </c>
      <c r="F3613" s="0" t="s">
        <v>1257</v>
      </c>
      <c r="G3613" s="0" t="s">
        <v>107</v>
      </c>
      <c r="H3613" s="0" t="s">
        <v>107</v>
      </c>
      <c r="I3613" s="0" t="s">
        <v>108</v>
      </c>
      <c r="J3613" s="0" t="s">
        <v>8752</v>
      </c>
      <c r="K3613" s="0" t="s">
        <v>8753</v>
      </c>
      <c r="L3613" s="0" t="s">
        <v>9566</v>
      </c>
      <c r="M3613" s="0" t="s">
        <v>976</v>
      </c>
      <c r="N3613" s="0" t="s">
        <v>98</v>
      </c>
      <c r="O3613" s="0" t="s">
        <v>107</v>
      </c>
      <c r="P3613" s="0" t="s">
        <v>107</v>
      </c>
      <c r="Q3613" s="0" t="s">
        <v>108</v>
      </c>
      <c r="R3613" s="0" t="s">
        <v>8752</v>
      </c>
      <c r="S3613" s="0" t="s">
        <v>8753</v>
      </c>
      <c r="T3613" s="0" t="s">
        <v>3604</v>
      </c>
      <c r="U3613" s="0" t="s">
        <v>3707</v>
      </c>
      <c r="V3613" s="0" t="s">
        <v>3726</v>
      </c>
      <c r="W3613" s="0" t="s">
        <v>3607</v>
      </c>
      <c r="X3613" s="0" t="s">
        <v>3700</v>
      </c>
      <c r="Y3613" s="0" t="s">
        <v>3605</v>
      </c>
      <c r="Z3613" s="0" t="s">
        <v>6064</v>
      </c>
      <c r="AA3613" s="0" t="s">
        <v>9567</v>
      </c>
      <c r="AB3613" s="0" t="s">
        <v>9568</v>
      </c>
      <c r="AC3613" s="0" t="s">
        <v>19</v>
      </c>
      <c r="AD3613" s="0" t="s">
        <v>19</v>
      </c>
      <c r="AE3613" s="0" t="s">
        <v>61</v>
      </c>
      <c r="AF3613" s="0" t="s">
        <v>22</v>
      </c>
      <c r="AG3613" s="0" t="s">
        <v>22</v>
      </c>
      <c r="AH3613" s="0" t="s">
        <v>22</v>
      </c>
      <c r="AI3613" s="0" t="s">
        <v>22</v>
      </c>
      <c r="AJ3613" s="0" t="s">
        <v>9569</v>
      </c>
      <c r="AK3613" s="0" t="s">
        <v>6027</v>
      </c>
    </row>
    <row customHeight="1" ht="11.25">
      <c r="A3614" s="0" t="s">
        <v>22</v>
      </c>
      <c r="B3614" s="0" t="s">
        <v>48</v>
      </c>
      <c r="C3614" s="0" t="s">
        <v>50</v>
      </c>
      <c r="D3614" s="0" t="s">
        <v>22</v>
      </c>
      <c r="E3614" s="0" t="s">
        <v>1570</v>
      </c>
      <c r="F3614" s="0" t="s">
        <v>1257</v>
      </c>
      <c r="G3614" s="0" t="s">
        <v>107</v>
      </c>
      <c r="H3614" s="0" t="s">
        <v>107</v>
      </c>
      <c r="I3614" s="0" t="s">
        <v>108</v>
      </c>
      <c r="J3614" s="0" t="s">
        <v>8752</v>
      </c>
      <c r="K3614" s="0" t="s">
        <v>8753</v>
      </c>
      <c r="L3614" s="0" t="s">
        <v>9576</v>
      </c>
      <c r="M3614" s="0" t="s">
        <v>976</v>
      </c>
      <c r="N3614" s="0" t="s">
        <v>98</v>
      </c>
      <c r="O3614" s="0" t="s">
        <v>107</v>
      </c>
      <c r="P3614" s="0" t="s">
        <v>107</v>
      </c>
      <c r="Q3614" s="0" t="s">
        <v>108</v>
      </c>
      <c r="R3614" s="0" t="s">
        <v>8752</v>
      </c>
      <c r="S3614" s="0" t="s">
        <v>8753</v>
      </c>
      <c r="T3614" s="0" t="s">
        <v>3604</v>
      </c>
      <c r="U3614" s="0" t="s">
        <v>3707</v>
      </c>
      <c r="V3614" s="0" t="s">
        <v>3726</v>
      </c>
      <c r="W3614" s="0" t="s">
        <v>3607</v>
      </c>
      <c r="X3614" s="0" t="s">
        <v>3700</v>
      </c>
      <c r="Y3614" s="0" t="s">
        <v>3605</v>
      </c>
      <c r="Z3614" s="0" t="s">
        <v>6064</v>
      </c>
      <c r="AA3614" s="0" t="s">
        <v>9567</v>
      </c>
      <c r="AB3614" s="0" t="s">
        <v>9568</v>
      </c>
      <c r="AC3614" s="0" t="s">
        <v>19</v>
      </c>
      <c r="AD3614" s="0" t="s">
        <v>19</v>
      </c>
      <c r="AE3614" s="0" t="s">
        <v>61</v>
      </c>
      <c r="AF3614" s="0" t="s">
        <v>22</v>
      </c>
      <c r="AG3614" s="0" t="s">
        <v>22</v>
      </c>
      <c r="AH3614" s="0" t="s">
        <v>22</v>
      </c>
      <c r="AI3614" s="0" t="s">
        <v>22</v>
      </c>
      <c r="AJ3614" s="0" t="s">
        <v>9577</v>
      </c>
      <c r="AK3614" s="0" t="s">
        <v>9578</v>
      </c>
    </row>
    <row customHeight="1" ht="11.25">
      <c r="A3615" s="0" t="s">
        <v>22</v>
      </c>
      <c r="B3615" s="0" t="s">
        <v>48</v>
      </c>
      <c r="C3615" s="0" t="s">
        <v>50</v>
      </c>
      <c r="D3615" s="0" t="s">
        <v>22</v>
      </c>
      <c r="E3615" s="0" t="s">
        <v>1570</v>
      </c>
      <c r="F3615" s="0" t="s">
        <v>1257</v>
      </c>
      <c r="G3615" s="0" t="s">
        <v>107</v>
      </c>
      <c r="H3615" s="0" t="s">
        <v>107</v>
      </c>
      <c r="I3615" s="0" t="s">
        <v>108</v>
      </c>
      <c r="J3615" s="0" t="s">
        <v>8752</v>
      </c>
      <c r="K3615" s="0" t="s">
        <v>8753</v>
      </c>
      <c r="L3615" s="0" t="s">
        <v>9573</v>
      </c>
      <c r="M3615" s="0" t="s">
        <v>976</v>
      </c>
      <c r="N3615" s="0" t="s">
        <v>98</v>
      </c>
      <c r="O3615" s="0" t="s">
        <v>107</v>
      </c>
      <c r="P3615" s="0" t="s">
        <v>107</v>
      </c>
      <c r="Q3615" s="0" t="s">
        <v>108</v>
      </c>
      <c r="R3615" s="0" t="s">
        <v>8752</v>
      </c>
      <c r="S3615" s="0" t="s">
        <v>8753</v>
      </c>
      <c r="T3615" s="0" t="s">
        <v>3604</v>
      </c>
      <c r="U3615" s="0" t="s">
        <v>3707</v>
      </c>
      <c r="V3615" s="0" t="s">
        <v>3726</v>
      </c>
      <c r="W3615" s="0" t="s">
        <v>3607</v>
      </c>
      <c r="X3615" s="0" t="s">
        <v>3700</v>
      </c>
      <c r="Y3615" s="0" t="s">
        <v>3605</v>
      </c>
      <c r="Z3615" s="0" t="s">
        <v>6064</v>
      </c>
      <c r="AA3615" s="0" t="s">
        <v>9567</v>
      </c>
      <c r="AB3615" s="0" t="s">
        <v>9568</v>
      </c>
      <c r="AC3615" s="0" t="s">
        <v>19</v>
      </c>
      <c r="AD3615" s="0" t="s">
        <v>19</v>
      </c>
      <c r="AE3615" s="0" t="s">
        <v>61</v>
      </c>
      <c r="AF3615" s="0" t="s">
        <v>22</v>
      </c>
      <c r="AG3615" s="0" t="s">
        <v>22</v>
      </c>
      <c r="AH3615" s="0" t="s">
        <v>22</v>
      </c>
      <c r="AI3615" s="0" t="s">
        <v>22</v>
      </c>
      <c r="AJ3615" s="0" t="s">
        <v>9574</v>
      </c>
      <c r="AK3615" s="0" t="s">
        <v>9575</v>
      </c>
    </row>
    <row customHeight="1" ht="11.25">
      <c r="A3616" s="0" t="s">
        <v>22</v>
      </c>
      <c r="B3616" s="0" t="s">
        <v>48</v>
      </c>
      <c r="C3616" s="0" t="s">
        <v>50</v>
      </c>
      <c r="D3616" s="0" t="s">
        <v>22</v>
      </c>
      <c r="E3616" s="0" t="s">
        <v>1570</v>
      </c>
      <c r="F3616" s="0" t="s">
        <v>1257</v>
      </c>
      <c r="G3616" s="0" t="s">
        <v>107</v>
      </c>
      <c r="H3616" s="0" t="s">
        <v>107</v>
      </c>
      <c r="I3616" s="0" t="s">
        <v>108</v>
      </c>
      <c r="J3616" s="0" t="s">
        <v>8752</v>
      </c>
      <c r="K3616" s="0" t="s">
        <v>8753</v>
      </c>
      <c r="L3616" s="0" t="s">
        <v>9576</v>
      </c>
      <c r="M3616" s="0" t="s">
        <v>976</v>
      </c>
      <c r="N3616" s="0" t="s">
        <v>98</v>
      </c>
      <c r="O3616" s="0" t="s">
        <v>107</v>
      </c>
      <c r="P3616" s="0" t="s">
        <v>107</v>
      </c>
      <c r="Q3616" s="0" t="s">
        <v>108</v>
      </c>
      <c r="R3616" s="0" t="s">
        <v>8752</v>
      </c>
      <c r="S3616" s="0" t="s">
        <v>8753</v>
      </c>
      <c r="T3616" s="0" t="s">
        <v>3604</v>
      </c>
      <c r="U3616" s="0" t="s">
        <v>3707</v>
      </c>
      <c r="V3616" s="0" t="s">
        <v>3726</v>
      </c>
      <c r="W3616" s="0" t="s">
        <v>3607</v>
      </c>
      <c r="X3616" s="0" t="s">
        <v>3700</v>
      </c>
      <c r="Y3616" s="0" t="s">
        <v>3605</v>
      </c>
      <c r="Z3616" s="0" t="s">
        <v>6064</v>
      </c>
      <c r="AA3616" s="0" t="s">
        <v>9567</v>
      </c>
      <c r="AB3616" s="0" t="s">
        <v>9568</v>
      </c>
      <c r="AC3616" s="0" t="s">
        <v>19</v>
      </c>
      <c r="AD3616" s="0" t="s">
        <v>19</v>
      </c>
      <c r="AE3616" s="0" t="s">
        <v>61</v>
      </c>
      <c r="AF3616" s="0" t="s">
        <v>22</v>
      </c>
      <c r="AG3616" s="0" t="s">
        <v>22</v>
      </c>
      <c r="AH3616" s="0" t="s">
        <v>22</v>
      </c>
      <c r="AI3616" s="0" t="s">
        <v>22</v>
      </c>
      <c r="AJ3616" s="0" t="s">
        <v>9577</v>
      </c>
      <c r="AK3616" s="0" t="s">
        <v>9578</v>
      </c>
    </row>
    <row customHeight="1" ht="11.25">
      <c r="A3617" s="0" t="s">
        <v>22</v>
      </c>
      <c r="B3617" s="0" t="s">
        <v>48</v>
      </c>
      <c r="C3617" s="0" t="s">
        <v>50</v>
      </c>
      <c r="D3617" s="0" t="s">
        <v>22</v>
      </c>
      <c r="E3617" s="0" t="s">
        <v>1570</v>
      </c>
      <c r="F3617" s="0" t="s">
        <v>1257</v>
      </c>
      <c r="G3617" s="0" t="s">
        <v>107</v>
      </c>
      <c r="H3617" s="0" t="s">
        <v>107</v>
      </c>
      <c r="I3617" s="0" t="s">
        <v>108</v>
      </c>
      <c r="J3617" s="0" t="s">
        <v>1417</v>
      </c>
      <c r="K3617" s="0" t="s">
        <v>1418</v>
      </c>
      <c r="L3617" s="0" t="s">
        <v>1571</v>
      </c>
      <c r="M3617" s="0" t="s">
        <v>976</v>
      </c>
      <c r="N3617" s="0" t="s">
        <v>98</v>
      </c>
      <c r="O3617" s="0" t="s">
        <v>107</v>
      </c>
      <c r="P3617" s="0" t="s">
        <v>107</v>
      </c>
      <c r="Q3617" s="0" t="s">
        <v>108</v>
      </c>
      <c r="R3617" s="0" t="s">
        <v>1417</v>
      </c>
      <c r="S3617" s="0" t="s">
        <v>1418</v>
      </c>
      <c r="T3617" s="0" t="s">
        <v>3604</v>
      </c>
      <c r="U3617" s="0" t="s">
        <v>3707</v>
      </c>
      <c r="V3617" s="0" t="s">
        <v>3726</v>
      </c>
      <c r="W3617" s="0" t="s">
        <v>3607</v>
      </c>
      <c r="X3617" s="0" t="s">
        <v>3700</v>
      </c>
      <c r="Y3617" s="0" t="s">
        <v>3605</v>
      </c>
      <c r="Z3617" s="0" t="s">
        <v>6064</v>
      </c>
      <c r="AA3617" s="0" t="s">
        <v>9567</v>
      </c>
      <c r="AB3617" s="0" t="s">
        <v>9568</v>
      </c>
      <c r="AC3617" s="0" t="s">
        <v>19</v>
      </c>
      <c r="AD3617" s="0" t="s">
        <v>19</v>
      </c>
      <c r="AE3617" s="0" t="s">
        <v>61</v>
      </c>
      <c r="AF3617" s="0" t="s">
        <v>22</v>
      </c>
      <c r="AG3617" s="0" t="s">
        <v>22</v>
      </c>
      <c r="AH3617" s="0" t="s">
        <v>22</v>
      </c>
      <c r="AI3617" s="0" t="s">
        <v>22</v>
      </c>
      <c r="AJ3617" s="0" t="s">
        <v>9579</v>
      </c>
      <c r="AK3617" s="0" t="s">
        <v>9580</v>
      </c>
    </row>
    <row customHeight="1" ht="11.25">
      <c r="A3618" s="0" t="s">
        <v>22</v>
      </c>
      <c r="B3618" s="0" t="s">
        <v>48</v>
      </c>
      <c r="C3618" s="0" t="s">
        <v>50</v>
      </c>
      <c r="D3618" s="0" t="s">
        <v>22</v>
      </c>
      <c r="E3618" s="0" t="s">
        <v>1570</v>
      </c>
      <c r="F3618" s="0" t="s">
        <v>1257</v>
      </c>
      <c r="G3618" s="0" t="s">
        <v>107</v>
      </c>
      <c r="H3618" s="0" t="s">
        <v>107</v>
      </c>
      <c r="I3618" s="0" t="s">
        <v>108</v>
      </c>
      <c r="J3618" s="0" t="s">
        <v>1417</v>
      </c>
      <c r="K3618" s="0" t="s">
        <v>1418</v>
      </c>
      <c r="L3618" s="0" t="s">
        <v>1571</v>
      </c>
      <c r="M3618" s="0" t="s">
        <v>976</v>
      </c>
      <c r="N3618" s="0" t="s">
        <v>98</v>
      </c>
      <c r="O3618" s="0" t="s">
        <v>107</v>
      </c>
      <c r="P3618" s="0" t="s">
        <v>107</v>
      </c>
      <c r="Q3618" s="0" t="s">
        <v>108</v>
      </c>
      <c r="R3618" s="0" t="s">
        <v>1417</v>
      </c>
      <c r="S3618" s="0" t="s">
        <v>1418</v>
      </c>
      <c r="T3618" s="0" t="s">
        <v>3604</v>
      </c>
      <c r="U3618" s="0" t="s">
        <v>3707</v>
      </c>
      <c r="V3618" s="0" t="s">
        <v>3726</v>
      </c>
      <c r="W3618" s="0" t="s">
        <v>3607</v>
      </c>
      <c r="X3618" s="0" t="s">
        <v>3700</v>
      </c>
      <c r="Y3618" s="0" t="s">
        <v>3605</v>
      </c>
      <c r="Z3618" s="0" t="s">
        <v>6064</v>
      </c>
      <c r="AA3618" s="0" t="s">
        <v>9567</v>
      </c>
      <c r="AB3618" s="0" t="s">
        <v>9568</v>
      </c>
      <c r="AC3618" s="0" t="s">
        <v>19</v>
      </c>
      <c r="AD3618" s="0" t="s">
        <v>19</v>
      </c>
      <c r="AE3618" s="0" t="s">
        <v>61</v>
      </c>
      <c r="AF3618" s="0" t="s">
        <v>22</v>
      </c>
      <c r="AG3618" s="0" t="s">
        <v>22</v>
      </c>
      <c r="AH3618" s="0" t="s">
        <v>22</v>
      </c>
      <c r="AI3618" s="0" t="s">
        <v>22</v>
      </c>
      <c r="AJ3618" s="0" t="s">
        <v>9579</v>
      </c>
      <c r="AK3618" s="0" t="s">
        <v>9580</v>
      </c>
    </row>
    <row customHeight="1" ht="11.25">
      <c r="A3619" s="0" t="s">
        <v>22</v>
      </c>
      <c r="B3619" s="0" t="s">
        <v>48</v>
      </c>
      <c r="C3619" s="0" t="s">
        <v>50</v>
      </c>
      <c r="D3619" s="0" t="s">
        <v>22</v>
      </c>
      <c r="E3619" s="0" t="s">
        <v>1570</v>
      </c>
      <c r="F3619" s="0" t="s">
        <v>1257</v>
      </c>
      <c r="G3619" s="0" t="s">
        <v>107</v>
      </c>
      <c r="H3619" s="0" t="s">
        <v>107</v>
      </c>
      <c r="I3619" s="0" t="s">
        <v>108</v>
      </c>
      <c r="J3619" s="0" t="s">
        <v>4316</v>
      </c>
      <c r="K3619" s="0" t="s">
        <v>4317</v>
      </c>
      <c r="L3619" s="0" t="s">
        <v>9581</v>
      </c>
      <c r="M3619" s="0" t="s">
        <v>976</v>
      </c>
      <c r="N3619" s="0" t="s">
        <v>98</v>
      </c>
      <c r="O3619" s="0" t="s">
        <v>107</v>
      </c>
      <c r="P3619" s="0" t="s">
        <v>107</v>
      </c>
      <c r="Q3619" s="0" t="s">
        <v>108</v>
      </c>
      <c r="R3619" s="0" t="s">
        <v>4316</v>
      </c>
      <c r="S3619" s="0" t="s">
        <v>4317</v>
      </c>
      <c r="T3619" s="0" t="s">
        <v>3604</v>
      </c>
      <c r="U3619" s="0" t="s">
        <v>3707</v>
      </c>
      <c r="V3619" s="0" t="s">
        <v>3726</v>
      </c>
      <c r="W3619" s="0" t="s">
        <v>3607</v>
      </c>
      <c r="X3619" s="0" t="s">
        <v>3700</v>
      </c>
      <c r="Y3619" s="0" t="s">
        <v>3605</v>
      </c>
      <c r="Z3619" s="0" t="s">
        <v>154</v>
      </c>
      <c r="AA3619" s="0" t="s">
        <v>9582</v>
      </c>
      <c r="AB3619" s="0" t="s">
        <v>9583</v>
      </c>
      <c r="AC3619" s="0" t="s">
        <v>19</v>
      </c>
      <c r="AD3619" s="0" t="s">
        <v>19</v>
      </c>
      <c r="AE3619" s="0" t="s">
        <v>61</v>
      </c>
      <c r="AF3619" s="0" t="s">
        <v>22</v>
      </c>
      <c r="AG3619" s="0" t="s">
        <v>22</v>
      </c>
      <c r="AH3619" s="0" t="s">
        <v>22</v>
      </c>
      <c r="AI3619" s="0" t="s">
        <v>22</v>
      </c>
      <c r="AJ3619" s="0" t="s">
        <v>9584</v>
      </c>
      <c r="AK3619" s="0" t="s">
        <v>9585</v>
      </c>
    </row>
    <row customHeight="1" ht="11.25">
      <c r="A3620" s="0" t="s">
        <v>22</v>
      </c>
      <c r="B3620" s="0" t="s">
        <v>48</v>
      </c>
      <c r="C3620" s="0" t="s">
        <v>50</v>
      </c>
      <c r="D3620" s="0" t="s">
        <v>22</v>
      </c>
      <c r="E3620" s="0" t="s">
        <v>1570</v>
      </c>
      <c r="F3620" s="0" t="s">
        <v>1257</v>
      </c>
      <c r="G3620" s="0" t="s">
        <v>107</v>
      </c>
      <c r="H3620" s="0" t="s">
        <v>107</v>
      </c>
      <c r="I3620" s="0" t="s">
        <v>108</v>
      </c>
      <c r="J3620" s="0" t="s">
        <v>4316</v>
      </c>
      <c r="K3620" s="0" t="s">
        <v>4317</v>
      </c>
      <c r="L3620" s="0" t="s">
        <v>4351</v>
      </c>
      <c r="M3620" s="0" t="s">
        <v>976</v>
      </c>
      <c r="N3620" s="0" t="s">
        <v>98</v>
      </c>
      <c r="O3620" s="0" t="s">
        <v>107</v>
      </c>
      <c r="P3620" s="0" t="s">
        <v>107</v>
      </c>
      <c r="Q3620" s="0" t="s">
        <v>108</v>
      </c>
      <c r="R3620" s="0" t="s">
        <v>4316</v>
      </c>
      <c r="S3620" s="0" t="s">
        <v>4317</v>
      </c>
      <c r="T3620" s="0" t="s">
        <v>3604</v>
      </c>
      <c r="U3620" s="0" t="s">
        <v>3707</v>
      </c>
      <c r="V3620" s="0" t="s">
        <v>3726</v>
      </c>
      <c r="W3620" s="0" t="s">
        <v>3607</v>
      </c>
      <c r="X3620" s="0" t="s">
        <v>3700</v>
      </c>
      <c r="Y3620" s="0" t="s">
        <v>3605</v>
      </c>
      <c r="Z3620" s="0" t="s">
        <v>154</v>
      </c>
      <c r="AA3620" s="0" t="s">
        <v>9582</v>
      </c>
      <c r="AB3620" s="0" t="s">
        <v>9583</v>
      </c>
      <c r="AC3620" s="0" t="s">
        <v>19</v>
      </c>
      <c r="AD3620" s="0" t="s">
        <v>19</v>
      </c>
      <c r="AE3620" s="0" t="s">
        <v>61</v>
      </c>
      <c r="AF3620" s="0" t="s">
        <v>22</v>
      </c>
      <c r="AG3620" s="0" t="s">
        <v>22</v>
      </c>
      <c r="AH3620" s="0" t="s">
        <v>22</v>
      </c>
      <c r="AI3620" s="0" t="s">
        <v>22</v>
      </c>
      <c r="AJ3620" s="0" t="s">
        <v>9586</v>
      </c>
      <c r="AK3620" s="0" t="s">
        <v>9587</v>
      </c>
    </row>
    <row customHeight="1" ht="11.25">
      <c r="A3621" s="0" t="s">
        <v>22</v>
      </c>
      <c r="B3621" s="0" t="s">
        <v>48</v>
      </c>
      <c r="C3621" s="0" t="s">
        <v>50</v>
      </c>
      <c r="D3621" s="0" t="s">
        <v>22</v>
      </c>
      <c r="E3621" s="0" t="s">
        <v>1570</v>
      </c>
      <c r="F3621" s="0" t="s">
        <v>1257</v>
      </c>
      <c r="G3621" s="0" t="s">
        <v>107</v>
      </c>
      <c r="H3621" s="0" t="s">
        <v>107</v>
      </c>
      <c r="I3621" s="0" t="s">
        <v>108</v>
      </c>
      <c r="J3621" s="0" t="s">
        <v>4316</v>
      </c>
      <c r="K3621" s="0" t="s">
        <v>4317</v>
      </c>
      <c r="L3621" s="0" t="s">
        <v>9581</v>
      </c>
      <c r="M3621" s="0" t="s">
        <v>976</v>
      </c>
      <c r="N3621" s="0" t="s">
        <v>98</v>
      </c>
      <c r="O3621" s="0" t="s">
        <v>107</v>
      </c>
      <c r="P3621" s="0" t="s">
        <v>107</v>
      </c>
      <c r="Q3621" s="0" t="s">
        <v>108</v>
      </c>
      <c r="R3621" s="0" t="s">
        <v>4316</v>
      </c>
      <c r="S3621" s="0" t="s">
        <v>4317</v>
      </c>
      <c r="T3621" s="0" t="s">
        <v>3604</v>
      </c>
      <c r="U3621" s="0" t="s">
        <v>3707</v>
      </c>
      <c r="V3621" s="0" t="s">
        <v>3726</v>
      </c>
      <c r="W3621" s="0" t="s">
        <v>3607</v>
      </c>
      <c r="X3621" s="0" t="s">
        <v>3700</v>
      </c>
      <c r="Y3621" s="0" t="s">
        <v>3605</v>
      </c>
      <c r="Z3621" s="0" t="s">
        <v>154</v>
      </c>
      <c r="AA3621" s="0" t="s">
        <v>9582</v>
      </c>
      <c r="AB3621" s="0" t="s">
        <v>9583</v>
      </c>
      <c r="AC3621" s="0" t="s">
        <v>19</v>
      </c>
      <c r="AD3621" s="0" t="s">
        <v>19</v>
      </c>
      <c r="AE3621" s="0" t="s">
        <v>61</v>
      </c>
      <c r="AF3621" s="0" t="s">
        <v>22</v>
      </c>
      <c r="AG3621" s="0" t="s">
        <v>22</v>
      </c>
      <c r="AH3621" s="0" t="s">
        <v>22</v>
      </c>
      <c r="AI3621" s="0" t="s">
        <v>22</v>
      </c>
      <c r="AJ3621" s="0" t="s">
        <v>9584</v>
      </c>
      <c r="AK3621" s="0" t="s">
        <v>9585</v>
      </c>
    </row>
    <row customHeight="1" ht="11.25">
      <c r="A3622" s="0" t="s">
        <v>22</v>
      </c>
      <c r="B3622" s="0" t="s">
        <v>48</v>
      </c>
      <c r="C3622" s="0" t="s">
        <v>50</v>
      </c>
      <c r="D3622" s="0" t="s">
        <v>22</v>
      </c>
      <c r="E3622" s="0" t="s">
        <v>1570</v>
      </c>
      <c r="F3622" s="0" t="s">
        <v>1257</v>
      </c>
      <c r="G3622" s="0" t="s">
        <v>107</v>
      </c>
      <c r="H3622" s="0" t="s">
        <v>107</v>
      </c>
      <c r="I3622" s="0" t="s">
        <v>108</v>
      </c>
      <c r="J3622" s="0" t="s">
        <v>4316</v>
      </c>
      <c r="K3622" s="0" t="s">
        <v>4317</v>
      </c>
      <c r="L3622" s="0" t="s">
        <v>4351</v>
      </c>
      <c r="M3622" s="0" t="s">
        <v>976</v>
      </c>
      <c r="N3622" s="0" t="s">
        <v>98</v>
      </c>
      <c r="O3622" s="0" t="s">
        <v>107</v>
      </c>
      <c r="P3622" s="0" t="s">
        <v>107</v>
      </c>
      <c r="Q3622" s="0" t="s">
        <v>108</v>
      </c>
      <c r="R3622" s="0" t="s">
        <v>4316</v>
      </c>
      <c r="S3622" s="0" t="s">
        <v>4317</v>
      </c>
      <c r="T3622" s="0" t="s">
        <v>3604</v>
      </c>
      <c r="U3622" s="0" t="s">
        <v>3707</v>
      </c>
      <c r="V3622" s="0" t="s">
        <v>3726</v>
      </c>
      <c r="W3622" s="0" t="s">
        <v>3607</v>
      </c>
      <c r="X3622" s="0" t="s">
        <v>3700</v>
      </c>
      <c r="Y3622" s="0" t="s">
        <v>3605</v>
      </c>
      <c r="Z3622" s="0" t="s">
        <v>154</v>
      </c>
      <c r="AA3622" s="0" t="s">
        <v>9582</v>
      </c>
      <c r="AB3622" s="0" t="s">
        <v>9583</v>
      </c>
      <c r="AC3622" s="0" t="s">
        <v>19</v>
      </c>
      <c r="AD3622" s="0" t="s">
        <v>19</v>
      </c>
      <c r="AE3622" s="0" t="s">
        <v>61</v>
      </c>
      <c r="AF3622" s="0" t="s">
        <v>22</v>
      </c>
      <c r="AG3622" s="0" t="s">
        <v>22</v>
      </c>
      <c r="AH3622" s="0" t="s">
        <v>22</v>
      </c>
      <c r="AI3622" s="0" t="s">
        <v>22</v>
      </c>
      <c r="AJ3622" s="0" t="s">
        <v>9586</v>
      </c>
      <c r="AK3622" s="0" t="s">
        <v>9587</v>
      </c>
    </row>
    <row customHeight="1" ht="11.25">
      <c r="A3623" s="0" t="s">
        <v>22</v>
      </c>
      <c r="B3623" s="0" t="s">
        <v>48</v>
      </c>
      <c r="C3623" s="0" t="s">
        <v>50</v>
      </c>
      <c r="D3623" s="0" t="s">
        <v>22</v>
      </c>
      <c r="E3623" s="0" t="s">
        <v>1570</v>
      </c>
      <c r="F3623" s="0" t="s">
        <v>1257</v>
      </c>
      <c r="G3623" s="0" t="s">
        <v>155</v>
      </c>
      <c r="H3623" s="0" t="s">
        <v>155</v>
      </c>
      <c r="I3623" s="0" t="s">
        <v>156</v>
      </c>
      <c r="J3623" s="0" t="s">
        <v>9337</v>
      </c>
      <c r="K3623" s="0" t="s">
        <v>9338</v>
      </c>
      <c r="L3623" s="0" t="s">
        <v>976</v>
      </c>
      <c r="M3623" s="0" t="s">
        <v>976</v>
      </c>
      <c r="N3623" s="0" t="s">
        <v>98</v>
      </c>
      <c r="O3623" s="0" t="s">
        <v>155</v>
      </c>
      <c r="P3623" s="0" t="s">
        <v>155</v>
      </c>
      <c r="Q3623" s="0" t="s">
        <v>156</v>
      </c>
      <c r="R3623" s="0" t="s">
        <v>9337</v>
      </c>
      <c r="S3623" s="0" t="s">
        <v>9338</v>
      </c>
      <c r="T3623" s="0" t="s">
        <v>3604</v>
      </c>
      <c r="U3623" s="0" t="s">
        <v>3707</v>
      </c>
      <c r="V3623" s="0" t="s">
        <v>3726</v>
      </c>
      <c r="W3623" s="0" t="s">
        <v>3607</v>
      </c>
      <c r="X3623" s="0" t="s">
        <v>3608</v>
      </c>
      <c r="Y3623" s="0" t="s">
        <v>3605</v>
      </c>
      <c r="Z3623" s="0" t="s">
        <v>9588</v>
      </c>
      <c r="AA3623" s="0" t="s">
        <v>9589</v>
      </c>
      <c r="AB3623" s="0" t="s">
        <v>9590</v>
      </c>
      <c r="AC3623" s="0" t="s">
        <v>19</v>
      </c>
      <c r="AD3623" s="0" t="s">
        <v>19</v>
      </c>
      <c r="AE3623" s="0" t="s">
        <v>61</v>
      </c>
      <c r="AF3623" s="0" t="s">
        <v>22</v>
      </c>
      <c r="AG3623" s="0" t="s">
        <v>22</v>
      </c>
      <c r="AH3623" s="0" t="s">
        <v>22</v>
      </c>
      <c r="AI3623" s="0" t="s">
        <v>22</v>
      </c>
      <c r="AJ3623" s="0" t="s">
        <v>7698</v>
      </c>
      <c r="AK3623" s="0" t="s">
        <v>1008</v>
      </c>
    </row>
    <row customHeight="1" ht="11.25">
      <c r="A3624" s="0" t="s">
        <v>22</v>
      </c>
      <c r="B3624" s="0" t="s">
        <v>48</v>
      </c>
      <c r="C3624" s="0" t="s">
        <v>50</v>
      </c>
      <c r="D3624" s="0" t="s">
        <v>22</v>
      </c>
      <c r="E3624" s="0" t="s">
        <v>1570</v>
      </c>
      <c r="F3624" s="0" t="s">
        <v>1257</v>
      </c>
      <c r="G3624" s="0" t="s">
        <v>155</v>
      </c>
      <c r="H3624" s="0" t="s">
        <v>155</v>
      </c>
      <c r="I3624" s="0" t="s">
        <v>156</v>
      </c>
      <c r="J3624" s="0" t="s">
        <v>9337</v>
      </c>
      <c r="K3624" s="0" t="s">
        <v>9338</v>
      </c>
      <c r="L3624" s="0" t="s">
        <v>976</v>
      </c>
      <c r="M3624" s="0" t="s">
        <v>976</v>
      </c>
      <c r="N3624" s="0" t="s">
        <v>98</v>
      </c>
      <c r="O3624" s="0" t="s">
        <v>155</v>
      </c>
      <c r="P3624" s="0" t="s">
        <v>155</v>
      </c>
      <c r="Q3624" s="0" t="s">
        <v>156</v>
      </c>
      <c r="R3624" s="0" t="s">
        <v>9337</v>
      </c>
      <c r="S3624" s="0" t="s">
        <v>9338</v>
      </c>
      <c r="T3624" s="0" t="s">
        <v>3604</v>
      </c>
      <c r="U3624" s="0" t="s">
        <v>3707</v>
      </c>
      <c r="V3624" s="0" t="s">
        <v>3726</v>
      </c>
      <c r="W3624" s="0" t="s">
        <v>3607</v>
      </c>
      <c r="X3624" s="0" t="s">
        <v>3608</v>
      </c>
      <c r="Y3624" s="0" t="s">
        <v>3605</v>
      </c>
      <c r="Z3624" s="0" t="s">
        <v>9588</v>
      </c>
      <c r="AA3624" s="0" t="s">
        <v>9589</v>
      </c>
      <c r="AB3624" s="0" t="s">
        <v>9590</v>
      </c>
      <c r="AC3624" s="0" t="s">
        <v>19</v>
      </c>
      <c r="AD3624" s="0" t="s">
        <v>19</v>
      </c>
      <c r="AE3624" s="0" t="s">
        <v>61</v>
      </c>
      <c r="AF3624" s="0" t="s">
        <v>22</v>
      </c>
      <c r="AG3624" s="0" t="s">
        <v>22</v>
      </c>
      <c r="AH3624" s="0" t="s">
        <v>22</v>
      </c>
      <c r="AI3624" s="0" t="s">
        <v>22</v>
      </c>
      <c r="AJ3624" s="0" t="s">
        <v>7698</v>
      </c>
      <c r="AK3624" s="0" t="s">
        <v>1008</v>
      </c>
    </row>
    <row customHeight="1" ht="11.25">
      <c r="A3625" s="0" t="s">
        <v>22</v>
      </c>
      <c r="B3625" s="0" t="s">
        <v>48</v>
      </c>
      <c r="C3625" s="0" t="s">
        <v>50</v>
      </c>
      <c r="D3625" s="0" t="s">
        <v>22</v>
      </c>
      <c r="E3625" s="0" t="s">
        <v>1570</v>
      </c>
      <c r="F3625" s="0" t="s">
        <v>1257</v>
      </c>
      <c r="G3625" s="0" t="s">
        <v>159</v>
      </c>
      <c r="H3625" s="0" t="s">
        <v>159</v>
      </c>
      <c r="I3625" s="0" t="s">
        <v>160</v>
      </c>
      <c r="J3625" s="0" t="s">
        <v>8843</v>
      </c>
      <c r="K3625" s="0" t="s">
        <v>9331</v>
      </c>
      <c r="L3625" s="0" t="s">
        <v>9591</v>
      </c>
      <c r="M3625" s="0" t="s">
        <v>1261</v>
      </c>
      <c r="N3625" s="0" t="s">
        <v>98</v>
      </c>
      <c r="O3625" s="0" t="s">
        <v>159</v>
      </c>
      <c r="P3625" s="0" t="s">
        <v>159</v>
      </c>
      <c r="Q3625" s="0" t="s">
        <v>160</v>
      </c>
      <c r="R3625" s="0" t="s">
        <v>8843</v>
      </c>
      <c r="S3625" s="0" t="s">
        <v>9331</v>
      </c>
      <c r="T3625" s="0" t="s">
        <v>4202</v>
      </c>
      <c r="U3625" s="0" t="s">
        <v>3738</v>
      </c>
      <c r="V3625" s="0" t="s">
        <v>9592</v>
      </c>
      <c r="W3625" s="0" t="s">
        <v>3607</v>
      </c>
      <c r="X3625" s="0" t="s">
        <v>3754</v>
      </c>
      <c r="Y3625" s="0" t="s">
        <v>3733</v>
      </c>
      <c r="Z3625" s="0" t="s">
        <v>1261</v>
      </c>
      <c r="AA3625" s="0" t="s">
        <v>9593</v>
      </c>
      <c r="AB3625" s="0" t="s">
        <v>9594</v>
      </c>
      <c r="AC3625" s="0" t="s">
        <v>19</v>
      </c>
      <c r="AD3625" s="0" t="s">
        <v>19</v>
      </c>
      <c r="AE3625" s="0" t="s">
        <v>61</v>
      </c>
      <c r="AF3625" s="0" t="s">
        <v>22</v>
      </c>
      <c r="AG3625" s="0" t="s">
        <v>22</v>
      </c>
      <c r="AH3625" s="0" t="s">
        <v>22</v>
      </c>
      <c r="AI3625" s="0" t="s">
        <v>22</v>
      </c>
      <c r="AJ3625" s="0" t="s">
        <v>3950</v>
      </c>
      <c r="AK3625" s="0" t="s">
        <v>9595</v>
      </c>
    </row>
    <row customHeight="1" ht="11.25">
      <c r="A3626" s="0" t="s">
        <v>22</v>
      </c>
      <c r="B3626" s="0" t="s">
        <v>48</v>
      </c>
      <c r="C3626" s="0" t="s">
        <v>50</v>
      </c>
      <c r="D3626" s="0" t="s">
        <v>22</v>
      </c>
      <c r="E3626" s="0" t="s">
        <v>1570</v>
      </c>
      <c r="F3626" s="0" t="s">
        <v>1257</v>
      </c>
      <c r="G3626" s="0" t="s">
        <v>159</v>
      </c>
      <c r="H3626" s="0" t="s">
        <v>159</v>
      </c>
      <c r="I3626" s="0" t="s">
        <v>160</v>
      </c>
      <c r="J3626" s="0" t="s">
        <v>8843</v>
      </c>
      <c r="K3626" s="0" t="s">
        <v>9331</v>
      </c>
      <c r="L3626" s="0" t="s">
        <v>9591</v>
      </c>
      <c r="M3626" s="0" t="s">
        <v>1261</v>
      </c>
      <c r="N3626" s="0" t="s">
        <v>98</v>
      </c>
      <c r="O3626" s="0" t="s">
        <v>159</v>
      </c>
      <c r="P3626" s="0" t="s">
        <v>159</v>
      </c>
      <c r="Q3626" s="0" t="s">
        <v>160</v>
      </c>
      <c r="R3626" s="0" t="s">
        <v>8843</v>
      </c>
      <c r="S3626" s="0" t="s">
        <v>9331</v>
      </c>
      <c r="T3626" s="0" t="s">
        <v>4202</v>
      </c>
      <c r="U3626" s="0" t="s">
        <v>3738</v>
      </c>
      <c r="V3626" s="0" t="s">
        <v>9592</v>
      </c>
      <c r="W3626" s="0" t="s">
        <v>3607</v>
      </c>
      <c r="X3626" s="0" t="s">
        <v>3754</v>
      </c>
      <c r="Y3626" s="0" t="s">
        <v>3733</v>
      </c>
      <c r="Z3626" s="0" t="s">
        <v>1261</v>
      </c>
      <c r="AA3626" s="0" t="s">
        <v>9593</v>
      </c>
      <c r="AB3626" s="0" t="s">
        <v>9594</v>
      </c>
      <c r="AC3626" s="0" t="s">
        <v>19</v>
      </c>
      <c r="AD3626" s="0" t="s">
        <v>19</v>
      </c>
      <c r="AE3626" s="0" t="s">
        <v>61</v>
      </c>
      <c r="AF3626" s="0" t="s">
        <v>22</v>
      </c>
      <c r="AG3626" s="0" t="s">
        <v>22</v>
      </c>
      <c r="AH3626" s="0" t="s">
        <v>22</v>
      </c>
      <c r="AI3626" s="0" t="s">
        <v>22</v>
      </c>
      <c r="AJ3626" s="0" t="s">
        <v>3950</v>
      </c>
      <c r="AK3626" s="0" t="s">
        <v>9595</v>
      </c>
    </row>
    <row customHeight="1" ht="11.25">
      <c r="A3627" s="0" t="s">
        <v>22</v>
      </c>
      <c r="B3627" s="0" t="s">
        <v>48</v>
      </c>
      <c r="C3627" s="0" t="s">
        <v>50</v>
      </c>
      <c r="D3627" s="0" t="s">
        <v>22</v>
      </c>
      <c r="E3627" s="0" t="s">
        <v>1570</v>
      </c>
      <c r="F3627" s="0" t="s">
        <v>1257</v>
      </c>
      <c r="G3627" s="0" t="s">
        <v>159</v>
      </c>
      <c r="H3627" s="0" t="s">
        <v>159</v>
      </c>
      <c r="I3627" s="0" t="s">
        <v>160</v>
      </c>
      <c r="J3627" s="0" t="s">
        <v>9346</v>
      </c>
      <c r="K3627" s="0" t="s">
        <v>9347</v>
      </c>
      <c r="L3627" s="0" t="s">
        <v>9346</v>
      </c>
      <c r="M3627" s="0" t="s">
        <v>1261</v>
      </c>
      <c r="N3627" s="0" t="s">
        <v>98</v>
      </c>
      <c r="O3627" s="0" t="s">
        <v>159</v>
      </c>
      <c r="P3627" s="0" t="s">
        <v>159</v>
      </c>
      <c r="Q3627" s="0" t="s">
        <v>160</v>
      </c>
      <c r="R3627" s="0" t="s">
        <v>9346</v>
      </c>
      <c r="S3627" s="0" t="s">
        <v>9347</v>
      </c>
      <c r="T3627" s="0" t="s">
        <v>4202</v>
      </c>
      <c r="U3627" s="0" t="s">
        <v>3738</v>
      </c>
      <c r="V3627" s="0" t="s">
        <v>9596</v>
      </c>
      <c r="W3627" s="0" t="s">
        <v>3607</v>
      </c>
      <c r="X3627" s="0" t="s">
        <v>3754</v>
      </c>
      <c r="Y3627" s="0" t="s">
        <v>3733</v>
      </c>
      <c r="Z3627" s="0" t="s">
        <v>1261</v>
      </c>
      <c r="AA3627" s="0" t="s">
        <v>9597</v>
      </c>
      <c r="AB3627" s="0" t="s">
        <v>9596</v>
      </c>
      <c r="AC3627" s="0" t="s">
        <v>19</v>
      </c>
      <c r="AD3627" s="0" t="s">
        <v>19</v>
      </c>
      <c r="AE3627" s="0" t="s">
        <v>61</v>
      </c>
      <c r="AF3627" s="0" t="s">
        <v>22</v>
      </c>
      <c r="AG3627" s="0" t="s">
        <v>22</v>
      </c>
      <c r="AH3627" s="0" t="s">
        <v>22</v>
      </c>
      <c r="AI3627" s="0" t="s">
        <v>22</v>
      </c>
      <c r="AJ3627" s="0" t="s">
        <v>3950</v>
      </c>
      <c r="AK3627" s="0" t="s">
        <v>9595</v>
      </c>
    </row>
    <row customHeight="1" ht="11.25">
      <c r="A3628" s="0" t="s">
        <v>22</v>
      </c>
      <c r="B3628" s="0" t="s">
        <v>48</v>
      </c>
      <c r="C3628" s="0" t="s">
        <v>50</v>
      </c>
      <c r="D3628" s="0" t="s">
        <v>22</v>
      </c>
      <c r="E3628" s="0" t="s">
        <v>1570</v>
      </c>
      <c r="F3628" s="0" t="s">
        <v>1257</v>
      </c>
      <c r="G3628" s="0" t="s">
        <v>159</v>
      </c>
      <c r="H3628" s="0" t="s">
        <v>159</v>
      </c>
      <c r="I3628" s="0" t="s">
        <v>160</v>
      </c>
      <c r="J3628" s="0" t="s">
        <v>9346</v>
      </c>
      <c r="K3628" s="0" t="s">
        <v>9347</v>
      </c>
      <c r="L3628" s="0" t="s">
        <v>9598</v>
      </c>
      <c r="M3628" s="0" t="s">
        <v>1261</v>
      </c>
      <c r="N3628" s="0" t="s">
        <v>98</v>
      </c>
      <c r="O3628" s="0" t="s">
        <v>159</v>
      </c>
      <c r="P3628" s="0" t="s">
        <v>159</v>
      </c>
      <c r="Q3628" s="0" t="s">
        <v>160</v>
      </c>
      <c r="R3628" s="0" t="s">
        <v>9346</v>
      </c>
      <c r="S3628" s="0" t="s">
        <v>9347</v>
      </c>
      <c r="T3628" s="0" t="s">
        <v>3604</v>
      </c>
      <c r="U3628" s="0" t="s">
        <v>3707</v>
      </c>
      <c r="V3628" s="0" t="s">
        <v>728</v>
      </c>
      <c r="W3628" s="0" t="s">
        <v>3607</v>
      </c>
      <c r="X3628" s="0" t="s">
        <v>3700</v>
      </c>
      <c r="Y3628" s="0" t="s">
        <v>3605</v>
      </c>
      <c r="Z3628" s="0" t="s">
        <v>9333</v>
      </c>
      <c r="AA3628" s="0" t="s">
        <v>9334</v>
      </c>
      <c r="AB3628" s="0" t="s">
        <v>9335</v>
      </c>
      <c r="AC3628" s="0" t="s">
        <v>19</v>
      </c>
      <c r="AD3628" s="0" t="s">
        <v>19</v>
      </c>
      <c r="AE3628" s="0" t="s">
        <v>61</v>
      </c>
      <c r="AF3628" s="0" t="s">
        <v>22</v>
      </c>
      <c r="AG3628" s="0" t="s">
        <v>22</v>
      </c>
      <c r="AH3628" s="0" t="s">
        <v>22</v>
      </c>
      <c r="AI3628" s="0" t="s">
        <v>22</v>
      </c>
      <c r="AJ3628" s="0" t="s">
        <v>3950</v>
      </c>
      <c r="AK3628" s="0" t="s">
        <v>9595</v>
      </c>
    </row>
    <row customHeight="1" ht="11.25">
      <c r="A3629" s="0" t="s">
        <v>22</v>
      </c>
      <c r="B3629" s="0" t="s">
        <v>48</v>
      </c>
      <c r="C3629" s="0" t="s">
        <v>50</v>
      </c>
      <c r="D3629" s="0" t="s">
        <v>22</v>
      </c>
      <c r="E3629" s="0" t="s">
        <v>1570</v>
      </c>
      <c r="F3629" s="0" t="s">
        <v>1257</v>
      </c>
      <c r="G3629" s="0" t="s">
        <v>159</v>
      </c>
      <c r="H3629" s="0" t="s">
        <v>159</v>
      </c>
      <c r="I3629" s="0" t="s">
        <v>160</v>
      </c>
      <c r="J3629" s="0" t="s">
        <v>9346</v>
      </c>
      <c r="K3629" s="0" t="s">
        <v>9347</v>
      </c>
      <c r="L3629" s="0" t="s">
        <v>9346</v>
      </c>
      <c r="M3629" s="0" t="s">
        <v>1261</v>
      </c>
      <c r="N3629" s="0" t="s">
        <v>98</v>
      </c>
      <c r="O3629" s="0" t="s">
        <v>159</v>
      </c>
      <c r="P3629" s="0" t="s">
        <v>159</v>
      </c>
      <c r="Q3629" s="0" t="s">
        <v>160</v>
      </c>
      <c r="R3629" s="0" t="s">
        <v>9346</v>
      </c>
      <c r="S3629" s="0" t="s">
        <v>9347</v>
      </c>
      <c r="T3629" s="0" t="s">
        <v>4202</v>
      </c>
      <c r="U3629" s="0" t="s">
        <v>3738</v>
      </c>
      <c r="V3629" s="0" t="s">
        <v>9596</v>
      </c>
      <c r="W3629" s="0" t="s">
        <v>3607</v>
      </c>
      <c r="X3629" s="0" t="s">
        <v>3754</v>
      </c>
      <c r="Y3629" s="0" t="s">
        <v>3733</v>
      </c>
      <c r="Z3629" s="0" t="s">
        <v>1261</v>
      </c>
      <c r="AA3629" s="0" t="s">
        <v>9597</v>
      </c>
      <c r="AB3629" s="0" t="s">
        <v>9596</v>
      </c>
      <c r="AC3629" s="0" t="s">
        <v>19</v>
      </c>
      <c r="AD3629" s="0" t="s">
        <v>19</v>
      </c>
      <c r="AE3629" s="0" t="s">
        <v>61</v>
      </c>
      <c r="AF3629" s="0" t="s">
        <v>22</v>
      </c>
      <c r="AG3629" s="0" t="s">
        <v>22</v>
      </c>
      <c r="AH3629" s="0" t="s">
        <v>22</v>
      </c>
      <c r="AI3629" s="0" t="s">
        <v>22</v>
      </c>
      <c r="AJ3629" s="0" t="s">
        <v>3950</v>
      </c>
      <c r="AK3629" s="0" t="s">
        <v>9595</v>
      </c>
    </row>
    <row customHeight="1" ht="11.25">
      <c r="A3630" s="0" t="s">
        <v>22</v>
      </c>
      <c r="B3630" s="0" t="s">
        <v>48</v>
      </c>
      <c r="C3630" s="0" t="s">
        <v>50</v>
      </c>
      <c r="D3630" s="0" t="s">
        <v>22</v>
      </c>
      <c r="E3630" s="0" t="s">
        <v>1570</v>
      </c>
      <c r="F3630" s="0" t="s">
        <v>1257</v>
      </c>
      <c r="G3630" s="0" t="s">
        <v>159</v>
      </c>
      <c r="H3630" s="0" t="s">
        <v>159</v>
      </c>
      <c r="I3630" s="0" t="s">
        <v>160</v>
      </c>
      <c r="J3630" s="0" t="s">
        <v>9346</v>
      </c>
      <c r="K3630" s="0" t="s">
        <v>9347</v>
      </c>
      <c r="L3630" s="0" t="s">
        <v>9598</v>
      </c>
      <c r="M3630" s="0" t="s">
        <v>1261</v>
      </c>
      <c r="N3630" s="0" t="s">
        <v>98</v>
      </c>
      <c r="O3630" s="0" t="s">
        <v>159</v>
      </c>
      <c r="P3630" s="0" t="s">
        <v>159</v>
      </c>
      <c r="Q3630" s="0" t="s">
        <v>160</v>
      </c>
      <c r="R3630" s="0" t="s">
        <v>9346</v>
      </c>
      <c r="S3630" s="0" t="s">
        <v>9347</v>
      </c>
      <c r="T3630" s="0" t="s">
        <v>3604</v>
      </c>
      <c r="U3630" s="0" t="s">
        <v>3707</v>
      </c>
      <c r="V3630" s="0" t="s">
        <v>728</v>
      </c>
      <c r="W3630" s="0" t="s">
        <v>3607</v>
      </c>
      <c r="X3630" s="0" t="s">
        <v>3700</v>
      </c>
      <c r="Y3630" s="0" t="s">
        <v>3605</v>
      </c>
      <c r="Z3630" s="0" t="s">
        <v>9333</v>
      </c>
      <c r="AA3630" s="0" t="s">
        <v>9334</v>
      </c>
      <c r="AB3630" s="0" t="s">
        <v>9335</v>
      </c>
      <c r="AC3630" s="0" t="s">
        <v>19</v>
      </c>
      <c r="AD3630" s="0" t="s">
        <v>19</v>
      </c>
      <c r="AE3630" s="0" t="s">
        <v>61</v>
      </c>
      <c r="AF3630" s="0" t="s">
        <v>22</v>
      </c>
      <c r="AG3630" s="0" t="s">
        <v>22</v>
      </c>
      <c r="AH3630" s="0" t="s">
        <v>22</v>
      </c>
      <c r="AI3630" s="0" t="s">
        <v>22</v>
      </c>
      <c r="AJ3630" s="0" t="s">
        <v>3950</v>
      </c>
      <c r="AK3630" s="0" t="s">
        <v>9595</v>
      </c>
    </row>
    <row customHeight="1" ht="11.25">
      <c r="A3631" s="0" t="s">
        <v>22</v>
      </c>
      <c r="B3631" s="0" t="s">
        <v>48</v>
      </c>
      <c r="C3631" s="0" t="s">
        <v>50</v>
      </c>
      <c r="D3631" s="0" t="s">
        <v>22</v>
      </c>
      <c r="E3631" s="0" t="s">
        <v>1570</v>
      </c>
      <c r="F3631" s="0" t="s">
        <v>1257</v>
      </c>
      <c r="G3631" s="0" t="s">
        <v>3550</v>
      </c>
      <c r="H3631" s="0" t="s">
        <v>3550</v>
      </c>
      <c r="I3631" s="0" t="s">
        <v>3551</v>
      </c>
      <c r="J3631" s="0" t="s">
        <v>9599</v>
      </c>
      <c r="K3631" s="0" t="s">
        <v>9600</v>
      </c>
      <c r="L3631" s="0" t="s">
        <v>976</v>
      </c>
      <c r="M3631" s="0" t="s">
        <v>976</v>
      </c>
      <c r="N3631" s="0" t="s">
        <v>98</v>
      </c>
      <c r="O3631" s="0" t="s">
        <v>3550</v>
      </c>
      <c r="P3631" s="0" t="s">
        <v>3550</v>
      </c>
      <c r="Q3631" s="0" t="s">
        <v>3551</v>
      </c>
      <c r="R3631" s="0" t="s">
        <v>9599</v>
      </c>
      <c r="S3631" s="0" t="s">
        <v>9600</v>
      </c>
      <c r="T3631" s="0" t="s">
        <v>4202</v>
      </c>
      <c r="U3631" s="0" t="s">
        <v>4202</v>
      </c>
      <c r="V3631" s="0" t="s">
        <v>3726</v>
      </c>
      <c r="W3631" s="0" t="s">
        <v>3607</v>
      </c>
      <c r="X3631" s="0" t="s">
        <v>3754</v>
      </c>
      <c r="Y3631" s="0" t="s">
        <v>3733</v>
      </c>
      <c r="Z3631" s="0" t="s">
        <v>1261</v>
      </c>
      <c r="AA3631" s="0" t="s">
        <v>7070</v>
      </c>
      <c r="AB3631" s="0" t="s">
        <v>7071</v>
      </c>
      <c r="AC3631" s="0" t="s">
        <v>19</v>
      </c>
      <c r="AD3631" s="0" t="s">
        <v>19</v>
      </c>
      <c r="AE3631" s="0" t="s">
        <v>61</v>
      </c>
      <c r="AF3631" s="0" t="s">
        <v>22</v>
      </c>
      <c r="AG3631" s="0" t="s">
        <v>22</v>
      </c>
      <c r="AH3631" s="0" t="s">
        <v>22</v>
      </c>
      <c r="AI3631" s="0" t="s">
        <v>22</v>
      </c>
      <c r="AJ3631" s="0" t="s">
        <v>5590</v>
      </c>
      <c r="AK3631" s="0" t="s">
        <v>5590</v>
      </c>
    </row>
    <row customHeight="1" ht="11.25">
      <c r="A3632" s="0" t="s">
        <v>22</v>
      </c>
      <c r="B3632" s="0" t="s">
        <v>48</v>
      </c>
      <c r="C3632" s="0" t="s">
        <v>50</v>
      </c>
      <c r="D3632" s="0" t="s">
        <v>22</v>
      </c>
      <c r="E3632" s="0" t="s">
        <v>1570</v>
      </c>
      <c r="F3632" s="0" t="s">
        <v>1257</v>
      </c>
      <c r="G3632" s="0" t="s">
        <v>3550</v>
      </c>
      <c r="H3632" s="0" t="s">
        <v>3550</v>
      </c>
      <c r="I3632" s="0" t="s">
        <v>3551</v>
      </c>
      <c r="J3632" s="0" t="s">
        <v>7068</v>
      </c>
      <c r="K3632" s="0" t="s">
        <v>8846</v>
      </c>
      <c r="L3632" s="0" t="s">
        <v>976</v>
      </c>
      <c r="M3632" s="0" t="s">
        <v>976</v>
      </c>
      <c r="N3632" s="0" t="s">
        <v>98</v>
      </c>
      <c r="O3632" s="0" t="s">
        <v>3550</v>
      </c>
      <c r="P3632" s="0" t="s">
        <v>3550</v>
      </c>
      <c r="Q3632" s="0" t="s">
        <v>3551</v>
      </c>
      <c r="R3632" s="0" t="s">
        <v>7068</v>
      </c>
      <c r="S3632" s="0" t="s">
        <v>8846</v>
      </c>
      <c r="T3632" s="0" t="s">
        <v>4202</v>
      </c>
      <c r="U3632" s="0" t="s">
        <v>4202</v>
      </c>
      <c r="V3632" s="0" t="s">
        <v>3726</v>
      </c>
      <c r="W3632" s="0" t="s">
        <v>3607</v>
      </c>
      <c r="X3632" s="0" t="s">
        <v>3754</v>
      </c>
      <c r="Y3632" s="0" t="s">
        <v>3733</v>
      </c>
      <c r="Z3632" s="0" t="s">
        <v>1261</v>
      </c>
      <c r="AA3632" s="0" t="s">
        <v>7070</v>
      </c>
      <c r="AB3632" s="0" t="s">
        <v>7071</v>
      </c>
      <c r="AC3632" s="0" t="s">
        <v>19</v>
      </c>
      <c r="AD3632" s="0" t="s">
        <v>19</v>
      </c>
      <c r="AE3632" s="0" t="s">
        <v>61</v>
      </c>
      <c r="AF3632" s="0" t="s">
        <v>22</v>
      </c>
      <c r="AG3632" s="0" t="s">
        <v>22</v>
      </c>
      <c r="AH3632" s="0" t="s">
        <v>22</v>
      </c>
      <c r="AI3632" s="0" t="s">
        <v>22</v>
      </c>
      <c r="AJ3632" s="0" t="s">
        <v>5590</v>
      </c>
      <c r="AK3632" s="0" t="s">
        <v>5590</v>
      </c>
    </row>
    <row customHeight="1" ht="11.25">
      <c r="A3633" s="0" t="s">
        <v>22</v>
      </c>
      <c r="B3633" s="0" t="s">
        <v>48</v>
      </c>
      <c r="C3633" s="0" t="s">
        <v>50</v>
      </c>
      <c r="D3633" s="0" t="s">
        <v>22</v>
      </c>
      <c r="E3633" s="0" t="s">
        <v>1570</v>
      </c>
      <c r="F3633" s="0" t="s">
        <v>1257</v>
      </c>
      <c r="G3633" s="0" t="s">
        <v>3550</v>
      </c>
      <c r="H3633" s="0" t="s">
        <v>3550</v>
      </c>
      <c r="I3633" s="0" t="s">
        <v>3551</v>
      </c>
      <c r="J3633" s="0" t="s">
        <v>9601</v>
      </c>
      <c r="K3633" s="0" t="s">
        <v>9602</v>
      </c>
      <c r="L3633" s="0" t="s">
        <v>976</v>
      </c>
      <c r="M3633" s="0" t="s">
        <v>976</v>
      </c>
      <c r="N3633" s="0" t="s">
        <v>98</v>
      </c>
      <c r="O3633" s="0" t="s">
        <v>3550</v>
      </c>
      <c r="P3633" s="0" t="s">
        <v>3550</v>
      </c>
      <c r="Q3633" s="0" t="s">
        <v>3551</v>
      </c>
      <c r="R3633" s="0" t="s">
        <v>9601</v>
      </c>
      <c r="S3633" s="0" t="s">
        <v>9602</v>
      </c>
      <c r="T3633" s="0" t="s">
        <v>4202</v>
      </c>
      <c r="U3633" s="0" t="s">
        <v>4202</v>
      </c>
      <c r="V3633" s="0" t="s">
        <v>3726</v>
      </c>
      <c r="W3633" s="0" t="s">
        <v>3607</v>
      </c>
      <c r="X3633" s="0" t="s">
        <v>3754</v>
      </c>
      <c r="Y3633" s="0" t="s">
        <v>3733</v>
      </c>
      <c r="Z3633" s="0" t="s">
        <v>1261</v>
      </c>
      <c r="AA3633" s="0" t="s">
        <v>7070</v>
      </c>
      <c r="AB3633" s="0" t="s">
        <v>7071</v>
      </c>
      <c r="AC3633" s="0" t="s">
        <v>19</v>
      </c>
      <c r="AD3633" s="0" t="s">
        <v>19</v>
      </c>
      <c r="AE3633" s="0" t="s">
        <v>61</v>
      </c>
      <c r="AF3633" s="0" t="s">
        <v>22</v>
      </c>
      <c r="AG3633" s="0" t="s">
        <v>22</v>
      </c>
      <c r="AH3633" s="0" t="s">
        <v>22</v>
      </c>
      <c r="AI3633" s="0" t="s">
        <v>22</v>
      </c>
      <c r="AJ3633" s="0" t="s">
        <v>5590</v>
      </c>
      <c r="AK3633" s="0" t="s">
        <v>5590</v>
      </c>
    </row>
    <row customHeight="1" ht="11.25">
      <c r="A3634" s="0" t="s">
        <v>22</v>
      </c>
      <c r="B3634" s="0" t="s">
        <v>48</v>
      </c>
      <c r="C3634" s="0" t="s">
        <v>50</v>
      </c>
      <c r="D3634" s="0" t="s">
        <v>22</v>
      </c>
      <c r="E3634" s="0" t="s">
        <v>1570</v>
      </c>
      <c r="F3634" s="0" t="s">
        <v>1257</v>
      </c>
      <c r="G3634" s="0" t="s">
        <v>162</v>
      </c>
      <c r="H3634" s="0" t="s">
        <v>162</v>
      </c>
      <c r="I3634" s="0" t="s">
        <v>163</v>
      </c>
      <c r="J3634" s="0" t="s">
        <v>9599</v>
      </c>
      <c r="K3634" s="0" t="s">
        <v>9603</v>
      </c>
      <c r="L3634" s="0" t="s">
        <v>976</v>
      </c>
      <c r="M3634" s="0" t="s">
        <v>976</v>
      </c>
      <c r="N3634" s="0" t="s">
        <v>98</v>
      </c>
      <c r="O3634" s="0" t="s">
        <v>162</v>
      </c>
      <c r="P3634" s="0" t="s">
        <v>162</v>
      </c>
      <c r="Q3634" s="0" t="s">
        <v>163</v>
      </c>
      <c r="R3634" s="0" t="s">
        <v>9599</v>
      </c>
      <c r="S3634" s="0" t="s">
        <v>9603</v>
      </c>
      <c r="T3634" s="0" t="s">
        <v>4202</v>
      </c>
      <c r="U3634" s="0" t="s">
        <v>4202</v>
      </c>
      <c r="V3634" s="0" t="s">
        <v>3726</v>
      </c>
      <c r="W3634" s="0" t="s">
        <v>3607</v>
      </c>
      <c r="X3634" s="0" t="s">
        <v>3754</v>
      </c>
      <c r="Y3634" s="0" t="s">
        <v>3733</v>
      </c>
      <c r="Z3634" s="0" t="s">
        <v>1261</v>
      </c>
      <c r="AA3634" s="0" t="s">
        <v>7070</v>
      </c>
      <c r="AB3634" s="0" t="s">
        <v>7071</v>
      </c>
      <c r="AC3634" s="0" t="s">
        <v>19</v>
      </c>
      <c r="AD3634" s="0" t="s">
        <v>19</v>
      </c>
      <c r="AE3634" s="0" t="s">
        <v>61</v>
      </c>
      <c r="AF3634" s="0" t="s">
        <v>22</v>
      </c>
      <c r="AG3634" s="0" t="s">
        <v>22</v>
      </c>
      <c r="AH3634" s="0" t="s">
        <v>22</v>
      </c>
      <c r="AI3634" s="0" t="s">
        <v>22</v>
      </c>
      <c r="AJ3634" s="0" t="s">
        <v>5590</v>
      </c>
      <c r="AK3634" s="0" t="s">
        <v>5590</v>
      </c>
    </row>
    <row customHeight="1" ht="11.25">
      <c r="A3635" s="0" t="s">
        <v>22</v>
      </c>
      <c r="B3635" s="0" t="s">
        <v>48</v>
      </c>
      <c r="C3635" s="0" t="s">
        <v>50</v>
      </c>
      <c r="D3635" s="0" t="s">
        <v>22</v>
      </c>
      <c r="E3635" s="0" t="s">
        <v>1570</v>
      </c>
      <c r="F3635" s="0" t="s">
        <v>1257</v>
      </c>
      <c r="G3635" s="0" t="s">
        <v>1307</v>
      </c>
      <c r="H3635" s="0" t="s">
        <v>1307</v>
      </c>
      <c r="I3635" s="0" t="s">
        <v>1308</v>
      </c>
      <c r="J3635" s="0" t="s">
        <v>9604</v>
      </c>
      <c r="K3635" s="0" t="s">
        <v>9605</v>
      </c>
      <c r="L3635" s="0" t="s">
        <v>9606</v>
      </c>
      <c r="M3635" s="0" t="s">
        <v>976</v>
      </c>
      <c r="N3635" s="0" t="s">
        <v>98</v>
      </c>
      <c r="O3635" s="0" t="s">
        <v>1307</v>
      </c>
      <c r="P3635" s="0" t="s">
        <v>1307</v>
      </c>
      <c r="Q3635" s="0" t="s">
        <v>1308</v>
      </c>
      <c r="R3635" s="0" t="s">
        <v>9604</v>
      </c>
      <c r="S3635" s="0" t="s">
        <v>9605</v>
      </c>
      <c r="T3635" s="0" t="s">
        <v>3604</v>
      </c>
      <c r="U3635" s="0" t="s">
        <v>3707</v>
      </c>
      <c r="V3635" s="0" t="s">
        <v>3726</v>
      </c>
      <c r="W3635" s="0" t="s">
        <v>3607</v>
      </c>
      <c r="X3635" s="0" t="s">
        <v>3700</v>
      </c>
      <c r="Y3635" s="0" t="s">
        <v>3605</v>
      </c>
      <c r="Z3635" s="0" t="s">
        <v>6161</v>
      </c>
      <c r="AA3635" s="0" t="s">
        <v>6162</v>
      </c>
      <c r="AB3635" s="0" t="s">
        <v>6163</v>
      </c>
      <c r="AC3635" s="0" t="s">
        <v>19</v>
      </c>
      <c r="AD3635" s="0" t="s">
        <v>19</v>
      </c>
      <c r="AE3635" s="0" t="s">
        <v>61</v>
      </c>
      <c r="AF3635" s="0" t="s">
        <v>22</v>
      </c>
      <c r="AG3635" s="0" t="s">
        <v>22</v>
      </c>
      <c r="AH3635" s="0" t="s">
        <v>22</v>
      </c>
      <c r="AI3635" s="0" t="s">
        <v>22</v>
      </c>
      <c r="AJ3635" s="0" t="s">
        <v>118</v>
      </c>
      <c r="AK3635" s="0" t="s">
        <v>1144</v>
      </c>
    </row>
    <row customHeight="1" ht="11.25">
      <c r="A3636" s="0" t="s">
        <v>22</v>
      </c>
      <c r="B3636" s="0" t="s">
        <v>48</v>
      </c>
      <c r="C3636" s="0" t="s">
        <v>50</v>
      </c>
      <c r="D3636" s="0" t="s">
        <v>22</v>
      </c>
      <c r="E3636" s="0" t="s">
        <v>1570</v>
      </c>
      <c r="F3636" s="0" t="s">
        <v>1257</v>
      </c>
      <c r="G3636" s="0" t="s">
        <v>166</v>
      </c>
      <c r="H3636" s="0" t="s">
        <v>166</v>
      </c>
      <c r="I3636" s="0" t="s">
        <v>167</v>
      </c>
      <c r="J3636" s="0" t="s">
        <v>9604</v>
      </c>
      <c r="K3636" s="0" t="s">
        <v>9607</v>
      </c>
      <c r="L3636" s="0" t="s">
        <v>9606</v>
      </c>
      <c r="M3636" s="0" t="s">
        <v>976</v>
      </c>
      <c r="N3636" s="0" t="s">
        <v>98</v>
      </c>
      <c r="O3636" s="0" t="s">
        <v>166</v>
      </c>
      <c r="P3636" s="0" t="s">
        <v>166</v>
      </c>
      <c r="Q3636" s="0" t="s">
        <v>167</v>
      </c>
      <c r="R3636" s="0" t="s">
        <v>9604</v>
      </c>
      <c r="S3636" s="0" t="s">
        <v>9607</v>
      </c>
      <c r="T3636" s="0" t="s">
        <v>3604</v>
      </c>
      <c r="U3636" s="0" t="s">
        <v>3707</v>
      </c>
      <c r="V3636" s="0" t="s">
        <v>3726</v>
      </c>
      <c r="W3636" s="0" t="s">
        <v>3607</v>
      </c>
      <c r="X3636" s="0" t="s">
        <v>3700</v>
      </c>
      <c r="Y3636" s="0" t="s">
        <v>3605</v>
      </c>
      <c r="Z3636" s="0" t="s">
        <v>6161</v>
      </c>
      <c r="AA3636" s="0" t="s">
        <v>6162</v>
      </c>
      <c r="AB3636" s="0" t="s">
        <v>6163</v>
      </c>
      <c r="AC3636" s="0" t="s">
        <v>19</v>
      </c>
      <c r="AD3636" s="0" t="s">
        <v>19</v>
      </c>
      <c r="AE3636" s="0" t="s">
        <v>61</v>
      </c>
      <c r="AF3636" s="0" t="s">
        <v>22</v>
      </c>
      <c r="AG3636" s="0" t="s">
        <v>22</v>
      </c>
      <c r="AH3636" s="0" t="s">
        <v>22</v>
      </c>
      <c r="AI3636" s="0" t="s">
        <v>22</v>
      </c>
      <c r="AJ3636" s="0" t="s">
        <v>118</v>
      </c>
      <c r="AK3636" s="0" t="s">
        <v>1144</v>
      </c>
    </row>
    <row customHeight="1" ht="11.25">
      <c r="A3637" s="0" t="s">
        <v>22</v>
      </c>
      <c r="B3637" s="0" t="s">
        <v>48</v>
      </c>
      <c r="C3637" s="0" t="s">
        <v>50</v>
      </c>
      <c r="D3637" s="0" t="s">
        <v>22</v>
      </c>
      <c r="E3637" s="0" t="s">
        <v>9608</v>
      </c>
      <c r="F3637" s="0" t="s">
        <v>1257</v>
      </c>
      <c r="G3637" s="0" t="s">
        <v>3552</v>
      </c>
      <c r="H3637" s="0" t="s">
        <v>3552</v>
      </c>
      <c r="I3637" s="0" t="s">
        <v>3553</v>
      </c>
      <c r="J3637" s="0" t="s">
        <v>8882</v>
      </c>
      <c r="K3637" s="0" t="s">
        <v>8883</v>
      </c>
      <c r="L3637" s="0" t="s">
        <v>9609</v>
      </c>
      <c r="M3637" s="0" t="s">
        <v>9610</v>
      </c>
      <c r="N3637" s="0" t="s">
        <v>98</v>
      </c>
      <c r="O3637" s="0" t="s">
        <v>3552</v>
      </c>
      <c r="P3637" s="0" t="s">
        <v>3552</v>
      </c>
      <c r="Q3637" s="0" t="s">
        <v>3553</v>
      </c>
      <c r="R3637" s="0" t="s">
        <v>8882</v>
      </c>
      <c r="S3637" s="0" t="s">
        <v>8883</v>
      </c>
      <c r="T3637" s="0" t="s">
        <v>3604</v>
      </c>
      <c r="U3637" s="0" t="s">
        <v>3707</v>
      </c>
      <c r="V3637" s="0" t="s">
        <v>3726</v>
      </c>
      <c r="W3637" s="0" t="s">
        <v>3607</v>
      </c>
      <c r="X3637" s="0" t="s">
        <v>3608</v>
      </c>
      <c r="Y3637" s="0" t="s">
        <v>3605</v>
      </c>
      <c r="Z3637" s="0" t="s">
        <v>9611</v>
      </c>
      <c r="AA3637" s="0" t="s">
        <v>8689</v>
      </c>
      <c r="AB3637" s="0" t="s">
        <v>9612</v>
      </c>
      <c r="AC3637" s="0" t="s">
        <v>19</v>
      </c>
      <c r="AD3637" s="0" t="s">
        <v>19</v>
      </c>
      <c r="AE3637" s="0" t="s">
        <v>61</v>
      </c>
      <c r="AF3637" s="0" t="s">
        <v>22</v>
      </c>
      <c r="AG3637" s="0" t="s">
        <v>22</v>
      </c>
      <c r="AH3637" s="0" t="s">
        <v>22</v>
      </c>
      <c r="AI3637" s="0" t="s">
        <v>22</v>
      </c>
      <c r="AJ3637" s="0" t="s">
        <v>5474</v>
      </c>
      <c r="AK3637" s="0" t="s">
        <v>7565</v>
      </c>
    </row>
    <row customHeight="1" ht="11.25">
      <c r="A3638" s="0" t="s">
        <v>22</v>
      </c>
      <c r="B3638" s="0" t="s">
        <v>48</v>
      </c>
      <c r="C3638" s="0" t="s">
        <v>50</v>
      </c>
      <c r="D3638" s="0" t="s">
        <v>22</v>
      </c>
      <c r="E3638" s="0" t="s">
        <v>9608</v>
      </c>
      <c r="F3638" s="0" t="s">
        <v>1257</v>
      </c>
      <c r="G3638" s="0" t="s">
        <v>175</v>
      </c>
      <c r="H3638" s="0" t="s">
        <v>175</v>
      </c>
      <c r="I3638" s="0" t="s">
        <v>176</v>
      </c>
      <c r="J3638" s="0" t="s">
        <v>8882</v>
      </c>
      <c r="K3638" s="0" t="s">
        <v>8887</v>
      </c>
      <c r="L3638" s="0" t="s">
        <v>9609</v>
      </c>
      <c r="M3638" s="0" t="s">
        <v>9610</v>
      </c>
      <c r="N3638" s="0" t="s">
        <v>98</v>
      </c>
      <c r="O3638" s="0" t="s">
        <v>175</v>
      </c>
      <c r="P3638" s="0" t="s">
        <v>175</v>
      </c>
      <c r="Q3638" s="0" t="s">
        <v>176</v>
      </c>
      <c r="R3638" s="0" t="s">
        <v>8882</v>
      </c>
      <c r="S3638" s="0" t="s">
        <v>8887</v>
      </c>
      <c r="T3638" s="0" t="s">
        <v>3604</v>
      </c>
      <c r="U3638" s="0" t="s">
        <v>3707</v>
      </c>
      <c r="V3638" s="0" t="s">
        <v>3726</v>
      </c>
      <c r="W3638" s="0" t="s">
        <v>3607</v>
      </c>
      <c r="X3638" s="0" t="s">
        <v>3608</v>
      </c>
      <c r="Y3638" s="0" t="s">
        <v>3605</v>
      </c>
      <c r="Z3638" s="0" t="s">
        <v>9611</v>
      </c>
      <c r="AA3638" s="0" t="s">
        <v>8689</v>
      </c>
      <c r="AB3638" s="0" t="s">
        <v>9612</v>
      </c>
      <c r="AC3638" s="0" t="s">
        <v>19</v>
      </c>
      <c r="AD3638" s="0" t="s">
        <v>19</v>
      </c>
      <c r="AE3638" s="0" t="s">
        <v>61</v>
      </c>
      <c r="AF3638" s="0" t="s">
        <v>22</v>
      </c>
      <c r="AG3638" s="0" t="s">
        <v>22</v>
      </c>
      <c r="AH3638" s="0" t="s">
        <v>22</v>
      </c>
      <c r="AI3638" s="0" t="s">
        <v>22</v>
      </c>
      <c r="AJ3638" s="0" t="s">
        <v>5474</v>
      </c>
      <c r="AK3638" s="0" t="s">
        <v>7565</v>
      </c>
    </row>
    <row customHeight="1" ht="11.25">
      <c r="A3639" s="0" t="s">
        <v>22</v>
      </c>
      <c r="B3639" s="0" t="s">
        <v>48</v>
      </c>
      <c r="C3639" s="0" t="s">
        <v>50</v>
      </c>
      <c r="D3639" s="0" t="s">
        <v>22</v>
      </c>
      <c r="E3639" s="0" t="s">
        <v>9613</v>
      </c>
      <c r="F3639" s="0" t="s">
        <v>1257</v>
      </c>
      <c r="G3639" s="0" t="s">
        <v>3552</v>
      </c>
      <c r="H3639" s="0" t="s">
        <v>3552</v>
      </c>
      <c r="I3639" s="0" t="s">
        <v>3553</v>
      </c>
      <c r="J3639" s="0" t="s">
        <v>8882</v>
      </c>
      <c r="K3639" s="0" t="s">
        <v>8883</v>
      </c>
      <c r="L3639" s="0" t="s">
        <v>9609</v>
      </c>
      <c r="M3639" s="0" t="s">
        <v>9610</v>
      </c>
      <c r="N3639" s="0" t="s">
        <v>98</v>
      </c>
      <c r="O3639" s="0" t="s">
        <v>3552</v>
      </c>
      <c r="P3639" s="0" t="s">
        <v>3552</v>
      </c>
      <c r="Q3639" s="0" t="s">
        <v>3553</v>
      </c>
      <c r="R3639" s="0" t="s">
        <v>8882</v>
      </c>
      <c r="S3639" s="0" t="s">
        <v>8883</v>
      </c>
      <c r="T3639" s="0" t="s">
        <v>3604</v>
      </c>
      <c r="U3639" s="0" t="s">
        <v>3707</v>
      </c>
      <c r="V3639" s="0" t="s">
        <v>3726</v>
      </c>
      <c r="W3639" s="0" t="s">
        <v>3607</v>
      </c>
      <c r="X3639" s="0" t="s">
        <v>3608</v>
      </c>
      <c r="Y3639" s="0" t="s">
        <v>3605</v>
      </c>
      <c r="Z3639" s="0" t="s">
        <v>9614</v>
      </c>
      <c r="AA3639" s="0" t="s">
        <v>8689</v>
      </c>
      <c r="AB3639" s="0" t="s">
        <v>9615</v>
      </c>
      <c r="AC3639" s="0" t="s">
        <v>19</v>
      </c>
      <c r="AD3639" s="0" t="s">
        <v>19</v>
      </c>
      <c r="AE3639" s="0" t="s">
        <v>61</v>
      </c>
      <c r="AF3639" s="0" t="s">
        <v>22</v>
      </c>
      <c r="AG3639" s="0" t="s">
        <v>22</v>
      </c>
      <c r="AH3639" s="0" t="s">
        <v>22</v>
      </c>
      <c r="AI3639" s="0" t="s">
        <v>22</v>
      </c>
      <c r="AJ3639" s="0" t="s">
        <v>118</v>
      </c>
      <c r="AK3639" s="0" t="s">
        <v>114</v>
      </c>
    </row>
    <row customHeight="1" ht="11.25">
      <c r="A3640" s="0" t="s">
        <v>22</v>
      </c>
      <c r="B3640" s="0" t="s">
        <v>48</v>
      </c>
      <c r="C3640" s="0" t="s">
        <v>50</v>
      </c>
      <c r="D3640" s="0" t="s">
        <v>22</v>
      </c>
      <c r="E3640" s="0" t="s">
        <v>9613</v>
      </c>
      <c r="F3640" s="0" t="s">
        <v>1257</v>
      </c>
      <c r="G3640" s="0" t="s">
        <v>175</v>
      </c>
      <c r="H3640" s="0" t="s">
        <v>175</v>
      </c>
      <c r="I3640" s="0" t="s">
        <v>176</v>
      </c>
      <c r="J3640" s="0" t="s">
        <v>8882</v>
      </c>
      <c r="K3640" s="0" t="s">
        <v>8887</v>
      </c>
      <c r="L3640" s="0" t="s">
        <v>9609</v>
      </c>
      <c r="M3640" s="0" t="s">
        <v>9610</v>
      </c>
      <c r="N3640" s="0" t="s">
        <v>98</v>
      </c>
      <c r="O3640" s="0" t="s">
        <v>175</v>
      </c>
      <c r="P3640" s="0" t="s">
        <v>175</v>
      </c>
      <c r="Q3640" s="0" t="s">
        <v>176</v>
      </c>
      <c r="R3640" s="0" t="s">
        <v>8882</v>
      </c>
      <c r="S3640" s="0" t="s">
        <v>8887</v>
      </c>
      <c r="T3640" s="0" t="s">
        <v>3604</v>
      </c>
      <c r="U3640" s="0" t="s">
        <v>3707</v>
      </c>
      <c r="V3640" s="0" t="s">
        <v>3726</v>
      </c>
      <c r="W3640" s="0" t="s">
        <v>3607</v>
      </c>
      <c r="X3640" s="0" t="s">
        <v>3608</v>
      </c>
      <c r="Y3640" s="0" t="s">
        <v>3605</v>
      </c>
      <c r="Z3640" s="0" t="s">
        <v>9614</v>
      </c>
      <c r="AA3640" s="0" t="s">
        <v>8689</v>
      </c>
      <c r="AB3640" s="0" t="s">
        <v>9615</v>
      </c>
      <c r="AC3640" s="0" t="s">
        <v>19</v>
      </c>
      <c r="AD3640" s="0" t="s">
        <v>19</v>
      </c>
      <c r="AE3640" s="0" t="s">
        <v>61</v>
      </c>
      <c r="AF3640" s="0" t="s">
        <v>22</v>
      </c>
      <c r="AG3640" s="0" t="s">
        <v>22</v>
      </c>
      <c r="AH3640" s="0" t="s">
        <v>22</v>
      </c>
      <c r="AI3640" s="0" t="s">
        <v>22</v>
      </c>
      <c r="AJ3640" s="0" t="s">
        <v>118</v>
      </c>
      <c r="AK3640" s="0" t="s">
        <v>114</v>
      </c>
    </row>
    <row customHeight="1" ht="11.25">
      <c r="A3641" s="0" t="s">
        <v>22</v>
      </c>
      <c r="B3641" s="0" t="s">
        <v>48</v>
      </c>
      <c r="C3641" s="0" t="s">
        <v>50</v>
      </c>
      <c r="D3641" s="0" t="s">
        <v>22</v>
      </c>
      <c r="E3641" s="0" t="s">
        <v>1421</v>
      </c>
      <c r="F3641" s="0" t="s">
        <v>1257</v>
      </c>
      <c r="G3641" s="0" t="s">
        <v>122</v>
      </c>
      <c r="H3641" s="0" t="s">
        <v>122</v>
      </c>
      <c r="I3641" s="0" t="s">
        <v>123</v>
      </c>
      <c r="J3641" s="0" t="s">
        <v>1422</v>
      </c>
      <c r="K3641" s="0" t="s">
        <v>1423</v>
      </c>
      <c r="L3641" s="0" t="s">
        <v>1424</v>
      </c>
      <c r="M3641" s="0" t="s">
        <v>1261</v>
      </c>
      <c r="N3641" s="0" t="s">
        <v>98</v>
      </c>
      <c r="O3641" s="0" t="s">
        <v>122</v>
      </c>
      <c r="P3641" s="0" t="s">
        <v>122</v>
      </c>
      <c r="Q3641" s="0" t="s">
        <v>123</v>
      </c>
      <c r="R3641" s="0" t="s">
        <v>1422</v>
      </c>
      <c r="S3641" s="0" t="s">
        <v>1423</v>
      </c>
      <c r="T3641" s="0" t="s">
        <v>3604</v>
      </c>
      <c r="U3641" s="0" t="s">
        <v>3605</v>
      </c>
      <c r="V3641" s="0" t="s">
        <v>3606</v>
      </c>
      <c r="W3641" s="0" t="s">
        <v>3607</v>
      </c>
      <c r="X3641" s="0" t="s">
        <v>3608</v>
      </c>
      <c r="Y3641" s="0" t="s">
        <v>3605</v>
      </c>
      <c r="Z3641" s="0" t="s">
        <v>1261</v>
      </c>
      <c r="AA3641" s="0" t="s">
        <v>9616</v>
      </c>
      <c r="AB3641" s="0" t="s">
        <v>9617</v>
      </c>
      <c r="AC3641" s="0" t="s">
        <v>19</v>
      </c>
      <c r="AD3641" s="0" t="s">
        <v>19</v>
      </c>
      <c r="AE3641" s="0" t="s">
        <v>61</v>
      </c>
      <c r="AF3641" s="0" t="s">
        <v>22</v>
      </c>
      <c r="AG3641" s="0" t="s">
        <v>22</v>
      </c>
      <c r="AH3641" s="0" t="s">
        <v>22</v>
      </c>
      <c r="AI3641" s="0" t="s">
        <v>22</v>
      </c>
      <c r="AJ3641" s="0" t="s">
        <v>3622</v>
      </c>
      <c r="AK3641" s="0" t="s">
        <v>3622</v>
      </c>
    </row>
    <row customHeight="1" ht="11.25">
      <c r="A3642" s="0" t="s">
        <v>22</v>
      </c>
      <c r="B3642" s="0" t="s">
        <v>48</v>
      </c>
      <c r="C3642" s="0" t="s">
        <v>50</v>
      </c>
      <c r="D3642" s="0" t="s">
        <v>22</v>
      </c>
      <c r="E3642" s="0" t="s">
        <v>1421</v>
      </c>
      <c r="F3642" s="0" t="s">
        <v>1257</v>
      </c>
      <c r="G3642" s="0" t="s">
        <v>122</v>
      </c>
      <c r="H3642" s="0" t="s">
        <v>122</v>
      </c>
      <c r="I3642" s="0" t="s">
        <v>123</v>
      </c>
      <c r="J3642" s="0" t="s">
        <v>1422</v>
      </c>
      <c r="K3642" s="0" t="s">
        <v>1423</v>
      </c>
      <c r="L3642" s="0" t="s">
        <v>1424</v>
      </c>
      <c r="M3642" s="0" t="s">
        <v>1261</v>
      </c>
      <c r="N3642" s="0" t="s">
        <v>98</v>
      </c>
      <c r="O3642" s="0" t="s">
        <v>122</v>
      </c>
      <c r="P3642" s="0" t="s">
        <v>122</v>
      </c>
      <c r="Q3642" s="0" t="s">
        <v>123</v>
      </c>
      <c r="R3642" s="0" t="s">
        <v>1422</v>
      </c>
      <c r="S3642" s="0" t="s">
        <v>1423</v>
      </c>
      <c r="T3642" s="0" t="s">
        <v>3604</v>
      </c>
      <c r="U3642" s="0" t="s">
        <v>3605</v>
      </c>
      <c r="V3642" s="0" t="s">
        <v>3606</v>
      </c>
      <c r="W3642" s="0" t="s">
        <v>3607</v>
      </c>
      <c r="X3642" s="0" t="s">
        <v>3608</v>
      </c>
      <c r="Y3642" s="0" t="s">
        <v>3605</v>
      </c>
      <c r="Z3642" s="0" t="s">
        <v>1261</v>
      </c>
      <c r="AA3642" s="0" t="s">
        <v>9616</v>
      </c>
      <c r="AB3642" s="0" t="s">
        <v>9617</v>
      </c>
      <c r="AC3642" s="0" t="s">
        <v>19</v>
      </c>
      <c r="AD3642" s="0" t="s">
        <v>19</v>
      </c>
      <c r="AE3642" s="0" t="s">
        <v>61</v>
      </c>
      <c r="AF3642" s="0" t="s">
        <v>22</v>
      </c>
      <c r="AG3642" s="0" t="s">
        <v>22</v>
      </c>
      <c r="AH3642" s="0" t="s">
        <v>22</v>
      </c>
      <c r="AI3642" s="0" t="s">
        <v>22</v>
      </c>
      <c r="AJ3642" s="0" t="s">
        <v>3622</v>
      </c>
      <c r="AK3642" s="0" t="s">
        <v>3622</v>
      </c>
    </row>
    <row customHeight="1" ht="11.25">
      <c r="A3643" s="0" t="s">
        <v>22</v>
      </c>
      <c r="B3643" s="0" t="s">
        <v>48</v>
      </c>
      <c r="C3643" s="0" t="s">
        <v>50</v>
      </c>
      <c r="D3643" s="0" t="s">
        <v>22</v>
      </c>
      <c r="E3643" s="0" t="s">
        <v>1500</v>
      </c>
      <c r="F3643" s="0" t="s">
        <v>1257</v>
      </c>
      <c r="G3643" s="0" t="s">
        <v>1501</v>
      </c>
      <c r="H3643" s="0" t="s">
        <v>1501</v>
      </c>
      <c r="I3643" s="0" t="s">
        <v>1502</v>
      </c>
      <c r="J3643" s="0" t="s">
        <v>1503</v>
      </c>
      <c r="K3643" s="0" t="s">
        <v>1504</v>
      </c>
      <c r="L3643" s="0" t="s">
        <v>1503</v>
      </c>
      <c r="M3643" s="0" t="s">
        <v>1261</v>
      </c>
      <c r="N3643" s="0" t="s">
        <v>98</v>
      </c>
      <c r="O3643" s="0" t="s">
        <v>1501</v>
      </c>
      <c r="P3643" s="0" t="s">
        <v>1501</v>
      </c>
      <c r="Q3643" s="0" t="s">
        <v>1502</v>
      </c>
      <c r="R3643" s="0" t="s">
        <v>1503</v>
      </c>
      <c r="S3643" s="0" t="s">
        <v>1504</v>
      </c>
      <c r="T3643" s="0" t="s">
        <v>3737</v>
      </c>
      <c r="U3643" s="0" t="s">
        <v>4339</v>
      </c>
      <c r="V3643" s="0" t="s">
        <v>3606</v>
      </c>
      <c r="W3643" s="0" t="s">
        <v>3607</v>
      </c>
      <c r="X3643" s="0" t="s">
        <v>3608</v>
      </c>
      <c r="Y3643" s="0" t="s">
        <v>3605</v>
      </c>
      <c r="Z3643" s="0" t="s">
        <v>9618</v>
      </c>
      <c r="AA3643" s="0" t="s">
        <v>9619</v>
      </c>
      <c r="AB3643" s="0" t="s">
        <v>9620</v>
      </c>
      <c r="AC3643" s="0" t="s">
        <v>19</v>
      </c>
      <c r="AD3643" s="0" t="s">
        <v>19</v>
      </c>
      <c r="AE3643" s="0" t="s">
        <v>61</v>
      </c>
      <c r="AF3643" s="0" t="s">
        <v>22</v>
      </c>
      <c r="AG3643" s="0" t="s">
        <v>22</v>
      </c>
      <c r="AH3643" s="0" t="s">
        <v>22</v>
      </c>
      <c r="AI3643" s="0" t="s">
        <v>22</v>
      </c>
      <c r="AJ3643" s="0" t="s">
        <v>3622</v>
      </c>
      <c r="AK3643" s="0" t="s">
        <v>3622</v>
      </c>
    </row>
    <row customHeight="1" ht="11.25">
      <c r="A3644" s="0" t="s">
        <v>22</v>
      </c>
      <c r="B3644" s="0" t="s">
        <v>48</v>
      </c>
      <c r="C3644" s="0" t="s">
        <v>50</v>
      </c>
      <c r="D3644" s="0" t="s">
        <v>22</v>
      </c>
      <c r="E3644" s="0" t="s">
        <v>1500</v>
      </c>
      <c r="F3644" s="0" t="s">
        <v>1257</v>
      </c>
      <c r="G3644" s="0" t="s">
        <v>115</v>
      </c>
      <c r="H3644" s="0" t="s">
        <v>115</v>
      </c>
      <c r="I3644" s="0" t="s">
        <v>116</v>
      </c>
      <c r="J3644" s="0" t="s">
        <v>1503</v>
      </c>
      <c r="K3644" s="0" t="s">
        <v>7864</v>
      </c>
      <c r="L3644" s="0" t="s">
        <v>1503</v>
      </c>
      <c r="M3644" s="0" t="s">
        <v>1261</v>
      </c>
      <c r="N3644" s="0" t="s">
        <v>98</v>
      </c>
      <c r="O3644" s="0" t="s">
        <v>115</v>
      </c>
      <c r="P3644" s="0" t="s">
        <v>115</v>
      </c>
      <c r="Q3644" s="0" t="s">
        <v>116</v>
      </c>
      <c r="R3644" s="0" t="s">
        <v>1503</v>
      </c>
      <c r="S3644" s="0" t="s">
        <v>7864</v>
      </c>
      <c r="T3644" s="0" t="s">
        <v>3737</v>
      </c>
      <c r="U3644" s="0" t="s">
        <v>4339</v>
      </c>
      <c r="V3644" s="0" t="s">
        <v>3606</v>
      </c>
      <c r="W3644" s="0" t="s">
        <v>3607</v>
      </c>
      <c r="X3644" s="0" t="s">
        <v>3608</v>
      </c>
      <c r="Y3644" s="0" t="s">
        <v>3605</v>
      </c>
      <c r="Z3644" s="0" t="s">
        <v>9618</v>
      </c>
      <c r="AA3644" s="0" t="s">
        <v>9619</v>
      </c>
      <c r="AB3644" s="0" t="s">
        <v>9620</v>
      </c>
      <c r="AC3644" s="0" t="s">
        <v>19</v>
      </c>
      <c r="AD3644" s="0" t="s">
        <v>19</v>
      </c>
      <c r="AE3644" s="0" t="s">
        <v>61</v>
      </c>
      <c r="AF3644" s="0" t="s">
        <v>22</v>
      </c>
      <c r="AG3644" s="0" t="s">
        <v>22</v>
      </c>
      <c r="AH3644" s="0" t="s">
        <v>22</v>
      </c>
      <c r="AI3644" s="0" t="s">
        <v>22</v>
      </c>
      <c r="AJ3644" s="0" t="s">
        <v>3622</v>
      </c>
      <c r="AK3644" s="0" t="s">
        <v>3622</v>
      </c>
    </row>
    <row customHeight="1" ht="11.25">
      <c r="A3645" s="0" t="s">
        <v>22</v>
      </c>
      <c r="B3645" s="0" t="s">
        <v>48</v>
      </c>
      <c r="C3645" s="0" t="s">
        <v>50</v>
      </c>
      <c r="D3645" s="0" t="s">
        <v>22</v>
      </c>
      <c r="E3645" s="0" t="s">
        <v>9621</v>
      </c>
      <c r="F3645" s="0" t="s">
        <v>1257</v>
      </c>
      <c r="G3645" s="0" t="s">
        <v>1501</v>
      </c>
      <c r="H3645" s="0" t="s">
        <v>1501</v>
      </c>
      <c r="I3645" s="0" t="s">
        <v>1502</v>
      </c>
      <c r="J3645" s="0" t="s">
        <v>9622</v>
      </c>
      <c r="K3645" s="0" t="s">
        <v>9623</v>
      </c>
      <c r="L3645" s="0" t="s">
        <v>9622</v>
      </c>
      <c r="M3645" s="0" t="s">
        <v>1261</v>
      </c>
      <c r="N3645" s="0" t="s">
        <v>98</v>
      </c>
      <c r="O3645" s="0" t="s">
        <v>1501</v>
      </c>
      <c r="P3645" s="0" t="s">
        <v>1501</v>
      </c>
      <c r="Q3645" s="0" t="s">
        <v>1502</v>
      </c>
      <c r="R3645" s="0" t="s">
        <v>9622</v>
      </c>
      <c r="S3645" s="0" t="s">
        <v>9623</v>
      </c>
      <c r="T3645" s="0" t="s">
        <v>3604</v>
      </c>
      <c r="U3645" s="0" t="s">
        <v>3605</v>
      </c>
      <c r="V3645" s="0" t="s">
        <v>3606</v>
      </c>
      <c r="W3645" s="0" t="s">
        <v>3607</v>
      </c>
      <c r="X3645" s="0" t="s">
        <v>3608</v>
      </c>
      <c r="Y3645" s="0" t="s">
        <v>3605</v>
      </c>
      <c r="Z3645" s="0" t="s">
        <v>9624</v>
      </c>
      <c r="AA3645" s="0" t="s">
        <v>6108</v>
      </c>
      <c r="AB3645" s="0" t="s">
        <v>9625</v>
      </c>
      <c r="AC3645" s="0" t="s">
        <v>19</v>
      </c>
      <c r="AD3645" s="0" t="s">
        <v>19</v>
      </c>
      <c r="AE3645" s="0" t="s">
        <v>61</v>
      </c>
      <c r="AF3645" s="0" t="s">
        <v>22</v>
      </c>
      <c r="AG3645" s="0" t="s">
        <v>22</v>
      </c>
      <c r="AH3645" s="0" t="s">
        <v>22</v>
      </c>
      <c r="AI3645" s="0" t="s">
        <v>22</v>
      </c>
      <c r="AJ3645" s="0" t="s">
        <v>3622</v>
      </c>
      <c r="AK3645" s="0" t="s">
        <v>3622</v>
      </c>
    </row>
    <row customHeight="1" ht="11.25">
      <c r="A3646" s="0" t="s">
        <v>22</v>
      </c>
      <c r="B3646" s="0" t="s">
        <v>48</v>
      </c>
      <c r="C3646" s="0" t="s">
        <v>50</v>
      </c>
      <c r="D3646" s="0" t="s">
        <v>22</v>
      </c>
      <c r="E3646" s="0" t="s">
        <v>9621</v>
      </c>
      <c r="F3646" s="0" t="s">
        <v>1257</v>
      </c>
      <c r="G3646" s="0" t="s">
        <v>115</v>
      </c>
      <c r="H3646" s="0" t="s">
        <v>115</v>
      </c>
      <c r="I3646" s="0" t="s">
        <v>116</v>
      </c>
      <c r="J3646" s="0" t="s">
        <v>9622</v>
      </c>
      <c r="K3646" s="0" t="s">
        <v>9626</v>
      </c>
      <c r="L3646" s="0" t="s">
        <v>9622</v>
      </c>
      <c r="M3646" s="0" t="s">
        <v>1261</v>
      </c>
      <c r="N3646" s="0" t="s">
        <v>98</v>
      </c>
      <c r="O3646" s="0" t="s">
        <v>115</v>
      </c>
      <c r="P3646" s="0" t="s">
        <v>115</v>
      </c>
      <c r="Q3646" s="0" t="s">
        <v>116</v>
      </c>
      <c r="R3646" s="0" t="s">
        <v>9622</v>
      </c>
      <c r="S3646" s="0" t="s">
        <v>9626</v>
      </c>
      <c r="T3646" s="0" t="s">
        <v>3604</v>
      </c>
      <c r="U3646" s="0" t="s">
        <v>3605</v>
      </c>
      <c r="V3646" s="0" t="s">
        <v>3606</v>
      </c>
      <c r="W3646" s="0" t="s">
        <v>3607</v>
      </c>
      <c r="X3646" s="0" t="s">
        <v>3608</v>
      </c>
      <c r="Y3646" s="0" t="s">
        <v>3605</v>
      </c>
      <c r="Z3646" s="0" t="s">
        <v>9624</v>
      </c>
      <c r="AA3646" s="0" t="s">
        <v>6108</v>
      </c>
      <c r="AB3646" s="0" t="s">
        <v>9625</v>
      </c>
      <c r="AC3646" s="0" t="s">
        <v>19</v>
      </c>
      <c r="AD3646" s="0" t="s">
        <v>19</v>
      </c>
      <c r="AE3646" s="0" t="s">
        <v>61</v>
      </c>
      <c r="AF3646" s="0" t="s">
        <v>22</v>
      </c>
      <c r="AG3646" s="0" t="s">
        <v>22</v>
      </c>
      <c r="AH3646" s="0" t="s">
        <v>22</v>
      </c>
      <c r="AI3646" s="0" t="s">
        <v>22</v>
      </c>
      <c r="AJ3646" s="0" t="s">
        <v>3622</v>
      </c>
      <c r="AK3646" s="0" t="s">
        <v>3622</v>
      </c>
    </row>
    <row customHeight="1" ht="11.25">
      <c r="A3647" s="0" t="s">
        <v>22</v>
      </c>
      <c r="B3647" s="0" t="s">
        <v>48</v>
      </c>
      <c r="C3647" s="0" t="s">
        <v>50</v>
      </c>
      <c r="D3647" s="0" t="s">
        <v>22</v>
      </c>
      <c r="E3647" s="0" t="s">
        <v>9627</v>
      </c>
      <c r="F3647" s="0" t="s">
        <v>1257</v>
      </c>
      <c r="G3647" s="0" t="s">
        <v>1501</v>
      </c>
      <c r="H3647" s="0" t="s">
        <v>1501</v>
      </c>
      <c r="I3647" s="0" t="s">
        <v>1502</v>
      </c>
      <c r="J3647" s="0" t="s">
        <v>9628</v>
      </c>
      <c r="K3647" s="0" t="s">
        <v>9629</v>
      </c>
      <c r="L3647" s="0" t="s">
        <v>9628</v>
      </c>
      <c r="M3647" s="0" t="s">
        <v>1261</v>
      </c>
      <c r="N3647" s="0" t="s">
        <v>98</v>
      </c>
      <c r="O3647" s="0" t="s">
        <v>1501</v>
      </c>
      <c r="P3647" s="0" t="s">
        <v>1501</v>
      </c>
      <c r="Q3647" s="0" t="s">
        <v>1502</v>
      </c>
      <c r="R3647" s="0" t="s">
        <v>9628</v>
      </c>
      <c r="S3647" s="0" t="s">
        <v>9629</v>
      </c>
      <c r="T3647" s="0" t="s">
        <v>3604</v>
      </c>
      <c r="U3647" s="0" t="s">
        <v>3605</v>
      </c>
      <c r="V3647" s="0" t="s">
        <v>3606</v>
      </c>
      <c r="W3647" s="0" t="s">
        <v>3607</v>
      </c>
      <c r="X3647" s="0" t="s">
        <v>3608</v>
      </c>
      <c r="Y3647" s="0" t="s">
        <v>3605</v>
      </c>
      <c r="Z3647" s="0" t="s">
        <v>9630</v>
      </c>
      <c r="AA3647" s="0" t="s">
        <v>9631</v>
      </c>
      <c r="AB3647" s="0" t="s">
        <v>9632</v>
      </c>
      <c r="AC3647" s="0" t="s">
        <v>19</v>
      </c>
      <c r="AD3647" s="0" t="s">
        <v>19</v>
      </c>
      <c r="AE3647" s="0" t="s">
        <v>61</v>
      </c>
      <c r="AF3647" s="0" t="s">
        <v>22</v>
      </c>
      <c r="AG3647" s="0" t="s">
        <v>22</v>
      </c>
      <c r="AH3647" s="0" t="s">
        <v>22</v>
      </c>
      <c r="AI3647" s="0" t="s">
        <v>22</v>
      </c>
      <c r="AJ3647" s="0" t="s">
        <v>3622</v>
      </c>
      <c r="AK3647" s="0" t="s">
        <v>3622</v>
      </c>
    </row>
    <row customHeight="1" ht="11.25">
      <c r="A3648" s="0" t="s">
        <v>22</v>
      </c>
      <c r="B3648" s="0" t="s">
        <v>48</v>
      </c>
      <c r="C3648" s="0" t="s">
        <v>50</v>
      </c>
      <c r="D3648" s="0" t="s">
        <v>22</v>
      </c>
      <c r="E3648" s="0" t="s">
        <v>9627</v>
      </c>
      <c r="F3648" s="0" t="s">
        <v>1257</v>
      </c>
      <c r="G3648" s="0" t="s">
        <v>115</v>
      </c>
      <c r="H3648" s="0" t="s">
        <v>115</v>
      </c>
      <c r="I3648" s="0" t="s">
        <v>116</v>
      </c>
      <c r="J3648" s="0" t="s">
        <v>9628</v>
      </c>
      <c r="K3648" s="0" t="s">
        <v>9633</v>
      </c>
      <c r="L3648" s="0" t="s">
        <v>9628</v>
      </c>
      <c r="M3648" s="0" t="s">
        <v>1261</v>
      </c>
      <c r="N3648" s="0" t="s">
        <v>98</v>
      </c>
      <c r="O3648" s="0" t="s">
        <v>115</v>
      </c>
      <c r="P3648" s="0" t="s">
        <v>115</v>
      </c>
      <c r="Q3648" s="0" t="s">
        <v>116</v>
      </c>
      <c r="R3648" s="0" t="s">
        <v>9628</v>
      </c>
      <c r="S3648" s="0" t="s">
        <v>9633</v>
      </c>
      <c r="T3648" s="0" t="s">
        <v>3604</v>
      </c>
      <c r="U3648" s="0" t="s">
        <v>3605</v>
      </c>
      <c r="V3648" s="0" t="s">
        <v>3606</v>
      </c>
      <c r="W3648" s="0" t="s">
        <v>3607</v>
      </c>
      <c r="X3648" s="0" t="s">
        <v>3608</v>
      </c>
      <c r="Y3648" s="0" t="s">
        <v>3605</v>
      </c>
      <c r="Z3648" s="0" t="s">
        <v>9630</v>
      </c>
      <c r="AA3648" s="0" t="s">
        <v>9631</v>
      </c>
      <c r="AB3648" s="0" t="s">
        <v>9632</v>
      </c>
      <c r="AC3648" s="0" t="s">
        <v>19</v>
      </c>
      <c r="AD3648" s="0" t="s">
        <v>19</v>
      </c>
      <c r="AE3648" s="0" t="s">
        <v>61</v>
      </c>
      <c r="AF3648" s="0" t="s">
        <v>22</v>
      </c>
      <c r="AG3648" s="0" t="s">
        <v>22</v>
      </c>
      <c r="AH3648" s="0" t="s">
        <v>22</v>
      </c>
      <c r="AI3648" s="0" t="s">
        <v>22</v>
      </c>
      <c r="AJ3648" s="0" t="s">
        <v>3622</v>
      </c>
      <c r="AK3648" s="0" t="s">
        <v>3622</v>
      </c>
    </row>
    <row customHeight="1" ht="11.25">
      <c r="A3649" s="0" t="s">
        <v>22</v>
      </c>
      <c r="B3649" s="0" t="s">
        <v>48</v>
      </c>
      <c r="C3649" s="0" t="s">
        <v>50</v>
      </c>
      <c r="D3649" s="0" t="s">
        <v>22</v>
      </c>
      <c r="E3649" s="0" t="s">
        <v>9634</v>
      </c>
      <c r="F3649" s="0" t="s">
        <v>1257</v>
      </c>
      <c r="G3649" s="0" t="s">
        <v>1501</v>
      </c>
      <c r="H3649" s="0" t="s">
        <v>1501</v>
      </c>
      <c r="I3649" s="0" t="s">
        <v>1502</v>
      </c>
      <c r="J3649" s="0" t="s">
        <v>9635</v>
      </c>
      <c r="K3649" s="0" t="s">
        <v>9636</v>
      </c>
      <c r="L3649" s="0" t="s">
        <v>9635</v>
      </c>
      <c r="M3649" s="0" t="s">
        <v>1261</v>
      </c>
      <c r="N3649" s="0" t="s">
        <v>98</v>
      </c>
      <c r="O3649" s="0" t="s">
        <v>1501</v>
      </c>
      <c r="P3649" s="0" t="s">
        <v>1501</v>
      </c>
      <c r="Q3649" s="0" t="s">
        <v>1502</v>
      </c>
      <c r="R3649" s="0" t="s">
        <v>9635</v>
      </c>
      <c r="S3649" s="0" t="s">
        <v>9636</v>
      </c>
      <c r="T3649" s="0" t="s">
        <v>3604</v>
      </c>
      <c r="U3649" s="0" t="s">
        <v>3605</v>
      </c>
      <c r="V3649" s="0" t="s">
        <v>3606</v>
      </c>
      <c r="W3649" s="0" t="s">
        <v>3607</v>
      </c>
      <c r="X3649" s="0" t="s">
        <v>3608</v>
      </c>
      <c r="Y3649" s="0" t="s">
        <v>3605</v>
      </c>
      <c r="Z3649" s="0" t="s">
        <v>9637</v>
      </c>
      <c r="AA3649" s="0" t="s">
        <v>8087</v>
      </c>
      <c r="AB3649" s="0" t="s">
        <v>9638</v>
      </c>
      <c r="AC3649" s="0" t="s">
        <v>19</v>
      </c>
      <c r="AD3649" s="0" t="s">
        <v>19</v>
      </c>
      <c r="AE3649" s="0" t="s">
        <v>61</v>
      </c>
      <c r="AF3649" s="0" t="s">
        <v>22</v>
      </c>
      <c r="AG3649" s="0" t="s">
        <v>22</v>
      </c>
      <c r="AH3649" s="0" t="s">
        <v>22</v>
      </c>
      <c r="AI3649" s="0" t="s">
        <v>22</v>
      </c>
      <c r="AJ3649" s="0" t="s">
        <v>3622</v>
      </c>
      <c r="AK3649" s="0" t="s">
        <v>3622</v>
      </c>
    </row>
    <row customHeight="1" ht="11.25">
      <c r="A3650" s="0" t="s">
        <v>22</v>
      </c>
      <c r="B3650" s="0" t="s">
        <v>48</v>
      </c>
      <c r="C3650" s="0" t="s">
        <v>50</v>
      </c>
      <c r="D3650" s="0" t="s">
        <v>22</v>
      </c>
      <c r="E3650" s="0" t="s">
        <v>9634</v>
      </c>
      <c r="F3650" s="0" t="s">
        <v>1257</v>
      </c>
      <c r="G3650" s="0" t="s">
        <v>115</v>
      </c>
      <c r="H3650" s="0" t="s">
        <v>115</v>
      </c>
      <c r="I3650" s="0" t="s">
        <v>116</v>
      </c>
      <c r="J3650" s="0" t="s">
        <v>9635</v>
      </c>
      <c r="K3650" s="0" t="s">
        <v>9639</v>
      </c>
      <c r="L3650" s="0" t="s">
        <v>9635</v>
      </c>
      <c r="M3650" s="0" t="s">
        <v>1261</v>
      </c>
      <c r="N3650" s="0" t="s">
        <v>98</v>
      </c>
      <c r="O3650" s="0" t="s">
        <v>115</v>
      </c>
      <c r="P3650" s="0" t="s">
        <v>115</v>
      </c>
      <c r="Q3650" s="0" t="s">
        <v>116</v>
      </c>
      <c r="R3650" s="0" t="s">
        <v>9635</v>
      </c>
      <c r="S3650" s="0" t="s">
        <v>9639</v>
      </c>
      <c r="T3650" s="0" t="s">
        <v>3604</v>
      </c>
      <c r="U3650" s="0" t="s">
        <v>3605</v>
      </c>
      <c r="V3650" s="0" t="s">
        <v>3606</v>
      </c>
      <c r="W3650" s="0" t="s">
        <v>3607</v>
      </c>
      <c r="X3650" s="0" t="s">
        <v>3608</v>
      </c>
      <c r="Y3650" s="0" t="s">
        <v>3605</v>
      </c>
      <c r="Z3650" s="0" t="s">
        <v>9637</v>
      </c>
      <c r="AA3650" s="0" t="s">
        <v>8087</v>
      </c>
      <c r="AB3650" s="0" t="s">
        <v>9638</v>
      </c>
      <c r="AC3650" s="0" t="s">
        <v>19</v>
      </c>
      <c r="AD3650" s="0" t="s">
        <v>19</v>
      </c>
      <c r="AE3650" s="0" t="s">
        <v>61</v>
      </c>
      <c r="AF3650" s="0" t="s">
        <v>22</v>
      </c>
      <c r="AG3650" s="0" t="s">
        <v>22</v>
      </c>
      <c r="AH3650" s="0" t="s">
        <v>22</v>
      </c>
      <c r="AI3650" s="0" t="s">
        <v>22</v>
      </c>
      <c r="AJ3650" s="0" t="s">
        <v>3622</v>
      </c>
      <c r="AK3650" s="0" t="s">
        <v>3622</v>
      </c>
    </row>
    <row customHeight="1" ht="11.25">
      <c r="A3651" s="0" t="s">
        <v>22</v>
      </c>
      <c r="B3651" s="0" t="s">
        <v>48</v>
      </c>
      <c r="C3651" s="0" t="s">
        <v>50</v>
      </c>
      <c r="D3651" s="0" t="s">
        <v>22</v>
      </c>
      <c r="E3651" s="0" t="s">
        <v>9640</v>
      </c>
      <c r="F3651" s="0" t="s">
        <v>1257</v>
      </c>
      <c r="G3651" s="0" t="s">
        <v>1501</v>
      </c>
      <c r="H3651" s="0" t="s">
        <v>1501</v>
      </c>
      <c r="I3651" s="0" t="s">
        <v>1502</v>
      </c>
      <c r="J3651" s="0" t="s">
        <v>8195</v>
      </c>
      <c r="K3651" s="0" t="s">
        <v>8196</v>
      </c>
      <c r="L3651" s="0" t="s">
        <v>8195</v>
      </c>
      <c r="M3651" s="0" t="s">
        <v>1261</v>
      </c>
      <c r="N3651" s="0" t="s">
        <v>98</v>
      </c>
      <c r="O3651" s="0" t="s">
        <v>1501</v>
      </c>
      <c r="P3651" s="0" t="s">
        <v>1501</v>
      </c>
      <c r="Q3651" s="0" t="s">
        <v>1502</v>
      </c>
      <c r="R3651" s="0" t="s">
        <v>8195</v>
      </c>
      <c r="S3651" s="0" t="s">
        <v>8196</v>
      </c>
      <c r="T3651" s="0" t="s">
        <v>3604</v>
      </c>
      <c r="U3651" s="0" t="s">
        <v>3605</v>
      </c>
      <c r="V3651" s="0" t="s">
        <v>3606</v>
      </c>
      <c r="W3651" s="0" t="s">
        <v>3607</v>
      </c>
      <c r="X3651" s="0" t="s">
        <v>3608</v>
      </c>
      <c r="Y3651" s="0" t="s">
        <v>3733</v>
      </c>
      <c r="Z3651" s="0" t="s">
        <v>9641</v>
      </c>
      <c r="AA3651" s="0" t="s">
        <v>7319</v>
      </c>
      <c r="AB3651" s="0" t="s">
        <v>9642</v>
      </c>
      <c r="AC3651" s="0" t="s">
        <v>19</v>
      </c>
      <c r="AD3651" s="0" t="s">
        <v>19</v>
      </c>
      <c r="AE3651" s="0" t="s">
        <v>61</v>
      </c>
      <c r="AF3651" s="0" t="s">
        <v>22</v>
      </c>
      <c r="AG3651" s="0" t="s">
        <v>22</v>
      </c>
      <c r="AH3651" s="0" t="s">
        <v>22</v>
      </c>
      <c r="AI3651" s="0" t="s">
        <v>22</v>
      </c>
      <c r="AJ3651" s="0" t="s">
        <v>3622</v>
      </c>
      <c r="AK3651" s="0" t="s">
        <v>3622</v>
      </c>
    </row>
    <row customHeight="1" ht="11.25">
      <c r="A3652" s="0" t="s">
        <v>22</v>
      </c>
      <c r="B3652" s="0" t="s">
        <v>48</v>
      </c>
      <c r="C3652" s="0" t="s">
        <v>50</v>
      </c>
      <c r="D3652" s="0" t="s">
        <v>22</v>
      </c>
      <c r="E3652" s="0" t="s">
        <v>9640</v>
      </c>
      <c r="F3652" s="0" t="s">
        <v>1257</v>
      </c>
      <c r="G3652" s="0" t="s">
        <v>115</v>
      </c>
      <c r="H3652" s="0" t="s">
        <v>115</v>
      </c>
      <c r="I3652" s="0" t="s">
        <v>116</v>
      </c>
      <c r="J3652" s="0" t="s">
        <v>8195</v>
      </c>
      <c r="K3652" s="0" t="s">
        <v>8202</v>
      </c>
      <c r="L3652" s="0" t="s">
        <v>8195</v>
      </c>
      <c r="M3652" s="0" t="s">
        <v>1261</v>
      </c>
      <c r="N3652" s="0" t="s">
        <v>98</v>
      </c>
      <c r="O3652" s="0" t="s">
        <v>115</v>
      </c>
      <c r="P3652" s="0" t="s">
        <v>115</v>
      </c>
      <c r="Q3652" s="0" t="s">
        <v>116</v>
      </c>
      <c r="R3652" s="0" t="s">
        <v>8195</v>
      </c>
      <c r="S3652" s="0" t="s">
        <v>8202</v>
      </c>
      <c r="T3652" s="0" t="s">
        <v>3604</v>
      </c>
      <c r="U3652" s="0" t="s">
        <v>3605</v>
      </c>
      <c r="V3652" s="0" t="s">
        <v>3606</v>
      </c>
      <c r="W3652" s="0" t="s">
        <v>3607</v>
      </c>
      <c r="X3652" s="0" t="s">
        <v>3608</v>
      </c>
      <c r="Y3652" s="0" t="s">
        <v>3733</v>
      </c>
      <c r="Z3652" s="0" t="s">
        <v>9641</v>
      </c>
      <c r="AA3652" s="0" t="s">
        <v>7319</v>
      </c>
      <c r="AB3652" s="0" t="s">
        <v>9642</v>
      </c>
      <c r="AC3652" s="0" t="s">
        <v>19</v>
      </c>
      <c r="AD3652" s="0" t="s">
        <v>19</v>
      </c>
      <c r="AE3652" s="0" t="s">
        <v>61</v>
      </c>
      <c r="AF3652" s="0" t="s">
        <v>22</v>
      </c>
      <c r="AG3652" s="0" t="s">
        <v>22</v>
      </c>
      <c r="AH3652" s="0" t="s">
        <v>22</v>
      </c>
      <c r="AI3652" s="0" t="s">
        <v>22</v>
      </c>
      <c r="AJ3652" s="0" t="s">
        <v>3622</v>
      </c>
      <c r="AK3652" s="0" t="s">
        <v>3622</v>
      </c>
    </row>
    <row customHeight="1" ht="11.25">
      <c r="A3653" s="0" t="s">
        <v>22</v>
      </c>
      <c r="B3653" s="0" t="s">
        <v>48</v>
      </c>
      <c r="C3653" s="0" t="s">
        <v>50</v>
      </c>
      <c r="D3653" s="0" t="s">
        <v>22</v>
      </c>
      <c r="E3653" s="0" t="s">
        <v>9643</v>
      </c>
      <c r="F3653" s="0" t="s">
        <v>1257</v>
      </c>
      <c r="G3653" s="0" t="s">
        <v>1501</v>
      </c>
      <c r="H3653" s="0" t="s">
        <v>1501</v>
      </c>
      <c r="I3653" s="0" t="s">
        <v>1502</v>
      </c>
      <c r="J3653" s="0" t="s">
        <v>9644</v>
      </c>
      <c r="K3653" s="0" t="s">
        <v>9645</v>
      </c>
      <c r="L3653" s="0" t="s">
        <v>9646</v>
      </c>
      <c r="M3653" s="0" t="s">
        <v>1261</v>
      </c>
      <c r="N3653" s="0" t="s">
        <v>98</v>
      </c>
      <c r="O3653" s="0" t="s">
        <v>1501</v>
      </c>
      <c r="P3653" s="0" t="s">
        <v>1501</v>
      </c>
      <c r="Q3653" s="0" t="s">
        <v>1502</v>
      </c>
      <c r="R3653" s="0" t="s">
        <v>9644</v>
      </c>
      <c r="S3653" s="0" t="s">
        <v>9645</v>
      </c>
      <c r="T3653" s="0" t="s">
        <v>3604</v>
      </c>
      <c r="U3653" s="0" t="s">
        <v>3605</v>
      </c>
      <c r="V3653" s="0" t="s">
        <v>3606</v>
      </c>
      <c r="W3653" s="0" t="s">
        <v>3607</v>
      </c>
      <c r="X3653" s="0" t="s">
        <v>3608</v>
      </c>
      <c r="Y3653" s="0" t="s">
        <v>3605</v>
      </c>
      <c r="Z3653" s="0" t="s">
        <v>9647</v>
      </c>
      <c r="AA3653" s="0" t="s">
        <v>9557</v>
      </c>
      <c r="AB3653" s="0" t="s">
        <v>9648</v>
      </c>
      <c r="AC3653" s="0" t="s">
        <v>19</v>
      </c>
      <c r="AD3653" s="0" t="s">
        <v>19</v>
      </c>
      <c r="AE3653" s="0" t="s">
        <v>61</v>
      </c>
      <c r="AF3653" s="0" t="s">
        <v>22</v>
      </c>
      <c r="AG3653" s="0" t="s">
        <v>22</v>
      </c>
      <c r="AH3653" s="0" t="s">
        <v>22</v>
      </c>
      <c r="AI3653" s="0" t="s">
        <v>22</v>
      </c>
      <c r="AJ3653" s="0" t="s">
        <v>3622</v>
      </c>
      <c r="AK3653" s="0" t="s">
        <v>3622</v>
      </c>
    </row>
    <row customHeight="1" ht="11.25">
      <c r="A3654" s="0" t="s">
        <v>22</v>
      </c>
      <c r="B3654" s="0" t="s">
        <v>48</v>
      </c>
      <c r="C3654" s="0" t="s">
        <v>50</v>
      </c>
      <c r="D3654" s="0" t="s">
        <v>22</v>
      </c>
      <c r="E3654" s="0" t="s">
        <v>9643</v>
      </c>
      <c r="F3654" s="0" t="s">
        <v>1257</v>
      </c>
      <c r="G3654" s="0" t="s">
        <v>115</v>
      </c>
      <c r="H3654" s="0" t="s">
        <v>115</v>
      </c>
      <c r="I3654" s="0" t="s">
        <v>116</v>
      </c>
      <c r="J3654" s="0" t="s">
        <v>9644</v>
      </c>
      <c r="K3654" s="0" t="s">
        <v>9649</v>
      </c>
      <c r="L3654" s="0" t="s">
        <v>9646</v>
      </c>
      <c r="M3654" s="0" t="s">
        <v>1261</v>
      </c>
      <c r="N3654" s="0" t="s">
        <v>98</v>
      </c>
      <c r="O3654" s="0" t="s">
        <v>115</v>
      </c>
      <c r="P3654" s="0" t="s">
        <v>115</v>
      </c>
      <c r="Q3654" s="0" t="s">
        <v>116</v>
      </c>
      <c r="R3654" s="0" t="s">
        <v>9644</v>
      </c>
      <c r="S3654" s="0" t="s">
        <v>9649</v>
      </c>
      <c r="T3654" s="0" t="s">
        <v>3604</v>
      </c>
      <c r="U3654" s="0" t="s">
        <v>3605</v>
      </c>
      <c r="V3654" s="0" t="s">
        <v>3606</v>
      </c>
      <c r="W3654" s="0" t="s">
        <v>3607</v>
      </c>
      <c r="X3654" s="0" t="s">
        <v>3608</v>
      </c>
      <c r="Y3654" s="0" t="s">
        <v>3605</v>
      </c>
      <c r="Z3654" s="0" t="s">
        <v>9647</v>
      </c>
      <c r="AA3654" s="0" t="s">
        <v>9557</v>
      </c>
      <c r="AB3654" s="0" t="s">
        <v>9648</v>
      </c>
      <c r="AC3654" s="0" t="s">
        <v>19</v>
      </c>
      <c r="AD3654" s="0" t="s">
        <v>19</v>
      </c>
      <c r="AE3654" s="0" t="s">
        <v>61</v>
      </c>
      <c r="AF3654" s="0" t="s">
        <v>22</v>
      </c>
      <c r="AG3654" s="0" t="s">
        <v>22</v>
      </c>
      <c r="AH3654" s="0" t="s">
        <v>22</v>
      </c>
      <c r="AI3654" s="0" t="s">
        <v>22</v>
      </c>
      <c r="AJ3654" s="0" t="s">
        <v>3622</v>
      </c>
      <c r="AK3654" s="0" t="s">
        <v>3622</v>
      </c>
    </row>
    <row customHeight="1" ht="11.25">
      <c r="A3655" s="0" t="s">
        <v>22</v>
      </c>
      <c r="B3655" s="0" t="s">
        <v>48</v>
      </c>
      <c r="C3655" s="0" t="s">
        <v>50</v>
      </c>
      <c r="D3655" s="0" t="s">
        <v>22</v>
      </c>
      <c r="E3655" s="0" t="s">
        <v>9650</v>
      </c>
      <c r="F3655" s="0" t="s">
        <v>1257</v>
      </c>
      <c r="G3655" s="0" t="s">
        <v>1501</v>
      </c>
      <c r="H3655" s="0" t="s">
        <v>1501</v>
      </c>
      <c r="I3655" s="0" t="s">
        <v>1502</v>
      </c>
      <c r="J3655" s="0" t="s">
        <v>9651</v>
      </c>
      <c r="K3655" s="0" t="s">
        <v>9652</v>
      </c>
      <c r="L3655" s="0" t="s">
        <v>9651</v>
      </c>
      <c r="M3655" s="0" t="s">
        <v>1261</v>
      </c>
      <c r="N3655" s="0" t="s">
        <v>98</v>
      </c>
      <c r="O3655" s="0" t="s">
        <v>1501</v>
      </c>
      <c r="P3655" s="0" t="s">
        <v>1501</v>
      </c>
      <c r="Q3655" s="0" t="s">
        <v>1502</v>
      </c>
      <c r="R3655" s="0" t="s">
        <v>9651</v>
      </c>
      <c r="S3655" s="0" t="s">
        <v>9652</v>
      </c>
      <c r="T3655" s="0" t="s">
        <v>3604</v>
      </c>
      <c r="U3655" s="0" t="s">
        <v>3605</v>
      </c>
      <c r="V3655" s="0" t="s">
        <v>3606</v>
      </c>
      <c r="W3655" s="0" t="s">
        <v>3607</v>
      </c>
      <c r="X3655" s="0" t="s">
        <v>3608</v>
      </c>
      <c r="Y3655" s="0" t="s">
        <v>3605</v>
      </c>
      <c r="Z3655" s="0" t="s">
        <v>9653</v>
      </c>
      <c r="AA3655" s="0" t="s">
        <v>9631</v>
      </c>
      <c r="AB3655" s="0" t="s">
        <v>9654</v>
      </c>
      <c r="AC3655" s="0" t="s">
        <v>19</v>
      </c>
      <c r="AD3655" s="0" t="s">
        <v>19</v>
      </c>
      <c r="AE3655" s="0" t="s">
        <v>61</v>
      </c>
      <c r="AF3655" s="0" t="s">
        <v>22</v>
      </c>
      <c r="AG3655" s="0" t="s">
        <v>22</v>
      </c>
      <c r="AH3655" s="0" t="s">
        <v>22</v>
      </c>
      <c r="AI3655" s="0" t="s">
        <v>22</v>
      </c>
      <c r="AJ3655" s="0" t="s">
        <v>3622</v>
      </c>
      <c r="AK3655" s="0" t="s">
        <v>3622</v>
      </c>
    </row>
    <row customHeight="1" ht="11.25">
      <c r="A3656" s="0" t="s">
        <v>22</v>
      </c>
      <c r="B3656" s="0" t="s">
        <v>48</v>
      </c>
      <c r="C3656" s="0" t="s">
        <v>50</v>
      </c>
      <c r="D3656" s="0" t="s">
        <v>22</v>
      </c>
      <c r="E3656" s="0" t="s">
        <v>9650</v>
      </c>
      <c r="F3656" s="0" t="s">
        <v>1257</v>
      </c>
      <c r="G3656" s="0" t="s">
        <v>115</v>
      </c>
      <c r="H3656" s="0" t="s">
        <v>115</v>
      </c>
      <c r="I3656" s="0" t="s">
        <v>116</v>
      </c>
      <c r="J3656" s="0" t="s">
        <v>9651</v>
      </c>
      <c r="K3656" s="0" t="s">
        <v>9655</v>
      </c>
      <c r="L3656" s="0" t="s">
        <v>9651</v>
      </c>
      <c r="M3656" s="0" t="s">
        <v>1261</v>
      </c>
      <c r="N3656" s="0" t="s">
        <v>98</v>
      </c>
      <c r="O3656" s="0" t="s">
        <v>115</v>
      </c>
      <c r="P3656" s="0" t="s">
        <v>115</v>
      </c>
      <c r="Q3656" s="0" t="s">
        <v>116</v>
      </c>
      <c r="R3656" s="0" t="s">
        <v>9651</v>
      </c>
      <c r="S3656" s="0" t="s">
        <v>9655</v>
      </c>
      <c r="T3656" s="0" t="s">
        <v>3604</v>
      </c>
      <c r="U3656" s="0" t="s">
        <v>3605</v>
      </c>
      <c r="V3656" s="0" t="s">
        <v>3606</v>
      </c>
      <c r="W3656" s="0" t="s">
        <v>3607</v>
      </c>
      <c r="X3656" s="0" t="s">
        <v>3608</v>
      </c>
      <c r="Y3656" s="0" t="s">
        <v>3605</v>
      </c>
      <c r="Z3656" s="0" t="s">
        <v>9653</v>
      </c>
      <c r="AA3656" s="0" t="s">
        <v>9631</v>
      </c>
      <c r="AB3656" s="0" t="s">
        <v>9654</v>
      </c>
      <c r="AC3656" s="0" t="s">
        <v>19</v>
      </c>
      <c r="AD3656" s="0" t="s">
        <v>19</v>
      </c>
      <c r="AE3656" s="0" t="s">
        <v>61</v>
      </c>
      <c r="AF3656" s="0" t="s">
        <v>22</v>
      </c>
      <c r="AG3656" s="0" t="s">
        <v>22</v>
      </c>
      <c r="AH3656" s="0" t="s">
        <v>22</v>
      </c>
      <c r="AI3656" s="0" t="s">
        <v>22</v>
      </c>
      <c r="AJ3656" s="0" t="s">
        <v>3622</v>
      </c>
      <c r="AK3656" s="0" t="s">
        <v>3622</v>
      </c>
    </row>
    <row customHeight="1" ht="11.25">
      <c r="A3657" s="0" t="s">
        <v>22</v>
      </c>
      <c r="B3657" s="0" t="s">
        <v>48</v>
      </c>
      <c r="C3657" s="0" t="s">
        <v>50</v>
      </c>
      <c r="D3657" s="0" t="s">
        <v>22</v>
      </c>
      <c r="E3657" s="0" t="s">
        <v>9656</v>
      </c>
      <c r="F3657" s="0" t="s">
        <v>1257</v>
      </c>
      <c r="G3657" s="0" t="s">
        <v>1501</v>
      </c>
      <c r="H3657" s="0" t="s">
        <v>1501</v>
      </c>
      <c r="I3657" s="0" t="s">
        <v>1502</v>
      </c>
      <c r="J3657" s="0" t="s">
        <v>9657</v>
      </c>
      <c r="K3657" s="0" t="s">
        <v>9658</v>
      </c>
      <c r="L3657" s="0" t="s">
        <v>9657</v>
      </c>
      <c r="M3657" s="0" t="s">
        <v>1261</v>
      </c>
      <c r="N3657" s="0" t="s">
        <v>98</v>
      </c>
      <c r="O3657" s="0" t="s">
        <v>1501</v>
      </c>
      <c r="P3657" s="0" t="s">
        <v>1501</v>
      </c>
      <c r="Q3657" s="0" t="s">
        <v>1502</v>
      </c>
      <c r="R3657" s="0" t="s">
        <v>9657</v>
      </c>
      <c r="S3657" s="0" t="s">
        <v>9658</v>
      </c>
      <c r="T3657" s="0" t="s">
        <v>3604</v>
      </c>
      <c r="U3657" s="0" t="s">
        <v>3605</v>
      </c>
      <c r="V3657" s="0" t="s">
        <v>3606</v>
      </c>
      <c r="W3657" s="0" t="s">
        <v>3607</v>
      </c>
      <c r="X3657" s="0" t="s">
        <v>3608</v>
      </c>
      <c r="Y3657" s="0" t="s">
        <v>3605</v>
      </c>
      <c r="Z3657" s="0" t="s">
        <v>9659</v>
      </c>
      <c r="AA3657" s="0" t="s">
        <v>9660</v>
      </c>
      <c r="AB3657" s="0" t="s">
        <v>9661</v>
      </c>
      <c r="AC3657" s="0" t="s">
        <v>19</v>
      </c>
      <c r="AD3657" s="0" t="s">
        <v>19</v>
      </c>
      <c r="AE3657" s="0" t="s">
        <v>61</v>
      </c>
      <c r="AF3657" s="0" t="s">
        <v>22</v>
      </c>
      <c r="AG3657" s="0" t="s">
        <v>22</v>
      </c>
      <c r="AH3657" s="0" t="s">
        <v>22</v>
      </c>
      <c r="AI3657" s="0" t="s">
        <v>22</v>
      </c>
      <c r="AJ3657" s="0" t="s">
        <v>3622</v>
      </c>
      <c r="AK3657" s="0" t="s">
        <v>3622</v>
      </c>
    </row>
    <row customHeight="1" ht="11.25">
      <c r="A3658" s="0" t="s">
        <v>22</v>
      </c>
      <c r="B3658" s="0" t="s">
        <v>48</v>
      </c>
      <c r="C3658" s="0" t="s">
        <v>50</v>
      </c>
      <c r="D3658" s="0" t="s">
        <v>22</v>
      </c>
      <c r="E3658" s="0" t="s">
        <v>9656</v>
      </c>
      <c r="F3658" s="0" t="s">
        <v>1257</v>
      </c>
      <c r="G3658" s="0" t="s">
        <v>115</v>
      </c>
      <c r="H3658" s="0" t="s">
        <v>115</v>
      </c>
      <c r="I3658" s="0" t="s">
        <v>116</v>
      </c>
      <c r="J3658" s="0" t="s">
        <v>9657</v>
      </c>
      <c r="K3658" s="0" t="s">
        <v>9662</v>
      </c>
      <c r="L3658" s="0" t="s">
        <v>9657</v>
      </c>
      <c r="M3658" s="0" t="s">
        <v>1261</v>
      </c>
      <c r="N3658" s="0" t="s">
        <v>98</v>
      </c>
      <c r="O3658" s="0" t="s">
        <v>115</v>
      </c>
      <c r="P3658" s="0" t="s">
        <v>115</v>
      </c>
      <c r="Q3658" s="0" t="s">
        <v>116</v>
      </c>
      <c r="R3658" s="0" t="s">
        <v>9657</v>
      </c>
      <c r="S3658" s="0" t="s">
        <v>9662</v>
      </c>
      <c r="T3658" s="0" t="s">
        <v>3604</v>
      </c>
      <c r="U3658" s="0" t="s">
        <v>3605</v>
      </c>
      <c r="V3658" s="0" t="s">
        <v>3606</v>
      </c>
      <c r="W3658" s="0" t="s">
        <v>3607</v>
      </c>
      <c r="X3658" s="0" t="s">
        <v>3608</v>
      </c>
      <c r="Y3658" s="0" t="s">
        <v>3605</v>
      </c>
      <c r="Z3658" s="0" t="s">
        <v>9659</v>
      </c>
      <c r="AA3658" s="0" t="s">
        <v>9660</v>
      </c>
      <c r="AB3658" s="0" t="s">
        <v>9661</v>
      </c>
      <c r="AC3658" s="0" t="s">
        <v>19</v>
      </c>
      <c r="AD3658" s="0" t="s">
        <v>19</v>
      </c>
      <c r="AE3658" s="0" t="s">
        <v>61</v>
      </c>
      <c r="AF3658" s="0" t="s">
        <v>22</v>
      </c>
      <c r="AG3658" s="0" t="s">
        <v>22</v>
      </c>
      <c r="AH3658" s="0" t="s">
        <v>22</v>
      </c>
      <c r="AI3658" s="0" t="s">
        <v>22</v>
      </c>
      <c r="AJ3658" s="0" t="s">
        <v>3622</v>
      </c>
      <c r="AK3658" s="0" t="s">
        <v>3622</v>
      </c>
    </row>
    <row customHeight="1" ht="11.25">
      <c r="A3659" s="0" t="s">
        <v>22</v>
      </c>
      <c r="B3659" s="0" t="s">
        <v>48</v>
      </c>
      <c r="C3659" s="0" t="s">
        <v>50</v>
      </c>
      <c r="D3659" s="0" t="s">
        <v>22</v>
      </c>
      <c r="E3659" s="0" t="s">
        <v>9663</v>
      </c>
      <c r="F3659" s="0" t="s">
        <v>1257</v>
      </c>
      <c r="G3659" s="0" t="s">
        <v>3552</v>
      </c>
      <c r="H3659" s="0" t="s">
        <v>3552</v>
      </c>
      <c r="I3659" s="0" t="s">
        <v>3553</v>
      </c>
      <c r="J3659" s="0" t="s">
        <v>9664</v>
      </c>
      <c r="K3659" s="0" t="s">
        <v>9665</v>
      </c>
      <c r="L3659" s="0" t="s">
        <v>9666</v>
      </c>
      <c r="M3659" s="0" t="s">
        <v>9610</v>
      </c>
      <c r="N3659" s="0" t="s">
        <v>98</v>
      </c>
      <c r="O3659" s="0" t="s">
        <v>3552</v>
      </c>
      <c r="P3659" s="0" t="s">
        <v>3552</v>
      </c>
      <c r="Q3659" s="0" t="s">
        <v>3553</v>
      </c>
      <c r="R3659" s="0" t="s">
        <v>9664</v>
      </c>
      <c r="S3659" s="0" t="s">
        <v>9665</v>
      </c>
      <c r="T3659" s="0" t="s">
        <v>3604</v>
      </c>
      <c r="U3659" s="0" t="s">
        <v>3707</v>
      </c>
      <c r="V3659" s="0" t="s">
        <v>3726</v>
      </c>
      <c r="W3659" s="0" t="s">
        <v>3607</v>
      </c>
      <c r="X3659" s="0" t="s">
        <v>3608</v>
      </c>
      <c r="Y3659" s="0" t="s">
        <v>3605</v>
      </c>
      <c r="Z3659" s="0" t="s">
        <v>9667</v>
      </c>
      <c r="AA3659" s="0" t="s">
        <v>8689</v>
      </c>
      <c r="AB3659" s="0" t="s">
        <v>9668</v>
      </c>
      <c r="AC3659" s="0" t="s">
        <v>19</v>
      </c>
      <c r="AD3659" s="0" t="s">
        <v>19</v>
      </c>
      <c r="AE3659" s="0" t="s">
        <v>61</v>
      </c>
      <c r="AF3659" s="0" t="s">
        <v>22</v>
      </c>
      <c r="AG3659" s="0" t="s">
        <v>22</v>
      </c>
      <c r="AH3659" s="0" t="s">
        <v>22</v>
      </c>
      <c r="AI3659" s="0" t="s">
        <v>22</v>
      </c>
      <c r="AJ3659" s="0" t="s">
        <v>6398</v>
      </c>
      <c r="AK3659" s="0" t="s">
        <v>7490</v>
      </c>
    </row>
    <row customHeight="1" ht="11.25">
      <c r="A3660" s="0" t="s">
        <v>22</v>
      </c>
      <c r="B3660" s="0" t="s">
        <v>48</v>
      </c>
      <c r="C3660" s="0" t="s">
        <v>50</v>
      </c>
      <c r="D3660" s="0" t="s">
        <v>22</v>
      </c>
      <c r="E3660" s="0" t="s">
        <v>9663</v>
      </c>
      <c r="F3660" s="0" t="s">
        <v>1257</v>
      </c>
      <c r="G3660" s="0" t="s">
        <v>175</v>
      </c>
      <c r="H3660" s="0" t="s">
        <v>175</v>
      </c>
      <c r="I3660" s="0" t="s">
        <v>176</v>
      </c>
      <c r="J3660" s="0" t="s">
        <v>9664</v>
      </c>
      <c r="K3660" s="0" t="s">
        <v>9669</v>
      </c>
      <c r="L3660" s="0" t="s">
        <v>9666</v>
      </c>
      <c r="M3660" s="0" t="s">
        <v>9610</v>
      </c>
      <c r="N3660" s="0" t="s">
        <v>98</v>
      </c>
      <c r="O3660" s="0" t="s">
        <v>175</v>
      </c>
      <c r="P3660" s="0" t="s">
        <v>175</v>
      </c>
      <c r="Q3660" s="0" t="s">
        <v>176</v>
      </c>
      <c r="R3660" s="0" t="s">
        <v>9664</v>
      </c>
      <c r="S3660" s="0" t="s">
        <v>9669</v>
      </c>
      <c r="T3660" s="0" t="s">
        <v>3604</v>
      </c>
      <c r="U3660" s="0" t="s">
        <v>3707</v>
      </c>
      <c r="V3660" s="0" t="s">
        <v>3726</v>
      </c>
      <c r="W3660" s="0" t="s">
        <v>3607</v>
      </c>
      <c r="X3660" s="0" t="s">
        <v>3608</v>
      </c>
      <c r="Y3660" s="0" t="s">
        <v>3605</v>
      </c>
      <c r="Z3660" s="0" t="s">
        <v>9667</v>
      </c>
      <c r="AA3660" s="0" t="s">
        <v>8689</v>
      </c>
      <c r="AB3660" s="0" t="s">
        <v>9668</v>
      </c>
      <c r="AC3660" s="0" t="s">
        <v>19</v>
      </c>
      <c r="AD3660" s="0" t="s">
        <v>19</v>
      </c>
      <c r="AE3660" s="0" t="s">
        <v>61</v>
      </c>
      <c r="AF3660" s="0" t="s">
        <v>22</v>
      </c>
      <c r="AG3660" s="0" t="s">
        <v>22</v>
      </c>
      <c r="AH3660" s="0" t="s">
        <v>22</v>
      </c>
      <c r="AI3660" s="0" t="s">
        <v>22</v>
      </c>
      <c r="AJ3660" s="0" t="s">
        <v>6398</v>
      </c>
      <c r="AK3660" s="0" t="s">
        <v>7490</v>
      </c>
    </row>
    <row customHeight="1" ht="11.25">
      <c r="A3661" s="0" t="s">
        <v>22</v>
      </c>
      <c r="B3661" s="0" t="s">
        <v>48</v>
      </c>
      <c r="C3661" s="0" t="s">
        <v>50</v>
      </c>
      <c r="D3661" s="0" t="s">
        <v>22</v>
      </c>
      <c r="E3661" s="0" t="s">
        <v>9670</v>
      </c>
      <c r="F3661" s="0" t="s">
        <v>1257</v>
      </c>
      <c r="G3661" s="0" t="s">
        <v>1501</v>
      </c>
      <c r="H3661" s="0" t="s">
        <v>1501</v>
      </c>
      <c r="I3661" s="0" t="s">
        <v>1502</v>
      </c>
      <c r="J3661" s="0" t="s">
        <v>9671</v>
      </c>
      <c r="K3661" s="0" t="s">
        <v>9672</v>
      </c>
      <c r="L3661" s="0" t="s">
        <v>9671</v>
      </c>
      <c r="M3661" s="0" t="s">
        <v>1261</v>
      </c>
      <c r="N3661" s="0" t="s">
        <v>98</v>
      </c>
      <c r="O3661" s="0" t="s">
        <v>1501</v>
      </c>
      <c r="P3661" s="0" t="s">
        <v>1501</v>
      </c>
      <c r="Q3661" s="0" t="s">
        <v>1502</v>
      </c>
      <c r="R3661" s="0" t="s">
        <v>9671</v>
      </c>
      <c r="S3661" s="0" t="s">
        <v>9672</v>
      </c>
      <c r="T3661" s="0" t="s">
        <v>3604</v>
      </c>
      <c r="U3661" s="0" t="s">
        <v>3605</v>
      </c>
      <c r="V3661" s="0" t="s">
        <v>3606</v>
      </c>
      <c r="W3661" s="0" t="s">
        <v>3607</v>
      </c>
      <c r="X3661" s="0" t="s">
        <v>3608</v>
      </c>
      <c r="Y3661" s="0" t="s">
        <v>3605</v>
      </c>
      <c r="Z3661" s="0" t="s">
        <v>9673</v>
      </c>
      <c r="AA3661" s="0" t="s">
        <v>3702</v>
      </c>
      <c r="AB3661" s="0" t="s">
        <v>9674</v>
      </c>
      <c r="AC3661" s="0" t="s">
        <v>19</v>
      </c>
      <c r="AD3661" s="0" t="s">
        <v>19</v>
      </c>
      <c r="AE3661" s="0" t="s">
        <v>61</v>
      </c>
      <c r="AF3661" s="0" t="s">
        <v>22</v>
      </c>
      <c r="AG3661" s="0" t="s">
        <v>22</v>
      </c>
      <c r="AH3661" s="0" t="s">
        <v>22</v>
      </c>
      <c r="AI3661" s="0" t="s">
        <v>22</v>
      </c>
      <c r="AJ3661" s="0" t="s">
        <v>3622</v>
      </c>
      <c r="AK3661" s="0" t="s">
        <v>3622</v>
      </c>
    </row>
    <row customHeight="1" ht="11.25">
      <c r="A3662" s="0" t="s">
        <v>22</v>
      </c>
      <c r="B3662" s="0" t="s">
        <v>48</v>
      </c>
      <c r="C3662" s="0" t="s">
        <v>50</v>
      </c>
      <c r="D3662" s="0" t="s">
        <v>22</v>
      </c>
      <c r="E3662" s="0" t="s">
        <v>9670</v>
      </c>
      <c r="F3662" s="0" t="s">
        <v>1257</v>
      </c>
      <c r="G3662" s="0" t="s">
        <v>115</v>
      </c>
      <c r="H3662" s="0" t="s">
        <v>115</v>
      </c>
      <c r="I3662" s="0" t="s">
        <v>116</v>
      </c>
      <c r="J3662" s="0" t="s">
        <v>9671</v>
      </c>
      <c r="K3662" s="0" t="s">
        <v>9675</v>
      </c>
      <c r="L3662" s="0" t="s">
        <v>9671</v>
      </c>
      <c r="M3662" s="0" t="s">
        <v>1261</v>
      </c>
      <c r="N3662" s="0" t="s">
        <v>98</v>
      </c>
      <c r="O3662" s="0" t="s">
        <v>115</v>
      </c>
      <c r="P3662" s="0" t="s">
        <v>115</v>
      </c>
      <c r="Q3662" s="0" t="s">
        <v>116</v>
      </c>
      <c r="R3662" s="0" t="s">
        <v>9671</v>
      </c>
      <c r="S3662" s="0" t="s">
        <v>9675</v>
      </c>
      <c r="T3662" s="0" t="s">
        <v>3604</v>
      </c>
      <c r="U3662" s="0" t="s">
        <v>3605</v>
      </c>
      <c r="V3662" s="0" t="s">
        <v>3606</v>
      </c>
      <c r="W3662" s="0" t="s">
        <v>3607</v>
      </c>
      <c r="X3662" s="0" t="s">
        <v>3608</v>
      </c>
      <c r="Y3662" s="0" t="s">
        <v>3605</v>
      </c>
      <c r="Z3662" s="0" t="s">
        <v>9673</v>
      </c>
      <c r="AA3662" s="0" t="s">
        <v>3702</v>
      </c>
      <c r="AB3662" s="0" t="s">
        <v>9674</v>
      </c>
      <c r="AC3662" s="0" t="s">
        <v>19</v>
      </c>
      <c r="AD3662" s="0" t="s">
        <v>19</v>
      </c>
      <c r="AE3662" s="0" t="s">
        <v>61</v>
      </c>
      <c r="AF3662" s="0" t="s">
        <v>22</v>
      </c>
      <c r="AG3662" s="0" t="s">
        <v>22</v>
      </c>
      <c r="AH3662" s="0" t="s">
        <v>22</v>
      </c>
      <c r="AI3662" s="0" t="s">
        <v>22</v>
      </c>
      <c r="AJ3662" s="0" t="s">
        <v>3622</v>
      </c>
      <c r="AK3662" s="0" t="s">
        <v>3622</v>
      </c>
    </row>
    <row customHeight="1" ht="11.25">
      <c r="A3663" s="0" t="s">
        <v>22</v>
      </c>
      <c r="B3663" s="0" t="s">
        <v>48</v>
      </c>
      <c r="C3663" s="0" t="s">
        <v>50</v>
      </c>
      <c r="D3663" s="0" t="s">
        <v>22</v>
      </c>
      <c r="E3663" s="0" t="s">
        <v>9676</v>
      </c>
      <c r="F3663" s="0" t="s">
        <v>1257</v>
      </c>
      <c r="G3663" s="0" t="s">
        <v>1501</v>
      </c>
      <c r="H3663" s="0" t="s">
        <v>1501</v>
      </c>
      <c r="I3663" s="0" t="s">
        <v>1502</v>
      </c>
      <c r="J3663" s="0" t="s">
        <v>9677</v>
      </c>
      <c r="K3663" s="0" t="s">
        <v>9678</v>
      </c>
      <c r="L3663" s="0" t="s">
        <v>9677</v>
      </c>
      <c r="M3663" s="0" t="s">
        <v>1261</v>
      </c>
      <c r="N3663" s="0" t="s">
        <v>98</v>
      </c>
      <c r="O3663" s="0" t="s">
        <v>1501</v>
      </c>
      <c r="P3663" s="0" t="s">
        <v>1501</v>
      </c>
      <c r="Q3663" s="0" t="s">
        <v>1502</v>
      </c>
      <c r="R3663" s="0" t="s">
        <v>9677</v>
      </c>
      <c r="S3663" s="0" t="s">
        <v>9678</v>
      </c>
      <c r="T3663" s="0" t="s">
        <v>3604</v>
      </c>
      <c r="U3663" s="0" t="s">
        <v>3605</v>
      </c>
      <c r="V3663" s="0" t="s">
        <v>3606</v>
      </c>
      <c r="W3663" s="0" t="s">
        <v>3607</v>
      </c>
      <c r="X3663" s="0" t="s">
        <v>3608</v>
      </c>
      <c r="Y3663" s="0" t="s">
        <v>3605</v>
      </c>
      <c r="Z3663" s="0" t="s">
        <v>9679</v>
      </c>
      <c r="AA3663" s="0" t="s">
        <v>9631</v>
      </c>
      <c r="AB3663" s="0" t="s">
        <v>9680</v>
      </c>
      <c r="AC3663" s="0" t="s">
        <v>19</v>
      </c>
      <c r="AD3663" s="0" t="s">
        <v>19</v>
      </c>
      <c r="AE3663" s="0" t="s">
        <v>61</v>
      </c>
      <c r="AF3663" s="0" t="s">
        <v>22</v>
      </c>
      <c r="AG3663" s="0" t="s">
        <v>22</v>
      </c>
      <c r="AH3663" s="0" t="s">
        <v>22</v>
      </c>
      <c r="AI3663" s="0" t="s">
        <v>22</v>
      </c>
      <c r="AJ3663" s="0" t="s">
        <v>3622</v>
      </c>
      <c r="AK3663" s="0" t="s">
        <v>3622</v>
      </c>
    </row>
    <row customHeight="1" ht="11.25">
      <c r="A3664" s="0" t="s">
        <v>22</v>
      </c>
      <c r="B3664" s="0" t="s">
        <v>48</v>
      </c>
      <c r="C3664" s="0" t="s">
        <v>50</v>
      </c>
      <c r="D3664" s="0" t="s">
        <v>22</v>
      </c>
      <c r="E3664" s="0" t="s">
        <v>9676</v>
      </c>
      <c r="F3664" s="0" t="s">
        <v>1257</v>
      </c>
      <c r="G3664" s="0" t="s">
        <v>115</v>
      </c>
      <c r="H3664" s="0" t="s">
        <v>115</v>
      </c>
      <c r="I3664" s="0" t="s">
        <v>116</v>
      </c>
      <c r="J3664" s="0" t="s">
        <v>9677</v>
      </c>
      <c r="K3664" s="0" t="s">
        <v>9681</v>
      </c>
      <c r="L3664" s="0" t="s">
        <v>9677</v>
      </c>
      <c r="M3664" s="0" t="s">
        <v>1261</v>
      </c>
      <c r="N3664" s="0" t="s">
        <v>98</v>
      </c>
      <c r="O3664" s="0" t="s">
        <v>115</v>
      </c>
      <c r="P3664" s="0" t="s">
        <v>115</v>
      </c>
      <c r="Q3664" s="0" t="s">
        <v>116</v>
      </c>
      <c r="R3664" s="0" t="s">
        <v>9677</v>
      </c>
      <c r="S3664" s="0" t="s">
        <v>9681</v>
      </c>
      <c r="T3664" s="0" t="s">
        <v>3604</v>
      </c>
      <c r="U3664" s="0" t="s">
        <v>3605</v>
      </c>
      <c r="V3664" s="0" t="s">
        <v>3606</v>
      </c>
      <c r="W3664" s="0" t="s">
        <v>3607</v>
      </c>
      <c r="X3664" s="0" t="s">
        <v>3608</v>
      </c>
      <c r="Y3664" s="0" t="s">
        <v>3605</v>
      </c>
      <c r="Z3664" s="0" t="s">
        <v>9679</v>
      </c>
      <c r="AA3664" s="0" t="s">
        <v>9631</v>
      </c>
      <c r="AB3664" s="0" t="s">
        <v>9680</v>
      </c>
      <c r="AC3664" s="0" t="s">
        <v>19</v>
      </c>
      <c r="AD3664" s="0" t="s">
        <v>19</v>
      </c>
      <c r="AE3664" s="0" t="s">
        <v>61</v>
      </c>
      <c r="AF3664" s="0" t="s">
        <v>22</v>
      </c>
      <c r="AG3664" s="0" t="s">
        <v>22</v>
      </c>
      <c r="AH3664" s="0" t="s">
        <v>22</v>
      </c>
      <c r="AI3664" s="0" t="s">
        <v>22</v>
      </c>
      <c r="AJ3664" s="0" t="s">
        <v>3622</v>
      </c>
      <c r="AK3664" s="0" t="s">
        <v>3622</v>
      </c>
    </row>
    <row customHeight="1" ht="11.25">
      <c r="A3665" s="0" t="s">
        <v>22</v>
      </c>
      <c r="B3665" s="0" t="s">
        <v>48</v>
      </c>
      <c r="C3665" s="0" t="s">
        <v>50</v>
      </c>
      <c r="D3665" s="0" t="s">
        <v>22</v>
      </c>
      <c r="E3665" s="0" t="s">
        <v>9682</v>
      </c>
      <c r="F3665" s="0" t="s">
        <v>1257</v>
      </c>
      <c r="G3665" s="0" t="s">
        <v>1501</v>
      </c>
      <c r="H3665" s="0" t="s">
        <v>1501</v>
      </c>
      <c r="I3665" s="0" t="s">
        <v>1502</v>
      </c>
      <c r="J3665" s="0" t="s">
        <v>9683</v>
      </c>
      <c r="K3665" s="0" t="s">
        <v>9684</v>
      </c>
      <c r="L3665" s="0" t="s">
        <v>9683</v>
      </c>
      <c r="M3665" s="0" t="s">
        <v>1261</v>
      </c>
      <c r="N3665" s="0" t="s">
        <v>98</v>
      </c>
      <c r="O3665" s="0" t="s">
        <v>1501</v>
      </c>
      <c r="P3665" s="0" t="s">
        <v>1501</v>
      </c>
      <c r="Q3665" s="0" t="s">
        <v>1502</v>
      </c>
      <c r="R3665" s="0" t="s">
        <v>9683</v>
      </c>
      <c r="S3665" s="0" t="s">
        <v>9684</v>
      </c>
      <c r="T3665" s="0" t="s">
        <v>3604</v>
      </c>
      <c r="U3665" s="0" t="s">
        <v>3605</v>
      </c>
      <c r="V3665" s="0" t="s">
        <v>3606</v>
      </c>
      <c r="W3665" s="0" t="s">
        <v>3607</v>
      </c>
      <c r="X3665" s="0" t="s">
        <v>3608</v>
      </c>
      <c r="Y3665" s="0" t="s">
        <v>3605</v>
      </c>
      <c r="Z3665" s="0" t="s">
        <v>940</v>
      </c>
      <c r="AA3665" s="0" t="s">
        <v>6943</v>
      </c>
      <c r="AB3665" s="0" t="s">
        <v>9685</v>
      </c>
      <c r="AC3665" s="0" t="s">
        <v>19</v>
      </c>
      <c r="AD3665" s="0" t="s">
        <v>19</v>
      </c>
      <c r="AE3665" s="0" t="s">
        <v>61</v>
      </c>
      <c r="AF3665" s="0" t="s">
        <v>22</v>
      </c>
      <c r="AG3665" s="0" t="s">
        <v>22</v>
      </c>
      <c r="AH3665" s="0" t="s">
        <v>22</v>
      </c>
      <c r="AI3665" s="0" t="s">
        <v>22</v>
      </c>
      <c r="AJ3665" s="0" t="s">
        <v>3622</v>
      </c>
      <c r="AK3665" s="0" t="s">
        <v>3622</v>
      </c>
    </row>
    <row customHeight="1" ht="11.25">
      <c r="A3666" s="0" t="s">
        <v>22</v>
      </c>
      <c r="B3666" s="0" t="s">
        <v>48</v>
      </c>
      <c r="C3666" s="0" t="s">
        <v>50</v>
      </c>
      <c r="D3666" s="0" t="s">
        <v>22</v>
      </c>
      <c r="E3666" s="0" t="s">
        <v>9682</v>
      </c>
      <c r="F3666" s="0" t="s">
        <v>1257</v>
      </c>
      <c r="G3666" s="0" t="s">
        <v>115</v>
      </c>
      <c r="H3666" s="0" t="s">
        <v>115</v>
      </c>
      <c r="I3666" s="0" t="s">
        <v>116</v>
      </c>
      <c r="J3666" s="0" t="s">
        <v>9683</v>
      </c>
      <c r="K3666" s="0" t="s">
        <v>9686</v>
      </c>
      <c r="L3666" s="0" t="s">
        <v>9683</v>
      </c>
      <c r="M3666" s="0" t="s">
        <v>1261</v>
      </c>
      <c r="N3666" s="0" t="s">
        <v>98</v>
      </c>
      <c r="O3666" s="0" t="s">
        <v>115</v>
      </c>
      <c r="P3666" s="0" t="s">
        <v>115</v>
      </c>
      <c r="Q3666" s="0" t="s">
        <v>116</v>
      </c>
      <c r="R3666" s="0" t="s">
        <v>9683</v>
      </c>
      <c r="S3666" s="0" t="s">
        <v>9686</v>
      </c>
      <c r="T3666" s="0" t="s">
        <v>3604</v>
      </c>
      <c r="U3666" s="0" t="s">
        <v>3605</v>
      </c>
      <c r="V3666" s="0" t="s">
        <v>3606</v>
      </c>
      <c r="W3666" s="0" t="s">
        <v>3607</v>
      </c>
      <c r="X3666" s="0" t="s">
        <v>3608</v>
      </c>
      <c r="Y3666" s="0" t="s">
        <v>3605</v>
      </c>
      <c r="Z3666" s="0" t="s">
        <v>940</v>
      </c>
      <c r="AA3666" s="0" t="s">
        <v>6943</v>
      </c>
      <c r="AB3666" s="0" t="s">
        <v>9685</v>
      </c>
      <c r="AC3666" s="0" t="s">
        <v>19</v>
      </c>
      <c r="AD3666" s="0" t="s">
        <v>19</v>
      </c>
      <c r="AE3666" s="0" t="s">
        <v>61</v>
      </c>
      <c r="AF3666" s="0" t="s">
        <v>22</v>
      </c>
      <c r="AG3666" s="0" t="s">
        <v>22</v>
      </c>
      <c r="AH3666" s="0" t="s">
        <v>22</v>
      </c>
      <c r="AI3666" s="0" t="s">
        <v>22</v>
      </c>
      <c r="AJ3666" s="0" t="s">
        <v>3622</v>
      </c>
      <c r="AK3666" s="0" t="s">
        <v>3622</v>
      </c>
    </row>
    <row customHeight="1" ht="11.25">
      <c r="A3667" s="0" t="s">
        <v>22</v>
      </c>
      <c r="B3667" s="0" t="s">
        <v>48</v>
      </c>
      <c r="C3667" s="0" t="s">
        <v>50</v>
      </c>
      <c r="D3667" s="0" t="s">
        <v>22</v>
      </c>
      <c r="E3667" s="0" t="s">
        <v>9687</v>
      </c>
      <c r="F3667" s="0" t="s">
        <v>1257</v>
      </c>
      <c r="G3667" s="0" t="s">
        <v>1501</v>
      </c>
      <c r="H3667" s="0" t="s">
        <v>1501</v>
      </c>
      <c r="I3667" s="0" t="s">
        <v>1502</v>
      </c>
      <c r="J3667" s="0" t="s">
        <v>7463</v>
      </c>
      <c r="K3667" s="0" t="s">
        <v>7464</v>
      </c>
      <c r="L3667" s="0" t="s">
        <v>7463</v>
      </c>
      <c r="M3667" s="0" t="s">
        <v>1261</v>
      </c>
      <c r="N3667" s="0" t="s">
        <v>98</v>
      </c>
      <c r="O3667" s="0" t="s">
        <v>1501</v>
      </c>
      <c r="P3667" s="0" t="s">
        <v>1501</v>
      </c>
      <c r="Q3667" s="0" t="s">
        <v>1502</v>
      </c>
      <c r="R3667" s="0" t="s">
        <v>7463</v>
      </c>
      <c r="S3667" s="0" t="s">
        <v>7464</v>
      </c>
      <c r="T3667" s="0" t="s">
        <v>3604</v>
      </c>
      <c r="U3667" s="0" t="s">
        <v>3605</v>
      </c>
      <c r="V3667" s="0" t="s">
        <v>3606</v>
      </c>
      <c r="W3667" s="0" t="s">
        <v>3607</v>
      </c>
      <c r="X3667" s="0" t="s">
        <v>3608</v>
      </c>
      <c r="Y3667" s="0" t="s">
        <v>3605</v>
      </c>
      <c r="Z3667" s="0" t="s">
        <v>9688</v>
      </c>
      <c r="AA3667" s="0" t="s">
        <v>9689</v>
      </c>
      <c r="AB3667" s="0" t="s">
        <v>9690</v>
      </c>
      <c r="AC3667" s="0" t="s">
        <v>19</v>
      </c>
      <c r="AD3667" s="0" t="s">
        <v>19</v>
      </c>
      <c r="AE3667" s="0" t="s">
        <v>61</v>
      </c>
      <c r="AF3667" s="0" t="s">
        <v>22</v>
      </c>
      <c r="AG3667" s="0" t="s">
        <v>22</v>
      </c>
      <c r="AH3667" s="0" t="s">
        <v>22</v>
      </c>
      <c r="AI3667" s="0" t="s">
        <v>22</v>
      </c>
      <c r="AJ3667" s="0" t="s">
        <v>3622</v>
      </c>
      <c r="AK3667" s="0" t="s">
        <v>3622</v>
      </c>
    </row>
    <row customHeight="1" ht="11.25">
      <c r="A3668" s="0" t="s">
        <v>22</v>
      </c>
      <c r="B3668" s="0" t="s">
        <v>48</v>
      </c>
      <c r="C3668" s="0" t="s">
        <v>50</v>
      </c>
      <c r="D3668" s="0" t="s">
        <v>22</v>
      </c>
      <c r="E3668" s="0" t="s">
        <v>9687</v>
      </c>
      <c r="F3668" s="0" t="s">
        <v>1257</v>
      </c>
      <c r="G3668" s="0" t="s">
        <v>115</v>
      </c>
      <c r="H3668" s="0" t="s">
        <v>115</v>
      </c>
      <c r="I3668" s="0" t="s">
        <v>116</v>
      </c>
      <c r="J3668" s="0" t="s">
        <v>7463</v>
      </c>
      <c r="K3668" s="0" t="s">
        <v>7469</v>
      </c>
      <c r="L3668" s="0" t="s">
        <v>7463</v>
      </c>
      <c r="M3668" s="0" t="s">
        <v>1261</v>
      </c>
      <c r="N3668" s="0" t="s">
        <v>98</v>
      </c>
      <c r="O3668" s="0" t="s">
        <v>115</v>
      </c>
      <c r="P3668" s="0" t="s">
        <v>115</v>
      </c>
      <c r="Q3668" s="0" t="s">
        <v>116</v>
      </c>
      <c r="R3668" s="0" t="s">
        <v>7463</v>
      </c>
      <c r="S3668" s="0" t="s">
        <v>7469</v>
      </c>
      <c r="T3668" s="0" t="s">
        <v>3604</v>
      </c>
      <c r="U3668" s="0" t="s">
        <v>3605</v>
      </c>
      <c r="V3668" s="0" t="s">
        <v>3606</v>
      </c>
      <c r="W3668" s="0" t="s">
        <v>3607</v>
      </c>
      <c r="X3668" s="0" t="s">
        <v>3608</v>
      </c>
      <c r="Y3668" s="0" t="s">
        <v>3605</v>
      </c>
      <c r="Z3668" s="0" t="s">
        <v>9688</v>
      </c>
      <c r="AA3668" s="0" t="s">
        <v>9689</v>
      </c>
      <c r="AB3668" s="0" t="s">
        <v>9690</v>
      </c>
      <c r="AC3668" s="0" t="s">
        <v>19</v>
      </c>
      <c r="AD3668" s="0" t="s">
        <v>19</v>
      </c>
      <c r="AE3668" s="0" t="s">
        <v>61</v>
      </c>
      <c r="AF3668" s="0" t="s">
        <v>22</v>
      </c>
      <c r="AG3668" s="0" t="s">
        <v>22</v>
      </c>
      <c r="AH3668" s="0" t="s">
        <v>22</v>
      </c>
      <c r="AI3668" s="0" t="s">
        <v>22</v>
      </c>
      <c r="AJ3668" s="0" t="s">
        <v>3622</v>
      </c>
      <c r="AK3668" s="0" t="s">
        <v>3622</v>
      </c>
    </row>
    <row customHeight="1" ht="11.25">
      <c r="A3669" s="0" t="s">
        <v>22</v>
      </c>
      <c r="B3669" s="0" t="s">
        <v>48</v>
      </c>
      <c r="C3669" s="0" t="s">
        <v>50</v>
      </c>
      <c r="D3669" s="0" t="s">
        <v>22</v>
      </c>
      <c r="E3669" s="0" t="s">
        <v>9691</v>
      </c>
      <c r="F3669" s="0" t="s">
        <v>1257</v>
      </c>
      <c r="G3669" s="0" t="s">
        <v>1501</v>
      </c>
      <c r="H3669" s="0" t="s">
        <v>1501</v>
      </c>
      <c r="I3669" s="0" t="s">
        <v>1502</v>
      </c>
      <c r="J3669" s="0" t="s">
        <v>9692</v>
      </c>
      <c r="K3669" s="0" t="s">
        <v>9693</v>
      </c>
      <c r="L3669" s="0" t="s">
        <v>9692</v>
      </c>
      <c r="M3669" s="0" t="s">
        <v>1261</v>
      </c>
      <c r="N3669" s="0" t="s">
        <v>98</v>
      </c>
      <c r="O3669" s="0" t="s">
        <v>1501</v>
      </c>
      <c r="P3669" s="0" t="s">
        <v>1501</v>
      </c>
      <c r="Q3669" s="0" t="s">
        <v>1502</v>
      </c>
      <c r="R3669" s="0" t="s">
        <v>9692</v>
      </c>
      <c r="S3669" s="0" t="s">
        <v>9693</v>
      </c>
      <c r="T3669" s="0" t="s">
        <v>3604</v>
      </c>
      <c r="U3669" s="0" t="s">
        <v>3605</v>
      </c>
      <c r="V3669" s="0" t="s">
        <v>3606</v>
      </c>
      <c r="W3669" s="0" t="s">
        <v>3607</v>
      </c>
      <c r="X3669" s="0" t="s">
        <v>3608</v>
      </c>
      <c r="Y3669" s="0" t="s">
        <v>3605</v>
      </c>
      <c r="Z3669" s="0" t="s">
        <v>9694</v>
      </c>
      <c r="AA3669" s="0" t="s">
        <v>9695</v>
      </c>
      <c r="AB3669" s="0" t="s">
        <v>9696</v>
      </c>
      <c r="AC3669" s="0" t="s">
        <v>19</v>
      </c>
      <c r="AD3669" s="0" t="s">
        <v>19</v>
      </c>
      <c r="AE3669" s="0" t="s">
        <v>61</v>
      </c>
      <c r="AF3669" s="0" t="s">
        <v>22</v>
      </c>
      <c r="AG3669" s="0" t="s">
        <v>22</v>
      </c>
      <c r="AH3669" s="0" t="s">
        <v>22</v>
      </c>
      <c r="AI3669" s="0" t="s">
        <v>22</v>
      </c>
      <c r="AJ3669" s="0" t="s">
        <v>3622</v>
      </c>
      <c r="AK3669" s="0" t="s">
        <v>3622</v>
      </c>
    </row>
    <row customHeight="1" ht="11.25">
      <c r="A3670" s="0" t="s">
        <v>22</v>
      </c>
      <c r="B3670" s="0" t="s">
        <v>48</v>
      </c>
      <c r="C3670" s="0" t="s">
        <v>50</v>
      </c>
      <c r="D3670" s="0" t="s">
        <v>22</v>
      </c>
      <c r="E3670" s="0" t="s">
        <v>9691</v>
      </c>
      <c r="F3670" s="0" t="s">
        <v>1257</v>
      </c>
      <c r="G3670" s="0" t="s">
        <v>115</v>
      </c>
      <c r="H3670" s="0" t="s">
        <v>115</v>
      </c>
      <c r="I3670" s="0" t="s">
        <v>116</v>
      </c>
      <c r="J3670" s="0" t="s">
        <v>9692</v>
      </c>
      <c r="K3670" s="0" t="s">
        <v>9697</v>
      </c>
      <c r="L3670" s="0" t="s">
        <v>9692</v>
      </c>
      <c r="M3670" s="0" t="s">
        <v>1261</v>
      </c>
      <c r="N3670" s="0" t="s">
        <v>98</v>
      </c>
      <c r="O3670" s="0" t="s">
        <v>115</v>
      </c>
      <c r="P3670" s="0" t="s">
        <v>115</v>
      </c>
      <c r="Q3670" s="0" t="s">
        <v>116</v>
      </c>
      <c r="R3670" s="0" t="s">
        <v>9692</v>
      </c>
      <c r="S3670" s="0" t="s">
        <v>9697</v>
      </c>
      <c r="T3670" s="0" t="s">
        <v>3604</v>
      </c>
      <c r="U3670" s="0" t="s">
        <v>3605</v>
      </c>
      <c r="V3670" s="0" t="s">
        <v>3606</v>
      </c>
      <c r="W3670" s="0" t="s">
        <v>3607</v>
      </c>
      <c r="X3670" s="0" t="s">
        <v>3608</v>
      </c>
      <c r="Y3670" s="0" t="s">
        <v>3605</v>
      </c>
      <c r="Z3670" s="0" t="s">
        <v>9694</v>
      </c>
      <c r="AA3670" s="0" t="s">
        <v>9695</v>
      </c>
      <c r="AB3670" s="0" t="s">
        <v>9696</v>
      </c>
      <c r="AC3670" s="0" t="s">
        <v>19</v>
      </c>
      <c r="AD3670" s="0" t="s">
        <v>19</v>
      </c>
      <c r="AE3670" s="0" t="s">
        <v>61</v>
      </c>
      <c r="AF3670" s="0" t="s">
        <v>22</v>
      </c>
      <c r="AG3670" s="0" t="s">
        <v>22</v>
      </c>
      <c r="AH3670" s="0" t="s">
        <v>22</v>
      </c>
      <c r="AI3670" s="0" t="s">
        <v>22</v>
      </c>
      <c r="AJ3670" s="0" t="s">
        <v>3622</v>
      </c>
      <c r="AK3670" s="0" t="s">
        <v>3622</v>
      </c>
    </row>
    <row customHeight="1" ht="11.25">
      <c r="A3671" s="0" t="s">
        <v>22</v>
      </c>
      <c r="B3671" s="0" t="s">
        <v>48</v>
      </c>
      <c r="C3671" s="0" t="s">
        <v>50</v>
      </c>
      <c r="D3671" s="0" t="s">
        <v>22</v>
      </c>
      <c r="E3671" s="0" t="s">
        <v>9698</v>
      </c>
      <c r="F3671" s="0" t="s">
        <v>1257</v>
      </c>
      <c r="G3671" s="0" t="s">
        <v>1501</v>
      </c>
      <c r="H3671" s="0" t="s">
        <v>1501</v>
      </c>
      <c r="I3671" s="0" t="s">
        <v>1502</v>
      </c>
      <c r="J3671" s="0" t="s">
        <v>9699</v>
      </c>
      <c r="K3671" s="0" t="s">
        <v>9700</v>
      </c>
      <c r="L3671" s="0" t="s">
        <v>9699</v>
      </c>
      <c r="M3671" s="0" t="s">
        <v>1261</v>
      </c>
      <c r="N3671" s="0" t="s">
        <v>98</v>
      </c>
      <c r="O3671" s="0" t="s">
        <v>1501</v>
      </c>
      <c r="P3671" s="0" t="s">
        <v>1501</v>
      </c>
      <c r="Q3671" s="0" t="s">
        <v>1502</v>
      </c>
      <c r="R3671" s="0" t="s">
        <v>9699</v>
      </c>
      <c r="S3671" s="0" t="s">
        <v>9700</v>
      </c>
      <c r="T3671" s="0" t="s">
        <v>3604</v>
      </c>
      <c r="U3671" s="0" t="s">
        <v>3605</v>
      </c>
      <c r="V3671" s="0" t="s">
        <v>3606</v>
      </c>
      <c r="W3671" s="0" t="s">
        <v>3607</v>
      </c>
      <c r="X3671" s="0" t="s">
        <v>3608</v>
      </c>
      <c r="Y3671" s="0" t="s">
        <v>3605</v>
      </c>
      <c r="Z3671" s="0" t="s">
        <v>1261</v>
      </c>
      <c r="AA3671" s="0" t="s">
        <v>9701</v>
      </c>
      <c r="AB3671" s="0" t="s">
        <v>9702</v>
      </c>
      <c r="AC3671" s="0" t="s">
        <v>19</v>
      </c>
      <c r="AD3671" s="0" t="s">
        <v>19</v>
      </c>
      <c r="AE3671" s="0" t="s">
        <v>61</v>
      </c>
      <c r="AF3671" s="0" t="s">
        <v>22</v>
      </c>
      <c r="AG3671" s="0" t="s">
        <v>22</v>
      </c>
      <c r="AH3671" s="0" t="s">
        <v>22</v>
      </c>
      <c r="AI3671" s="0" t="s">
        <v>22</v>
      </c>
      <c r="AJ3671" s="0" t="s">
        <v>3622</v>
      </c>
      <c r="AK3671" s="0" t="s">
        <v>3622</v>
      </c>
    </row>
    <row customHeight="1" ht="11.25">
      <c r="A3672" s="0" t="s">
        <v>22</v>
      </c>
      <c r="B3672" s="0" t="s">
        <v>48</v>
      </c>
      <c r="C3672" s="0" t="s">
        <v>50</v>
      </c>
      <c r="D3672" s="0" t="s">
        <v>22</v>
      </c>
      <c r="E3672" s="0" t="s">
        <v>9698</v>
      </c>
      <c r="F3672" s="0" t="s">
        <v>1257</v>
      </c>
      <c r="G3672" s="0" t="s">
        <v>115</v>
      </c>
      <c r="H3672" s="0" t="s">
        <v>115</v>
      </c>
      <c r="I3672" s="0" t="s">
        <v>116</v>
      </c>
      <c r="J3672" s="0" t="s">
        <v>9699</v>
      </c>
      <c r="K3672" s="0" t="s">
        <v>9703</v>
      </c>
      <c r="L3672" s="0" t="s">
        <v>9699</v>
      </c>
      <c r="M3672" s="0" t="s">
        <v>1261</v>
      </c>
      <c r="N3672" s="0" t="s">
        <v>98</v>
      </c>
      <c r="O3672" s="0" t="s">
        <v>115</v>
      </c>
      <c r="P3672" s="0" t="s">
        <v>115</v>
      </c>
      <c r="Q3672" s="0" t="s">
        <v>116</v>
      </c>
      <c r="R3672" s="0" t="s">
        <v>9699</v>
      </c>
      <c r="S3672" s="0" t="s">
        <v>9703</v>
      </c>
      <c r="T3672" s="0" t="s">
        <v>3604</v>
      </c>
      <c r="U3672" s="0" t="s">
        <v>3605</v>
      </c>
      <c r="V3672" s="0" t="s">
        <v>3606</v>
      </c>
      <c r="W3672" s="0" t="s">
        <v>3607</v>
      </c>
      <c r="X3672" s="0" t="s">
        <v>3608</v>
      </c>
      <c r="Y3672" s="0" t="s">
        <v>3605</v>
      </c>
      <c r="Z3672" s="0" t="s">
        <v>1261</v>
      </c>
      <c r="AA3672" s="0" t="s">
        <v>9701</v>
      </c>
      <c r="AB3672" s="0" t="s">
        <v>9702</v>
      </c>
      <c r="AC3672" s="0" t="s">
        <v>19</v>
      </c>
      <c r="AD3672" s="0" t="s">
        <v>19</v>
      </c>
      <c r="AE3672" s="0" t="s">
        <v>61</v>
      </c>
      <c r="AF3672" s="0" t="s">
        <v>22</v>
      </c>
      <c r="AG3672" s="0" t="s">
        <v>22</v>
      </c>
      <c r="AH3672" s="0" t="s">
        <v>22</v>
      </c>
      <c r="AI3672" s="0" t="s">
        <v>22</v>
      </c>
      <c r="AJ3672" s="0" t="s">
        <v>3622</v>
      </c>
      <c r="AK3672" s="0" t="s">
        <v>3622</v>
      </c>
    </row>
    <row customHeight="1" ht="11.25">
      <c r="A3673" s="0" t="s">
        <v>22</v>
      </c>
      <c r="B3673" s="0" t="s">
        <v>48</v>
      </c>
      <c r="C3673" s="0" t="s">
        <v>50</v>
      </c>
      <c r="D3673" s="0" t="s">
        <v>22</v>
      </c>
      <c r="E3673" s="0" t="s">
        <v>9704</v>
      </c>
      <c r="F3673" s="0" t="s">
        <v>1257</v>
      </c>
      <c r="G3673" s="0" t="s">
        <v>1501</v>
      </c>
      <c r="H3673" s="0" t="s">
        <v>1501</v>
      </c>
      <c r="I3673" s="0" t="s">
        <v>1502</v>
      </c>
      <c r="J3673" s="0" t="s">
        <v>5972</v>
      </c>
      <c r="K3673" s="0" t="s">
        <v>5973</v>
      </c>
      <c r="L3673" s="0" t="s">
        <v>5972</v>
      </c>
      <c r="M3673" s="0" t="s">
        <v>1261</v>
      </c>
      <c r="N3673" s="0" t="s">
        <v>98</v>
      </c>
      <c r="O3673" s="0" t="s">
        <v>1501</v>
      </c>
      <c r="P3673" s="0" t="s">
        <v>1501</v>
      </c>
      <c r="Q3673" s="0" t="s">
        <v>1502</v>
      </c>
      <c r="R3673" s="0" t="s">
        <v>5972</v>
      </c>
      <c r="S3673" s="0" t="s">
        <v>5973</v>
      </c>
      <c r="T3673" s="0" t="s">
        <v>3604</v>
      </c>
      <c r="U3673" s="0" t="s">
        <v>3605</v>
      </c>
      <c r="V3673" s="0" t="s">
        <v>9705</v>
      </c>
      <c r="W3673" s="0" t="s">
        <v>3607</v>
      </c>
      <c r="X3673" s="0" t="s">
        <v>3608</v>
      </c>
      <c r="Y3673" s="0" t="s">
        <v>3605</v>
      </c>
      <c r="Z3673" s="0" t="s">
        <v>9706</v>
      </c>
      <c r="AA3673" s="0" t="s">
        <v>9707</v>
      </c>
      <c r="AB3673" s="0" t="s">
        <v>9708</v>
      </c>
      <c r="AC3673" s="0" t="s">
        <v>19</v>
      </c>
      <c r="AD3673" s="0" t="s">
        <v>19</v>
      </c>
      <c r="AE3673" s="0" t="s">
        <v>61</v>
      </c>
      <c r="AF3673" s="0" t="s">
        <v>22</v>
      </c>
      <c r="AG3673" s="0" t="s">
        <v>22</v>
      </c>
      <c r="AH3673" s="0" t="s">
        <v>22</v>
      </c>
      <c r="AI3673" s="0" t="s">
        <v>22</v>
      </c>
      <c r="AJ3673" s="0" t="s">
        <v>3622</v>
      </c>
      <c r="AK3673" s="0" t="s">
        <v>3622</v>
      </c>
    </row>
    <row customHeight="1" ht="11.25">
      <c r="A3674" s="0" t="s">
        <v>22</v>
      </c>
      <c r="B3674" s="0" t="s">
        <v>48</v>
      </c>
      <c r="C3674" s="0" t="s">
        <v>50</v>
      </c>
      <c r="D3674" s="0" t="s">
        <v>22</v>
      </c>
      <c r="E3674" s="0" t="s">
        <v>9704</v>
      </c>
      <c r="F3674" s="0" t="s">
        <v>1257</v>
      </c>
      <c r="G3674" s="0" t="s">
        <v>115</v>
      </c>
      <c r="H3674" s="0" t="s">
        <v>115</v>
      </c>
      <c r="I3674" s="0" t="s">
        <v>116</v>
      </c>
      <c r="J3674" s="0" t="s">
        <v>5972</v>
      </c>
      <c r="K3674" s="0" t="s">
        <v>5979</v>
      </c>
      <c r="L3674" s="0" t="s">
        <v>5972</v>
      </c>
      <c r="M3674" s="0" t="s">
        <v>1261</v>
      </c>
      <c r="N3674" s="0" t="s">
        <v>98</v>
      </c>
      <c r="O3674" s="0" t="s">
        <v>115</v>
      </c>
      <c r="P3674" s="0" t="s">
        <v>115</v>
      </c>
      <c r="Q3674" s="0" t="s">
        <v>116</v>
      </c>
      <c r="R3674" s="0" t="s">
        <v>5972</v>
      </c>
      <c r="S3674" s="0" t="s">
        <v>5979</v>
      </c>
      <c r="T3674" s="0" t="s">
        <v>3604</v>
      </c>
      <c r="U3674" s="0" t="s">
        <v>3605</v>
      </c>
      <c r="V3674" s="0" t="s">
        <v>9705</v>
      </c>
      <c r="W3674" s="0" t="s">
        <v>3607</v>
      </c>
      <c r="X3674" s="0" t="s">
        <v>3608</v>
      </c>
      <c r="Y3674" s="0" t="s">
        <v>3605</v>
      </c>
      <c r="Z3674" s="0" t="s">
        <v>9706</v>
      </c>
      <c r="AA3674" s="0" t="s">
        <v>9707</v>
      </c>
      <c r="AB3674" s="0" t="s">
        <v>9708</v>
      </c>
      <c r="AC3674" s="0" t="s">
        <v>19</v>
      </c>
      <c r="AD3674" s="0" t="s">
        <v>19</v>
      </c>
      <c r="AE3674" s="0" t="s">
        <v>61</v>
      </c>
      <c r="AF3674" s="0" t="s">
        <v>22</v>
      </c>
      <c r="AG3674" s="0" t="s">
        <v>22</v>
      </c>
      <c r="AH3674" s="0" t="s">
        <v>22</v>
      </c>
      <c r="AI3674" s="0" t="s">
        <v>22</v>
      </c>
      <c r="AJ3674" s="0" t="s">
        <v>3622</v>
      </c>
      <c r="AK3674" s="0" t="s">
        <v>3622</v>
      </c>
    </row>
    <row customHeight="1" ht="11.25">
      <c r="A3675" s="0" t="s">
        <v>22</v>
      </c>
      <c r="B3675" s="0" t="s">
        <v>48</v>
      </c>
      <c r="C3675" s="0" t="s">
        <v>50</v>
      </c>
      <c r="D3675" s="0" t="s">
        <v>22</v>
      </c>
      <c r="E3675" s="0" t="s">
        <v>9709</v>
      </c>
      <c r="F3675" s="0" t="s">
        <v>1257</v>
      </c>
      <c r="G3675" s="0" t="s">
        <v>1501</v>
      </c>
      <c r="H3675" s="0" t="s">
        <v>1501</v>
      </c>
      <c r="I3675" s="0" t="s">
        <v>1502</v>
      </c>
      <c r="J3675" s="0" t="s">
        <v>9710</v>
      </c>
      <c r="K3675" s="0" t="s">
        <v>9711</v>
      </c>
      <c r="L3675" s="0" t="s">
        <v>9710</v>
      </c>
      <c r="M3675" s="0" t="s">
        <v>1261</v>
      </c>
      <c r="N3675" s="0" t="s">
        <v>98</v>
      </c>
      <c r="O3675" s="0" t="s">
        <v>1501</v>
      </c>
      <c r="P3675" s="0" t="s">
        <v>1501</v>
      </c>
      <c r="Q3675" s="0" t="s">
        <v>1502</v>
      </c>
      <c r="R3675" s="0" t="s">
        <v>9710</v>
      </c>
      <c r="S3675" s="0" t="s">
        <v>9711</v>
      </c>
      <c r="T3675" s="0" t="s">
        <v>3604</v>
      </c>
      <c r="U3675" s="0" t="s">
        <v>3605</v>
      </c>
      <c r="V3675" s="0" t="s">
        <v>3606</v>
      </c>
      <c r="W3675" s="0" t="s">
        <v>3607</v>
      </c>
      <c r="X3675" s="0" t="s">
        <v>3608</v>
      </c>
      <c r="Y3675" s="0" t="s">
        <v>3605</v>
      </c>
      <c r="Z3675" s="0" t="s">
        <v>1636</v>
      </c>
      <c r="AA3675" s="0" t="s">
        <v>3628</v>
      </c>
      <c r="AB3675" s="0" t="s">
        <v>9712</v>
      </c>
      <c r="AC3675" s="0" t="s">
        <v>19</v>
      </c>
      <c r="AD3675" s="0" t="s">
        <v>19</v>
      </c>
      <c r="AE3675" s="0" t="s">
        <v>61</v>
      </c>
      <c r="AF3675" s="0" t="s">
        <v>22</v>
      </c>
      <c r="AG3675" s="0" t="s">
        <v>22</v>
      </c>
      <c r="AH3675" s="0" t="s">
        <v>22</v>
      </c>
      <c r="AI3675" s="0" t="s">
        <v>22</v>
      </c>
      <c r="AJ3675" s="0" t="s">
        <v>3622</v>
      </c>
      <c r="AK3675" s="0" t="s">
        <v>3622</v>
      </c>
    </row>
    <row customHeight="1" ht="11.25">
      <c r="A3676" s="0" t="s">
        <v>22</v>
      </c>
      <c r="B3676" s="0" t="s">
        <v>48</v>
      </c>
      <c r="C3676" s="0" t="s">
        <v>50</v>
      </c>
      <c r="D3676" s="0" t="s">
        <v>22</v>
      </c>
      <c r="E3676" s="0" t="s">
        <v>9709</v>
      </c>
      <c r="F3676" s="0" t="s">
        <v>1257</v>
      </c>
      <c r="G3676" s="0" t="s">
        <v>115</v>
      </c>
      <c r="H3676" s="0" t="s">
        <v>115</v>
      </c>
      <c r="I3676" s="0" t="s">
        <v>116</v>
      </c>
      <c r="J3676" s="0" t="s">
        <v>9710</v>
      </c>
      <c r="K3676" s="0" t="s">
        <v>9713</v>
      </c>
      <c r="L3676" s="0" t="s">
        <v>9710</v>
      </c>
      <c r="M3676" s="0" t="s">
        <v>1261</v>
      </c>
      <c r="N3676" s="0" t="s">
        <v>98</v>
      </c>
      <c r="O3676" s="0" t="s">
        <v>115</v>
      </c>
      <c r="P3676" s="0" t="s">
        <v>115</v>
      </c>
      <c r="Q3676" s="0" t="s">
        <v>116</v>
      </c>
      <c r="R3676" s="0" t="s">
        <v>9710</v>
      </c>
      <c r="S3676" s="0" t="s">
        <v>9713</v>
      </c>
      <c r="T3676" s="0" t="s">
        <v>3604</v>
      </c>
      <c r="U3676" s="0" t="s">
        <v>3605</v>
      </c>
      <c r="V3676" s="0" t="s">
        <v>3606</v>
      </c>
      <c r="W3676" s="0" t="s">
        <v>3607</v>
      </c>
      <c r="X3676" s="0" t="s">
        <v>3608</v>
      </c>
      <c r="Y3676" s="0" t="s">
        <v>3605</v>
      </c>
      <c r="Z3676" s="0" t="s">
        <v>1636</v>
      </c>
      <c r="AA3676" s="0" t="s">
        <v>3628</v>
      </c>
      <c r="AB3676" s="0" t="s">
        <v>9712</v>
      </c>
      <c r="AC3676" s="0" t="s">
        <v>19</v>
      </c>
      <c r="AD3676" s="0" t="s">
        <v>19</v>
      </c>
      <c r="AE3676" s="0" t="s">
        <v>61</v>
      </c>
      <c r="AF3676" s="0" t="s">
        <v>22</v>
      </c>
      <c r="AG3676" s="0" t="s">
        <v>22</v>
      </c>
      <c r="AH3676" s="0" t="s">
        <v>22</v>
      </c>
      <c r="AI3676" s="0" t="s">
        <v>22</v>
      </c>
      <c r="AJ3676" s="0" t="s">
        <v>3622</v>
      </c>
      <c r="AK3676" s="0" t="s">
        <v>3622</v>
      </c>
    </row>
    <row customHeight="1" ht="11.25">
      <c r="A3677" s="0" t="s">
        <v>22</v>
      </c>
      <c r="B3677" s="0" t="s">
        <v>48</v>
      </c>
      <c r="C3677" s="0" t="s">
        <v>50</v>
      </c>
      <c r="D3677" s="0" t="s">
        <v>22</v>
      </c>
      <c r="E3677" s="0" t="s">
        <v>9714</v>
      </c>
      <c r="F3677" s="0" t="s">
        <v>1257</v>
      </c>
      <c r="G3677" s="0" t="s">
        <v>1501</v>
      </c>
      <c r="H3677" s="0" t="s">
        <v>1501</v>
      </c>
      <c r="I3677" s="0" t="s">
        <v>1502</v>
      </c>
      <c r="J3677" s="0" t="s">
        <v>9715</v>
      </c>
      <c r="K3677" s="0" t="s">
        <v>9716</v>
      </c>
      <c r="L3677" s="0" t="s">
        <v>9715</v>
      </c>
      <c r="M3677" s="0" t="s">
        <v>1261</v>
      </c>
      <c r="N3677" s="0" t="s">
        <v>98</v>
      </c>
      <c r="O3677" s="0" t="s">
        <v>1501</v>
      </c>
      <c r="P3677" s="0" t="s">
        <v>1501</v>
      </c>
      <c r="Q3677" s="0" t="s">
        <v>1502</v>
      </c>
      <c r="R3677" s="0" t="s">
        <v>9715</v>
      </c>
      <c r="S3677" s="0" t="s">
        <v>9716</v>
      </c>
      <c r="T3677" s="0" t="s">
        <v>3604</v>
      </c>
      <c r="U3677" s="0" t="s">
        <v>3605</v>
      </c>
      <c r="V3677" s="0" t="s">
        <v>9717</v>
      </c>
      <c r="W3677" s="0" t="s">
        <v>3607</v>
      </c>
      <c r="X3677" s="0" t="s">
        <v>3608</v>
      </c>
      <c r="Y3677" s="0" t="s">
        <v>3605</v>
      </c>
      <c r="Z3677" s="0" t="s">
        <v>9718</v>
      </c>
      <c r="AA3677" s="0" t="s">
        <v>9631</v>
      </c>
      <c r="AB3677" s="0" t="s">
        <v>9719</v>
      </c>
      <c r="AC3677" s="0" t="s">
        <v>19</v>
      </c>
      <c r="AD3677" s="0" t="s">
        <v>19</v>
      </c>
      <c r="AE3677" s="0" t="s">
        <v>61</v>
      </c>
      <c r="AF3677" s="0" t="s">
        <v>22</v>
      </c>
      <c r="AG3677" s="0" t="s">
        <v>22</v>
      </c>
      <c r="AH3677" s="0" t="s">
        <v>22</v>
      </c>
      <c r="AI3677" s="0" t="s">
        <v>22</v>
      </c>
      <c r="AJ3677" s="0" t="s">
        <v>3622</v>
      </c>
      <c r="AK3677" s="0" t="s">
        <v>3622</v>
      </c>
    </row>
    <row customHeight="1" ht="11.25">
      <c r="A3678" s="0" t="s">
        <v>22</v>
      </c>
      <c r="B3678" s="0" t="s">
        <v>48</v>
      </c>
      <c r="C3678" s="0" t="s">
        <v>50</v>
      </c>
      <c r="D3678" s="0" t="s">
        <v>22</v>
      </c>
      <c r="E3678" s="0" t="s">
        <v>9714</v>
      </c>
      <c r="F3678" s="0" t="s">
        <v>1257</v>
      </c>
      <c r="G3678" s="0" t="s">
        <v>115</v>
      </c>
      <c r="H3678" s="0" t="s">
        <v>115</v>
      </c>
      <c r="I3678" s="0" t="s">
        <v>116</v>
      </c>
      <c r="J3678" s="0" t="s">
        <v>9715</v>
      </c>
      <c r="K3678" s="0" t="s">
        <v>9720</v>
      </c>
      <c r="L3678" s="0" t="s">
        <v>9715</v>
      </c>
      <c r="M3678" s="0" t="s">
        <v>1261</v>
      </c>
      <c r="N3678" s="0" t="s">
        <v>98</v>
      </c>
      <c r="O3678" s="0" t="s">
        <v>115</v>
      </c>
      <c r="P3678" s="0" t="s">
        <v>115</v>
      </c>
      <c r="Q3678" s="0" t="s">
        <v>116</v>
      </c>
      <c r="R3678" s="0" t="s">
        <v>9715</v>
      </c>
      <c r="S3678" s="0" t="s">
        <v>9720</v>
      </c>
      <c r="T3678" s="0" t="s">
        <v>3604</v>
      </c>
      <c r="U3678" s="0" t="s">
        <v>3605</v>
      </c>
      <c r="V3678" s="0" t="s">
        <v>9717</v>
      </c>
      <c r="W3678" s="0" t="s">
        <v>3607</v>
      </c>
      <c r="X3678" s="0" t="s">
        <v>3608</v>
      </c>
      <c r="Y3678" s="0" t="s">
        <v>3605</v>
      </c>
      <c r="Z3678" s="0" t="s">
        <v>9718</v>
      </c>
      <c r="AA3678" s="0" t="s">
        <v>9631</v>
      </c>
      <c r="AB3678" s="0" t="s">
        <v>9719</v>
      </c>
      <c r="AC3678" s="0" t="s">
        <v>19</v>
      </c>
      <c r="AD3678" s="0" t="s">
        <v>19</v>
      </c>
      <c r="AE3678" s="0" t="s">
        <v>61</v>
      </c>
      <c r="AF3678" s="0" t="s">
        <v>22</v>
      </c>
      <c r="AG3678" s="0" t="s">
        <v>22</v>
      </c>
      <c r="AH3678" s="0" t="s">
        <v>22</v>
      </c>
      <c r="AI3678" s="0" t="s">
        <v>22</v>
      </c>
      <c r="AJ3678" s="0" t="s">
        <v>3622</v>
      </c>
      <c r="AK3678" s="0" t="s">
        <v>3622</v>
      </c>
    </row>
    <row customHeight="1" ht="11.25">
      <c r="A3679" s="0" t="s">
        <v>22</v>
      </c>
      <c r="B3679" s="0" t="s">
        <v>48</v>
      </c>
      <c r="C3679" s="0" t="s">
        <v>50</v>
      </c>
      <c r="D3679" s="0" t="s">
        <v>22</v>
      </c>
      <c r="E3679" s="0" t="s">
        <v>9721</v>
      </c>
      <c r="F3679" s="0" t="s">
        <v>1257</v>
      </c>
      <c r="G3679" s="0" t="s">
        <v>3552</v>
      </c>
      <c r="H3679" s="0" t="s">
        <v>3552</v>
      </c>
      <c r="I3679" s="0" t="s">
        <v>3553</v>
      </c>
      <c r="J3679" s="0" t="s">
        <v>6203</v>
      </c>
      <c r="K3679" s="0" t="s">
        <v>6204</v>
      </c>
      <c r="L3679" s="0" t="s">
        <v>9722</v>
      </c>
      <c r="M3679" s="0" t="s">
        <v>728</v>
      </c>
      <c r="N3679" s="0" t="s">
        <v>98</v>
      </c>
      <c r="O3679" s="0" t="s">
        <v>3552</v>
      </c>
      <c r="P3679" s="0" t="s">
        <v>3552</v>
      </c>
      <c r="Q3679" s="0" t="s">
        <v>3553</v>
      </c>
      <c r="R3679" s="0" t="s">
        <v>6203</v>
      </c>
      <c r="S3679" s="0" t="s">
        <v>6204</v>
      </c>
      <c r="T3679" s="0" t="s">
        <v>3604</v>
      </c>
      <c r="U3679" s="0" t="s">
        <v>3707</v>
      </c>
      <c r="V3679" s="0" t="s">
        <v>3726</v>
      </c>
      <c r="W3679" s="0" t="s">
        <v>3607</v>
      </c>
      <c r="X3679" s="0" t="s">
        <v>3608</v>
      </c>
      <c r="Y3679" s="0" t="s">
        <v>3605</v>
      </c>
      <c r="Z3679" s="0" t="s">
        <v>9723</v>
      </c>
      <c r="AA3679" s="0" t="s">
        <v>8689</v>
      </c>
      <c r="AB3679" s="0" t="s">
        <v>9724</v>
      </c>
      <c r="AC3679" s="0" t="s">
        <v>19</v>
      </c>
      <c r="AD3679" s="0" t="s">
        <v>19</v>
      </c>
      <c r="AE3679" s="0" t="s">
        <v>61</v>
      </c>
      <c r="AF3679" s="0" t="s">
        <v>22</v>
      </c>
      <c r="AG3679" s="0" t="s">
        <v>22</v>
      </c>
      <c r="AH3679" s="0" t="s">
        <v>22</v>
      </c>
      <c r="AI3679" s="0" t="s">
        <v>22</v>
      </c>
      <c r="AJ3679" s="0" t="s">
        <v>9725</v>
      </c>
      <c r="AK3679" s="0" t="s">
        <v>9726</v>
      </c>
    </row>
    <row customHeight="1" ht="11.25">
      <c r="A3680" s="0" t="s">
        <v>22</v>
      </c>
      <c r="B3680" s="0" t="s">
        <v>48</v>
      </c>
      <c r="C3680" s="0" t="s">
        <v>50</v>
      </c>
      <c r="D3680" s="0" t="s">
        <v>22</v>
      </c>
      <c r="E3680" s="0" t="s">
        <v>9721</v>
      </c>
      <c r="F3680" s="0" t="s">
        <v>1257</v>
      </c>
      <c r="G3680" s="0" t="s">
        <v>175</v>
      </c>
      <c r="H3680" s="0" t="s">
        <v>175</v>
      </c>
      <c r="I3680" s="0" t="s">
        <v>176</v>
      </c>
      <c r="J3680" s="0" t="s">
        <v>6203</v>
      </c>
      <c r="K3680" s="0" t="s">
        <v>6208</v>
      </c>
      <c r="L3680" s="0" t="s">
        <v>9722</v>
      </c>
      <c r="M3680" s="0" t="s">
        <v>728</v>
      </c>
      <c r="N3680" s="0" t="s">
        <v>98</v>
      </c>
      <c r="O3680" s="0" t="s">
        <v>175</v>
      </c>
      <c r="P3680" s="0" t="s">
        <v>175</v>
      </c>
      <c r="Q3680" s="0" t="s">
        <v>176</v>
      </c>
      <c r="R3680" s="0" t="s">
        <v>6203</v>
      </c>
      <c r="S3680" s="0" t="s">
        <v>6208</v>
      </c>
      <c r="T3680" s="0" t="s">
        <v>3604</v>
      </c>
      <c r="U3680" s="0" t="s">
        <v>3707</v>
      </c>
      <c r="V3680" s="0" t="s">
        <v>3726</v>
      </c>
      <c r="W3680" s="0" t="s">
        <v>3607</v>
      </c>
      <c r="X3680" s="0" t="s">
        <v>3608</v>
      </c>
      <c r="Y3680" s="0" t="s">
        <v>3605</v>
      </c>
      <c r="Z3680" s="0" t="s">
        <v>9723</v>
      </c>
      <c r="AA3680" s="0" t="s">
        <v>8689</v>
      </c>
      <c r="AB3680" s="0" t="s">
        <v>9724</v>
      </c>
      <c r="AC3680" s="0" t="s">
        <v>19</v>
      </c>
      <c r="AD3680" s="0" t="s">
        <v>19</v>
      </c>
      <c r="AE3680" s="0" t="s">
        <v>61</v>
      </c>
      <c r="AF3680" s="0" t="s">
        <v>22</v>
      </c>
      <c r="AG3680" s="0" t="s">
        <v>22</v>
      </c>
      <c r="AH3680" s="0" t="s">
        <v>22</v>
      </c>
      <c r="AI3680" s="0" t="s">
        <v>22</v>
      </c>
      <c r="AJ3680" s="0" t="s">
        <v>9725</v>
      </c>
      <c r="AK3680" s="0" t="s">
        <v>9726</v>
      </c>
    </row>
    <row customHeight="1" ht="11.25">
      <c r="A3681" s="0" t="s">
        <v>22</v>
      </c>
      <c r="B3681" s="0" t="s">
        <v>48</v>
      </c>
      <c r="C3681" s="0" t="s">
        <v>50</v>
      </c>
      <c r="D3681" s="0" t="s">
        <v>22</v>
      </c>
      <c r="E3681" s="0" t="s">
        <v>9727</v>
      </c>
      <c r="F3681" s="0" t="s">
        <v>1257</v>
      </c>
      <c r="G3681" s="0" t="s">
        <v>1501</v>
      </c>
      <c r="H3681" s="0" t="s">
        <v>1501</v>
      </c>
      <c r="I3681" s="0" t="s">
        <v>1502</v>
      </c>
      <c r="J3681" s="0" t="s">
        <v>9728</v>
      </c>
      <c r="K3681" s="0" t="s">
        <v>9729</v>
      </c>
      <c r="L3681" s="0" t="s">
        <v>9730</v>
      </c>
      <c r="M3681" s="0" t="s">
        <v>1261</v>
      </c>
      <c r="N3681" s="0" t="s">
        <v>98</v>
      </c>
      <c r="O3681" s="0" t="s">
        <v>1501</v>
      </c>
      <c r="P3681" s="0" t="s">
        <v>1501</v>
      </c>
      <c r="Q3681" s="0" t="s">
        <v>1502</v>
      </c>
      <c r="R3681" s="0" t="s">
        <v>9728</v>
      </c>
      <c r="S3681" s="0" t="s">
        <v>9729</v>
      </c>
      <c r="T3681" s="0" t="s">
        <v>3604</v>
      </c>
      <c r="U3681" s="0" t="s">
        <v>3605</v>
      </c>
      <c r="V3681" s="0" t="s">
        <v>3606</v>
      </c>
      <c r="W3681" s="0" t="s">
        <v>3607</v>
      </c>
      <c r="X3681" s="0" t="s">
        <v>3608</v>
      </c>
      <c r="Y3681" s="0" t="s">
        <v>3605</v>
      </c>
      <c r="Z3681" s="0" t="s">
        <v>9731</v>
      </c>
      <c r="AA3681" s="0" t="s">
        <v>9689</v>
      </c>
      <c r="AB3681" s="0" t="s">
        <v>9732</v>
      </c>
      <c r="AC3681" s="0" t="s">
        <v>19</v>
      </c>
      <c r="AD3681" s="0" t="s">
        <v>19</v>
      </c>
      <c r="AE3681" s="0" t="s">
        <v>61</v>
      </c>
      <c r="AF3681" s="0" t="s">
        <v>22</v>
      </c>
      <c r="AG3681" s="0" t="s">
        <v>22</v>
      </c>
      <c r="AH3681" s="0" t="s">
        <v>22</v>
      </c>
      <c r="AI3681" s="0" t="s">
        <v>22</v>
      </c>
      <c r="AJ3681" s="0" t="s">
        <v>3622</v>
      </c>
      <c r="AK3681" s="0" t="s">
        <v>3622</v>
      </c>
    </row>
    <row customHeight="1" ht="11.25">
      <c r="A3682" s="0" t="s">
        <v>22</v>
      </c>
      <c r="B3682" s="0" t="s">
        <v>48</v>
      </c>
      <c r="C3682" s="0" t="s">
        <v>50</v>
      </c>
      <c r="D3682" s="0" t="s">
        <v>22</v>
      </c>
      <c r="E3682" s="0" t="s">
        <v>9727</v>
      </c>
      <c r="F3682" s="0" t="s">
        <v>1257</v>
      </c>
      <c r="G3682" s="0" t="s">
        <v>115</v>
      </c>
      <c r="H3682" s="0" t="s">
        <v>115</v>
      </c>
      <c r="I3682" s="0" t="s">
        <v>116</v>
      </c>
      <c r="J3682" s="0" t="s">
        <v>9728</v>
      </c>
      <c r="K3682" s="0" t="s">
        <v>9733</v>
      </c>
      <c r="L3682" s="0" t="s">
        <v>9730</v>
      </c>
      <c r="M3682" s="0" t="s">
        <v>1261</v>
      </c>
      <c r="N3682" s="0" t="s">
        <v>98</v>
      </c>
      <c r="O3682" s="0" t="s">
        <v>115</v>
      </c>
      <c r="P3682" s="0" t="s">
        <v>115</v>
      </c>
      <c r="Q3682" s="0" t="s">
        <v>116</v>
      </c>
      <c r="R3682" s="0" t="s">
        <v>9728</v>
      </c>
      <c r="S3682" s="0" t="s">
        <v>9733</v>
      </c>
      <c r="T3682" s="0" t="s">
        <v>3604</v>
      </c>
      <c r="U3682" s="0" t="s">
        <v>3605</v>
      </c>
      <c r="V3682" s="0" t="s">
        <v>3606</v>
      </c>
      <c r="W3682" s="0" t="s">
        <v>3607</v>
      </c>
      <c r="X3682" s="0" t="s">
        <v>3608</v>
      </c>
      <c r="Y3682" s="0" t="s">
        <v>3605</v>
      </c>
      <c r="Z3682" s="0" t="s">
        <v>9731</v>
      </c>
      <c r="AA3682" s="0" t="s">
        <v>9689</v>
      </c>
      <c r="AB3682" s="0" t="s">
        <v>9732</v>
      </c>
      <c r="AC3682" s="0" t="s">
        <v>19</v>
      </c>
      <c r="AD3682" s="0" t="s">
        <v>19</v>
      </c>
      <c r="AE3682" s="0" t="s">
        <v>61</v>
      </c>
      <c r="AF3682" s="0" t="s">
        <v>22</v>
      </c>
      <c r="AG3682" s="0" t="s">
        <v>22</v>
      </c>
      <c r="AH3682" s="0" t="s">
        <v>22</v>
      </c>
      <c r="AI3682" s="0" t="s">
        <v>22</v>
      </c>
      <c r="AJ3682" s="0" t="s">
        <v>3622</v>
      </c>
      <c r="AK3682" s="0" t="s">
        <v>3622</v>
      </c>
    </row>
    <row customHeight="1" ht="11.25">
      <c r="A3683" s="0" t="s">
        <v>22</v>
      </c>
      <c r="B3683" s="0" t="s">
        <v>48</v>
      </c>
      <c r="C3683" s="0" t="s">
        <v>50</v>
      </c>
      <c r="D3683" s="0" t="s">
        <v>22</v>
      </c>
      <c r="E3683" s="0" t="s">
        <v>9734</v>
      </c>
      <c r="F3683" s="0" t="s">
        <v>1257</v>
      </c>
      <c r="G3683" s="0" t="s">
        <v>1501</v>
      </c>
      <c r="H3683" s="0" t="s">
        <v>1501</v>
      </c>
      <c r="I3683" s="0" t="s">
        <v>1502</v>
      </c>
      <c r="J3683" s="0" t="s">
        <v>9538</v>
      </c>
      <c r="K3683" s="0" t="s">
        <v>9539</v>
      </c>
      <c r="L3683" s="0" t="s">
        <v>9538</v>
      </c>
      <c r="M3683" s="0" t="s">
        <v>1261</v>
      </c>
      <c r="N3683" s="0" t="s">
        <v>98</v>
      </c>
      <c r="O3683" s="0" t="s">
        <v>1501</v>
      </c>
      <c r="P3683" s="0" t="s">
        <v>1501</v>
      </c>
      <c r="Q3683" s="0" t="s">
        <v>1502</v>
      </c>
      <c r="R3683" s="0" t="s">
        <v>9538</v>
      </c>
      <c r="S3683" s="0" t="s">
        <v>9539</v>
      </c>
      <c r="T3683" s="0" t="s">
        <v>3604</v>
      </c>
      <c r="U3683" s="0" t="s">
        <v>3605</v>
      </c>
      <c r="V3683" s="0" t="s">
        <v>3606</v>
      </c>
      <c r="W3683" s="0" t="s">
        <v>3607</v>
      </c>
      <c r="X3683" s="0" t="s">
        <v>3608</v>
      </c>
      <c r="Y3683" s="0" t="s">
        <v>3605</v>
      </c>
      <c r="Z3683" s="0" t="s">
        <v>1261</v>
      </c>
      <c r="AA3683" s="0" t="s">
        <v>3796</v>
      </c>
      <c r="AB3683" s="0" t="s">
        <v>9735</v>
      </c>
      <c r="AC3683" s="0" t="s">
        <v>19</v>
      </c>
      <c r="AD3683" s="0" t="s">
        <v>19</v>
      </c>
      <c r="AE3683" s="0" t="s">
        <v>61</v>
      </c>
      <c r="AF3683" s="0" t="s">
        <v>22</v>
      </c>
      <c r="AG3683" s="0" t="s">
        <v>22</v>
      </c>
      <c r="AH3683" s="0" t="s">
        <v>22</v>
      </c>
      <c r="AI3683" s="0" t="s">
        <v>22</v>
      </c>
      <c r="AJ3683" s="0" t="s">
        <v>3622</v>
      </c>
      <c r="AK3683" s="0" t="s">
        <v>3622</v>
      </c>
    </row>
    <row customHeight="1" ht="11.25">
      <c r="A3684" s="0" t="s">
        <v>22</v>
      </c>
      <c r="B3684" s="0" t="s">
        <v>48</v>
      </c>
      <c r="C3684" s="0" t="s">
        <v>50</v>
      </c>
      <c r="D3684" s="0" t="s">
        <v>22</v>
      </c>
      <c r="E3684" s="0" t="s">
        <v>9734</v>
      </c>
      <c r="F3684" s="0" t="s">
        <v>1257</v>
      </c>
      <c r="G3684" s="0" t="s">
        <v>115</v>
      </c>
      <c r="H3684" s="0" t="s">
        <v>115</v>
      </c>
      <c r="I3684" s="0" t="s">
        <v>116</v>
      </c>
      <c r="J3684" s="0" t="s">
        <v>9538</v>
      </c>
      <c r="K3684" s="0" t="s">
        <v>9543</v>
      </c>
      <c r="L3684" s="0" t="s">
        <v>9538</v>
      </c>
      <c r="M3684" s="0" t="s">
        <v>1261</v>
      </c>
      <c r="N3684" s="0" t="s">
        <v>98</v>
      </c>
      <c r="O3684" s="0" t="s">
        <v>115</v>
      </c>
      <c r="P3684" s="0" t="s">
        <v>115</v>
      </c>
      <c r="Q3684" s="0" t="s">
        <v>116</v>
      </c>
      <c r="R3684" s="0" t="s">
        <v>9538</v>
      </c>
      <c r="S3684" s="0" t="s">
        <v>9543</v>
      </c>
      <c r="T3684" s="0" t="s">
        <v>3604</v>
      </c>
      <c r="U3684" s="0" t="s">
        <v>3605</v>
      </c>
      <c r="V3684" s="0" t="s">
        <v>3606</v>
      </c>
      <c r="W3684" s="0" t="s">
        <v>3607</v>
      </c>
      <c r="X3684" s="0" t="s">
        <v>3608</v>
      </c>
      <c r="Y3684" s="0" t="s">
        <v>3605</v>
      </c>
      <c r="Z3684" s="0" t="s">
        <v>1261</v>
      </c>
      <c r="AA3684" s="0" t="s">
        <v>3796</v>
      </c>
      <c r="AB3684" s="0" t="s">
        <v>9735</v>
      </c>
      <c r="AC3684" s="0" t="s">
        <v>19</v>
      </c>
      <c r="AD3684" s="0" t="s">
        <v>19</v>
      </c>
      <c r="AE3684" s="0" t="s">
        <v>61</v>
      </c>
      <c r="AF3684" s="0" t="s">
        <v>22</v>
      </c>
      <c r="AG3684" s="0" t="s">
        <v>22</v>
      </c>
      <c r="AH3684" s="0" t="s">
        <v>22</v>
      </c>
      <c r="AI3684" s="0" t="s">
        <v>22</v>
      </c>
      <c r="AJ3684" s="0" t="s">
        <v>3622</v>
      </c>
      <c r="AK3684" s="0" t="s">
        <v>3622</v>
      </c>
    </row>
    <row customHeight="1" ht="11.25">
      <c r="A3685" s="0" t="s">
        <v>22</v>
      </c>
      <c r="B3685" s="0" t="s">
        <v>48</v>
      </c>
      <c r="C3685" s="0" t="s">
        <v>50</v>
      </c>
      <c r="D3685" s="0" t="s">
        <v>22</v>
      </c>
      <c r="E3685" s="0" t="s">
        <v>9736</v>
      </c>
      <c r="F3685" s="0" t="s">
        <v>1328</v>
      </c>
      <c r="G3685" s="0" t="s">
        <v>3552</v>
      </c>
      <c r="H3685" s="0" t="s">
        <v>3552</v>
      </c>
      <c r="I3685" s="0" t="s">
        <v>3553</v>
      </c>
      <c r="J3685" s="0" t="s">
        <v>6203</v>
      </c>
      <c r="K3685" s="0" t="s">
        <v>6204</v>
      </c>
      <c r="L3685" s="0" t="s">
        <v>9737</v>
      </c>
      <c r="M3685" s="0" t="s">
        <v>9738</v>
      </c>
      <c r="N3685" s="0" t="s">
        <v>98</v>
      </c>
      <c r="O3685" s="0" t="s">
        <v>3552</v>
      </c>
      <c r="P3685" s="0" t="s">
        <v>3552</v>
      </c>
      <c r="Q3685" s="0" t="s">
        <v>3553</v>
      </c>
      <c r="R3685" s="0" t="s">
        <v>6203</v>
      </c>
      <c r="S3685" s="0" t="s">
        <v>6204</v>
      </c>
      <c r="T3685" s="0" t="s">
        <v>3604</v>
      </c>
      <c r="U3685" s="0" t="s">
        <v>3707</v>
      </c>
      <c r="V3685" s="0" t="s">
        <v>3726</v>
      </c>
      <c r="W3685" s="0" t="s">
        <v>3607</v>
      </c>
      <c r="X3685" s="0" t="s">
        <v>3700</v>
      </c>
      <c r="Y3685" s="0" t="s">
        <v>3605</v>
      </c>
      <c r="Z3685" s="0" t="s">
        <v>9739</v>
      </c>
      <c r="AA3685" s="0" t="s">
        <v>8689</v>
      </c>
      <c r="AB3685" s="0" t="s">
        <v>9740</v>
      </c>
      <c r="AC3685" s="0" t="s">
        <v>19</v>
      </c>
      <c r="AD3685" s="0" t="s">
        <v>61</v>
      </c>
      <c r="AE3685" s="0" t="s">
        <v>19</v>
      </c>
      <c r="AF3685" s="0" t="s">
        <v>22</v>
      </c>
      <c r="AG3685" s="0" t="s">
        <v>22</v>
      </c>
      <c r="AH3685" s="0" t="s">
        <v>128</v>
      </c>
      <c r="AI3685" s="0" t="s">
        <v>1644</v>
      </c>
      <c r="AJ3685" s="0" t="s">
        <v>22</v>
      </c>
      <c r="AK3685" s="0" t="s">
        <v>22</v>
      </c>
    </row>
    <row customHeight="1" ht="11.25">
      <c r="A3686" s="0" t="s">
        <v>22</v>
      </c>
      <c r="B3686" s="0" t="s">
        <v>48</v>
      </c>
      <c r="C3686" s="0" t="s">
        <v>50</v>
      </c>
      <c r="D3686" s="0" t="s">
        <v>22</v>
      </c>
      <c r="E3686" s="0" t="s">
        <v>9736</v>
      </c>
      <c r="F3686" s="0" t="s">
        <v>1328</v>
      </c>
      <c r="G3686" s="0" t="s">
        <v>175</v>
      </c>
      <c r="H3686" s="0" t="s">
        <v>175</v>
      </c>
      <c r="I3686" s="0" t="s">
        <v>176</v>
      </c>
      <c r="J3686" s="0" t="s">
        <v>6203</v>
      </c>
      <c r="K3686" s="0" t="s">
        <v>6208</v>
      </c>
      <c r="L3686" s="0" t="s">
        <v>9737</v>
      </c>
      <c r="M3686" s="0" t="s">
        <v>9738</v>
      </c>
      <c r="N3686" s="0" t="s">
        <v>98</v>
      </c>
      <c r="O3686" s="0" t="s">
        <v>175</v>
      </c>
      <c r="P3686" s="0" t="s">
        <v>175</v>
      </c>
      <c r="Q3686" s="0" t="s">
        <v>176</v>
      </c>
      <c r="R3686" s="0" t="s">
        <v>6203</v>
      </c>
      <c r="S3686" s="0" t="s">
        <v>6208</v>
      </c>
      <c r="T3686" s="0" t="s">
        <v>3604</v>
      </c>
      <c r="U3686" s="0" t="s">
        <v>3707</v>
      </c>
      <c r="V3686" s="0" t="s">
        <v>3726</v>
      </c>
      <c r="W3686" s="0" t="s">
        <v>3607</v>
      </c>
      <c r="X3686" s="0" t="s">
        <v>3700</v>
      </c>
      <c r="Y3686" s="0" t="s">
        <v>3605</v>
      </c>
      <c r="Z3686" s="0" t="s">
        <v>9739</v>
      </c>
      <c r="AA3686" s="0" t="s">
        <v>8689</v>
      </c>
      <c r="AB3686" s="0" t="s">
        <v>9740</v>
      </c>
      <c r="AC3686" s="0" t="s">
        <v>19</v>
      </c>
      <c r="AD3686" s="0" t="s">
        <v>61</v>
      </c>
      <c r="AE3686" s="0" t="s">
        <v>19</v>
      </c>
      <c r="AF3686" s="0" t="s">
        <v>22</v>
      </c>
      <c r="AG3686" s="0" t="s">
        <v>22</v>
      </c>
      <c r="AH3686" s="0" t="s">
        <v>128</v>
      </c>
      <c r="AI3686" s="0" t="s">
        <v>1644</v>
      </c>
      <c r="AJ3686" s="0" t="s">
        <v>22</v>
      </c>
      <c r="AK3686" s="0" t="s">
        <v>22</v>
      </c>
    </row>
    <row customHeight="1" ht="11.25">
      <c r="A3687" s="0" t="s">
        <v>22</v>
      </c>
      <c r="B3687" s="0" t="s">
        <v>48</v>
      </c>
      <c r="C3687" s="0" t="s">
        <v>50</v>
      </c>
      <c r="D3687" s="0" t="s">
        <v>22</v>
      </c>
      <c r="E3687" s="0" t="s">
        <v>9741</v>
      </c>
      <c r="F3687" s="0" t="s">
        <v>1328</v>
      </c>
      <c r="G3687" s="0" t="s">
        <v>3552</v>
      </c>
      <c r="H3687" s="0" t="s">
        <v>3552</v>
      </c>
      <c r="I3687" s="0" t="s">
        <v>3553</v>
      </c>
      <c r="J3687" s="0" t="s">
        <v>6203</v>
      </c>
      <c r="K3687" s="0" t="s">
        <v>6204</v>
      </c>
      <c r="L3687" s="0" t="s">
        <v>9742</v>
      </c>
      <c r="M3687" s="0" t="s">
        <v>9743</v>
      </c>
      <c r="N3687" s="0" t="s">
        <v>98</v>
      </c>
      <c r="O3687" s="0" t="s">
        <v>3552</v>
      </c>
      <c r="P3687" s="0" t="s">
        <v>3552</v>
      </c>
      <c r="Q3687" s="0" t="s">
        <v>3553</v>
      </c>
      <c r="R3687" s="0" t="s">
        <v>6203</v>
      </c>
      <c r="S3687" s="0" t="s">
        <v>6204</v>
      </c>
      <c r="T3687" s="0" t="s">
        <v>3604</v>
      </c>
      <c r="U3687" s="0" t="s">
        <v>3707</v>
      </c>
      <c r="V3687" s="0" t="s">
        <v>3726</v>
      </c>
      <c r="W3687" s="0" t="s">
        <v>3607</v>
      </c>
      <c r="X3687" s="0" t="s">
        <v>3700</v>
      </c>
      <c r="Y3687" s="0" t="s">
        <v>3605</v>
      </c>
      <c r="Z3687" s="0" t="s">
        <v>9739</v>
      </c>
      <c r="AA3687" s="0" t="s">
        <v>8689</v>
      </c>
      <c r="AB3687" s="0" t="s">
        <v>9740</v>
      </c>
      <c r="AC3687" s="0" t="s">
        <v>19</v>
      </c>
      <c r="AD3687" s="0" t="s">
        <v>61</v>
      </c>
      <c r="AE3687" s="0" t="s">
        <v>19</v>
      </c>
      <c r="AF3687" s="0" t="s">
        <v>22</v>
      </c>
      <c r="AG3687" s="0" t="s">
        <v>22</v>
      </c>
      <c r="AH3687" s="0" t="s">
        <v>91</v>
      </c>
      <c r="AI3687" s="0" t="s">
        <v>944</v>
      </c>
      <c r="AJ3687" s="0" t="s">
        <v>22</v>
      </c>
      <c r="AK3687" s="0" t="s">
        <v>22</v>
      </c>
    </row>
    <row customHeight="1" ht="11.25">
      <c r="A3688" s="0" t="s">
        <v>22</v>
      </c>
      <c r="B3688" s="0" t="s">
        <v>48</v>
      </c>
      <c r="C3688" s="0" t="s">
        <v>50</v>
      </c>
      <c r="D3688" s="0" t="s">
        <v>22</v>
      </c>
      <c r="E3688" s="0" t="s">
        <v>9741</v>
      </c>
      <c r="F3688" s="0" t="s">
        <v>1328</v>
      </c>
      <c r="G3688" s="0" t="s">
        <v>175</v>
      </c>
      <c r="H3688" s="0" t="s">
        <v>175</v>
      </c>
      <c r="I3688" s="0" t="s">
        <v>176</v>
      </c>
      <c r="J3688" s="0" t="s">
        <v>6203</v>
      </c>
      <c r="K3688" s="0" t="s">
        <v>6208</v>
      </c>
      <c r="L3688" s="0" t="s">
        <v>9742</v>
      </c>
      <c r="M3688" s="0" t="s">
        <v>9743</v>
      </c>
      <c r="N3688" s="0" t="s">
        <v>98</v>
      </c>
      <c r="O3688" s="0" t="s">
        <v>175</v>
      </c>
      <c r="P3688" s="0" t="s">
        <v>175</v>
      </c>
      <c r="Q3688" s="0" t="s">
        <v>176</v>
      </c>
      <c r="R3688" s="0" t="s">
        <v>6203</v>
      </c>
      <c r="S3688" s="0" t="s">
        <v>6208</v>
      </c>
      <c r="T3688" s="0" t="s">
        <v>3604</v>
      </c>
      <c r="U3688" s="0" t="s">
        <v>3707</v>
      </c>
      <c r="V3688" s="0" t="s">
        <v>3726</v>
      </c>
      <c r="W3688" s="0" t="s">
        <v>3607</v>
      </c>
      <c r="X3688" s="0" t="s">
        <v>3700</v>
      </c>
      <c r="Y3688" s="0" t="s">
        <v>3605</v>
      </c>
      <c r="Z3688" s="0" t="s">
        <v>9739</v>
      </c>
      <c r="AA3688" s="0" t="s">
        <v>8689</v>
      </c>
      <c r="AB3688" s="0" t="s">
        <v>9740</v>
      </c>
      <c r="AC3688" s="0" t="s">
        <v>19</v>
      </c>
      <c r="AD3688" s="0" t="s">
        <v>61</v>
      </c>
      <c r="AE3688" s="0" t="s">
        <v>19</v>
      </c>
      <c r="AF3688" s="0" t="s">
        <v>22</v>
      </c>
      <c r="AG3688" s="0" t="s">
        <v>22</v>
      </c>
      <c r="AH3688" s="0" t="s">
        <v>91</v>
      </c>
      <c r="AI3688" s="0" t="s">
        <v>944</v>
      </c>
      <c r="AJ3688" s="0" t="s">
        <v>22</v>
      </c>
      <c r="AK3688" s="0" t="s">
        <v>22</v>
      </c>
    </row>
    <row customHeight="1" ht="11.25">
      <c r="A3689" s="0" t="s">
        <v>22</v>
      </c>
      <c r="B3689" s="0" t="s">
        <v>48</v>
      </c>
      <c r="C3689" s="0" t="s">
        <v>50</v>
      </c>
      <c r="D3689" s="0" t="s">
        <v>22</v>
      </c>
      <c r="E3689" s="0" t="s">
        <v>1442</v>
      </c>
      <c r="F3689" s="0" t="s">
        <v>1429</v>
      </c>
      <c r="G3689" s="0" t="s">
        <v>148</v>
      </c>
      <c r="H3689" s="0" t="s">
        <v>148</v>
      </c>
      <c r="I3689" s="0" t="s">
        <v>149</v>
      </c>
      <c r="J3689" s="0" t="s">
        <v>1356</v>
      </c>
      <c r="K3689" s="0" t="s">
        <v>1357</v>
      </c>
      <c r="L3689" s="0" t="s">
        <v>1443</v>
      </c>
      <c r="M3689" s="0" t="s">
        <v>1261</v>
      </c>
      <c r="N3689" s="0" t="s">
        <v>98</v>
      </c>
      <c r="O3689" s="0" t="s">
        <v>148</v>
      </c>
      <c r="P3689" s="0" t="s">
        <v>148</v>
      </c>
      <c r="Q3689" s="0" t="s">
        <v>149</v>
      </c>
      <c r="R3689" s="0" t="s">
        <v>1356</v>
      </c>
      <c r="S3689" s="0" t="s">
        <v>1357</v>
      </c>
      <c r="T3689" s="0" t="s">
        <v>3604</v>
      </c>
      <c r="U3689" s="0" t="s">
        <v>3605</v>
      </c>
      <c r="V3689" s="0" t="s">
        <v>3606</v>
      </c>
      <c r="W3689" s="0" t="s">
        <v>3607</v>
      </c>
      <c r="X3689" s="0" t="s">
        <v>3608</v>
      </c>
      <c r="Y3689" s="0" t="s">
        <v>3605</v>
      </c>
      <c r="Z3689" s="0" t="s">
        <v>9503</v>
      </c>
      <c r="AA3689" s="0" t="s">
        <v>3839</v>
      </c>
      <c r="AB3689" s="0" t="s">
        <v>9504</v>
      </c>
      <c r="AC3689" s="0" t="s">
        <v>61</v>
      </c>
      <c r="AD3689" s="0" t="s">
        <v>61</v>
      </c>
      <c r="AE3689" s="0" t="s">
        <v>61</v>
      </c>
      <c r="AF3689" s="0" t="s">
        <v>141</v>
      </c>
      <c r="AG3689" s="0" t="s">
        <v>141</v>
      </c>
      <c r="AH3689" s="0" t="s">
        <v>141</v>
      </c>
      <c r="AI3689" s="0" t="s">
        <v>141</v>
      </c>
      <c r="AJ3689" s="0" t="s">
        <v>141</v>
      </c>
      <c r="AK3689" s="0" t="s">
        <v>141</v>
      </c>
    </row>
    <row customHeight="1" ht="11.25">
      <c r="A3690" s="0" t="s">
        <v>22</v>
      </c>
      <c r="B3690" s="0" t="s">
        <v>48</v>
      </c>
      <c r="C3690" s="0" t="s">
        <v>50</v>
      </c>
      <c r="D3690" s="0" t="s">
        <v>22</v>
      </c>
      <c r="E3690" s="0" t="s">
        <v>1442</v>
      </c>
      <c r="F3690" s="0" t="s">
        <v>1429</v>
      </c>
      <c r="G3690" s="0" t="s">
        <v>148</v>
      </c>
      <c r="H3690" s="0" t="s">
        <v>148</v>
      </c>
      <c r="I3690" s="0" t="s">
        <v>149</v>
      </c>
      <c r="J3690" s="0" t="s">
        <v>1356</v>
      </c>
      <c r="K3690" s="0" t="s">
        <v>1357</v>
      </c>
      <c r="L3690" s="0" t="s">
        <v>1443</v>
      </c>
      <c r="M3690" s="0" t="s">
        <v>1261</v>
      </c>
      <c r="N3690" s="0" t="s">
        <v>98</v>
      </c>
      <c r="O3690" s="0" t="s">
        <v>148</v>
      </c>
      <c r="P3690" s="0" t="s">
        <v>148</v>
      </c>
      <c r="Q3690" s="0" t="s">
        <v>149</v>
      </c>
      <c r="R3690" s="0" t="s">
        <v>1356</v>
      </c>
      <c r="S3690" s="0" t="s">
        <v>1357</v>
      </c>
      <c r="T3690" s="0" t="s">
        <v>3604</v>
      </c>
      <c r="U3690" s="0" t="s">
        <v>3605</v>
      </c>
      <c r="V3690" s="0" t="s">
        <v>3606</v>
      </c>
      <c r="W3690" s="0" t="s">
        <v>3607</v>
      </c>
      <c r="X3690" s="0" t="s">
        <v>3608</v>
      </c>
      <c r="Y3690" s="0" t="s">
        <v>3605</v>
      </c>
      <c r="Z3690" s="0" t="s">
        <v>9503</v>
      </c>
      <c r="AA3690" s="0" t="s">
        <v>3839</v>
      </c>
      <c r="AB3690" s="0" t="s">
        <v>9504</v>
      </c>
      <c r="AC3690" s="0" t="s">
        <v>61</v>
      </c>
      <c r="AD3690" s="0" t="s">
        <v>61</v>
      </c>
      <c r="AE3690" s="0" t="s">
        <v>61</v>
      </c>
      <c r="AF3690" s="0" t="s">
        <v>141</v>
      </c>
      <c r="AG3690" s="0" t="s">
        <v>141</v>
      </c>
      <c r="AH3690" s="0" t="s">
        <v>141</v>
      </c>
      <c r="AI3690" s="0" t="s">
        <v>141</v>
      </c>
      <c r="AJ3690" s="0" t="s">
        <v>141</v>
      </c>
      <c r="AK3690" s="0" t="s">
        <v>141</v>
      </c>
    </row>
    <row customHeight="1" ht="11.25">
      <c r="A3691" s="0" t="s">
        <v>22</v>
      </c>
      <c r="B3691" s="0" t="s">
        <v>48</v>
      </c>
      <c r="C3691" s="0" t="s">
        <v>50</v>
      </c>
      <c r="D3691" s="0" t="s">
        <v>22</v>
      </c>
      <c r="E3691" s="0" t="s">
        <v>9744</v>
      </c>
      <c r="F3691" s="0" t="s">
        <v>1269</v>
      </c>
      <c r="G3691" s="0" t="s">
        <v>148</v>
      </c>
      <c r="H3691" s="0" t="s">
        <v>148</v>
      </c>
      <c r="I3691" s="0" t="s">
        <v>149</v>
      </c>
      <c r="J3691" s="0" t="s">
        <v>6151</v>
      </c>
      <c r="K3691" s="0" t="s">
        <v>6152</v>
      </c>
      <c r="L3691" s="0" t="s">
        <v>6153</v>
      </c>
      <c r="M3691" s="0" t="s">
        <v>1261</v>
      </c>
      <c r="N3691" s="0" t="s">
        <v>98</v>
      </c>
      <c r="O3691" s="0" t="s">
        <v>148</v>
      </c>
      <c r="P3691" s="0" t="s">
        <v>148</v>
      </c>
      <c r="Q3691" s="0" t="s">
        <v>149</v>
      </c>
      <c r="R3691" s="0" t="s">
        <v>6151</v>
      </c>
      <c r="S3691" s="0" t="s">
        <v>6152</v>
      </c>
      <c r="T3691" s="0" t="s">
        <v>3604</v>
      </c>
      <c r="U3691" s="0" t="s">
        <v>3605</v>
      </c>
      <c r="V3691" s="0" t="s">
        <v>6154</v>
      </c>
      <c r="W3691" s="0" t="s">
        <v>3607</v>
      </c>
      <c r="X3691" s="0" t="s">
        <v>3808</v>
      </c>
      <c r="Y3691" s="0" t="s">
        <v>4339</v>
      </c>
      <c r="Z3691" s="0" t="s">
        <v>6155</v>
      </c>
      <c r="AA3691" s="0" t="s">
        <v>6156</v>
      </c>
      <c r="AB3691" s="0" t="s">
        <v>6157</v>
      </c>
      <c r="AC3691" s="0" t="s">
        <v>61</v>
      </c>
      <c r="AD3691" s="0" t="s">
        <v>19</v>
      </c>
      <c r="AE3691" s="0" t="s">
        <v>19</v>
      </c>
      <c r="AF3691" s="0" t="s">
        <v>5763</v>
      </c>
      <c r="AG3691" s="0" t="s">
        <v>2243</v>
      </c>
      <c r="AH3691" s="0" t="s">
        <v>22</v>
      </c>
      <c r="AI3691" s="0" t="s">
        <v>22</v>
      </c>
      <c r="AJ3691" s="0" t="s">
        <v>22</v>
      </c>
      <c r="AK3691" s="0" t="s">
        <v>22</v>
      </c>
    </row>
    <row customHeight="1" ht="11.25">
      <c r="A3692" s="0" t="s">
        <v>22</v>
      </c>
      <c r="B3692" s="0" t="s">
        <v>48</v>
      </c>
      <c r="C3692" s="0" t="s">
        <v>50</v>
      </c>
      <c r="D3692" s="0" t="s">
        <v>22</v>
      </c>
      <c r="E3692" s="0" t="s">
        <v>9744</v>
      </c>
      <c r="F3692" s="0" t="s">
        <v>1269</v>
      </c>
      <c r="G3692" s="0" t="s">
        <v>148</v>
      </c>
      <c r="H3692" s="0" t="s">
        <v>148</v>
      </c>
      <c r="I3692" s="0" t="s">
        <v>149</v>
      </c>
      <c r="J3692" s="0" t="s">
        <v>6151</v>
      </c>
      <c r="K3692" s="0" t="s">
        <v>6152</v>
      </c>
      <c r="L3692" s="0" t="s">
        <v>6153</v>
      </c>
      <c r="M3692" s="0" t="s">
        <v>1261</v>
      </c>
      <c r="N3692" s="0" t="s">
        <v>98</v>
      </c>
      <c r="O3692" s="0" t="s">
        <v>148</v>
      </c>
      <c r="P3692" s="0" t="s">
        <v>148</v>
      </c>
      <c r="Q3692" s="0" t="s">
        <v>149</v>
      </c>
      <c r="R3692" s="0" t="s">
        <v>6151</v>
      </c>
      <c r="S3692" s="0" t="s">
        <v>6152</v>
      </c>
      <c r="T3692" s="0" t="s">
        <v>3604</v>
      </c>
      <c r="U3692" s="0" t="s">
        <v>3605</v>
      </c>
      <c r="V3692" s="0" t="s">
        <v>6154</v>
      </c>
      <c r="W3692" s="0" t="s">
        <v>3607</v>
      </c>
      <c r="X3692" s="0" t="s">
        <v>3808</v>
      </c>
      <c r="Y3692" s="0" t="s">
        <v>4339</v>
      </c>
      <c r="Z3692" s="0" t="s">
        <v>6155</v>
      </c>
      <c r="AA3692" s="0" t="s">
        <v>6156</v>
      </c>
      <c r="AB3692" s="0" t="s">
        <v>6157</v>
      </c>
      <c r="AC3692" s="0" t="s">
        <v>61</v>
      </c>
      <c r="AD3692" s="0" t="s">
        <v>19</v>
      </c>
      <c r="AE3692" s="0" t="s">
        <v>19</v>
      </c>
      <c r="AF3692" s="0" t="s">
        <v>5763</v>
      </c>
      <c r="AG3692" s="0" t="s">
        <v>2243</v>
      </c>
      <c r="AH3692" s="0" t="s">
        <v>22</v>
      </c>
      <c r="AI3692" s="0" t="s">
        <v>22</v>
      </c>
      <c r="AJ3692" s="0" t="s">
        <v>22</v>
      </c>
      <c r="AK3692" s="0" t="s">
        <v>22</v>
      </c>
    </row>
    <row customHeight="1" ht="11.25">
      <c r="A3693" s="0" t="s">
        <v>22</v>
      </c>
      <c r="B3693" s="0" t="s">
        <v>48</v>
      </c>
      <c r="C3693" s="0" t="s">
        <v>50</v>
      </c>
      <c r="D3693" s="0" t="s">
        <v>22</v>
      </c>
      <c r="E3693" s="0" t="s">
        <v>9745</v>
      </c>
      <c r="F3693" s="0" t="s">
        <v>1269</v>
      </c>
      <c r="G3693" s="0" t="s">
        <v>112</v>
      </c>
      <c r="H3693" s="0" t="s">
        <v>112</v>
      </c>
      <c r="I3693" s="0" t="s">
        <v>113</v>
      </c>
      <c r="J3693" s="0" t="s">
        <v>1334</v>
      </c>
      <c r="K3693" s="0" t="s">
        <v>1335</v>
      </c>
      <c r="L3693" s="0" t="s">
        <v>9746</v>
      </c>
      <c r="M3693" s="0" t="s">
        <v>6132</v>
      </c>
      <c r="N3693" s="0" t="s">
        <v>98</v>
      </c>
      <c r="O3693" s="0" t="s">
        <v>112</v>
      </c>
      <c r="P3693" s="0" t="s">
        <v>112</v>
      </c>
      <c r="Q3693" s="0" t="s">
        <v>113</v>
      </c>
      <c r="R3693" s="0" t="s">
        <v>1334</v>
      </c>
      <c r="S3693" s="0" t="s">
        <v>1335</v>
      </c>
      <c r="T3693" s="0" t="s">
        <v>3604</v>
      </c>
      <c r="U3693" s="0" t="s">
        <v>3605</v>
      </c>
      <c r="V3693" s="0" t="s">
        <v>3606</v>
      </c>
      <c r="W3693" s="0" t="s">
        <v>3607</v>
      </c>
      <c r="X3693" s="0" t="s">
        <v>3754</v>
      </c>
      <c r="Y3693" s="0" t="s">
        <v>3605</v>
      </c>
      <c r="Z3693" s="0" t="s">
        <v>1261</v>
      </c>
      <c r="AA3693" s="0" t="s">
        <v>9747</v>
      </c>
      <c r="AB3693" s="0" t="s">
        <v>9748</v>
      </c>
      <c r="AC3693" s="0" t="s">
        <v>61</v>
      </c>
      <c r="AD3693" s="0" t="s">
        <v>19</v>
      </c>
      <c r="AE3693" s="0" t="s">
        <v>19</v>
      </c>
      <c r="AF3693" s="0" t="s">
        <v>8835</v>
      </c>
      <c r="AG3693" s="0" t="s">
        <v>8835</v>
      </c>
      <c r="AH3693" s="0" t="s">
        <v>22</v>
      </c>
      <c r="AI3693" s="0" t="s">
        <v>22</v>
      </c>
      <c r="AJ3693" s="0" t="s">
        <v>22</v>
      </c>
      <c r="AK3693" s="0" t="s">
        <v>22</v>
      </c>
    </row>
    <row customHeight="1" ht="11.25">
      <c r="A3694" s="0" t="s">
        <v>22</v>
      </c>
      <c r="B3694" s="0" t="s">
        <v>48</v>
      </c>
      <c r="C3694" s="0" t="s">
        <v>50</v>
      </c>
      <c r="D3694" s="0" t="s">
        <v>22</v>
      </c>
      <c r="E3694" s="0" t="s">
        <v>9745</v>
      </c>
      <c r="F3694" s="0" t="s">
        <v>1269</v>
      </c>
      <c r="G3694" s="0" t="s">
        <v>112</v>
      </c>
      <c r="H3694" s="0" t="s">
        <v>112</v>
      </c>
      <c r="I3694" s="0" t="s">
        <v>113</v>
      </c>
      <c r="J3694" s="0" t="s">
        <v>1334</v>
      </c>
      <c r="K3694" s="0" t="s">
        <v>1335</v>
      </c>
      <c r="L3694" s="0" t="s">
        <v>9746</v>
      </c>
      <c r="M3694" s="0" t="s">
        <v>6132</v>
      </c>
      <c r="N3694" s="0" t="s">
        <v>98</v>
      </c>
      <c r="O3694" s="0" t="s">
        <v>112</v>
      </c>
      <c r="P3694" s="0" t="s">
        <v>112</v>
      </c>
      <c r="Q3694" s="0" t="s">
        <v>113</v>
      </c>
      <c r="R3694" s="0" t="s">
        <v>1334</v>
      </c>
      <c r="S3694" s="0" t="s">
        <v>1335</v>
      </c>
      <c r="T3694" s="0" t="s">
        <v>3604</v>
      </c>
      <c r="U3694" s="0" t="s">
        <v>3605</v>
      </c>
      <c r="V3694" s="0" t="s">
        <v>3606</v>
      </c>
      <c r="W3694" s="0" t="s">
        <v>3607</v>
      </c>
      <c r="X3694" s="0" t="s">
        <v>3754</v>
      </c>
      <c r="Y3694" s="0" t="s">
        <v>3605</v>
      </c>
      <c r="Z3694" s="0" t="s">
        <v>1261</v>
      </c>
      <c r="AA3694" s="0" t="s">
        <v>9747</v>
      </c>
      <c r="AB3694" s="0" t="s">
        <v>9748</v>
      </c>
      <c r="AC3694" s="0" t="s">
        <v>61</v>
      </c>
      <c r="AD3694" s="0" t="s">
        <v>19</v>
      </c>
      <c r="AE3694" s="0" t="s">
        <v>19</v>
      </c>
      <c r="AF3694" s="0" t="s">
        <v>8835</v>
      </c>
      <c r="AG3694" s="0" t="s">
        <v>8835</v>
      </c>
      <c r="AH3694" s="0" t="s">
        <v>22</v>
      </c>
      <c r="AI3694" s="0" t="s">
        <v>22</v>
      </c>
      <c r="AJ3694" s="0" t="s">
        <v>22</v>
      </c>
      <c r="AK3694" s="0" t="s">
        <v>22</v>
      </c>
    </row>
    <row customHeight="1" ht="11.25">
      <c r="A3695" s="0" t="s">
        <v>22</v>
      </c>
      <c r="B3695" s="0" t="s">
        <v>48</v>
      </c>
      <c r="C3695" s="0" t="s">
        <v>50</v>
      </c>
      <c r="D3695" s="0" t="s">
        <v>22</v>
      </c>
      <c r="E3695" s="0" t="s">
        <v>9749</v>
      </c>
      <c r="F3695" s="0" t="s">
        <v>1269</v>
      </c>
      <c r="G3695" s="0" t="s">
        <v>178</v>
      </c>
      <c r="H3695" s="0" t="s">
        <v>178</v>
      </c>
      <c r="I3695" s="0" t="s">
        <v>179</v>
      </c>
      <c r="J3695" s="0" t="s">
        <v>1383</v>
      </c>
      <c r="K3695" s="0" t="s">
        <v>1384</v>
      </c>
      <c r="L3695" s="0" t="s">
        <v>6453</v>
      </c>
      <c r="M3695" s="0" t="s">
        <v>1261</v>
      </c>
      <c r="N3695" s="0" t="s">
        <v>98</v>
      </c>
      <c r="O3695" s="0" t="s">
        <v>178</v>
      </c>
      <c r="P3695" s="0" t="s">
        <v>178</v>
      </c>
      <c r="Q3695" s="0" t="s">
        <v>179</v>
      </c>
      <c r="R3695" s="0" t="s">
        <v>1383</v>
      </c>
      <c r="S3695" s="0" t="s">
        <v>1384</v>
      </c>
      <c r="T3695" s="0" t="s">
        <v>3604</v>
      </c>
      <c r="U3695" s="0" t="s">
        <v>3605</v>
      </c>
      <c r="V3695" s="0" t="s">
        <v>3606</v>
      </c>
      <c r="W3695" s="0" t="s">
        <v>3607</v>
      </c>
      <c r="X3695" s="0" t="s">
        <v>3608</v>
      </c>
      <c r="Y3695" s="0" t="s">
        <v>3605</v>
      </c>
      <c r="Z3695" s="0" t="s">
        <v>8636</v>
      </c>
      <c r="AA3695" s="0" t="s">
        <v>4098</v>
      </c>
      <c r="AB3695" s="0" t="s">
        <v>9750</v>
      </c>
      <c r="AC3695" s="0" t="s">
        <v>61</v>
      </c>
      <c r="AD3695" s="0" t="s">
        <v>19</v>
      </c>
      <c r="AE3695" s="0" t="s">
        <v>19</v>
      </c>
      <c r="AF3695" s="0" t="s">
        <v>9751</v>
      </c>
      <c r="AG3695" s="0" t="s">
        <v>9752</v>
      </c>
      <c r="AH3695" s="0" t="s">
        <v>22</v>
      </c>
      <c r="AI3695" s="0" t="s">
        <v>22</v>
      </c>
      <c r="AJ3695" s="0" t="s">
        <v>22</v>
      </c>
      <c r="AK3695" s="0" t="s">
        <v>22</v>
      </c>
    </row>
    <row customHeight="1" ht="11.25">
      <c r="A3696" s="0" t="s">
        <v>22</v>
      </c>
      <c r="B3696" s="0" t="s">
        <v>48</v>
      </c>
      <c r="C3696" s="0" t="s">
        <v>50</v>
      </c>
      <c r="D3696" s="0" t="s">
        <v>22</v>
      </c>
      <c r="E3696" s="0" t="s">
        <v>9749</v>
      </c>
      <c r="F3696" s="0" t="s">
        <v>1269</v>
      </c>
      <c r="G3696" s="0" t="s">
        <v>178</v>
      </c>
      <c r="H3696" s="0" t="s">
        <v>178</v>
      </c>
      <c r="I3696" s="0" t="s">
        <v>179</v>
      </c>
      <c r="J3696" s="0" t="s">
        <v>1383</v>
      </c>
      <c r="K3696" s="0" t="s">
        <v>1384</v>
      </c>
      <c r="L3696" s="0" t="s">
        <v>6453</v>
      </c>
      <c r="M3696" s="0" t="s">
        <v>1261</v>
      </c>
      <c r="N3696" s="0" t="s">
        <v>98</v>
      </c>
      <c r="O3696" s="0" t="s">
        <v>178</v>
      </c>
      <c r="P3696" s="0" t="s">
        <v>178</v>
      </c>
      <c r="Q3696" s="0" t="s">
        <v>179</v>
      </c>
      <c r="R3696" s="0" t="s">
        <v>1383</v>
      </c>
      <c r="S3696" s="0" t="s">
        <v>1384</v>
      </c>
      <c r="T3696" s="0" t="s">
        <v>3604</v>
      </c>
      <c r="U3696" s="0" t="s">
        <v>3605</v>
      </c>
      <c r="V3696" s="0" t="s">
        <v>3606</v>
      </c>
      <c r="W3696" s="0" t="s">
        <v>3607</v>
      </c>
      <c r="X3696" s="0" t="s">
        <v>3608</v>
      </c>
      <c r="Y3696" s="0" t="s">
        <v>3605</v>
      </c>
      <c r="Z3696" s="0" t="s">
        <v>8636</v>
      </c>
      <c r="AA3696" s="0" t="s">
        <v>4098</v>
      </c>
      <c r="AB3696" s="0" t="s">
        <v>9750</v>
      </c>
      <c r="AC3696" s="0" t="s">
        <v>61</v>
      </c>
      <c r="AD3696" s="0" t="s">
        <v>19</v>
      </c>
      <c r="AE3696" s="0" t="s">
        <v>19</v>
      </c>
      <c r="AF3696" s="0" t="s">
        <v>9751</v>
      </c>
      <c r="AG3696" s="0" t="s">
        <v>9752</v>
      </c>
      <c r="AH3696" s="0" t="s">
        <v>22</v>
      </c>
      <c r="AI3696" s="0" t="s">
        <v>22</v>
      </c>
      <c r="AJ3696" s="0" t="s">
        <v>22</v>
      </c>
      <c r="AK3696" s="0" t="s">
        <v>22</v>
      </c>
    </row>
    <row customHeight="1" ht="11.25">
      <c r="A3697" s="0" t="s">
        <v>22</v>
      </c>
      <c r="B3697" s="0" t="s">
        <v>48</v>
      </c>
      <c r="C3697" s="0" t="s">
        <v>50</v>
      </c>
      <c r="D3697" s="0" t="s">
        <v>22</v>
      </c>
      <c r="E3697" s="0" t="s">
        <v>9753</v>
      </c>
      <c r="F3697" s="0" t="s">
        <v>1269</v>
      </c>
      <c r="G3697" s="0" t="s">
        <v>112</v>
      </c>
      <c r="H3697" s="0" t="s">
        <v>112</v>
      </c>
      <c r="I3697" s="0" t="s">
        <v>113</v>
      </c>
      <c r="J3697" s="0" t="s">
        <v>9651</v>
      </c>
      <c r="K3697" s="0" t="s">
        <v>9754</v>
      </c>
      <c r="L3697" s="0" t="s">
        <v>1261</v>
      </c>
      <c r="M3697" s="0" t="s">
        <v>1261</v>
      </c>
      <c r="N3697" s="0" t="s">
        <v>98</v>
      </c>
      <c r="O3697" s="0" t="s">
        <v>112</v>
      </c>
      <c r="P3697" s="0" t="s">
        <v>112</v>
      </c>
      <c r="Q3697" s="0" t="s">
        <v>113</v>
      </c>
      <c r="R3697" s="0" t="s">
        <v>9651</v>
      </c>
      <c r="S3697" s="0" t="s">
        <v>9754</v>
      </c>
      <c r="T3697" s="0" t="s">
        <v>3604</v>
      </c>
      <c r="U3697" s="0" t="s">
        <v>3605</v>
      </c>
      <c r="V3697" s="0" t="s">
        <v>3606</v>
      </c>
      <c r="W3697" s="0" t="s">
        <v>3607</v>
      </c>
      <c r="X3697" s="0" t="s">
        <v>3808</v>
      </c>
      <c r="Y3697" s="0" t="s">
        <v>4331</v>
      </c>
      <c r="Z3697" s="0" t="s">
        <v>9755</v>
      </c>
      <c r="AA3697" s="0" t="s">
        <v>9756</v>
      </c>
      <c r="AB3697" s="0" t="s">
        <v>9757</v>
      </c>
      <c r="AC3697" s="0" t="s">
        <v>61</v>
      </c>
      <c r="AD3697" s="0" t="s">
        <v>19</v>
      </c>
      <c r="AE3697" s="0" t="s">
        <v>19</v>
      </c>
      <c r="AF3697" s="0" t="s">
        <v>9758</v>
      </c>
      <c r="AG3697" s="0" t="s">
        <v>2221</v>
      </c>
      <c r="AH3697" s="0" t="s">
        <v>22</v>
      </c>
      <c r="AI3697" s="0" t="s">
        <v>22</v>
      </c>
      <c r="AJ3697" s="0" t="s">
        <v>22</v>
      </c>
      <c r="AK3697" s="0" t="s">
        <v>22</v>
      </c>
    </row>
    <row customHeight="1" ht="11.25">
      <c r="A3698" s="0" t="s">
        <v>22</v>
      </c>
      <c r="B3698" s="0" t="s">
        <v>48</v>
      </c>
      <c r="C3698" s="0" t="s">
        <v>50</v>
      </c>
      <c r="D3698" s="0" t="s">
        <v>22</v>
      </c>
      <c r="E3698" s="0" t="s">
        <v>9753</v>
      </c>
      <c r="F3698" s="0" t="s">
        <v>1269</v>
      </c>
      <c r="G3698" s="0" t="s">
        <v>112</v>
      </c>
      <c r="H3698" s="0" t="s">
        <v>112</v>
      </c>
      <c r="I3698" s="0" t="s">
        <v>113</v>
      </c>
      <c r="J3698" s="0" t="s">
        <v>9651</v>
      </c>
      <c r="K3698" s="0" t="s">
        <v>9754</v>
      </c>
      <c r="L3698" s="0" t="s">
        <v>1261</v>
      </c>
      <c r="M3698" s="0" t="s">
        <v>1261</v>
      </c>
      <c r="N3698" s="0" t="s">
        <v>98</v>
      </c>
      <c r="O3698" s="0" t="s">
        <v>112</v>
      </c>
      <c r="P3698" s="0" t="s">
        <v>112</v>
      </c>
      <c r="Q3698" s="0" t="s">
        <v>113</v>
      </c>
      <c r="R3698" s="0" t="s">
        <v>9651</v>
      </c>
      <c r="S3698" s="0" t="s">
        <v>9754</v>
      </c>
      <c r="T3698" s="0" t="s">
        <v>3604</v>
      </c>
      <c r="U3698" s="0" t="s">
        <v>3605</v>
      </c>
      <c r="V3698" s="0" t="s">
        <v>3606</v>
      </c>
      <c r="W3698" s="0" t="s">
        <v>3607</v>
      </c>
      <c r="X3698" s="0" t="s">
        <v>3808</v>
      </c>
      <c r="Y3698" s="0" t="s">
        <v>4331</v>
      </c>
      <c r="Z3698" s="0" t="s">
        <v>9755</v>
      </c>
      <c r="AA3698" s="0" t="s">
        <v>9756</v>
      </c>
      <c r="AB3698" s="0" t="s">
        <v>9757</v>
      </c>
      <c r="AC3698" s="0" t="s">
        <v>61</v>
      </c>
      <c r="AD3698" s="0" t="s">
        <v>19</v>
      </c>
      <c r="AE3698" s="0" t="s">
        <v>19</v>
      </c>
      <c r="AF3698" s="0" t="s">
        <v>9758</v>
      </c>
      <c r="AG3698" s="0" t="s">
        <v>2221</v>
      </c>
      <c r="AH3698" s="0" t="s">
        <v>22</v>
      </c>
      <c r="AI3698" s="0" t="s">
        <v>22</v>
      </c>
      <c r="AJ3698" s="0" t="s">
        <v>22</v>
      </c>
      <c r="AK3698" s="0" t="s">
        <v>22</v>
      </c>
    </row>
    <row customHeight="1" ht="11.25">
      <c r="A3699" s="0" t="s">
        <v>22</v>
      </c>
      <c r="B3699" s="0" t="s">
        <v>48</v>
      </c>
      <c r="C3699" s="0" t="s">
        <v>50</v>
      </c>
      <c r="D3699" s="0" t="s">
        <v>22</v>
      </c>
      <c r="E3699" s="0" t="s">
        <v>9753</v>
      </c>
      <c r="F3699" s="0" t="s">
        <v>1269</v>
      </c>
      <c r="G3699" s="0" t="s">
        <v>112</v>
      </c>
      <c r="H3699" s="0" t="s">
        <v>112</v>
      </c>
      <c r="I3699" s="0" t="s">
        <v>113</v>
      </c>
      <c r="J3699" s="0" t="s">
        <v>6688</v>
      </c>
      <c r="K3699" s="0" t="s">
        <v>6689</v>
      </c>
      <c r="L3699" s="0" t="s">
        <v>1261</v>
      </c>
      <c r="M3699" s="0" t="s">
        <v>1261</v>
      </c>
      <c r="N3699" s="0" t="s">
        <v>98</v>
      </c>
      <c r="O3699" s="0" t="s">
        <v>112</v>
      </c>
      <c r="P3699" s="0" t="s">
        <v>112</v>
      </c>
      <c r="Q3699" s="0" t="s">
        <v>113</v>
      </c>
      <c r="R3699" s="0" t="s">
        <v>6688</v>
      </c>
      <c r="S3699" s="0" t="s">
        <v>6689</v>
      </c>
      <c r="T3699" s="0" t="s">
        <v>3604</v>
      </c>
      <c r="U3699" s="0" t="s">
        <v>3605</v>
      </c>
      <c r="V3699" s="0" t="s">
        <v>9759</v>
      </c>
      <c r="W3699" s="0" t="s">
        <v>3607</v>
      </c>
      <c r="X3699" s="0" t="s">
        <v>3608</v>
      </c>
      <c r="Y3699" s="0" t="s">
        <v>3605</v>
      </c>
      <c r="Z3699" s="0" t="s">
        <v>3712</v>
      </c>
      <c r="AA3699" s="0" t="s">
        <v>3896</v>
      </c>
      <c r="AB3699" s="0" t="s">
        <v>9760</v>
      </c>
      <c r="AC3699" s="0" t="s">
        <v>61</v>
      </c>
      <c r="AD3699" s="0" t="s">
        <v>19</v>
      </c>
      <c r="AE3699" s="0" t="s">
        <v>19</v>
      </c>
      <c r="AF3699" s="0" t="s">
        <v>6063</v>
      </c>
      <c r="AG3699" s="0" t="s">
        <v>6098</v>
      </c>
      <c r="AH3699" s="0" t="s">
        <v>22</v>
      </c>
      <c r="AI3699" s="0" t="s">
        <v>22</v>
      </c>
      <c r="AJ3699" s="0" t="s">
        <v>22</v>
      </c>
      <c r="AK3699" s="0" t="s">
        <v>22</v>
      </c>
    </row>
    <row customHeight="1" ht="11.25">
      <c r="A3700" s="0" t="s">
        <v>22</v>
      </c>
      <c r="B3700" s="0" t="s">
        <v>48</v>
      </c>
      <c r="C3700" s="0" t="s">
        <v>50</v>
      </c>
      <c r="D3700" s="0" t="s">
        <v>22</v>
      </c>
      <c r="E3700" s="0" t="s">
        <v>9753</v>
      </c>
      <c r="F3700" s="0" t="s">
        <v>1269</v>
      </c>
      <c r="G3700" s="0" t="s">
        <v>112</v>
      </c>
      <c r="H3700" s="0" t="s">
        <v>112</v>
      </c>
      <c r="I3700" s="0" t="s">
        <v>113</v>
      </c>
      <c r="J3700" s="0" t="s">
        <v>6688</v>
      </c>
      <c r="K3700" s="0" t="s">
        <v>6689</v>
      </c>
      <c r="L3700" s="0" t="s">
        <v>1261</v>
      </c>
      <c r="M3700" s="0" t="s">
        <v>1261</v>
      </c>
      <c r="N3700" s="0" t="s">
        <v>98</v>
      </c>
      <c r="O3700" s="0" t="s">
        <v>112</v>
      </c>
      <c r="P3700" s="0" t="s">
        <v>112</v>
      </c>
      <c r="Q3700" s="0" t="s">
        <v>113</v>
      </c>
      <c r="R3700" s="0" t="s">
        <v>6688</v>
      </c>
      <c r="S3700" s="0" t="s">
        <v>6689</v>
      </c>
      <c r="T3700" s="0" t="s">
        <v>3604</v>
      </c>
      <c r="U3700" s="0" t="s">
        <v>3605</v>
      </c>
      <c r="V3700" s="0" t="s">
        <v>9759</v>
      </c>
      <c r="W3700" s="0" t="s">
        <v>3607</v>
      </c>
      <c r="X3700" s="0" t="s">
        <v>3608</v>
      </c>
      <c r="Y3700" s="0" t="s">
        <v>3605</v>
      </c>
      <c r="Z3700" s="0" t="s">
        <v>3712</v>
      </c>
      <c r="AA3700" s="0" t="s">
        <v>3896</v>
      </c>
      <c r="AB3700" s="0" t="s">
        <v>9760</v>
      </c>
      <c r="AC3700" s="0" t="s">
        <v>61</v>
      </c>
      <c r="AD3700" s="0" t="s">
        <v>19</v>
      </c>
      <c r="AE3700" s="0" t="s">
        <v>19</v>
      </c>
      <c r="AF3700" s="0" t="s">
        <v>6063</v>
      </c>
      <c r="AG3700" s="0" t="s">
        <v>6098</v>
      </c>
      <c r="AH3700" s="0" t="s">
        <v>22</v>
      </c>
      <c r="AI3700" s="0" t="s">
        <v>22</v>
      </c>
      <c r="AJ3700" s="0" t="s">
        <v>22</v>
      </c>
      <c r="AK3700" s="0" t="s">
        <v>22</v>
      </c>
    </row>
    <row customHeight="1" ht="11.25">
      <c r="A3701" s="0" t="s">
        <v>22</v>
      </c>
      <c r="B3701" s="0" t="s">
        <v>48</v>
      </c>
      <c r="C3701" s="0" t="s">
        <v>50</v>
      </c>
      <c r="D3701" s="0" t="s">
        <v>22</v>
      </c>
      <c r="E3701" s="0" t="s">
        <v>9753</v>
      </c>
      <c r="F3701" s="0" t="s">
        <v>1269</v>
      </c>
      <c r="G3701" s="0" t="s">
        <v>112</v>
      </c>
      <c r="H3701" s="0" t="s">
        <v>112</v>
      </c>
      <c r="I3701" s="0" t="s">
        <v>113</v>
      </c>
      <c r="J3701" s="0" t="s">
        <v>9761</v>
      </c>
      <c r="K3701" s="0" t="s">
        <v>9762</v>
      </c>
      <c r="L3701" s="0" t="s">
        <v>1261</v>
      </c>
      <c r="M3701" s="0" t="s">
        <v>1261</v>
      </c>
      <c r="N3701" s="0" t="s">
        <v>98</v>
      </c>
      <c r="O3701" s="0" t="s">
        <v>112</v>
      </c>
      <c r="P3701" s="0" t="s">
        <v>112</v>
      </c>
      <c r="Q3701" s="0" t="s">
        <v>113</v>
      </c>
      <c r="R3701" s="0" t="s">
        <v>9761</v>
      </c>
      <c r="S3701" s="0" t="s">
        <v>9762</v>
      </c>
      <c r="T3701" s="0" t="s">
        <v>3604</v>
      </c>
      <c r="U3701" s="0" t="s">
        <v>3605</v>
      </c>
      <c r="V3701" s="0" t="s">
        <v>3606</v>
      </c>
      <c r="W3701" s="0" t="s">
        <v>3607</v>
      </c>
      <c r="X3701" s="0" t="s">
        <v>3608</v>
      </c>
      <c r="Y3701" s="0" t="s">
        <v>3605</v>
      </c>
      <c r="Z3701" s="0" t="s">
        <v>7177</v>
      </c>
      <c r="AA3701" s="0" t="s">
        <v>3845</v>
      </c>
      <c r="AB3701" s="0" t="s">
        <v>9763</v>
      </c>
      <c r="AC3701" s="0" t="s">
        <v>61</v>
      </c>
      <c r="AD3701" s="0" t="s">
        <v>19</v>
      </c>
      <c r="AE3701" s="0" t="s">
        <v>19</v>
      </c>
      <c r="AF3701" s="0" t="s">
        <v>5575</v>
      </c>
      <c r="AG3701" s="0" t="s">
        <v>1568</v>
      </c>
      <c r="AH3701" s="0" t="s">
        <v>22</v>
      </c>
      <c r="AI3701" s="0" t="s">
        <v>22</v>
      </c>
      <c r="AJ3701" s="0" t="s">
        <v>22</v>
      </c>
      <c r="AK3701" s="0" t="s">
        <v>22</v>
      </c>
    </row>
    <row customHeight="1" ht="11.25">
      <c r="A3702" s="0" t="s">
        <v>22</v>
      </c>
      <c r="B3702" s="0" t="s">
        <v>48</v>
      </c>
      <c r="C3702" s="0" t="s">
        <v>50</v>
      </c>
      <c r="D3702" s="0" t="s">
        <v>22</v>
      </c>
      <c r="E3702" s="0" t="s">
        <v>9753</v>
      </c>
      <c r="F3702" s="0" t="s">
        <v>1269</v>
      </c>
      <c r="G3702" s="0" t="s">
        <v>112</v>
      </c>
      <c r="H3702" s="0" t="s">
        <v>112</v>
      </c>
      <c r="I3702" s="0" t="s">
        <v>113</v>
      </c>
      <c r="J3702" s="0" t="s">
        <v>9761</v>
      </c>
      <c r="K3702" s="0" t="s">
        <v>9762</v>
      </c>
      <c r="L3702" s="0" t="s">
        <v>1261</v>
      </c>
      <c r="M3702" s="0" t="s">
        <v>1261</v>
      </c>
      <c r="N3702" s="0" t="s">
        <v>98</v>
      </c>
      <c r="O3702" s="0" t="s">
        <v>112</v>
      </c>
      <c r="P3702" s="0" t="s">
        <v>112</v>
      </c>
      <c r="Q3702" s="0" t="s">
        <v>113</v>
      </c>
      <c r="R3702" s="0" t="s">
        <v>9761</v>
      </c>
      <c r="S3702" s="0" t="s">
        <v>9762</v>
      </c>
      <c r="T3702" s="0" t="s">
        <v>3604</v>
      </c>
      <c r="U3702" s="0" t="s">
        <v>3605</v>
      </c>
      <c r="V3702" s="0" t="s">
        <v>3606</v>
      </c>
      <c r="W3702" s="0" t="s">
        <v>3607</v>
      </c>
      <c r="X3702" s="0" t="s">
        <v>3608</v>
      </c>
      <c r="Y3702" s="0" t="s">
        <v>3605</v>
      </c>
      <c r="Z3702" s="0" t="s">
        <v>7177</v>
      </c>
      <c r="AA3702" s="0" t="s">
        <v>3845</v>
      </c>
      <c r="AB3702" s="0" t="s">
        <v>9763</v>
      </c>
      <c r="AC3702" s="0" t="s">
        <v>61</v>
      </c>
      <c r="AD3702" s="0" t="s">
        <v>19</v>
      </c>
      <c r="AE3702" s="0" t="s">
        <v>19</v>
      </c>
      <c r="AF3702" s="0" t="s">
        <v>5575</v>
      </c>
      <c r="AG3702" s="0" t="s">
        <v>1568</v>
      </c>
      <c r="AH3702" s="0" t="s">
        <v>22</v>
      </c>
      <c r="AI3702" s="0" t="s">
        <v>22</v>
      </c>
      <c r="AJ3702" s="0" t="s">
        <v>22</v>
      </c>
      <c r="AK3702" s="0" t="s">
        <v>22</v>
      </c>
    </row>
    <row customHeight="1" ht="11.25">
      <c r="A3703" s="0" t="s">
        <v>22</v>
      </c>
      <c r="B3703" s="0" t="s">
        <v>48</v>
      </c>
      <c r="C3703" s="0" t="s">
        <v>50</v>
      </c>
      <c r="D3703" s="0" t="s">
        <v>22</v>
      </c>
      <c r="E3703" s="0" t="s">
        <v>9764</v>
      </c>
      <c r="F3703" s="0" t="s">
        <v>1269</v>
      </c>
      <c r="G3703" s="0" t="s">
        <v>122</v>
      </c>
      <c r="H3703" s="0" t="s">
        <v>122</v>
      </c>
      <c r="I3703" s="0" t="s">
        <v>123</v>
      </c>
      <c r="J3703" s="0" t="s">
        <v>1422</v>
      </c>
      <c r="K3703" s="0" t="s">
        <v>1423</v>
      </c>
      <c r="L3703" s="0" t="s">
        <v>9765</v>
      </c>
      <c r="M3703" s="0" t="s">
        <v>191</v>
      </c>
      <c r="N3703" s="0" t="s">
        <v>98</v>
      </c>
      <c r="O3703" s="0" t="s">
        <v>122</v>
      </c>
      <c r="P3703" s="0" t="s">
        <v>122</v>
      </c>
      <c r="Q3703" s="0" t="s">
        <v>123</v>
      </c>
      <c r="R3703" s="0" t="s">
        <v>1422</v>
      </c>
      <c r="S3703" s="0" t="s">
        <v>1423</v>
      </c>
      <c r="T3703" s="0" t="s">
        <v>3604</v>
      </c>
      <c r="U3703" s="0" t="s">
        <v>3605</v>
      </c>
      <c r="V3703" s="0" t="s">
        <v>9766</v>
      </c>
      <c r="W3703" s="0" t="s">
        <v>3607</v>
      </c>
      <c r="X3703" s="0" t="s">
        <v>3608</v>
      </c>
      <c r="Y3703" s="0" t="s">
        <v>3605</v>
      </c>
      <c r="Z3703" s="0" t="s">
        <v>9767</v>
      </c>
      <c r="AA3703" s="0" t="s">
        <v>3961</v>
      </c>
      <c r="AB3703" s="0" t="s">
        <v>9768</v>
      </c>
      <c r="AC3703" s="0" t="s">
        <v>61</v>
      </c>
      <c r="AD3703" s="0" t="s">
        <v>19</v>
      </c>
      <c r="AE3703" s="0" t="s">
        <v>19</v>
      </c>
      <c r="AF3703" s="0" t="s">
        <v>3712</v>
      </c>
      <c r="AG3703" s="0" t="s">
        <v>3712</v>
      </c>
      <c r="AH3703" s="0" t="s">
        <v>22</v>
      </c>
      <c r="AI3703" s="0" t="s">
        <v>22</v>
      </c>
      <c r="AJ3703" s="0" t="s">
        <v>22</v>
      </c>
      <c r="AK3703" s="0" t="s">
        <v>22</v>
      </c>
    </row>
    <row customHeight="1" ht="11.25">
      <c r="A3704" s="0" t="s">
        <v>22</v>
      </c>
      <c r="B3704" s="0" t="s">
        <v>48</v>
      </c>
      <c r="C3704" s="0" t="s">
        <v>50</v>
      </c>
      <c r="D3704" s="0" t="s">
        <v>22</v>
      </c>
      <c r="E3704" s="0" t="s">
        <v>9764</v>
      </c>
      <c r="F3704" s="0" t="s">
        <v>1269</v>
      </c>
      <c r="G3704" s="0" t="s">
        <v>122</v>
      </c>
      <c r="H3704" s="0" t="s">
        <v>122</v>
      </c>
      <c r="I3704" s="0" t="s">
        <v>123</v>
      </c>
      <c r="J3704" s="0" t="s">
        <v>1422</v>
      </c>
      <c r="K3704" s="0" t="s">
        <v>1423</v>
      </c>
      <c r="L3704" s="0" t="s">
        <v>9769</v>
      </c>
      <c r="M3704" s="0" t="s">
        <v>9770</v>
      </c>
      <c r="N3704" s="0" t="s">
        <v>98</v>
      </c>
      <c r="O3704" s="0" t="s">
        <v>122</v>
      </c>
      <c r="P3704" s="0" t="s">
        <v>122</v>
      </c>
      <c r="Q3704" s="0" t="s">
        <v>123</v>
      </c>
      <c r="R3704" s="0" t="s">
        <v>1422</v>
      </c>
      <c r="S3704" s="0" t="s">
        <v>1423</v>
      </c>
      <c r="T3704" s="0" t="s">
        <v>3604</v>
      </c>
      <c r="U3704" s="0" t="s">
        <v>3605</v>
      </c>
      <c r="V3704" s="0" t="s">
        <v>9771</v>
      </c>
      <c r="W3704" s="0" t="s">
        <v>3607</v>
      </c>
      <c r="X3704" s="0" t="s">
        <v>3608</v>
      </c>
      <c r="Y3704" s="0" t="s">
        <v>3605</v>
      </c>
      <c r="Z3704" s="0" t="s">
        <v>9772</v>
      </c>
      <c r="AA3704" s="0" t="s">
        <v>3965</v>
      </c>
      <c r="AB3704" s="0" t="s">
        <v>9773</v>
      </c>
      <c r="AC3704" s="0" t="s">
        <v>61</v>
      </c>
      <c r="AD3704" s="0" t="s">
        <v>19</v>
      </c>
      <c r="AE3704" s="0" t="s">
        <v>19</v>
      </c>
      <c r="AF3704" s="0" t="s">
        <v>157</v>
      </c>
      <c r="AG3704" s="0" t="s">
        <v>157</v>
      </c>
      <c r="AH3704" s="0" t="s">
        <v>22</v>
      </c>
      <c r="AI3704" s="0" t="s">
        <v>22</v>
      </c>
      <c r="AJ3704" s="0" t="s">
        <v>22</v>
      </c>
      <c r="AK3704" s="0" t="s">
        <v>22</v>
      </c>
    </row>
    <row customHeight="1" ht="11.25">
      <c r="A3705" s="0" t="s">
        <v>22</v>
      </c>
      <c r="B3705" s="0" t="s">
        <v>48</v>
      </c>
      <c r="C3705" s="0" t="s">
        <v>50</v>
      </c>
      <c r="D3705" s="0" t="s">
        <v>22</v>
      </c>
      <c r="E3705" s="0" t="s">
        <v>9764</v>
      </c>
      <c r="F3705" s="0" t="s">
        <v>1269</v>
      </c>
      <c r="G3705" s="0" t="s">
        <v>122</v>
      </c>
      <c r="H3705" s="0" t="s">
        <v>122</v>
      </c>
      <c r="I3705" s="0" t="s">
        <v>123</v>
      </c>
      <c r="J3705" s="0" t="s">
        <v>1422</v>
      </c>
      <c r="K3705" s="0" t="s">
        <v>1423</v>
      </c>
      <c r="L3705" s="0" t="s">
        <v>7244</v>
      </c>
      <c r="M3705" s="0" t="s">
        <v>5383</v>
      </c>
      <c r="N3705" s="0" t="s">
        <v>98</v>
      </c>
      <c r="O3705" s="0" t="s">
        <v>122</v>
      </c>
      <c r="P3705" s="0" t="s">
        <v>122</v>
      </c>
      <c r="Q3705" s="0" t="s">
        <v>123</v>
      </c>
      <c r="R3705" s="0" t="s">
        <v>1422</v>
      </c>
      <c r="S3705" s="0" t="s">
        <v>1423</v>
      </c>
      <c r="T3705" s="0" t="s">
        <v>3604</v>
      </c>
      <c r="U3705" s="0" t="s">
        <v>3605</v>
      </c>
      <c r="V3705" s="0" t="s">
        <v>9774</v>
      </c>
      <c r="W3705" s="0" t="s">
        <v>3607</v>
      </c>
      <c r="X3705" s="0" t="s">
        <v>3608</v>
      </c>
      <c r="Y3705" s="0" t="s">
        <v>3605</v>
      </c>
      <c r="Z3705" s="0" t="s">
        <v>9775</v>
      </c>
      <c r="AA3705" s="0" t="s">
        <v>4098</v>
      </c>
      <c r="AB3705" s="0" t="s">
        <v>9776</v>
      </c>
      <c r="AC3705" s="0" t="s">
        <v>61</v>
      </c>
      <c r="AD3705" s="0" t="s">
        <v>19</v>
      </c>
      <c r="AE3705" s="0" t="s">
        <v>19</v>
      </c>
      <c r="AF3705" s="0" t="s">
        <v>7257</v>
      </c>
      <c r="AG3705" s="0" t="s">
        <v>7257</v>
      </c>
      <c r="AH3705" s="0" t="s">
        <v>22</v>
      </c>
      <c r="AI3705" s="0" t="s">
        <v>22</v>
      </c>
      <c r="AJ3705" s="0" t="s">
        <v>22</v>
      </c>
      <c r="AK3705" s="0" t="s">
        <v>22</v>
      </c>
    </row>
    <row customHeight="1" ht="11.25">
      <c r="A3706" s="0" t="s">
        <v>22</v>
      </c>
      <c r="B3706" s="0" t="s">
        <v>48</v>
      </c>
      <c r="C3706" s="0" t="s">
        <v>50</v>
      </c>
      <c r="D3706" s="0" t="s">
        <v>22</v>
      </c>
      <c r="E3706" s="0" t="s">
        <v>9764</v>
      </c>
      <c r="F3706" s="0" t="s">
        <v>1269</v>
      </c>
      <c r="G3706" s="0" t="s">
        <v>122</v>
      </c>
      <c r="H3706" s="0" t="s">
        <v>122</v>
      </c>
      <c r="I3706" s="0" t="s">
        <v>123</v>
      </c>
      <c r="J3706" s="0" t="s">
        <v>1422</v>
      </c>
      <c r="K3706" s="0" t="s">
        <v>1423</v>
      </c>
      <c r="L3706" s="0" t="s">
        <v>9777</v>
      </c>
      <c r="M3706" s="0" t="s">
        <v>151</v>
      </c>
      <c r="N3706" s="0" t="s">
        <v>98</v>
      </c>
      <c r="O3706" s="0" t="s">
        <v>122</v>
      </c>
      <c r="P3706" s="0" t="s">
        <v>122</v>
      </c>
      <c r="Q3706" s="0" t="s">
        <v>123</v>
      </c>
      <c r="R3706" s="0" t="s">
        <v>1422</v>
      </c>
      <c r="S3706" s="0" t="s">
        <v>1423</v>
      </c>
      <c r="T3706" s="0" t="s">
        <v>3604</v>
      </c>
      <c r="U3706" s="0" t="s">
        <v>3605</v>
      </c>
      <c r="V3706" s="0" t="s">
        <v>9778</v>
      </c>
      <c r="W3706" s="0" t="s">
        <v>3607</v>
      </c>
      <c r="X3706" s="0" t="s">
        <v>3608</v>
      </c>
      <c r="Y3706" s="0" t="s">
        <v>3605</v>
      </c>
      <c r="Z3706" s="0" t="s">
        <v>9779</v>
      </c>
      <c r="AA3706" s="0" t="s">
        <v>3965</v>
      </c>
      <c r="AB3706" s="0" t="s">
        <v>9780</v>
      </c>
      <c r="AC3706" s="0" t="s">
        <v>61</v>
      </c>
      <c r="AD3706" s="0" t="s">
        <v>19</v>
      </c>
      <c r="AE3706" s="0" t="s">
        <v>19</v>
      </c>
      <c r="AF3706" s="0" t="s">
        <v>2221</v>
      </c>
      <c r="AG3706" s="0" t="s">
        <v>2221</v>
      </c>
      <c r="AH3706" s="0" t="s">
        <v>22</v>
      </c>
      <c r="AI3706" s="0" t="s">
        <v>22</v>
      </c>
      <c r="AJ3706" s="0" t="s">
        <v>22</v>
      </c>
      <c r="AK3706" s="0" t="s">
        <v>22</v>
      </c>
    </row>
    <row customHeight="1" ht="11.25">
      <c r="A3707" s="0" t="s">
        <v>22</v>
      </c>
      <c r="B3707" s="0" t="s">
        <v>48</v>
      </c>
      <c r="C3707" s="0" t="s">
        <v>50</v>
      </c>
      <c r="D3707" s="0" t="s">
        <v>22</v>
      </c>
      <c r="E3707" s="0" t="s">
        <v>9764</v>
      </c>
      <c r="F3707" s="0" t="s">
        <v>1269</v>
      </c>
      <c r="G3707" s="0" t="s">
        <v>122</v>
      </c>
      <c r="H3707" s="0" t="s">
        <v>122</v>
      </c>
      <c r="I3707" s="0" t="s">
        <v>123</v>
      </c>
      <c r="J3707" s="0" t="s">
        <v>1422</v>
      </c>
      <c r="K3707" s="0" t="s">
        <v>1423</v>
      </c>
      <c r="L3707" s="0" t="s">
        <v>9777</v>
      </c>
      <c r="M3707" s="0" t="s">
        <v>151</v>
      </c>
      <c r="N3707" s="0" t="s">
        <v>98</v>
      </c>
      <c r="O3707" s="0" t="s">
        <v>122</v>
      </c>
      <c r="P3707" s="0" t="s">
        <v>122</v>
      </c>
      <c r="Q3707" s="0" t="s">
        <v>123</v>
      </c>
      <c r="R3707" s="0" t="s">
        <v>1422</v>
      </c>
      <c r="S3707" s="0" t="s">
        <v>1423</v>
      </c>
      <c r="T3707" s="0" t="s">
        <v>3604</v>
      </c>
      <c r="U3707" s="0" t="s">
        <v>3605</v>
      </c>
      <c r="V3707" s="0" t="s">
        <v>9778</v>
      </c>
      <c r="W3707" s="0" t="s">
        <v>3607</v>
      </c>
      <c r="X3707" s="0" t="s">
        <v>3608</v>
      </c>
      <c r="Y3707" s="0" t="s">
        <v>3605</v>
      </c>
      <c r="Z3707" s="0" t="s">
        <v>9779</v>
      </c>
      <c r="AA3707" s="0" t="s">
        <v>3965</v>
      </c>
      <c r="AB3707" s="0" t="s">
        <v>9780</v>
      </c>
      <c r="AC3707" s="0" t="s">
        <v>61</v>
      </c>
      <c r="AD3707" s="0" t="s">
        <v>19</v>
      </c>
      <c r="AE3707" s="0" t="s">
        <v>19</v>
      </c>
      <c r="AF3707" s="0" t="s">
        <v>2221</v>
      </c>
      <c r="AG3707" s="0" t="s">
        <v>2221</v>
      </c>
      <c r="AH3707" s="0" t="s">
        <v>22</v>
      </c>
      <c r="AI3707" s="0" t="s">
        <v>22</v>
      </c>
      <c r="AJ3707" s="0" t="s">
        <v>22</v>
      </c>
      <c r="AK3707" s="0" t="s">
        <v>22</v>
      </c>
    </row>
    <row customHeight="1" ht="11.25">
      <c r="A3708" s="0" t="s">
        <v>22</v>
      </c>
      <c r="B3708" s="0" t="s">
        <v>48</v>
      </c>
      <c r="C3708" s="0" t="s">
        <v>50</v>
      </c>
      <c r="D3708" s="0" t="s">
        <v>22</v>
      </c>
      <c r="E3708" s="0" t="s">
        <v>9764</v>
      </c>
      <c r="F3708" s="0" t="s">
        <v>1269</v>
      </c>
      <c r="G3708" s="0" t="s">
        <v>122</v>
      </c>
      <c r="H3708" s="0" t="s">
        <v>122</v>
      </c>
      <c r="I3708" s="0" t="s">
        <v>123</v>
      </c>
      <c r="J3708" s="0" t="s">
        <v>1422</v>
      </c>
      <c r="K3708" s="0" t="s">
        <v>1423</v>
      </c>
      <c r="L3708" s="0" t="s">
        <v>7244</v>
      </c>
      <c r="M3708" s="0" t="s">
        <v>5383</v>
      </c>
      <c r="N3708" s="0" t="s">
        <v>98</v>
      </c>
      <c r="O3708" s="0" t="s">
        <v>122</v>
      </c>
      <c r="P3708" s="0" t="s">
        <v>122</v>
      </c>
      <c r="Q3708" s="0" t="s">
        <v>123</v>
      </c>
      <c r="R3708" s="0" t="s">
        <v>1422</v>
      </c>
      <c r="S3708" s="0" t="s">
        <v>1423</v>
      </c>
      <c r="T3708" s="0" t="s">
        <v>3604</v>
      </c>
      <c r="U3708" s="0" t="s">
        <v>3605</v>
      </c>
      <c r="V3708" s="0" t="s">
        <v>9774</v>
      </c>
      <c r="W3708" s="0" t="s">
        <v>3607</v>
      </c>
      <c r="X3708" s="0" t="s">
        <v>3608</v>
      </c>
      <c r="Y3708" s="0" t="s">
        <v>3605</v>
      </c>
      <c r="Z3708" s="0" t="s">
        <v>9775</v>
      </c>
      <c r="AA3708" s="0" t="s">
        <v>4098</v>
      </c>
      <c r="AB3708" s="0" t="s">
        <v>9776</v>
      </c>
      <c r="AC3708" s="0" t="s">
        <v>61</v>
      </c>
      <c r="AD3708" s="0" t="s">
        <v>19</v>
      </c>
      <c r="AE3708" s="0" t="s">
        <v>19</v>
      </c>
      <c r="AF3708" s="0" t="s">
        <v>7257</v>
      </c>
      <c r="AG3708" s="0" t="s">
        <v>7257</v>
      </c>
      <c r="AH3708" s="0" t="s">
        <v>22</v>
      </c>
      <c r="AI3708" s="0" t="s">
        <v>22</v>
      </c>
      <c r="AJ3708" s="0" t="s">
        <v>22</v>
      </c>
      <c r="AK3708" s="0" t="s">
        <v>22</v>
      </c>
    </row>
    <row customHeight="1" ht="11.25">
      <c r="A3709" s="0" t="s">
        <v>22</v>
      </c>
      <c r="B3709" s="0" t="s">
        <v>48</v>
      </c>
      <c r="C3709" s="0" t="s">
        <v>50</v>
      </c>
      <c r="D3709" s="0" t="s">
        <v>22</v>
      </c>
      <c r="E3709" s="0" t="s">
        <v>9764</v>
      </c>
      <c r="F3709" s="0" t="s">
        <v>1269</v>
      </c>
      <c r="G3709" s="0" t="s">
        <v>122</v>
      </c>
      <c r="H3709" s="0" t="s">
        <v>122</v>
      </c>
      <c r="I3709" s="0" t="s">
        <v>123</v>
      </c>
      <c r="J3709" s="0" t="s">
        <v>1422</v>
      </c>
      <c r="K3709" s="0" t="s">
        <v>1423</v>
      </c>
      <c r="L3709" s="0" t="s">
        <v>9765</v>
      </c>
      <c r="M3709" s="0" t="s">
        <v>191</v>
      </c>
      <c r="N3709" s="0" t="s">
        <v>98</v>
      </c>
      <c r="O3709" s="0" t="s">
        <v>122</v>
      </c>
      <c r="P3709" s="0" t="s">
        <v>122</v>
      </c>
      <c r="Q3709" s="0" t="s">
        <v>123</v>
      </c>
      <c r="R3709" s="0" t="s">
        <v>1422</v>
      </c>
      <c r="S3709" s="0" t="s">
        <v>1423</v>
      </c>
      <c r="T3709" s="0" t="s">
        <v>3604</v>
      </c>
      <c r="U3709" s="0" t="s">
        <v>3605</v>
      </c>
      <c r="V3709" s="0" t="s">
        <v>9766</v>
      </c>
      <c r="W3709" s="0" t="s">
        <v>3607</v>
      </c>
      <c r="X3709" s="0" t="s">
        <v>3608</v>
      </c>
      <c r="Y3709" s="0" t="s">
        <v>3605</v>
      </c>
      <c r="Z3709" s="0" t="s">
        <v>9767</v>
      </c>
      <c r="AA3709" s="0" t="s">
        <v>3961</v>
      </c>
      <c r="AB3709" s="0" t="s">
        <v>9768</v>
      </c>
      <c r="AC3709" s="0" t="s">
        <v>61</v>
      </c>
      <c r="AD3709" s="0" t="s">
        <v>19</v>
      </c>
      <c r="AE3709" s="0" t="s">
        <v>19</v>
      </c>
      <c r="AF3709" s="0" t="s">
        <v>3712</v>
      </c>
      <c r="AG3709" s="0" t="s">
        <v>3712</v>
      </c>
      <c r="AH3709" s="0" t="s">
        <v>22</v>
      </c>
      <c r="AI3709" s="0" t="s">
        <v>22</v>
      </c>
      <c r="AJ3709" s="0" t="s">
        <v>22</v>
      </c>
      <c r="AK3709" s="0" t="s">
        <v>22</v>
      </c>
    </row>
    <row customHeight="1" ht="11.25">
      <c r="A3710" s="0" t="s">
        <v>22</v>
      </c>
      <c r="B3710" s="0" t="s">
        <v>48</v>
      </c>
      <c r="C3710" s="0" t="s">
        <v>50</v>
      </c>
      <c r="D3710" s="0" t="s">
        <v>22</v>
      </c>
      <c r="E3710" s="0" t="s">
        <v>9764</v>
      </c>
      <c r="F3710" s="0" t="s">
        <v>1269</v>
      </c>
      <c r="G3710" s="0" t="s">
        <v>122</v>
      </c>
      <c r="H3710" s="0" t="s">
        <v>122</v>
      </c>
      <c r="I3710" s="0" t="s">
        <v>123</v>
      </c>
      <c r="J3710" s="0" t="s">
        <v>1422</v>
      </c>
      <c r="K3710" s="0" t="s">
        <v>1423</v>
      </c>
      <c r="L3710" s="0" t="s">
        <v>9769</v>
      </c>
      <c r="M3710" s="0" t="s">
        <v>9770</v>
      </c>
      <c r="N3710" s="0" t="s">
        <v>98</v>
      </c>
      <c r="O3710" s="0" t="s">
        <v>122</v>
      </c>
      <c r="P3710" s="0" t="s">
        <v>122</v>
      </c>
      <c r="Q3710" s="0" t="s">
        <v>123</v>
      </c>
      <c r="R3710" s="0" t="s">
        <v>1422</v>
      </c>
      <c r="S3710" s="0" t="s">
        <v>1423</v>
      </c>
      <c r="T3710" s="0" t="s">
        <v>3604</v>
      </c>
      <c r="U3710" s="0" t="s">
        <v>3605</v>
      </c>
      <c r="V3710" s="0" t="s">
        <v>9771</v>
      </c>
      <c r="W3710" s="0" t="s">
        <v>3607</v>
      </c>
      <c r="X3710" s="0" t="s">
        <v>3608</v>
      </c>
      <c r="Y3710" s="0" t="s">
        <v>3605</v>
      </c>
      <c r="Z3710" s="0" t="s">
        <v>9772</v>
      </c>
      <c r="AA3710" s="0" t="s">
        <v>3965</v>
      </c>
      <c r="AB3710" s="0" t="s">
        <v>9773</v>
      </c>
      <c r="AC3710" s="0" t="s">
        <v>61</v>
      </c>
      <c r="AD3710" s="0" t="s">
        <v>19</v>
      </c>
      <c r="AE3710" s="0" t="s">
        <v>19</v>
      </c>
      <c r="AF3710" s="0" t="s">
        <v>157</v>
      </c>
      <c r="AG3710" s="0" t="s">
        <v>157</v>
      </c>
      <c r="AH3710" s="0" t="s">
        <v>22</v>
      </c>
      <c r="AI3710" s="0" t="s">
        <v>22</v>
      </c>
      <c r="AJ3710" s="0" t="s">
        <v>22</v>
      </c>
      <c r="AK3710" s="0" t="s">
        <v>22</v>
      </c>
    </row>
    <row customHeight="1" ht="11.25">
      <c r="A3711" s="0" t="s">
        <v>22</v>
      </c>
      <c r="B3711" s="0" t="s">
        <v>48</v>
      </c>
      <c r="C3711" s="0" t="s">
        <v>50</v>
      </c>
      <c r="D3711" s="0" t="s">
        <v>22</v>
      </c>
      <c r="E3711" s="0" t="s">
        <v>9781</v>
      </c>
      <c r="F3711" s="0" t="s">
        <v>1269</v>
      </c>
      <c r="G3711" s="0" t="s">
        <v>122</v>
      </c>
      <c r="H3711" s="0" t="s">
        <v>122</v>
      </c>
      <c r="I3711" s="0" t="s">
        <v>123</v>
      </c>
      <c r="J3711" s="0" t="s">
        <v>1422</v>
      </c>
      <c r="K3711" s="0" t="s">
        <v>1423</v>
      </c>
      <c r="L3711" s="0" t="s">
        <v>9782</v>
      </c>
      <c r="M3711" s="0" t="s">
        <v>1261</v>
      </c>
      <c r="N3711" s="0" t="s">
        <v>98</v>
      </c>
      <c r="O3711" s="0" t="s">
        <v>122</v>
      </c>
      <c r="P3711" s="0" t="s">
        <v>122</v>
      </c>
      <c r="Q3711" s="0" t="s">
        <v>123</v>
      </c>
      <c r="R3711" s="0" t="s">
        <v>1422</v>
      </c>
      <c r="S3711" s="0" t="s">
        <v>1423</v>
      </c>
      <c r="T3711" s="0" t="s">
        <v>3604</v>
      </c>
      <c r="U3711" s="0" t="s">
        <v>3605</v>
      </c>
      <c r="V3711" s="0" t="s">
        <v>9783</v>
      </c>
      <c r="W3711" s="0" t="s">
        <v>3607</v>
      </c>
      <c r="X3711" s="0" t="s">
        <v>3608</v>
      </c>
      <c r="Y3711" s="0" t="s">
        <v>3605</v>
      </c>
      <c r="Z3711" s="0" t="s">
        <v>9784</v>
      </c>
      <c r="AA3711" s="0" t="s">
        <v>9785</v>
      </c>
      <c r="AB3711" s="0" t="s">
        <v>9786</v>
      </c>
      <c r="AC3711" s="0" t="s">
        <v>61</v>
      </c>
      <c r="AD3711" s="0" t="s">
        <v>19</v>
      </c>
      <c r="AE3711" s="0" t="s">
        <v>19</v>
      </c>
      <c r="AF3711" s="0" t="s">
        <v>9787</v>
      </c>
      <c r="AG3711" s="0" t="s">
        <v>9788</v>
      </c>
      <c r="AH3711" s="0" t="s">
        <v>22</v>
      </c>
      <c r="AI3711" s="0" t="s">
        <v>22</v>
      </c>
      <c r="AJ3711" s="0" t="s">
        <v>22</v>
      </c>
      <c r="AK3711" s="0" t="s">
        <v>22</v>
      </c>
    </row>
    <row customHeight="1" ht="11.25">
      <c r="A3712" s="0" t="s">
        <v>22</v>
      </c>
      <c r="B3712" s="0" t="s">
        <v>48</v>
      </c>
      <c r="C3712" s="0" t="s">
        <v>50</v>
      </c>
      <c r="D3712" s="0" t="s">
        <v>22</v>
      </c>
      <c r="E3712" s="0" t="s">
        <v>9781</v>
      </c>
      <c r="F3712" s="0" t="s">
        <v>1269</v>
      </c>
      <c r="G3712" s="0" t="s">
        <v>122</v>
      </c>
      <c r="H3712" s="0" t="s">
        <v>122</v>
      </c>
      <c r="I3712" s="0" t="s">
        <v>123</v>
      </c>
      <c r="J3712" s="0" t="s">
        <v>1422</v>
      </c>
      <c r="K3712" s="0" t="s">
        <v>1423</v>
      </c>
      <c r="L3712" s="0" t="s">
        <v>9782</v>
      </c>
      <c r="M3712" s="0" t="s">
        <v>1261</v>
      </c>
      <c r="N3712" s="0" t="s">
        <v>98</v>
      </c>
      <c r="O3712" s="0" t="s">
        <v>122</v>
      </c>
      <c r="P3712" s="0" t="s">
        <v>122</v>
      </c>
      <c r="Q3712" s="0" t="s">
        <v>123</v>
      </c>
      <c r="R3712" s="0" t="s">
        <v>1422</v>
      </c>
      <c r="S3712" s="0" t="s">
        <v>1423</v>
      </c>
      <c r="T3712" s="0" t="s">
        <v>3604</v>
      </c>
      <c r="U3712" s="0" t="s">
        <v>3605</v>
      </c>
      <c r="V3712" s="0" t="s">
        <v>9783</v>
      </c>
      <c r="W3712" s="0" t="s">
        <v>3607</v>
      </c>
      <c r="X3712" s="0" t="s">
        <v>3608</v>
      </c>
      <c r="Y3712" s="0" t="s">
        <v>3605</v>
      </c>
      <c r="Z3712" s="0" t="s">
        <v>9784</v>
      </c>
      <c r="AA3712" s="0" t="s">
        <v>9785</v>
      </c>
      <c r="AB3712" s="0" t="s">
        <v>9786</v>
      </c>
      <c r="AC3712" s="0" t="s">
        <v>61</v>
      </c>
      <c r="AD3712" s="0" t="s">
        <v>19</v>
      </c>
      <c r="AE3712" s="0" t="s">
        <v>19</v>
      </c>
      <c r="AF3712" s="0" t="s">
        <v>9787</v>
      </c>
      <c r="AG3712" s="0" t="s">
        <v>9788</v>
      </c>
      <c r="AH3712" s="0" t="s">
        <v>22</v>
      </c>
      <c r="AI3712" s="0" t="s">
        <v>22</v>
      </c>
      <c r="AJ3712" s="0" t="s">
        <v>22</v>
      </c>
      <c r="AK3712" s="0" t="s">
        <v>22</v>
      </c>
    </row>
    <row customHeight="1" ht="11.25">
      <c r="A3713" s="0" t="s">
        <v>22</v>
      </c>
      <c r="B3713" s="0" t="s">
        <v>48</v>
      </c>
      <c r="C3713" s="0" t="s">
        <v>50</v>
      </c>
      <c r="D3713" s="0" t="s">
        <v>22</v>
      </c>
      <c r="E3713" s="0" t="s">
        <v>9789</v>
      </c>
      <c r="F3713" s="0" t="s">
        <v>1269</v>
      </c>
      <c r="G3713" s="0" t="s">
        <v>119</v>
      </c>
      <c r="H3713" s="0" t="s">
        <v>119</v>
      </c>
      <c r="I3713" s="0" t="s">
        <v>120</v>
      </c>
      <c r="J3713" s="0" t="s">
        <v>5460</v>
      </c>
      <c r="K3713" s="0" t="s">
        <v>5461</v>
      </c>
      <c r="L3713" s="0" t="s">
        <v>4012</v>
      </c>
      <c r="M3713" s="0" t="s">
        <v>1261</v>
      </c>
      <c r="N3713" s="0" t="s">
        <v>98</v>
      </c>
      <c r="O3713" s="0" t="s">
        <v>119</v>
      </c>
      <c r="P3713" s="0" t="s">
        <v>119</v>
      </c>
      <c r="Q3713" s="0" t="s">
        <v>120</v>
      </c>
      <c r="R3713" s="0" t="s">
        <v>5460</v>
      </c>
      <c r="S3713" s="0" t="s">
        <v>5461</v>
      </c>
      <c r="T3713" s="0" t="s">
        <v>6195</v>
      </c>
      <c r="U3713" s="0" t="s">
        <v>3707</v>
      </c>
      <c r="V3713" s="0" t="s">
        <v>728</v>
      </c>
      <c r="W3713" s="0" t="s">
        <v>3607</v>
      </c>
      <c r="X3713" s="0" t="s">
        <v>3808</v>
      </c>
      <c r="Y3713" s="0" t="s">
        <v>4331</v>
      </c>
      <c r="Z3713" s="0" t="s">
        <v>98</v>
      </c>
      <c r="AA3713" s="0" t="s">
        <v>6514</v>
      </c>
      <c r="AB3713" s="0" t="s">
        <v>8264</v>
      </c>
      <c r="AC3713" s="0" t="s">
        <v>61</v>
      </c>
      <c r="AD3713" s="0" t="s">
        <v>19</v>
      </c>
      <c r="AE3713" s="0" t="s">
        <v>19</v>
      </c>
      <c r="AF3713" s="0" t="s">
        <v>8265</v>
      </c>
      <c r="AG3713" s="0" t="s">
        <v>8266</v>
      </c>
      <c r="AH3713" s="0" t="s">
        <v>22</v>
      </c>
      <c r="AI3713" s="0" t="s">
        <v>22</v>
      </c>
      <c r="AJ3713" s="0" t="s">
        <v>22</v>
      </c>
      <c r="AK3713" s="0" t="s">
        <v>22</v>
      </c>
    </row>
    <row customHeight="1" ht="11.25">
      <c r="A3714" s="0" t="s">
        <v>22</v>
      </c>
      <c r="B3714" s="0" t="s">
        <v>48</v>
      </c>
      <c r="C3714" s="0" t="s">
        <v>50</v>
      </c>
      <c r="D3714" s="0" t="s">
        <v>22</v>
      </c>
      <c r="E3714" s="0" t="s">
        <v>9789</v>
      </c>
      <c r="F3714" s="0" t="s">
        <v>1269</v>
      </c>
      <c r="G3714" s="0" t="s">
        <v>119</v>
      </c>
      <c r="H3714" s="0" t="s">
        <v>119</v>
      </c>
      <c r="I3714" s="0" t="s">
        <v>120</v>
      </c>
      <c r="J3714" s="0" t="s">
        <v>5460</v>
      </c>
      <c r="K3714" s="0" t="s">
        <v>5461</v>
      </c>
      <c r="L3714" s="0" t="s">
        <v>4012</v>
      </c>
      <c r="M3714" s="0" t="s">
        <v>1261</v>
      </c>
      <c r="N3714" s="0" t="s">
        <v>98</v>
      </c>
      <c r="O3714" s="0" t="s">
        <v>119</v>
      </c>
      <c r="P3714" s="0" t="s">
        <v>119</v>
      </c>
      <c r="Q3714" s="0" t="s">
        <v>120</v>
      </c>
      <c r="R3714" s="0" t="s">
        <v>5460</v>
      </c>
      <c r="S3714" s="0" t="s">
        <v>5461</v>
      </c>
      <c r="T3714" s="0" t="s">
        <v>6195</v>
      </c>
      <c r="U3714" s="0" t="s">
        <v>3707</v>
      </c>
      <c r="V3714" s="0" t="s">
        <v>728</v>
      </c>
      <c r="W3714" s="0" t="s">
        <v>3607</v>
      </c>
      <c r="X3714" s="0" t="s">
        <v>3808</v>
      </c>
      <c r="Y3714" s="0" t="s">
        <v>4331</v>
      </c>
      <c r="Z3714" s="0" t="s">
        <v>98</v>
      </c>
      <c r="AA3714" s="0" t="s">
        <v>6514</v>
      </c>
      <c r="AB3714" s="0" t="s">
        <v>8264</v>
      </c>
      <c r="AC3714" s="0" t="s">
        <v>61</v>
      </c>
      <c r="AD3714" s="0" t="s">
        <v>19</v>
      </c>
      <c r="AE3714" s="0" t="s">
        <v>19</v>
      </c>
      <c r="AF3714" s="0" t="s">
        <v>8265</v>
      </c>
      <c r="AG3714" s="0" t="s">
        <v>8266</v>
      </c>
      <c r="AH3714" s="0" t="s">
        <v>22</v>
      </c>
      <c r="AI3714" s="0" t="s">
        <v>22</v>
      </c>
      <c r="AJ3714" s="0" t="s">
        <v>22</v>
      </c>
      <c r="AK3714" s="0" t="s">
        <v>22</v>
      </c>
    </row>
    <row customHeight="1" ht="11.25">
      <c r="A3715" s="0" t="s">
        <v>22</v>
      </c>
      <c r="B3715" s="0" t="s">
        <v>48</v>
      </c>
      <c r="C3715" s="0" t="s">
        <v>50</v>
      </c>
      <c r="D3715" s="0" t="s">
        <v>22</v>
      </c>
      <c r="E3715" s="0" t="s">
        <v>9790</v>
      </c>
      <c r="F3715" s="0" t="s">
        <v>1269</v>
      </c>
      <c r="G3715" s="0" t="s">
        <v>112</v>
      </c>
      <c r="H3715" s="0" t="s">
        <v>112</v>
      </c>
      <c r="I3715" s="0" t="s">
        <v>113</v>
      </c>
      <c r="J3715" s="0" t="s">
        <v>1334</v>
      </c>
      <c r="K3715" s="0" t="s">
        <v>1335</v>
      </c>
      <c r="L3715" s="0" t="s">
        <v>9791</v>
      </c>
      <c r="M3715" s="0" t="s">
        <v>9792</v>
      </c>
      <c r="N3715" s="0" t="s">
        <v>98</v>
      </c>
      <c r="O3715" s="0" t="s">
        <v>112</v>
      </c>
      <c r="P3715" s="0" t="s">
        <v>112</v>
      </c>
      <c r="Q3715" s="0" t="s">
        <v>113</v>
      </c>
      <c r="R3715" s="0" t="s">
        <v>1334</v>
      </c>
      <c r="S3715" s="0" t="s">
        <v>1335</v>
      </c>
      <c r="T3715" s="0" t="s">
        <v>3604</v>
      </c>
      <c r="U3715" s="0" t="s">
        <v>3605</v>
      </c>
      <c r="V3715" s="0" t="s">
        <v>3606</v>
      </c>
      <c r="W3715" s="0" t="s">
        <v>3607</v>
      </c>
      <c r="X3715" s="0" t="s">
        <v>3608</v>
      </c>
      <c r="Y3715" s="0" t="s">
        <v>3605</v>
      </c>
      <c r="Z3715" s="0" t="s">
        <v>9793</v>
      </c>
      <c r="AA3715" s="0" t="s">
        <v>9794</v>
      </c>
      <c r="AB3715" s="0" t="s">
        <v>9795</v>
      </c>
      <c r="AC3715" s="0" t="s">
        <v>61</v>
      </c>
      <c r="AD3715" s="0" t="s">
        <v>19</v>
      </c>
      <c r="AE3715" s="0" t="s">
        <v>19</v>
      </c>
      <c r="AF3715" s="0" t="s">
        <v>7565</v>
      </c>
      <c r="AG3715" s="0" t="s">
        <v>2243</v>
      </c>
      <c r="AH3715" s="0" t="s">
        <v>22</v>
      </c>
      <c r="AI3715" s="0" t="s">
        <v>22</v>
      </c>
      <c r="AJ3715" s="0" t="s">
        <v>22</v>
      </c>
      <c r="AK3715" s="0" t="s">
        <v>22</v>
      </c>
    </row>
    <row customHeight="1" ht="11.25">
      <c r="A3716" s="0" t="s">
        <v>22</v>
      </c>
      <c r="B3716" s="0" t="s">
        <v>48</v>
      </c>
      <c r="C3716" s="0" t="s">
        <v>50</v>
      </c>
      <c r="D3716" s="0" t="s">
        <v>22</v>
      </c>
      <c r="E3716" s="0" t="s">
        <v>9790</v>
      </c>
      <c r="F3716" s="0" t="s">
        <v>1269</v>
      </c>
      <c r="G3716" s="0" t="s">
        <v>112</v>
      </c>
      <c r="H3716" s="0" t="s">
        <v>112</v>
      </c>
      <c r="I3716" s="0" t="s">
        <v>113</v>
      </c>
      <c r="J3716" s="0" t="s">
        <v>1334</v>
      </c>
      <c r="K3716" s="0" t="s">
        <v>1335</v>
      </c>
      <c r="L3716" s="0" t="s">
        <v>9791</v>
      </c>
      <c r="M3716" s="0" t="s">
        <v>9792</v>
      </c>
      <c r="N3716" s="0" t="s">
        <v>98</v>
      </c>
      <c r="O3716" s="0" t="s">
        <v>112</v>
      </c>
      <c r="P3716" s="0" t="s">
        <v>112</v>
      </c>
      <c r="Q3716" s="0" t="s">
        <v>113</v>
      </c>
      <c r="R3716" s="0" t="s">
        <v>1334</v>
      </c>
      <c r="S3716" s="0" t="s">
        <v>1335</v>
      </c>
      <c r="T3716" s="0" t="s">
        <v>3604</v>
      </c>
      <c r="U3716" s="0" t="s">
        <v>3605</v>
      </c>
      <c r="V3716" s="0" t="s">
        <v>3606</v>
      </c>
      <c r="W3716" s="0" t="s">
        <v>3607</v>
      </c>
      <c r="X3716" s="0" t="s">
        <v>3608</v>
      </c>
      <c r="Y3716" s="0" t="s">
        <v>3605</v>
      </c>
      <c r="Z3716" s="0" t="s">
        <v>9793</v>
      </c>
      <c r="AA3716" s="0" t="s">
        <v>9794</v>
      </c>
      <c r="AB3716" s="0" t="s">
        <v>9795</v>
      </c>
      <c r="AC3716" s="0" t="s">
        <v>61</v>
      </c>
      <c r="AD3716" s="0" t="s">
        <v>19</v>
      </c>
      <c r="AE3716" s="0" t="s">
        <v>19</v>
      </c>
      <c r="AF3716" s="0" t="s">
        <v>7565</v>
      </c>
      <c r="AG3716" s="0" t="s">
        <v>2243</v>
      </c>
      <c r="AH3716" s="0" t="s">
        <v>22</v>
      </c>
      <c r="AI3716" s="0" t="s">
        <v>22</v>
      </c>
      <c r="AJ3716" s="0" t="s">
        <v>22</v>
      </c>
      <c r="AK3716" s="0" t="s">
        <v>22</v>
      </c>
    </row>
    <row customHeight="1" ht="11.25">
      <c r="A3717" s="0" t="s">
        <v>22</v>
      </c>
      <c r="B3717" s="0" t="s">
        <v>48</v>
      </c>
      <c r="C3717" s="0" t="s">
        <v>50</v>
      </c>
      <c r="D3717" s="0" t="s">
        <v>22</v>
      </c>
      <c r="E3717" s="0" t="s">
        <v>9796</v>
      </c>
      <c r="F3717" s="0" t="s">
        <v>1269</v>
      </c>
      <c r="G3717" s="0" t="s">
        <v>122</v>
      </c>
      <c r="H3717" s="0" t="s">
        <v>122</v>
      </c>
      <c r="I3717" s="0" t="s">
        <v>123</v>
      </c>
      <c r="J3717" s="0" t="s">
        <v>1422</v>
      </c>
      <c r="K3717" s="0" t="s">
        <v>1423</v>
      </c>
      <c r="L3717" s="0" t="s">
        <v>9797</v>
      </c>
      <c r="M3717" s="0" t="s">
        <v>1261</v>
      </c>
      <c r="N3717" s="0" t="s">
        <v>98</v>
      </c>
      <c r="O3717" s="0" t="s">
        <v>122</v>
      </c>
      <c r="P3717" s="0" t="s">
        <v>122</v>
      </c>
      <c r="Q3717" s="0" t="s">
        <v>123</v>
      </c>
      <c r="R3717" s="0" t="s">
        <v>1422</v>
      </c>
      <c r="S3717" s="0" t="s">
        <v>1423</v>
      </c>
      <c r="T3717" s="0" t="s">
        <v>3604</v>
      </c>
      <c r="U3717" s="0" t="s">
        <v>3605</v>
      </c>
      <c r="V3717" s="0" t="s">
        <v>9798</v>
      </c>
      <c r="W3717" s="0" t="s">
        <v>3607</v>
      </c>
      <c r="X3717" s="0" t="s">
        <v>3608</v>
      </c>
      <c r="Y3717" s="0" t="s">
        <v>3605</v>
      </c>
      <c r="Z3717" s="0" t="s">
        <v>9799</v>
      </c>
      <c r="AA3717" s="0" t="s">
        <v>9800</v>
      </c>
      <c r="AB3717" s="0" t="s">
        <v>9801</v>
      </c>
      <c r="AC3717" s="0" t="s">
        <v>61</v>
      </c>
      <c r="AD3717" s="0" t="s">
        <v>19</v>
      </c>
      <c r="AE3717" s="0" t="s">
        <v>19</v>
      </c>
      <c r="AF3717" s="0" t="s">
        <v>9802</v>
      </c>
      <c r="AG3717" s="0" t="s">
        <v>9802</v>
      </c>
      <c r="AH3717" s="0" t="s">
        <v>22</v>
      </c>
      <c r="AI3717" s="0" t="s">
        <v>22</v>
      </c>
      <c r="AJ3717" s="0" t="s">
        <v>22</v>
      </c>
      <c r="AK3717" s="0" t="s">
        <v>22</v>
      </c>
    </row>
    <row customHeight="1" ht="11.25">
      <c r="A3718" s="0" t="s">
        <v>22</v>
      </c>
      <c r="B3718" s="0" t="s">
        <v>48</v>
      </c>
      <c r="C3718" s="0" t="s">
        <v>50</v>
      </c>
      <c r="D3718" s="0" t="s">
        <v>22</v>
      </c>
      <c r="E3718" s="0" t="s">
        <v>9796</v>
      </c>
      <c r="F3718" s="0" t="s">
        <v>1269</v>
      </c>
      <c r="G3718" s="0" t="s">
        <v>122</v>
      </c>
      <c r="H3718" s="0" t="s">
        <v>122</v>
      </c>
      <c r="I3718" s="0" t="s">
        <v>123</v>
      </c>
      <c r="J3718" s="0" t="s">
        <v>1422</v>
      </c>
      <c r="K3718" s="0" t="s">
        <v>1423</v>
      </c>
      <c r="L3718" s="0" t="s">
        <v>9797</v>
      </c>
      <c r="M3718" s="0" t="s">
        <v>1261</v>
      </c>
      <c r="N3718" s="0" t="s">
        <v>98</v>
      </c>
      <c r="O3718" s="0" t="s">
        <v>122</v>
      </c>
      <c r="P3718" s="0" t="s">
        <v>122</v>
      </c>
      <c r="Q3718" s="0" t="s">
        <v>123</v>
      </c>
      <c r="R3718" s="0" t="s">
        <v>1422</v>
      </c>
      <c r="S3718" s="0" t="s">
        <v>1423</v>
      </c>
      <c r="T3718" s="0" t="s">
        <v>3604</v>
      </c>
      <c r="U3718" s="0" t="s">
        <v>3605</v>
      </c>
      <c r="V3718" s="0" t="s">
        <v>9798</v>
      </c>
      <c r="W3718" s="0" t="s">
        <v>3607</v>
      </c>
      <c r="X3718" s="0" t="s">
        <v>3608</v>
      </c>
      <c r="Y3718" s="0" t="s">
        <v>3605</v>
      </c>
      <c r="Z3718" s="0" t="s">
        <v>9799</v>
      </c>
      <c r="AA3718" s="0" t="s">
        <v>9800</v>
      </c>
      <c r="AB3718" s="0" t="s">
        <v>9801</v>
      </c>
      <c r="AC3718" s="0" t="s">
        <v>61</v>
      </c>
      <c r="AD3718" s="0" t="s">
        <v>19</v>
      </c>
      <c r="AE3718" s="0" t="s">
        <v>19</v>
      </c>
      <c r="AF3718" s="0" t="s">
        <v>9802</v>
      </c>
      <c r="AG3718" s="0" t="s">
        <v>9802</v>
      </c>
      <c r="AH3718" s="0" t="s">
        <v>22</v>
      </c>
      <c r="AI3718" s="0" t="s">
        <v>22</v>
      </c>
      <c r="AJ3718" s="0" t="s">
        <v>22</v>
      </c>
      <c r="AK3718" s="0" t="s">
        <v>22</v>
      </c>
    </row>
    <row customHeight="1" ht="11.25">
      <c r="A3719" s="0" t="s">
        <v>22</v>
      </c>
      <c r="B3719" s="0" t="s">
        <v>48</v>
      </c>
      <c r="C3719" s="0" t="s">
        <v>50</v>
      </c>
      <c r="D3719" s="0" t="s">
        <v>22</v>
      </c>
      <c r="E3719" s="0" t="s">
        <v>9803</v>
      </c>
      <c r="F3719" s="0" t="s">
        <v>1269</v>
      </c>
      <c r="G3719" s="0" t="s">
        <v>122</v>
      </c>
      <c r="H3719" s="0" t="s">
        <v>122</v>
      </c>
      <c r="I3719" s="0" t="s">
        <v>123</v>
      </c>
      <c r="J3719" s="0" t="s">
        <v>1422</v>
      </c>
      <c r="K3719" s="0" t="s">
        <v>1423</v>
      </c>
      <c r="L3719" s="0" t="s">
        <v>9804</v>
      </c>
      <c r="M3719" s="0" t="s">
        <v>1261</v>
      </c>
      <c r="N3719" s="0" t="s">
        <v>98</v>
      </c>
      <c r="O3719" s="0" t="s">
        <v>122</v>
      </c>
      <c r="P3719" s="0" t="s">
        <v>122</v>
      </c>
      <c r="Q3719" s="0" t="s">
        <v>123</v>
      </c>
      <c r="R3719" s="0" t="s">
        <v>1422</v>
      </c>
      <c r="S3719" s="0" t="s">
        <v>1423</v>
      </c>
      <c r="T3719" s="0" t="s">
        <v>3604</v>
      </c>
      <c r="U3719" s="0" t="s">
        <v>3605</v>
      </c>
      <c r="V3719" s="0" t="s">
        <v>9805</v>
      </c>
      <c r="W3719" s="0" t="s">
        <v>3607</v>
      </c>
      <c r="X3719" s="0" t="s">
        <v>3608</v>
      </c>
      <c r="Y3719" s="0" t="s">
        <v>3605</v>
      </c>
      <c r="Z3719" s="0" t="s">
        <v>9806</v>
      </c>
      <c r="AA3719" s="0" t="s">
        <v>5825</v>
      </c>
      <c r="AB3719" s="0" t="s">
        <v>9807</v>
      </c>
      <c r="AC3719" s="0" t="s">
        <v>61</v>
      </c>
      <c r="AD3719" s="0" t="s">
        <v>19</v>
      </c>
      <c r="AE3719" s="0" t="s">
        <v>19</v>
      </c>
      <c r="AF3719" s="0" t="s">
        <v>9808</v>
      </c>
      <c r="AG3719" s="0" t="s">
        <v>9808</v>
      </c>
      <c r="AH3719" s="0" t="s">
        <v>22</v>
      </c>
      <c r="AI3719" s="0" t="s">
        <v>22</v>
      </c>
      <c r="AJ3719" s="0" t="s">
        <v>22</v>
      </c>
      <c r="AK3719" s="0" t="s">
        <v>22</v>
      </c>
    </row>
    <row customHeight="1" ht="11.25">
      <c r="A3720" s="0" t="s">
        <v>22</v>
      </c>
      <c r="B3720" s="0" t="s">
        <v>48</v>
      </c>
      <c r="C3720" s="0" t="s">
        <v>50</v>
      </c>
      <c r="D3720" s="0" t="s">
        <v>22</v>
      </c>
      <c r="E3720" s="0" t="s">
        <v>9803</v>
      </c>
      <c r="F3720" s="0" t="s">
        <v>1269</v>
      </c>
      <c r="G3720" s="0" t="s">
        <v>122</v>
      </c>
      <c r="H3720" s="0" t="s">
        <v>122</v>
      </c>
      <c r="I3720" s="0" t="s">
        <v>123</v>
      </c>
      <c r="J3720" s="0" t="s">
        <v>1422</v>
      </c>
      <c r="K3720" s="0" t="s">
        <v>1423</v>
      </c>
      <c r="L3720" s="0" t="s">
        <v>9804</v>
      </c>
      <c r="M3720" s="0" t="s">
        <v>1261</v>
      </c>
      <c r="N3720" s="0" t="s">
        <v>98</v>
      </c>
      <c r="O3720" s="0" t="s">
        <v>122</v>
      </c>
      <c r="P3720" s="0" t="s">
        <v>122</v>
      </c>
      <c r="Q3720" s="0" t="s">
        <v>123</v>
      </c>
      <c r="R3720" s="0" t="s">
        <v>1422</v>
      </c>
      <c r="S3720" s="0" t="s">
        <v>1423</v>
      </c>
      <c r="T3720" s="0" t="s">
        <v>3604</v>
      </c>
      <c r="U3720" s="0" t="s">
        <v>3605</v>
      </c>
      <c r="V3720" s="0" t="s">
        <v>9805</v>
      </c>
      <c r="W3720" s="0" t="s">
        <v>3607</v>
      </c>
      <c r="X3720" s="0" t="s">
        <v>3608</v>
      </c>
      <c r="Y3720" s="0" t="s">
        <v>3605</v>
      </c>
      <c r="Z3720" s="0" t="s">
        <v>9806</v>
      </c>
      <c r="AA3720" s="0" t="s">
        <v>5825</v>
      </c>
      <c r="AB3720" s="0" t="s">
        <v>9807</v>
      </c>
      <c r="AC3720" s="0" t="s">
        <v>61</v>
      </c>
      <c r="AD3720" s="0" t="s">
        <v>19</v>
      </c>
      <c r="AE3720" s="0" t="s">
        <v>19</v>
      </c>
      <c r="AF3720" s="0" t="s">
        <v>9808</v>
      </c>
      <c r="AG3720" s="0" t="s">
        <v>9808</v>
      </c>
      <c r="AH3720" s="0" t="s">
        <v>22</v>
      </c>
      <c r="AI3720" s="0" t="s">
        <v>22</v>
      </c>
      <c r="AJ3720" s="0" t="s">
        <v>22</v>
      </c>
      <c r="AK3720" s="0" t="s">
        <v>22</v>
      </c>
    </row>
    <row customHeight="1" ht="11.25">
      <c r="A3721" s="0" t="s">
        <v>22</v>
      </c>
      <c r="B3721" s="0" t="s">
        <v>48</v>
      </c>
      <c r="C3721" s="0" t="s">
        <v>50</v>
      </c>
      <c r="D3721" s="0" t="s">
        <v>22</v>
      </c>
      <c r="E3721" s="0" t="s">
        <v>9809</v>
      </c>
      <c r="F3721" s="0" t="s">
        <v>1269</v>
      </c>
      <c r="G3721" s="0" t="s">
        <v>1501</v>
      </c>
      <c r="H3721" s="0" t="s">
        <v>1501</v>
      </c>
      <c r="I3721" s="0" t="s">
        <v>1502</v>
      </c>
      <c r="J3721" s="0" t="s">
        <v>1503</v>
      </c>
      <c r="K3721" s="0" t="s">
        <v>1504</v>
      </c>
      <c r="L3721" s="0" t="s">
        <v>6026</v>
      </c>
      <c r="M3721" s="0" t="s">
        <v>158</v>
      </c>
      <c r="N3721" s="0" t="s">
        <v>98</v>
      </c>
      <c r="O3721" s="0" t="s">
        <v>1501</v>
      </c>
      <c r="P3721" s="0" t="s">
        <v>1501</v>
      </c>
      <c r="Q3721" s="0" t="s">
        <v>1502</v>
      </c>
      <c r="R3721" s="0" t="s">
        <v>1503</v>
      </c>
      <c r="S3721" s="0" t="s">
        <v>1504</v>
      </c>
      <c r="T3721" s="0" t="s">
        <v>3604</v>
      </c>
      <c r="U3721" s="0" t="s">
        <v>3605</v>
      </c>
      <c r="V3721" s="0" t="s">
        <v>7862</v>
      </c>
      <c r="W3721" s="0" t="s">
        <v>3607</v>
      </c>
      <c r="X3721" s="0" t="s">
        <v>3700</v>
      </c>
      <c r="Y3721" s="0" t="s">
        <v>3605</v>
      </c>
      <c r="Z3721" s="0" t="s">
        <v>7863</v>
      </c>
      <c r="AA3721" s="0" t="s">
        <v>6724</v>
      </c>
      <c r="AB3721" s="0" t="s">
        <v>9810</v>
      </c>
      <c r="AC3721" s="0" t="s">
        <v>61</v>
      </c>
      <c r="AD3721" s="0" t="s">
        <v>19</v>
      </c>
      <c r="AE3721" s="0" t="s">
        <v>19</v>
      </c>
      <c r="AF3721" s="0" t="s">
        <v>4945</v>
      </c>
      <c r="AG3721" s="0" t="s">
        <v>7758</v>
      </c>
      <c r="AH3721" s="0" t="s">
        <v>22</v>
      </c>
      <c r="AI3721" s="0" t="s">
        <v>22</v>
      </c>
      <c r="AJ3721" s="0" t="s">
        <v>22</v>
      </c>
      <c r="AK3721" s="0" t="s">
        <v>22</v>
      </c>
    </row>
    <row customHeight="1" ht="11.25">
      <c r="A3722" s="0" t="s">
        <v>22</v>
      </c>
      <c r="B3722" s="0" t="s">
        <v>48</v>
      </c>
      <c r="C3722" s="0" t="s">
        <v>50</v>
      </c>
      <c r="D3722" s="0" t="s">
        <v>22</v>
      </c>
      <c r="E3722" s="0" t="s">
        <v>9809</v>
      </c>
      <c r="F3722" s="0" t="s">
        <v>1269</v>
      </c>
      <c r="G3722" s="0" t="s">
        <v>115</v>
      </c>
      <c r="H3722" s="0" t="s">
        <v>115</v>
      </c>
      <c r="I3722" s="0" t="s">
        <v>116</v>
      </c>
      <c r="J3722" s="0" t="s">
        <v>1503</v>
      </c>
      <c r="K3722" s="0" t="s">
        <v>7864</v>
      </c>
      <c r="L3722" s="0" t="s">
        <v>6026</v>
      </c>
      <c r="M3722" s="0" t="s">
        <v>158</v>
      </c>
      <c r="N3722" s="0" t="s">
        <v>98</v>
      </c>
      <c r="O3722" s="0" t="s">
        <v>115</v>
      </c>
      <c r="P3722" s="0" t="s">
        <v>115</v>
      </c>
      <c r="Q3722" s="0" t="s">
        <v>116</v>
      </c>
      <c r="R3722" s="0" t="s">
        <v>1503</v>
      </c>
      <c r="S3722" s="0" t="s">
        <v>7864</v>
      </c>
      <c r="T3722" s="0" t="s">
        <v>3604</v>
      </c>
      <c r="U3722" s="0" t="s">
        <v>3605</v>
      </c>
      <c r="V3722" s="0" t="s">
        <v>7862</v>
      </c>
      <c r="W3722" s="0" t="s">
        <v>3607</v>
      </c>
      <c r="X3722" s="0" t="s">
        <v>3700</v>
      </c>
      <c r="Y3722" s="0" t="s">
        <v>3605</v>
      </c>
      <c r="Z3722" s="0" t="s">
        <v>7863</v>
      </c>
      <c r="AA3722" s="0" t="s">
        <v>6724</v>
      </c>
      <c r="AB3722" s="0" t="s">
        <v>9810</v>
      </c>
      <c r="AC3722" s="0" t="s">
        <v>61</v>
      </c>
      <c r="AD3722" s="0" t="s">
        <v>19</v>
      </c>
      <c r="AE3722" s="0" t="s">
        <v>19</v>
      </c>
      <c r="AF3722" s="0" t="s">
        <v>4945</v>
      </c>
      <c r="AG3722" s="0" t="s">
        <v>7758</v>
      </c>
      <c r="AH3722" s="0" t="s">
        <v>22</v>
      </c>
      <c r="AI3722" s="0" t="s">
        <v>22</v>
      </c>
      <c r="AJ3722" s="0" t="s">
        <v>22</v>
      </c>
      <c r="AK3722" s="0" t="s">
        <v>22</v>
      </c>
    </row>
    <row customHeight="1" ht="11.25">
      <c r="A3723" s="0" t="s">
        <v>22</v>
      </c>
      <c r="B3723" s="0" t="s">
        <v>48</v>
      </c>
      <c r="C3723" s="0" t="s">
        <v>50</v>
      </c>
      <c r="D3723" s="0" t="s">
        <v>22</v>
      </c>
      <c r="E3723" s="0" t="s">
        <v>9811</v>
      </c>
      <c r="F3723" s="0" t="s">
        <v>1269</v>
      </c>
      <c r="G3723" s="0" t="s">
        <v>112</v>
      </c>
      <c r="H3723" s="0" t="s">
        <v>112</v>
      </c>
      <c r="I3723" s="0" t="s">
        <v>113</v>
      </c>
      <c r="J3723" s="0" t="s">
        <v>1334</v>
      </c>
      <c r="K3723" s="0" t="s">
        <v>1335</v>
      </c>
      <c r="L3723" s="0" t="s">
        <v>9812</v>
      </c>
      <c r="M3723" s="0" t="s">
        <v>8373</v>
      </c>
      <c r="N3723" s="0" t="s">
        <v>98</v>
      </c>
      <c r="O3723" s="0" t="s">
        <v>112</v>
      </c>
      <c r="P3723" s="0" t="s">
        <v>112</v>
      </c>
      <c r="Q3723" s="0" t="s">
        <v>113</v>
      </c>
      <c r="R3723" s="0" t="s">
        <v>1334</v>
      </c>
      <c r="S3723" s="0" t="s">
        <v>1335</v>
      </c>
      <c r="T3723" s="0" t="s">
        <v>3604</v>
      </c>
      <c r="U3723" s="0" t="s">
        <v>3605</v>
      </c>
      <c r="V3723" s="0" t="s">
        <v>3606</v>
      </c>
      <c r="W3723" s="0" t="s">
        <v>3607</v>
      </c>
      <c r="X3723" s="0" t="s">
        <v>3608</v>
      </c>
      <c r="Y3723" s="0" t="s">
        <v>3605</v>
      </c>
      <c r="Z3723" s="0" t="s">
        <v>9813</v>
      </c>
      <c r="AA3723" s="0" t="s">
        <v>9814</v>
      </c>
      <c r="AB3723" s="0" t="s">
        <v>9815</v>
      </c>
      <c r="AC3723" s="0" t="s">
        <v>61</v>
      </c>
      <c r="AD3723" s="0" t="s">
        <v>19</v>
      </c>
      <c r="AE3723" s="0" t="s">
        <v>19</v>
      </c>
      <c r="AF3723" s="0" t="s">
        <v>5176</v>
      </c>
      <c r="AG3723" s="0" t="s">
        <v>2243</v>
      </c>
      <c r="AH3723" s="0" t="s">
        <v>22</v>
      </c>
      <c r="AI3723" s="0" t="s">
        <v>22</v>
      </c>
      <c r="AJ3723" s="0" t="s">
        <v>22</v>
      </c>
      <c r="AK3723" s="0" t="s">
        <v>22</v>
      </c>
    </row>
    <row customHeight="1" ht="11.25">
      <c r="A3724" s="0" t="s">
        <v>22</v>
      </c>
      <c r="B3724" s="0" t="s">
        <v>48</v>
      </c>
      <c r="C3724" s="0" t="s">
        <v>50</v>
      </c>
      <c r="D3724" s="0" t="s">
        <v>22</v>
      </c>
      <c r="E3724" s="0" t="s">
        <v>9811</v>
      </c>
      <c r="F3724" s="0" t="s">
        <v>1269</v>
      </c>
      <c r="G3724" s="0" t="s">
        <v>112</v>
      </c>
      <c r="H3724" s="0" t="s">
        <v>112</v>
      </c>
      <c r="I3724" s="0" t="s">
        <v>113</v>
      </c>
      <c r="J3724" s="0" t="s">
        <v>1334</v>
      </c>
      <c r="K3724" s="0" t="s">
        <v>1335</v>
      </c>
      <c r="L3724" s="0" t="s">
        <v>9812</v>
      </c>
      <c r="M3724" s="0" t="s">
        <v>8373</v>
      </c>
      <c r="N3724" s="0" t="s">
        <v>98</v>
      </c>
      <c r="O3724" s="0" t="s">
        <v>112</v>
      </c>
      <c r="P3724" s="0" t="s">
        <v>112</v>
      </c>
      <c r="Q3724" s="0" t="s">
        <v>113</v>
      </c>
      <c r="R3724" s="0" t="s">
        <v>1334</v>
      </c>
      <c r="S3724" s="0" t="s">
        <v>1335</v>
      </c>
      <c r="T3724" s="0" t="s">
        <v>3604</v>
      </c>
      <c r="U3724" s="0" t="s">
        <v>3605</v>
      </c>
      <c r="V3724" s="0" t="s">
        <v>3606</v>
      </c>
      <c r="W3724" s="0" t="s">
        <v>3607</v>
      </c>
      <c r="X3724" s="0" t="s">
        <v>3608</v>
      </c>
      <c r="Y3724" s="0" t="s">
        <v>3605</v>
      </c>
      <c r="Z3724" s="0" t="s">
        <v>9813</v>
      </c>
      <c r="AA3724" s="0" t="s">
        <v>9814</v>
      </c>
      <c r="AB3724" s="0" t="s">
        <v>9815</v>
      </c>
      <c r="AC3724" s="0" t="s">
        <v>61</v>
      </c>
      <c r="AD3724" s="0" t="s">
        <v>19</v>
      </c>
      <c r="AE3724" s="0" t="s">
        <v>19</v>
      </c>
      <c r="AF3724" s="0" t="s">
        <v>5176</v>
      </c>
      <c r="AG3724" s="0" t="s">
        <v>2243</v>
      </c>
      <c r="AH3724" s="0" t="s">
        <v>22</v>
      </c>
      <c r="AI3724" s="0" t="s">
        <v>22</v>
      </c>
      <c r="AJ3724" s="0" t="s">
        <v>22</v>
      </c>
      <c r="AK3724" s="0" t="s">
        <v>22</v>
      </c>
    </row>
    <row customHeight="1" ht="11.25">
      <c r="A3725" s="0" t="s">
        <v>22</v>
      </c>
      <c r="B3725" s="0" t="s">
        <v>48</v>
      </c>
      <c r="C3725" s="0" t="s">
        <v>50</v>
      </c>
      <c r="D3725" s="0" t="s">
        <v>22</v>
      </c>
      <c r="E3725" s="0" t="s">
        <v>9816</v>
      </c>
      <c r="F3725" s="0" t="s">
        <v>1269</v>
      </c>
      <c r="G3725" s="0" t="s">
        <v>112</v>
      </c>
      <c r="H3725" s="0" t="s">
        <v>112</v>
      </c>
      <c r="I3725" s="0" t="s">
        <v>113</v>
      </c>
      <c r="J3725" s="0" t="s">
        <v>1334</v>
      </c>
      <c r="K3725" s="0" t="s">
        <v>1335</v>
      </c>
      <c r="L3725" s="0" t="s">
        <v>9817</v>
      </c>
      <c r="M3725" s="0" t="s">
        <v>9818</v>
      </c>
      <c r="N3725" s="0" t="s">
        <v>98</v>
      </c>
      <c r="O3725" s="0" t="s">
        <v>112</v>
      </c>
      <c r="P3725" s="0" t="s">
        <v>112</v>
      </c>
      <c r="Q3725" s="0" t="s">
        <v>113</v>
      </c>
      <c r="R3725" s="0" t="s">
        <v>1334</v>
      </c>
      <c r="S3725" s="0" t="s">
        <v>1335</v>
      </c>
      <c r="T3725" s="0" t="s">
        <v>3604</v>
      </c>
      <c r="U3725" s="0" t="s">
        <v>3605</v>
      </c>
      <c r="V3725" s="0" t="s">
        <v>3606</v>
      </c>
      <c r="W3725" s="0" t="s">
        <v>3607</v>
      </c>
      <c r="X3725" s="0" t="s">
        <v>3754</v>
      </c>
      <c r="Y3725" s="0" t="s">
        <v>3605</v>
      </c>
      <c r="Z3725" s="0" t="s">
        <v>1261</v>
      </c>
      <c r="AA3725" s="0" t="s">
        <v>9819</v>
      </c>
      <c r="AB3725" s="0" t="s">
        <v>9820</v>
      </c>
      <c r="AC3725" s="0" t="s">
        <v>61</v>
      </c>
      <c r="AD3725" s="0" t="s">
        <v>19</v>
      </c>
      <c r="AE3725" s="0" t="s">
        <v>19</v>
      </c>
      <c r="AF3725" s="0" t="s">
        <v>184</v>
      </c>
      <c r="AG3725" s="0" t="s">
        <v>157</v>
      </c>
      <c r="AH3725" s="0" t="s">
        <v>22</v>
      </c>
      <c r="AI3725" s="0" t="s">
        <v>22</v>
      </c>
      <c r="AJ3725" s="0" t="s">
        <v>22</v>
      </c>
      <c r="AK3725" s="0" t="s">
        <v>22</v>
      </c>
    </row>
    <row customHeight="1" ht="11.25">
      <c r="A3726" s="0" t="s">
        <v>22</v>
      </c>
      <c r="B3726" s="0" t="s">
        <v>48</v>
      </c>
      <c r="C3726" s="0" t="s">
        <v>50</v>
      </c>
      <c r="D3726" s="0" t="s">
        <v>22</v>
      </c>
      <c r="E3726" s="0" t="s">
        <v>9816</v>
      </c>
      <c r="F3726" s="0" t="s">
        <v>1269</v>
      </c>
      <c r="G3726" s="0" t="s">
        <v>112</v>
      </c>
      <c r="H3726" s="0" t="s">
        <v>112</v>
      </c>
      <c r="I3726" s="0" t="s">
        <v>113</v>
      </c>
      <c r="J3726" s="0" t="s">
        <v>1334</v>
      </c>
      <c r="K3726" s="0" t="s">
        <v>1335</v>
      </c>
      <c r="L3726" s="0" t="s">
        <v>9817</v>
      </c>
      <c r="M3726" s="0" t="s">
        <v>9818</v>
      </c>
      <c r="N3726" s="0" t="s">
        <v>98</v>
      </c>
      <c r="O3726" s="0" t="s">
        <v>112</v>
      </c>
      <c r="P3726" s="0" t="s">
        <v>112</v>
      </c>
      <c r="Q3726" s="0" t="s">
        <v>113</v>
      </c>
      <c r="R3726" s="0" t="s">
        <v>1334</v>
      </c>
      <c r="S3726" s="0" t="s">
        <v>1335</v>
      </c>
      <c r="T3726" s="0" t="s">
        <v>3604</v>
      </c>
      <c r="U3726" s="0" t="s">
        <v>3605</v>
      </c>
      <c r="V3726" s="0" t="s">
        <v>3606</v>
      </c>
      <c r="W3726" s="0" t="s">
        <v>3607</v>
      </c>
      <c r="X3726" s="0" t="s">
        <v>3754</v>
      </c>
      <c r="Y3726" s="0" t="s">
        <v>3605</v>
      </c>
      <c r="Z3726" s="0" t="s">
        <v>1261</v>
      </c>
      <c r="AA3726" s="0" t="s">
        <v>9819</v>
      </c>
      <c r="AB3726" s="0" t="s">
        <v>9820</v>
      </c>
      <c r="AC3726" s="0" t="s">
        <v>61</v>
      </c>
      <c r="AD3726" s="0" t="s">
        <v>19</v>
      </c>
      <c r="AE3726" s="0" t="s">
        <v>19</v>
      </c>
      <c r="AF3726" s="0" t="s">
        <v>184</v>
      </c>
      <c r="AG3726" s="0" t="s">
        <v>157</v>
      </c>
      <c r="AH3726" s="0" t="s">
        <v>22</v>
      </c>
      <c r="AI3726" s="0" t="s">
        <v>22</v>
      </c>
      <c r="AJ3726" s="0" t="s">
        <v>22</v>
      </c>
      <c r="AK3726" s="0" t="s">
        <v>22</v>
      </c>
    </row>
    <row customHeight="1" ht="11.25">
      <c r="A3727" s="0" t="s">
        <v>22</v>
      </c>
      <c r="B3727" s="0" t="s">
        <v>48</v>
      </c>
      <c r="C3727" s="0" t="s">
        <v>50</v>
      </c>
      <c r="D3727" s="0" t="s">
        <v>22</v>
      </c>
      <c r="E3727" s="0" t="s">
        <v>9821</v>
      </c>
      <c r="F3727" s="0" t="s">
        <v>1269</v>
      </c>
      <c r="G3727" s="0" t="s">
        <v>178</v>
      </c>
      <c r="H3727" s="0" t="s">
        <v>178</v>
      </c>
      <c r="I3727" s="0" t="s">
        <v>179</v>
      </c>
      <c r="J3727" s="0" t="s">
        <v>6464</v>
      </c>
      <c r="K3727" s="0" t="s">
        <v>6465</v>
      </c>
      <c r="L3727" s="0" t="s">
        <v>6466</v>
      </c>
      <c r="M3727" s="0" t="s">
        <v>9822</v>
      </c>
      <c r="N3727" s="0" t="s">
        <v>98</v>
      </c>
      <c r="O3727" s="0" t="s">
        <v>178</v>
      </c>
      <c r="P3727" s="0" t="s">
        <v>178</v>
      </c>
      <c r="Q3727" s="0" t="s">
        <v>179</v>
      </c>
      <c r="R3727" s="0" t="s">
        <v>6464</v>
      </c>
      <c r="S3727" s="0" t="s">
        <v>6465</v>
      </c>
      <c r="T3727" s="0" t="s">
        <v>3604</v>
      </c>
      <c r="U3727" s="0" t="s">
        <v>3605</v>
      </c>
      <c r="V3727" s="0" t="s">
        <v>3606</v>
      </c>
      <c r="W3727" s="0" t="s">
        <v>3607</v>
      </c>
      <c r="X3727" s="0" t="s">
        <v>3608</v>
      </c>
      <c r="Y3727" s="0" t="s">
        <v>3605</v>
      </c>
      <c r="Z3727" s="0" t="s">
        <v>9823</v>
      </c>
      <c r="AA3727" s="0" t="s">
        <v>4002</v>
      </c>
      <c r="AB3727" s="0" t="s">
        <v>9824</v>
      </c>
      <c r="AC3727" s="0" t="s">
        <v>61</v>
      </c>
      <c r="AD3727" s="0" t="s">
        <v>19</v>
      </c>
      <c r="AE3727" s="0" t="s">
        <v>19</v>
      </c>
      <c r="AF3727" s="0" t="s">
        <v>9825</v>
      </c>
      <c r="AG3727" s="0" t="s">
        <v>9825</v>
      </c>
      <c r="AH3727" s="0" t="s">
        <v>22</v>
      </c>
      <c r="AI3727" s="0" t="s">
        <v>22</v>
      </c>
      <c r="AJ3727" s="0" t="s">
        <v>22</v>
      </c>
      <c r="AK3727" s="0" t="s">
        <v>22</v>
      </c>
    </row>
    <row customHeight="1" ht="11.25">
      <c r="A3728" s="0" t="s">
        <v>22</v>
      </c>
      <c r="B3728" s="0" t="s">
        <v>48</v>
      </c>
      <c r="C3728" s="0" t="s">
        <v>50</v>
      </c>
      <c r="D3728" s="0" t="s">
        <v>22</v>
      </c>
      <c r="E3728" s="0" t="s">
        <v>9821</v>
      </c>
      <c r="F3728" s="0" t="s">
        <v>1269</v>
      </c>
      <c r="G3728" s="0" t="s">
        <v>178</v>
      </c>
      <c r="H3728" s="0" t="s">
        <v>178</v>
      </c>
      <c r="I3728" s="0" t="s">
        <v>179</v>
      </c>
      <c r="J3728" s="0" t="s">
        <v>6464</v>
      </c>
      <c r="K3728" s="0" t="s">
        <v>6465</v>
      </c>
      <c r="L3728" s="0" t="s">
        <v>6466</v>
      </c>
      <c r="M3728" s="0" t="s">
        <v>9822</v>
      </c>
      <c r="N3728" s="0" t="s">
        <v>98</v>
      </c>
      <c r="O3728" s="0" t="s">
        <v>178</v>
      </c>
      <c r="P3728" s="0" t="s">
        <v>178</v>
      </c>
      <c r="Q3728" s="0" t="s">
        <v>179</v>
      </c>
      <c r="R3728" s="0" t="s">
        <v>6464</v>
      </c>
      <c r="S3728" s="0" t="s">
        <v>6465</v>
      </c>
      <c r="T3728" s="0" t="s">
        <v>3604</v>
      </c>
      <c r="U3728" s="0" t="s">
        <v>3605</v>
      </c>
      <c r="V3728" s="0" t="s">
        <v>3606</v>
      </c>
      <c r="W3728" s="0" t="s">
        <v>3607</v>
      </c>
      <c r="X3728" s="0" t="s">
        <v>3608</v>
      </c>
      <c r="Y3728" s="0" t="s">
        <v>3605</v>
      </c>
      <c r="Z3728" s="0" t="s">
        <v>9823</v>
      </c>
      <c r="AA3728" s="0" t="s">
        <v>4002</v>
      </c>
      <c r="AB3728" s="0" t="s">
        <v>9824</v>
      </c>
      <c r="AC3728" s="0" t="s">
        <v>61</v>
      </c>
      <c r="AD3728" s="0" t="s">
        <v>19</v>
      </c>
      <c r="AE3728" s="0" t="s">
        <v>19</v>
      </c>
      <c r="AF3728" s="0" t="s">
        <v>9825</v>
      </c>
      <c r="AG3728" s="0" t="s">
        <v>9825</v>
      </c>
      <c r="AH3728" s="0" t="s">
        <v>22</v>
      </c>
      <c r="AI3728" s="0" t="s">
        <v>22</v>
      </c>
      <c r="AJ3728" s="0" t="s">
        <v>22</v>
      </c>
      <c r="AK3728" s="0" t="s">
        <v>22</v>
      </c>
    </row>
    <row customHeight="1" ht="11.25">
      <c r="A3729" s="0" t="s">
        <v>22</v>
      </c>
      <c r="B3729" s="0" t="s">
        <v>48</v>
      </c>
      <c r="C3729" s="0" t="s">
        <v>50</v>
      </c>
      <c r="D3729" s="0" t="s">
        <v>22</v>
      </c>
      <c r="E3729" s="0" t="s">
        <v>9826</v>
      </c>
      <c r="F3729" s="0" t="s">
        <v>1269</v>
      </c>
      <c r="G3729" s="0" t="s">
        <v>112</v>
      </c>
      <c r="H3729" s="0" t="s">
        <v>112</v>
      </c>
      <c r="I3729" s="0" t="s">
        <v>113</v>
      </c>
      <c r="J3729" s="0" t="s">
        <v>1334</v>
      </c>
      <c r="K3729" s="0" t="s">
        <v>1335</v>
      </c>
      <c r="L3729" s="0" t="s">
        <v>9827</v>
      </c>
      <c r="M3729" s="0" t="s">
        <v>9828</v>
      </c>
      <c r="N3729" s="0" t="s">
        <v>98</v>
      </c>
      <c r="O3729" s="0" t="s">
        <v>112</v>
      </c>
      <c r="P3729" s="0" t="s">
        <v>112</v>
      </c>
      <c r="Q3729" s="0" t="s">
        <v>113</v>
      </c>
      <c r="R3729" s="0" t="s">
        <v>1334</v>
      </c>
      <c r="S3729" s="0" t="s">
        <v>1335</v>
      </c>
      <c r="T3729" s="0" t="s">
        <v>3604</v>
      </c>
      <c r="U3729" s="0" t="s">
        <v>3605</v>
      </c>
      <c r="V3729" s="0" t="s">
        <v>3606</v>
      </c>
      <c r="W3729" s="0" t="s">
        <v>3607</v>
      </c>
      <c r="X3729" s="0" t="s">
        <v>3754</v>
      </c>
      <c r="Y3729" s="0" t="s">
        <v>3605</v>
      </c>
      <c r="Z3729" s="0" t="s">
        <v>1261</v>
      </c>
      <c r="AA3729" s="0" t="s">
        <v>9819</v>
      </c>
      <c r="AB3729" s="0" t="s">
        <v>9829</v>
      </c>
      <c r="AC3729" s="0" t="s">
        <v>61</v>
      </c>
      <c r="AD3729" s="0" t="s">
        <v>19</v>
      </c>
      <c r="AE3729" s="0" t="s">
        <v>19</v>
      </c>
      <c r="AF3729" s="0" t="s">
        <v>184</v>
      </c>
      <c r="AG3729" s="0" t="s">
        <v>157</v>
      </c>
      <c r="AH3729" s="0" t="s">
        <v>22</v>
      </c>
      <c r="AI3729" s="0" t="s">
        <v>22</v>
      </c>
      <c r="AJ3729" s="0" t="s">
        <v>22</v>
      </c>
      <c r="AK3729" s="0" t="s">
        <v>22</v>
      </c>
    </row>
    <row customHeight="1" ht="11.25">
      <c r="A3730" s="0" t="s">
        <v>22</v>
      </c>
      <c r="B3730" s="0" t="s">
        <v>48</v>
      </c>
      <c r="C3730" s="0" t="s">
        <v>50</v>
      </c>
      <c r="D3730" s="0" t="s">
        <v>22</v>
      </c>
      <c r="E3730" s="0" t="s">
        <v>9826</v>
      </c>
      <c r="F3730" s="0" t="s">
        <v>1269</v>
      </c>
      <c r="G3730" s="0" t="s">
        <v>112</v>
      </c>
      <c r="H3730" s="0" t="s">
        <v>112</v>
      </c>
      <c r="I3730" s="0" t="s">
        <v>113</v>
      </c>
      <c r="J3730" s="0" t="s">
        <v>1334</v>
      </c>
      <c r="K3730" s="0" t="s">
        <v>1335</v>
      </c>
      <c r="L3730" s="0" t="s">
        <v>9827</v>
      </c>
      <c r="M3730" s="0" t="s">
        <v>9828</v>
      </c>
      <c r="N3730" s="0" t="s">
        <v>98</v>
      </c>
      <c r="O3730" s="0" t="s">
        <v>112</v>
      </c>
      <c r="P3730" s="0" t="s">
        <v>112</v>
      </c>
      <c r="Q3730" s="0" t="s">
        <v>113</v>
      </c>
      <c r="R3730" s="0" t="s">
        <v>1334</v>
      </c>
      <c r="S3730" s="0" t="s">
        <v>1335</v>
      </c>
      <c r="T3730" s="0" t="s">
        <v>3604</v>
      </c>
      <c r="U3730" s="0" t="s">
        <v>3605</v>
      </c>
      <c r="V3730" s="0" t="s">
        <v>3606</v>
      </c>
      <c r="W3730" s="0" t="s">
        <v>3607</v>
      </c>
      <c r="X3730" s="0" t="s">
        <v>3754</v>
      </c>
      <c r="Y3730" s="0" t="s">
        <v>3605</v>
      </c>
      <c r="Z3730" s="0" t="s">
        <v>1261</v>
      </c>
      <c r="AA3730" s="0" t="s">
        <v>9819</v>
      </c>
      <c r="AB3730" s="0" t="s">
        <v>9829</v>
      </c>
      <c r="AC3730" s="0" t="s">
        <v>61</v>
      </c>
      <c r="AD3730" s="0" t="s">
        <v>19</v>
      </c>
      <c r="AE3730" s="0" t="s">
        <v>19</v>
      </c>
      <c r="AF3730" s="0" t="s">
        <v>184</v>
      </c>
      <c r="AG3730" s="0" t="s">
        <v>157</v>
      </c>
      <c r="AH3730" s="0" t="s">
        <v>22</v>
      </c>
      <c r="AI3730" s="0" t="s">
        <v>22</v>
      </c>
      <c r="AJ3730" s="0" t="s">
        <v>22</v>
      </c>
      <c r="AK3730" s="0" t="s">
        <v>22</v>
      </c>
    </row>
    <row customHeight="1" ht="11.25">
      <c r="A3731" s="0" t="s">
        <v>22</v>
      </c>
      <c r="B3731" s="0" t="s">
        <v>48</v>
      </c>
      <c r="C3731" s="0" t="s">
        <v>50</v>
      </c>
      <c r="D3731" s="0" t="s">
        <v>22</v>
      </c>
      <c r="E3731" s="0" t="s">
        <v>9830</v>
      </c>
      <c r="F3731" s="0" t="s">
        <v>1269</v>
      </c>
      <c r="G3731" s="0" t="s">
        <v>112</v>
      </c>
      <c r="H3731" s="0" t="s">
        <v>112</v>
      </c>
      <c r="I3731" s="0" t="s">
        <v>113</v>
      </c>
      <c r="J3731" s="0" t="s">
        <v>1334</v>
      </c>
      <c r="K3731" s="0" t="s">
        <v>1335</v>
      </c>
      <c r="L3731" s="0" t="s">
        <v>9831</v>
      </c>
      <c r="M3731" s="0" t="s">
        <v>8373</v>
      </c>
      <c r="N3731" s="0" t="s">
        <v>98</v>
      </c>
      <c r="O3731" s="0" t="s">
        <v>112</v>
      </c>
      <c r="P3731" s="0" t="s">
        <v>112</v>
      </c>
      <c r="Q3731" s="0" t="s">
        <v>113</v>
      </c>
      <c r="R3731" s="0" t="s">
        <v>1334</v>
      </c>
      <c r="S3731" s="0" t="s">
        <v>1335</v>
      </c>
      <c r="T3731" s="0" t="s">
        <v>3604</v>
      </c>
      <c r="U3731" s="0" t="s">
        <v>3605</v>
      </c>
      <c r="V3731" s="0" t="s">
        <v>3606</v>
      </c>
      <c r="W3731" s="0" t="s">
        <v>3607</v>
      </c>
      <c r="X3731" s="0" t="s">
        <v>3608</v>
      </c>
      <c r="Y3731" s="0" t="s">
        <v>3605</v>
      </c>
      <c r="Z3731" s="0" t="s">
        <v>9832</v>
      </c>
      <c r="AA3731" s="0" t="s">
        <v>9833</v>
      </c>
      <c r="AB3731" s="0" t="s">
        <v>9834</v>
      </c>
      <c r="AC3731" s="0" t="s">
        <v>61</v>
      </c>
      <c r="AD3731" s="0" t="s">
        <v>19</v>
      </c>
      <c r="AE3731" s="0" t="s">
        <v>19</v>
      </c>
      <c r="AF3731" s="0" t="s">
        <v>8377</v>
      </c>
      <c r="AG3731" s="0" t="s">
        <v>2221</v>
      </c>
      <c r="AH3731" s="0" t="s">
        <v>22</v>
      </c>
      <c r="AI3731" s="0" t="s">
        <v>22</v>
      </c>
      <c r="AJ3731" s="0" t="s">
        <v>22</v>
      </c>
      <c r="AK3731" s="0" t="s">
        <v>22</v>
      </c>
    </row>
    <row customHeight="1" ht="11.25">
      <c r="A3732" s="0" t="s">
        <v>22</v>
      </c>
      <c r="B3732" s="0" t="s">
        <v>48</v>
      </c>
      <c r="C3732" s="0" t="s">
        <v>50</v>
      </c>
      <c r="D3732" s="0" t="s">
        <v>22</v>
      </c>
      <c r="E3732" s="0" t="s">
        <v>9830</v>
      </c>
      <c r="F3732" s="0" t="s">
        <v>1269</v>
      </c>
      <c r="G3732" s="0" t="s">
        <v>112</v>
      </c>
      <c r="H3732" s="0" t="s">
        <v>112</v>
      </c>
      <c r="I3732" s="0" t="s">
        <v>113</v>
      </c>
      <c r="J3732" s="0" t="s">
        <v>1334</v>
      </c>
      <c r="K3732" s="0" t="s">
        <v>1335</v>
      </c>
      <c r="L3732" s="0" t="s">
        <v>9831</v>
      </c>
      <c r="M3732" s="0" t="s">
        <v>8373</v>
      </c>
      <c r="N3732" s="0" t="s">
        <v>98</v>
      </c>
      <c r="O3732" s="0" t="s">
        <v>112</v>
      </c>
      <c r="P3732" s="0" t="s">
        <v>112</v>
      </c>
      <c r="Q3732" s="0" t="s">
        <v>113</v>
      </c>
      <c r="R3732" s="0" t="s">
        <v>1334</v>
      </c>
      <c r="S3732" s="0" t="s">
        <v>1335</v>
      </c>
      <c r="T3732" s="0" t="s">
        <v>3604</v>
      </c>
      <c r="U3732" s="0" t="s">
        <v>3605</v>
      </c>
      <c r="V3732" s="0" t="s">
        <v>3606</v>
      </c>
      <c r="W3732" s="0" t="s">
        <v>3607</v>
      </c>
      <c r="X3732" s="0" t="s">
        <v>3608</v>
      </c>
      <c r="Y3732" s="0" t="s">
        <v>3605</v>
      </c>
      <c r="Z3732" s="0" t="s">
        <v>9832</v>
      </c>
      <c r="AA3732" s="0" t="s">
        <v>9833</v>
      </c>
      <c r="AB3732" s="0" t="s">
        <v>9834</v>
      </c>
      <c r="AC3732" s="0" t="s">
        <v>61</v>
      </c>
      <c r="AD3732" s="0" t="s">
        <v>19</v>
      </c>
      <c r="AE3732" s="0" t="s">
        <v>19</v>
      </c>
      <c r="AF3732" s="0" t="s">
        <v>8377</v>
      </c>
      <c r="AG3732" s="0" t="s">
        <v>2221</v>
      </c>
      <c r="AH3732" s="0" t="s">
        <v>22</v>
      </c>
      <c r="AI3732" s="0" t="s">
        <v>22</v>
      </c>
      <c r="AJ3732" s="0" t="s">
        <v>22</v>
      </c>
      <c r="AK3732" s="0" t="s">
        <v>22</v>
      </c>
    </row>
    <row customHeight="1" ht="11.25">
      <c r="A3733" s="0" t="s">
        <v>22</v>
      </c>
      <c r="B3733" s="0" t="s">
        <v>48</v>
      </c>
      <c r="C3733" s="0" t="s">
        <v>50</v>
      </c>
      <c r="D3733" s="0" t="s">
        <v>22</v>
      </c>
      <c r="E3733" s="0" t="s">
        <v>9835</v>
      </c>
      <c r="F3733" s="0" t="s">
        <v>1269</v>
      </c>
      <c r="G3733" s="0" t="s">
        <v>1501</v>
      </c>
      <c r="H3733" s="0" t="s">
        <v>1501</v>
      </c>
      <c r="I3733" s="0" t="s">
        <v>1502</v>
      </c>
      <c r="J3733" s="0" t="s">
        <v>9635</v>
      </c>
      <c r="K3733" s="0" t="s">
        <v>9636</v>
      </c>
      <c r="L3733" s="0" t="s">
        <v>9635</v>
      </c>
      <c r="M3733" s="0" t="s">
        <v>1261</v>
      </c>
      <c r="N3733" s="0" t="s">
        <v>98</v>
      </c>
      <c r="O3733" s="0" t="s">
        <v>1501</v>
      </c>
      <c r="P3733" s="0" t="s">
        <v>1501</v>
      </c>
      <c r="Q3733" s="0" t="s">
        <v>1502</v>
      </c>
      <c r="R3733" s="0" t="s">
        <v>9635</v>
      </c>
      <c r="S3733" s="0" t="s">
        <v>9636</v>
      </c>
      <c r="T3733" s="0" t="s">
        <v>3604</v>
      </c>
      <c r="U3733" s="0" t="s">
        <v>3605</v>
      </c>
      <c r="V3733" s="0" t="s">
        <v>3606</v>
      </c>
      <c r="W3733" s="0" t="s">
        <v>3607</v>
      </c>
      <c r="X3733" s="0" t="s">
        <v>3608</v>
      </c>
      <c r="Y3733" s="0" t="s">
        <v>3605</v>
      </c>
      <c r="Z3733" s="0" t="s">
        <v>9836</v>
      </c>
      <c r="AA3733" s="0" t="s">
        <v>9837</v>
      </c>
      <c r="AB3733" s="0" t="s">
        <v>9838</v>
      </c>
      <c r="AC3733" s="0" t="s">
        <v>61</v>
      </c>
      <c r="AD3733" s="0" t="s">
        <v>19</v>
      </c>
      <c r="AE3733" s="0" t="s">
        <v>19</v>
      </c>
      <c r="AF3733" s="0" t="s">
        <v>7710</v>
      </c>
      <c r="AG3733" s="0" t="s">
        <v>3712</v>
      </c>
      <c r="AH3733" s="0" t="s">
        <v>22</v>
      </c>
      <c r="AI3733" s="0" t="s">
        <v>22</v>
      </c>
      <c r="AJ3733" s="0" t="s">
        <v>22</v>
      </c>
      <c r="AK3733" s="0" t="s">
        <v>22</v>
      </c>
    </row>
    <row customHeight="1" ht="11.25">
      <c r="A3734" s="0" t="s">
        <v>22</v>
      </c>
      <c r="B3734" s="0" t="s">
        <v>48</v>
      </c>
      <c r="C3734" s="0" t="s">
        <v>50</v>
      </c>
      <c r="D3734" s="0" t="s">
        <v>22</v>
      </c>
      <c r="E3734" s="0" t="s">
        <v>9835</v>
      </c>
      <c r="F3734" s="0" t="s">
        <v>1269</v>
      </c>
      <c r="G3734" s="0" t="s">
        <v>115</v>
      </c>
      <c r="H3734" s="0" t="s">
        <v>115</v>
      </c>
      <c r="I3734" s="0" t="s">
        <v>116</v>
      </c>
      <c r="J3734" s="0" t="s">
        <v>9635</v>
      </c>
      <c r="K3734" s="0" t="s">
        <v>9639</v>
      </c>
      <c r="L3734" s="0" t="s">
        <v>9635</v>
      </c>
      <c r="M3734" s="0" t="s">
        <v>1261</v>
      </c>
      <c r="N3734" s="0" t="s">
        <v>98</v>
      </c>
      <c r="O3734" s="0" t="s">
        <v>115</v>
      </c>
      <c r="P3734" s="0" t="s">
        <v>115</v>
      </c>
      <c r="Q3734" s="0" t="s">
        <v>116</v>
      </c>
      <c r="R3734" s="0" t="s">
        <v>9635</v>
      </c>
      <c r="S3734" s="0" t="s">
        <v>9639</v>
      </c>
      <c r="T3734" s="0" t="s">
        <v>3604</v>
      </c>
      <c r="U3734" s="0" t="s">
        <v>3605</v>
      </c>
      <c r="V3734" s="0" t="s">
        <v>3606</v>
      </c>
      <c r="W3734" s="0" t="s">
        <v>3607</v>
      </c>
      <c r="X3734" s="0" t="s">
        <v>3608</v>
      </c>
      <c r="Y3734" s="0" t="s">
        <v>3605</v>
      </c>
      <c r="Z3734" s="0" t="s">
        <v>9836</v>
      </c>
      <c r="AA3734" s="0" t="s">
        <v>9837</v>
      </c>
      <c r="AB3734" s="0" t="s">
        <v>9838</v>
      </c>
      <c r="AC3734" s="0" t="s">
        <v>61</v>
      </c>
      <c r="AD3734" s="0" t="s">
        <v>19</v>
      </c>
      <c r="AE3734" s="0" t="s">
        <v>19</v>
      </c>
      <c r="AF3734" s="0" t="s">
        <v>7710</v>
      </c>
      <c r="AG3734" s="0" t="s">
        <v>3712</v>
      </c>
      <c r="AH3734" s="0" t="s">
        <v>22</v>
      </c>
      <c r="AI3734" s="0" t="s">
        <v>22</v>
      </c>
      <c r="AJ3734" s="0" t="s">
        <v>22</v>
      </c>
      <c r="AK3734" s="0" t="s">
        <v>22</v>
      </c>
    </row>
    <row customHeight="1" ht="11.25">
      <c r="A3735" s="0" t="s">
        <v>22</v>
      </c>
      <c r="B3735" s="0" t="s">
        <v>48</v>
      </c>
      <c r="C3735" s="0" t="s">
        <v>50</v>
      </c>
      <c r="D3735" s="0" t="s">
        <v>22</v>
      </c>
      <c r="E3735" s="0" t="s">
        <v>9839</v>
      </c>
      <c r="F3735" s="0" t="s">
        <v>1269</v>
      </c>
      <c r="G3735" s="0" t="s">
        <v>112</v>
      </c>
      <c r="H3735" s="0" t="s">
        <v>112</v>
      </c>
      <c r="I3735" s="0" t="s">
        <v>113</v>
      </c>
      <c r="J3735" s="0" t="s">
        <v>1334</v>
      </c>
      <c r="K3735" s="0" t="s">
        <v>1335</v>
      </c>
      <c r="L3735" s="0" t="s">
        <v>9840</v>
      </c>
      <c r="M3735" s="0" t="s">
        <v>4630</v>
      </c>
      <c r="N3735" s="0" t="s">
        <v>98</v>
      </c>
      <c r="O3735" s="0" t="s">
        <v>112</v>
      </c>
      <c r="P3735" s="0" t="s">
        <v>112</v>
      </c>
      <c r="Q3735" s="0" t="s">
        <v>113</v>
      </c>
      <c r="R3735" s="0" t="s">
        <v>1334</v>
      </c>
      <c r="S3735" s="0" t="s">
        <v>1335</v>
      </c>
      <c r="T3735" s="0" t="s">
        <v>3604</v>
      </c>
      <c r="U3735" s="0" t="s">
        <v>3605</v>
      </c>
      <c r="V3735" s="0" t="s">
        <v>3606</v>
      </c>
      <c r="W3735" s="0" t="s">
        <v>3607</v>
      </c>
      <c r="X3735" s="0" t="s">
        <v>3608</v>
      </c>
      <c r="Y3735" s="0" t="s">
        <v>3605</v>
      </c>
      <c r="Z3735" s="0" t="s">
        <v>4948</v>
      </c>
      <c r="AA3735" s="0" t="s">
        <v>9841</v>
      </c>
      <c r="AB3735" s="0" t="s">
        <v>9842</v>
      </c>
      <c r="AC3735" s="0" t="s">
        <v>61</v>
      </c>
      <c r="AD3735" s="0" t="s">
        <v>19</v>
      </c>
      <c r="AE3735" s="0" t="s">
        <v>19</v>
      </c>
      <c r="AF3735" s="0" t="s">
        <v>9843</v>
      </c>
      <c r="AG3735" s="0" t="s">
        <v>9844</v>
      </c>
      <c r="AH3735" s="0" t="s">
        <v>22</v>
      </c>
      <c r="AI3735" s="0" t="s">
        <v>22</v>
      </c>
      <c r="AJ3735" s="0" t="s">
        <v>22</v>
      </c>
      <c r="AK3735" s="0" t="s">
        <v>22</v>
      </c>
    </row>
    <row customHeight="1" ht="11.25">
      <c r="A3736" s="0" t="s">
        <v>22</v>
      </c>
      <c r="B3736" s="0" t="s">
        <v>48</v>
      </c>
      <c r="C3736" s="0" t="s">
        <v>50</v>
      </c>
      <c r="D3736" s="0" t="s">
        <v>22</v>
      </c>
      <c r="E3736" s="0" t="s">
        <v>9839</v>
      </c>
      <c r="F3736" s="0" t="s">
        <v>1269</v>
      </c>
      <c r="G3736" s="0" t="s">
        <v>112</v>
      </c>
      <c r="H3736" s="0" t="s">
        <v>112</v>
      </c>
      <c r="I3736" s="0" t="s">
        <v>113</v>
      </c>
      <c r="J3736" s="0" t="s">
        <v>1334</v>
      </c>
      <c r="K3736" s="0" t="s">
        <v>1335</v>
      </c>
      <c r="L3736" s="0" t="s">
        <v>9840</v>
      </c>
      <c r="M3736" s="0" t="s">
        <v>4630</v>
      </c>
      <c r="N3736" s="0" t="s">
        <v>98</v>
      </c>
      <c r="O3736" s="0" t="s">
        <v>112</v>
      </c>
      <c r="P3736" s="0" t="s">
        <v>112</v>
      </c>
      <c r="Q3736" s="0" t="s">
        <v>113</v>
      </c>
      <c r="R3736" s="0" t="s">
        <v>1334</v>
      </c>
      <c r="S3736" s="0" t="s">
        <v>1335</v>
      </c>
      <c r="T3736" s="0" t="s">
        <v>3604</v>
      </c>
      <c r="U3736" s="0" t="s">
        <v>3605</v>
      </c>
      <c r="V3736" s="0" t="s">
        <v>3606</v>
      </c>
      <c r="W3736" s="0" t="s">
        <v>3607</v>
      </c>
      <c r="X3736" s="0" t="s">
        <v>3608</v>
      </c>
      <c r="Y3736" s="0" t="s">
        <v>3605</v>
      </c>
      <c r="Z3736" s="0" t="s">
        <v>4948</v>
      </c>
      <c r="AA3736" s="0" t="s">
        <v>9841</v>
      </c>
      <c r="AB3736" s="0" t="s">
        <v>9842</v>
      </c>
      <c r="AC3736" s="0" t="s">
        <v>61</v>
      </c>
      <c r="AD3736" s="0" t="s">
        <v>19</v>
      </c>
      <c r="AE3736" s="0" t="s">
        <v>19</v>
      </c>
      <c r="AF3736" s="0" t="s">
        <v>9843</v>
      </c>
      <c r="AG3736" s="0" t="s">
        <v>9844</v>
      </c>
      <c r="AH3736" s="0" t="s">
        <v>22</v>
      </c>
      <c r="AI3736" s="0" t="s">
        <v>22</v>
      </c>
      <c r="AJ3736" s="0" t="s">
        <v>22</v>
      </c>
      <c r="AK3736" s="0" t="s">
        <v>22</v>
      </c>
    </row>
    <row customHeight="1" ht="11.25">
      <c r="A3737" s="0" t="s">
        <v>22</v>
      </c>
      <c r="B3737" s="0" t="s">
        <v>48</v>
      </c>
      <c r="C3737" s="0" t="s">
        <v>50</v>
      </c>
      <c r="D3737" s="0" t="s">
        <v>22</v>
      </c>
      <c r="E3737" s="0" t="s">
        <v>9845</v>
      </c>
      <c r="F3737" s="0" t="s">
        <v>1269</v>
      </c>
      <c r="G3737" s="0" t="s">
        <v>112</v>
      </c>
      <c r="H3737" s="0" t="s">
        <v>112</v>
      </c>
      <c r="I3737" s="0" t="s">
        <v>113</v>
      </c>
      <c r="J3737" s="0" t="s">
        <v>1334</v>
      </c>
      <c r="K3737" s="0" t="s">
        <v>1335</v>
      </c>
      <c r="L3737" s="0" t="s">
        <v>9846</v>
      </c>
      <c r="M3737" s="0" t="s">
        <v>9847</v>
      </c>
      <c r="N3737" s="0" t="s">
        <v>98</v>
      </c>
      <c r="O3737" s="0" t="s">
        <v>112</v>
      </c>
      <c r="P3737" s="0" t="s">
        <v>112</v>
      </c>
      <c r="Q3737" s="0" t="s">
        <v>113</v>
      </c>
      <c r="R3737" s="0" t="s">
        <v>1334</v>
      </c>
      <c r="S3737" s="0" t="s">
        <v>1335</v>
      </c>
      <c r="T3737" s="0" t="s">
        <v>3604</v>
      </c>
      <c r="U3737" s="0" t="s">
        <v>3605</v>
      </c>
      <c r="V3737" s="0" t="s">
        <v>3606</v>
      </c>
      <c r="W3737" s="0" t="s">
        <v>3607</v>
      </c>
      <c r="X3737" s="0" t="s">
        <v>3608</v>
      </c>
      <c r="Y3737" s="0" t="s">
        <v>3605</v>
      </c>
      <c r="Z3737" s="0" t="s">
        <v>9848</v>
      </c>
      <c r="AA3737" s="0" t="s">
        <v>9849</v>
      </c>
      <c r="AB3737" s="0" t="s">
        <v>9850</v>
      </c>
      <c r="AC3737" s="0" t="s">
        <v>61</v>
      </c>
      <c r="AD3737" s="0" t="s">
        <v>19</v>
      </c>
      <c r="AE3737" s="0" t="s">
        <v>19</v>
      </c>
      <c r="AF3737" s="0" t="s">
        <v>6098</v>
      </c>
      <c r="AG3737" s="0" t="s">
        <v>6098</v>
      </c>
      <c r="AH3737" s="0" t="s">
        <v>22</v>
      </c>
      <c r="AI3737" s="0" t="s">
        <v>22</v>
      </c>
      <c r="AJ3737" s="0" t="s">
        <v>22</v>
      </c>
      <c r="AK3737" s="0" t="s">
        <v>22</v>
      </c>
    </row>
    <row customHeight="1" ht="11.25">
      <c r="A3738" s="0" t="s">
        <v>22</v>
      </c>
      <c r="B3738" s="0" t="s">
        <v>48</v>
      </c>
      <c r="C3738" s="0" t="s">
        <v>50</v>
      </c>
      <c r="D3738" s="0" t="s">
        <v>22</v>
      </c>
      <c r="E3738" s="0" t="s">
        <v>9845</v>
      </c>
      <c r="F3738" s="0" t="s">
        <v>1269</v>
      </c>
      <c r="G3738" s="0" t="s">
        <v>112</v>
      </c>
      <c r="H3738" s="0" t="s">
        <v>112</v>
      </c>
      <c r="I3738" s="0" t="s">
        <v>113</v>
      </c>
      <c r="J3738" s="0" t="s">
        <v>1334</v>
      </c>
      <c r="K3738" s="0" t="s">
        <v>1335</v>
      </c>
      <c r="L3738" s="0" t="s">
        <v>9846</v>
      </c>
      <c r="M3738" s="0" t="s">
        <v>9847</v>
      </c>
      <c r="N3738" s="0" t="s">
        <v>98</v>
      </c>
      <c r="O3738" s="0" t="s">
        <v>112</v>
      </c>
      <c r="P3738" s="0" t="s">
        <v>112</v>
      </c>
      <c r="Q3738" s="0" t="s">
        <v>113</v>
      </c>
      <c r="R3738" s="0" t="s">
        <v>1334</v>
      </c>
      <c r="S3738" s="0" t="s">
        <v>1335</v>
      </c>
      <c r="T3738" s="0" t="s">
        <v>3604</v>
      </c>
      <c r="U3738" s="0" t="s">
        <v>3605</v>
      </c>
      <c r="V3738" s="0" t="s">
        <v>3606</v>
      </c>
      <c r="W3738" s="0" t="s">
        <v>3607</v>
      </c>
      <c r="X3738" s="0" t="s">
        <v>3608</v>
      </c>
      <c r="Y3738" s="0" t="s">
        <v>3605</v>
      </c>
      <c r="Z3738" s="0" t="s">
        <v>9848</v>
      </c>
      <c r="AA3738" s="0" t="s">
        <v>9849</v>
      </c>
      <c r="AB3738" s="0" t="s">
        <v>9850</v>
      </c>
      <c r="AC3738" s="0" t="s">
        <v>61</v>
      </c>
      <c r="AD3738" s="0" t="s">
        <v>19</v>
      </c>
      <c r="AE3738" s="0" t="s">
        <v>19</v>
      </c>
      <c r="AF3738" s="0" t="s">
        <v>6098</v>
      </c>
      <c r="AG3738" s="0" t="s">
        <v>6098</v>
      </c>
      <c r="AH3738" s="0" t="s">
        <v>22</v>
      </c>
      <c r="AI3738" s="0" t="s">
        <v>22</v>
      </c>
      <c r="AJ3738" s="0" t="s">
        <v>22</v>
      </c>
      <c r="AK3738" s="0" t="s">
        <v>22</v>
      </c>
    </row>
    <row customHeight="1" ht="11.25">
      <c r="A3739" s="0" t="s">
        <v>22</v>
      </c>
      <c r="B3739" s="0" t="s">
        <v>48</v>
      </c>
      <c r="C3739" s="0" t="s">
        <v>50</v>
      </c>
      <c r="D3739" s="0" t="s">
        <v>22</v>
      </c>
      <c r="E3739" s="0" t="s">
        <v>9851</v>
      </c>
      <c r="F3739" s="0" t="s">
        <v>1269</v>
      </c>
      <c r="G3739" s="0" t="s">
        <v>112</v>
      </c>
      <c r="H3739" s="0" t="s">
        <v>112</v>
      </c>
      <c r="I3739" s="0" t="s">
        <v>113</v>
      </c>
      <c r="J3739" s="0" t="s">
        <v>1334</v>
      </c>
      <c r="K3739" s="0" t="s">
        <v>1335</v>
      </c>
      <c r="L3739" s="0" t="s">
        <v>9852</v>
      </c>
      <c r="M3739" s="0" t="s">
        <v>9853</v>
      </c>
      <c r="N3739" s="0" t="s">
        <v>98</v>
      </c>
      <c r="O3739" s="0" t="s">
        <v>112</v>
      </c>
      <c r="P3739" s="0" t="s">
        <v>112</v>
      </c>
      <c r="Q3739" s="0" t="s">
        <v>113</v>
      </c>
      <c r="R3739" s="0" t="s">
        <v>1334</v>
      </c>
      <c r="S3739" s="0" t="s">
        <v>1335</v>
      </c>
      <c r="T3739" s="0" t="s">
        <v>3604</v>
      </c>
      <c r="U3739" s="0" t="s">
        <v>3605</v>
      </c>
      <c r="V3739" s="0" t="s">
        <v>3606</v>
      </c>
      <c r="W3739" s="0" t="s">
        <v>3607</v>
      </c>
      <c r="X3739" s="0" t="s">
        <v>3608</v>
      </c>
      <c r="Y3739" s="0" t="s">
        <v>3605</v>
      </c>
      <c r="Z3739" s="0" t="s">
        <v>9854</v>
      </c>
      <c r="AA3739" s="0" t="s">
        <v>9855</v>
      </c>
      <c r="AB3739" s="0" t="s">
        <v>9856</v>
      </c>
      <c r="AC3739" s="0" t="s">
        <v>61</v>
      </c>
      <c r="AD3739" s="0" t="s">
        <v>19</v>
      </c>
      <c r="AE3739" s="0" t="s">
        <v>19</v>
      </c>
      <c r="AF3739" s="0" t="s">
        <v>7750</v>
      </c>
      <c r="AG3739" s="0" t="s">
        <v>6098</v>
      </c>
      <c r="AH3739" s="0" t="s">
        <v>22</v>
      </c>
      <c r="AI3739" s="0" t="s">
        <v>22</v>
      </c>
      <c r="AJ3739" s="0" t="s">
        <v>22</v>
      </c>
      <c r="AK3739" s="0" t="s">
        <v>22</v>
      </c>
    </row>
    <row customHeight="1" ht="11.25">
      <c r="A3740" s="0" t="s">
        <v>22</v>
      </c>
      <c r="B3740" s="0" t="s">
        <v>48</v>
      </c>
      <c r="C3740" s="0" t="s">
        <v>50</v>
      </c>
      <c r="D3740" s="0" t="s">
        <v>22</v>
      </c>
      <c r="E3740" s="0" t="s">
        <v>9851</v>
      </c>
      <c r="F3740" s="0" t="s">
        <v>1269</v>
      </c>
      <c r="G3740" s="0" t="s">
        <v>112</v>
      </c>
      <c r="H3740" s="0" t="s">
        <v>112</v>
      </c>
      <c r="I3740" s="0" t="s">
        <v>113</v>
      </c>
      <c r="J3740" s="0" t="s">
        <v>1334</v>
      </c>
      <c r="K3740" s="0" t="s">
        <v>1335</v>
      </c>
      <c r="L3740" s="0" t="s">
        <v>9852</v>
      </c>
      <c r="M3740" s="0" t="s">
        <v>9853</v>
      </c>
      <c r="N3740" s="0" t="s">
        <v>98</v>
      </c>
      <c r="O3740" s="0" t="s">
        <v>112</v>
      </c>
      <c r="P3740" s="0" t="s">
        <v>112</v>
      </c>
      <c r="Q3740" s="0" t="s">
        <v>113</v>
      </c>
      <c r="R3740" s="0" t="s">
        <v>1334</v>
      </c>
      <c r="S3740" s="0" t="s">
        <v>1335</v>
      </c>
      <c r="T3740" s="0" t="s">
        <v>3604</v>
      </c>
      <c r="U3740" s="0" t="s">
        <v>3605</v>
      </c>
      <c r="V3740" s="0" t="s">
        <v>3606</v>
      </c>
      <c r="W3740" s="0" t="s">
        <v>3607</v>
      </c>
      <c r="X3740" s="0" t="s">
        <v>3608</v>
      </c>
      <c r="Y3740" s="0" t="s">
        <v>3605</v>
      </c>
      <c r="Z3740" s="0" t="s">
        <v>9854</v>
      </c>
      <c r="AA3740" s="0" t="s">
        <v>9855</v>
      </c>
      <c r="AB3740" s="0" t="s">
        <v>9856</v>
      </c>
      <c r="AC3740" s="0" t="s">
        <v>61</v>
      </c>
      <c r="AD3740" s="0" t="s">
        <v>19</v>
      </c>
      <c r="AE3740" s="0" t="s">
        <v>19</v>
      </c>
      <c r="AF3740" s="0" t="s">
        <v>7750</v>
      </c>
      <c r="AG3740" s="0" t="s">
        <v>6098</v>
      </c>
      <c r="AH3740" s="0" t="s">
        <v>22</v>
      </c>
      <c r="AI3740" s="0" t="s">
        <v>22</v>
      </c>
      <c r="AJ3740" s="0" t="s">
        <v>22</v>
      </c>
      <c r="AK3740" s="0" t="s">
        <v>22</v>
      </c>
    </row>
    <row customHeight="1" ht="11.25">
      <c r="A3741" s="0" t="s">
        <v>22</v>
      </c>
      <c r="B3741" s="0" t="s">
        <v>48</v>
      </c>
      <c r="C3741" s="0" t="s">
        <v>50</v>
      </c>
      <c r="D3741" s="0" t="s">
        <v>22</v>
      </c>
      <c r="E3741" s="0" t="s">
        <v>9857</v>
      </c>
      <c r="F3741" s="0" t="s">
        <v>1269</v>
      </c>
      <c r="G3741" s="0" t="s">
        <v>178</v>
      </c>
      <c r="H3741" s="0" t="s">
        <v>178</v>
      </c>
      <c r="I3741" s="0" t="s">
        <v>179</v>
      </c>
      <c r="J3741" s="0" t="s">
        <v>1277</v>
      </c>
      <c r="K3741" s="0" t="s">
        <v>1278</v>
      </c>
      <c r="L3741" s="0" t="s">
        <v>9858</v>
      </c>
      <c r="M3741" s="0" t="s">
        <v>1261</v>
      </c>
      <c r="N3741" s="0" t="s">
        <v>98</v>
      </c>
      <c r="O3741" s="0" t="s">
        <v>178</v>
      </c>
      <c r="P3741" s="0" t="s">
        <v>178</v>
      </c>
      <c r="Q3741" s="0" t="s">
        <v>179</v>
      </c>
      <c r="R3741" s="0" t="s">
        <v>1277</v>
      </c>
      <c r="S3741" s="0" t="s">
        <v>1278</v>
      </c>
      <c r="T3741" s="0" t="s">
        <v>3604</v>
      </c>
      <c r="U3741" s="0" t="s">
        <v>3605</v>
      </c>
      <c r="V3741" s="0" t="s">
        <v>3606</v>
      </c>
      <c r="W3741" s="0" t="s">
        <v>3607</v>
      </c>
      <c r="X3741" s="0" t="s">
        <v>4129</v>
      </c>
      <c r="Y3741" s="0" t="s">
        <v>3605</v>
      </c>
      <c r="Z3741" s="0" t="s">
        <v>8330</v>
      </c>
      <c r="AA3741" s="0" t="s">
        <v>8242</v>
      </c>
      <c r="AB3741" s="0" t="s">
        <v>6797</v>
      </c>
      <c r="AC3741" s="0" t="s">
        <v>61</v>
      </c>
      <c r="AD3741" s="0" t="s">
        <v>19</v>
      </c>
      <c r="AE3741" s="0" t="s">
        <v>19</v>
      </c>
      <c r="AF3741" s="0" t="s">
        <v>9859</v>
      </c>
      <c r="AG3741" s="0" t="s">
        <v>9860</v>
      </c>
      <c r="AH3741" s="0" t="s">
        <v>22</v>
      </c>
      <c r="AI3741" s="0" t="s">
        <v>22</v>
      </c>
      <c r="AJ3741" s="0" t="s">
        <v>22</v>
      </c>
      <c r="AK3741" s="0" t="s">
        <v>22</v>
      </c>
    </row>
    <row customHeight="1" ht="11.25">
      <c r="A3742" s="0" t="s">
        <v>22</v>
      </c>
      <c r="B3742" s="0" t="s">
        <v>48</v>
      </c>
      <c r="C3742" s="0" t="s">
        <v>50</v>
      </c>
      <c r="D3742" s="0" t="s">
        <v>22</v>
      </c>
      <c r="E3742" s="0" t="s">
        <v>9857</v>
      </c>
      <c r="F3742" s="0" t="s">
        <v>1269</v>
      </c>
      <c r="G3742" s="0" t="s">
        <v>178</v>
      </c>
      <c r="H3742" s="0" t="s">
        <v>178</v>
      </c>
      <c r="I3742" s="0" t="s">
        <v>179</v>
      </c>
      <c r="J3742" s="0" t="s">
        <v>1277</v>
      </c>
      <c r="K3742" s="0" t="s">
        <v>1278</v>
      </c>
      <c r="L3742" s="0" t="s">
        <v>9858</v>
      </c>
      <c r="M3742" s="0" t="s">
        <v>1261</v>
      </c>
      <c r="N3742" s="0" t="s">
        <v>98</v>
      </c>
      <c r="O3742" s="0" t="s">
        <v>178</v>
      </c>
      <c r="P3742" s="0" t="s">
        <v>178</v>
      </c>
      <c r="Q3742" s="0" t="s">
        <v>179</v>
      </c>
      <c r="R3742" s="0" t="s">
        <v>1277</v>
      </c>
      <c r="S3742" s="0" t="s">
        <v>1278</v>
      </c>
      <c r="T3742" s="0" t="s">
        <v>3604</v>
      </c>
      <c r="U3742" s="0" t="s">
        <v>3605</v>
      </c>
      <c r="V3742" s="0" t="s">
        <v>3606</v>
      </c>
      <c r="W3742" s="0" t="s">
        <v>3607</v>
      </c>
      <c r="X3742" s="0" t="s">
        <v>4129</v>
      </c>
      <c r="Y3742" s="0" t="s">
        <v>3605</v>
      </c>
      <c r="Z3742" s="0" t="s">
        <v>8330</v>
      </c>
      <c r="AA3742" s="0" t="s">
        <v>8242</v>
      </c>
      <c r="AB3742" s="0" t="s">
        <v>6797</v>
      </c>
      <c r="AC3742" s="0" t="s">
        <v>61</v>
      </c>
      <c r="AD3742" s="0" t="s">
        <v>19</v>
      </c>
      <c r="AE3742" s="0" t="s">
        <v>19</v>
      </c>
      <c r="AF3742" s="0" t="s">
        <v>9859</v>
      </c>
      <c r="AG3742" s="0" t="s">
        <v>9860</v>
      </c>
      <c r="AH3742" s="0" t="s">
        <v>22</v>
      </c>
      <c r="AI3742" s="0" t="s">
        <v>22</v>
      </c>
      <c r="AJ3742" s="0" t="s">
        <v>22</v>
      </c>
      <c r="AK3742" s="0" t="s">
        <v>22</v>
      </c>
    </row>
    <row customHeight="1" ht="11.25">
      <c r="A3743" s="0" t="s">
        <v>22</v>
      </c>
      <c r="B3743" s="0" t="s">
        <v>48</v>
      </c>
      <c r="C3743" s="0" t="s">
        <v>50</v>
      </c>
      <c r="D3743" s="0" t="s">
        <v>22</v>
      </c>
      <c r="E3743" s="0" t="s">
        <v>9861</v>
      </c>
      <c r="F3743" s="0" t="s">
        <v>1269</v>
      </c>
      <c r="G3743" s="0" t="s">
        <v>1501</v>
      </c>
      <c r="H3743" s="0" t="s">
        <v>1501</v>
      </c>
      <c r="I3743" s="0" t="s">
        <v>1502</v>
      </c>
      <c r="J3743" s="0" t="s">
        <v>9622</v>
      </c>
      <c r="K3743" s="0" t="s">
        <v>9623</v>
      </c>
      <c r="L3743" s="0" t="s">
        <v>9622</v>
      </c>
      <c r="M3743" s="0" t="s">
        <v>1261</v>
      </c>
      <c r="N3743" s="0" t="s">
        <v>98</v>
      </c>
      <c r="O3743" s="0" t="s">
        <v>1501</v>
      </c>
      <c r="P3743" s="0" t="s">
        <v>1501</v>
      </c>
      <c r="Q3743" s="0" t="s">
        <v>1502</v>
      </c>
      <c r="R3743" s="0" t="s">
        <v>9622</v>
      </c>
      <c r="S3743" s="0" t="s">
        <v>9623</v>
      </c>
      <c r="T3743" s="0" t="s">
        <v>3604</v>
      </c>
      <c r="U3743" s="0" t="s">
        <v>3605</v>
      </c>
      <c r="V3743" s="0" t="s">
        <v>3606</v>
      </c>
      <c r="W3743" s="0" t="s">
        <v>3607</v>
      </c>
      <c r="X3743" s="0" t="s">
        <v>3808</v>
      </c>
      <c r="Y3743" s="0" t="s">
        <v>3605</v>
      </c>
      <c r="Z3743" s="0" t="s">
        <v>1261</v>
      </c>
      <c r="AA3743" s="0" t="s">
        <v>9862</v>
      </c>
      <c r="AB3743" s="0" t="s">
        <v>9863</v>
      </c>
      <c r="AC3743" s="0" t="s">
        <v>61</v>
      </c>
      <c r="AD3743" s="0" t="s">
        <v>19</v>
      </c>
      <c r="AE3743" s="0" t="s">
        <v>19</v>
      </c>
      <c r="AF3743" s="0" t="s">
        <v>1568</v>
      </c>
      <c r="AG3743" s="0" t="s">
        <v>1568</v>
      </c>
      <c r="AH3743" s="0" t="s">
        <v>22</v>
      </c>
      <c r="AI3743" s="0" t="s">
        <v>22</v>
      </c>
      <c r="AJ3743" s="0" t="s">
        <v>22</v>
      </c>
      <c r="AK3743" s="0" t="s">
        <v>22</v>
      </c>
    </row>
    <row customHeight="1" ht="11.25">
      <c r="A3744" s="0" t="s">
        <v>22</v>
      </c>
      <c r="B3744" s="0" t="s">
        <v>48</v>
      </c>
      <c r="C3744" s="0" t="s">
        <v>50</v>
      </c>
      <c r="D3744" s="0" t="s">
        <v>22</v>
      </c>
      <c r="E3744" s="0" t="s">
        <v>9861</v>
      </c>
      <c r="F3744" s="0" t="s">
        <v>1269</v>
      </c>
      <c r="G3744" s="0" t="s">
        <v>115</v>
      </c>
      <c r="H3744" s="0" t="s">
        <v>115</v>
      </c>
      <c r="I3744" s="0" t="s">
        <v>116</v>
      </c>
      <c r="J3744" s="0" t="s">
        <v>9622</v>
      </c>
      <c r="K3744" s="0" t="s">
        <v>9626</v>
      </c>
      <c r="L3744" s="0" t="s">
        <v>9622</v>
      </c>
      <c r="M3744" s="0" t="s">
        <v>1261</v>
      </c>
      <c r="N3744" s="0" t="s">
        <v>98</v>
      </c>
      <c r="O3744" s="0" t="s">
        <v>115</v>
      </c>
      <c r="P3744" s="0" t="s">
        <v>115</v>
      </c>
      <c r="Q3744" s="0" t="s">
        <v>116</v>
      </c>
      <c r="R3744" s="0" t="s">
        <v>9622</v>
      </c>
      <c r="S3744" s="0" t="s">
        <v>9626</v>
      </c>
      <c r="T3744" s="0" t="s">
        <v>3604</v>
      </c>
      <c r="U3744" s="0" t="s">
        <v>3605</v>
      </c>
      <c r="V3744" s="0" t="s">
        <v>3606</v>
      </c>
      <c r="W3744" s="0" t="s">
        <v>3607</v>
      </c>
      <c r="X3744" s="0" t="s">
        <v>3808</v>
      </c>
      <c r="Y3744" s="0" t="s">
        <v>3605</v>
      </c>
      <c r="Z3744" s="0" t="s">
        <v>1261</v>
      </c>
      <c r="AA3744" s="0" t="s">
        <v>9862</v>
      </c>
      <c r="AB3744" s="0" t="s">
        <v>9863</v>
      </c>
      <c r="AC3744" s="0" t="s">
        <v>61</v>
      </c>
      <c r="AD3744" s="0" t="s">
        <v>19</v>
      </c>
      <c r="AE3744" s="0" t="s">
        <v>19</v>
      </c>
      <c r="AF3744" s="0" t="s">
        <v>1568</v>
      </c>
      <c r="AG3744" s="0" t="s">
        <v>1568</v>
      </c>
      <c r="AH3744" s="0" t="s">
        <v>22</v>
      </c>
      <c r="AI3744" s="0" t="s">
        <v>22</v>
      </c>
      <c r="AJ3744" s="0" t="s">
        <v>22</v>
      </c>
      <c r="AK3744" s="0" t="s">
        <v>22</v>
      </c>
    </row>
    <row customHeight="1" ht="11.25">
      <c r="A3745" s="0" t="s">
        <v>22</v>
      </c>
      <c r="B3745" s="0" t="s">
        <v>48</v>
      </c>
      <c r="C3745" s="0" t="s">
        <v>50</v>
      </c>
      <c r="D3745" s="0" t="s">
        <v>22</v>
      </c>
      <c r="E3745" s="0" t="s">
        <v>9864</v>
      </c>
      <c r="F3745" s="0" t="s">
        <v>1269</v>
      </c>
      <c r="G3745" s="0" t="s">
        <v>1501</v>
      </c>
      <c r="H3745" s="0" t="s">
        <v>1501</v>
      </c>
      <c r="I3745" s="0" t="s">
        <v>1502</v>
      </c>
      <c r="J3745" s="0" t="s">
        <v>9628</v>
      </c>
      <c r="K3745" s="0" t="s">
        <v>9629</v>
      </c>
      <c r="L3745" s="0" t="s">
        <v>9628</v>
      </c>
      <c r="M3745" s="0" t="s">
        <v>1261</v>
      </c>
      <c r="N3745" s="0" t="s">
        <v>98</v>
      </c>
      <c r="O3745" s="0" t="s">
        <v>1501</v>
      </c>
      <c r="P3745" s="0" t="s">
        <v>1501</v>
      </c>
      <c r="Q3745" s="0" t="s">
        <v>1502</v>
      </c>
      <c r="R3745" s="0" t="s">
        <v>9628</v>
      </c>
      <c r="S3745" s="0" t="s">
        <v>9629</v>
      </c>
      <c r="T3745" s="0" t="s">
        <v>3604</v>
      </c>
      <c r="U3745" s="0" t="s">
        <v>3605</v>
      </c>
      <c r="V3745" s="0" t="s">
        <v>3606</v>
      </c>
      <c r="W3745" s="0" t="s">
        <v>3607</v>
      </c>
      <c r="X3745" s="0" t="s">
        <v>3700</v>
      </c>
      <c r="Y3745" s="0" t="s">
        <v>3605</v>
      </c>
      <c r="Z3745" s="0" t="s">
        <v>9618</v>
      </c>
      <c r="AA3745" s="0" t="s">
        <v>9619</v>
      </c>
      <c r="AB3745" s="0" t="s">
        <v>9865</v>
      </c>
      <c r="AC3745" s="0" t="s">
        <v>61</v>
      </c>
      <c r="AD3745" s="0" t="s">
        <v>19</v>
      </c>
      <c r="AE3745" s="0" t="s">
        <v>19</v>
      </c>
      <c r="AF3745" s="0" t="s">
        <v>3976</v>
      </c>
      <c r="AG3745" s="0" t="s">
        <v>3976</v>
      </c>
      <c r="AH3745" s="0" t="s">
        <v>22</v>
      </c>
      <c r="AI3745" s="0" t="s">
        <v>22</v>
      </c>
      <c r="AJ3745" s="0" t="s">
        <v>22</v>
      </c>
      <c r="AK3745" s="0" t="s">
        <v>22</v>
      </c>
    </row>
    <row customHeight="1" ht="11.25">
      <c r="A3746" s="0" t="s">
        <v>22</v>
      </c>
      <c r="B3746" s="0" t="s">
        <v>48</v>
      </c>
      <c r="C3746" s="0" t="s">
        <v>50</v>
      </c>
      <c r="D3746" s="0" t="s">
        <v>22</v>
      </c>
      <c r="E3746" s="0" t="s">
        <v>9864</v>
      </c>
      <c r="F3746" s="0" t="s">
        <v>1269</v>
      </c>
      <c r="G3746" s="0" t="s">
        <v>115</v>
      </c>
      <c r="H3746" s="0" t="s">
        <v>115</v>
      </c>
      <c r="I3746" s="0" t="s">
        <v>116</v>
      </c>
      <c r="J3746" s="0" t="s">
        <v>9628</v>
      </c>
      <c r="K3746" s="0" t="s">
        <v>9633</v>
      </c>
      <c r="L3746" s="0" t="s">
        <v>9628</v>
      </c>
      <c r="M3746" s="0" t="s">
        <v>1261</v>
      </c>
      <c r="N3746" s="0" t="s">
        <v>98</v>
      </c>
      <c r="O3746" s="0" t="s">
        <v>115</v>
      </c>
      <c r="P3746" s="0" t="s">
        <v>115</v>
      </c>
      <c r="Q3746" s="0" t="s">
        <v>116</v>
      </c>
      <c r="R3746" s="0" t="s">
        <v>9628</v>
      </c>
      <c r="S3746" s="0" t="s">
        <v>9633</v>
      </c>
      <c r="T3746" s="0" t="s">
        <v>3604</v>
      </c>
      <c r="U3746" s="0" t="s">
        <v>3605</v>
      </c>
      <c r="V3746" s="0" t="s">
        <v>3606</v>
      </c>
      <c r="W3746" s="0" t="s">
        <v>3607</v>
      </c>
      <c r="X3746" s="0" t="s">
        <v>3700</v>
      </c>
      <c r="Y3746" s="0" t="s">
        <v>3605</v>
      </c>
      <c r="Z3746" s="0" t="s">
        <v>9618</v>
      </c>
      <c r="AA3746" s="0" t="s">
        <v>9619</v>
      </c>
      <c r="AB3746" s="0" t="s">
        <v>9865</v>
      </c>
      <c r="AC3746" s="0" t="s">
        <v>61</v>
      </c>
      <c r="AD3746" s="0" t="s">
        <v>19</v>
      </c>
      <c r="AE3746" s="0" t="s">
        <v>19</v>
      </c>
      <c r="AF3746" s="0" t="s">
        <v>3976</v>
      </c>
      <c r="AG3746" s="0" t="s">
        <v>3976</v>
      </c>
      <c r="AH3746" s="0" t="s">
        <v>22</v>
      </c>
      <c r="AI3746" s="0" t="s">
        <v>22</v>
      </c>
      <c r="AJ3746" s="0" t="s">
        <v>22</v>
      </c>
      <c r="AK3746" s="0" t="s">
        <v>22</v>
      </c>
    </row>
    <row customHeight="1" ht="11.25">
      <c r="A3747" s="0" t="s">
        <v>22</v>
      </c>
      <c r="B3747" s="0" t="s">
        <v>48</v>
      </c>
      <c r="C3747" s="0" t="s">
        <v>50</v>
      </c>
      <c r="D3747" s="0" t="s">
        <v>22</v>
      </c>
      <c r="E3747" s="0" t="s">
        <v>9866</v>
      </c>
      <c r="F3747" s="0" t="s">
        <v>1269</v>
      </c>
      <c r="G3747" s="0" t="s">
        <v>1501</v>
      </c>
      <c r="H3747" s="0" t="s">
        <v>1501</v>
      </c>
      <c r="I3747" s="0" t="s">
        <v>1502</v>
      </c>
      <c r="J3747" s="0" t="s">
        <v>9554</v>
      </c>
      <c r="K3747" s="0" t="s">
        <v>9555</v>
      </c>
      <c r="L3747" s="0" t="s">
        <v>9554</v>
      </c>
      <c r="M3747" s="0" t="s">
        <v>1261</v>
      </c>
      <c r="N3747" s="0" t="s">
        <v>98</v>
      </c>
      <c r="O3747" s="0" t="s">
        <v>1501</v>
      </c>
      <c r="P3747" s="0" t="s">
        <v>1501</v>
      </c>
      <c r="Q3747" s="0" t="s">
        <v>1502</v>
      </c>
      <c r="R3747" s="0" t="s">
        <v>9554</v>
      </c>
      <c r="S3747" s="0" t="s">
        <v>9555</v>
      </c>
      <c r="T3747" s="0" t="s">
        <v>3604</v>
      </c>
      <c r="U3747" s="0" t="s">
        <v>3605</v>
      </c>
      <c r="V3747" s="0" t="s">
        <v>3606</v>
      </c>
      <c r="W3747" s="0" t="s">
        <v>3607</v>
      </c>
      <c r="X3747" s="0" t="s">
        <v>3808</v>
      </c>
      <c r="Y3747" s="0" t="s">
        <v>3605</v>
      </c>
      <c r="Z3747" s="0" t="s">
        <v>9867</v>
      </c>
      <c r="AA3747" s="0" t="s">
        <v>9837</v>
      </c>
      <c r="AB3747" s="0" t="s">
        <v>9868</v>
      </c>
      <c r="AC3747" s="0" t="s">
        <v>61</v>
      </c>
      <c r="AD3747" s="0" t="s">
        <v>19</v>
      </c>
      <c r="AE3747" s="0" t="s">
        <v>19</v>
      </c>
      <c r="AF3747" s="0" t="s">
        <v>1109</v>
      </c>
      <c r="AG3747" s="0" t="s">
        <v>1109</v>
      </c>
      <c r="AH3747" s="0" t="s">
        <v>22</v>
      </c>
      <c r="AI3747" s="0" t="s">
        <v>22</v>
      </c>
      <c r="AJ3747" s="0" t="s">
        <v>22</v>
      </c>
      <c r="AK3747" s="0" t="s">
        <v>22</v>
      </c>
    </row>
    <row customHeight="1" ht="11.25">
      <c r="A3748" s="0" t="s">
        <v>22</v>
      </c>
      <c r="B3748" s="0" t="s">
        <v>48</v>
      </c>
      <c r="C3748" s="0" t="s">
        <v>50</v>
      </c>
      <c r="D3748" s="0" t="s">
        <v>22</v>
      </c>
      <c r="E3748" s="0" t="s">
        <v>9866</v>
      </c>
      <c r="F3748" s="0" t="s">
        <v>1269</v>
      </c>
      <c r="G3748" s="0" t="s">
        <v>115</v>
      </c>
      <c r="H3748" s="0" t="s">
        <v>115</v>
      </c>
      <c r="I3748" s="0" t="s">
        <v>116</v>
      </c>
      <c r="J3748" s="0" t="s">
        <v>9554</v>
      </c>
      <c r="K3748" s="0" t="s">
        <v>9559</v>
      </c>
      <c r="L3748" s="0" t="s">
        <v>9554</v>
      </c>
      <c r="M3748" s="0" t="s">
        <v>1261</v>
      </c>
      <c r="N3748" s="0" t="s">
        <v>98</v>
      </c>
      <c r="O3748" s="0" t="s">
        <v>115</v>
      </c>
      <c r="P3748" s="0" t="s">
        <v>115</v>
      </c>
      <c r="Q3748" s="0" t="s">
        <v>116</v>
      </c>
      <c r="R3748" s="0" t="s">
        <v>9554</v>
      </c>
      <c r="S3748" s="0" t="s">
        <v>9559</v>
      </c>
      <c r="T3748" s="0" t="s">
        <v>3604</v>
      </c>
      <c r="U3748" s="0" t="s">
        <v>3605</v>
      </c>
      <c r="V3748" s="0" t="s">
        <v>3606</v>
      </c>
      <c r="W3748" s="0" t="s">
        <v>3607</v>
      </c>
      <c r="X3748" s="0" t="s">
        <v>3808</v>
      </c>
      <c r="Y3748" s="0" t="s">
        <v>3605</v>
      </c>
      <c r="Z3748" s="0" t="s">
        <v>9867</v>
      </c>
      <c r="AA3748" s="0" t="s">
        <v>9837</v>
      </c>
      <c r="AB3748" s="0" t="s">
        <v>9868</v>
      </c>
      <c r="AC3748" s="0" t="s">
        <v>61</v>
      </c>
      <c r="AD3748" s="0" t="s">
        <v>19</v>
      </c>
      <c r="AE3748" s="0" t="s">
        <v>19</v>
      </c>
      <c r="AF3748" s="0" t="s">
        <v>1109</v>
      </c>
      <c r="AG3748" s="0" t="s">
        <v>1109</v>
      </c>
      <c r="AH3748" s="0" t="s">
        <v>22</v>
      </c>
      <c r="AI3748" s="0" t="s">
        <v>22</v>
      </c>
      <c r="AJ3748" s="0" t="s">
        <v>22</v>
      </c>
      <c r="AK3748" s="0" t="s">
        <v>22</v>
      </c>
    </row>
    <row customHeight="1" ht="11.25">
      <c r="A3749" s="0" t="s">
        <v>22</v>
      </c>
      <c r="B3749" s="0" t="s">
        <v>48</v>
      </c>
      <c r="C3749" s="0" t="s">
        <v>50</v>
      </c>
      <c r="D3749" s="0" t="s">
        <v>22</v>
      </c>
      <c r="E3749" s="0" t="s">
        <v>9869</v>
      </c>
      <c r="F3749" s="0" t="s">
        <v>1269</v>
      </c>
      <c r="G3749" s="0" t="s">
        <v>1501</v>
      </c>
      <c r="H3749" s="0" t="s">
        <v>1501</v>
      </c>
      <c r="I3749" s="0" t="s">
        <v>1502</v>
      </c>
      <c r="J3749" s="0" t="s">
        <v>9644</v>
      </c>
      <c r="K3749" s="0" t="s">
        <v>9645</v>
      </c>
      <c r="L3749" s="0" t="s">
        <v>9646</v>
      </c>
      <c r="M3749" s="0" t="s">
        <v>1261</v>
      </c>
      <c r="N3749" s="0" t="s">
        <v>98</v>
      </c>
      <c r="O3749" s="0" t="s">
        <v>1501</v>
      </c>
      <c r="P3749" s="0" t="s">
        <v>1501</v>
      </c>
      <c r="Q3749" s="0" t="s">
        <v>1502</v>
      </c>
      <c r="R3749" s="0" t="s">
        <v>9644</v>
      </c>
      <c r="S3749" s="0" t="s">
        <v>9645</v>
      </c>
      <c r="T3749" s="0" t="s">
        <v>3604</v>
      </c>
      <c r="U3749" s="0" t="s">
        <v>3605</v>
      </c>
      <c r="V3749" s="0" t="s">
        <v>3606</v>
      </c>
      <c r="W3749" s="0" t="s">
        <v>3607</v>
      </c>
      <c r="X3749" s="0" t="s">
        <v>3808</v>
      </c>
      <c r="Y3749" s="0" t="s">
        <v>3605</v>
      </c>
      <c r="Z3749" s="0" t="s">
        <v>9870</v>
      </c>
      <c r="AA3749" s="0" t="s">
        <v>9837</v>
      </c>
      <c r="AB3749" s="0" t="s">
        <v>9868</v>
      </c>
      <c r="AC3749" s="0" t="s">
        <v>61</v>
      </c>
      <c r="AD3749" s="0" t="s">
        <v>19</v>
      </c>
      <c r="AE3749" s="0" t="s">
        <v>19</v>
      </c>
      <c r="AF3749" s="0" t="s">
        <v>1648</v>
      </c>
      <c r="AG3749" s="0" t="s">
        <v>1648</v>
      </c>
      <c r="AH3749" s="0" t="s">
        <v>22</v>
      </c>
      <c r="AI3749" s="0" t="s">
        <v>22</v>
      </c>
      <c r="AJ3749" s="0" t="s">
        <v>22</v>
      </c>
      <c r="AK3749" s="0" t="s">
        <v>22</v>
      </c>
    </row>
    <row customHeight="1" ht="11.25">
      <c r="A3750" s="0" t="s">
        <v>22</v>
      </c>
      <c r="B3750" s="0" t="s">
        <v>48</v>
      </c>
      <c r="C3750" s="0" t="s">
        <v>50</v>
      </c>
      <c r="D3750" s="0" t="s">
        <v>22</v>
      </c>
      <c r="E3750" s="0" t="s">
        <v>9869</v>
      </c>
      <c r="F3750" s="0" t="s">
        <v>1269</v>
      </c>
      <c r="G3750" s="0" t="s">
        <v>115</v>
      </c>
      <c r="H3750" s="0" t="s">
        <v>115</v>
      </c>
      <c r="I3750" s="0" t="s">
        <v>116</v>
      </c>
      <c r="J3750" s="0" t="s">
        <v>9644</v>
      </c>
      <c r="K3750" s="0" t="s">
        <v>9649</v>
      </c>
      <c r="L3750" s="0" t="s">
        <v>9646</v>
      </c>
      <c r="M3750" s="0" t="s">
        <v>1261</v>
      </c>
      <c r="N3750" s="0" t="s">
        <v>98</v>
      </c>
      <c r="O3750" s="0" t="s">
        <v>115</v>
      </c>
      <c r="P3750" s="0" t="s">
        <v>115</v>
      </c>
      <c r="Q3750" s="0" t="s">
        <v>116</v>
      </c>
      <c r="R3750" s="0" t="s">
        <v>9644</v>
      </c>
      <c r="S3750" s="0" t="s">
        <v>9649</v>
      </c>
      <c r="T3750" s="0" t="s">
        <v>3604</v>
      </c>
      <c r="U3750" s="0" t="s">
        <v>3605</v>
      </c>
      <c r="V3750" s="0" t="s">
        <v>3606</v>
      </c>
      <c r="W3750" s="0" t="s">
        <v>3607</v>
      </c>
      <c r="X3750" s="0" t="s">
        <v>3808</v>
      </c>
      <c r="Y3750" s="0" t="s">
        <v>3605</v>
      </c>
      <c r="Z3750" s="0" t="s">
        <v>9870</v>
      </c>
      <c r="AA3750" s="0" t="s">
        <v>9837</v>
      </c>
      <c r="AB3750" s="0" t="s">
        <v>9868</v>
      </c>
      <c r="AC3750" s="0" t="s">
        <v>61</v>
      </c>
      <c r="AD3750" s="0" t="s">
        <v>19</v>
      </c>
      <c r="AE3750" s="0" t="s">
        <v>19</v>
      </c>
      <c r="AF3750" s="0" t="s">
        <v>1648</v>
      </c>
      <c r="AG3750" s="0" t="s">
        <v>1648</v>
      </c>
      <c r="AH3750" s="0" t="s">
        <v>22</v>
      </c>
      <c r="AI3750" s="0" t="s">
        <v>22</v>
      </c>
      <c r="AJ3750" s="0" t="s">
        <v>22</v>
      </c>
      <c r="AK3750" s="0" t="s">
        <v>22</v>
      </c>
    </row>
    <row customHeight="1" ht="11.25">
      <c r="A3751" s="0" t="s">
        <v>22</v>
      </c>
      <c r="B3751" s="0" t="s">
        <v>48</v>
      </c>
      <c r="C3751" s="0" t="s">
        <v>50</v>
      </c>
      <c r="D3751" s="0" t="s">
        <v>22</v>
      </c>
      <c r="E3751" s="0" t="s">
        <v>9871</v>
      </c>
      <c r="F3751" s="0" t="s">
        <v>1269</v>
      </c>
      <c r="G3751" s="0" t="s">
        <v>122</v>
      </c>
      <c r="H3751" s="0" t="s">
        <v>122</v>
      </c>
      <c r="I3751" s="0" t="s">
        <v>123</v>
      </c>
      <c r="J3751" s="0" t="s">
        <v>1422</v>
      </c>
      <c r="K3751" s="0" t="s">
        <v>1423</v>
      </c>
      <c r="L3751" s="0" t="s">
        <v>9872</v>
      </c>
      <c r="M3751" s="0" t="s">
        <v>1261</v>
      </c>
      <c r="N3751" s="0" t="s">
        <v>98</v>
      </c>
      <c r="O3751" s="0" t="s">
        <v>122</v>
      </c>
      <c r="P3751" s="0" t="s">
        <v>122</v>
      </c>
      <c r="Q3751" s="0" t="s">
        <v>123</v>
      </c>
      <c r="R3751" s="0" t="s">
        <v>1422</v>
      </c>
      <c r="S3751" s="0" t="s">
        <v>1423</v>
      </c>
      <c r="T3751" s="0" t="s">
        <v>3604</v>
      </c>
      <c r="U3751" s="0" t="s">
        <v>3605</v>
      </c>
      <c r="V3751" s="0" t="s">
        <v>9873</v>
      </c>
      <c r="W3751" s="0" t="s">
        <v>3607</v>
      </c>
      <c r="X3751" s="0" t="s">
        <v>3608</v>
      </c>
      <c r="Y3751" s="0" t="s">
        <v>3605</v>
      </c>
      <c r="Z3751" s="0" t="s">
        <v>9874</v>
      </c>
      <c r="AA3751" s="0" t="s">
        <v>3965</v>
      </c>
      <c r="AB3751" s="0" t="s">
        <v>9875</v>
      </c>
      <c r="AC3751" s="0" t="s">
        <v>61</v>
      </c>
      <c r="AD3751" s="0" t="s">
        <v>19</v>
      </c>
      <c r="AE3751" s="0" t="s">
        <v>19</v>
      </c>
      <c r="AF3751" s="0" t="s">
        <v>3712</v>
      </c>
      <c r="AG3751" s="0" t="s">
        <v>3712</v>
      </c>
      <c r="AH3751" s="0" t="s">
        <v>22</v>
      </c>
      <c r="AI3751" s="0" t="s">
        <v>22</v>
      </c>
      <c r="AJ3751" s="0" t="s">
        <v>22</v>
      </c>
      <c r="AK3751" s="0" t="s">
        <v>22</v>
      </c>
    </row>
    <row customHeight="1" ht="11.25">
      <c r="A3752" s="0" t="s">
        <v>22</v>
      </c>
      <c r="B3752" s="0" t="s">
        <v>48</v>
      </c>
      <c r="C3752" s="0" t="s">
        <v>50</v>
      </c>
      <c r="D3752" s="0" t="s">
        <v>22</v>
      </c>
      <c r="E3752" s="0" t="s">
        <v>9871</v>
      </c>
      <c r="F3752" s="0" t="s">
        <v>1269</v>
      </c>
      <c r="G3752" s="0" t="s">
        <v>122</v>
      </c>
      <c r="H3752" s="0" t="s">
        <v>122</v>
      </c>
      <c r="I3752" s="0" t="s">
        <v>123</v>
      </c>
      <c r="J3752" s="0" t="s">
        <v>1422</v>
      </c>
      <c r="K3752" s="0" t="s">
        <v>1423</v>
      </c>
      <c r="L3752" s="0" t="s">
        <v>4680</v>
      </c>
      <c r="M3752" s="0" t="s">
        <v>9876</v>
      </c>
      <c r="N3752" s="0" t="s">
        <v>98</v>
      </c>
      <c r="O3752" s="0" t="s">
        <v>122</v>
      </c>
      <c r="P3752" s="0" t="s">
        <v>122</v>
      </c>
      <c r="Q3752" s="0" t="s">
        <v>123</v>
      </c>
      <c r="R3752" s="0" t="s">
        <v>1422</v>
      </c>
      <c r="S3752" s="0" t="s">
        <v>1423</v>
      </c>
      <c r="T3752" s="0" t="s">
        <v>3604</v>
      </c>
      <c r="U3752" s="0" t="s">
        <v>3605</v>
      </c>
      <c r="V3752" s="0" t="s">
        <v>9877</v>
      </c>
      <c r="W3752" s="0" t="s">
        <v>3607</v>
      </c>
      <c r="X3752" s="0" t="s">
        <v>3608</v>
      </c>
      <c r="Y3752" s="0" t="s">
        <v>3605</v>
      </c>
      <c r="Z3752" s="0" t="s">
        <v>9878</v>
      </c>
      <c r="AA3752" s="0" t="s">
        <v>3880</v>
      </c>
      <c r="AB3752" s="0" t="s">
        <v>9879</v>
      </c>
      <c r="AC3752" s="0" t="s">
        <v>61</v>
      </c>
      <c r="AD3752" s="0" t="s">
        <v>19</v>
      </c>
      <c r="AE3752" s="0" t="s">
        <v>19</v>
      </c>
      <c r="AF3752" s="0" t="s">
        <v>7257</v>
      </c>
      <c r="AG3752" s="0" t="s">
        <v>7257</v>
      </c>
      <c r="AH3752" s="0" t="s">
        <v>22</v>
      </c>
      <c r="AI3752" s="0" t="s">
        <v>22</v>
      </c>
      <c r="AJ3752" s="0" t="s">
        <v>22</v>
      </c>
      <c r="AK3752" s="0" t="s">
        <v>22</v>
      </c>
    </row>
    <row customHeight="1" ht="11.25">
      <c r="A3753" s="0" t="s">
        <v>22</v>
      </c>
      <c r="B3753" s="0" t="s">
        <v>48</v>
      </c>
      <c r="C3753" s="0" t="s">
        <v>50</v>
      </c>
      <c r="D3753" s="0" t="s">
        <v>22</v>
      </c>
      <c r="E3753" s="0" t="s">
        <v>9871</v>
      </c>
      <c r="F3753" s="0" t="s">
        <v>1269</v>
      </c>
      <c r="G3753" s="0" t="s">
        <v>122</v>
      </c>
      <c r="H3753" s="0" t="s">
        <v>122</v>
      </c>
      <c r="I3753" s="0" t="s">
        <v>123</v>
      </c>
      <c r="J3753" s="0" t="s">
        <v>1422</v>
      </c>
      <c r="K3753" s="0" t="s">
        <v>1423</v>
      </c>
      <c r="L3753" s="0" t="s">
        <v>1571</v>
      </c>
      <c r="M3753" s="0" t="s">
        <v>6848</v>
      </c>
      <c r="N3753" s="0" t="s">
        <v>98</v>
      </c>
      <c r="O3753" s="0" t="s">
        <v>122</v>
      </c>
      <c r="P3753" s="0" t="s">
        <v>122</v>
      </c>
      <c r="Q3753" s="0" t="s">
        <v>123</v>
      </c>
      <c r="R3753" s="0" t="s">
        <v>1422</v>
      </c>
      <c r="S3753" s="0" t="s">
        <v>1423</v>
      </c>
      <c r="T3753" s="0" t="s">
        <v>3604</v>
      </c>
      <c r="U3753" s="0" t="s">
        <v>3605</v>
      </c>
      <c r="V3753" s="0" t="s">
        <v>9880</v>
      </c>
      <c r="W3753" s="0" t="s">
        <v>3607</v>
      </c>
      <c r="X3753" s="0" t="s">
        <v>3608</v>
      </c>
      <c r="Y3753" s="0" t="s">
        <v>3605</v>
      </c>
      <c r="Z3753" s="0" t="s">
        <v>9881</v>
      </c>
      <c r="AA3753" s="0" t="s">
        <v>4098</v>
      </c>
      <c r="AB3753" s="0" t="s">
        <v>9882</v>
      </c>
      <c r="AC3753" s="0" t="s">
        <v>61</v>
      </c>
      <c r="AD3753" s="0" t="s">
        <v>19</v>
      </c>
      <c r="AE3753" s="0" t="s">
        <v>19</v>
      </c>
      <c r="AF3753" s="0" t="s">
        <v>2243</v>
      </c>
      <c r="AG3753" s="0" t="s">
        <v>2243</v>
      </c>
      <c r="AH3753" s="0" t="s">
        <v>22</v>
      </c>
      <c r="AI3753" s="0" t="s">
        <v>22</v>
      </c>
      <c r="AJ3753" s="0" t="s">
        <v>22</v>
      </c>
      <c r="AK3753" s="0" t="s">
        <v>22</v>
      </c>
    </row>
    <row customHeight="1" ht="11.25">
      <c r="A3754" s="0" t="s">
        <v>22</v>
      </c>
      <c r="B3754" s="0" t="s">
        <v>48</v>
      </c>
      <c r="C3754" s="0" t="s">
        <v>50</v>
      </c>
      <c r="D3754" s="0" t="s">
        <v>22</v>
      </c>
      <c r="E3754" s="0" t="s">
        <v>9871</v>
      </c>
      <c r="F3754" s="0" t="s">
        <v>1269</v>
      </c>
      <c r="G3754" s="0" t="s">
        <v>122</v>
      </c>
      <c r="H3754" s="0" t="s">
        <v>122</v>
      </c>
      <c r="I3754" s="0" t="s">
        <v>123</v>
      </c>
      <c r="J3754" s="0" t="s">
        <v>1422</v>
      </c>
      <c r="K3754" s="0" t="s">
        <v>1423</v>
      </c>
      <c r="L3754" s="0" t="s">
        <v>9883</v>
      </c>
      <c r="M3754" s="0" t="s">
        <v>1261</v>
      </c>
      <c r="N3754" s="0" t="s">
        <v>98</v>
      </c>
      <c r="O3754" s="0" t="s">
        <v>122</v>
      </c>
      <c r="P3754" s="0" t="s">
        <v>122</v>
      </c>
      <c r="Q3754" s="0" t="s">
        <v>123</v>
      </c>
      <c r="R3754" s="0" t="s">
        <v>1422</v>
      </c>
      <c r="S3754" s="0" t="s">
        <v>1423</v>
      </c>
      <c r="T3754" s="0" t="s">
        <v>3604</v>
      </c>
      <c r="U3754" s="0" t="s">
        <v>3605</v>
      </c>
      <c r="V3754" s="0" t="s">
        <v>9884</v>
      </c>
      <c r="W3754" s="0" t="s">
        <v>3607</v>
      </c>
      <c r="X3754" s="0" t="s">
        <v>3608</v>
      </c>
      <c r="Y3754" s="0" t="s">
        <v>3605</v>
      </c>
      <c r="Z3754" s="0" t="s">
        <v>9885</v>
      </c>
      <c r="AA3754" s="0" t="s">
        <v>8087</v>
      </c>
      <c r="AB3754" s="0" t="s">
        <v>9886</v>
      </c>
      <c r="AC3754" s="0" t="s">
        <v>61</v>
      </c>
      <c r="AD3754" s="0" t="s">
        <v>19</v>
      </c>
      <c r="AE3754" s="0" t="s">
        <v>19</v>
      </c>
      <c r="AF3754" s="0" t="s">
        <v>6098</v>
      </c>
      <c r="AG3754" s="0" t="s">
        <v>6098</v>
      </c>
      <c r="AH3754" s="0" t="s">
        <v>22</v>
      </c>
      <c r="AI3754" s="0" t="s">
        <v>22</v>
      </c>
      <c r="AJ3754" s="0" t="s">
        <v>22</v>
      </c>
      <c r="AK3754" s="0" t="s">
        <v>22</v>
      </c>
    </row>
    <row customHeight="1" ht="11.25">
      <c r="A3755" s="0" t="s">
        <v>22</v>
      </c>
      <c r="B3755" s="0" t="s">
        <v>48</v>
      </c>
      <c r="C3755" s="0" t="s">
        <v>50</v>
      </c>
      <c r="D3755" s="0" t="s">
        <v>22</v>
      </c>
      <c r="E3755" s="0" t="s">
        <v>9871</v>
      </c>
      <c r="F3755" s="0" t="s">
        <v>1269</v>
      </c>
      <c r="G3755" s="0" t="s">
        <v>122</v>
      </c>
      <c r="H3755" s="0" t="s">
        <v>122</v>
      </c>
      <c r="I3755" s="0" t="s">
        <v>123</v>
      </c>
      <c r="J3755" s="0" t="s">
        <v>1422</v>
      </c>
      <c r="K3755" s="0" t="s">
        <v>1423</v>
      </c>
      <c r="L3755" s="0" t="s">
        <v>9872</v>
      </c>
      <c r="M3755" s="0" t="s">
        <v>1261</v>
      </c>
      <c r="N3755" s="0" t="s">
        <v>98</v>
      </c>
      <c r="O3755" s="0" t="s">
        <v>122</v>
      </c>
      <c r="P3755" s="0" t="s">
        <v>122</v>
      </c>
      <c r="Q3755" s="0" t="s">
        <v>123</v>
      </c>
      <c r="R3755" s="0" t="s">
        <v>1422</v>
      </c>
      <c r="S3755" s="0" t="s">
        <v>1423</v>
      </c>
      <c r="T3755" s="0" t="s">
        <v>3604</v>
      </c>
      <c r="U3755" s="0" t="s">
        <v>3605</v>
      </c>
      <c r="V3755" s="0" t="s">
        <v>9873</v>
      </c>
      <c r="W3755" s="0" t="s">
        <v>3607</v>
      </c>
      <c r="X3755" s="0" t="s">
        <v>3608</v>
      </c>
      <c r="Y3755" s="0" t="s">
        <v>3605</v>
      </c>
      <c r="Z3755" s="0" t="s">
        <v>9874</v>
      </c>
      <c r="AA3755" s="0" t="s">
        <v>3965</v>
      </c>
      <c r="AB3755" s="0" t="s">
        <v>9875</v>
      </c>
      <c r="AC3755" s="0" t="s">
        <v>61</v>
      </c>
      <c r="AD3755" s="0" t="s">
        <v>19</v>
      </c>
      <c r="AE3755" s="0" t="s">
        <v>19</v>
      </c>
      <c r="AF3755" s="0" t="s">
        <v>3712</v>
      </c>
      <c r="AG3755" s="0" t="s">
        <v>3712</v>
      </c>
      <c r="AH3755" s="0" t="s">
        <v>22</v>
      </c>
      <c r="AI3755" s="0" t="s">
        <v>22</v>
      </c>
      <c r="AJ3755" s="0" t="s">
        <v>22</v>
      </c>
      <c r="AK3755" s="0" t="s">
        <v>22</v>
      </c>
    </row>
    <row customHeight="1" ht="11.25">
      <c r="A3756" s="0" t="s">
        <v>22</v>
      </c>
      <c r="B3756" s="0" t="s">
        <v>48</v>
      </c>
      <c r="C3756" s="0" t="s">
        <v>50</v>
      </c>
      <c r="D3756" s="0" t="s">
        <v>22</v>
      </c>
      <c r="E3756" s="0" t="s">
        <v>9871</v>
      </c>
      <c r="F3756" s="0" t="s">
        <v>1269</v>
      </c>
      <c r="G3756" s="0" t="s">
        <v>122</v>
      </c>
      <c r="H3756" s="0" t="s">
        <v>122</v>
      </c>
      <c r="I3756" s="0" t="s">
        <v>123</v>
      </c>
      <c r="J3756" s="0" t="s">
        <v>1422</v>
      </c>
      <c r="K3756" s="0" t="s">
        <v>1423</v>
      </c>
      <c r="L3756" s="0" t="s">
        <v>4680</v>
      </c>
      <c r="M3756" s="0" t="s">
        <v>9876</v>
      </c>
      <c r="N3756" s="0" t="s">
        <v>98</v>
      </c>
      <c r="O3756" s="0" t="s">
        <v>122</v>
      </c>
      <c r="P3756" s="0" t="s">
        <v>122</v>
      </c>
      <c r="Q3756" s="0" t="s">
        <v>123</v>
      </c>
      <c r="R3756" s="0" t="s">
        <v>1422</v>
      </c>
      <c r="S3756" s="0" t="s">
        <v>1423</v>
      </c>
      <c r="T3756" s="0" t="s">
        <v>3604</v>
      </c>
      <c r="U3756" s="0" t="s">
        <v>3605</v>
      </c>
      <c r="V3756" s="0" t="s">
        <v>9877</v>
      </c>
      <c r="W3756" s="0" t="s">
        <v>3607</v>
      </c>
      <c r="X3756" s="0" t="s">
        <v>3608</v>
      </c>
      <c r="Y3756" s="0" t="s">
        <v>3605</v>
      </c>
      <c r="Z3756" s="0" t="s">
        <v>9878</v>
      </c>
      <c r="AA3756" s="0" t="s">
        <v>3880</v>
      </c>
      <c r="AB3756" s="0" t="s">
        <v>9879</v>
      </c>
      <c r="AC3756" s="0" t="s">
        <v>61</v>
      </c>
      <c r="AD3756" s="0" t="s">
        <v>19</v>
      </c>
      <c r="AE3756" s="0" t="s">
        <v>19</v>
      </c>
      <c r="AF3756" s="0" t="s">
        <v>7257</v>
      </c>
      <c r="AG3756" s="0" t="s">
        <v>7257</v>
      </c>
      <c r="AH3756" s="0" t="s">
        <v>22</v>
      </c>
      <c r="AI3756" s="0" t="s">
        <v>22</v>
      </c>
      <c r="AJ3756" s="0" t="s">
        <v>22</v>
      </c>
      <c r="AK3756" s="0" t="s">
        <v>22</v>
      </c>
    </row>
    <row customHeight="1" ht="11.25">
      <c r="A3757" s="0" t="s">
        <v>22</v>
      </c>
      <c r="B3757" s="0" t="s">
        <v>48</v>
      </c>
      <c r="C3757" s="0" t="s">
        <v>50</v>
      </c>
      <c r="D3757" s="0" t="s">
        <v>22</v>
      </c>
      <c r="E3757" s="0" t="s">
        <v>9871</v>
      </c>
      <c r="F3757" s="0" t="s">
        <v>1269</v>
      </c>
      <c r="G3757" s="0" t="s">
        <v>122</v>
      </c>
      <c r="H3757" s="0" t="s">
        <v>122</v>
      </c>
      <c r="I3757" s="0" t="s">
        <v>123</v>
      </c>
      <c r="J3757" s="0" t="s">
        <v>1422</v>
      </c>
      <c r="K3757" s="0" t="s">
        <v>1423</v>
      </c>
      <c r="L3757" s="0" t="s">
        <v>9883</v>
      </c>
      <c r="M3757" s="0" t="s">
        <v>1261</v>
      </c>
      <c r="N3757" s="0" t="s">
        <v>98</v>
      </c>
      <c r="O3757" s="0" t="s">
        <v>122</v>
      </c>
      <c r="P3757" s="0" t="s">
        <v>122</v>
      </c>
      <c r="Q3757" s="0" t="s">
        <v>123</v>
      </c>
      <c r="R3757" s="0" t="s">
        <v>1422</v>
      </c>
      <c r="S3757" s="0" t="s">
        <v>1423</v>
      </c>
      <c r="T3757" s="0" t="s">
        <v>3604</v>
      </c>
      <c r="U3757" s="0" t="s">
        <v>3605</v>
      </c>
      <c r="V3757" s="0" t="s">
        <v>9884</v>
      </c>
      <c r="W3757" s="0" t="s">
        <v>3607</v>
      </c>
      <c r="X3757" s="0" t="s">
        <v>3608</v>
      </c>
      <c r="Y3757" s="0" t="s">
        <v>3605</v>
      </c>
      <c r="Z3757" s="0" t="s">
        <v>9885</v>
      </c>
      <c r="AA3757" s="0" t="s">
        <v>8087</v>
      </c>
      <c r="AB3757" s="0" t="s">
        <v>9886</v>
      </c>
      <c r="AC3757" s="0" t="s">
        <v>61</v>
      </c>
      <c r="AD3757" s="0" t="s">
        <v>19</v>
      </c>
      <c r="AE3757" s="0" t="s">
        <v>19</v>
      </c>
      <c r="AF3757" s="0" t="s">
        <v>6098</v>
      </c>
      <c r="AG3757" s="0" t="s">
        <v>6098</v>
      </c>
      <c r="AH3757" s="0" t="s">
        <v>22</v>
      </c>
      <c r="AI3757" s="0" t="s">
        <v>22</v>
      </c>
      <c r="AJ3757" s="0" t="s">
        <v>22</v>
      </c>
      <c r="AK3757" s="0" t="s">
        <v>22</v>
      </c>
    </row>
    <row customHeight="1" ht="11.25">
      <c r="A3758" s="0" t="s">
        <v>22</v>
      </c>
      <c r="B3758" s="0" t="s">
        <v>48</v>
      </c>
      <c r="C3758" s="0" t="s">
        <v>50</v>
      </c>
      <c r="D3758" s="0" t="s">
        <v>22</v>
      </c>
      <c r="E3758" s="0" t="s">
        <v>9871</v>
      </c>
      <c r="F3758" s="0" t="s">
        <v>1269</v>
      </c>
      <c r="G3758" s="0" t="s">
        <v>122</v>
      </c>
      <c r="H3758" s="0" t="s">
        <v>122</v>
      </c>
      <c r="I3758" s="0" t="s">
        <v>123</v>
      </c>
      <c r="J3758" s="0" t="s">
        <v>1422</v>
      </c>
      <c r="K3758" s="0" t="s">
        <v>1423</v>
      </c>
      <c r="L3758" s="0" t="s">
        <v>1571</v>
      </c>
      <c r="M3758" s="0" t="s">
        <v>6848</v>
      </c>
      <c r="N3758" s="0" t="s">
        <v>98</v>
      </c>
      <c r="O3758" s="0" t="s">
        <v>122</v>
      </c>
      <c r="P3758" s="0" t="s">
        <v>122</v>
      </c>
      <c r="Q3758" s="0" t="s">
        <v>123</v>
      </c>
      <c r="R3758" s="0" t="s">
        <v>1422</v>
      </c>
      <c r="S3758" s="0" t="s">
        <v>1423</v>
      </c>
      <c r="T3758" s="0" t="s">
        <v>3604</v>
      </c>
      <c r="U3758" s="0" t="s">
        <v>3605</v>
      </c>
      <c r="V3758" s="0" t="s">
        <v>9880</v>
      </c>
      <c r="W3758" s="0" t="s">
        <v>3607</v>
      </c>
      <c r="X3758" s="0" t="s">
        <v>3608</v>
      </c>
      <c r="Y3758" s="0" t="s">
        <v>3605</v>
      </c>
      <c r="Z3758" s="0" t="s">
        <v>9881</v>
      </c>
      <c r="AA3758" s="0" t="s">
        <v>4098</v>
      </c>
      <c r="AB3758" s="0" t="s">
        <v>9882</v>
      </c>
      <c r="AC3758" s="0" t="s">
        <v>61</v>
      </c>
      <c r="AD3758" s="0" t="s">
        <v>19</v>
      </c>
      <c r="AE3758" s="0" t="s">
        <v>19</v>
      </c>
      <c r="AF3758" s="0" t="s">
        <v>2243</v>
      </c>
      <c r="AG3758" s="0" t="s">
        <v>2243</v>
      </c>
      <c r="AH3758" s="0" t="s">
        <v>22</v>
      </c>
      <c r="AI3758" s="0" t="s">
        <v>22</v>
      </c>
      <c r="AJ3758" s="0" t="s">
        <v>22</v>
      </c>
      <c r="AK3758" s="0" t="s">
        <v>22</v>
      </c>
    </row>
    <row customHeight="1" ht="11.25">
      <c r="A3759" s="0" t="s">
        <v>22</v>
      </c>
      <c r="B3759" s="0" t="s">
        <v>48</v>
      </c>
      <c r="C3759" s="0" t="s">
        <v>50</v>
      </c>
      <c r="D3759" s="0" t="s">
        <v>22</v>
      </c>
      <c r="E3759" s="0" t="s">
        <v>9887</v>
      </c>
      <c r="F3759" s="0" t="s">
        <v>1269</v>
      </c>
      <c r="G3759" s="0" t="s">
        <v>1501</v>
      </c>
      <c r="H3759" s="0" t="s">
        <v>1501</v>
      </c>
      <c r="I3759" s="0" t="s">
        <v>1502</v>
      </c>
      <c r="J3759" s="0" t="s">
        <v>9538</v>
      </c>
      <c r="K3759" s="0" t="s">
        <v>9539</v>
      </c>
      <c r="L3759" s="0" t="s">
        <v>9538</v>
      </c>
      <c r="M3759" s="0" t="s">
        <v>1261</v>
      </c>
      <c r="N3759" s="0" t="s">
        <v>98</v>
      </c>
      <c r="O3759" s="0" t="s">
        <v>1501</v>
      </c>
      <c r="P3759" s="0" t="s">
        <v>1501</v>
      </c>
      <c r="Q3759" s="0" t="s">
        <v>1502</v>
      </c>
      <c r="R3759" s="0" t="s">
        <v>9538</v>
      </c>
      <c r="S3759" s="0" t="s">
        <v>9539</v>
      </c>
      <c r="T3759" s="0" t="s">
        <v>3604</v>
      </c>
      <c r="U3759" s="0" t="s">
        <v>3605</v>
      </c>
      <c r="V3759" s="0" t="s">
        <v>3606</v>
      </c>
      <c r="W3759" s="0" t="s">
        <v>3607</v>
      </c>
      <c r="X3759" s="0" t="s">
        <v>3608</v>
      </c>
      <c r="Y3759" s="0" t="s">
        <v>3605</v>
      </c>
      <c r="Z3759" s="0" t="s">
        <v>4722</v>
      </c>
      <c r="AA3759" s="0" t="s">
        <v>9888</v>
      </c>
      <c r="AB3759" s="0" t="s">
        <v>9889</v>
      </c>
      <c r="AC3759" s="0" t="s">
        <v>61</v>
      </c>
      <c r="AD3759" s="0" t="s">
        <v>19</v>
      </c>
      <c r="AE3759" s="0" t="s">
        <v>19</v>
      </c>
      <c r="AF3759" s="0" t="s">
        <v>7750</v>
      </c>
      <c r="AG3759" s="0" t="s">
        <v>7698</v>
      </c>
      <c r="AH3759" s="0" t="s">
        <v>22</v>
      </c>
      <c r="AI3759" s="0" t="s">
        <v>22</v>
      </c>
      <c r="AJ3759" s="0" t="s">
        <v>22</v>
      </c>
      <c r="AK3759" s="0" t="s">
        <v>22</v>
      </c>
    </row>
    <row customHeight="1" ht="11.25">
      <c r="A3760" s="0" t="s">
        <v>22</v>
      </c>
      <c r="B3760" s="0" t="s">
        <v>48</v>
      </c>
      <c r="C3760" s="0" t="s">
        <v>50</v>
      </c>
      <c r="D3760" s="0" t="s">
        <v>22</v>
      </c>
      <c r="E3760" s="0" t="s">
        <v>9887</v>
      </c>
      <c r="F3760" s="0" t="s">
        <v>1269</v>
      </c>
      <c r="G3760" s="0" t="s">
        <v>115</v>
      </c>
      <c r="H3760" s="0" t="s">
        <v>115</v>
      </c>
      <c r="I3760" s="0" t="s">
        <v>116</v>
      </c>
      <c r="J3760" s="0" t="s">
        <v>9538</v>
      </c>
      <c r="K3760" s="0" t="s">
        <v>9543</v>
      </c>
      <c r="L3760" s="0" t="s">
        <v>9538</v>
      </c>
      <c r="M3760" s="0" t="s">
        <v>1261</v>
      </c>
      <c r="N3760" s="0" t="s">
        <v>98</v>
      </c>
      <c r="O3760" s="0" t="s">
        <v>115</v>
      </c>
      <c r="P3760" s="0" t="s">
        <v>115</v>
      </c>
      <c r="Q3760" s="0" t="s">
        <v>116</v>
      </c>
      <c r="R3760" s="0" t="s">
        <v>9538</v>
      </c>
      <c r="S3760" s="0" t="s">
        <v>9543</v>
      </c>
      <c r="T3760" s="0" t="s">
        <v>3604</v>
      </c>
      <c r="U3760" s="0" t="s">
        <v>3605</v>
      </c>
      <c r="V3760" s="0" t="s">
        <v>3606</v>
      </c>
      <c r="W3760" s="0" t="s">
        <v>3607</v>
      </c>
      <c r="X3760" s="0" t="s">
        <v>3608</v>
      </c>
      <c r="Y3760" s="0" t="s">
        <v>3605</v>
      </c>
      <c r="Z3760" s="0" t="s">
        <v>4722</v>
      </c>
      <c r="AA3760" s="0" t="s">
        <v>9888</v>
      </c>
      <c r="AB3760" s="0" t="s">
        <v>9889</v>
      </c>
      <c r="AC3760" s="0" t="s">
        <v>61</v>
      </c>
      <c r="AD3760" s="0" t="s">
        <v>19</v>
      </c>
      <c r="AE3760" s="0" t="s">
        <v>19</v>
      </c>
      <c r="AF3760" s="0" t="s">
        <v>7750</v>
      </c>
      <c r="AG3760" s="0" t="s">
        <v>7698</v>
      </c>
      <c r="AH3760" s="0" t="s">
        <v>22</v>
      </c>
      <c r="AI3760" s="0" t="s">
        <v>22</v>
      </c>
      <c r="AJ3760" s="0" t="s">
        <v>22</v>
      </c>
      <c r="AK3760" s="0" t="s">
        <v>22</v>
      </c>
    </row>
    <row customHeight="1" ht="11.25">
      <c r="A3761" s="0" t="s">
        <v>22</v>
      </c>
      <c r="B3761" s="0" t="s">
        <v>48</v>
      </c>
      <c r="C3761" s="0" t="s">
        <v>50</v>
      </c>
      <c r="D3761" s="0" t="s">
        <v>22</v>
      </c>
      <c r="E3761" s="0" t="s">
        <v>9890</v>
      </c>
      <c r="F3761" s="0" t="s">
        <v>1269</v>
      </c>
      <c r="G3761" s="0" t="s">
        <v>1501</v>
      </c>
      <c r="H3761" s="0" t="s">
        <v>1501</v>
      </c>
      <c r="I3761" s="0" t="s">
        <v>1502</v>
      </c>
      <c r="J3761" s="0" t="s">
        <v>9699</v>
      </c>
      <c r="K3761" s="0" t="s">
        <v>9700</v>
      </c>
      <c r="L3761" s="0" t="s">
        <v>9891</v>
      </c>
      <c r="M3761" s="0" t="s">
        <v>9332</v>
      </c>
      <c r="N3761" s="0" t="s">
        <v>98</v>
      </c>
      <c r="O3761" s="0" t="s">
        <v>1501</v>
      </c>
      <c r="P3761" s="0" t="s">
        <v>1501</v>
      </c>
      <c r="Q3761" s="0" t="s">
        <v>1502</v>
      </c>
      <c r="R3761" s="0" t="s">
        <v>9699</v>
      </c>
      <c r="S3761" s="0" t="s">
        <v>9700</v>
      </c>
      <c r="T3761" s="0" t="s">
        <v>3604</v>
      </c>
      <c r="U3761" s="0" t="s">
        <v>3605</v>
      </c>
      <c r="V3761" s="0" t="s">
        <v>3606</v>
      </c>
      <c r="W3761" s="0" t="s">
        <v>3607</v>
      </c>
      <c r="X3761" s="0" t="s">
        <v>3608</v>
      </c>
      <c r="Y3761" s="0" t="s">
        <v>3605</v>
      </c>
      <c r="Z3761" s="0" t="s">
        <v>2627</v>
      </c>
      <c r="AA3761" s="0" t="s">
        <v>9888</v>
      </c>
      <c r="AB3761" s="0" t="s">
        <v>9892</v>
      </c>
      <c r="AC3761" s="0" t="s">
        <v>61</v>
      </c>
      <c r="AD3761" s="0" t="s">
        <v>19</v>
      </c>
      <c r="AE3761" s="0" t="s">
        <v>19</v>
      </c>
      <c r="AF3761" s="0" t="s">
        <v>7652</v>
      </c>
      <c r="AG3761" s="0" t="s">
        <v>7652</v>
      </c>
      <c r="AH3761" s="0" t="s">
        <v>22</v>
      </c>
      <c r="AI3761" s="0" t="s">
        <v>22</v>
      </c>
      <c r="AJ3761" s="0" t="s">
        <v>22</v>
      </c>
      <c r="AK3761" s="0" t="s">
        <v>22</v>
      </c>
    </row>
    <row customHeight="1" ht="11.25">
      <c r="A3762" s="0" t="s">
        <v>22</v>
      </c>
      <c r="B3762" s="0" t="s">
        <v>48</v>
      </c>
      <c r="C3762" s="0" t="s">
        <v>50</v>
      </c>
      <c r="D3762" s="0" t="s">
        <v>22</v>
      </c>
      <c r="E3762" s="0" t="s">
        <v>9890</v>
      </c>
      <c r="F3762" s="0" t="s">
        <v>1269</v>
      </c>
      <c r="G3762" s="0" t="s">
        <v>1501</v>
      </c>
      <c r="H3762" s="0" t="s">
        <v>1501</v>
      </c>
      <c r="I3762" s="0" t="s">
        <v>1502</v>
      </c>
      <c r="J3762" s="0" t="s">
        <v>9699</v>
      </c>
      <c r="K3762" s="0" t="s">
        <v>9700</v>
      </c>
      <c r="L3762" s="0" t="s">
        <v>8031</v>
      </c>
      <c r="M3762" s="0" t="s">
        <v>9893</v>
      </c>
      <c r="N3762" s="0" t="s">
        <v>98</v>
      </c>
      <c r="O3762" s="0" t="s">
        <v>1501</v>
      </c>
      <c r="P3762" s="0" t="s">
        <v>1501</v>
      </c>
      <c r="Q3762" s="0" t="s">
        <v>1502</v>
      </c>
      <c r="R3762" s="0" t="s">
        <v>9699</v>
      </c>
      <c r="S3762" s="0" t="s">
        <v>9700</v>
      </c>
      <c r="T3762" s="0" t="s">
        <v>3604</v>
      </c>
      <c r="U3762" s="0" t="s">
        <v>3605</v>
      </c>
      <c r="V3762" s="0" t="s">
        <v>3606</v>
      </c>
      <c r="W3762" s="0" t="s">
        <v>3607</v>
      </c>
      <c r="X3762" s="0" t="s">
        <v>3608</v>
      </c>
      <c r="Y3762" s="0" t="s">
        <v>3605</v>
      </c>
      <c r="Z3762" s="0" t="s">
        <v>2627</v>
      </c>
      <c r="AA3762" s="0" t="s">
        <v>9888</v>
      </c>
      <c r="AB3762" s="0" t="s">
        <v>9894</v>
      </c>
      <c r="AC3762" s="0" t="s">
        <v>61</v>
      </c>
      <c r="AD3762" s="0" t="s">
        <v>19</v>
      </c>
      <c r="AE3762" s="0" t="s">
        <v>19</v>
      </c>
      <c r="AF3762" s="0" t="s">
        <v>7652</v>
      </c>
      <c r="AG3762" s="0" t="s">
        <v>7652</v>
      </c>
      <c r="AH3762" s="0" t="s">
        <v>22</v>
      </c>
      <c r="AI3762" s="0" t="s">
        <v>22</v>
      </c>
      <c r="AJ3762" s="0" t="s">
        <v>22</v>
      </c>
      <c r="AK3762" s="0" t="s">
        <v>22</v>
      </c>
    </row>
    <row customHeight="1" ht="11.25">
      <c r="A3763" s="0" t="s">
        <v>22</v>
      </c>
      <c r="B3763" s="0" t="s">
        <v>48</v>
      </c>
      <c r="C3763" s="0" t="s">
        <v>50</v>
      </c>
      <c r="D3763" s="0" t="s">
        <v>22</v>
      </c>
      <c r="E3763" s="0" t="s">
        <v>9890</v>
      </c>
      <c r="F3763" s="0" t="s">
        <v>1269</v>
      </c>
      <c r="G3763" s="0" t="s">
        <v>115</v>
      </c>
      <c r="H3763" s="0" t="s">
        <v>115</v>
      </c>
      <c r="I3763" s="0" t="s">
        <v>116</v>
      </c>
      <c r="J3763" s="0" t="s">
        <v>9699</v>
      </c>
      <c r="K3763" s="0" t="s">
        <v>9703</v>
      </c>
      <c r="L3763" s="0" t="s">
        <v>8031</v>
      </c>
      <c r="M3763" s="0" t="s">
        <v>9893</v>
      </c>
      <c r="N3763" s="0" t="s">
        <v>98</v>
      </c>
      <c r="O3763" s="0" t="s">
        <v>115</v>
      </c>
      <c r="P3763" s="0" t="s">
        <v>115</v>
      </c>
      <c r="Q3763" s="0" t="s">
        <v>116</v>
      </c>
      <c r="R3763" s="0" t="s">
        <v>9699</v>
      </c>
      <c r="S3763" s="0" t="s">
        <v>9703</v>
      </c>
      <c r="T3763" s="0" t="s">
        <v>3604</v>
      </c>
      <c r="U3763" s="0" t="s">
        <v>3605</v>
      </c>
      <c r="V3763" s="0" t="s">
        <v>3606</v>
      </c>
      <c r="W3763" s="0" t="s">
        <v>3607</v>
      </c>
      <c r="X3763" s="0" t="s">
        <v>3608</v>
      </c>
      <c r="Y3763" s="0" t="s">
        <v>3605</v>
      </c>
      <c r="Z3763" s="0" t="s">
        <v>2627</v>
      </c>
      <c r="AA3763" s="0" t="s">
        <v>9888</v>
      </c>
      <c r="AB3763" s="0" t="s">
        <v>9894</v>
      </c>
      <c r="AC3763" s="0" t="s">
        <v>61</v>
      </c>
      <c r="AD3763" s="0" t="s">
        <v>19</v>
      </c>
      <c r="AE3763" s="0" t="s">
        <v>19</v>
      </c>
      <c r="AF3763" s="0" t="s">
        <v>7652</v>
      </c>
      <c r="AG3763" s="0" t="s">
        <v>7652</v>
      </c>
      <c r="AH3763" s="0" t="s">
        <v>22</v>
      </c>
      <c r="AI3763" s="0" t="s">
        <v>22</v>
      </c>
      <c r="AJ3763" s="0" t="s">
        <v>22</v>
      </c>
      <c r="AK3763" s="0" t="s">
        <v>22</v>
      </c>
    </row>
    <row customHeight="1" ht="11.25">
      <c r="A3764" s="0" t="s">
        <v>22</v>
      </c>
      <c r="B3764" s="0" t="s">
        <v>48</v>
      </c>
      <c r="C3764" s="0" t="s">
        <v>50</v>
      </c>
      <c r="D3764" s="0" t="s">
        <v>22</v>
      </c>
      <c r="E3764" s="0" t="s">
        <v>9890</v>
      </c>
      <c r="F3764" s="0" t="s">
        <v>1269</v>
      </c>
      <c r="G3764" s="0" t="s">
        <v>115</v>
      </c>
      <c r="H3764" s="0" t="s">
        <v>115</v>
      </c>
      <c r="I3764" s="0" t="s">
        <v>116</v>
      </c>
      <c r="J3764" s="0" t="s">
        <v>9699</v>
      </c>
      <c r="K3764" s="0" t="s">
        <v>9703</v>
      </c>
      <c r="L3764" s="0" t="s">
        <v>9891</v>
      </c>
      <c r="M3764" s="0" t="s">
        <v>9332</v>
      </c>
      <c r="N3764" s="0" t="s">
        <v>98</v>
      </c>
      <c r="O3764" s="0" t="s">
        <v>115</v>
      </c>
      <c r="P3764" s="0" t="s">
        <v>115</v>
      </c>
      <c r="Q3764" s="0" t="s">
        <v>116</v>
      </c>
      <c r="R3764" s="0" t="s">
        <v>9699</v>
      </c>
      <c r="S3764" s="0" t="s">
        <v>9703</v>
      </c>
      <c r="T3764" s="0" t="s">
        <v>3604</v>
      </c>
      <c r="U3764" s="0" t="s">
        <v>3605</v>
      </c>
      <c r="V3764" s="0" t="s">
        <v>3606</v>
      </c>
      <c r="W3764" s="0" t="s">
        <v>3607</v>
      </c>
      <c r="X3764" s="0" t="s">
        <v>3608</v>
      </c>
      <c r="Y3764" s="0" t="s">
        <v>3605</v>
      </c>
      <c r="Z3764" s="0" t="s">
        <v>2627</v>
      </c>
      <c r="AA3764" s="0" t="s">
        <v>9888</v>
      </c>
      <c r="AB3764" s="0" t="s">
        <v>9892</v>
      </c>
      <c r="AC3764" s="0" t="s">
        <v>61</v>
      </c>
      <c r="AD3764" s="0" t="s">
        <v>19</v>
      </c>
      <c r="AE3764" s="0" t="s">
        <v>19</v>
      </c>
      <c r="AF3764" s="0" t="s">
        <v>7652</v>
      </c>
      <c r="AG3764" s="0" t="s">
        <v>7652</v>
      </c>
      <c r="AH3764" s="0" t="s">
        <v>22</v>
      </c>
      <c r="AI3764" s="0" t="s">
        <v>22</v>
      </c>
      <c r="AJ3764" s="0" t="s">
        <v>22</v>
      </c>
      <c r="AK3764" s="0" t="s">
        <v>22</v>
      </c>
    </row>
    <row customHeight="1" ht="11.25">
      <c r="A3765" s="0" t="s">
        <v>22</v>
      </c>
      <c r="B3765" s="0" t="s">
        <v>48</v>
      </c>
      <c r="C3765" s="0" t="s">
        <v>50</v>
      </c>
      <c r="D3765" s="0" t="s">
        <v>22</v>
      </c>
      <c r="E3765" s="0" t="s">
        <v>9895</v>
      </c>
      <c r="F3765" s="0" t="s">
        <v>1269</v>
      </c>
      <c r="G3765" s="0" t="s">
        <v>112</v>
      </c>
      <c r="H3765" s="0" t="s">
        <v>112</v>
      </c>
      <c r="I3765" s="0" t="s">
        <v>113</v>
      </c>
      <c r="J3765" s="0" t="s">
        <v>1334</v>
      </c>
      <c r="K3765" s="0" t="s">
        <v>1335</v>
      </c>
      <c r="L3765" s="0" t="s">
        <v>9896</v>
      </c>
      <c r="M3765" s="0" t="s">
        <v>89</v>
      </c>
      <c r="N3765" s="0" t="s">
        <v>98</v>
      </c>
      <c r="O3765" s="0" t="s">
        <v>112</v>
      </c>
      <c r="P3765" s="0" t="s">
        <v>112</v>
      </c>
      <c r="Q3765" s="0" t="s">
        <v>113</v>
      </c>
      <c r="R3765" s="0" t="s">
        <v>1334</v>
      </c>
      <c r="S3765" s="0" t="s">
        <v>1335</v>
      </c>
      <c r="T3765" s="0" t="s">
        <v>3604</v>
      </c>
      <c r="U3765" s="0" t="s">
        <v>3605</v>
      </c>
      <c r="V3765" s="0" t="s">
        <v>3606</v>
      </c>
      <c r="W3765" s="0" t="s">
        <v>3607</v>
      </c>
      <c r="X3765" s="0" t="s">
        <v>3608</v>
      </c>
      <c r="Y3765" s="0" t="s">
        <v>3605</v>
      </c>
      <c r="Z3765" s="0" t="s">
        <v>9897</v>
      </c>
      <c r="AA3765" s="0" t="s">
        <v>9898</v>
      </c>
      <c r="AB3765" s="0" t="s">
        <v>9899</v>
      </c>
      <c r="AC3765" s="0" t="s">
        <v>61</v>
      </c>
      <c r="AD3765" s="0" t="s">
        <v>19</v>
      </c>
      <c r="AE3765" s="0" t="s">
        <v>19</v>
      </c>
      <c r="AF3765" s="0" t="s">
        <v>3994</v>
      </c>
      <c r="AG3765" s="0" t="s">
        <v>3994</v>
      </c>
      <c r="AH3765" s="0" t="s">
        <v>22</v>
      </c>
      <c r="AI3765" s="0" t="s">
        <v>22</v>
      </c>
      <c r="AJ3765" s="0" t="s">
        <v>22</v>
      </c>
      <c r="AK3765" s="0" t="s">
        <v>22</v>
      </c>
    </row>
    <row customHeight="1" ht="11.25">
      <c r="A3766" s="0" t="s">
        <v>22</v>
      </c>
      <c r="B3766" s="0" t="s">
        <v>48</v>
      </c>
      <c r="C3766" s="0" t="s">
        <v>50</v>
      </c>
      <c r="D3766" s="0" t="s">
        <v>22</v>
      </c>
      <c r="E3766" s="0" t="s">
        <v>9895</v>
      </c>
      <c r="F3766" s="0" t="s">
        <v>1269</v>
      </c>
      <c r="G3766" s="0" t="s">
        <v>112</v>
      </c>
      <c r="H3766" s="0" t="s">
        <v>112</v>
      </c>
      <c r="I3766" s="0" t="s">
        <v>113</v>
      </c>
      <c r="J3766" s="0" t="s">
        <v>1334</v>
      </c>
      <c r="K3766" s="0" t="s">
        <v>1335</v>
      </c>
      <c r="L3766" s="0" t="s">
        <v>9896</v>
      </c>
      <c r="M3766" s="0" t="s">
        <v>89</v>
      </c>
      <c r="N3766" s="0" t="s">
        <v>98</v>
      </c>
      <c r="O3766" s="0" t="s">
        <v>112</v>
      </c>
      <c r="P3766" s="0" t="s">
        <v>112</v>
      </c>
      <c r="Q3766" s="0" t="s">
        <v>113</v>
      </c>
      <c r="R3766" s="0" t="s">
        <v>1334</v>
      </c>
      <c r="S3766" s="0" t="s">
        <v>1335</v>
      </c>
      <c r="T3766" s="0" t="s">
        <v>3604</v>
      </c>
      <c r="U3766" s="0" t="s">
        <v>3605</v>
      </c>
      <c r="V3766" s="0" t="s">
        <v>3606</v>
      </c>
      <c r="W3766" s="0" t="s">
        <v>3607</v>
      </c>
      <c r="X3766" s="0" t="s">
        <v>3608</v>
      </c>
      <c r="Y3766" s="0" t="s">
        <v>3605</v>
      </c>
      <c r="Z3766" s="0" t="s">
        <v>9897</v>
      </c>
      <c r="AA3766" s="0" t="s">
        <v>9898</v>
      </c>
      <c r="AB3766" s="0" t="s">
        <v>9899</v>
      </c>
      <c r="AC3766" s="0" t="s">
        <v>61</v>
      </c>
      <c r="AD3766" s="0" t="s">
        <v>19</v>
      </c>
      <c r="AE3766" s="0" t="s">
        <v>19</v>
      </c>
      <c r="AF3766" s="0" t="s">
        <v>3994</v>
      </c>
      <c r="AG3766" s="0" t="s">
        <v>3994</v>
      </c>
      <c r="AH3766" s="0" t="s">
        <v>22</v>
      </c>
      <c r="AI3766" s="0" t="s">
        <v>22</v>
      </c>
      <c r="AJ3766" s="0" t="s">
        <v>22</v>
      </c>
      <c r="AK3766" s="0" t="s">
        <v>22</v>
      </c>
    </row>
    <row customHeight="1" ht="11.25">
      <c r="A3767" s="0" t="s">
        <v>22</v>
      </c>
      <c r="B3767" s="0" t="s">
        <v>48</v>
      </c>
      <c r="C3767" s="0" t="s">
        <v>50</v>
      </c>
      <c r="D3767" s="0" t="s">
        <v>22</v>
      </c>
      <c r="E3767" s="0" t="s">
        <v>9900</v>
      </c>
      <c r="F3767" s="0" t="s">
        <v>1269</v>
      </c>
      <c r="G3767" s="0" t="s">
        <v>112</v>
      </c>
      <c r="H3767" s="0" t="s">
        <v>112</v>
      </c>
      <c r="I3767" s="0" t="s">
        <v>113</v>
      </c>
      <c r="J3767" s="0" t="s">
        <v>1334</v>
      </c>
      <c r="K3767" s="0" t="s">
        <v>1335</v>
      </c>
      <c r="L3767" s="0" t="s">
        <v>9901</v>
      </c>
      <c r="M3767" s="0" t="s">
        <v>8032</v>
      </c>
      <c r="N3767" s="0" t="s">
        <v>98</v>
      </c>
      <c r="O3767" s="0" t="s">
        <v>112</v>
      </c>
      <c r="P3767" s="0" t="s">
        <v>112</v>
      </c>
      <c r="Q3767" s="0" t="s">
        <v>113</v>
      </c>
      <c r="R3767" s="0" t="s">
        <v>1334</v>
      </c>
      <c r="S3767" s="0" t="s">
        <v>1335</v>
      </c>
      <c r="T3767" s="0" t="s">
        <v>3604</v>
      </c>
      <c r="U3767" s="0" t="s">
        <v>3605</v>
      </c>
      <c r="V3767" s="0" t="s">
        <v>3606</v>
      </c>
      <c r="W3767" s="0" t="s">
        <v>3607</v>
      </c>
      <c r="X3767" s="0" t="s">
        <v>3754</v>
      </c>
      <c r="Y3767" s="0" t="s">
        <v>3605</v>
      </c>
      <c r="Z3767" s="0" t="s">
        <v>1261</v>
      </c>
      <c r="AA3767" s="0" t="s">
        <v>9819</v>
      </c>
      <c r="AB3767" s="0" t="s">
        <v>9902</v>
      </c>
      <c r="AC3767" s="0" t="s">
        <v>61</v>
      </c>
      <c r="AD3767" s="0" t="s">
        <v>19</v>
      </c>
      <c r="AE3767" s="0" t="s">
        <v>19</v>
      </c>
      <c r="AF3767" s="0" t="s">
        <v>184</v>
      </c>
      <c r="AG3767" s="0" t="s">
        <v>157</v>
      </c>
      <c r="AH3767" s="0" t="s">
        <v>22</v>
      </c>
      <c r="AI3767" s="0" t="s">
        <v>22</v>
      </c>
      <c r="AJ3767" s="0" t="s">
        <v>22</v>
      </c>
      <c r="AK3767" s="0" t="s">
        <v>22</v>
      </c>
    </row>
    <row customHeight="1" ht="11.25">
      <c r="A3768" s="0" t="s">
        <v>22</v>
      </c>
      <c r="B3768" s="0" t="s">
        <v>48</v>
      </c>
      <c r="C3768" s="0" t="s">
        <v>50</v>
      </c>
      <c r="D3768" s="0" t="s">
        <v>22</v>
      </c>
      <c r="E3768" s="0" t="s">
        <v>9900</v>
      </c>
      <c r="F3768" s="0" t="s">
        <v>1269</v>
      </c>
      <c r="G3768" s="0" t="s">
        <v>112</v>
      </c>
      <c r="H3768" s="0" t="s">
        <v>112</v>
      </c>
      <c r="I3768" s="0" t="s">
        <v>113</v>
      </c>
      <c r="J3768" s="0" t="s">
        <v>1334</v>
      </c>
      <c r="K3768" s="0" t="s">
        <v>1335</v>
      </c>
      <c r="L3768" s="0" t="s">
        <v>9901</v>
      </c>
      <c r="M3768" s="0" t="s">
        <v>8032</v>
      </c>
      <c r="N3768" s="0" t="s">
        <v>98</v>
      </c>
      <c r="O3768" s="0" t="s">
        <v>112</v>
      </c>
      <c r="P3768" s="0" t="s">
        <v>112</v>
      </c>
      <c r="Q3768" s="0" t="s">
        <v>113</v>
      </c>
      <c r="R3768" s="0" t="s">
        <v>1334</v>
      </c>
      <c r="S3768" s="0" t="s">
        <v>1335</v>
      </c>
      <c r="T3768" s="0" t="s">
        <v>3604</v>
      </c>
      <c r="U3768" s="0" t="s">
        <v>3605</v>
      </c>
      <c r="V3768" s="0" t="s">
        <v>3606</v>
      </c>
      <c r="W3768" s="0" t="s">
        <v>3607</v>
      </c>
      <c r="X3768" s="0" t="s">
        <v>3754</v>
      </c>
      <c r="Y3768" s="0" t="s">
        <v>3605</v>
      </c>
      <c r="Z3768" s="0" t="s">
        <v>1261</v>
      </c>
      <c r="AA3768" s="0" t="s">
        <v>9819</v>
      </c>
      <c r="AB3768" s="0" t="s">
        <v>9902</v>
      </c>
      <c r="AC3768" s="0" t="s">
        <v>61</v>
      </c>
      <c r="AD3768" s="0" t="s">
        <v>19</v>
      </c>
      <c r="AE3768" s="0" t="s">
        <v>19</v>
      </c>
      <c r="AF3768" s="0" t="s">
        <v>184</v>
      </c>
      <c r="AG3768" s="0" t="s">
        <v>157</v>
      </c>
      <c r="AH3768" s="0" t="s">
        <v>22</v>
      </c>
      <c r="AI3768" s="0" t="s">
        <v>22</v>
      </c>
      <c r="AJ3768" s="0" t="s">
        <v>22</v>
      </c>
      <c r="AK3768" s="0" t="s">
        <v>22</v>
      </c>
    </row>
    <row customHeight="1" ht="11.25">
      <c r="A3769" s="0" t="s">
        <v>22</v>
      </c>
      <c r="B3769" s="0" t="s">
        <v>48</v>
      </c>
      <c r="C3769" s="0" t="s">
        <v>50</v>
      </c>
      <c r="D3769" s="0" t="s">
        <v>22</v>
      </c>
      <c r="E3769" s="0" t="s">
        <v>9903</v>
      </c>
      <c r="F3769" s="0" t="s">
        <v>1269</v>
      </c>
      <c r="G3769" s="0" t="s">
        <v>112</v>
      </c>
      <c r="H3769" s="0" t="s">
        <v>112</v>
      </c>
      <c r="I3769" s="0" t="s">
        <v>113</v>
      </c>
      <c r="J3769" s="0" t="s">
        <v>1334</v>
      </c>
      <c r="K3769" s="0" t="s">
        <v>1335</v>
      </c>
      <c r="L3769" s="0" t="s">
        <v>9904</v>
      </c>
      <c r="M3769" s="0" t="s">
        <v>114</v>
      </c>
      <c r="N3769" s="0" t="s">
        <v>98</v>
      </c>
      <c r="O3769" s="0" t="s">
        <v>112</v>
      </c>
      <c r="P3769" s="0" t="s">
        <v>112</v>
      </c>
      <c r="Q3769" s="0" t="s">
        <v>113</v>
      </c>
      <c r="R3769" s="0" t="s">
        <v>1334</v>
      </c>
      <c r="S3769" s="0" t="s">
        <v>1335</v>
      </c>
      <c r="T3769" s="0" t="s">
        <v>3604</v>
      </c>
      <c r="U3769" s="0" t="s">
        <v>3605</v>
      </c>
      <c r="V3769" s="0" t="s">
        <v>3606</v>
      </c>
      <c r="W3769" s="0" t="s">
        <v>3607</v>
      </c>
      <c r="X3769" s="0" t="s">
        <v>3608</v>
      </c>
      <c r="Y3769" s="0" t="s">
        <v>3605</v>
      </c>
      <c r="Z3769" s="0" t="s">
        <v>9905</v>
      </c>
      <c r="AA3769" s="0" t="s">
        <v>9906</v>
      </c>
      <c r="AB3769" s="0" t="s">
        <v>9907</v>
      </c>
      <c r="AC3769" s="0" t="s">
        <v>61</v>
      </c>
      <c r="AD3769" s="0" t="s">
        <v>19</v>
      </c>
      <c r="AE3769" s="0" t="s">
        <v>19</v>
      </c>
      <c r="AF3769" s="0" t="s">
        <v>5794</v>
      </c>
      <c r="AG3769" s="0" t="s">
        <v>157</v>
      </c>
      <c r="AH3769" s="0" t="s">
        <v>22</v>
      </c>
      <c r="AI3769" s="0" t="s">
        <v>22</v>
      </c>
      <c r="AJ3769" s="0" t="s">
        <v>22</v>
      </c>
      <c r="AK3769" s="0" t="s">
        <v>22</v>
      </c>
    </row>
    <row customHeight="1" ht="11.25">
      <c r="A3770" s="0" t="s">
        <v>22</v>
      </c>
      <c r="B3770" s="0" t="s">
        <v>48</v>
      </c>
      <c r="C3770" s="0" t="s">
        <v>50</v>
      </c>
      <c r="D3770" s="0" t="s">
        <v>22</v>
      </c>
      <c r="E3770" s="0" t="s">
        <v>9903</v>
      </c>
      <c r="F3770" s="0" t="s">
        <v>1269</v>
      </c>
      <c r="G3770" s="0" t="s">
        <v>112</v>
      </c>
      <c r="H3770" s="0" t="s">
        <v>112</v>
      </c>
      <c r="I3770" s="0" t="s">
        <v>113</v>
      </c>
      <c r="J3770" s="0" t="s">
        <v>1334</v>
      </c>
      <c r="K3770" s="0" t="s">
        <v>1335</v>
      </c>
      <c r="L3770" s="0" t="s">
        <v>9904</v>
      </c>
      <c r="M3770" s="0" t="s">
        <v>114</v>
      </c>
      <c r="N3770" s="0" t="s">
        <v>98</v>
      </c>
      <c r="O3770" s="0" t="s">
        <v>112</v>
      </c>
      <c r="P3770" s="0" t="s">
        <v>112</v>
      </c>
      <c r="Q3770" s="0" t="s">
        <v>113</v>
      </c>
      <c r="R3770" s="0" t="s">
        <v>1334</v>
      </c>
      <c r="S3770" s="0" t="s">
        <v>1335</v>
      </c>
      <c r="T3770" s="0" t="s">
        <v>3604</v>
      </c>
      <c r="U3770" s="0" t="s">
        <v>3605</v>
      </c>
      <c r="V3770" s="0" t="s">
        <v>3606</v>
      </c>
      <c r="W3770" s="0" t="s">
        <v>3607</v>
      </c>
      <c r="X3770" s="0" t="s">
        <v>3608</v>
      </c>
      <c r="Y3770" s="0" t="s">
        <v>3605</v>
      </c>
      <c r="Z3770" s="0" t="s">
        <v>9905</v>
      </c>
      <c r="AA3770" s="0" t="s">
        <v>9906</v>
      </c>
      <c r="AB3770" s="0" t="s">
        <v>9907</v>
      </c>
      <c r="AC3770" s="0" t="s">
        <v>61</v>
      </c>
      <c r="AD3770" s="0" t="s">
        <v>19</v>
      </c>
      <c r="AE3770" s="0" t="s">
        <v>19</v>
      </c>
      <c r="AF3770" s="0" t="s">
        <v>5794</v>
      </c>
      <c r="AG3770" s="0" t="s">
        <v>157</v>
      </c>
      <c r="AH3770" s="0" t="s">
        <v>22</v>
      </c>
      <c r="AI3770" s="0" t="s">
        <v>22</v>
      </c>
      <c r="AJ3770" s="0" t="s">
        <v>22</v>
      </c>
      <c r="AK3770" s="0" t="s">
        <v>22</v>
      </c>
    </row>
    <row customHeight="1" ht="11.25">
      <c r="A3771" s="0" t="s">
        <v>22</v>
      </c>
      <c r="B3771" s="0" t="s">
        <v>48</v>
      </c>
      <c r="C3771" s="0" t="s">
        <v>50</v>
      </c>
      <c r="D3771" s="0" t="s">
        <v>22</v>
      </c>
      <c r="E3771" s="0" t="s">
        <v>9908</v>
      </c>
      <c r="F3771" s="0" t="s">
        <v>1328</v>
      </c>
      <c r="G3771" s="0" t="s">
        <v>3552</v>
      </c>
      <c r="H3771" s="0" t="s">
        <v>3552</v>
      </c>
      <c r="I3771" s="0" t="s">
        <v>3553</v>
      </c>
      <c r="J3771" s="0" t="s">
        <v>8882</v>
      </c>
      <c r="K3771" s="0" t="s">
        <v>8883</v>
      </c>
      <c r="L3771" s="0" t="s">
        <v>5280</v>
      </c>
      <c r="M3771" s="0" t="s">
        <v>1261</v>
      </c>
      <c r="N3771" s="0" t="s">
        <v>98</v>
      </c>
      <c r="O3771" s="0" t="s">
        <v>3552</v>
      </c>
      <c r="P3771" s="0" t="s">
        <v>3552</v>
      </c>
      <c r="Q3771" s="0" t="s">
        <v>3553</v>
      </c>
      <c r="R3771" s="0" t="s">
        <v>8882</v>
      </c>
      <c r="S3771" s="0" t="s">
        <v>8883</v>
      </c>
      <c r="T3771" s="0" t="s">
        <v>3604</v>
      </c>
      <c r="U3771" s="0" t="s">
        <v>3707</v>
      </c>
      <c r="V3771" s="0" t="s">
        <v>3726</v>
      </c>
      <c r="W3771" s="0" t="s">
        <v>3607</v>
      </c>
      <c r="X3771" s="0" t="s">
        <v>3700</v>
      </c>
      <c r="Y3771" s="0" t="s">
        <v>3605</v>
      </c>
      <c r="Z3771" s="0" t="s">
        <v>9511</v>
      </c>
      <c r="AA3771" s="0" t="s">
        <v>8689</v>
      </c>
      <c r="AB3771" s="0" t="s">
        <v>9512</v>
      </c>
      <c r="AC3771" s="0" t="s">
        <v>19</v>
      </c>
      <c r="AD3771" s="0" t="s">
        <v>61</v>
      </c>
      <c r="AE3771" s="0" t="s">
        <v>19</v>
      </c>
      <c r="AF3771" s="0" t="s">
        <v>22</v>
      </c>
      <c r="AG3771" s="0" t="s">
        <v>22</v>
      </c>
      <c r="AH3771" s="0" t="s">
        <v>7525</v>
      </c>
      <c r="AI3771" s="0" t="s">
        <v>7525</v>
      </c>
      <c r="AJ3771" s="0" t="s">
        <v>22</v>
      </c>
      <c r="AK3771" s="0" t="s">
        <v>22</v>
      </c>
    </row>
    <row customHeight="1" ht="11.25">
      <c r="A3772" s="0" t="s">
        <v>22</v>
      </c>
      <c r="B3772" s="0" t="s">
        <v>48</v>
      </c>
      <c r="C3772" s="0" t="s">
        <v>50</v>
      </c>
      <c r="D3772" s="0" t="s">
        <v>22</v>
      </c>
      <c r="E3772" s="0" t="s">
        <v>9908</v>
      </c>
      <c r="F3772" s="0" t="s">
        <v>1328</v>
      </c>
      <c r="G3772" s="0" t="s">
        <v>3552</v>
      </c>
      <c r="H3772" s="0" t="s">
        <v>3552</v>
      </c>
      <c r="I3772" s="0" t="s">
        <v>3553</v>
      </c>
      <c r="J3772" s="0" t="s">
        <v>8882</v>
      </c>
      <c r="K3772" s="0" t="s">
        <v>8883</v>
      </c>
      <c r="L3772" s="0" t="s">
        <v>9909</v>
      </c>
      <c r="M3772" s="0" t="s">
        <v>1261</v>
      </c>
      <c r="N3772" s="0" t="s">
        <v>98</v>
      </c>
      <c r="O3772" s="0" t="s">
        <v>3552</v>
      </c>
      <c r="P3772" s="0" t="s">
        <v>3552</v>
      </c>
      <c r="Q3772" s="0" t="s">
        <v>3553</v>
      </c>
      <c r="R3772" s="0" t="s">
        <v>8882</v>
      </c>
      <c r="S3772" s="0" t="s">
        <v>8883</v>
      </c>
      <c r="T3772" s="0" t="s">
        <v>3604</v>
      </c>
      <c r="U3772" s="0" t="s">
        <v>3707</v>
      </c>
      <c r="V3772" s="0" t="s">
        <v>3726</v>
      </c>
      <c r="W3772" s="0" t="s">
        <v>3607</v>
      </c>
      <c r="X3772" s="0" t="s">
        <v>3700</v>
      </c>
      <c r="Y3772" s="0" t="s">
        <v>3605</v>
      </c>
      <c r="Z3772" s="0" t="s">
        <v>9511</v>
      </c>
      <c r="AA3772" s="0" t="s">
        <v>8689</v>
      </c>
      <c r="AB3772" s="0" t="s">
        <v>9512</v>
      </c>
      <c r="AC3772" s="0" t="s">
        <v>19</v>
      </c>
      <c r="AD3772" s="0" t="s">
        <v>61</v>
      </c>
      <c r="AE3772" s="0" t="s">
        <v>19</v>
      </c>
      <c r="AF3772" s="0" t="s">
        <v>22</v>
      </c>
      <c r="AG3772" s="0" t="s">
        <v>22</v>
      </c>
      <c r="AH3772" s="0" t="s">
        <v>7525</v>
      </c>
      <c r="AI3772" s="0" t="s">
        <v>7525</v>
      </c>
      <c r="AJ3772" s="0" t="s">
        <v>22</v>
      </c>
      <c r="AK3772" s="0" t="s">
        <v>22</v>
      </c>
    </row>
    <row customHeight="1" ht="11.25">
      <c r="A3773" s="0" t="s">
        <v>22</v>
      </c>
      <c r="B3773" s="0" t="s">
        <v>48</v>
      </c>
      <c r="C3773" s="0" t="s">
        <v>50</v>
      </c>
      <c r="D3773" s="0" t="s">
        <v>22</v>
      </c>
      <c r="E3773" s="0" t="s">
        <v>9908</v>
      </c>
      <c r="F3773" s="0" t="s">
        <v>1328</v>
      </c>
      <c r="G3773" s="0" t="s">
        <v>3552</v>
      </c>
      <c r="H3773" s="0" t="s">
        <v>3552</v>
      </c>
      <c r="I3773" s="0" t="s">
        <v>3553</v>
      </c>
      <c r="J3773" s="0" t="s">
        <v>9664</v>
      </c>
      <c r="K3773" s="0" t="s">
        <v>9665</v>
      </c>
      <c r="L3773" s="0" t="s">
        <v>9910</v>
      </c>
      <c r="M3773" s="0" t="s">
        <v>1261</v>
      </c>
      <c r="N3773" s="0" t="s">
        <v>98</v>
      </c>
      <c r="O3773" s="0" t="s">
        <v>3552</v>
      </c>
      <c r="P3773" s="0" t="s">
        <v>3552</v>
      </c>
      <c r="Q3773" s="0" t="s">
        <v>3553</v>
      </c>
      <c r="R3773" s="0" t="s">
        <v>9664</v>
      </c>
      <c r="S3773" s="0" t="s">
        <v>9665</v>
      </c>
      <c r="T3773" s="0" t="s">
        <v>3604</v>
      </c>
      <c r="U3773" s="0" t="s">
        <v>3707</v>
      </c>
      <c r="V3773" s="0" t="s">
        <v>3726</v>
      </c>
      <c r="W3773" s="0" t="s">
        <v>3607</v>
      </c>
      <c r="X3773" s="0" t="s">
        <v>3700</v>
      </c>
      <c r="Y3773" s="0" t="s">
        <v>3605</v>
      </c>
      <c r="Z3773" s="0" t="s">
        <v>9511</v>
      </c>
      <c r="AA3773" s="0" t="s">
        <v>8689</v>
      </c>
      <c r="AB3773" s="0" t="s">
        <v>9512</v>
      </c>
      <c r="AC3773" s="0" t="s">
        <v>19</v>
      </c>
      <c r="AD3773" s="0" t="s">
        <v>61</v>
      </c>
      <c r="AE3773" s="0" t="s">
        <v>19</v>
      </c>
      <c r="AF3773" s="0" t="s">
        <v>22</v>
      </c>
      <c r="AG3773" s="0" t="s">
        <v>22</v>
      </c>
      <c r="AH3773" s="0" t="s">
        <v>7525</v>
      </c>
      <c r="AI3773" s="0" t="s">
        <v>7525</v>
      </c>
      <c r="AJ3773" s="0" t="s">
        <v>22</v>
      </c>
      <c r="AK3773" s="0" t="s">
        <v>22</v>
      </c>
    </row>
    <row customHeight="1" ht="11.25">
      <c r="A3774" s="0" t="s">
        <v>22</v>
      </c>
      <c r="B3774" s="0" t="s">
        <v>48</v>
      </c>
      <c r="C3774" s="0" t="s">
        <v>50</v>
      </c>
      <c r="D3774" s="0" t="s">
        <v>22</v>
      </c>
      <c r="E3774" s="0" t="s">
        <v>9908</v>
      </c>
      <c r="F3774" s="0" t="s">
        <v>1328</v>
      </c>
      <c r="G3774" s="0" t="s">
        <v>175</v>
      </c>
      <c r="H3774" s="0" t="s">
        <v>175</v>
      </c>
      <c r="I3774" s="0" t="s">
        <v>176</v>
      </c>
      <c r="J3774" s="0" t="s">
        <v>8882</v>
      </c>
      <c r="K3774" s="0" t="s">
        <v>8887</v>
      </c>
      <c r="L3774" s="0" t="s">
        <v>9909</v>
      </c>
      <c r="M3774" s="0" t="s">
        <v>1261</v>
      </c>
      <c r="N3774" s="0" t="s">
        <v>98</v>
      </c>
      <c r="O3774" s="0" t="s">
        <v>175</v>
      </c>
      <c r="P3774" s="0" t="s">
        <v>175</v>
      </c>
      <c r="Q3774" s="0" t="s">
        <v>176</v>
      </c>
      <c r="R3774" s="0" t="s">
        <v>8882</v>
      </c>
      <c r="S3774" s="0" t="s">
        <v>8887</v>
      </c>
      <c r="T3774" s="0" t="s">
        <v>3604</v>
      </c>
      <c r="U3774" s="0" t="s">
        <v>3707</v>
      </c>
      <c r="V3774" s="0" t="s">
        <v>3726</v>
      </c>
      <c r="W3774" s="0" t="s">
        <v>3607</v>
      </c>
      <c r="X3774" s="0" t="s">
        <v>3700</v>
      </c>
      <c r="Y3774" s="0" t="s">
        <v>3605</v>
      </c>
      <c r="Z3774" s="0" t="s">
        <v>9511</v>
      </c>
      <c r="AA3774" s="0" t="s">
        <v>8689</v>
      </c>
      <c r="AB3774" s="0" t="s">
        <v>9512</v>
      </c>
      <c r="AC3774" s="0" t="s">
        <v>19</v>
      </c>
      <c r="AD3774" s="0" t="s">
        <v>61</v>
      </c>
      <c r="AE3774" s="0" t="s">
        <v>19</v>
      </c>
      <c r="AF3774" s="0" t="s">
        <v>22</v>
      </c>
      <c r="AG3774" s="0" t="s">
        <v>22</v>
      </c>
      <c r="AH3774" s="0" t="s">
        <v>7525</v>
      </c>
      <c r="AI3774" s="0" t="s">
        <v>7525</v>
      </c>
      <c r="AJ3774" s="0" t="s">
        <v>22</v>
      </c>
      <c r="AK3774" s="0" t="s">
        <v>22</v>
      </c>
    </row>
    <row customHeight="1" ht="11.25">
      <c r="A3775" s="0" t="s">
        <v>22</v>
      </c>
      <c r="B3775" s="0" t="s">
        <v>48</v>
      </c>
      <c r="C3775" s="0" t="s">
        <v>50</v>
      </c>
      <c r="D3775" s="0" t="s">
        <v>22</v>
      </c>
      <c r="E3775" s="0" t="s">
        <v>9908</v>
      </c>
      <c r="F3775" s="0" t="s">
        <v>1328</v>
      </c>
      <c r="G3775" s="0" t="s">
        <v>175</v>
      </c>
      <c r="H3775" s="0" t="s">
        <v>175</v>
      </c>
      <c r="I3775" s="0" t="s">
        <v>176</v>
      </c>
      <c r="J3775" s="0" t="s">
        <v>8882</v>
      </c>
      <c r="K3775" s="0" t="s">
        <v>8887</v>
      </c>
      <c r="L3775" s="0" t="s">
        <v>5280</v>
      </c>
      <c r="M3775" s="0" t="s">
        <v>1261</v>
      </c>
      <c r="N3775" s="0" t="s">
        <v>98</v>
      </c>
      <c r="O3775" s="0" t="s">
        <v>175</v>
      </c>
      <c r="P3775" s="0" t="s">
        <v>175</v>
      </c>
      <c r="Q3775" s="0" t="s">
        <v>176</v>
      </c>
      <c r="R3775" s="0" t="s">
        <v>8882</v>
      </c>
      <c r="S3775" s="0" t="s">
        <v>8887</v>
      </c>
      <c r="T3775" s="0" t="s">
        <v>3604</v>
      </c>
      <c r="U3775" s="0" t="s">
        <v>3707</v>
      </c>
      <c r="V3775" s="0" t="s">
        <v>3726</v>
      </c>
      <c r="W3775" s="0" t="s">
        <v>3607</v>
      </c>
      <c r="X3775" s="0" t="s">
        <v>3700</v>
      </c>
      <c r="Y3775" s="0" t="s">
        <v>3605</v>
      </c>
      <c r="Z3775" s="0" t="s">
        <v>9511</v>
      </c>
      <c r="AA3775" s="0" t="s">
        <v>8689</v>
      </c>
      <c r="AB3775" s="0" t="s">
        <v>9512</v>
      </c>
      <c r="AC3775" s="0" t="s">
        <v>19</v>
      </c>
      <c r="AD3775" s="0" t="s">
        <v>61</v>
      </c>
      <c r="AE3775" s="0" t="s">
        <v>19</v>
      </c>
      <c r="AF3775" s="0" t="s">
        <v>22</v>
      </c>
      <c r="AG3775" s="0" t="s">
        <v>22</v>
      </c>
      <c r="AH3775" s="0" t="s">
        <v>7525</v>
      </c>
      <c r="AI3775" s="0" t="s">
        <v>7525</v>
      </c>
      <c r="AJ3775" s="0" t="s">
        <v>22</v>
      </c>
      <c r="AK3775" s="0" t="s">
        <v>22</v>
      </c>
    </row>
    <row customHeight="1" ht="11.25">
      <c r="A3776" s="0" t="s">
        <v>22</v>
      </c>
      <c r="B3776" s="0" t="s">
        <v>48</v>
      </c>
      <c r="C3776" s="0" t="s">
        <v>50</v>
      </c>
      <c r="D3776" s="0" t="s">
        <v>22</v>
      </c>
      <c r="E3776" s="0" t="s">
        <v>9908</v>
      </c>
      <c r="F3776" s="0" t="s">
        <v>1328</v>
      </c>
      <c r="G3776" s="0" t="s">
        <v>175</v>
      </c>
      <c r="H3776" s="0" t="s">
        <v>175</v>
      </c>
      <c r="I3776" s="0" t="s">
        <v>176</v>
      </c>
      <c r="J3776" s="0" t="s">
        <v>9664</v>
      </c>
      <c r="K3776" s="0" t="s">
        <v>9669</v>
      </c>
      <c r="L3776" s="0" t="s">
        <v>9910</v>
      </c>
      <c r="M3776" s="0" t="s">
        <v>1261</v>
      </c>
      <c r="N3776" s="0" t="s">
        <v>98</v>
      </c>
      <c r="O3776" s="0" t="s">
        <v>175</v>
      </c>
      <c r="P3776" s="0" t="s">
        <v>175</v>
      </c>
      <c r="Q3776" s="0" t="s">
        <v>176</v>
      </c>
      <c r="R3776" s="0" t="s">
        <v>9664</v>
      </c>
      <c r="S3776" s="0" t="s">
        <v>9669</v>
      </c>
      <c r="T3776" s="0" t="s">
        <v>3604</v>
      </c>
      <c r="U3776" s="0" t="s">
        <v>3707</v>
      </c>
      <c r="V3776" s="0" t="s">
        <v>3726</v>
      </c>
      <c r="W3776" s="0" t="s">
        <v>3607</v>
      </c>
      <c r="X3776" s="0" t="s">
        <v>3700</v>
      </c>
      <c r="Y3776" s="0" t="s">
        <v>3605</v>
      </c>
      <c r="Z3776" s="0" t="s">
        <v>9511</v>
      </c>
      <c r="AA3776" s="0" t="s">
        <v>8689</v>
      </c>
      <c r="AB3776" s="0" t="s">
        <v>9512</v>
      </c>
      <c r="AC3776" s="0" t="s">
        <v>19</v>
      </c>
      <c r="AD3776" s="0" t="s">
        <v>61</v>
      </c>
      <c r="AE3776" s="0" t="s">
        <v>19</v>
      </c>
      <c r="AF3776" s="0" t="s">
        <v>22</v>
      </c>
      <c r="AG3776" s="0" t="s">
        <v>22</v>
      </c>
      <c r="AH3776" s="0" t="s">
        <v>7525</v>
      </c>
      <c r="AI3776" s="0" t="s">
        <v>7525</v>
      </c>
      <c r="AJ3776" s="0" t="s">
        <v>22</v>
      </c>
      <c r="AK3776" s="0" t="s">
        <v>22</v>
      </c>
    </row>
    <row customHeight="1" ht="11.25">
      <c r="A3777" s="0" t="s">
        <v>22</v>
      </c>
      <c r="B3777" s="0" t="s">
        <v>48</v>
      </c>
      <c r="C3777" s="0" t="s">
        <v>50</v>
      </c>
      <c r="D3777" s="0" t="s">
        <v>22</v>
      </c>
      <c r="E3777" s="0" t="s">
        <v>9911</v>
      </c>
      <c r="F3777" s="0" t="s">
        <v>1328</v>
      </c>
      <c r="G3777" s="0" t="s">
        <v>1501</v>
      </c>
      <c r="H3777" s="0" t="s">
        <v>1501</v>
      </c>
      <c r="I3777" s="0" t="s">
        <v>1502</v>
      </c>
      <c r="J3777" s="0" t="s">
        <v>7463</v>
      </c>
      <c r="K3777" s="0" t="s">
        <v>7464</v>
      </c>
      <c r="L3777" s="0" t="s">
        <v>7463</v>
      </c>
      <c r="M3777" s="0" t="s">
        <v>1261</v>
      </c>
      <c r="N3777" s="0" t="s">
        <v>98</v>
      </c>
      <c r="O3777" s="0" t="s">
        <v>1501</v>
      </c>
      <c r="P3777" s="0" t="s">
        <v>1501</v>
      </c>
      <c r="Q3777" s="0" t="s">
        <v>1502</v>
      </c>
      <c r="R3777" s="0" t="s">
        <v>7463</v>
      </c>
      <c r="S3777" s="0" t="s">
        <v>7464</v>
      </c>
      <c r="T3777" s="0" t="s">
        <v>3604</v>
      </c>
      <c r="U3777" s="0" t="s">
        <v>3605</v>
      </c>
      <c r="V3777" s="0" t="s">
        <v>3606</v>
      </c>
      <c r="W3777" s="0" t="s">
        <v>3607</v>
      </c>
      <c r="X3777" s="0" t="s">
        <v>3608</v>
      </c>
      <c r="Y3777" s="0" t="s">
        <v>3605</v>
      </c>
      <c r="Z3777" s="0" t="s">
        <v>9912</v>
      </c>
      <c r="AA3777" s="0" t="s">
        <v>9913</v>
      </c>
      <c r="AB3777" s="0" t="s">
        <v>9914</v>
      </c>
      <c r="AC3777" s="0" t="s">
        <v>19</v>
      </c>
      <c r="AD3777" s="0" t="s">
        <v>61</v>
      </c>
      <c r="AE3777" s="0" t="s">
        <v>19</v>
      </c>
      <c r="AF3777" s="0" t="s">
        <v>22</v>
      </c>
      <c r="AG3777" s="0" t="s">
        <v>22</v>
      </c>
      <c r="AH3777" s="0" t="s">
        <v>9915</v>
      </c>
      <c r="AI3777" s="0" t="s">
        <v>9916</v>
      </c>
      <c r="AJ3777" s="0" t="s">
        <v>22</v>
      </c>
      <c r="AK3777" s="0" t="s">
        <v>22</v>
      </c>
    </row>
    <row customHeight="1" ht="11.25">
      <c r="A3778" s="0" t="s">
        <v>22</v>
      </c>
      <c r="B3778" s="0" t="s">
        <v>48</v>
      </c>
      <c r="C3778" s="0" t="s">
        <v>50</v>
      </c>
      <c r="D3778" s="0" t="s">
        <v>22</v>
      </c>
      <c r="E3778" s="0" t="s">
        <v>9911</v>
      </c>
      <c r="F3778" s="0" t="s">
        <v>1328</v>
      </c>
      <c r="G3778" s="0" t="s">
        <v>115</v>
      </c>
      <c r="H3778" s="0" t="s">
        <v>115</v>
      </c>
      <c r="I3778" s="0" t="s">
        <v>116</v>
      </c>
      <c r="J3778" s="0" t="s">
        <v>7463</v>
      </c>
      <c r="K3778" s="0" t="s">
        <v>7469</v>
      </c>
      <c r="L3778" s="0" t="s">
        <v>7463</v>
      </c>
      <c r="M3778" s="0" t="s">
        <v>1261</v>
      </c>
      <c r="N3778" s="0" t="s">
        <v>98</v>
      </c>
      <c r="O3778" s="0" t="s">
        <v>115</v>
      </c>
      <c r="P3778" s="0" t="s">
        <v>115</v>
      </c>
      <c r="Q3778" s="0" t="s">
        <v>116</v>
      </c>
      <c r="R3778" s="0" t="s">
        <v>7463</v>
      </c>
      <c r="S3778" s="0" t="s">
        <v>7469</v>
      </c>
      <c r="T3778" s="0" t="s">
        <v>3604</v>
      </c>
      <c r="U3778" s="0" t="s">
        <v>3605</v>
      </c>
      <c r="V3778" s="0" t="s">
        <v>3606</v>
      </c>
      <c r="W3778" s="0" t="s">
        <v>3607</v>
      </c>
      <c r="X3778" s="0" t="s">
        <v>3608</v>
      </c>
      <c r="Y3778" s="0" t="s">
        <v>3605</v>
      </c>
      <c r="Z3778" s="0" t="s">
        <v>9912</v>
      </c>
      <c r="AA3778" s="0" t="s">
        <v>9913</v>
      </c>
      <c r="AB3778" s="0" t="s">
        <v>9914</v>
      </c>
      <c r="AC3778" s="0" t="s">
        <v>19</v>
      </c>
      <c r="AD3778" s="0" t="s">
        <v>61</v>
      </c>
      <c r="AE3778" s="0" t="s">
        <v>19</v>
      </c>
      <c r="AF3778" s="0" t="s">
        <v>22</v>
      </c>
      <c r="AG3778" s="0" t="s">
        <v>22</v>
      </c>
      <c r="AH3778" s="0" t="s">
        <v>9915</v>
      </c>
      <c r="AI3778" s="0" t="s">
        <v>9916</v>
      </c>
      <c r="AJ3778" s="0" t="s">
        <v>22</v>
      </c>
      <c r="AK3778" s="0" t="s">
        <v>22</v>
      </c>
    </row>
    <row customHeight="1" ht="11.25">
      <c r="A3779" s="0" t="s">
        <v>22</v>
      </c>
      <c r="B3779" s="0" t="s">
        <v>48</v>
      </c>
      <c r="C3779" s="0" t="s">
        <v>50</v>
      </c>
      <c r="D3779" s="0" t="s">
        <v>22</v>
      </c>
      <c r="E3779" s="0" t="s">
        <v>9917</v>
      </c>
      <c r="F3779" s="0" t="s">
        <v>1328</v>
      </c>
      <c r="G3779" s="0" t="s">
        <v>3552</v>
      </c>
      <c r="H3779" s="0" t="s">
        <v>3552</v>
      </c>
      <c r="I3779" s="0" t="s">
        <v>3553</v>
      </c>
      <c r="J3779" s="0" t="s">
        <v>9918</v>
      </c>
      <c r="K3779" s="0" t="s">
        <v>9919</v>
      </c>
      <c r="L3779" s="0" t="s">
        <v>9920</v>
      </c>
      <c r="M3779" s="0" t="s">
        <v>7677</v>
      </c>
      <c r="N3779" s="0" t="s">
        <v>98</v>
      </c>
      <c r="O3779" s="0" t="s">
        <v>3552</v>
      </c>
      <c r="P3779" s="0" t="s">
        <v>3552</v>
      </c>
      <c r="Q3779" s="0" t="s">
        <v>3553</v>
      </c>
      <c r="R3779" s="0" t="s">
        <v>9918</v>
      </c>
      <c r="S3779" s="0" t="s">
        <v>9919</v>
      </c>
      <c r="T3779" s="0" t="s">
        <v>3604</v>
      </c>
      <c r="U3779" s="0" t="s">
        <v>3707</v>
      </c>
      <c r="V3779" s="0" t="s">
        <v>3726</v>
      </c>
      <c r="W3779" s="0" t="s">
        <v>3607</v>
      </c>
      <c r="X3779" s="0" t="s">
        <v>3700</v>
      </c>
      <c r="Y3779" s="0" t="s">
        <v>3605</v>
      </c>
      <c r="Z3779" s="0" t="s">
        <v>9921</v>
      </c>
      <c r="AA3779" s="0" t="s">
        <v>8689</v>
      </c>
      <c r="AB3779" s="0" t="s">
        <v>9922</v>
      </c>
      <c r="AC3779" s="0" t="s">
        <v>19</v>
      </c>
      <c r="AD3779" s="0" t="s">
        <v>61</v>
      </c>
      <c r="AE3779" s="0" t="s">
        <v>19</v>
      </c>
      <c r="AF3779" s="0" t="s">
        <v>22</v>
      </c>
      <c r="AG3779" s="0" t="s">
        <v>22</v>
      </c>
      <c r="AH3779" s="0" t="s">
        <v>2243</v>
      </c>
      <c r="AI3779" s="0" t="s">
        <v>8711</v>
      </c>
      <c r="AJ3779" s="0" t="s">
        <v>22</v>
      </c>
      <c r="AK3779" s="0" t="s">
        <v>22</v>
      </c>
    </row>
    <row customHeight="1" ht="11.25">
      <c r="A3780" s="0" t="s">
        <v>22</v>
      </c>
      <c r="B3780" s="0" t="s">
        <v>48</v>
      </c>
      <c r="C3780" s="0" t="s">
        <v>50</v>
      </c>
      <c r="D3780" s="0" t="s">
        <v>22</v>
      </c>
      <c r="E3780" s="0" t="s">
        <v>9917</v>
      </c>
      <c r="F3780" s="0" t="s">
        <v>1328</v>
      </c>
      <c r="G3780" s="0" t="s">
        <v>175</v>
      </c>
      <c r="H3780" s="0" t="s">
        <v>175</v>
      </c>
      <c r="I3780" s="0" t="s">
        <v>176</v>
      </c>
      <c r="J3780" s="0" t="s">
        <v>9918</v>
      </c>
      <c r="K3780" s="0" t="s">
        <v>9923</v>
      </c>
      <c r="L3780" s="0" t="s">
        <v>9920</v>
      </c>
      <c r="M3780" s="0" t="s">
        <v>7677</v>
      </c>
      <c r="N3780" s="0" t="s">
        <v>98</v>
      </c>
      <c r="O3780" s="0" t="s">
        <v>175</v>
      </c>
      <c r="P3780" s="0" t="s">
        <v>175</v>
      </c>
      <c r="Q3780" s="0" t="s">
        <v>176</v>
      </c>
      <c r="R3780" s="0" t="s">
        <v>9918</v>
      </c>
      <c r="S3780" s="0" t="s">
        <v>9923</v>
      </c>
      <c r="T3780" s="0" t="s">
        <v>3604</v>
      </c>
      <c r="U3780" s="0" t="s">
        <v>3707</v>
      </c>
      <c r="V3780" s="0" t="s">
        <v>3726</v>
      </c>
      <c r="W3780" s="0" t="s">
        <v>3607</v>
      </c>
      <c r="X3780" s="0" t="s">
        <v>3700</v>
      </c>
      <c r="Y3780" s="0" t="s">
        <v>3605</v>
      </c>
      <c r="Z3780" s="0" t="s">
        <v>9921</v>
      </c>
      <c r="AA3780" s="0" t="s">
        <v>8689</v>
      </c>
      <c r="AB3780" s="0" t="s">
        <v>9922</v>
      </c>
      <c r="AC3780" s="0" t="s">
        <v>19</v>
      </c>
      <c r="AD3780" s="0" t="s">
        <v>61</v>
      </c>
      <c r="AE3780" s="0" t="s">
        <v>19</v>
      </c>
      <c r="AF3780" s="0" t="s">
        <v>22</v>
      </c>
      <c r="AG3780" s="0" t="s">
        <v>22</v>
      </c>
      <c r="AH3780" s="0" t="s">
        <v>2243</v>
      </c>
      <c r="AI3780" s="0" t="s">
        <v>8711</v>
      </c>
      <c r="AJ3780" s="0" t="s">
        <v>22</v>
      </c>
      <c r="AK3780" s="0" t="s">
        <v>22</v>
      </c>
    </row>
    <row customHeight="1" ht="11.25">
      <c r="A3781" s="0" t="s">
        <v>22</v>
      </c>
      <c r="B3781" s="0" t="s">
        <v>48</v>
      </c>
      <c r="C3781" s="0" t="s">
        <v>50</v>
      </c>
      <c r="D3781" s="0" t="s">
        <v>22</v>
      </c>
      <c r="E3781" s="0" t="s">
        <v>9924</v>
      </c>
      <c r="F3781" s="0" t="s">
        <v>1257</v>
      </c>
      <c r="G3781" s="0" t="s">
        <v>3552</v>
      </c>
      <c r="H3781" s="0" t="s">
        <v>3552</v>
      </c>
      <c r="I3781" s="0" t="s">
        <v>3553</v>
      </c>
      <c r="J3781" s="0" t="s">
        <v>9918</v>
      </c>
      <c r="K3781" s="0" t="s">
        <v>9919</v>
      </c>
      <c r="L3781" s="0" t="s">
        <v>9918</v>
      </c>
      <c r="M3781" s="0" t="s">
        <v>1261</v>
      </c>
      <c r="N3781" s="0" t="s">
        <v>98</v>
      </c>
      <c r="O3781" s="0" t="s">
        <v>3552</v>
      </c>
      <c r="P3781" s="0" t="s">
        <v>3552</v>
      </c>
      <c r="Q3781" s="0" t="s">
        <v>3553</v>
      </c>
      <c r="R3781" s="0" t="s">
        <v>9918</v>
      </c>
      <c r="S3781" s="0" t="s">
        <v>9919</v>
      </c>
      <c r="T3781" s="0" t="s">
        <v>3604</v>
      </c>
      <c r="U3781" s="0" t="s">
        <v>3707</v>
      </c>
      <c r="V3781" s="0" t="s">
        <v>3726</v>
      </c>
      <c r="W3781" s="0" t="s">
        <v>3607</v>
      </c>
      <c r="X3781" s="0" t="s">
        <v>3608</v>
      </c>
      <c r="Y3781" s="0" t="s">
        <v>3605</v>
      </c>
      <c r="Z3781" s="0" t="s">
        <v>9925</v>
      </c>
      <c r="AA3781" s="0" t="s">
        <v>8689</v>
      </c>
      <c r="AB3781" s="0" t="s">
        <v>9926</v>
      </c>
      <c r="AC3781" s="0" t="s">
        <v>19</v>
      </c>
      <c r="AD3781" s="0" t="s">
        <v>19</v>
      </c>
      <c r="AE3781" s="0" t="s">
        <v>61</v>
      </c>
      <c r="AF3781" s="0" t="s">
        <v>22</v>
      </c>
      <c r="AG3781" s="0" t="s">
        <v>22</v>
      </c>
      <c r="AH3781" s="0" t="s">
        <v>22</v>
      </c>
      <c r="AI3781" s="0" t="s">
        <v>22</v>
      </c>
      <c r="AJ3781" s="0" t="s">
        <v>114</v>
      </c>
      <c r="AK3781" s="0" t="s">
        <v>114</v>
      </c>
    </row>
    <row customHeight="1" ht="11.25">
      <c r="A3782" s="0" t="s">
        <v>22</v>
      </c>
      <c r="B3782" s="0" t="s">
        <v>48</v>
      </c>
      <c r="C3782" s="0" t="s">
        <v>50</v>
      </c>
      <c r="D3782" s="0" t="s">
        <v>22</v>
      </c>
      <c r="E3782" s="0" t="s">
        <v>9924</v>
      </c>
      <c r="F3782" s="0" t="s">
        <v>1257</v>
      </c>
      <c r="G3782" s="0" t="s">
        <v>175</v>
      </c>
      <c r="H3782" s="0" t="s">
        <v>175</v>
      </c>
      <c r="I3782" s="0" t="s">
        <v>176</v>
      </c>
      <c r="J3782" s="0" t="s">
        <v>9918</v>
      </c>
      <c r="K3782" s="0" t="s">
        <v>9923</v>
      </c>
      <c r="L3782" s="0" t="s">
        <v>9918</v>
      </c>
      <c r="M3782" s="0" t="s">
        <v>1261</v>
      </c>
      <c r="N3782" s="0" t="s">
        <v>98</v>
      </c>
      <c r="O3782" s="0" t="s">
        <v>175</v>
      </c>
      <c r="P3782" s="0" t="s">
        <v>175</v>
      </c>
      <c r="Q3782" s="0" t="s">
        <v>176</v>
      </c>
      <c r="R3782" s="0" t="s">
        <v>9918</v>
      </c>
      <c r="S3782" s="0" t="s">
        <v>9923</v>
      </c>
      <c r="T3782" s="0" t="s">
        <v>3604</v>
      </c>
      <c r="U3782" s="0" t="s">
        <v>3707</v>
      </c>
      <c r="V3782" s="0" t="s">
        <v>3726</v>
      </c>
      <c r="W3782" s="0" t="s">
        <v>3607</v>
      </c>
      <c r="X3782" s="0" t="s">
        <v>3608</v>
      </c>
      <c r="Y3782" s="0" t="s">
        <v>3605</v>
      </c>
      <c r="Z3782" s="0" t="s">
        <v>9925</v>
      </c>
      <c r="AA3782" s="0" t="s">
        <v>8689</v>
      </c>
      <c r="AB3782" s="0" t="s">
        <v>9926</v>
      </c>
      <c r="AC3782" s="0" t="s">
        <v>19</v>
      </c>
      <c r="AD3782" s="0" t="s">
        <v>19</v>
      </c>
      <c r="AE3782" s="0" t="s">
        <v>61</v>
      </c>
      <c r="AF3782" s="0" t="s">
        <v>22</v>
      </c>
      <c r="AG3782" s="0" t="s">
        <v>22</v>
      </c>
      <c r="AH3782" s="0" t="s">
        <v>22</v>
      </c>
      <c r="AI3782" s="0" t="s">
        <v>22</v>
      </c>
      <c r="AJ3782" s="0" t="s">
        <v>114</v>
      </c>
      <c r="AK3782" s="0" t="s">
        <v>114</v>
      </c>
    </row>
    <row customHeight="1" ht="11.25">
      <c r="A3783" s="0" t="s">
        <v>22</v>
      </c>
      <c r="B3783" s="0" t="s">
        <v>48</v>
      </c>
      <c r="C3783" s="0" t="s">
        <v>50</v>
      </c>
      <c r="D3783" s="0" t="s">
        <v>22</v>
      </c>
      <c r="E3783" s="0" t="s">
        <v>9927</v>
      </c>
      <c r="F3783" s="0" t="s">
        <v>1269</v>
      </c>
      <c r="G3783" s="0" t="s">
        <v>112</v>
      </c>
      <c r="H3783" s="0" t="s">
        <v>112</v>
      </c>
      <c r="I3783" s="0" t="s">
        <v>113</v>
      </c>
      <c r="J3783" s="0" t="s">
        <v>9928</v>
      </c>
      <c r="K3783" s="0" t="s">
        <v>9929</v>
      </c>
      <c r="L3783" s="0" t="s">
        <v>1261</v>
      </c>
      <c r="M3783" s="0" t="s">
        <v>1261</v>
      </c>
      <c r="N3783" s="0" t="s">
        <v>98</v>
      </c>
      <c r="O3783" s="0" t="s">
        <v>112</v>
      </c>
      <c r="P3783" s="0" t="s">
        <v>112</v>
      </c>
      <c r="Q3783" s="0" t="s">
        <v>113</v>
      </c>
      <c r="R3783" s="0" t="s">
        <v>9928</v>
      </c>
      <c r="S3783" s="0" t="s">
        <v>9929</v>
      </c>
      <c r="T3783" s="0" t="s">
        <v>3604</v>
      </c>
      <c r="U3783" s="0" t="s">
        <v>3605</v>
      </c>
      <c r="V3783" s="0" t="s">
        <v>3606</v>
      </c>
      <c r="W3783" s="0" t="s">
        <v>3607</v>
      </c>
      <c r="X3783" s="0" t="s">
        <v>3608</v>
      </c>
      <c r="Y3783" s="0" t="s">
        <v>3605</v>
      </c>
      <c r="Z3783" s="0" t="s">
        <v>7750</v>
      </c>
      <c r="AA3783" s="0" t="s">
        <v>9930</v>
      </c>
      <c r="AB3783" s="0" t="s">
        <v>9931</v>
      </c>
      <c r="AC3783" s="0" t="s">
        <v>61</v>
      </c>
      <c r="AD3783" s="0" t="s">
        <v>19</v>
      </c>
      <c r="AE3783" s="0" t="s">
        <v>19</v>
      </c>
      <c r="AF3783" s="0" t="s">
        <v>6063</v>
      </c>
      <c r="AG3783" s="0" t="s">
        <v>157</v>
      </c>
      <c r="AH3783" s="0" t="s">
        <v>22</v>
      </c>
      <c r="AI3783" s="0" t="s">
        <v>22</v>
      </c>
      <c r="AJ3783" s="0" t="s">
        <v>22</v>
      </c>
      <c r="AK3783" s="0" t="s">
        <v>22</v>
      </c>
    </row>
    <row customHeight="1" ht="11.25">
      <c r="A3784" s="0" t="s">
        <v>22</v>
      </c>
      <c r="B3784" s="0" t="s">
        <v>48</v>
      </c>
      <c r="C3784" s="0" t="s">
        <v>50</v>
      </c>
      <c r="D3784" s="0" t="s">
        <v>22</v>
      </c>
      <c r="E3784" s="0" t="s">
        <v>9927</v>
      </c>
      <c r="F3784" s="0" t="s">
        <v>1269</v>
      </c>
      <c r="G3784" s="0" t="s">
        <v>112</v>
      </c>
      <c r="H3784" s="0" t="s">
        <v>112</v>
      </c>
      <c r="I3784" s="0" t="s">
        <v>113</v>
      </c>
      <c r="J3784" s="0" t="s">
        <v>9928</v>
      </c>
      <c r="K3784" s="0" t="s">
        <v>9929</v>
      </c>
      <c r="L3784" s="0" t="s">
        <v>1261</v>
      </c>
      <c r="M3784" s="0" t="s">
        <v>1261</v>
      </c>
      <c r="N3784" s="0" t="s">
        <v>98</v>
      </c>
      <c r="O3784" s="0" t="s">
        <v>112</v>
      </c>
      <c r="P3784" s="0" t="s">
        <v>112</v>
      </c>
      <c r="Q3784" s="0" t="s">
        <v>113</v>
      </c>
      <c r="R3784" s="0" t="s">
        <v>9928</v>
      </c>
      <c r="S3784" s="0" t="s">
        <v>9929</v>
      </c>
      <c r="T3784" s="0" t="s">
        <v>3604</v>
      </c>
      <c r="U3784" s="0" t="s">
        <v>3605</v>
      </c>
      <c r="V3784" s="0" t="s">
        <v>3606</v>
      </c>
      <c r="W3784" s="0" t="s">
        <v>3607</v>
      </c>
      <c r="X3784" s="0" t="s">
        <v>3608</v>
      </c>
      <c r="Y3784" s="0" t="s">
        <v>3605</v>
      </c>
      <c r="Z3784" s="0" t="s">
        <v>7750</v>
      </c>
      <c r="AA3784" s="0" t="s">
        <v>9930</v>
      </c>
      <c r="AB3784" s="0" t="s">
        <v>9931</v>
      </c>
      <c r="AC3784" s="0" t="s">
        <v>61</v>
      </c>
      <c r="AD3784" s="0" t="s">
        <v>19</v>
      </c>
      <c r="AE3784" s="0" t="s">
        <v>19</v>
      </c>
      <c r="AF3784" s="0" t="s">
        <v>6063</v>
      </c>
      <c r="AG3784" s="0" t="s">
        <v>157</v>
      </c>
      <c r="AH3784" s="0" t="s">
        <v>22</v>
      </c>
      <c r="AI3784" s="0" t="s">
        <v>22</v>
      </c>
      <c r="AJ3784" s="0" t="s">
        <v>22</v>
      </c>
      <c r="AK3784" s="0" t="s">
        <v>22</v>
      </c>
    </row>
    <row customHeight="1" ht="11.25">
      <c r="A3785" s="0" t="s">
        <v>22</v>
      </c>
      <c r="B3785" s="0" t="s">
        <v>48</v>
      </c>
      <c r="C3785" s="0" t="s">
        <v>50</v>
      </c>
      <c r="D3785" s="0" t="s">
        <v>22</v>
      </c>
      <c r="E3785" s="0" t="s">
        <v>9932</v>
      </c>
      <c r="F3785" s="0" t="s">
        <v>1257</v>
      </c>
      <c r="G3785" s="0" t="s">
        <v>1348</v>
      </c>
      <c r="H3785" s="0" t="s">
        <v>1348</v>
      </c>
      <c r="I3785" s="0" t="s">
        <v>1349</v>
      </c>
      <c r="J3785" s="0" t="s">
        <v>3691</v>
      </c>
      <c r="K3785" s="0" t="s">
        <v>6768</v>
      </c>
      <c r="L3785" s="0" t="s">
        <v>976</v>
      </c>
      <c r="M3785" s="0" t="s">
        <v>976</v>
      </c>
      <c r="N3785" s="0" t="s">
        <v>98</v>
      </c>
      <c r="O3785" s="0" t="s">
        <v>1348</v>
      </c>
      <c r="P3785" s="0" t="s">
        <v>1348</v>
      </c>
      <c r="Q3785" s="0" t="s">
        <v>1349</v>
      </c>
      <c r="R3785" s="0" t="s">
        <v>3691</v>
      </c>
      <c r="S3785" s="0" t="s">
        <v>6768</v>
      </c>
      <c r="T3785" s="0" t="s">
        <v>3604</v>
      </c>
      <c r="U3785" s="0" t="s">
        <v>3707</v>
      </c>
      <c r="V3785" s="0" t="s">
        <v>3726</v>
      </c>
      <c r="W3785" s="0" t="s">
        <v>3607</v>
      </c>
      <c r="X3785" s="0" t="s">
        <v>3700</v>
      </c>
      <c r="Y3785" s="0" t="s">
        <v>3605</v>
      </c>
      <c r="Z3785" s="0" t="s">
        <v>6053</v>
      </c>
      <c r="AA3785" s="0" t="s">
        <v>6054</v>
      </c>
      <c r="AB3785" s="0" t="s">
        <v>6055</v>
      </c>
      <c r="AC3785" s="0" t="s">
        <v>19</v>
      </c>
      <c r="AD3785" s="0" t="s">
        <v>19</v>
      </c>
      <c r="AE3785" s="0" t="s">
        <v>61</v>
      </c>
      <c r="AF3785" s="0" t="s">
        <v>22</v>
      </c>
      <c r="AG3785" s="0" t="s">
        <v>22</v>
      </c>
      <c r="AH3785" s="0" t="s">
        <v>22</v>
      </c>
      <c r="AI3785" s="0" t="s">
        <v>22</v>
      </c>
      <c r="AJ3785" s="0" t="s">
        <v>98</v>
      </c>
      <c r="AK3785" s="0" t="s">
        <v>98</v>
      </c>
    </row>
    <row customHeight="1" ht="11.25">
      <c r="A3786" s="0" t="s">
        <v>22</v>
      </c>
      <c r="B3786" s="0" t="s">
        <v>48</v>
      </c>
      <c r="C3786" s="0" t="s">
        <v>50</v>
      </c>
      <c r="D3786" s="0" t="s">
        <v>22</v>
      </c>
      <c r="E3786" s="0" t="s">
        <v>9932</v>
      </c>
      <c r="F3786" s="0" t="s">
        <v>1257</v>
      </c>
      <c r="G3786" s="0" t="s">
        <v>1348</v>
      </c>
      <c r="H3786" s="0" t="s">
        <v>1348</v>
      </c>
      <c r="I3786" s="0" t="s">
        <v>1349</v>
      </c>
      <c r="J3786" s="0" t="s">
        <v>3625</v>
      </c>
      <c r="K3786" s="0" t="s">
        <v>3626</v>
      </c>
      <c r="L3786" s="0" t="s">
        <v>9933</v>
      </c>
      <c r="M3786" s="0" t="s">
        <v>976</v>
      </c>
      <c r="N3786" s="0" t="s">
        <v>98</v>
      </c>
      <c r="O3786" s="0" t="s">
        <v>1348</v>
      </c>
      <c r="P3786" s="0" t="s">
        <v>1348</v>
      </c>
      <c r="Q3786" s="0" t="s">
        <v>1349</v>
      </c>
      <c r="R3786" s="0" t="s">
        <v>3625</v>
      </c>
      <c r="S3786" s="0" t="s">
        <v>3626</v>
      </c>
      <c r="T3786" s="0" t="s">
        <v>3604</v>
      </c>
      <c r="U3786" s="0" t="s">
        <v>3707</v>
      </c>
      <c r="V3786" s="0" t="s">
        <v>3726</v>
      </c>
      <c r="W3786" s="0" t="s">
        <v>3607</v>
      </c>
      <c r="X3786" s="0" t="s">
        <v>3700</v>
      </c>
      <c r="Y3786" s="0" t="s">
        <v>3605</v>
      </c>
      <c r="Z3786" s="0" t="s">
        <v>6053</v>
      </c>
      <c r="AA3786" s="0" t="s">
        <v>6054</v>
      </c>
      <c r="AB3786" s="0" t="s">
        <v>6055</v>
      </c>
      <c r="AC3786" s="0" t="s">
        <v>19</v>
      </c>
      <c r="AD3786" s="0" t="s">
        <v>19</v>
      </c>
      <c r="AE3786" s="0" t="s">
        <v>61</v>
      </c>
      <c r="AF3786" s="0" t="s">
        <v>22</v>
      </c>
      <c r="AG3786" s="0" t="s">
        <v>22</v>
      </c>
      <c r="AH3786" s="0" t="s">
        <v>22</v>
      </c>
      <c r="AI3786" s="0" t="s">
        <v>22</v>
      </c>
      <c r="AJ3786" s="0" t="s">
        <v>5238</v>
      </c>
      <c r="AK3786" s="0" t="s">
        <v>5238</v>
      </c>
    </row>
    <row customHeight="1" ht="11.25">
      <c r="A3787" s="0" t="s">
        <v>22</v>
      </c>
      <c r="B3787" s="0" t="s">
        <v>48</v>
      </c>
      <c r="C3787" s="0" t="s">
        <v>50</v>
      </c>
      <c r="D3787" s="0" t="s">
        <v>22</v>
      </c>
      <c r="E3787" s="0" t="s">
        <v>9932</v>
      </c>
      <c r="F3787" s="0" t="s">
        <v>1257</v>
      </c>
      <c r="G3787" s="0" t="s">
        <v>1348</v>
      </c>
      <c r="H3787" s="0" t="s">
        <v>1348</v>
      </c>
      <c r="I3787" s="0" t="s">
        <v>1349</v>
      </c>
      <c r="J3787" s="0" t="s">
        <v>6051</v>
      </c>
      <c r="K3787" s="0" t="s">
        <v>6052</v>
      </c>
      <c r="L3787" s="0" t="s">
        <v>976</v>
      </c>
      <c r="M3787" s="0" t="s">
        <v>976</v>
      </c>
      <c r="N3787" s="0" t="s">
        <v>98</v>
      </c>
      <c r="O3787" s="0" t="s">
        <v>1348</v>
      </c>
      <c r="P3787" s="0" t="s">
        <v>1348</v>
      </c>
      <c r="Q3787" s="0" t="s">
        <v>1349</v>
      </c>
      <c r="R3787" s="0" t="s">
        <v>6051</v>
      </c>
      <c r="S3787" s="0" t="s">
        <v>6052</v>
      </c>
      <c r="T3787" s="0" t="s">
        <v>3604</v>
      </c>
      <c r="U3787" s="0" t="s">
        <v>3707</v>
      </c>
      <c r="V3787" s="0" t="s">
        <v>3726</v>
      </c>
      <c r="W3787" s="0" t="s">
        <v>3607</v>
      </c>
      <c r="X3787" s="0" t="s">
        <v>3700</v>
      </c>
      <c r="Y3787" s="0" t="s">
        <v>3605</v>
      </c>
      <c r="Z3787" s="0" t="s">
        <v>6053</v>
      </c>
      <c r="AA3787" s="0" t="s">
        <v>6054</v>
      </c>
      <c r="AB3787" s="0" t="s">
        <v>6055</v>
      </c>
      <c r="AC3787" s="0" t="s">
        <v>19</v>
      </c>
      <c r="AD3787" s="0" t="s">
        <v>19</v>
      </c>
      <c r="AE3787" s="0" t="s">
        <v>61</v>
      </c>
      <c r="AF3787" s="0" t="s">
        <v>22</v>
      </c>
      <c r="AG3787" s="0" t="s">
        <v>22</v>
      </c>
      <c r="AH3787" s="0" t="s">
        <v>22</v>
      </c>
      <c r="AI3787" s="0" t="s">
        <v>22</v>
      </c>
      <c r="AJ3787" s="0" t="s">
        <v>1142</v>
      </c>
      <c r="AK3787" s="0" t="s">
        <v>1142</v>
      </c>
    </row>
    <row customHeight="1" ht="11.25">
      <c r="A3788" s="0" t="s">
        <v>22</v>
      </c>
      <c r="B3788" s="0" t="s">
        <v>48</v>
      </c>
      <c r="C3788" s="0" t="s">
        <v>50</v>
      </c>
      <c r="D3788" s="0" t="s">
        <v>22</v>
      </c>
      <c r="E3788" s="0" t="s">
        <v>9932</v>
      </c>
      <c r="F3788" s="0" t="s">
        <v>1257</v>
      </c>
      <c r="G3788" s="0" t="s">
        <v>139</v>
      </c>
      <c r="H3788" s="0" t="s">
        <v>139</v>
      </c>
      <c r="I3788" s="0" t="s">
        <v>140</v>
      </c>
      <c r="J3788" s="0" t="s">
        <v>3691</v>
      </c>
      <c r="K3788" s="0" t="s">
        <v>3692</v>
      </c>
      <c r="L3788" s="0" t="s">
        <v>976</v>
      </c>
      <c r="M3788" s="0" t="s">
        <v>976</v>
      </c>
      <c r="N3788" s="0" t="s">
        <v>98</v>
      </c>
      <c r="O3788" s="0" t="s">
        <v>139</v>
      </c>
      <c r="P3788" s="0" t="s">
        <v>139</v>
      </c>
      <c r="Q3788" s="0" t="s">
        <v>140</v>
      </c>
      <c r="R3788" s="0" t="s">
        <v>3691</v>
      </c>
      <c r="S3788" s="0" t="s">
        <v>3692</v>
      </c>
      <c r="T3788" s="0" t="s">
        <v>3604</v>
      </c>
      <c r="U3788" s="0" t="s">
        <v>3707</v>
      </c>
      <c r="V3788" s="0" t="s">
        <v>3726</v>
      </c>
      <c r="W3788" s="0" t="s">
        <v>3607</v>
      </c>
      <c r="X3788" s="0" t="s">
        <v>3700</v>
      </c>
      <c r="Y3788" s="0" t="s">
        <v>3605</v>
      </c>
      <c r="Z3788" s="0" t="s">
        <v>6053</v>
      </c>
      <c r="AA3788" s="0" t="s">
        <v>6054</v>
      </c>
      <c r="AB3788" s="0" t="s">
        <v>6055</v>
      </c>
      <c r="AC3788" s="0" t="s">
        <v>19</v>
      </c>
      <c r="AD3788" s="0" t="s">
        <v>19</v>
      </c>
      <c r="AE3788" s="0" t="s">
        <v>61</v>
      </c>
      <c r="AF3788" s="0" t="s">
        <v>22</v>
      </c>
      <c r="AG3788" s="0" t="s">
        <v>22</v>
      </c>
      <c r="AH3788" s="0" t="s">
        <v>22</v>
      </c>
      <c r="AI3788" s="0" t="s">
        <v>22</v>
      </c>
      <c r="AJ3788" s="0" t="s">
        <v>98</v>
      </c>
      <c r="AK3788" s="0" t="s">
        <v>98</v>
      </c>
    </row>
    <row customHeight="1" ht="11.25">
      <c r="A3789" s="0" t="s">
        <v>22</v>
      </c>
      <c r="B3789" s="0" t="s">
        <v>48</v>
      </c>
      <c r="C3789" s="0" t="s">
        <v>50</v>
      </c>
      <c r="D3789" s="0" t="s">
        <v>22</v>
      </c>
      <c r="E3789" s="0" t="s">
        <v>9932</v>
      </c>
      <c r="F3789" s="0" t="s">
        <v>1257</v>
      </c>
      <c r="G3789" s="0" t="s">
        <v>139</v>
      </c>
      <c r="H3789" s="0" t="s">
        <v>139</v>
      </c>
      <c r="I3789" s="0" t="s">
        <v>140</v>
      </c>
      <c r="J3789" s="0" t="s">
        <v>3625</v>
      </c>
      <c r="K3789" s="0" t="s">
        <v>3631</v>
      </c>
      <c r="L3789" s="0" t="s">
        <v>9933</v>
      </c>
      <c r="M3789" s="0" t="s">
        <v>976</v>
      </c>
      <c r="N3789" s="0" t="s">
        <v>98</v>
      </c>
      <c r="O3789" s="0" t="s">
        <v>139</v>
      </c>
      <c r="P3789" s="0" t="s">
        <v>139</v>
      </c>
      <c r="Q3789" s="0" t="s">
        <v>140</v>
      </c>
      <c r="R3789" s="0" t="s">
        <v>3625</v>
      </c>
      <c r="S3789" s="0" t="s">
        <v>3631</v>
      </c>
      <c r="T3789" s="0" t="s">
        <v>3604</v>
      </c>
      <c r="U3789" s="0" t="s">
        <v>3707</v>
      </c>
      <c r="V3789" s="0" t="s">
        <v>3726</v>
      </c>
      <c r="W3789" s="0" t="s">
        <v>3607</v>
      </c>
      <c r="X3789" s="0" t="s">
        <v>3700</v>
      </c>
      <c r="Y3789" s="0" t="s">
        <v>3605</v>
      </c>
      <c r="Z3789" s="0" t="s">
        <v>6053</v>
      </c>
      <c r="AA3789" s="0" t="s">
        <v>6054</v>
      </c>
      <c r="AB3789" s="0" t="s">
        <v>6055</v>
      </c>
      <c r="AC3789" s="0" t="s">
        <v>19</v>
      </c>
      <c r="AD3789" s="0" t="s">
        <v>19</v>
      </c>
      <c r="AE3789" s="0" t="s">
        <v>61</v>
      </c>
      <c r="AF3789" s="0" t="s">
        <v>22</v>
      </c>
      <c r="AG3789" s="0" t="s">
        <v>22</v>
      </c>
      <c r="AH3789" s="0" t="s">
        <v>22</v>
      </c>
      <c r="AI3789" s="0" t="s">
        <v>22</v>
      </c>
      <c r="AJ3789" s="0" t="s">
        <v>5238</v>
      </c>
      <c r="AK3789" s="0" t="s">
        <v>5238</v>
      </c>
    </row>
    <row customHeight="1" ht="11.25">
      <c r="A3790" s="0" t="s">
        <v>22</v>
      </c>
      <c r="B3790" s="0" t="s">
        <v>48</v>
      </c>
      <c r="C3790" s="0" t="s">
        <v>50</v>
      </c>
      <c r="D3790" s="0" t="s">
        <v>22</v>
      </c>
      <c r="E3790" s="0" t="s">
        <v>9932</v>
      </c>
      <c r="F3790" s="0" t="s">
        <v>1257</v>
      </c>
      <c r="G3790" s="0" t="s">
        <v>139</v>
      </c>
      <c r="H3790" s="0" t="s">
        <v>139</v>
      </c>
      <c r="I3790" s="0" t="s">
        <v>140</v>
      </c>
      <c r="J3790" s="0" t="s">
        <v>6051</v>
      </c>
      <c r="K3790" s="0" t="s">
        <v>6056</v>
      </c>
      <c r="L3790" s="0" t="s">
        <v>976</v>
      </c>
      <c r="M3790" s="0" t="s">
        <v>976</v>
      </c>
      <c r="N3790" s="0" t="s">
        <v>98</v>
      </c>
      <c r="O3790" s="0" t="s">
        <v>139</v>
      </c>
      <c r="P3790" s="0" t="s">
        <v>139</v>
      </c>
      <c r="Q3790" s="0" t="s">
        <v>140</v>
      </c>
      <c r="R3790" s="0" t="s">
        <v>6051</v>
      </c>
      <c r="S3790" s="0" t="s">
        <v>6056</v>
      </c>
      <c r="T3790" s="0" t="s">
        <v>3604</v>
      </c>
      <c r="U3790" s="0" t="s">
        <v>3707</v>
      </c>
      <c r="V3790" s="0" t="s">
        <v>3726</v>
      </c>
      <c r="W3790" s="0" t="s">
        <v>3607</v>
      </c>
      <c r="X3790" s="0" t="s">
        <v>3700</v>
      </c>
      <c r="Y3790" s="0" t="s">
        <v>3605</v>
      </c>
      <c r="Z3790" s="0" t="s">
        <v>6053</v>
      </c>
      <c r="AA3790" s="0" t="s">
        <v>6054</v>
      </c>
      <c r="AB3790" s="0" t="s">
        <v>6055</v>
      </c>
      <c r="AC3790" s="0" t="s">
        <v>19</v>
      </c>
      <c r="AD3790" s="0" t="s">
        <v>19</v>
      </c>
      <c r="AE3790" s="0" t="s">
        <v>61</v>
      </c>
      <c r="AF3790" s="0" t="s">
        <v>22</v>
      </c>
      <c r="AG3790" s="0" t="s">
        <v>22</v>
      </c>
      <c r="AH3790" s="0" t="s">
        <v>22</v>
      </c>
      <c r="AI3790" s="0" t="s">
        <v>22</v>
      </c>
      <c r="AJ3790" s="0" t="s">
        <v>1142</v>
      </c>
      <c r="AK3790" s="0" t="s">
        <v>1142</v>
      </c>
    </row>
    <row customHeight="1" ht="11.25">
      <c r="A3791" s="0" t="s">
        <v>22</v>
      </c>
      <c r="B3791" s="0" t="s">
        <v>48</v>
      </c>
      <c r="C3791" s="0" t="s">
        <v>50</v>
      </c>
      <c r="D3791" s="0" t="s">
        <v>22</v>
      </c>
      <c r="E3791" s="0" t="s">
        <v>9932</v>
      </c>
      <c r="F3791" s="0" t="s">
        <v>1257</v>
      </c>
      <c r="G3791" s="0" t="s">
        <v>155</v>
      </c>
      <c r="H3791" s="0" t="s">
        <v>155</v>
      </c>
      <c r="I3791" s="0" t="s">
        <v>156</v>
      </c>
      <c r="J3791" s="0" t="s">
        <v>4020</v>
      </c>
      <c r="K3791" s="0" t="s">
        <v>4021</v>
      </c>
      <c r="L3791" s="0" t="s">
        <v>9934</v>
      </c>
      <c r="M3791" s="0" t="s">
        <v>976</v>
      </c>
      <c r="N3791" s="0" t="s">
        <v>98</v>
      </c>
      <c r="O3791" s="0" t="s">
        <v>155</v>
      </c>
      <c r="P3791" s="0" t="s">
        <v>155</v>
      </c>
      <c r="Q3791" s="0" t="s">
        <v>156</v>
      </c>
      <c r="R3791" s="0" t="s">
        <v>4020</v>
      </c>
      <c r="S3791" s="0" t="s">
        <v>4021</v>
      </c>
      <c r="T3791" s="0" t="s">
        <v>3604</v>
      </c>
      <c r="U3791" s="0" t="s">
        <v>3707</v>
      </c>
      <c r="V3791" s="0" t="s">
        <v>3726</v>
      </c>
      <c r="W3791" s="0" t="s">
        <v>3607</v>
      </c>
      <c r="X3791" s="0" t="s">
        <v>3700</v>
      </c>
      <c r="Y3791" s="0" t="s">
        <v>3605</v>
      </c>
      <c r="Z3791" s="0" t="s">
        <v>4022</v>
      </c>
      <c r="AA3791" s="0" t="s">
        <v>4023</v>
      </c>
      <c r="AB3791" s="0" t="s">
        <v>4024</v>
      </c>
      <c r="AC3791" s="0" t="s">
        <v>19</v>
      </c>
      <c r="AD3791" s="0" t="s">
        <v>19</v>
      </c>
      <c r="AE3791" s="0" t="s">
        <v>61</v>
      </c>
      <c r="AF3791" s="0" t="s">
        <v>22</v>
      </c>
      <c r="AG3791" s="0" t="s">
        <v>22</v>
      </c>
      <c r="AH3791" s="0" t="s">
        <v>22</v>
      </c>
      <c r="AI3791" s="0" t="s">
        <v>22</v>
      </c>
      <c r="AJ3791" s="0" t="s">
        <v>101</v>
      </c>
      <c r="AK3791" s="0" t="s">
        <v>101</v>
      </c>
    </row>
    <row customHeight="1" ht="11.25">
      <c r="A3792" s="0" t="s">
        <v>22</v>
      </c>
      <c r="B3792" s="0" t="s">
        <v>48</v>
      </c>
      <c r="C3792" s="0" t="s">
        <v>50</v>
      </c>
      <c r="D3792" s="0" t="s">
        <v>22</v>
      </c>
      <c r="E3792" s="0" t="s">
        <v>9932</v>
      </c>
      <c r="F3792" s="0" t="s">
        <v>1257</v>
      </c>
      <c r="G3792" s="0" t="s">
        <v>155</v>
      </c>
      <c r="H3792" s="0" t="s">
        <v>155</v>
      </c>
      <c r="I3792" s="0" t="s">
        <v>156</v>
      </c>
      <c r="J3792" s="0" t="s">
        <v>4020</v>
      </c>
      <c r="K3792" s="0" t="s">
        <v>4021</v>
      </c>
      <c r="L3792" s="0" t="s">
        <v>9934</v>
      </c>
      <c r="M3792" s="0" t="s">
        <v>976</v>
      </c>
      <c r="N3792" s="0" t="s">
        <v>98</v>
      </c>
      <c r="O3792" s="0" t="s">
        <v>155</v>
      </c>
      <c r="P3792" s="0" t="s">
        <v>155</v>
      </c>
      <c r="Q3792" s="0" t="s">
        <v>156</v>
      </c>
      <c r="R3792" s="0" t="s">
        <v>4020</v>
      </c>
      <c r="S3792" s="0" t="s">
        <v>4021</v>
      </c>
      <c r="T3792" s="0" t="s">
        <v>3604</v>
      </c>
      <c r="U3792" s="0" t="s">
        <v>3707</v>
      </c>
      <c r="V3792" s="0" t="s">
        <v>3726</v>
      </c>
      <c r="W3792" s="0" t="s">
        <v>3607</v>
      </c>
      <c r="X3792" s="0" t="s">
        <v>3700</v>
      </c>
      <c r="Y3792" s="0" t="s">
        <v>3605</v>
      </c>
      <c r="Z3792" s="0" t="s">
        <v>4022</v>
      </c>
      <c r="AA3792" s="0" t="s">
        <v>4023</v>
      </c>
      <c r="AB3792" s="0" t="s">
        <v>4024</v>
      </c>
      <c r="AC3792" s="0" t="s">
        <v>19</v>
      </c>
      <c r="AD3792" s="0" t="s">
        <v>19</v>
      </c>
      <c r="AE3792" s="0" t="s">
        <v>61</v>
      </c>
      <c r="AF3792" s="0" t="s">
        <v>22</v>
      </c>
      <c r="AG3792" s="0" t="s">
        <v>22</v>
      </c>
      <c r="AH3792" s="0" t="s">
        <v>22</v>
      </c>
      <c r="AI3792" s="0" t="s">
        <v>22</v>
      </c>
      <c r="AJ3792" s="0" t="s">
        <v>101</v>
      </c>
      <c r="AK3792" s="0" t="s">
        <v>101</v>
      </c>
    </row>
    <row customHeight="1" ht="11.25">
      <c r="A3793" s="0" t="s">
        <v>22</v>
      </c>
      <c r="B3793" s="0" t="s">
        <v>48</v>
      </c>
      <c r="C3793" s="0" t="s">
        <v>50</v>
      </c>
      <c r="D3793" s="0" t="s">
        <v>22</v>
      </c>
      <c r="E3793" s="0" t="s">
        <v>9932</v>
      </c>
      <c r="F3793" s="0" t="s">
        <v>1257</v>
      </c>
      <c r="G3793" s="0" t="s">
        <v>155</v>
      </c>
      <c r="H3793" s="0" t="s">
        <v>155</v>
      </c>
      <c r="I3793" s="0" t="s">
        <v>156</v>
      </c>
      <c r="J3793" s="0" t="s">
        <v>4561</v>
      </c>
      <c r="K3793" s="0" t="s">
        <v>4562</v>
      </c>
      <c r="L3793" s="0" t="s">
        <v>9935</v>
      </c>
      <c r="M3793" s="0" t="s">
        <v>976</v>
      </c>
      <c r="N3793" s="0" t="s">
        <v>98</v>
      </c>
      <c r="O3793" s="0" t="s">
        <v>155</v>
      </c>
      <c r="P3793" s="0" t="s">
        <v>155</v>
      </c>
      <c r="Q3793" s="0" t="s">
        <v>156</v>
      </c>
      <c r="R3793" s="0" t="s">
        <v>4561</v>
      </c>
      <c r="S3793" s="0" t="s">
        <v>4562</v>
      </c>
      <c r="T3793" s="0" t="s">
        <v>3604</v>
      </c>
      <c r="U3793" s="0" t="s">
        <v>3707</v>
      </c>
      <c r="V3793" s="0" t="s">
        <v>3726</v>
      </c>
      <c r="W3793" s="0" t="s">
        <v>3607</v>
      </c>
      <c r="X3793" s="0" t="s">
        <v>3700</v>
      </c>
      <c r="Y3793" s="0" t="s">
        <v>3605</v>
      </c>
      <c r="Z3793" s="0" t="s">
        <v>4022</v>
      </c>
      <c r="AA3793" s="0" t="s">
        <v>4023</v>
      </c>
      <c r="AB3793" s="0" t="s">
        <v>4024</v>
      </c>
      <c r="AC3793" s="0" t="s">
        <v>19</v>
      </c>
      <c r="AD3793" s="0" t="s">
        <v>19</v>
      </c>
      <c r="AE3793" s="0" t="s">
        <v>61</v>
      </c>
      <c r="AF3793" s="0" t="s">
        <v>22</v>
      </c>
      <c r="AG3793" s="0" t="s">
        <v>22</v>
      </c>
      <c r="AH3793" s="0" t="s">
        <v>22</v>
      </c>
      <c r="AI3793" s="0" t="s">
        <v>22</v>
      </c>
      <c r="AJ3793" s="0" t="s">
        <v>89</v>
      </c>
      <c r="AK3793" s="0" t="s">
        <v>89</v>
      </c>
    </row>
    <row customHeight="1" ht="11.25">
      <c r="A3794" s="0" t="s">
        <v>22</v>
      </c>
      <c r="B3794" s="0" t="s">
        <v>48</v>
      </c>
      <c r="C3794" s="0" t="s">
        <v>50</v>
      </c>
      <c r="D3794" s="0" t="s">
        <v>22</v>
      </c>
      <c r="E3794" s="0" t="s">
        <v>9932</v>
      </c>
      <c r="F3794" s="0" t="s">
        <v>1257</v>
      </c>
      <c r="G3794" s="0" t="s">
        <v>155</v>
      </c>
      <c r="H3794" s="0" t="s">
        <v>155</v>
      </c>
      <c r="I3794" s="0" t="s">
        <v>156</v>
      </c>
      <c r="J3794" s="0" t="s">
        <v>4561</v>
      </c>
      <c r="K3794" s="0" t="s">
        <v>4562</v>
      </c>
      <c r="L3794" s="0" t="s">
        <v>9935</v>
      </c>
      <c r="M3794" s="0" t="s">
        <v>976</v>
      </c>
      <c r="N3794" s="0" t="s">
        <v>98</v>
      </c>
      <c r="O3794" s="0" t="s">
        <v>155</v>
      </c>
      <c r="P3794" s="0" t="s">
        <v>155</v>
      </c>
      <c r="Q3794" s="0" t="s">
        <v>156</v>
      </c>
      <c r="R3794" s="0" t="s">
        <v>4561</v>
      </c>
      <c r="S3794" s="0" t="s">
        <v>4562</v>
      </c>
      <c r="T3794" s="0" t="s">
        <v>3604</v>
      </c>
      <c r="U3794" s="0" t="s">
        <v>3707</v>
      </c>
      <c r="V3794" s="0" t="s">
        <v>3726</v>
      </c>
      <c r="W3794" s="0" t="s">
        <v>3607</v>
      </c>
      <c r="X3794" s="0" t="s">
        <v>3700</v>
      </c>
      <c r="Y3794" s="0" t="s">
        <v>3605</v>
      </c>
      <c r="Z3794" s="0" t="s">
        <v>4022</v>
      </c>
      <c r="AA3794" s="0" t="s">
        <v>4023</v>
      </c>
      <c r="AB3794" s="0" t="s">
        <v>4024</v>
      </c>
      <c r="AC3794" s="0" t="s">
        <v>19</v>
      </c>
      <c r="AD3794" s="0" t="s">
        <v>19</v>
      </c>
      <c r="AE3794" s="0" t="s">
        <v>61</v>
      </c>
      <c r="AF3794" s="0" t="s">
        <v>22</v>
      </c>
      <c r="AG3794" s="0" t="s">
        <v>22</v>
      </c>
      <c r="AH3794" s="0" t="s">
        <v>22</v>
      </c>
      <c r="AI3794" s="0" t="s">
        <v>22</v>
      </c>
      <c r="AJ3794" s="0" t="s">
        <v>89</v>
      </c>
      <c r="AK3794" s="0" t="s">
        <v>89</v>
      </c>
    </row>
    <row customHeight="1" ht="11.25">
      <c r="A3795" s="0" t="s">
        <v>22</v>
      </c>
      <c r="B3795" s="0" t="s">
        <v>48</v>
      </c>
      <c r="C3795" s="0" t="s">
        <v>50</v>
      </c>
      <c r="D3795" s="0" t="s">
        <v>22</v>
      </c>
      <c r="E3795" s="0" t="s">
        <v>9932</v>
      </c>
      <c r="F3795" s="0" t="s">
        <v>1257</v>
      </c>
      <c r="G3795" s="0" t="s">
        <v>178</v>
      </c>
      <c r="H3795" s="0" t="s">
        <v>178</v>
      </c>
      <c r="I3795" s="0" t="s">
        <v>179</v>
      </c>
      <c r="J3795" s="0" t="s">
        <v>6425</v>
      </c>
      <c r="K3795" s="0" t="s">
        <v>6426</v>
      </c>
      <c r="L3795" s="0" t="s">
        <v>9936</v>
      </c>
      <c r="M3795" s="0" t="s">
        <v>976</v>
      </c>
      <c r="N3795" s="0" t="s">
        <v>98</v>
      </c>
      <c r="O3795" s="0" t="s">
        <v>178</v>
      </c>
      <c r="P3795" s="0" t="s">
        <v>178</v>
      </c>
      <c r="Q3795" s="0" t="s">
        <v>179</v>
      </c>
      <c r="R3795" s="0" t="s">
        <v>6425</v>
      </c>
      <c r="S3795" s="0" t="s">
        <v>6426</v>
      </c>
      <c r="T3795" s="0" t="s">
        <v>3604</v>
      </c>
      <c r="U3795" s="0" t="s">
        <v>3707</v>
      </c>
      <c r="V3795" s="0" t="s">
        <v>3726</v>
      </c>
      <c r="W3795" s="0" t="s">
        <v>3607</v>
      </c>
      <c r="X3795" s="0" t="s">
        <v>3700</v>
      </c>
      <c r="Y3795" s="0" t="s">
        <v>3605</v>
      </c>
      <c r="Z3795" s="0" t="s">
        <v>9937</v>
      </c>
      <c r="AA3795" s="0" t="s">
        <v>9938</v>
      </c>
      <c r="AB3795" s="0" t="s">
        <v>9939</v>
      </c>
      <c r="AC3795" s="0" t="s">
        <v>19</v>
      </c>
      <c r="AD3795" s="0" t="s">
        <v>19</v>
      </c>
      <c r="AE3795" s="0" t="s">
        <v>61</v>
      </c>
      <c r="AF3795" s="0" t="s">
        <v>22</v>
      </c>
      <c r="AG3795" s="0" t="s">
        <v>22</v>
      </c>
      <c r="AH3795" s="0" t="s">
        <v>22</v>
      </c>
      <c r="AI3795" s="0" t="s">
        <v>22</v>
      </c>
      <c r="AJ3795" s="0" t="s">
        <v>109</v>
      </c>
      <c r="AK3795" s="0" t="s">
        <v>109</v>
      </c>
    </row>
    <row customHeight="1" ht="11.25">
      <c r="A3796" s="0" t="s">
        <v>22</v>
      </c>
      <c r="B3796" s="0" t="s">
        <v>48</v>
      </c>
      <c r="C3796" s="0" t="s">
        <v>50</v>
      </c>
      <c r="D3796" s="0" t="s">
        <v>22</v>
      </c>
      <c r="E3796" s="0" t="s">
        <v>9932</v>
      </c>
      <c r="F3796" s="0" t="s">
        <v>1257</v>
      </c>
      <c r="G3796" s="0" t="s">
        <v>178</v>
      </c>
      <c r="H3796" s="0" t="s">
        <v>178</v>
      </c>
      <c r="I3796" s="0" t="s">
        <v>179</v>
      </c>
      <c r="J3796" s="0" t="s">
        <v>6425</v>
      </c>
      <c r="K3796" s="0" t="s">
        <v>6426</v>
      </c>
      <c r="L3796" s="0" t="s">
        <v>9936</v>
      </c>
      <c r="M3796" s="0" t="s">
        <v>976</v>
      </c>
      <c r="N3796" s="0" t="s">
        <v>98</v>
      </c>
      <c r="O3796" s="0" t="s">
        <v>178</v>
      </c>
      <c r="P3796" s="0" t="s">
        <v>178</v>
      </c>
      <c r="Q3796" s="0" t="s">
        <v>179</v>
      </c>
      <c r="R3796" s="0" t="s">
        <v>6425</v>
      </c>
      <c r="S3796" s="0" t="s">
        <v>6426</v>
      </c>
      <c r="T3796" s="0" t="s">
        <v>3604</v>
      </c>
      <c r="U3796" s="0" t="s">
        <v>3707</v>
      </c>
      <c r="V3796" s="0" t="s">
        <v>3726</v>
      </c>
      <c r="W3796" s="0" t="s">
        <v>3607</v>
      </c>
      <c r="X3796" s="0" t="s">
        <v>3700</v>
      </c>
      <c r="Y3796" s="0" t="s">
        <v>3605</v>
      </c>
      <c r="Z3796" s="0" t="s">
        <v>9937</v>
      </c>
      <c r="AA3796" s="0" t="s">
        <v>9938</v>
      </c>
      <c r="AB3796" s="0" t="s">
        <v>9939</v>
      </c>
      <c r="AC3796" s="0" t="s">
        <v>19</v>
      </c>
      <c r="AD3796" s="0" t="s">
        <v>19</v>
      </c>
      <c r="AE3796" s="0" t="s">
        <v>61</v>
      </c>
      <c r="AF3796" s="0" t="s">
        <v>22</v>
      </c>
      <c r="AG3796" s="0" t="s">
        <v>22</v>
      </c>
      <c r="AH3796" s="0" t="s">
        <v>22</v>
      </c>
      <c r="AI3796" s="0" t="s">
        <v>22</v>
      </c>
      <c r="AJ3796" s="0" t="s">
        <v>109</v>
      </c>
      <c r="AK3796" s="0" t="s">
        <v>109</v>
      </c>
    </row>
    <row customHeight="1" ht="11.25">
      <c r="A3797" s="0" t="s">
        <v>22</v>
      </c>
      <c r="B3797" s="0" t="s">
        <v>48</v>
      </c>
      <c r="C3797" s="0" t="s">
        <v>50</v>
      </c>
      <c r="D3797" s="0" t="s">
        <v>22</v>
      </c>
      <c r="E3797" s="0" t="s">
        <v>9932</v>
      </c>
      <c r="F3797" s="0" t="s">
        <v>1257</v>
      </c>
      <c r="G3797" s="0" t="s">
        <v>195</v>
      </c>
      <c r="H3797" s="0" t="s">
        <v>195</v>
      </c>
      <c r="I3797" s="0" t="s">
        <v>196</v>
      </c>
      <c r="J3797" s="0" t="s">
        <v>9068</v>
      </c>
      <c r="K3797" s="0" t="s">
        <v>9069</v>
      </c>
      <c r="L3797" s="0" t="s">
        <v>9940</v>
      </c>
      <c r="M3797" s="0" t="s">
        <v>976</v>
      </c>
      <c r="N3797" s="0" t="s">
        <v>98</v>
      </c>
      <c r="O3797" s="0" t="s">
        <v>195</v>
      </c>
      <c r="P3797" s="0" t="s">
        <v>195</v>
      </c>
      <c r="Q3797" s="0" t="s">
        <v>196</v>
      </c>
      <c r="R3797" s="0" t="s">
        <v>9068</v>
      </c>
      <c r="S3797" s="0" t="s">
        <v>9069</v>
      </c>
      <c r="T3797" s="0" t="s">
        <v>3604</v>
      </c>
      <c r="U3797" s="0" t="s">
        <v>3707</v>
      </c>
      <c r="V3797" s="0" t="s">
        <v>3726</v>
      </c>
      <c r="W3797" s="0" t="s">
        <v>3607</v>
      </c>
      <c r="X3797" s="0" t="s">
        <v>3700</v>
      </c>
      <c r="Y3797" s="0" t="s">
        <v>3605</v>
      </c>
      <c r="Z3797" s="0" t="s">
        <v>4022</v>
      </c>
      <c r="AA3797" s="0" t="s">
        <v>4023</v>
      </c>
      <c r="AB3797" s="0" t="s">
        <v>4024</v>
      </c>
      <c r="AC3797" s="0" t="s">
        <v>19</v>
      </c>
      <c r="AD3797" s="0" t="s">
        <v>19</v>
      </c>
      <c r="AE3797" s="0" t="s">
        <v>61</v>
      </c>
      <c r="AF3797" s="0" t="s">
        <v>22</v>
      </c>
      <c r="AG3797" s="0" t="s">
        <v>22</v>
      </c>
      <c r="AH3797" s="0" t="s">
        <v>22</v>
      </c>
      <c r="AI3797" s="0" t="s">
        <v>22</v>
      </c>
      <c r="AJ3797" s="0" t="s">
        <v>4889</v>
      </c>
      <c r="AK3797" s="0" t="s">
        <v>9941</v>
      </c>
    </row>
    <row customHeight="1" ht="11.25">
      <c r="A3798" s="0" t="s">
        <v>22</v>
      </c>
      <c r="B3798" s="0" t="s">
        <v>48</v>
      </c>
      <c r="C3798" s="0" t="s">
        <v>50</v>
      </c>
      <c r="D3798" s="0" t="s">
        <v>22</v>
      </c>
      <c r="E3798" s="0" t="s">
        <v>9932</v>
      </c>
      <c r="F3798" s="0" t="s">
        <v>1257</v>
      </c>
      <c r="G3798" s="0" t="s">
        <v>195</v>
      </c>
      <c r="H3798" s="0" t="s">
        <v>195</v>
      </c>
      <c r="I3798" s="0" t="s">
        <v>196</v>
      </c>
      <c r="J3798" s="0" t="s">
        <v>9068</v>
      </c>
      <c r="K3798" s="0" t="s">
        <v>9069</v>
      </c>
      <c r="L3798" s="0" t="s">
        <v>9940</v>
      </c>
      <c r="M3798" s="0" t="s">
        <v>976</v>
      </c>
      <c r="N3798" s="0" t="s">
        <v>98</v>
      </c>
      <c r="O3798" s="0" t="s">
        <v>195</v>
      </c>
      <c r="P3798" s="0" t="s">
        <v>195</v>
      </c>
      <c r="Q3798" s="0" t="s">
        <v>196</v>
      </c>
      <c r="R3798" s="0" t="s">
        <v>9068</v>
      </c>
      <c r="S3798" s="0" t="s">
        <v>9069</v>
      </c>
      <c r="T3798" s="0" t="s">
        <v>3604</v>
      </c>
      <c r="U3798" s="0" t="s">
        <v>3707</v>
      </c>
      <c r="V3798" s="0" t="s">
        <v>3726</v>
      </c>
      <c r="W3798" s="0" t="s">
        <v>3607</v>
      </c>
      <c r="X3798" s="0" t="s">
        <v>3700</v>
      </c>
      <c r="Y3798" s="0" t="s">
        <v>3605</v>
      </c>
      <c r="Z3798" s="0" t="s">
        <v>4022</v>
      </c>
      <c r="AA3798" s="0" t="s">
        <v>4023</v>
      </c>
      <c r="AB3798" s="0" t="s">
        <v>4024</v>
      </c>
      <c r="AC3798" s="0" t="s">
        <v>19</v>
      </c>
      <c r="AD3798" s="0" t="s">
        <v>19</v>
      </c>
      <c r="AE3798" s="0" t="s">
        <v>61</v>
      </c>
      <c r="AF3798" s="0" t="s">
        <v>22</v>
      </c>
      <c r="AG3798" s="0" t="s">
        <v>22</v>
      </c>
      <c r="AH3798" s="0" t="s">
        <v>22</v>
      </c>
      <c r="AI3798" s="0" t="s">
        <v>22</v>
      </c>
      <c r="AJ3798" s="0" t="s">
        <v>4889</v>
      </c>
      <c r="AK3798" s="0" t="s">
        <v>9941</v>
      </c>
    </row>
    <row customHeight="1" ht="11.25">
      <c r="A3799" s="0" t="s">
        <v>22</v>
      </c>
      <c r="B3799" s="0" t="s">
        <v>48</v>
      </c>
      <c r="C3799" s="0" t="s">
        <v>50</v>
      </c>
      <c r="D3799" s="0" t="s">
        <v>22</v>
      </c>
      <c r="E3799" s="0" t="s">
        <v>9932</v>
      </c>
      <c r="F3799" s="0" t="s">
        <v>1257</v>
      </c>
      <c r="G3799" s="0" t="s">
        <v>195</v>
      </c>
      <c r="H3799" s="0" t="s">
        <v>195</v>
      </c>
      <c r="I3799" s="0" t="s">
        <v>196</v>
      </c>
      <c r="J3799" s="0" t="s">
        <v>7180</v>
      </c>
      <c r="K3799" s="0" t="s">
        <v>7181</v>
      </c>
      <c r="L3799" s="0" t="s">
        <v>9942</v>
      </c>
      <c r="M3799" s="0" t="s">
        <v>976</v>
      </c>
      <c r="N3799" s="0" t="s">
        <v>98</v>
      </c>
      <c r="O3799" s="0" t="s">
        <v>195</v>
      </c>
      <c r="P3799" s="0" t="s">
        <v>195</v>
      </c>
      <c r="Q3799" s="0" t="s">
        <v>196</v>
      </c>
      <c r="R3799" s="0" t="s">
        <v>7180</v>
      </c>
      <c r="S3799" s="0" t="s">
        <v>7181</v>
      </c>
      <c r="T3799" s="0" t="s">
        <v>3604</v>
      </c>
      <c r="U3799" s="0" t="s">
        <v>3707</v>
      </c>
      <c r="V3799" s="0" t="s">
        <v>3726</v>
      </c>
      <c r="W3799" s="0" t="s">
        <v>3607</v>
      </c>
      <c r="X3799" s="0" t="s">
        <v>3700</v>
      </c>
      <c r="Y3799" s="0" t="s">
        <v>3605</v>
      </c>
      <c r="Z3799" s="0" t="s">
        <v>9943</v>
      </c>
      <c r="AA3799" s="0" t="s">
        <v>5294</v>
      </c>
      <c r="AB3799" s="0" t="s">
        <v>9944</v>
      </c>
      <c r="AC3799" s="0" t="s">
        <v>19</v>
      </c>
      <c r="AD3799" s="0" t="s">
        <v>19</v>
      </c>
      <c r="AE3799" s="0" t="s">
        <v>61</v>
      </c>
      <c r="AF3799" s="0" t="s">
        <v>22</v>
      </c>
      <c r="AG3799" s="0" t="s">
        <v>22</v>
      </c>
      <c r="AH3799" s="0" t="s">
        <v>22</v>
      </c>
      <c r="AI3799" s="0" t="s">
        <v>22</v>
      </c>
      <c r="AJ3799" s="0" t="s">
        <v>92</v>
      </c>
      <c r="AK3799" s="0" t="s">
        <v>92</v>
      </c>
    </row>
    <row customHeight="1" ht="11.25">
      <c r="A3800" s="0" t="s">
        <v>22</v>
      </c>
      <c r="B3800" s="0" t="s">
        <v>48</v>
      </c>
      <c r="C3800" s="0" t="s">
        <v>50</v>
      </c>
      <c r="D3800" s="0" t="s">
        <v>22</v>
      </c>
      <c r="E3800" s="0" t="s">
        <v>9932</v>
      </c>
      <c r="F3800" s="0" t="s">
        <v>1257</v>
      </c>
      <c r="G3800" s="0" t="s">
        <v>195</v>
      </c>
      <c r="H3800" s="0" t="s">
        <v>195</v>
      </c>
      <c r="I3800" s="0" t="s">
        <v>196</v>
      </c>
      <c r="J3800" s="0" t="s">
        <v>7180</v>
      </c>
      <c r="K3800" s="0" t="s">
        <v>7181</v>
      </c>
      <c r="L3800" s="0" t="s">
        <v>9942</v>
      </c>
      <c r="M3800" s="0" t="s">
        <v>976</v>
      </c>
      <c r="N3800" s="0" t="s">
        <v>98</v>
      </c>
      <c r="O3800" s="0" t="s">
        <v>195</v>
      </c>
      <c r="P3800" s="0" t="s">
        <v>195</v>
      </c>
      <c r="Q3800" s="0" t="s">
        <v>196</v>
      </c>
      <c r="R3800" s="0" t="s">
        <v>7180</v>
      </c>
      <c r="S3800" s="0" t="s">
        <v>7181</v>
      </c>
      <c r="T3800" s="0" t="s">
        <v>3604</v>
      </c>
      <c r="U3800" s="0" t="s">
        <v>3707</v>
      </c>
      <c r="V3800" s="0" t="s">
        <v>3726</v>
      </c>
      <c r="W3800" s="0" t="s">
        <v>3607</v>
      </c>
      <c r="X3800" s="0" t="s">
        <v>3700</v>
      </c>
      <c r="Y3800" s="0" t="s">
        <v>3605</v>
      </c>
      <c r="Z3800" s="0" t="s">
        <v>9943</v>
      </c>
      <c r="AA3800" s="0" t="s">
        <v>5294</v>
      </c>
      <c r="AB3800" s="0" t="s">
        <v>9944</v>
      </c>
      <c r="AC3800" s="0" t="s">
        <v>19</v>
      </c>
      <c r="AD3800" s="0" t="s">
        <v>19</v>
      </c>
      <c r="AE3800" s="0" t="s">
        <v>61</v>
      </c>
      <c r="AF3800" s="0" t="s">
        <v>22</v>
      </c>
      <c r="AG3800" s="0" t="s">
        <v>22</v>
      </c>
      <c r="AH3800" s="0" t="s">
        <v>22</v>
      </c>
      <c r="AI3800" s="0" t="s">
        <v>22</v>
      </c>
      <c r="AJ3800" s="0" t="s">
        <v>92</v>
      </c>
      <c r="AK3800" s="0" t="s">
        <v>92</v>
      </c>
    </row>
    <row customHeight="1" ht="11.25">
      <c r="A3801" s="0" t="s">
        <v>22</v>
      </c>
      <c r="B3801" s="0" t="s">
        <v>48</v>
      </c>
      <c r="C3801" s="0" t="s">
        <v>50</v>
      </c>
      <c r="D3801" s="0" t="s">
        <v>22</v>
      </c>
      <c r="E3801" s="0" t="s">
        <v>9945</v>
      </c>
      <c r="F3801" s="0" t="s">
        <v>1257</v>
      </c>
      <c r="G3801" s="0" t="s">
        <v>3552</v>
      </c>
      <c r="H3801" s="0" t="s">
        <v>3552</v>
      </c>
      <c r="I3801" s="0" t="s">
        <v>3553</v>
      </c>
      <c r="J3801" s="0" t="s">
        <v>9918</v>
      </c>
      <c r="K3801" s="0" t="s">
        <v>9919</v>
      </c>
      <c r="L3801" s="0" t="s">
        <v>9946</v>
      </c>
      <c r="M3801" s="0" t="s">
        <v>1261</v>
      </c>
      <c r="N3801" s="0" t="s">
        <v>98</v>
      </c>
      <c r="O3801" s="0" t="s">
        <v>3552</v>
      </c>
      <c r="P3801" s="0" t="s">
        <v>3552</v>
      </c>
      <c r="Q3801" s="0" t="s">
        <v>3553</v>
      </c>
      <c r="R3801" s="0" t="s">
        <v>9918</v>
      </c>
      <c r="S3801" s="0" t="s">
        <v>9919</v>
      </c>
      <c r="T3801" s="0" t="s">
        <v>3604</v>
      </c>
      <c r="U3801" s="0" t="s">
        <v>3707</v>
      </c>
      <c r="V3801" s="0" t="s">
        <v>3726</v>
      </c>
      <c r="W3801" s="0" t="s">
        <v>3607</v>
      </c>
      <c r="X3801" s="0" t="s">
        <v>3608</v>
      </c>
      <c r="Y3801" s="0" t="s">
        <v>3605</v>
      </c>
      <c r="Z3801" s="0" t="s">
        <v>9947</v>
      </c>
      <c r="AA3801" s="0" t="s">
        <v>8689</v>
      </c>
      <c r="AB3801" s="0" t="s">
        <v>9948</v>
      </c>
      <c r="AC3801" s="0" t="s">
        <v>19</v>
      </c>
      <c r="AD3801" s="0" t="s">
        <v>19</v>
      </c>
      <c r="AE3801" s="0" t="s">
        <v>61</v>
      </c>
      <c r="AF3801" s="0" t="s">
        <v>22</v>
      </c>
      <c r="AG3801" s="0" t="s">
        <v>22</v>
      </c>
      <c r="AH3801" s="0" t="s">
        <v>22</v>
      </c>
      <c r="AI3801" s="0" t="s">
        <v>22</v>
      </c>
      <c r="AJ3801" s="0" t="s">
        <v>114</v>
      </c>
      <c r="AK3801" s="0" t="s">
        <v>114</v>
      </c>
    </row>
    <row customHeight="1" ht="11.25">
      <c r="A3802" s="0" t="s">
        <v>22</v>
      </c>
      <c r="B3802" s="0" t="s">
        <v>48</v>
      </c>
      <c r="C3802" s="0" t="s">
        <v>50</v>
      </c>
      <c r="D3802" s="0" t="s">
        <v>22</v>
      </c>
      <c r="E3802" s="0" t="s">
        <v>9945</v>
      </c>
      <c r="F3802" s="0" t="s">
        <v>1257</v>
      </c>
      <c r="G3802" s="0" t="s">
        <v>3552</v>
      </c>
      <c r="H3802" s="0" t="s">
        <v>3552</v>
      </c>
      <c r="I3802" s="0" t="s">
        <v>3553</v>
      </c>
      <c r="J3802" s="0" t="s">
        <v>9918</v>
      </c>
      <c r="K3802" s="0" t="s">
        <v>9919</v>
      </c>
      <c r="L3802" s="0" t="s">
        <v>9949</v>
      </c>
      <c r="M3802" s="0" t="s">
        <v>1261</v>
      </c>
      <c r="N3802" s="0" t="s">
        <v>98</v>
      </c>
      <c r="O3802" s="0" t="s">
        <v>3552</v>
      </c>
      <c r="P3802" s="0" t="s">
        <v>3552</v>
      </c>
      <c r="Q3802" s="0" t="s">
        <v>3553</v>
      </c>
      <c r="R3802" s="0" t="s">
        <v>9918</v>
      </c>
      <c r="S3802" s="0" t="s">
        <v>9919</v>
      </c>
      <c r="T3802" s="0" t="s">
        <v>3604</v>
      </c>
      <c r="U3802" s="0" t="s">
        <v>3707</v>
      </c>
      <c r="V3802" s="0" t="s">
        <v>3726</v>
      </c>
      <c r="W3802" s="0" t="s">
        <v>3607</v>
      </c>
      <c r="X3802" s="0" t="s">
        <v>3608</v>
      </c>
      <c r="Y3802" s="0" t="s">
        <v>3605</v>
      </c>
      <c r="Z3802" s="0" t="s">
        <v>9950</v>
      </c>
      <c r="AA3802" s="0" t="s">
        <v>8689</v>
      </c>
      <c r="AB3802" s="0" t="s">
        <v>9951</v>
      </c>
      <c r="AC3802" s="0" t="s">
        <v>19</v>
      </c>
      <c r="AD3802" s="0" t="s">
        <v>19</v>
      </c>
      <c r="AE3802" s="0" t="s">
        <v>61</v>
      </c>
      <c r="AF3802" s="0" t="s">
        <v>22</v>
      </c>
      <c r="AG3802" s="0" t="s">
        <v>22</v>
      </c>
      <c r="AH3802" s="0" t="s">
        <v>22</v>
      </c>
      <c r="AI3802" s="0" t="s">
        <v>22</v>
      </c>
      <c r="AJ3802" s="0" t="s">
        <v>114</v>
      </c>
      <c r="AK3802" s="0" t="s">
        <v>114</v>
      </c>
    </row>
    <row customHeight="1" ht="11.25">
      <c r="A3803" s="0" t="s">
        <v>22</v>
      </c>
      <c r="B3803" s="0" t="s">
        <v>48</v>
      </c>
      <c r="C3803" s="0" t="s">
        <v>50</v>
      </c>
      <c r="D3803" s="0" t="s">
        <v>22</v>
      </c>
      <c r="E3803" s="0" t="s">
        <v>9945</v>
      </c>
      <c r="F3803" s="0" t="s">
        <v>1257</v>
      </c>
      <c r="G3803" s="0" t="s">
        <v>3552</v>
      </c>
      <c r="H3803" s="0" t="s">
        <v>3552</v>
      </c>
      <c r="I3803" s="0" t="s">
        <v>3553</v>
      </c>
      <c r="J3803" s="0" t="s">
        <v>9918</v>
      </c>
      <c r="K3803" s="0" t="s">
        <v>9919</v>
      </c>
      <c r="L3803" s="0" t="s">
        <v>9952</v>
      </c>
      <c r="M3803" s="0" t="s">
        <v>1261</v>
      </c>
      <c r="N3803" s="0" t="s">
        <v>98</v>
      </c>
      <c r="O3803" s="0" t="s">
        <v>3552</v>
      </c>
      <c r="P3803" s="0" t="s">
        <v>3552</v>
      </c>
      <c r="Q3803" s="0" t="s">
        <v>3553</v>
      </c>
      <c r="R3803" s="0" t="s">
        <v>9918</v>
      </c>
      <c r="S3803" s="0" t="s">
        <v>9919</v>
      </c>
      <c r="T3803" s="0" t="s">
        <v>3604</v>
      </c>
      <c r="U3803" s="0" t="s">
        <v>3707</v>
      </c>
      <c r="V3803" s="0" t="s">
        <v>3726</v>
      </c>
      <c r="W3803" s="0" t="s">
        <v>3607</v>
      </c>
      <c r="X3803" s="0" t="s">
        <v>3608</v>
      </c>
      <c r="Y3803" s="0" t="s">
        <v>3605</v>
      </c>
      <c r="Z3803" s="0" t="s">
        <v>9953</v>
      </c>
      <c r="AA3803" s="0" t="s">
        <v>8689</v>
      </c>
      <c r="AB3803" s="0" t="s">
        <v>9954</v>
      </c>
      <c r="AC3803" s="0" t="s">
        <v>19</v>
      </c>
      <c r="AD3803" s="0" t="s">
        <v>19</v>
      </c>
      <c r="AE3803" s="0" t="s">
        <v>61</v>
      </c>
      <c r="AF3803" s="0" t="s">
        <v>22</v>
      </c>
      <c r="AG3803" s="0" t="s">
        <v>22</v>
      </c>
      <c r="AH3803" s="0" t="s">
        <v>22</v>
      </c>
      <c r="AI3803" s="0" t="s">
        <v>22</v>
      </c>
      <c r="AJ3803" s="0" t="s">
        <v>114</v>
      </c>
      <c r="AK3803" s="0" t="s">
        <v>114</v>
      </c>
    </row>
    <row customHeight="1" ht="11.25">
      <c r="A3804" s="0" t="s">
        <v>22</v>
      </c>
      <c r="B3804" s="0" t="s">
        <v>48</v>
      </c>
      <c r="C3804" s="0" t="s">
        <v>50</v>
      </c>
      <c r="D3804" s="0" t="s">
        <v>22</v>
      </c>
      <c r="E3804" s="0" t="s">
        <v>9945</v>
      </c>
      <c r="F3804" s="0" t="s">
        <v>1257</v>
      </c>
      <c r="G3804" s="0" t="s">
        <v>175</v>
      </c>
      <c r="H3804" s="0" t="s">
        <v>175</v>
      </c>
      <c r="I3804" s="0" t="s">
        <v>176</v>
      </c>
      <c r="J3804" s="0" t="s">
        <v>9918</v>
      </c>
      <c r="K3804" s="0" t="s">
        <v>9923</v>
      </c>
      <c r="L3804" s="0" t="s">
        <v>9946</v>
      </c>
      <c r="M3804" s="0" t="s">
        <v>1261</v>
      </c>
      <c r="N3804" s="0" t="s">
        <v>98</v>
      </c>
      <c r="O3804" s="0" t="s">
        <v>175</v>
      </c>
      <c r="P3804" s="0" t="s">
        <v>175</v>
      </c>
      <c r="Q3804" s="0" t="s">
        <v>176</v>
      </c>
      <c r="R3804" s="0" t="s">
        <v>9918</v>
      </c>
      <c r="S3804" s="0" t="s">
        <v>9923</v>
      </c>
      <c r="T3804" s="0" t="s">
        <v>3604</v>
      </c>
      <c r="U3804" s="0" t="s">
        <v>3707</v>
      </c>
      <c r="V3804" s="0" t="s">
        <v>3726</v>
      </c>
      <c r="W3804" s="0" t="s">
        <v>3607</v>
      </c>
      <c r="X3804" s="0" t="s">
        <v>3608</v>
      </c>
      <c r="Y3804" s="0" t="s">
        <v>3605</v>
      </c>
      <c r="Z3804" s="0" t="s">
        <v>9947</v>
      </c>
      <c r="AA3804" s="0" t="s">
        <v>8689</v>
      </c>
      <c r="AB3804" s="0" t="s">
        <v>9948</v>
      </c>
      <c r="AC3804" s="0" t="s">
        <v>19</v>
      </c>
      <c r="AD3804" s="0" t="s">
        <v>19</v>
      </c>
      <c r="AE3804" s="0" t="s">
        <v>61</v>
      </c>
      <c r="AF3804" s="0" t="s">
        <v>22</v>
      </c>
      <c r="AG3804" s="0" t="s">
        <v>22</v>
      </c>
      <c r="AH3804" s="0" t="s">
        <v>22</v>
      </c>
      <c r="AI3804" s="0" t="s">
        <v>22</v>
      </c>
      <c r="AJ3804" s="0" t="s">
        <v>114</v>
      </c>
      <c r="AK3804" s="0" t="s">
        <v>114</v>
      </c>
    </row>
    <row customHeight="1" ht="11.25">
      <c r="A3805" s="0" t="s">
        <v>22</v>
      </c>
      <c r="B3805" s="0" t="s">
        <v>48</v>
      </c>
      <c r="C3805" s="0" t="s">
        <v>50</v>
      </c>
      <c r="D3805" s="0" t="s">
        <v>22</v>
      </c>
      <c r="E3805" s="0" t="s">
        <v>9945</v>
      </c>
      <c r="F3805" s="0" t="s">
        <v>1257</v>
      </c>
      <c r="G3805" s="0" t="s">
        <v>175</v>
      </c>
      <c r="H3805" s="0" t="s">
        <v>175</v>
      </c>
      <c r="I3805" s="0" t="s">
        <v>176</v>
      </c>
      <c r="J3805" s="0" t="s">
        <v>9918</v>
      </c>
      <c r="K3805" s="0" t="s">
        <v>9923</v>
      </c>
      <c r="L3805" s="0" t="s">
        <v>9952</v>
      </c>
      <c r="M3805" s="0" t="s">
        <v>1261</v>
      </c>
      <c r="N3805" s="0" t="s">
        <v>98</v>
      </c>
      <c r="O3805" s="0" t="s">
        <v>175</v>
      </c>
      <c r="P3805" s="0" t="s">
        <v>175</v>
      </c>
      <c r="Q3805" s="0" t="s">
        <v>176</v>
      </c>
      <c r="R3805" s="0" t="s">
        <v>9918</v>
      </c>
      <c r="S3805" s="0" t="s">
        <v>9923</v>
      </c>
      <c r="T3805" s="0" t="s">
        <v>3604</v>
      </c>
      <c r="U3805" s="0" t="s">
        <v>3707</v>
      </c>
      <c r="V3805" s="0" t="s">
        <v>3726</v>
      </c>
      <c r="W3805" s="0" t="s">
        <v>3607</v>
      </c>
      <c r="X3805" s="0" t="s">
        <v>3608</v>
      </c>
      <c r="Y3805" s="0" t="s">
        <v>3605</v>
      </c>
      <c r="Z3805" s="0" t="s">
        <v>9953</v>
      </c>
      <c r="AA3805" s="0" t="s">
        <v>8689</v>
      </c>
      <c r="AB3805" s="0" t="s">
        <v>9954</v>
      </c>
      <c r="AC3805" s="0" t="s">
        <v>19</v>
      </c>
      <c r="AD3805" s="0" t="s">
        <v>19</v>
      </c>
      <c r="AE3805" s="0" t="s">
        <v>61</v>
      </c>
      <c r="AF3805" s="0" t="s">
        <v>22</v>
      </c>
      <c r="AG3805" s="0" t="s">
        <v>22</v>
      </c>
      <c r="AH3805" s="0" t="s">
        <v>22</v>
      </c>
      <c r="AI3805" s="0" t="s">
        <v>22</v>
      </c>
      <c r="AJ3805" s="0" t="s">
        <v>114</v>
      </c>
      <c r="AK3805" s="0" t="s">
        <v>114</v>
      </c>
    </row>
    <row customHeight="1" ht="11.25">
      <c r="A3806" s="0" t="s">
        <v>22</v>
      </c>
      <c r="B3806" s="0" t="s">
        <v>48</v>
      </c>
      <c r="C3806" s="0" t="s">
        <v>50</v>
      </c>
      <c r="D3806" s="0" t="s">
        <v>22</v>
      </c>
      <c r="E3806" s="0" t="s">
        <v>9945</v>
      </c>
      <c r="F3806" s="0" t="s">
        <v>1257</v>
      </c>
      <c r="G3806" s="0" t="s">
        <v>175</v>
      </c>
      <c r="H3806" s="0" t="s">
        <v>175</v>
      </c>
      <c r="I3806" s="0" t="s">
        <v>176</v>
      </c>
      <c r="J3806" s="0" t="s">
        <v>9918</v>
      </c>
      <c r="K3806" s="0" t="s">
        <v>9923</v>
      </c>
      <c r="L3806" s="0" t="s">
        <v>9949</v>
      </c>
      <c r="M3806" s="0" t="s">
        <v>1261</v>
      </c>
      <c r="N3806" s="0" t="s">
        <v>98</v>
      </c>
      <c r="O3806" s="0" t="s">
        <v>175</v>
      </c>
      <c r="P3806" s="0" t="s">
        <v>175</v>
      </c>
      <c r="Q3806" s="0" t="s">
        <v>176</v>
      </c>
      <c r="R3806" s="0" t="s">
        <v>9918</v>
      </c>
      <c r="S3806" s="0" t="s">
        <v>9923</v>
      </c>
      <c r="T3806" s="0" t="s">
        <v>3604</v>
      </c>
      <c r="U3806" s="0" t="s">
        <v>3707</v>
      </c>
      <c r="V3806" s="0" t="s">
        <v>3726</v>
      </c>
      <c r="W3806" s="0" t="s">
        <v>3607</v>
      </c>
      <c r="X3806" s="0" t="s">
        <v>3608</v>
      </c>
      <c r="Y3806" s="0" t="s">
        <v>3605</v>
      </c>
      <c r="Z3806" s="0" t="s">
        <v>9950</v>
      </c>
      <c r="AA3806" s="0" t="s">
        <v>8689</v>
      </c>
      <c r="AB3806" s="0" t="s">
        <v>9951</v>
      </c>
      <c r="AC3806" s="0" t="s">
        <v>19</v>
      </c>
      <c r="AD3806" s="0" t="s">
        <v>19</v>
      </c>
      <c r="AE3806" s="0" t="s">
        <v>61</v>
      </c>
      <c r="AF3806" s="0" t="s">
        <v>22</v>
      </c>
      <c r="AG3806" s="0" t="s">
        <v>22</v>
      </c>
      <c r="AH3806" s="0" t="s">
        <v>22</v>
      </c>
      <c r="AI3806" s="0" t="s">
        <v>22</v>
      </c>
      <c r="AJ3806" s="0" t="s">
        <v>114</v>
      </c>
      <c r="AK3806" s="0" t="s">
        <v>114</v>
      </c>
    </row>
    <row customHeight="1" ht="11.25">
      <c r="A3807" s="0" t="s">
        <v>22</v>
      </c>
      <c r="B3807" s="0" t="s">
        <v>48</v>
      </c>
      <c r="C3807" s="0" t="s">
        <v>50</v>
      </c>
      <c r="D3807" s="0" t="s">
        <v>22</v>
      </c>
      <c r="E3807" s="0" t="s">
        <v>9955</v>
      </c>
      <c r="F3807" s="0" t="s">
        <v>1257</v>
      </c>
      <c r="G3807" s="0" t="s">
        <v>3552</v>
      </c>
      <c r="H3807" s="0" t="s">
        <v>3552</v>
      </c>
      <c r="I3807" s="0" t="s">
        <v>3553</v>
      </c>
      <c r="J3807" s="0" t="s">
        <v>9918</v>
      </c>
      <c r="K3807" s="0" t="s">
        <v>9919</v>
      </c>
      <c r="L3807" s="0" t="s">
        <v>4012</v>
      </c>
      <c r="M3807" s="0" t="s">
        <v>1261</v>
      </c>
      <c r="N3807" s="0" t="s">
        <v>98</v>
      </c>
      <c r="O3807" s="0" t="s">
        <v>3552</v>
      </c>
      <c r="P3807" s="0" t="s">
        <v>3552</v>
      </c>
      <c r="Q3807" s="0" t="s">
        <v>3553</v>
      </c>
      <c r="R3807" s="0" t="s">
        <v>9918</v>
      </c>
      <c r="S3807" s="0" t="s">
        <v>9919</v>
      </c>
      <c r="T3807" s="0" t="s">
        <v>3604</v>
      </c>
      <c r="U3807" s="0" t="s">
        <v>3707</v>
      </c>
      <c r="V3807" s="0" t="s">
        <v>3726</v>
      </c>
      <c r="W3807" s="0" t="s">
        <v>3607</v>
      </c>
      <c r="X3807" s="0" t="s">
        <v>3608</v>
      </c>
      <c r="Y3807" s="0" t="s">
        <v>3605</v>
      </c>
      <c r="Z3807" s="0" t="s">
        <v>9956</v>
      </c>
      <c r="AA3807" s="0" t="s">
        <v>8689</v>
      </c>
      <c r="AB3807" s="0" t="s">
        <v>9957</v>
      </c>
      <c r="AC3807" s="0" t="s">
        <v>19</v>
      </c>
      <c r="AD3807" s="0" t="s">
        <v>19</v>
      </c>
      <c r="AE3807" s="0" t="s">
        <v>61</v>
      </c>
      <c r="AF3807" s="0" t="s">
        <v>22</v>
      </c>
      <c r="AG3807" s="0" t="s">
        <v>22</v>
      </c>
      <c r="AH3807" s="0" t="s">
        <v>22</v>
      </c>
      <c r="AI3807" s="0" t="s">
        <v>22</v>
      </c>
      <c r="AJ3807" s="0" t="s">
        <v>8711</v>
      </c>
      <c r="AK3807" s="0" t="s">
        <v>8711</v>
      </c>
    </row>
    <row customHeight="1" ht="11.25">
      <c r="A3808" s="0" t="s">
        <v>22</v>
      </c>
      <c r="B3808" s="0" t="s">
        <v>48</v>
      </c>
      <c r="C3808" s="0" t="s">
        <v>50</v>
      </c>
      <c r="D3808" s="0" t="s">
        <v>22</v>
      </c>
      <c r="E3808" s="0" t="s">
        <v>9955</v>
      </c>
      <c r="F3808" s="0" t="s">
        <v>1257</v>
      </c>
      <c r="G3808" s="0" t="s">
        <v>175</v>
      </c>
      <c r="H3808" s="0" t="s">
        <v>175</v>
      </c>
      <c r="I3808" s="0" t="s">
        <v>176</v>
      </c>
      <c r="J3808" s="0" t="s">
        <v>9918</v>
      </c>
      <c r="K3808" s="0" t="s">
        <v>9923</v>
      </c>
      <c r="L3808" s="0" t="s">
        <v>4012</v>
      </c>
      <c r="M3808" s="0" t="s">
        <v>1261</v>
      </c>
      <c r="N3808" s="0" t="s">
        <v>98</v>
      </c>
      <c r="O3808" s="0" t="s">
        <v>175</v>
      </c>
      <c r="P3808" s="0" t="s">
        <v>175</v>
      </c>
      <c r="Q3808" s="0" t="s">
        <v>176</v>
      </c>
      <c r="R3808" s="0" t="s">
        <v>9918</v>
      </c>
      <c r="S3808" s="0" t="s">
        <v>9923</v>
      </c>
      <c r="T3808" s="0" t="s">
        <v>3604</v>
      </c>
      <c r="U3808" s="0" t="s">
        <v>3707</v>
      </c>
      <c r="V3808" s="0" t="s">
        <v>3726</v>
      </c>
      <c r="W3808" s="0" t="s">
        <v>3607</v>
      </c>
      <c r="X3808" s="0" t="s">
        <v>3608</v>
      </c>
      <c r="Y3808" s="0" t="s">
        <v>3605</v>
      </c>
      <c r="Z3808" s="0" t="s">
        <v>9956</v>
      </c>
      <c r="AA3808" s="0" t="s">
        <v>8689</v>
      </c>
      <c r="AB3808" s="0" t="s">
        <v>9957</v>
      </c>
      <c r="AC3808" s="0" t="s">
        <v>19</v>
      </c>
      <c r="AD3808" s="0" t="s">
        <v>19</v>
      </c>
      <c r="AE3808" s="0" t="s">
        <v>61</v>
      </c>
      <c r="AF3808" s="0" t="s">
        <v>22</v>
      </c>
      <c r="AG3808" s="0" t="s">
        <v>22</v>
      </c>
      <c r="AH3808" s="0" t="s">
        <v>22</v>
      </c>
      <c r="AI3808" s="0" t="s">
        <v>22</v>
      </c>
      <c r="AJ3808" s="0" t="s">
        <v>8711</v>
      </c>
      <c r="AK3808" s="0" t="s">
        <v>8711</v>
      </c>
    </row>
    <row customHeight="1" ht="11.25">
      <c r="A3809" s="0" t="s">
        <v>22</v>
      </c>
      <c r="B3809" s="0" t="s">
        <v>48</v>
      </c>
      <c r="C3809" s="0" t="s">
        <v>50</v>
      </c>
      <c r="D3809" s="0" t="s">
        <v>22</v>
      </c>
      <c r="E3809" s="0" t="s">
        <v>9958</v>
      </c>
      <c r="F3809" s="0" t="s">
        <v>1257</v>
      </c>
      <c r="G3809" s="0" t="s">
        <v>3552</v>
      </c>
      <c r="H3809" s="0" t="s">
        <v>3552</v>
      </c>
      <c r="I3809" s="0" t="s">
        <v>3553</v>
      </c>
      <c r="J3809" s="0" t="s">
        <v>9918</v>
      </c>
      <c r="K3809" s="0" t="s">
        <v>9919</v>
      </c>
      <c r="L3809" s="0" t="s">
        <v>9959</v>
      </c>
      <c r="M3809" s="0" t="s">
        <v>1261</v>
      </c>
      <c r="N3809" s="0" t="s">
        <v>98</v>
      </c>
      <c r="O3809" s="0" t="s">
        <v>3552</v>
      </c>
      <c r="P3809" s="0" t="s">
        <v>3552</v>
      </c>
      <c r="Q3809" s="0" t="s">
        <v>3553</v>
      </c>
      <c r="R3809" s="0" t="s">
        <v>9918</v>
      </c>
      <c r="S3809" s="0" t="s">
        <v>9919</v>
      </c>
      <c r="T3809" s="0" t="s">
        <v>3604</v>
      </c>
      <c r="U3809" s="0" t="s">
        <v>3707</v>
      </c>
      <c r="V3809" s="0" t="s">
        <v>3726</v>
      </c>
      <c r="W3809" s="0" t="s">
        <v>3607</v>
      </c>
      <c r="X3809" s="0" t="s">
        <v>3608</v>
      </c>
      <c r="Y3809" s="0" t="s">
        <v>3605</v>
      </c>
      <c r="Z3809" s="0" t="s">
        <v>9960</v>
      </c>
      <c r="AA3809" s="0" t="s">
        <v>8689</v>
      </c>
      <c r="AB3809" s="0" t="s">
        <v>9961</v>
      </c>
      <c r="AC3809" s="0" t="s">
        <v>19</v>
      </c>
      <c r="AD3809" s="0" t="s">
        <v>19</v>
      </c>
      <c r="AE3809" s="0" t="s">
        <v>61</v>
      </c>
      <c r="AF3809" s="0" t="s">
        <v>22</v>
      </c>
      <c r="AG3809" s="0" t="s">
        <v>22</v>
      </c>
      <c r="AH3809" s="0" t="s">
        <v>22</v>
      </c>
      <c r="AI3809" s="0" t="s">
        <v>22</v>
      </c>
      <c r="AJ3809" s="0" t="s">
        <v>1116</v>
      </c>
      <c r="AK3809" s="0" t="s">
        <v>1116</v>
      </c>
    </row>
    <row customHeight="1" ht="11.25">
      <c r="A3810" s="0" t="s">
        <v>22</v>
      </c>
      <c r="B3810" s="0" t="s">
        <v>48</v>
      </c>
      <c r="C3810" s="0" t="s">
        <v>50</v>
      </c>
      <c r="D3810" s="0" t="s">
        <v>22</v>
      </c>
      <c r="E3810" s="0" t="s">
        <v>9958</v>
      </c>
      <c r="F3810" s="0" t="s">
        <v>1257</v>
      </c>
      <c r="G3810" s="0" t="s">
        <v>175</v>
      </c>
      <c r="H3810" s="0" t="s">
        <v>175</v>
      </c>
      <c r="I3810" s="0" t="s">
        <v>176</v>
      </c>
      <c r="J3810" s="0" t="s">
        <v>9918</v>
      </c>
      <c r="K3810" s="0" t="s">
        <v>9923</v>
      </c>
      <c r="L3810" s="0" t="s">
        <v>9959</v>
      </c>
      <c r="M3810" s="0" t="s">
        <v>1261</v>
      </c>
      <c r="N3810" s="0" t="s">
        <v>98</v>
      </c>
      <c r="O3810" s="0" t="s">
        <v>175</v>
      </c>
      <c r="P3810" s="0" t="s">
        <v>175</v>
      </c>
      <c r="Q3810" s="0" t="s">
        <v>176</v>
      </c>
      <c r="R3810" s="0" t="s">
        <v>9918</v>
      </c>
      <c r="S3810" s="0" t="s">
        <v>9923</v>
      </c>
      <c r="T3810" s="0" t="s">
        <v>3604</v>
      </c>
      <c r="U3810" s="0" t="s">
        <v>3707</v>
      </c>
      <c r="V3810" s="0" t="s">
        <v>3726</v>
      </c>
      <c r="W3810" s="0" t="s">
        <v>3607</v>
      </c>
      <c r="X3810" s="0" t="s">
        <v>3608</v>
      </c>
      <c r="Y3810" s="0" t="s">
        <v>3605</v>
      </c>
      <c r="Z3810" s="0" t="s">
        <v>9960</v>
      </c>
      <c r="AA3810" s="0" t="s">
        <v>8689</v>
      </c>
      <c r="AB3810" s="0" t="s">
        <v>9961</v>
      </c>
      <c r="AC3810" s="0" t="s">
        <v>19</v>
      </c>
      <c r="AD3810" s="0" t="s">
        <v>19</v>
      </c>
      <c r="AE3810" s="0" t="s">
        <v>61</v>
      </c>
      <c r="AF3810" s="0" t="s">
        <v>22</v>
      </c>
      <c r="AG3810" s="0" t="s">
        <v>22</v>
      </c>
      <c r="AH3810" s="0" t="s">
        <v>22</v>
      </c>
      <c r="AI3810" s="0" t="s">
        <v>22</v>
      </c>
      <c r="AJ3810" s="0" t="s">
        <v>1116</v>
      </c>
      <c r="AK3810" s="0" t="s">
        <v>1116</v>
      </c>
    </row>
    <row customHeight="1" ht="11.25">
      <c r="A3811" s="0" t="s">
        <v>22</v>
      </c>
      <c r="B3811" s="0" t="s">
        <v>48</v>
      </c>
      <c r="C3811" s="0" t="s">
        <v>50</v>
      </c>
      <c r="D3811" s="0" t="s">
        <v>22</v>
      </c>
      <c r="E3811" s="0" t="s">
        <v>1382</v>
      </c>
      <c r="F3811" s="0" t="s">
        <v>1269</v>
      </c>
      <c r="G3811" s="0" t="s">
        <v>178</v>
      </c>
      <c r="H3811" s="0" t="s">
        <v>178</v>
      </c>
      <c r="I3811" s="0" t="s">
        <v>179</v>
      </c>
      <c r="J3811" s="0" t="s">
        <v>1383</v>
      </c>
      <c r="K3811" s="0" t="s">
        <v>1384</v>
      </c>
      <c r="L3811" s="0" t="s">
        <v>1385</v>
      </c>
      <c r="M3811" s="0" t="s">
        <v>1261</v>
      </c>
      <c r="N3811" s="0" t="s">
        <v>98</v>
      </c>
      <c r="O3811" s="0" t="s">
        <v>178</v>
      </c>
      <c r="P3811" s="0" t="s">
        <v>178</v>
      </c>
      <c r="Q3811" s="0" t="s">
        <v>179</v>
      </c>
      <c r="R3811" s="0" t="s">
        <v>1383</v>
      </c>
      <c r="S3811" s="0" t="s">
        <v>1384</v>
      </c>
      <c r="T3811" s="0" t="s">
        <v>3604</v>
      </c>
      <c r="U3811" s="0" t="s">
        <v>3605</v>
      </c>
      <c r="V3811" s="0" t="s">
        <v>3606</v>
      </c>
      <c r="W3811" s="0" t="s">
        <v>3607</v>
      </c>
      <c r="X3811" s="0" t="s">
        <v>3608</v>
      </c>
      <c r="Y3811" s="0" t="s">
        <v>3605</v>
      </c>
      <c r="Z3811" s="0" t="s">
        <v>9962</v>
      </c>
      <c r="AA3811" s="0" t="s">
        <v>9963</v>
      </c>
      <c r="AB3811" s="0" t="s">
        <v>9964</v>
      </c>
      <c r="AC3811" s="0" t="s">
        <v>61</v>
      </c>
      <c r="AD3811" s="0" t="s">
        <v>19</v>
      </c>
      <c r="AE3811" s="0" t="s">
        <v>19</v>
      </c>
      <c r="AF3811" s="0" t="s">
        <v>9965</v>
      </c>
      <c r="AG3811" s="0" t="s">
        <v>9966</v>
      </c>
      <c r="AH3811" s="0" t="s">
        <v>22</v>
      </c>
      <c r="AI3811" s="0" t="s">
        <v>22</v>
      </c>
      <c r="AJ3811" s="0" t="s">
        <v>22</v>
      </c>
      <c r="AK3811" s="0" t="s">
        <v>22</v>
      </c>
    </row>
    <row customHeight="1" ht="11.25">
      <c r="A3812" s="0" t="s">
        <v>22</v>
      </c>
      <c r="B3812" s="0" t="s">
        <v>48</v>
      </c>
      <c r="C3812" s="0" t="s">
        <v>50</v>
      </c>
      <c r="D3812" s="0" t="s">
        <v>22</v>
      </c>
      <c r="E3812" s="0" t="s">
        <v>1382</v>
      </c>
      <c r="F3812" s="0" t="s">
        <v>1269</v>
      </c>
      <c r="G3812" s="0" t="s">
        <v>178</v>
      </c>
      <c r="H3812" s="0" t="s">
        <v>178</v>
      </c>
      <c r="I3812" s="0" t="s">
        <v>179</v>
      </c>
      <c r="J3812" s="0" t="s">
        <v>1383</v>
      </c>
      <c r="K3812" s="0" t="s">
        <v>1384</v>
      </c>
      <c r="L3812" s="0" t="s">
        <v>1385</v>
      </c>
      <c r="M3812" s="0" t="s">
        <v>1261</v>
      </c>
      <c r="N3812" s="0" t="s">
        <v>98</v>
      </c>
      <c r="O3812" s="0" t="s">
        <v>178</v>
      </c>
      <c r="P3812" s="0" t="s">
        <v>178</v>
      </c>
      <c r="Q3812" s="0" t="s">
        <v>179</v>
      </c>
      <c r="R3812" s="0" t="s">
        <v>1383</v>
      </c>
      <c r="S3812" s="0" t="s">
        <v>1384</v>
      </c>
      <c r="T3812" s="0" t="s">
        <v>3604</v>
      </c>
      <c r="U3812" s="0" t="s">
        <v>3605</v>
      </c>
      <c r="V3812" s="0" t="s">
        <v>3606</v>
      </c>
      <c r="W3812" s="0" t="s">
        <v>3607</v>
      </c>
      <c r="X3812" s="0" t="s">
        <v>3608</v>
      </c>
      <c r="Y3812" s="0" t="s">
        <v>3605</v>
      </c>
      <c r="Z3812" s="0" t="s">
        <v>9962</v>
      </c>
      <c r="AA3812" s="0" t="s">
        <v>9963</v>
      </c>
      <c r="AB3812" s="0" t="s">
        <v>9964</v>
      </c>
      <c r="AC3812" s="0" t="s">
        <v>61</v>
      </c>
      <c r="AD3812" s="0" t="s">
        <v>19</v>
      </c>
      <c r="AE3812" s="0" t="s">
        <v>19</v>
      </c>
      <c r="AF3812" s="0" t="s">
        <v>9965</v>
      </c>
      <c r="AG3812" s="0" t="s">
        <v>9966</v>
      </c>
      <c r="AH3812" s="0" t="s">
        <v>22</v>
      </c>
      <c r="AI3812" s="0" t="s">
        <v>22</v>
      </c>
      <c r="AJ3812" s="0" t="s">
        <v>22</v>
      </c>
      <c r="AK3812" s="0" t="s">
        <v>22</v>
      </c>
    </row>
    <row customHeight="1" ht="11.25">
      <c r="A3813" s="0" t="s">
        <v>22</v>
      </c>
      <c r="B3813" s="0" t="s">
        <v>48</v>
      </c>
      <c r="C3813" s="0" t="s">
        <v>50</v>
      </c>
      <c r="D3813" s="0" t="s">
        <v>22</v>
      </c>
      <c r="E3813" s="0" t="s">
        <v>1333</v>
      </c>
      <c r="F3813" s="0" t="s">
        <v>1257</v>
      </c>
      <c r="G3813" s="0" t="s">
        <v>112</v>
      </c>
      <c r="H3813" s="0" t="s">
        <v>112</v>
      </c>
      <c r="I3813" s="0" t="s">
        <v>113</v>
      </c>
      <c r="J3813" s="0" t="s">
        <v>1334</v>
      </c>
      <c r="K3813" s="0" t="s">
        <v>1335</v>
      </c>
      <c r="L3813" s="0" t="s">
        <v>1261</v>
      </c>
      <c r="M3813" s="0" t="s">
        <v>1261</v>
      </c>
      <c r="N3813" s="0" t="s">
        <v>98</v>
      </c>
      <c r="O3813" s="0" t="s">
        <v>112</v>
      </c>
      <c r="P3813" s="0" t="s">
        <v>112</v>
      </c>
      <c r="Q3813" s="0" t="s">
        <v>113</v>
      </c>
      <c r="R3813" s="0" t="s">
        <v>1334</v>
      </c>
      <c r="S3813" s="0" t="s">
        <v>1335</v>
      </c>
      <c r="T3813" s="0" t="s">
        <v>3604</v>
      </c>
      <c r="U3813" s="0" t="s">
        <v>3605</v>
      </c>
      <c r="V3813" s="0" t="s">
        <v>3606</v>
      </c>
      <c r="W3813" s="0" t="s">
        <v>3607</v>
      </c>
      <c r="X3813" s="0" t="s">
        <v>3700</v>
      </c>
      <c r="Y3813" s="0" t="s">
        <v>3605</v>
      </c>
      <c r="Z3813" s="0" t="s">
        <v>9967</v>
      </c>
      <c r="AA3813" s="0" t="s">
        <v>9968</v>
      </c>
      <c r="AB3813" s="0" t="s">
        <v>9969</v>
      </c>
      <c r="AC3813" s="0" t="s">
        <v>19</v>
      </c>
      <c r="AD3813" s="0" t="s">
        <v>19</v>
      </c>
      <c r="AE3813" s="0" t="s">
        <v>61</v>
      </c>
      <c r="AF3813" s="0" t="s">
        <v>22</v>
      </c>
      <c r="AG3813" s="0" t="s">
        <v>22</v>
      </c>
      <c r="AH3813" s="0" t="s">
        <v>22</v>
      </c>
      <c r="AI3813" s="0" t="s">
        <v>22</v>
      </c>
      <c r="AJ3813" s="0" t="s">
        <v>3622</v>
      </c>
      <c r="AK3813" s="0" t="s">
        <v>3622</v>
      </c>
    </row>
    <row customHeight="1" ht="11.25">
      <c r="A3814" s="0" t="s">
        <v>22</v>
      </c>
      <c r="B3814" s="0" t="s">
        <v>48</v>
      </c>
      <c r="C3814" s="0" t="s">
        <v>50</v>
      </c>
      <c r="D3814" s="0" t="s">
        <v>22</v>
      </c>
      <c r="E3814" s="0" t="s">
        <v>1333</v>
      </c>
      <c r="F3814" s="0" t="s">
        <v>1257</v>
      </c>
      <c r="G3814" s="0" t="s">
        <v>112</v>
      </c>
      <c r="H3814" s="0" t="s">
        <v>112</v>
      </c>
      <c r="I3814" s="0" t="s">
        <v>113</v>
      </c>
      <c r="J3814" s="0" t="s">
        <v>1334</v>
      </c>
      <c r="K3814" s="0" t="s">
        <v>1335</v>
      </c>
      <c r="L3814" s="0" t="s">
        <v>1261</v>
      </c>
      <c r="M3814" s="0" t="s">
        <v>1261</v>
      </c>
      <c r="N3814" s="0" t="s">
        <v>98</v>
      </c>
      <c r="O3814" s="0" t="s">
        <v>112</v>
      </c>
      <c r="P3814" s="0" t="s">
        <v>112</v>
      </c>
      <c r="Q3814" s="0" t="s">
        <v>113</v>
      </c>
      <c r="R3814" s="0" t="s">
        <v>1334</v>
      </c>
      <c r="S3814" s="0" t="s">
        <v>1335</v>
      </c>
      <c r="T3814" s="0" t="s">
        <v>3604</v>
      </c>
      <c r="U3814" s="0" t="s">
        <v>3605</v>
      </c>
      <c r="V3814" s="0" t="s">
        <v>3606</v>
      </c>
      <c r="W3814" s="0" t="s">
        <v>3607</v>
      </c>
      <c r="X3814" s="0" t="s">
        <v>3700</v>
      </c>
      <c r="Y3814" s="0" t="s">
        <v>3605</v>
      </c>
      <c r="Z3814" s="0" t="s">
        <v>9967</v>
      </c>
      <c r="AA3814" s="0" t="s">
        <v>9968</v>
      </c>
      <c r="AB3814" s="0" t="s">
        <v>9969</v>
      </c>
      <c r="AC3814" s="0" t="s">
        <v>19</v>
      </c>
      <c r="AD3814" s="0" t="s">
        <v>19</v>
      </c>
      <c r="AE3814" s="0" t="s">
        <v>61</v>
      </c>
      <c r="AF3814" s="0" t="s">
        <v>22</v>
      </c>
      <c r="AG3814" s="0" t="s">
        <v>22</v>
      </c>
      <c r="AH3814" s="0" t="s">
        <v>22</v>
      </c>
      <c r="AI3814" s="0" t="s">
        <v>22</v>
      </c>
      <c r="AJ3814" s="0" t="s">
        <v>3622</v>
      </c>
      <c r="AK3814" s="0" t="s">
        <v>3622</v>
      </c>
    </row>
    <row customHeight="1" ht="11.25">
      <c r="A3815" s="0" t="s">
        <v>22</v>
      </c>
      <c r="B3815" s="0" t="s">
        <v>48</v>
      </c>
      <c r="C3815" s="0" t="s">
        <v>50</v>
      </c>
      <c r="D3815" s="0" t="s">
        <v>22</v>
      </c>
      <c r="E3815" s="0" t="s">
        <v>1333</v>
      </c>
      <c r="F3815" s="0" t="s">
        <v>1257</v>
      </c>
      <c r="G3815" s="0" t="s">
        <v>112</v>
      </c>
      <c r="H3815" s="0" t="s">
        <v>112</v>
      </c>
      <c r="I3815" s="0" t="s">
        <v>113</v>
      </c>
      <c r="J3815" s="0" t="s">
        <v>9928</v>
      </c>
      <c r="K3815" s="0" t="s">
        <v>9929</v>
      </c>
      <c r="L3815" s="0" t="s">
        <v>1261</v>
      </c>
      <c r="M3815" s="0" t="s">
        <v>1261</v>
      </c>
      <c r="N3815" s="0" t="s">
        <v>98</v>
      </c>
      <c r="O3815" s="0" t="s">
        <v>112</v>
      </c>
      <c r="P3815" s="0" t="s">
        <v>112</v>
      </c>
      <c r="Q3815" s="0" t="s">
        <v>113</v>
      </c>
      <c r="R3815" s="0" t="s">
        <v>9928</v>
      </c>
      <c r="S3815" s="0" t="s">
        <v>9929</v>
      </c>
      <c r="T3815" s="0" t="s">
        <v>3604</v>
      </c>
      <c r="U3815" s="0" t="s">
        <v>3605</v>
      </c>
      <c r="V3815" s="0" t="s">
        <v>3606</v>
      </c>
      <c r="W3815" s="0" t="s">
        <v>3607</v>
      </c>
      <c r="X3815" s="0" t="s">
        <v>3608</v>
      </c>
      <c r="Y3815" s="0" t="s">
        <v>3605</v>
      </c>
      <c r="Z3815" s="0" t="s">
        <v>1261</v>
      </c>
      <c r="AA3815" s="0" t="s">
        <v>9930</v>
      </c>
      <c r="AB3815" s="0" t="s">
        <v>9970</v>
      </c>
      <c r="AC3815" s="0" t="s">
        <v>19</v>
      </c>
      <c r="AD3815" s="0" t="s">
        <v>19</v>
      </c>
      <c r="AE3815" s="0" t="s">
        <v>61</v>
      </c>
      <c r="AF3815" s="0" t="s">
        <v>22</v>
      </c>
      <c r="AG3815" s="0" t="s">
        <v>22</v>
      </c>
      <c r="AH3815" s="0" t="s">
        <v>22</v>
      </c>
      <c r="AI3815" s="0" t="s">
        <v>22</v>
      </c>
      <c r="AJ3815" s="0" t="s">
        <v>3622</v>
      </c>
      <c r="AK3815" s="0" t="s">
        <v>3622</v>
      </c>
    </row>
    <row customHeight="1" ht="11.25">
      <c r="A3816" s="0" t="s">
        <v>22</v>
      </c>
      <c r="B3816" s="0" t="s">
        <v>48</v>
      </c>
      <c r="C3816" s="0" t="s">
        <v>50</v>
      </c>
      <c r="D3816" s="0" t="s">
        <v>22</v>
      </c>
      <c r="E3816" s="0" t="s">
        <v>1333</v>
      </c>
      <c r="F3816" s="0" t="s">
        <v>1257</v>
      </c>
      <c r="G3816" s="0" t="s">
        <v>112</v>
      </c>
      <c r="H3816" s="0" t="s">
        <v>112</v>
      </c>
      <c r="I3816" s="0" t="s">
        <v>113</v>
      </c>
      <c r="J3816" s="0" t="s">
        <v>9928</v>
      </c>
      <c r="K3816" s="0" t="s">
        <v>9929</v>
      </c>
      <c r="L3816" s="0" t="s">
        <v>1261</v>
      </c>
      <c r="M3816" s="0" t="s">
        <v>1261</v>
      </c>
      <c r="N3816" s="0" t="s">
        <v>98</v>
      </c>
      <c r="O3816" s="0" t="s">
        <v>112</v>
      </c>
      <c r="P3816" s="0" t="s">
        <v>112</v>
      </c>
      <c r="Q3816" s="0" t="s">
        <v>113</v>
      </c>
      <c r="R3816" s="0" t="s">
        <v>9928</v>
      </c>
      <c r="S3816" s="0" t="s">
        <v>9929</v>
      </c>
      <c r="T3816" s="0" t="s">
        <v>3604</v>
      </c>
      <c r="U3816" s="0" t="s">
        <v>3605</v>
      </c>
      <c r="V3816" s="0" t="s">
        <v>3606</v>
      </c>
      <c r="W3816" s="0" t="s">
        <v>3607</v>
      </c>
      <c r="X3816" s="0" t="s">
        <v>3608</v>
      </c>
      <c r="Y3816" s="0" t="s">
        <v>3605</v>
      </c>
      <c r="Z3816" s="0" t="s">
        <v>1261</v>
      </c>
      <c r="AA3816" s="0" t="s">
        <v>9930</v>
      </c>
      <c r="AB3816" s="0" t="s">
        <v>9970</v>
      </c>
      <c r="AC3816" s="0" t="s">
        <v>19</v>
      </c>
      <c r="AD3816" s="0" t="s">
        <v>19</v>
      </c>
      <c r="AE3816" s="0" t="s">
        <v>61</v>
      </c>
      <c r="AF3816" s="0" t="s">
        <v>22</v>
      </c>
      <c r="AG3816" s="0" t="s">
        <v>22</v>
      </c>
      <c r="AH3816" s="0" t="s">
        <v>22</v>
      </c>
      <c r="AI3816" s="0" t="s">
        <v>22</v>
      </c>
      <c r="AJ3816" s="0" t="s">
        <v>3622</v>
      </c>
      <c r="AK3816" s="0" t="s">
        <v>3622</v>
      </c>
    </row>
    <row customHeight="1" ht="11.25">
      <c r="A3817" s="0" t="s">
        <v>22</v>
      </c>
      <c r="B3817" s="0" t="s">
        <v>48</v>
      </c>
      <c r="C3817" s="0" t="s">
        <v>50</v>
      </c>
      <c r="D3817" s="0" t="s">
        <v>22</v>
      </c>
      <c r="E3817" s="0" t="s">
        <v>1333</v>
      </c>
      <c r="F3817" s="0" t="s">
        <v>1257</v>
      </c>
      <c r="G3817" s="0" t="s">
        <v>112</v>
      </c>
      <c r="H3817" s="0" t="s">
        <v>112</v>
      </c>
      <c r="I3817" s="0" t="s">
        <v>113</v>
      </c>
      <c r="J3817" s="0" t="s">
        <v>9971</v>
      </c>
      <c r="K3817" s="0" t="s">
        <v>9972</v>
      </c>
      <c r="L3817" s="0" t="s">
        <v>1261</v>
      </c>
      <c r="M3817" s="0" t="s">
        <v>1261</v>
      </c>
      <c r="N3817" s="0" t="s">
        <v>98</v>
      </c>
      <c r="O3817" s="0" t="s">
        <v>112</v>
      </c>
      <c r="P3817" s="0" t="s">
        <v>112</v>
      </c>
      <c r="Q3817" s="0" t="s">
        <v>113</v>
      </c>
      <c r="R3817" s="0" t="s">
        <v>9971</v>
      </c>
      <c r="S3817" s="0" t="s">
        <v>9972</v>
      </c>
      <c r="T3817" s="0" t="s">
        <v>3604</v>
      </c>
      <c r="U3817" s="0" t="s">
        <v>3605</v>
      </c>
      <c r="V3817" s="0" t="s">
        <v>3606</v>
      </c>
      <c r="W3817" s="0" t="s">
        <v>3607</v>
      </c>
      <c r="X3817" s="0" t="s">
        <v>3608</v>
      </c>
      <c r="Y3817" s="0" t="s">
        <v>3605</v>
      </c>
      <c r="Z3817" s="0" t="s">
        <v>4088</v>
      </c>
      <c r="AA3817" s="0" t="s">
        <v>3857</v>
      </c>
      <c r="AB3817" s="0" t="s">
        <v>9973</v>
      </c>
      <c r="AC3817" s="0" t="s">
        <v>19</v>
      </c>
      <c r="AD3817" s="0" t="s">
        <v>19</v>
      </c>
      <c r="AE3817" s="0" t="s">
        <v>61</v>
      </c>
      <c r="AF3817" s="0" t="s">
        <v>22</v>
      </c>
      <c r="AG3817" s="0" t="s">
        <v>22</v>
      </c>
      <c r="AH3817" s="0" t="s">
        <v>22</v>
      </c>
      <c r="AI3817" s="0" t="s">
        <v>22</v>
      </c>
      <c r="AJ3817" s="0" t="s">
        <v>3622</v>
      </c>
      <c r="AK3817" s="0" t="s">
        <v>3622</v>
      </c>
    </row>
    <row customHeight="1" ht="11.25">
      <c r="A3818" s="0" t="s">
        <v>22</v>
      </c>
      <c r="B3818" s="0" t="s">
        <v>48</v>
      </c>
      <c r="C3818" s="0" t="s">
        <v>50</v>
      </c>
      <c r="D3818" s="0" t="s">
        <v>22</v>
      </c>
      <c r="E3818" s="0" t="s">
        <v>1333</v>
      </c>
      <c r="F3818" s="0" t="s">
        <v>1257</v>
      </c>
      <c r="G3818" s="0" t="s">
        <v>112</v>
      </c>
      <c r="H3818" s="0" t="s">
        <v>112</v>
      </c>
      <c r="I3818" s="0" t="s">
        <v>113</v>
      </c>
      <c r="J3818" s="0" t="s">
        <v>9971</v>
      </c>
      <c r="K3818" s="0" t="s">
        <v>9972</v>
      </c>
      <c r="L3818" s="0" t="s">
        <v>1261</v>
      </c>
      <c r="M3818" s="0" t="s">
        <v>1261</v>
      </c>
      <c r="N3818" s="0" t="s">
        <v>98</v>
      </c>
      <c r="O3818" s="0" t="s">
        <v>112</v>
      </c>
      <c r="P3818" s="0" t="s">
        <v>112</v>
      </c>
      <c r="Q3818" s="0" t="s">
        <v>113</v>
      </c>
      <c r="R3818" s="0" t="s">
        <v>9971</v>
      </c>
      <c r="S3818" s="0" t="s">
        <v>9972</v>
      </c>
      <c r="T3818" s="0" t="s">
        <v>3604</v>
      </c>
      <c r="U3818" s="0" t="s">
        <v>3605</v>
      </c>
      <c r="V3818" s="0" t="s">
        <v>3606</v>
      </c>
      <c r="W3818" s="0" t="s">
        <v>3607</v>
      </c>
      <c r="X3818" s="0" t="s">
        <v>3608</v>
      </c>
      <c r="Y3818" s="0" t="s">
        <v>3605</v>
      </c>
      <c r="Z3818" s="0" t="s">
        <v>4088</v>
      </c>
      <c r="AA3818" s="0" t="s">
        <v>3857</v>
      </c>
      <c r="AB3818" s="0" t="s">
        <v>9973</v>
      </c>
      <c r="AC3818" s="0" t="s">
        <v>19</v>
      </c>
      <c r="AD3818" s="0" t="s">
        <v>19</v>
      </c>
      <c r="AE3818" s="0" t="s">
        <v>61</v>
      </c>
      <c r="AF3818" s="0" t="s">
        <v>22</v>
      </c>
      <c r="AG3818" s="0" t="s">
        <v>22</v>
      </c>
      <c r="AH3818" s="0" t="s">
        <v>22</v>
      </c>
      <c r="AI3818" s="0" t="s">
        <v>22</v>
      </c>
      <c r="AJ3818" s="0" t="s">
        <v>3622</v>
      </c>
      <c r="AK3818" s="0" t="s">
        <v>3622</v>
      </c>
    </row>
    <row customHeight="1" ht="11.25">
      <c r="A3819" s="0" t="s">
        <v>22</v>
      </c>
      <c r="B3819" s="0" t="s">
        <v>48</v>
      </c>
      <c r="C3819" s="0" t="s">
        <v>50</v>
      </c>
      <c r="D3819" s="0" t="s">
        <v>22</v>
      </c>
      <c r="E3819" s="0" t="s">
        <v>1333</v>
      </c>
      <c r="F3819" s="0" t="s">
        <v>1257</v>
      </c>
      <c r="G3819" s="0" t="s">
        <v>112</v>
      </c>
      <c r="H3819" s="0" t="s">
        <v>112</v>
      </c>
      <c r="I3819" s="0" t="s">
        <v>113</v>
      </c>
      <c r="J3819" s="0" t="s">
        <v>9974</v>
      </c>
      <c r="K3819" s="0" t="s">
        <v>9975</v>
      </c>
      <c r="L3819" s="0" t="s">
        <v>1261</v>
      </c>
      <c r="M3819" s="0" t="s">
        <v>1261</v>
      </c>
      <c r="N3819" s="0" t="s">
        <v>98</v>
      </c>
      <c r="O3819" s="0" t="s">
        <v>112</v>
      </c>
      <c r="P3819" s="0" t="s">
        <v>112</v>
      </c>
      <c r="Q3819" s="0" t="s">
        <v>113</v>
      </c>
      <c r="R3819" s="0" t="s">
        <v>9974</v>
      </c>
      <c r="S3819" s="0" t="s">
        <v>9975</v>
      </c>
      <c r="T3819" s="0" t="s">
        <v>3604</v>
      </c>
      <c r="U3819" s="0" t="s">
        <v>3605</v>
      </c>
      <c r="V3819" s="0" t="s">
        <v>3606</v>
      </c>
      <c r="W3819" s="0" t="s">
        <v>3607</v>
      </c>
      <c r="X3819" s="0" t="s">
        <v>3808</v>
      </c>
      <c r="Y3819" s="0" t="s">
        <v>4331</v>
      </c>
      <c r="Z3819" s="0" t="s">
        <v>9755</v>
      </c>
      <c r="AA3819" s="0" t="s">
        <v>9756</v>
      </c>
      <c r="AB3819" s="0" t="s">
        <v>9757</v>
      </c>
      <c r="AC3819" s="0" t="s">
        <v>19</v>
      </c>
      <c r="AD3819" s="0" t="s">
        <v>19</v>
      </c>
      <c r="AE3819" s="0" t="s">
        <v>61</v>
      </c>
      <c r="AF3819" s="0" t="s">
        <v>22</v>
      </c>
      <c r="AG3819" s="0" t="s">
        <v>22</v>
      </c>
      <c r="AH3819" s="0" t="s">
        <v>22</v>
      </c>
      <c r="AI3819" s="0" t="s">
        <v>22</v>
      </c>
      <c r="AJ3819" s="0" t="s">
        <v>3622</v>
      </c>
      <c r="AK3819" s="0" t="s">
        <v>3622</v>
      </c>
    </row>
    <row customHeight="1" ht="11.25">
      <c r="A3820" s="0" t="s">
        <v>22</v>
      </c>
      <c r="B3820" s="0" t="s">
        <v>48</v>
      </c>
      <c r="C3820" s="0" t="s">
        <v>50</v>
      </c>
      <c r="D3820" s="0" t="s">
        <v>22</v>
      </c>
      <c r="E3820" s="0" t="s">
        <v>1333</v>
      </c>
      <c r="F3820" s="0" t="s">
        <v>1257</v>
      </c>
      <c r="G3820" s="0" t="s">
        <v>112</v>
      </c>
      <c r="H3820" s="0" t="s">
        <v>112</v>
      </c>
      <c r="I3820" s="0" t="s">
        <v>113</v>
      </c>
      <c r="J3820" s="0" t="s">
        <v>9974</v>
      </c>
      <c r="K3820" s="0" t="s">
        <v>9975</v>
      </c>
      <c r="L3820" s="0" t="s">
        <v>1261</v>
      </c>
      <c r="M3820" s="0" t="s">
        <v>1261</v>
      </c>
      <c r="N3820" s="0" t="s">
        <v>98</v>
      </c>
      <c r="O3820" s="0" t="s">
        <v>112</v>
      </c>
      <c r="P3820" s="0" t="s">
        <v>112</v>
      </c>
      <c r="Q3820" s="0" t="s">
        <v>113</v>
      </c>
      <c r="R3820" s="0" t="s">
        <v>9974</v>
      </c>
      <c r="S3820" s="0" t="s">
        <v>9975</v>
      </c>
      <c r="T3820" s="0" t="s">
        <v>3604</v>
      </c>
      <c r="U3820" s="0" t="s">
        <v>3605</v>
      </c>
      <c r="V3820" s="0" t="s">
        <v>3606</v>
      </c>
      <c r="W3820" s="0" t="s">
        <v>3607</v>
      </c>
      <c r="X3820" s="0" t="s">
        <v>3808</v>
      </c>
      <c r="Y3820" s="0" t="s">
        <v>4331</v>
      </c>
      <c r="Z3820" s="0" t="s">
        <v>9755</v>
      </c>
      <c r="AA3820" s="0" t="s">
        <v>9756</v>
      </c>
      <c r="AB3820" s="0" t="s">
        <v>9757</v>
      </c>
      <c r="AC3820" s="0" t="s">
        <v>19</v>
      </c>
      <c r="AD3820" s="0" t="s">
        <v>19</v>
      </c>
      <c r="AE3820" s="0" t="s">
        <v>61</v>
      </c>
      <c r="AF3820" s="0" t="s">
        <v>22</v>
      </c>
      <c r="AG3820" s="0" t="s">
        <v>22</v>
      </c>
      <c r="AH3820" s="0" t="s">
        <v>22</v>
      </c>
      <c r="AI3820" s="0" t="s">
        <v>22</v>
      </c>
      <c r="AJ3820" s="0" t="s">
        <v>3622</v>
      </c>
      <c r="AK3820" s="0" t="s">
        <v>3622</v>
      </c>
    </row>
    <row customHeight="1" ht="11.25">
      <c r="A3821" s="0" t="s">
        <v>22</v>
      </c>
      <c r="B3821" s="0" t="s">
        <v>48</v>
      </c>
      <c r="C3821" s="0" t="s">
        <v>50</v>
      </c>
      <c r="D3821" s="0" t="s">
        <v>22</v>
      </c>
      <c r="E3821" s="0" t="s">
        <v>1333</v>
      </c>
      <c r="F3821" s="0" t="s">
        <v>1257</v>
      </c>
      <c r="G3821" s="0" t="s">
        <v>112</v>
      </c>
      <c r="H3821" s="0" t="s">
        <v>112</v>
      </c>
      <c r="I3821" s="0" t="s">
        <v>113</v>
      </c>
      <c r="J3821" s="0" t="s">
        <v>9976</v>
      </c>
      <c r="K3821" s="0" t="s">
        <v>9977</v>
      </c>
      <c r="L3821" s="0" t="s">
        <v>1261</v>
      </c>
      <c r="M3821" s="0" t="s">
        <v>1261</v>
      </c>
      <c r="N3821" s="0" t="s">
        <v>98</v>
      </c>
      <c r="O3821" s="0" t="s">
        <v>112</v>
      </c>
      <c r="P3821" s="0" t="s">
        <v>112</v>
      </c>
      <c r="Q3821" s="0" t="s">
        <v>113</v>
      </c>
      <c r="R3821" s="0" t="s">
        <v>9976</v>
      </c>
      <c r="S3821" s="0" t="s">
        <v>9977</v>
      </c>
      <c r="T3821" s="0" t="s">
        <v>3604</v>
      </c>
      <c r="U3821" s="0" t="s">
        <v>3605</v>
      </c>
      <c r="V3821" s="0" t="s">
        <v>3606</v>
      </c>
      <c r="W3821" s="0" t="s">
        <v>3607</v>
      </c>
      <c r="X3821" s="0" t="s">
        <v>3608</v>
      </c>
      <c r="Y3821" s="0" t="s">
        <v>3605</v>
      </c>
      <c r="Z3821" s="0" t="s">
        <v>9978</v>
      </c>
      <c r="AA3821" s="0" t="s">
        <v>4002</v>
      </c>
      <c r="AB3821" s="0" t="s">
        <v>9979</v>
      </c>
      <c r="AC3821" s="0" t="s">
        <v>19</v>
      </c>
      <c r="AD3821" s="0" t="s">
        <v>19</v>
      </c>
      <c r="AE3821" s="0" t="s">
        <v>61</v>
      </c>
      <c r="AF3821" s="0" t="s">
        <v>22</v>
      </c>
      <c r="AG3821" s="0" t="s">
        <v>22</v>
      </c>
      <c r="AH3821" s="0" t="s">
        <v>22</v>
      </c>
      <c r="AI3821" s="0" t="s">
        <v>22</v>
      </c>
      <c r="AJ3821" s="0" t="s">
        <v>3622</v>
      </c>
      <c r="AK3821" s="0" t="s">
        <v>3622</v>
      </c>
    </row>
    <row customHeight="1" ht="11.25">
      <c r="A3822" s="0" t="s">
        <v>22</v>
      </c>
      <c r="B3822" s="0" t="s">
        <v>48</v>
      </c>
      <c r="C3822" s="0" t="s">
        <v>50</v>
      </c>
      <c r="D3822" s="0" t="s">
        <v>22</v>
      </c>
      <c r="E3822" s="0" t="s">
        <v>1333</v>
      </c>
      <c r="F3822" s="0" t="s">
        <v>1257</v>
      </c>
      <c r="G3822" s="0" t="s">
        <v>112</v>
      </c>
      <c r="H3822" s="0" t="s">
        <v>112</v>
      </c>
      <c r="I3822" s="0" t="s">
        <v>113</v>
      </c>
      <c r="J3822" s="0" t="s">
        <v>9976</v>
      </c>
      <c r="K3822" s="0" t="s">
        <v>9977</v>
      </c>
      <c r="L3822" s="0" t="s">
        <v>1261</v>
      </c>
      <c r="M3822" s="0" t="s">
        <v>1261</v>
      </c>
      <c r="N3822" s="0" t="s">
        <v>98</v>
      </c>
      <c r="O3822" s="0" t="s">
        <v>112</v>
      </c>
      <c r="P3822" s="0" t="s">
        <v>112</v>
      </c>
      <c r="Q3822" s="0" t="s">
        <v>113</v>
      </c>
      <c r="R3822" s="0" t="s">
        <v>9976</v>
      </c>
      <c r="S3822" s="0" t="s">
        <v>9977</v>
      </c>
      <c r="T3822" s="0" t="s">
        <v>3604</v>
      </c>
      <c r="U3822" s="0" t="s">
        <v>3605</v>
      </c>
      <c r="V3822" s="0" t="s">
        <v>3606</v>
      </c>
      <c r="W3822" s="0" t="s">
        <v>3607</v>
      </c>
      <c r="X3822" s="0" t="s">
        <v>3608</v>
      </c>
      <c r="Y3822" s="0" t="s">
        <v>3605</v>
      </c>
      <c r="Z3822" s="0" t="s">
        <v>9978</v>
      </c>
      <c r="AA3822" s="0" t="s">
        <v>4002</v>
      </c>
      <c r="AB3822" s="0" t="s">
        <v>9979</v>
      </c>
      <c r="AC3822" s="0" t="s">
        <v>19</v>
      </c>
      <c r="AD3822" s="0" t="s">
        <v>19</v>
      </c>
      <c r="AE3822" s="0" t="s">
        <v>61</v>
      </c>
      <c r="AF3822" s="0" t="s">
        <v>22</v>
      </c>
      <c r="AG3822" s="0" t="s">
        <v>22</v>
      </c>
      <c r="AH3822" s="0" t="s">
        <v>22</v>
      </c>
      <c r="AI3822" s="0" t="s">
        <v>22</v>
      </c>
      <c r="AJ3822" s="0" t="s">
        <v>3622</v>
      </c>
      <c r="AK3822" s="0" t="s">
        <v>3622</v>
      </c>
    </row>
    <row customHeight="1" ht="11.25">
      <c r="A3823" s="0" t="s">
        <v>22</v>
      </c>
      <c r="B3823" s="0" t="s">
        <v>48</v>
      </c>
      <c r="C3823" s="0" t="s">
        <v>50</v>
      </c>
      <c r="D3823" s="0" t="s">
        <v>22</v>
      </c>
      <c r="E3823" s="0" t="s">
        <v>1333</v>
      </c>
      <c r="F3823" s="0" t="s">
        <v>1257</v>
      </c>
      <c r="G3823" s="0" t="s">
        <v>112</v>
      </c>
      <c r="H3823" s="0" t="s">
        <v>112</v>
      </c>
      <c r="I3823" s="0" t="s">
        <v>113</v>
      </c>
      <c r="J3823" s="0" t="s">
        <v>9980</v>
      </c>
      <c r="K3823" s="0" t="s">
        <v>9981</v>
      </c>
      <c r="L3823" s="0" t="s">
        <v>1261</v>
      </c>
      <c r="M3823" s="0" t="s">
        <v>1261</v>
      </c>
      <c r="N3823" s="0" t="s">
        <v>98</v>
      </c>
      <c r="O3823" s="0" t="s">
        <v>112</v>
      </c>
      <c r="P3823" s="0" t="s">
        <v>112</v>
      </c>
      <c r="Q3823" s="0" t="s">
        <v>113</v>
      </c>
      <c r="R3823" s="0" t="s">
        <v>9980</v>
      </c>
      <c r="S3823" s="0" t="s">
        <v>9981</v>
      </c>
      <c r="T3823" s="0" t="s">
        <v>3604</v>
      </c>
      <c r="U3823" s="0" t="s">
        <v>3605</v>
      </c>
      <c r="V3823" s="0" t="s">
        <v>3606</v>
      </c>
      <c r="W3823" s="0" t="s">
        <v>3607</v>
      </c>
      <c r="X3823" s="0" t="s">
        <v>3808</v>
      </c>
      <c r="Y3823" s="0" t="s">
        <v>4331</v>
      </c>
      <c r="Z3823" s="0" t="s">
        <v>9755</v>
      </c>
      <c r="AA3823" s="0" t="s">
        <v>9756</v>
      </c>
      <c r="AB3823" s="0" t="s">
        <v>9757</v>
      </c>
      <c r="AC3823" s="0" t="s">
        <v>19</v>
      </c>
      <c r="AD3823" s="0" t="s">
        <v>19</v>
      </c>
      <c r="AE3823" s="0" t="s">
        <v>61</v>
      </c>
      <c r="AF3823" s="0" t="s">
        <v>22</v>
      </c>
      <c r="AG3823" s="0" t="s">
        <v>22</v>
      </c>
      <c r="AH3823" s="0" t="s">
        <v>22</v>
      </c>
      <c r="AI3823" s="0" t="s">
        <v>22</v>
      </c>
      <c r="AJ3823" s="0" t="s">
        <v>3622</v>
      </c>
      <c r="AK3823" s="0" t="s">
        <v>3622</v>
      </c>
    </row>
    <row customHeight="1" ht="11.25">
      <c r="A3824" s="0" t="s">
        <v>22</v>
      </c>
      <c r="B3824" s="0" t="s">
        <v>48</v>
      </c>
      <c r="C3824" s="0" t="s">
        <v>50</v>
      </c>
      <c r="D3824" s="0" t="s">
        <v>22</v>
      </c>
      <c r="E3824" s="0" t="s">
        <v>1333</v>
      </c>
      <c r="F3824" s="0" t="s">
        <v>1257</v>
      </c>
      <c r="G3824" s="0" t="s">
        <v>112</v>
      </c>
      <c r="H3824" s="0" t="s">
        <v>112</v>
      </c>
      <c r="I3824" s="0" t="s">
        <v>113</v>
      </c>
      <c r="J3824" s="0" t="s">
        <v>9980</v>
      </c>
      <c r="K3824" s="0" t="s">
        <v>9981</v>
      </c>
      <c r="L3824" s="0" t="s">
        <v>1261</v>
      </c>
      <c r="M3824" s="0" t="s">
        <v>1261</v>
      </c>
      <c r="N3824" s="0" t="s">
        <v>98</v>
      </c>
      <c r="O3824" s="0" t="s">
        <v>112</v>
      </c>
      <c r="P3824" s="0" t="s">
        <v>112</v>
      </c>
      <c r="Q3824" s="0" t="s">
        <v>113</v>
      </c>
      <c r="R3824" s="0" t="s">
        <v>9980</v>
      </c>
      <c r="S3824" s="0" t="s">
        <v>9981</v>
      </c>
      <c r="T3824" s="0" t="s">
        <v>3604</v>
      </c>
      <c r="U3824" s="0" t="s">
        <v>3605</v>
      </c>
      <c r="V3824" s="0" t="s">
        <v>3606</v>
      </c>
      <c r="W3824" s="0" t="s">
        <v>3607</v>
      </c>
      <c r="X3824" s="0" t="s">
        <v>3808</v>
      </c>
      <c r="Y3824" s="0" t="s">
        <v>4331</v>
      </c>
      <c r="Z3824" s="0" t="s">
        <v>9755</v>
      </c>
      <c r="AA3824" s="0" t="s">
        <v>9756</v>
      </c>
      <c r="AB3824" s="0" t="s">
        <v>9757</v>
      </c>
      <c r="AC3824" s="0" t="s">
        <v>19</v>
      </c>
      <c r="AD3824" s="0" t="s">
        <v>19</v>
      </c>
      <c r="AE3824" s="0" t="s">
        <v>61</v>
      </c>
      <c r="AF3824" s="0" t="s">
        <v>22</v>
      </c>
      <c r="AG3824" s="0" t="s">
        <v>22</v>
      </c>
      <c r="AH3824" s="0" t="s">
        <v>22</v>
      </c>
      <c r="AI3824" s="0" t="s">
        <v>22</v>
      </c>
      <c r="AJ3824" s="0" t="s">
        <v>3622</v>
      </c>
      <c r="AK3824" s="0" t="s">
        <v>3622</v>
      </c>
    </row>
    <row customHeight="1" ht="11.25">
      <c r="A3825" s="0" t="s">
        <v>22</v>
      </c>
      <c r="B3825" s="0" t="s">
        <v>48</v>
      </c>
      <c r="C3825" s="0" t="s">
        <v>50</v>
      </c>
      <c r="D3825" s="0" t="s">
        <v>22</v>
      </c>
      <c r="E3825" s="0" t="s">
        <v>1333</v>
      </c>
      <c r="F3825" s="0" t="s">
        <v>1257</v>
      </c>
      <c r="G3825" s="0" t="s">
        <v>112</v>
      </c>
      <c r="H3825" s="0" t="s">
        <v>112</v>
      </c>
      <c r="I3825" s="0" t="s">
        <v>113</v>
      </c>
      <c r="J3825" s="0" t="s">
        <v>9982</v>
      </c>
      <c r="K3825" s="0" t="s">
        <v>9983</v>
      </c>
      <c r="L3825" s="0" t="s">
        <v>1261</v>
      </c>
      <c r="M3825" s="0" t="s">
        <v>1261</v>
      </c>
      <c r="N3825" s="0" t="s">
        <v>98</v>
      </c>
      <c r="O3825" s="0" t="s">
        <v>112</v>
      </c>
      <c r="P3825" s="0" t="s">
        <v>112</v>
      </c>
      <c r="Q3825" s="0" t="s">
        <v>113</v>
      </c>
      <c r="R3825" s="0" t="s">
        <v>9982</v>
      </c>
      <c r="S3825" s="0" t="s">
        <v>9983</v>
      </c>
      <c r="T3825" s="0" t="s">
        <v>3604</v>
      </c>
      <c r="U3825" s="0" t="s">
        <v>3605</v>
      </c>
      <c r="V3825" s="0" t="s">
        <v>3606</v>
      </c>
      <c r="W3825" s="0" t="s">
        <v>3607</v>
      </c>
      <c r="X3825" s="0" t="s">
        <v>3754</v>
      </c>
      <c r="Y3825" s="0" t="s">
        <v>3605</v>
      </c>
      <c r="Z3825" s="0" t="s">
        <v>1261</v>
      </c>
      <c r="AA3825" s="0" t="s">
        <v>6691</v>
      </c>
      <c r="AB3825" s="0" t="s">
        <v>9984</v>
      </c>
      <c r="AC3825" s="0" t="s">
        <v>19</v>
      </c>
      <c r="AD3825" s="0" t="s">
        <v>19</v>
      </c>
      <c r="AE3825" s="0" t="s">
        <v>61</v>
      </c>
      <c r="AF3825" s="0" t="s">
        <v>22</v>
      </c>
      <c r="AG3825" s="0" t="s">
        <v>22</v>
      </c>
      <c r="AH3825" s="0" t="s">
        <v>22</v>
      </c>
      <c r="AI3825" s="0" t="s">
        <v>22</v>
      </c>
      <c r="AJ3825" s="0" t="s">
        <v>3622</v>
      </c>
      <c r="AK3825" s="0" t="s">
        <v>3622</v>
      </c>
    </row>
    <row customHeight="1" ht="11.25">
      <c r="A3826" s="0" t="s">
        <v>22</v>
      </c>
      <c r="B3826" s="0" t="s">
        <v>48</v>
      </c>
      <c r="C3826" s="0" t="s">
        <v>50</v>
      </c>
      <c r="D3826" s="0" t="s">
        <v>22</v>
      </c>
      <c r="E3826" s="0" t="s">
        <v>1333</v>
      </c>
      <c r="F3826" s="0" t="s">
        <v>1257</v>
      </c>
      <c r="G3826" s="0" t="s">
        <v>112</v>
      </c>
      <c r="H3826" s="0" t="s">
        <v>112</v>
      </c>
      <c r="I3826" s="0" t="s">
        <v>113</v>
      </c>
      <c r="J3826" s="0" t="s">
        <v>9982</v>
      </c>
      <c r="K3826" s="0" t="s">
        <v>9983</v>
      </c>
      <c r="L3826" s="0" t="s">
        <v>1261</v>
      </c>
      <c r="M3826" s="0" t="s">
        <v>1261</v>
      </c>
      <c r="N3826" s="0" t="s">
        <v>98</v>
      </c>
      <c r="O3826" s="0" t="s">
        <v>112</v>
      </c>
      <c r="P3826" s="0" t="s">
        <v>112</v>
      </c>
      <c r="Q3826" s="0" t="s">
        <v>113</v>
      </c>
      <c r="R3826" s="0" t="s">
        <v>9982</v>
      </c>
      <c r="S3826" s="0" t="s">
        <v>9983</v>
      </c>
      <c r="T3826" s="0" t="s">
        <v>3604</v>
      </c>
      <c r="U3826" s="0" t="s">
        <v>3605</v>
      </c>
      <c r="V3826" s="0" t="s">
        <v>3606</v>
      </c>
      <c r="W3826" s="0" t="s">
        <v>3607</v>
      </c>
      <c r="X3826" s="0" t="s">
        <v>3754</v>
      </c>
      <c r="Y3826" s="0" t="s">
        <v>3605</v>
      </c>
      <c r="Z3826" s="0" t="s">
        <v>1261</v>
      </c>
      <c r="AA3826" s="0" t="s">
        <v>6691</v>
      </c>
      <c r="AB3826" s="0" t="s">
        <v>9984</v>
      </c>
      <c r="AC3826" s="0" t="s">
        <v>19</v>
      </c>
      <c r="AD3826" s="0" t="s">
        <v>19</v>
      </c>
      <c r="AE3826" s="0" t="s">
        <v>61</v>
      </c>
      <c r="AF3826" s="0" t="s">
        <v>22</v>
      </c>
      <c r="AG3826" s="0" t="s">
        <v>22</v>
      </c>
      <c r="AH3826" s="0" t="s">
        <v>22</v>
      </c>
      <c r="AI3826" s="0" t="s">
        <v>22</v>
      </c>
      <c r="AJ3826" s="0" t="s">
        <v>3622</v>
      </c>
      <c r="AK3826" s="0" t="s">
        <v>3622</v>
      </c>
    </row>
    <row customHeight="1" ht="11.25">
      <c r="A3827" s="0" t="s">
        <v>22</v>
      </c>
      <c r="B3827" s="0" t="s">
        <v>48</v>
      </c>
      <c r="C3827" s="0" t="s">
        <v>50</v>
      </c>
      <c r="D3827" s="0" t="s">
        <v>22</v>
      </c>
      <c r="E3827" s="0" t="s">
        <v>1333</v>
      </c>
      <c r="F3827" s="0" t="s">
        <v>1257</v>
      </c>
      <c r="G3827" s="0" t="s">
        <v>112</v>
      </c>
      <c r="H3827" s="0" t="s">
        <v>112</v>
      </c>
      <c r="I3827" s="0" t="s">
        <v>113</v>
      </c>
      <c r="J3827" s="0" t="s">
        <v>9985</v>
      </c>
      <c r="K3827" s="0" t="s">
        <v>9986</v>
      </c>
      <c r="L3827" s="0" t="s">
        <v>1261</v>
      </c>
      <c r="M3827" s="0" t="s">
        <v>1261</v>
      </c>
      <c r="N3827" s="0" t="s">
        <v>98</v>
      </c>
      <c r="O3827" s="0" t="s">
        <v>112</v>
      </c>
      <c r="P3827" s="0" t="s">
        <v>112</v>
      </c>
      <c r="Q3827" s="0" t="s">
        <v>113</v>
      </c>
      <c r="R3827" s="0" t="s">
        <v>9985</v>
      </c>
      <c r="S3827" s="0" t="s">
        <v>9986</v>
      </c>
      <c r="T3827" s="0" t="s">
        <v>3604</v>
      </c>
      <c r="U3827" s="0" t="s">
        <v>3605</v>
      </c>
      <c r="V3827" s="0" t="s">
        <v>3606</v>
      </c>
      <c r="W3827" s="0" t="s">
        <v>3607</v>
      </c>
      <c r="X3827" s="0" t="s">
        <v>3608</v>
      </c>
      <c r="Y3827" s="0" t="s">
        <v>3605</v>
      </c>
      <c r="Z3827" s="0" t="s">
        <v>4085</v>
      </c>
      <c r="AA3827" s="0" t="s">
        <v>5825</v>
      </c>
      <c r="AB3827" s="0" t="s">
        <v>9987</v>
      </c>
      <c r="AC3827" s="0" t="s">
        <v>19</v>
      </c>
      <c r="AD3827" s="0" t="s">
        <v>19</v>
      </c>
      <c r="AE3827" s="0" t="s">
        <v>61</v>
      </c>
      <c r="AF3827" s="0" t="s">
        <v>22</v>
      </c>
      <c r="AG3827" s="0" t="s">
        <v>22</v>
      </c>
      <c r="AH3827" s="0" t="s">
        <v>22</v>
      </c>
      <c r="AI3827" s="0" t="s">
        <v>22</v>
      </c>
      <c r="AJ3827" s="0" t="s">
        <v>3622</v>
      </c>
      <c r="AK3827" s="0" t="s">
        <v>3622</v>
      </c>
    </row>
    <row customHeight="1" ht="11.25">
      <c r="A3828" s="0" t="s">
        <v>22</v>
      </c>
      <c r="B3828" s="0" t="s">
        <v>48</v>
      </c>
      <c r="C3828" s="0" t="s">
        <v>50</v>
      </c>
      <c r="D3828" s="0" t="s">
        <v>22</v>
      </c>
      <c r="E3828" s="0" t="s">
        <v>1333</v>
      </c>
      <c r="F3828" s="0" t="s">
        <v>1257</v>
      </c>
      <c r="G3828" s="0" t="s">
        <v>112</v>
      </c>
      <c r="H3828" s="0" t="s">
        <v>112</v>
      </c>
      <c r="I3828" s="0" t="s">
        <v>113</v>
      </c>
      <c r="J3828" s="0" t="s">
        <v>9985</v>
      </c>
      <c r="K3828" s="0" t="s">
        <v>9986</v>
      </c>
      <c r="L3828" s="0" t="s">
        <v>1261</v>
      </c>
      <c r="M3828" s="0" t="s">
        <v>1261</v>
      </c>
      <c r="N3828" s="0" t="s">
        <v>98</v>
      </c>
      <c r="O3828" s="0" t="s">
        <v>112</v>
      </c>
      <c r="P3828" s="0" t="s">
        <v>112</v>
      </c>
      <c r="Q3828" s="0" t="s">
        <v>113</v>
      </c>
      <c r="R3828" s="0" t="s">
        <v>9985</v>
      </c>
      <c r="S3828" s="0" t="s">
        <v>9986</v>
      </c>
      <c r="T3828" s="0" t="s">
        <v>3604</v>
      </c>
      <c r="U3828" s="0" t="s">
        <v>3605</v>
      </c>
      <c r="V3828" s="0" t="s">
        <v>3606</v>
      </c>
      <c r="W3828" s="0" t="s">
        <v>3607</v>
      </c>
      <c r="X3828" s="0" t="s">
        <v>3608</v>
      </c>
      <c r="Y3828" s="0" t="s">
        <v>3605</v>
      </c>
      <c r="Z3828" s="0" t="s">
        <v>4085</v>
      </c>
      <c r="AA3828" s="0" t="s">
        <v>5825</v>
      </c>
      <c r="AB3828" s="0" t="s">
        <v>9987</v>
      </c>
      <c r="AC3828" s="0" t="s">
        <v>19</v>
      </c>
      <c r="AD3828" s="0" t="s">
        <v>19</v>
      </c>
      <c r="AE3828" s="0" t="s">
        <v>61</v>
      </c>
      <c r="AF3828" s="0" t="s">
        <v>22</v>
      </c>
      <c r="AG3828" s="0" t="s">
        <v>22</v>
      </c>
      <c r="AH3828" s="0" t="s">
        <v>22</v>
      </c>
      <c r="AI3828" s="0" t="s">
        <v>22</v>
      </c>
      <c r="AJ3828" s="0" t="s">
        <v>3622</v>
      </c>
      <c r="AK3828" s="0" t="s">
        <v>3622</v>
      </c>
    </row>
    <row customHeight="1" ht="11.25">
      <c r="A3829" s="0" t="s">
        <v>22</v>
      </c>
      <c r="B3829" s="0" t="s">
        <v>48</v>
      </c>
      <c r="C3829" s="0" t="s">
        <v>50</v>
      </c>
      <c r="D3829" s="0" t="s">
        <v>22</v>
      </c>
      <c r="E3829" s="0" t="s">
        <v>1333</v>
      </c>
      <c r="F3829" s="0" t="s">
        <v>1257</v>
      </c>
      <c r="G3829" s="0" t="s">
        <v>112</v>
      </c>
      <c r="H3829" s="0" t="s">
        <v>112</v>
      </c>
      <c r="I3829" s="0" t="s">
        <v>113</v>
      </c>
      <c r="J3829" s="0" t="s">
        <v>9651</v>
      </c>
      <c r="K3829" s="0" t="s">
        <v>9754</v>
      </c>
      <c r="L3829" s="0" t="s">
        <v>1261</v>
      </c>
      <c r="M3829" s="0" t="s">
        <v>1261</v>
      </c>
      <c r="N3829" s="0" t="s">
        <v>98</v>
      </c>
      <c r="O3829" s="0" t="s">
        <v>112</v>
      </c>
      <c r="P3829" s="0" t="s">
        <v>112</v>
      </c>
      <c r="Q3829" s="0" t="s">
        <v>113</v>
      </c>
      <c r="R3829" s="0" t="s">
        <v>9651</v>
      </c>
      <c r="S3829" s="0" t="s">
        <v>9754</v>
      </c>
      <c r="T3829" s="0" t="s">
        <v>3604</v>
      </c>
      <c r="U3829" s="0" t="s">
        <v>3605</v>
      </c>
      <c r="V3829" s="0" t="s">
        <v>3606</v>
      </c>
      <c r="W3829" s="0" t="s">
        <v>3607</v>
      </c>
      <c r="X3829" s="0" t="s">
        <v>3808</v>
      </c>
      <c r="Y3829" s="0" t="s">
        <v>4331</v>
      </c>
      <c r="Z3829" s="0" t="s">
        <v>9755</v>
      </c>
      <c r="AA3829" s="0" t="s">
        <v>9756</v>
      </c>
      <c r="AB3829" s="0" t="s">
        <v>9988</v>
      </c>
      <c r="AC3829" s="0" t="s">
        <v>19</v>
      </c>
      <c r="AD3829" s="0" t="s">
        <v>19</v>
      </c>
      <c r="AE3829" s="0" t="s">
        <v>61</v>
      </c>
      <c r="AF3829" s="0" t="s">
        <v>22</v>
      </c>
      <c r="AG3829" s="0" t="s">
        <v>22</v>
      </c>
      <c r="AH3829" s="0" t="s">
        <v>22</v>
      </c>
      <c r="AI3829" s="0" t="s">
        <v>22</v>
      </c>
      <c r="AJ3829" s="0" t="s">
        <v>3622</v>
      </c>
      <c r="AK3829" s="0" t="s">
        <v>3622</v>
      </c>
    </row>
    <row customHeight="1" ht="11.25">
      <c r="A3830" s="0" t="s">
        <v>22</v>
      </c>
      <c r="B3830" s="0" t="s">
        <v>48</v>
      </c>
      <c r="C3830" s="0" t="s">
        <v>50</v>
      </c>
      <c r="D3830" s="0" t="s">
        <v>22</v>
      </c>
      <c r="E3830" s="0" t="s">
        <v>1333</v>
      </c>
      <c r="F3830" s="0" t="s">
        <v>1257</v>
      </c>
      <c r="G3830" s="0" t="s">
        <v>112</v>
      </c>
      <c r="H3830" s="0" t="s">
        <v>112</v>
      </c>
      <c r="I3830" s="0" t="s">
        <v>113</v>
      </c>
      <c r="J3830" s="0" t="s">
        <v>9651</v>
      </c>
      <c r="K3830" s="0" t="s">
        <v>9754</v>
      </c>
      <c r="L3830" s="0" t="s">
        <v>1261</v>
      </c>
      <c r="M3830" s="0" t="s">
        <v>1261</v>
      </c>
      <c r="N3830" s="0" t="s">
        <v>98</v>
      </c>
      <c r="O3830" s="0" t="s">
        <v>112</v>
      </c>
      <c r="P3830" s="0" t="s">
        <v>112</v>
      </c>
      <c r="Q3830" s="0" t="s">
        <v>113</v>
      </c>
      <c r="R3830" s="0" t="s">
        <v>9651</v>
      </c>
      <c r="S3830" s="0" t="s">
        <v>9754</v>
      </c>
      <c r="T3830" s="0" t="s">
        <v>3604</v>
      </c>
      <c r="U3830" s="0" t="s">
        <v>3605</v>
      </c>
      <c r="V3830" s="0" t="s">
        <v>3606</v>
      </c>
      <c r="W3830" s="0" t="s">
        <v>3607</v>
      </c>
      <c r="X3830" s="0" t="s">
        <v>3808</v>
      </c>
      <c r="Y3830" s="0" t="s">
        <v>4331</v>
      </c>
      <c r="Z3830" s="0" t="s">
        <v>9755</v>
      </c>
      <c r="AA3830" s="0" t="s">
        <v>9756</v>
      </c>
      <c r="AB3830" s="0" t="s">
        <v>9988</v>
      </c>
      <c r="AC3830" s="0" t="s">
        <v>19</v>
      </c>
      <c r="AD3830" s="0" t="s">
        <v>19</v>
      </c>
      <c r="AE3830" s="0" t="s">
        <v>61</v>
      </c>
      <c r="AF3830" s="0" t="s">
        <v>22</v>
      </c>
      <c r="AG3830" s="0" t="s">
        <v>22</v>
      </c>
      <c r="AH3830" s="0" t="s">
        <v>22</v>
      </c>
      <c r="AI3830" s="0" t="s">
        <v>22</v>
      </c>
      <c r="AJ3830" s="0" t="s">
        <v>3622</v>
      </c>
      <c r="AK3830" s="0" t="s">
        <v>3622</v>
      </c>
    </row>
    <row customHeight="1" ht="11.25">
      <c r="A3831" s="0" t="s">
        <v>22</v>
      </c>
      <c r="B3831" s="0" t="s">
        <v>48</v>
      </c>
      <c r="C3831" s="0" t="s">
        <v>50</v>
      </c>
      <c r="D3831" s="0" t="s">
        <v>22</v>
      </c>
      <c r="E3831" s="0" t="s">
        <v>1333</v>
      </c>
      <c r="F3831" s="0" t="s">
        <v>1257</v>
      </c>
      <c r="G3831" s="0" t="s">
        <v>112</v>
      </c>
      <c r="H3831" s="0" t="s">
        <v>112</v>
      </c>
      <c r="I3831" s="0" t="s">
        <v>113</v>
      </c>
      <c r="J3831" s="0" t="s">
        <v>9989</v>
      </c>
      <c r="K3831" s="0" t="s">
        <v>9990</v>
      </c>
      <c r="L3831" s="0" t="s">
        <v>1261</v>
      </c>
      <c r="M3831" s="0" t="s">
        <v>1261</v>
      </c>
      <c r="N3831" s="0" t="s">
        <v>98</v>
      </c>
      <c r="O3831" s="0" t="s">
        <v>112</v>
      </c>
      <c r="P3831" s="0" t="s">
        <v>112</v>
      </c>
      <c r="Q3831" s="0" t="s">
        <v>113</v>
      </c>
      <c r="R3831" s="0" t="s">
        <v>9989</v>
      </c>
      <c r="S3831" s="0" t="s">
        <v>9990</v>
      </c>
      <c r="T3831" s="0" t="s">
        <v>3604</v>
      </c>
      <c r="U3831" s="0" t="s">
        <v>3605</v>
      </c>
      <c r="V3831" s="0" t="s">
        <v>3606</v>
      </c>
      <c r="W3831" s="0" t="s">
        <v>3607</v>
      </c>
      <c r="X3831" s="0" t="s">
        <v>3608</v>
      </c>
      <c r="Y3831" s="0" t="s">
        <v>3605</v>
      </c>
      <c r="Z3831" s="0" t="s">
        <v>3832</v>
      </c>
      <c r="AA3831" s="0" t="s">
        <v>9991</v>
      </c>
      <c r="AB3831" s="0" t="s">
        <v>9992</v>
      </c>
      <c r="AC3831" s="0" t="s">
        <v>19</v>
      </c>
      <c r="AD3831" s="0" t="s">
        <v>19</v>
      </c>
      <c r="AE3831" s="0" t="s">
        <v>61</v>
      </c>
      <c r="AF3831" s="0" t="s">
        <v>22</v>
      </c>
      <c r="AG3831" s="0" t="s">
        <v>22</v>
      </c>
      <c r="AH3831" s="0" t="s">
        <v>22</v>
      </c>
      <c r="AI3831" s="0" t="s">
        <v>22</v>
      </c>
      <c r="AJ3831" s="0" t="s">
        <v>3622</v>
      </c>
      <c r="AK3831" s="0" t="s">
        <v>3622</v>
      </c>
    </row>
    <row customHeight="1" ht="11.25">
      <c r="A3832" s="0" t="s">
        <v>22</v>
      </c>
      <c r="B3832" s="0" t="s">
        <v>48</v>
      </c>
      <c r="C3832" s="0" t="s">
        <v>50</v>
      </c>
      <c r="D3832" s="0" t="s">
        <v>22</v>
      </c>
      <c r="E3832" s="0" t="s">
        <v>1333</v>
      </c>
      <c r="F3832" s="0" t="s">
        <v>1257</v>
      </c>
      <c r="G3832" s="0" t="s">
        <v>112</v>
      </c>
      <c r="H3832" s="0" t="s">
        <v>112</v>
      </c>
      <c r="I3832" s="0" t="s">
        <v>113</v>
      </c>
      <c r="J3832" s="0" t="s">
        <v>9989</v>
      </c>
      <c r="K3832" s="0" t="s">
        <v>9990</v>
      </c>
      <c r="L3832" s="0" t="s">
        <v>1261</v>
      </c>
      <c r="M3832" s="0" t="s">
        <v>1261</v>
      </c>
      <c r="N3832" s="0" t="s">
        <v>98</v>
      </c>
      <c r="O3832" s="0" t="s">
        <v>112</v>
      </c>
      <c r="P3832" s="0" t="s">
        <v>112</v>
      </c>
      <c r="Q3832" s="0" t="s">
        <v>113</v>
      </c>
      <c r="R3832" s="0" t="s">
        <v>9989</v>
      </c>
      <c r="S3832" s="0" t="s">
        <v>9990</v>
      </c>
      <c r="T3832" s="0" t="s">
        <v>3604</v>
      </c>
      <c r="U3832" s="0" t="s">
        <v>3605</v>
      </c>
      <c r="V3832" s="0" t="s">
        <v>3606</v>
      </c>
      <c r="W3832" s="0" t="s">
        <v>3607</v>
      </c>
      <c r="X3832" s="0" t="s">
        <v>3608</v>
      </c>
      <c r="Y3832" s="0" t="s">
        <v>3605</v>
      </c>
      <c r="Z3832" s="0" t="s">
        <v>3832</v>
      </c>
      <c r="AA3832" s="0" t="s">
        <v>9991</v>
      </c>
      <c r="AB3832" s="0" t="s">
        <v>9992</v>
      </c>
      <c r="AC3832" s="0" t="s">
        <v>19</v>
      </c>
      <c r="AD3832" s="0" t="s">
        <v>19</v>
      </c>
      <c r="AE3832" s="0" t="s">
        <v>61</v>
      </c>
      <c r="AF3832" s="0" t="s">
        <v>22</v>
      </c>
      <c r="AG3832" s="0" t="s">
        <v>22</v>
      </c>
      <c r="AH3832" s="0" t="s">
        <v>22</v>
      </c>
      <c r="AI3832" s="0" t="s">
        <v>22</v>
      </c>
      <c r="AJ3832" s="0" t="s">
        <v>3622</v>
      </c>
      <c r="AK3832" s="0" t="s">
        <v>3622</v>
      </c>
    </row>
    <row customHeight="1" ht="11.25">
      <c r="A3833" s="0" t="s">
        <v>22</v>
      </c>
      <c r="B3833" s="0" t="s">
        <v>48</v>
      </c>
      <c r="C3833" s="0" t="s">
        <v>50</v>
      </c>
      <c r="D3833" s="0" t="s">
        <v>22</v>
      </c>
      <c r="E3833" s="0" t="s">
        <v>1333</v>
      </c>
      <c r="F3833" s="0" t="s">
        <v>1257</v>
      </c>
      <c r="G3833" s="0" t="s">
        <v>112</v>
      </c>
      <c r="H3833" s="0" t="s">
        <v>112</v>
      </c>
      <c r="I3833" s="0" t="s">
        <v>113</v>
      </c>
      <c r="J3833" s="0" t="s">
        <v>9993</v>
      </c>
      <c r="K3833" s="0" t="s">
        <v>9994</v>
      </c>
      <c r="L3833" s="0" t="s">
        <v>1261</v>
      </c>
      <c r="M3833" s="0" t="s">
        <v>1261</v>
      </c>
      <c r="N3833" s="0" t="s">
        <v>98</v>
      </c>
      <c r="O3833" s="0" t="s">
        <v>112</v>
      </c>
      <c r="P3833" s="0" t="s">
        <v>112</v>
      </c>
      <c r="Q3833" s="0" t="s">
        <v>113</v>
      </c>
      <c r="R3833" s="0" t="s">
        <v>9993</v>
      </c>
      <c r="S3833" s="0" t="s">
        <v>9994</v>
      </c>
      <c r="T3833" s="0" t="s">
        <v>3604</v>
      </c>
      <c r="U3833" s="0" t="s">
        <v>3605</v>
      </c>
      <c r="V3833" s="0" t="s">
        <v>3606</v>
      </c>
      <c r="W3833" s="0" t="s">
        <v>3607</v>
      </c>
      <c r="X3833" s="0" t="s">
        <v>3608</v>
      </c>
      <c r="Y3833" s="0" t="s">
        <v>3605</v>
      </c>
      <c r="Z3833" s="0" t="s">
        <v>1261</v>
      </c>
      <c r="AA3833" s="0" t="s">
        <v>6653</v>
      </c>
      <c r="AB3833" s="0" t="s">
        <v>9995</v>
      </c>
      <c r="AC3833" s="0" t="s">
        <v>19</v>
      </c>
      <c r="AD3833" s="0" t="s">
        <v>19</v>
      </c>
      <c r="AE3833" s="0" t="s">
        <v>61</v>
      </c>
      <c r="AF3833" s="0" t="s">
        <v>22</v>
      </c>
      <c r="AG3833" s="0" t="s">
        <v>22</v>
      </c>
      <c r="AH3833" s="0" t="s">
        <v>22</v>
      </c>
      <c r="AI3833" s="0" t="s">
        <v>22</v>
      </c>
      <c r="AJ3833" s="0" t="s">
        <v>3622</v>
      </c>
      <c r="AK3833" s="0" t="s">
        <v>3622</v>
      </c>
    </row>
    <row customHeight="1" ht="11.25">
      <c r="A3834" s="0" t="s">
        <v>22</v>
      </c>
      <c r="B3834" s="0" t="s">
        <v>48</v>
      </c>
      <c r="C3834" s="0" t="s">
        <v>50</v>
      </c>
      <c r="D3834" s="0" t="s">
        <v>22</v>
      </c>
      <c r="E3834" s="0" t="s">
        <v>1333</v>
      </c>
      <c r="F3834" s="0" t="s">
        <v>1257</v>
      </c>
      <c r="G3834" s="0" t="s">
        <v>112</v>
      </c>
      <c r="H3834" s="0" t="s">
        <v>112</v>
      </c>
      <c r="I3834" s="0" t="s">
        <v>113</v>
      </c>
      <c r="J3834" s="0" t="s">
        <v>9993</v>
      </c>
      <c r="K3834" s="0" t="s">
        <v>9994</v>
      </c>
      <c r="L3834" s="0" t="s">
        <v>1261</v>
      </c>
      <c r="M3834" s="0" t="s">
        <v>1261</v>
      </c>
      <c r="N3834" s="0" t="s">
        <v>98</v>
      </c>
      <c r="O3834" s="0" t="s">
        <v>112</v>
      </c>
      <c r="P3834" s="0" t="s">
        <v>112</v>
      </c>
      <c r="Q3834" s="0" t="s">
        <v>113</v>
      </c>
      <c r="R3834" s="0" t="s">
        <v>9993</v>
      </c>
      <c r="S3834" s="0" t="s">
        <v>9994</v>
      </c>
      <c r="T3834" s="0" t="s">
        <v>3604</v>
      </c>
      <c r="U3834" s="0" t="s">
        <v>3605</v>
      </c>
      <c r="V3834" s="0" t="s">
        <v>3606</v>
      </c>
      <c r="W3834" s="0" t="s">
        <v>3607</v>
      </c>
      <c r="X3834" s="0" t="s">
        <v>3608</v>
      </c>
      <c r="Y3834" s="0" t="s">
        <v>3605</v>
      </c>
      <c r="Z3834" s="0" t="s">
        <v>1261</v>
      </c>
      <c r="AA3834" s="0" t="s">
        <v>6653</v>
      </c>
      <c r="AB3834" s="0" t="s">
        <v>9995</v>
      </c>
      <c r="AC3834" s="0" t="s">
        <v>19</v>
      </c>
      <c r="AD3834" s="0" t="s">
        <v>19</v>
      </c>
      <c r="AE3834" s="0" t="s">
        <v>61</v>
      </c>
      <c r="AF3834" s="0" t="s">
        <v>22</v>
      </c>
      <c r="AG3834" s="0" t="s">
        <v>22</v>
      </c>
      <c r="AH3834" s="0" t="s">
        <v>22</v>
      </c>
      <c r="AI3834" s="0" t="s">
        <v>22</v>
      </c>
      <c r="AJ3834" s="0" t="s">
        <v>3622</v>
      </c>
      <c r="AK3834" s="0" t="s">
        <v>3622</v>
      </c>
    </row>
    <row customHeight="1" ht="11.25">
      <c r="A3835" s="0" t="s">
        <v>22</v>
      </c>
      <c r="B3835" s="0" t="s">
        <v>48</v>
      </c>
      <c r="C3835" s="0" t="s">
        <v>50</v>
      </c>
      <c r="D3835" s="0" t="s">
        <v>22</v>
      </c>
      <c r="E3835" s="0" t="s">
        <v>1333</v>
      </c>
      <c r="F3835" s="0" t="s">
        <v>1257</v>
      </c>
      <c r="G3835" s="0" t="s">
        <v>112</v>
      </c>
      <c r="H3835" s="0" t="s">
        <v>112</v>
      </c>
      <c r="I3835" s="0" t="s">
        <v>113</v>
      </c>
      <c r="J3835" s="0" t="s">
        <v>9996</v>
      </c>
      <c r="K3835" s="0" t="s">
        <v>9997</v>
      </c>
      <c r="L3835" s="0" t="s">
        <v>1261</v>
      </c>
      <c r="M3835" s="0" t="s">
        <v>1261</v>
      </c>
      <c r="N3835" s="0" t="s">
        <v>98</v>
      </c>
      <c r="O3835" s="0" t="s">
        <v>112</v>
      </c>
      <c r="P3835" s="0" t="s">
        <v>112</v>
      </c>
      <c r="Q3835" s="0" t="s">
        <v>113</v>
      </c>
      <c r="R3835" s="0" t="s">
        <v>9996</v>
      </c>
      <c r="S3835" s="0" t="s">
        <v>9997</v>
      </c>
      <c r="T3835" s="0" t="s">
        <v>3604</v>
      </c>
      <c r="U3835" s="0" t="s">
        <v>3605</v>
      </c>
      <c r="V3835" s="0" t="s">
        <v>3606</v>
      </c>
      <c r="W3835" s="0" t="s">
        <v>3607</v>
      </c>
      <c r="X3835" s="0" t="s">
        <v>3608</v>
      </c>
      <c r="Y3835" s="0" t="s">
        <v>4503</v>
      </c>
      <c r="Z3835" s="0" t="s">
        <v>9998</v>
      </c>
      <c r="AA3835" s="0" t="s">
        <v>3845</v>
      </c>
      <c r="AB3835" s="0" t="s">
        <v>9999</v>
      </c>
      <c r="AC3835" s="0" t="s">
        <v>19</v>
      </c>
      <c r="AD3835" s="0" t="s">
        <v>19</v>
      </c>
      <c r="AE3835" s="0" t="s">
        <v>61</v>
      </c>
      <c r="AF3835" s="0" t="s">
        <v>22</v>
      </c>
      <c r="AG3835" s="0" t="s">
        <v>22</v>
      </c>
      <c r="AH3835" s="0" t="s">
        <v>22</v>
      </c>
      <c r="AI3835" s="0" t="s">
        <v>22</v>
      </c>
      <c r="AJ3835" s="0" t="s">
        <v>3622</v>
      </c>
      <c r="AK3835" s="0" t="s">
        <v>3622</v>
      </c>
    </row>
    <row customHeight="1" ht="11.25">
      <c r="A3836" s="0" t="s">
        <v>22</v>
      </c>
      <c r="B3836" s="0" t="s">
        <v>48</v>
      </c>
      <c r="C3836" s="0" t="s">
        <v>50</v>
      </c>
      <c r="D3836" s="0" t="s">
        <v>22</v>
      </c>
      <c r="E3836" s="0" t="s">
        <v>1333</v>
      </c>
      <c r="F3836" s="0" t="s">
        <v>1257</v>
      </c>
      <c r="G3836" s="0" t="s">
        <v>112</v>
      </c>
      <c r="H3836" s="0" t="s">
        <v>112</v>
      </c>
      <c r="I3836" s="0" t="s">
        <v>113</v>
      </c>
      <c r="J3836" s="0" t="s">
        <v>9996</v>
      </c>
      <c r="K3836" s="0" t="s">
        <v>9997</v>
      </c>
      <c r="L3836" s="0" t="s">
        <v>1261</v>
      </c>
      <c r="M3836" s="0" t="s">
        <v>1261</v>
      </c>
      <c r="N3836" s="0" t="s">
        <v>98</v>
      </c>
      <c r="O3836" s="0" t="s">
        <v>112</v>
      </c>
      <c r="P3836" s="0" t="s">
        <v>112</v>
      </c>
      <c r="Q3836" s="0" t="s">
        <v>113</v>
      </c>
      <c r="R3836" s="0" t="s">
        <v>9996</v>
      </c>
      <c r="S3836" s="0" t="s">
        <v>9997</v>
      </c>
      <c r="T3836" s="0" t="s">
        <v>3604</v>
      </c>
      <c r="U3836" s="0" t="s">
        <v>3605</v>
      </c>
      <c r="V3836" s="0" t="s">
        <v>3606</v>
      </c>
      <c r="W3836" s="0" t="s">
        <v>3607</v>
      </c>
      <c r="X3836" s="0" t="s">
        <v>3608</v>
      </c>
      <c r="Y3836" s="0" t="s">
        <v>4503</v>
      </c>
      <c r="Z3836" s="0" t="s">
        <v>9998</v>
      </c>
      <c r="AA3836" s="0" t="s">
        <v>3845</v>
      </c>
      <c r="AB3836" s="0" t="s">
        <v>9999</v>
      </c>
      <c r="AC3836" s="0" t="s">
        <v>19</v>
      </c>
      <c r="AD3836" s="0" t="s">
        <v>19</v>
      </c>
      <c r="AE3836" s="0" t="s">
        <v>61</v>
      </c>
      <c r="AF3836" s="0" t="s">
        <v>22</v>
      </c>
      <c r="AG3836" s="0" t="s">
        <v>22</v>
      </c>
      <c r="AH3836" s="0" t="s">
        <v>22</v>
      </c>
      <c r="AI3836" s="0" t="s">
        <v>22</v>
      </c>
      <c r="AJ3836" s="0" t="s">
        <v>3622</v>
      </c>
      <c r="AK3836" s="0" t="s">
        <v>3622</v>
      </c>
    </row>
    <row customHeight="1" ht="11.25">
      <c r="A3837" s="0" t="s">
        <v>22</v>
      </c>
      <c r="B3837" s="0" t="s">
        <v>48</v>
      </c>
      <c r="C3837" s="0" t="s">
        <v>50</v>
      </c>
      <c r="D3837" s="0" t="s">
        <v>22</v>
      </c>
      <c r="E3837" s="0" t="s">
        <v>1333</v>
      </c>
      <c r="F3837" s="0" t="s">
        <v>1257</v>
      </c>
      <c r="G3837" s="0" t="s">
        <v>112</v>
      </c>
      <c r="H3837" s="0" t="s">
        <v>112</v>
      </c>
      <c r="I3837" s="0" t="s">
        <v>113</v>
      </c>
      <c r="J3837" s="0" t="s">
        <v>4806</v>
      </c>
      <c r="K3837" s="0" t="s">
        <v>10000</v>
      </c>
      <c r="L3837" s="0" t="s">
        <v>1261</v>
      </c>
      <c r="M3837" s="0" t="s">
        <v>10001</v>
      </c>
      <c r="N3837" s="0" t="s">
        <v>98</v>
      </c>
      <c r="O3837" s="0" t="s">
        <v>112</v>
      </c>
      <c r="P3837" s="0" t="s">
        <v>112</v>
      </c>
      <c r="Q3837" s="0" t="s">
        <v>113</v>
      </c>
      <c r="R3837" s="0" t="s">
        <v>4806</v>
      </c>
      <c r="S3837" s="0" t="s">
        <v>10000</v>
      </c>
      <c r="T3837" s="0" t="s">
        <v>3604</v>
      </c>
      <c r="U3837" s="0" t="s">
        <v>3605</v>
      </c>
      <c r="V3837" s="0" t="s">
        <v>3606</v>
      </c>
      <c r="W3837" s="0" t="s">
        <v>3607</v>
      </c>
      <c r="X3837" s="0" t="s">
        <v>3608</v>
      </c>
      <c r="Y3837" s="0" t="s">
        <v>3605</v>
      </c>
      <c r="Z3837" s="0" t="s">
        <v>10002</v>
      </c>
      <c r="AA3837" s="0" t="s">
        <v>6653</v>
      </c>
      <c r="AB3837" s="0" t="s">
        <v>10003</v>
      </c>
      <c r="AC3837" s="0" t="s">
        <v>19</v>
      </c>
      <c r="AD3837" s="0" t="s">
        <v>19</v>
      </c>
      <c r="AE3837" s="0" t="s">
        <v>61</v>
      </c>
      <c r="AF3837" s="0" t="s">
        <v>22</v>
      </c>
      <c r="AG3837" s="0" t="s">
        <v>22</v>
      </c>
      <c r="AH3837" s="0" t="s">
        <v>22</v>
      </c>
      <c r="AI3837" s="0" t="s">
        <v>22</v>
      </c>
      <c r="AJ3837" s="0" t="s">
        <v>3622</v>
      </c>
      <c r="AK3837" s="0" t="s">
        <v>3622</v>
      </c>
    </row>
    <row customHeight="1" ht="11.25">
      <c r="A3838" s="0" t="s">
        <v>22</v>
      </c>
      <c r="B3838" s="0" t="s">
        <v>48</v>
      </c>
      <c r="C3838" s="0" t="s">
        <v>50</v>
      </c>
      <c r="D3838" s="0" t="s">
        <v>22</v>
      </c>
      <c r="E3838" s="0" t="s">
        <v>1333</v>
      </c>
      <c r="F3838" s="0" t="s">
        <v>1257</v>
      </c>
      <c r="G3838" s="0" t="s">
        <v>112</v>
      </c>
      <c r="H3838" s="0" t="s">
        <v>112</v>
      </c>
      <c r="I3838" s="0" t="s">
        <v>113</v>
      </c>
      <c r="J3838" s="0" t="s">
        <v>4806</v>
      </c>
      <c r="K3838" s="0" t="s">
        <v>10000</v>
      </c>
      <c r="L3838" s="0" t="s">
        <v>1261</v>
      </c>
      <c r="M3838" s="0" t="s">
        <v>10001</v>
      </c>
      <c r="N3838" s="0" t="s">
        <v>98</v>
      </c>
      <c r="O3838" s="0" t="s">
        <v>112</v>
      </c>
      <c r="P3838" s="0" t="s">
        <v>112</v>
      </c>
      <c r="Q3838" s="0" t="s">
        <v>113</v>
      </c>
      <c r="R3838" s="0" t="s">
        <v>4806</v>
      </c>
      <c r="S3838" s="0" t="s">
        <v>10000</v>
      </c>
      <c r="T3838" s="0" t="s">
        <v>3604</v>
      </c>
      <c r="U3838" s="0" t="s">
        <v>3605</v>
      </c>
      <c r="V3838" s="0" t="s">
        <v>3606</v>
      </c>
      <c r="W3838" s="0" t="s">
        <v>3607</v>
      </c>
      <c r="X3838" s="0" t="s">
        <v>3608</v>
      </c>
      <c r="Y3838" s="0" t="s">
        <v>3605</v>
      </c>
      <c r="Z3838" s="0" t="s">
        <v>10002</v>
      </c>
      <c r="AA3838" s="0" t="s">
        <v>6653</v>
      </c>
      <c r="AB3838" s="0" t="s">
        <v>10003</v>
      </c>
      <c r="AC3838" s="0" t="s">
        <v>19</v>
      </c>
      <c r="AD3838" s="0" t="s">
        <v>19</v>
      </c>
      <c r="AE3838" s="0" t="s">
        <v>61</v>
      </c>
      <c r="AF3838" s="0" t="s">
        <v>22</v>
      </c>
      <c r="AG3838" s="0" t="s">
        <v>22</v>
      </c>
      <c r="AH3838" s="0" t="s">
        <v>22</v>
      </c>
      <c r="AI3838" s="0" t="s">
        <v>22</v>
      </c>
      <c r="AJ3838" s="0" t="s">
        <v>3622</v>
      </c>
      <c r="AK3838" s="0" t="s">
        <v>3622</v>
      </c>
    </row>
    <row customHeight="1" ht="11.25">
      <c r="A3839" s="0" t="s">
        <v>22</v>
      </c>
      <c r="B3839" s="0" t="s">
        <v>48</v>
      </c>
      <c r="C3839" s="0" t="s">
        <v>50</v>
      </c>
      <c r="D3839" s="0" t="s">
        <v>22</v>
      </c>
      <c r="E3839" s="0" t="s">
        <v>1333</v>
      </c>
      <c r="F3839" s="0" t="s">
        <v>1257</v>
      </c>
      <c r="G3839" s="0" t="s">
        <v>112</v>
      </c>
      <c r="H3839" s="0" t="s">
        <v>112</v>
      </c>
      <c r="I3839" s="0" t="s">
        <v>113</v>
      </c>
      <c r="J3839" s="0" t="s">
        <v>6145</v>
      </c>
      <c r="K3839" s="0" t="s">
        <v>6146</v>
      </c>
      <c r="L3839" s="0" t="s">
        <v>1261</v>
      </c>
      <c r="M3839" s="0" t="s">
        <v>10004</v>
      </c>
      <c r="N3839" s="0" t="s">
        <v>98</v>
      </c>
      <c r="O3839" s="0" t="s">
        <v>112</v>
      </c>
      <c r="P3839" s="0" t="s">
        <v>112</v>
      </c>
      <c r="Q3839" s="0" t="s">
        <v>113</v>
      </c>
      <c r="R3839" s="0" t="s">
        <v>6145</v>
      </c>
      <c r="S3839" s="0" t="s">
        <v>6146</v>
      </c>
      <c r="T3839" s="0" t="s">
        <v>3604</v>
      </c>
      <c r="U3839" s="0" t="s">
        <v>3605</v>
      </c>
      <c r="V3839" s="0" t="s">
        <v>3606</v>
      </c>
      <c r="W3839" s="0" t="s">
        <v>3607</v>
      </c>
      <c r="X3839" s="0" t="s">
        <v>3700</v>
      </c>
      <c r="Y3839" s="0" t="s">
        <v>4503</v>
      </c>
      <c r="Z3839" s="0" t="s">
        <v>10005</v>
      </c>
      <c r="AA3839" s="0" t="s">
        <v>7944</v>
      </c>
      <c r="AB3839" s="0" t="s">
        <v>10006</v>
      </c>
      <c r="AC3839" s="0" t="s">
        <v>19</v>
      </c>
      <c r="AD3839" s="0" t="s">
        <v>19</v>
      </c>
      <c r="AE3839" s="0" t="s">
        <v>61</v>
      </c>
      <c r="AF3839" s="0" t="s">
        <v>22</v>
      </c>
      <c r="AG3839" s="0" t="s">
        <v>22</v>
      </c>
      <c r="AH3839" s="0" t="s">
        <v>22</v>
      </c>
      <c r="AI3839" s="0" t="s">
        <v>22</v>
      </c>
      <c r="AJ3839" s="0" t="s">
        <v>3622</v>
      </c>
      <c r="AK3839" s="0" t="s">
        <v>3622</v>
      </c>
    </row>
    <row customHeight="1" ht="11.25">
      <c r="A3840" s="0" t="s">
        <v>22</v>
      </c>
      <c r="B3840" s="0" t="s">
        <v>48</v>
      </c>
      <c r="C3840" s="0" t="s">
        <v>50</v>
      </c>
      <c r="D3840" s="0" t="s">
        <v>22</v>
      </c>
      <c r="E3840" s="0" t="s">
        <v>1333</v>
      </c>
      <c r="F3840" s="0" t="s">
        <v>1257</v>
      </c>
      <c r="G3840" s="0" t="s">
        <v>112</v>
      </c>
      <c r="H3840" s="0" t="s">
        <v>112</v>
      </c>
      <c r="I3840" s="0" t="s">
        <v>113</v>
      </c>
      <c r="J3840" s="0" t="s">
        <v>6145</v>
      </c>
      <c r="K3840" s="0" t="s">
        <v>6146</v>
      </c>
      <c r="L3840" s="0" t="s">
        <v>1261</v>
      </c>
      <c r="M3840" s="0" t="s">
        <v>10004</v>
      </c>
      <c r="N3840" s="0" t="s">
        <v>98</v>
      </c>
      <c r="O3840" s="0" t="s">
        <v>112</v>
      </c>
      <c r="P3840" s="0" t="s">
        <v>112</v>
      </c>
      <c r="Q3840" s="0" t="s">
        <v>113</v>
      </c>
      <c r="R3840" s="0" t="s">
        <v>6145</v>
      </c>
      <c r="S3840" s="0" t="s">
        <v>6146</v>
      </c>
      <c r="T3840" s="0" t="s">
        <v>3604</v>
      </c>
      <c r="U3840" s="0" t="s">
        <v>3605</v>
      </c>
      <c r="V3840" s="0" t="s">
        <v>3606</v>
      </c>
      <c r="W3840" s="0" t="s">
        <v>3607</v>
      </c>
      <c r="X3840" s="0" t="s">
        <v>3700</v>
      </c>
      <c r="Y3840" s="0" t="s">
        <v>4503</v>
      </c>
      <c r="Z3840" s="0" t="s">
        <v>10005</v>
      </c>
      <c r="AA3840" s="0" t="s">
        <v>7944</v>
      </c>
      <c r="AB3840" s="0" t="s">
        <v>10006</v>
      </c>
      <c r="AC3840" s="0" t="s">
        <v>19</v>
      </c>
      <c r="AD3840" s="0" t="s">
        <v>19</v>
      </c>
      <c r="AE3840" s="0" t="s">
        <v>61</v>
      </c>
      <c r="AF3840" s="0" t="s">
        <v>22</v>
      </c>
      <c r="AG3840" s="0" t="s">
        <v>22</v>
      </c>
      <c r="AH3840" s="0" t="s">
        <v>22</v>
      </c>
      <c r="AI3840" s="0" t="s">
        <v>22</v>
      </c>
      <c r="AJ3840" s="0" t="s">
        <v>3622</v>
      </c>
      <c r="AK3840" s="0" t="s">
        <v>3622</v>
      </c>
    </row>
    <row customHeight="1" ht="11.25">
      <c r="A3841" s="0" t="s">
        <v>22</v>
      </c>
      <c r="B3841" s="0" t="s">
        <v>48</v>
      </c>
      <c r="C3841" s="0" t="s">
        <v>50</v>
      </c>
      <c r="D3841" s="0" t="s">
        <v>22</v>
      </c>
      <c r="E3841" s="0" t="s">
        <v>1333</v>
      </c>
      <c r="F3841" s="0" t="s">
        <v>1257</v>
      </c>
      <c r="G3841" s="0" t="s">
        <v>112</v>
      </c>
      <c r="H3841" s="0" t="s">
        <v>112</v>
      </c>
      <c r="I3841" s="0" t="s">
        <v>113</v>
      </c>
      <c r="J3841" s="0" t="s">
        <v>10007</v>
      </c>
      <c r="K3841" s="0" t="s">
        <v>10008</v>
      </c>
      <c r="L3841" s="0" t="s">
        <v>1261</v>
      </c>
      <c r="M3841" s="0" t="s">
        <v>1261</v>
      </c>
      <c r="N3841" s="0" t="s">
        <v>98</v>
      </c>
      <c r="O3841" s="0" t="s">
        <v>112</v>
      </c>
      <c r="P3841" s="0" t="s">
        <v>112</v>
      </c>
      <c r="Q3841" s="0" t="s">
        <v>113</v>
      </c>
      <c r="R3841" s="0" t="s">
        <v>10007</v>
      </c>
      <c r="S3841" s="0" t="s">
        <v>10008</v>
      </c>
      <c r="T3841" s="0" t="s">
        <v>3604</v>
      </c>
      <c r="U3841" s="0" t="s">
        <v>3605</v>
      </c>
      <c r="V3841" s="0" t="s">
        <v>3606</v>
      </c>
      <c r="W3841" s="0" t="s">
        <v>3607</v>
      </c>
      <c r="X3841" s="0" t="s">
        <v>3608</v>
      </c>
      <c r="Y3841" s="0" t="s">
        <v>3605</v>
      </c>
      <c r="Z3841" s="0" t="s">
        <v>5861</v>
      </c>
      <c r="AA3841" s="0" t="s">
        <v>10009</v>
      </c>
      <c r="AB3841" s="0" t="s">
        <v>10010</v>
      </c>
      <c r="AC3841" s="0" t="s">
        <v>19</v>
      </c>
      <c r="AD3841" s="0" t="s">
        <v>19</v>
      </c>
      <c r="AE3841" s="0" t="s">
        <v>61</v>
      </c>
      <c r="AF3841" s="0" t="s">
        <v>22</v>
      </c>
      <c r="AG3841" s="0" t="s">
        <v>22</v>
      </c>
      <c r="AH3841" s="0" t="s">
        <v>22</v>
      </c>
      <c r="AI3841" s="0" t="s">
        <v>22</v>
      </c>
      <c r="AJ3841" s="0" t="s">
        <v>3622</v>
      </c>
      <c r="AK3841" s="0" t="s">
        <v>3622</v>
      </c>
    </row>
    <row customHeight="1" ht="11.25">
      <c r="A3842" s="0" t="s">
        <v>22</v>
      </c>
      <c r="B3842" s="0" t="s">
        <v>48</v>
      </c>
      <c r="C3842" s="0" t="s">
        <v>50</v>
      </c>
      <c r="D3842" s="0" t="s">
        <v>22</v>
      </c>
      <c r="E3842" s="0" t="s">
        <v>1333</v>
      </c>
      <c r="F3842" s="0" t="s">
        <v>1257</v>
      </c>
      <c r="G3842" s="0" t="s">
        <v>112</v>
      </c>
      <c r="H3842" s="0" t="s">
        <v>112</v>
      </c>
      <c r="I3842" s="0" t="s">
        <v>113</v>
      </c>
      <c r="J3842" s="0" t="s">
        <v>10007</v>
      </c>
      <c r="K3842" s="0" t="s">
        <v>10008</v>
      </c>
      <c r="L3842" s="0" t="s">
        <v>1261</v>
      </c>
      <c r="M3842" s="0" t="s">
        <v>1261</v>
      </c>
      <c r="N3842" s="0" t="s">
        <v>98</v>
      </c>
      <c r="O3842" s="0" t="s">
        <v>112</v>
      </c>
      <c r="P3842" s="0" t="s">
        <v>112</v>
      </c>
      <c r="Q3842" s="0" t="s">
        <v>113</v>
      </c>
      <c r="R3842" s="0" t="s">
        <v>10007</v>
      </c>
      <c r="S3842" s="0" t="s">
        <v>10008</v>
      </c>
      <c r="T3842" s="0" t="s">
        <v>3604</v>
      </c>
      <c r="U3842" s="0" t="s">
        <v>3605</v>
      </c>
      <c r="V3842" s="0" t="s">
        <v>3606</v>
      </c>
      <c r="W3842" s="0" t="s">
        <v>3607</v>
      </c>
      <c r="X3842" s="0" t="s">
        <v>3608</v>
      </c>
      <c r="Y3842" s="0" t="s">
        <v>3605</v>
      </c>
      <c r="Z3842" s="0" t="s">
        <v>5861</v>
      </c>
      <c r="AA3842" s="0" t="s">
        <v>10009</v>
      </c>
      <c r="AB3842" s="0" t="s">
        <v>10010</v>
      </c>
      <c r="AC3842" s="0" t="s">
        <v>19</v>
      </c>
      <c r="AD3842" s="0" t="s">
        <v>19</v>
      </c>
      <c r="AE3842" s="0" t="s">
        <v>61</v>
      </c>
      <c r="AF3842" s="0" t="s">
        <v>22</v>
      </c>
      <c r="AG3842" s="0" t="s">
        <v>22</v>
      </c>
      <c r="AH3842" s="0" t="s">
        <v>22</v>
      </c>
      <c r="AI3842" s="0" t="s">
        <v>22</v>
      </c>
      <c r="AJ3842" s="0" t="s">
        <v>3622</v>
      </c>
      <c r="AK3842" s="0" t="s">
        <v>3622</v>
      </c>
    </row>
    <row customHeight="1" ht="11.25">
      <c r="A3843" s="0" t="s">
        <v>22</v>
      </c>
      <c r="B3843" s="0" t="s">
        <v>48</v>
      </c>
      <c r="C3843" s="0" t="s">
        <v>50</v>
      </c>
      <c r="D3843" s="0" t="s">
        <v>22</v>
      </c>
      <c r="E3843" s="0" t="s">
        <v>1333</v>
      </c>
      <c r="F3843" s="0" t="s">
        <v>1257</v>
      </c>
      <c r="G3843" s="0" t="s">
        <v>112</v>
      </c>
      <c r="H3843" s="0" t="s">
        <v>112</v>
      </c>
      <c r="I3843" s="0" t="s">
        <v>113</v>
      </c>
      <c r="J3843" s="0" t="s">
        <v>10011</v>
      </c>
      <c r="K3843" s="0" t="s">
        <v>10012</v>
      </c>
      <c r="L3843" s="0" t="s">
        <v>1261</v>
      </c>
      <c r="M3843" s="0" t="s">
        <v>1261</v>
      </c>
      <c r="N3843" s="0" t="s">
        <v>98</v>
      </c>
      <c r="O3843" s="0" t="s">
        <v>112</v>
      </c>
      <c r="P3843" s="0" t="s">
        <v>112</v>
      </c>
      <c r="Q3843" s="0" t="s">
        <v>113</v>
      </c>
      <c r="R3843" s="0" t="s">
        <v>10011</v>
      </c>
      <c r="S3843" s="0" t="s">
        <v>10012</v>
      </c>
      <c r="T3843" s="0" t="s">
        <v>3604</v>
      </c>
      <c r="U3843" s="0" t="s">
        <v>3605</v>
      </c>
      <c r="V3843" s="0" t="s">
        <v>3606</v>
      </c>
      <c r="W3843" s="0" t="s">
        <v>3607</v>
      </c>
      <c r="X3843" s="0" t="s">
        <v>3608</v>
      </c>
      <c r="Y3843" s="0" t="s">
        <v>3605</v>
      </c>
      <c r="Z3843" s="0" t="s">
        <v>1261</v>
      </c>
      <c r="AA3843" s="0" t="s">
        <v>10013</v>
      </c>
      <c r="AB3843" s="0" t="s">
        <v>10014</v>
      </c>
      <c r="AC3843" s="0" t="s">
        <v>19</v>
      </c>
      <c r="AD3843" s="0" t="s">
        <v>19</v>
      </c>
      <c r="AE3843" s="0" t="s">
        <v>61</v>
      </c>
      <c r="AF3843" s="0" t="s">
        <v>22</v>
      </c>
      <c r="AG3843" s="0" t="s">
        <v>22</v>
      </c>
      <c r="AH3843" s="0" t="s">
        <v>22</v>
      </c>
      <c r="AI3843" s="0" t="s">
        <v>22</v>
      </c>
      <c r="AJ3843" s="0" t="s">
        <v>3622</v>
      </c>
      <c r="AK3843" s="0" t="s">
        <v>3622</v>
      </c>
    </row>
    <row customHeight="1" ht="11.25">
      <c r="A3844" s="0" t="s">
        <v>22</v>
      </c>
      <c r="B3844" s="0" t="s">
        <v>48</v>
      </c>
      <c r="C3844" s="0" t="s">
        <v>50</v>
      </c>
      <c r="D3844" s="0" t="s">
        <v>22</v>
      </c>
      <c r="E3844" s="0" t="s">
        <v>1333</v>
      </c>
      <c r="F3844" s="0" t="s">
        <v>1257</v>
      </c>
      <c r="G3844" s="0" t="s">
        <v>112</v>
      </c>
      <c r="H3844" s="0" t="s">
        <v>112</v>
      </c>
      <c r="I3844" s="0" t="s">
        <v>113</v>
      </c>
      <c r="J3844" s="0" t="s">
        <v>10011</v>
      </c>
      <c r="K3844" s="0" t="s">
        <v>10012</v>
      </c>
      <c r="L3844" s="0" t="s">
        <v>1261</v>
      </c>
      <c r="M3844" s="0" t="s">
        <v>1261</v>
      </c>
      <c r="N3844" s="0" t="s">
        <v>98</v>
      </c>
      <c r="O3844" s="0" t="s">
        <v>112</v>
      </c>
      <c r="P3844" s="0" t="s">
        <v>112</v>
      </c>
      <c r="Q3844" s="0" t="s">
        <v>113</v>
      </c>
      <c r="R3844" s="0" t="s">
        <v>10011</v>
      </c>
      <c r="S3844" s="0" t="s">
        <v>10012</v>
      </c>
      <c r="T3844" s="0" t="s">
        <v>3604</v>
      </c>
      <c r="U3844" s="0" t="s">
        <v>3605</v>
      </c>
      <c r="V3844" s="0" t="s">
        <v>3606</v>
      </c>
      <c r="W3844" s="0" t="s">
        <v>3607</v>
      </c>
      <c r="X3844" s="0" t="s">
        <v>3608</v>
      </c>
      <c r="Y3844" s="0" t="s">
        <v>3605</v>
      </c>
      <c r="Z3844" s="0" t="s">
        <v>1261</v>
      </c>
      <c r="AA3844" s="0" t="s">
        <v>10013</v>
      </c>
      <c r="AB3844" s="0" t="s">
        <v>10014</v>
      </c>
      <c r="AC3844" s="0" t="s">
        <v>19</v>
      </c>
      <c r="AD3844" s="0" t="s">
        <v>19</v>
      </c>
      <c r="AE3844" s="0" t="s">
        <v>61</v>
      </c>
      <c r="AF3844" s="0" t="s">
        <v>22</v>
      </c>
      <c r="AG3844" s="0" t="s">
        <v>22</v>
      </c>
      <c r="AH3844" s="0" t="s">
        <v>22</v>
      </c>
      <c r="AI3844" s="0" t="s">
        <v>22</v>
      </c>
      <c r="AJ3844" s="0" t="s">
        <v>3622</v>
      </c>
      <c r="AK3844" s="0" t="s">
        <v>3622</v>
      </c>
    </row>
    <row customHeight="1" ht="11.25">
      <c r="A3845" s="0" t="s">
        <v>22</v>
      </c>
      <c r="B3845" s="0" t="s">
        <v>48</v>
      </c>
      <c r="C3845" s="0" t="s">
        <v>50</v>
      </c>
      <c r="D3845" s="0" t="s">
        <v>22</v>
      </c>
      <c r="E3845" s="0" t="s">
        <v>1333</v>
      </c>
      <c r="F3845" s="0" t="s">
        <v>1257</v>
      </c>
      <c r="G3845" s="0" t="s">
        <v>112</v>
      </c>
      <c r="H3845" s="0" t="s">
        <v>112</v>
      </c>
      <c r="I3845" s="0" t="s">
        <v>113</v>
      </c>
      <c r="J3845" s="0" t="s">
        <v>6688</v>
      </c>
      <c r="K3845" s="0" t="s">
        <v>6689</v>
      </c>
      <c r="L3845" s="0" t="s">
        <v>1261</v>
      </c>
      <c r="M3845" s="0" t="s">
        <v>1261</v>
      </c>
      <c r="N3845" s="0" t="s">
        <v>98</v>
      </c>
      <c r="O3845" s="0" t="s">
        <v>112</v>
      </c>
      <c r="P3845" s="0" t="s">
        <v>112</v>
      </c>
      <c r="Q3845" s="0" t="s">
        <v>113</v>
      </c>
      <c r="R3845" s="0" t="s">
        <v>6688</v>
      </c>
      <c r="S3845" s="0" t="s">
        <v>6689</v>
      </c>
      <c r="T3845" s="0" t="s">
        <v>3604</v>
      </c>
      <c r="U3845" s="0" t="s">
        <v>3605</v>
      </c>
      <c r="V3845" s="0" t="s">
        <v>3606</v>
      </c>
      <c r="W3845" s="0" t="s">
        <v>3607</v>
      </c>
      <c r="X3845" s="0" t="s">
        <v>3608</v>
      </c>
      <c r="Y3845" s="0" t="s">
        <v>3605</v>
      </c>
      <c r="Z3845" s="0" t="s">
        <v>1261</v>
      </c>
      <c r="AA3845" s="0" t="s">
        <v>3965</v>
      </c>
      <c r="AB3845" s="0" t="s">
        <v>10015</v>
      </c>
      <c r="AC3845" s="0" t="s">
        <v>19</v>
      </c>
      <c r="AD3845" s="0" t="s">
        <v>19</v>
      </c>
      <c r="AE3845" s="0" t="s">
        <v>61</v>
      </c>
      <c r="AF3845" s="0" t="s">
        <v>22</v>
      </c>
      <c r="AG3845" s="0" t="s">
        <v>22</v>
      </c>
      <c r="AH3845" s="0" t="s">
        <v>22</v>
      </c>
      <c r="AI3845" s="0" t="s">
        <v>22</v>
      </c>
      <c r="AJ3845" s="0" t="s">
        <v>3622</v>
      </c>
      <c r="AK3845" s="0" t="s">
        <v>3622</v>
      </c>
    </row>
    <row customHeight="1" ht="11.25">
      <c r="A3846" s="0" t="s">
        <v>22</v>
      </c>
      <c r="B3846" s="0" t="s">
        <v>48</v>
      </c>
      <c r="C3846" s="0" t="s">
        <v>50</v>
      </c>
      <c r="D3846" s="0" t="s">
        <v>22</v>
      </c>
      <c r="E3846" s="0" t="s">
        <v>1333</v>
      </c>
      <c r="F3846" s="0" t="s">
        <v>1257</v>
      </c>
      <c r="G3846" s="0" t="s">
        <v>112</v>
      </c>
      <c r="H3846" s="0" t="s">
        <v>112</v>
      </c>
      <c r="I3846" s="0" t="s">
        <v>113</v>
      </c>
      <c r="J3846" s="0" t="s">
        <v>6688</v>
      </c>
      <c r="K3846" s="0" t="s">
        <v>6689</v>
      </c>
      <c r="L3846" s="0" t="s">
        <v>1261</v>
      </c>
      <c r="M3846" s="0" t="s">
        <v>1261</v>
      </c>
      <c r="N3846" s="0" t="s">
        <v>98</v>
      </c>
      <c r="O3846" s="0" t="s">
        <v>112</v>
      </c>
      <c r="P3846" s="0" t="s">
        <v>112</v>
      </c>
      <c r="Q3846" s="0" t="s">
        <v>113</v>
      </c>
      <c r="R3846" s="0" t="s">
        <v>6688</v>
      </c>
      <c r="S3846" s="0" t="s">
        <v>6689</v>
      </c>
      <c r="T3846" s="0" t="s">
        <v>3604</v>
      </c>
      <c r="U3846" s="0" t="s">
        <v>3605</v>
      </c>
      <c r="V3846" s="0" t="s">
        <v>3606</v>
      </c>
      <c r="W3846" s="0" t="s">
        <v>3607</v>
      </c>
      <c r="X3846" s="0" t="s">
        <v>3608</v>
      </c>
      <c r="Y3846" s="0" t="s">
        <v>3605</v>
      </c>
      <c r="Z3846" s="0" t="s">
        <v>1261</v>
      </c>
      <c r="AA3846" s="0" t="s">
        <v>3965</v>
      </c>
      <c r="AB3846" s="0" t="s">
        <v>10015</v>
      </c>
      <c r="AC3846" s="0" t="s">
        <v>19</v>
      </c>
      <c r="AD3846" s="0" t="s">
        <v>19</v>
      </c>
      <c r="AE3846" s="0" t="s">
        <v>61</v>
      </c>
      <c r="AF3846" s="0" t="s">
        <v>22</v>
      </c>
      <c r="AG3846" s="0" t="s">
        <v>22</v>
      </c>
      <c r="AH3846" s="0" t="s">
        <v>22</v>
      </c>
      <c r="AI3846" s="0" t="s">
        <v>22</v>
      </c>
      <c r="AJ3846" s="0" t="s">
        <v>3622</v>
      </c>
      <c r="AK3846" s="0" t="s">
        <v>3622</v>
      </c>
    </row>
    <row customHeight="1" ht="11.25">
      <c r="A3847" s="0" t="s">
        <v>22</v>
      </c>
      <c r="B3847" s="0" t="s">
        <v>48</v>
      </c>
      <c r="C3847" s="0" t="s">
        <v>50</v>
      </c>
      <c r="D3847" s="0" t="s">
        <v>22</v>
      </c>
      <c r="E3847" s="0" t="s">
        <v>1333</v>
      </c>
      <c r="F3847" s="0" t="s">
        <v>1257</v>
      </c>
      <c r="G3847" s="0" t="s">
        <v>112</v>
      </c>
      <c r="H3847" s="0" t="s">
        <v>112</v>
      </c>
      <c r="I3847" s="0" t="s">
        <v>113</v>
      </c>
      <c r="J3847" s="0" t="s">
        <v>10016</v>
      </c>
      <c r="K3847" s="0" t="s">
        <v>10017</v>
      </c>
      <c r="L3847" s="0" t="s">
        <v>1261</v>
      </c>
      <c r="M3847" s="0" t="s">
        <v>1261</v>
      </c>
      <c r="N3847" s="0" t="s">
        <v>98</v>
      </c>
      <c r="O3847" s="0" t="s">
        <v>112</v>
      </c>
      <c r="P3847" s="0" t="s">
        <v>112</v>
      </c>
      <c r="Q3847" s="0" t="s">
        <v>113</v>
      </c>
      <c r="R3847" s="0" t="s">
        <v>10016</v>
      </c>
      <c r="S3847" s="0" t="s">
        <v>10017</v>
      </c>
      <c r="T3847" s="0" t="s">
        <v>3604</v>
      </c>
      <c r="U3847" s="0" t="s">
        <v>3605</v>
      </c>
      <c r="V3847" s="0" t="s">
        <v>3606</v>
      </c>
      <c r="W3847" s="0" t="s">
        <v>3607</v>
      </c>
      <c r="X3847" s="0" t="s">
        <v>3700</v>
      </c>
      <c r="Y3847" s="0" t="s">
        <v>4503</v>
      </c>
      <c r="Z3847" s="0" t="s">
        <v>10018</v>
      </c>
      <c r="AA3847" s="0" t="s">
        <v>10019</v>
      </c>
      <c r="AB3847" s="0" t="s">
        <v>10020</v>
      </c>
      <c r="AC3847" s="0" t="s">
        <v>19</v>
      </c>
      <c r="AD3847" s="0" t="s">
        <v>19</v>
      </c>
      <c r="AE3847" s="0" t="s">
        <v>61</v>
      </c>
      <c r="AF3847" s="0" t="s">
        <v>22</v>
      </c>
      <c r="AG3847" s="0" t="s">
        <v>22</v>
      </c>
      <c r="AH3847" s="0" t="s">
        <v>22</v>
      </c>
      <c r="AI3847" s="0" t="s">
        <v>22</v>
      </c>
      <c r="AJ3847" s="0" t="s">
        <v>3622</v>
      </c>
      <c r="AK3847" s="0" t="s">
        <v>3622</v>
      </c>
    </row>
    <row customHeight="1" ht="11.25">
      <c r="A3848" s="0" t="s">
        <v>22</v>
      </c>
      <c r="B3848" s="0" t="s">
        <v>48</v>
      </c>
      <c r="C3848" s="0" t="s">
        <v>50</v>
      </c>
      <c r="D3848" s="0" t="s">
        <v>22</v>
      </c>
      <c r="E3848" s="0" t="s">
        <v>1333</v>
      </c>
      <c r="F3848" s="0" t="s">
        <v>1257</v>
      </c>
      <c r="G3848" s="0" t="s">
        <v>112</v>
      </c>
      <c r="H3848" s="0" t="s">
        <v>112</v>
      </c>
      <c r="I3848" s="0" t="s">
        <v>113</v>
      </c>
      <c r="J3848" s="0" t="s">
        <v>10016</v>
      </c>
      <c r="K3848" s="0" t="s">
        <v>10017</v>
      </c>
      <c r="L3848" s="0" t="s">
        <v>1261</v>
      </c>
      <c r="M3848" s="0" t="s">
        <v>1261</v>
      </c>
      <c r="N3848" s="0" t="s">
        <v>98</v>
      </c>
      <c r="O3848" s="0" t="s">
        <v>112</v>
      </c>
      <c r="P3848" s="0" t="s">
        <v>112</v>
      </c>
      <c r="Q3848" s="0" t="s">
        <v>113</v>
      </c>
      <c r="R3848" s="0" t="s">
        <v>10016</v>
      </c>
      <c r="S3848" s="0" t="s">
        <v>10017</v>
      </c>
      <c r="T3848" s="0" t="s">
        <v>3604</v>
      </c>
      <c r="U3848" s="0" t="s">
        <v>3605</v>
      </c>
      <c r="V3848" s="0" t="s">
        <v>3606</v>
      </c>
      <c r="W3848" s="0" t="s">
        <v>3607</v>
      </c>
      <c r="X3848" s="0" t="s">
        <v>3700</v>
      </c>
      <c r="Y3848" s="0" t="s">
        <v>4503</v>
      </c>
      <c r="Z3848" s="0" t="s">
        <v>10018</v>
      </c>
      <c r="AA3848" s="0" t="s">
        <v>10019</v>
      </c>
      <c r="AB3848" s="0" t="s">
        <v>10020</v>
      </c>
      <c r="AC3848" s="0" t="s">
        <v>19</v>
      </c>
      <c r="AD3848" s="0" t="s">
        <v>19</v>
      </c>
      <c r="AE3848" s="0" t="s">
        <v>61</v>
      </c>
      <c r="AF3848" s="0" t="s">
        <v>22</v>
      </c>
      <c r="AG3848" s="0" t="s">
        <v>22</v>
      </c>
      <c r="AH3848" s="0" t="s">
        <v>22</v>
      </c>
      <c r="AI3848" s="0" t="s">
        <v>22</v>
      </c>
      <c r="AJ3848" s="0" t="s">
        <v>3622</v>
      </c>
      <c r="AK3848" s="0" t="s">
        <v>3622</v>
      </c>
    </row>
    <row customHeight="1" ht="11.25">
      <c r="A3849" s="0" t="s">
        <v>22</v>
      </c>
      <c r="B3849" s="0" t="s">
        <v>48</v>
      </c>
      <c r="C3849" s="0" t="s">
        <v>50</v>
      </c>
      <c r="D3849" s="0" t="s">
        <v>22</v>
      </c>
      <c r="E3849" s="0" t="s">
        <v>1333</v>
      </c>
      <c r="F3849" s="0" t="s">
        <v>1257</v>
      </c>
      <c r="G3849" s="0" t="s">
        <v>112</v>
      </c>
      <c r="H3849" s="0" t="s">
        <v>112</v>
      </c>
      <c r="I3849" s="0" t="s">
        <v>113</v>
      </c>
      <c r="J3849" s="0" t="s">
        <v>9761</v>
      </c>
      <c r="K3849" s="0" t="s">
        <v>9762</v>
      </c>
      <c r="L3849" s="0" t="s">
        <v>1261</v>
      </c>
      <c r="M3849" s="0" t="s">
        <v>1261</v>
      </c>
      <c r="N3849" s="0" t="s">
        <v>98</v>
      </c>
      <c r="O3849" s="0" t="s">
        <v>112</v>
      </c>
      <c r="P3849" s="0" t="s">
        <v>112</v>
      </c>
      <c r="Q3849" s="0" t="s">
        <v>113</v>
      </c>
      <c r="R3849" s="0" t="s">
        <v>9761</v>
      </c>
      <c r="S3849" s="0" t="s">
        <v>9762</v>
      </c>
      <c r="T3849" s="0" t="s">
        <v>3604</v>
      </c>
      <c r="U3849" s="0" t="s">
        <v>3605</v>
      </c>
      <c r="V3849" s="0" t="s">
        <v>3606</v>
      </c>
      <c r="W3849" s="0" t="s">
        <v>3607</v>
      </c>
      <c r="X3849" s="0" t="s">
        <v>3608</v>
      </c>
      <c r="Y3849" s="0" t="s">
        <v>3605</v>
      </c>
      <c r="Z3849" s="0" t="s">
        <v>8566</v>
      </c>
      <c r="AA3849" s="0" t="s">
        <v>3845</v>
      </c>
      <c r="AB3849" s="0" t="s">
        <v>10021</v>
      </c>
      <c r="AC3849" s="0" t="s">
        <v>19</v>
      </c>
      <c r="AD3849" s="0" t="s">
        <v>19</v>
      </c>
      <c r="AE3849" s="0" t="s">
        <v>61</v>
      </c>
      <c r="AF3849" s="0" t="s">
        <v>22</v>
      </c>
      <c r="AG3849" s="0" t="s">
        <v>22</v>
      </c>
      <c r="AH3849" s="0" t="s">
        <v>22</v>
      </c>
      <c r="AI3849" s="0" t="s">
        <v>22</v>
      </c>
      <c r="AJ3849" s="0" t="s">
        <v>3622</v>
      </c>
      <c r="AK3849" s="0" t="s">
        <v>3622</v>
      </c>
    </row>
    <row customHeight="1" ht="11.25">
      <c r="A3850" s="0" t="s">
        <v>22</v>
      </c>
      <c r="B3850" s="0" t="s">
        <v>48</v>
      </c>
      <c r="C3850" s="0" t="s">
        <v>50</v>
      </c>
      <c r="D3850" s="0" t="s">
        <v>22</v>
      </c>
      <c r="E3850" s="0" t="s">
        <v>1333</v>
      </c>
      <c r="F3850" s="0" t="s">
        <v>1257</v>
      </c>
      <c r="G3850" s="0" t="s">
        <v>112</v>
      </c>
      <c r="H3850" s="0" t="s">
        <v>112</v>
      </c>
      <c r="I3850" s="0" t="s">
        <v>113</v>
      </c>
      <c r="J3850" s="0" t="s">
        <v>9761</v>
      </c>
      <c r="K3850" s="0" t="s">
        <v>9762</v>
      </c>
      <c r="L3850" s="0" t="s">
        <v>1261</v>
      </c>
      <c r="M3850" s="0" t="s">
        <v>1261</v>
      </c>
      <c r="N3850" s="0" t="s">
        <v>98</v>
      </c>
      <c r="O3850" s="0" t="s">
        <v>112</v>
      </c>
      <c r="P3850" s="0" t="s">
        <v>112</v>
      </c>
      <c r="Q3850" s="0" t="s">
        <v>113</v>
      </c>
      <c r="R3850" s="0" t="s">
        <v>9761</v>
      </c>
      <c r="S3850" s="0" t="s">
        <v>9762</v>
      </c>
      <c r="T3850" s="0" t="s">
        <v>3604</v>
      </c>
      <c r="U3850" s="0" t="s">
        <v>3605</v>
      </c>
      <c r="V3850" s="0" t="s">
        <v>3606</v>
      </c>
      <c r="W3850" s="0" t="s">
        <v>3607</v>
      </c>
      <c r="X3850" s="0" t="s">
        <v>3608</v>
      </c>
      <c r="Y3850" s="0" t="s">
        <v>3605</v>
      </c>
      <c r="Z3850" s="0" t="s">
        <v>8566</v>
      </c>
      <c r="AA3850" s="0" t="s">
        <v>3845</v>
      </c>
      <c r="AB3850" s="0" t="s">
        <v>10021</v>
      </c>
      <c r="AC3850" s="0" t="s">
        <v>19</v>
      </c>
      <c r="AD3850" s="0" t="s">
        <v>19</v>
      </c>
      <c r="AE3850" s="0" t="s">
        <v>61</v>
      </c>
      <c r="AF3850" s="0" t="s">
        <v>22</v>
      </c>
      <c r="AG3850" s="0" t="s">
        <v>22</v>
      </c>
      <c r="AH3850" s="0" t="s">
        <v>22</v>
      </c>
      <c r="AI3850" s="0" t="s">
        <v>22</v>
      </c>
      <c r="AJ3850" s="0" t="s">
        <v>3622</v>
      </c>
      <c r="AK3850" s="0" t="s">
        <v>3622</v>
      </c>
    </row>
    <row customHeight="1" ht="11.25">
      <c r="A3851" s="0" t="s">
        <v>22</v>
      </c>
      <c r="B3851" s="0" t="s">
        <v>48</v>
      </c>
      <c r="C3851" s="0" t="s">
        <v>50</v>
      </c>
      <c r="D3851" s="0" t="s">
        <v>22</v>
      </c>
      <c r="E3851" s="0" t="s">
        <v>10022</v>
      </c>
      <c r="F3851" s="0" t="s">
        <v>1257</v>
      </c>
      <c r="G3851" s="0" t="s">
        <v>112</v>
      </c>
      <c r="H3851" s="0" t="s">
        <v>112</v>
      </c>
      <c r="I3851" s="0" t="s">
        <v>113</v>
      </c>
      <c r="J3851" s="0" t="s">
        <v>1334</v>
      </c>
      <c r="K3851" s="0" t="s">
        <v>1335</v>
      </c>
      <c r="L3851" s="0" t="s">
        <v>1261</v>
      </c>
      <c r="M3851" s="0" t="s">
        <v>1261</v>
      </c>
      <c r="N3851" s="0" t="s">
        <v>98</v>
      </c>
      <c r="O3851" s="0" t="s">
        <v>112</v>
      </c>
      <c r="P3851" s="0" t="s">
        <v>112</v>
      </c>
      <c r="Q3851" s="0" t="s">
        <v>113</v>
      </c>
      <c r="R3851" s="0" t="s">
        <v>1334</v>
      </c>
      <c r="S3851" s="0" t="s">
        <v>1335</v>
      </c>
      <c r="T3851" s="0" t="s">
        <v>3604</v>
      </c>
      <c r="U3851" s="0" t="s">
        <v>3605</v>
      </c>
      <c r="V3851" s="0" t="s">
        <v>3606</v>
      </c>
      <c r="W3851" s="0" t="s">
        <v>3607</v>
      </c>
      <c r="X3851" s="0" t="s">
        <v>3608</v>
      </c>
      <c r="Y3851" s="0" t="s">
        <v>4331</v>
      </c>
      <c r="Z3851" s="0" t="s">
        <v>1261</v>
      </c>
      <c r="AA3851" s="0" t="s">
        <v>10023</v>
      </c>
      <c r="AB3851" s="0" t="s">
        <v>10024</v>
      </c>
      <c r="AC3851" s="0" t="s">
        <v>19</v>
      </c>
      <c r="AD3851" s="0" t="s">
        <v>19</v>
      </c>
      <c r="AE3851" s="0" t="s">
        <v>61</v>
      </c>
      <c r="AF3851" s="0" t="s">
        <v>22</v>
      </c>
      <c r="AG3851" s="0" t="s">
        <v>22</v>
      </c>
      <c r="AH3851" s="0" t="s">
        <v>22</v>
      </c>
      <c r="AI3851" s="0" t="s">
        <v>22</v>
      </c>
      <c r="AJ3851" s="0" t="s">
        <v>3622</v>
      </c>
      <c r="AK3851" s="0" t="s">
        <v>3622</v>
      </c>
    </row>
    <row customHeight="1" ht="11.25">
      <c r="A3852" s="0" t="s">
        <v>22</v>
      </c>
      <c r="B3852" s="0" t="s">
        <v>48</v>
      </c>
      <c r="C3852" s="0" t="s">
        <v>50</v>
      </c>
      <c r="D3852" s="0" t="s">
        <v>22</v>
      </c>
      <c r="E3852" s="0" t="s">
        <v>10022</v>
      </c>
      <c r="F3852" s="0" t="s">
        <v>1257</v>
      </c>
      <c r="G3852" s="0" t="s">
        <v>112</v>
      </c>
      <c r="H3852" s="0" t="s">
        <v>112</v>
      </c>
      <c r="I3852" s="0" t="s">
        <v>113</v>
      </c>
      <c r="J3852" s="0" t="s">
        <v>1334</v>
      </c>
      <c r="K3852" s="0" t="s">
        <v>1335</v>
      </c>
      <c r="L3852" s="0" t="s">
        <v>1261</v>
      </c>
      <c r="M3852" s="0" t="s">
        <v>1261</v>
      </c>
      <c r="N3852" s="0" t="s">
        <v>98</v>
      </c>
      <c r="O3852" s="0" t="s">
        <v>112</v>
      </c>
      <c r="P3852" s="0" t="s">
        <v>112</v>
      </c>
      <c r="Q3852" s="0" t="s">
        <v>113</v>
      </c>
      <c r="R3852" s="0" t="s">
        <v>1334</v>
      </c>
      <c r="S3852" s="0" t="s">
        <v>1335</v>
      </c>
      <c r="T3852" s="0" t="s">
        <v>3604</v>
      </c>
      <c r="U3852" s="0" t="s">
        <v>3605</v>
      </c>
      <c r="V3852" s="0" t="s">
        <v>3606</v>
      </c>
      <c r="W3852" s="0" t="s">
        <v>3607</v>
      </c>
      <c r="X3852" s="0" t="s">
        <v>3608</v>
      </c>
      <c r="Y3852" s="0" t="s">
        <v>4331</v>
      </c>
      <c r="Z3852" s="0" t="s">
        <v>1261</v>
      </c>
      <c r="AA3852" s="0" t="s">
        <v>10023</v>
      </c>
      <c r="AB3852" s="0" t="s">
        <v>10024</v>
      </c>
      <c r="AC3852" s="0" t="s">
        <v>19</v>
      </c>
      <c r="AD3852" s="0" t="s">
        <v>19</v>
      </c>
      <c r="AE3852" s="0" t="s">
        <v>61</v>
      </c>
      <c r="AF3852" s="0" t="s">
        <v>22</v>
      </c>
      <c r="AG3852" s="0" t="s">
        <v>22</v>
      </c>
      <c r="AH3852" s="0" t="s">
        <v>22</v>
      </c>
      <c r="AI3852" s="0" t="s">
        <v>22</v>
      </c>
      <c r="AJ3852" s="0" t="s">
        <v>3622</v>
      </c>
      <c r="AK3852" s="0" t="s">
        <v>3622</v>
      </c>
    </row>
    <row customHeight="1" ht="11.25">
      <c r="A3853" s="0" t="s">
        <v>22</v>
      </c>
      <c r="B3853" s="0" t="s">
        <v>48</v>
      </c>
      <c r="C3853" s="0" t="s">
        <v>50</v>
      </c>
      <c r="D3853" s="0" t="s">
        <v>22</v>
      </c>
      <c r="E3853" s="0" t="s">
        <v>10022</v>
      </c>
      <c r="F3853" s="0" t="s">
        <v>1257</v>
      </c>
      <c r="G3853" s="0" t="s">
        <v>112</v>
      </c>
      <c r="H3853" s="0" t="s">
        <v>112</v>
      </c>
      <c r="I3853" s="0" t="s">
        <v>113</v>
      </c>
      <c r="J3853" s="0" t="s">
        <v>6688</v>
      </c>
      <c r="K3853" s="0" t="s">
        <v>6689</v>
      </c>
      <c r="L3853" s="0" t="s">
        <v>1261</v>
      </c>
      <c r="M3853" s="0" t="s">
        <v>1261</v>
      </c>
      <c r="N3853" s="0" t="s">
        <v>98</v>
      </c>
      <c r="O3853" s="0" t="s">
        <v>112</v>
      </c>
      <c r="P3853" s="0" t="s">
        <v>112</v>
      </c>
      <c r="Q3853" s="0" t="s">
        <v>113</v>
      </c>
      <c r="R3853" s="0" t="s">
        <v>6688</v>
      </c>
      <c r="S3853" s="0" t="s">
        <v>6689</v>
      </c>
      <c r="T3853" s="0" t="s">
        <v>3604</v>
      </c>
      <c r="U3853" s="0" t="s">
        <v>3605</v>
      </c>
      <c r="V3853" s="0" t="s">
        <v>3606</v>
      </c>
      <c r="W3853" s="0" t="s">
        <v>3607</v>
      </c>
      <c r="X3853" s="0" t="s">
        <v>3608</v>
      </c>
      <c r="Y3853" s="0" t="s">
        <v>4331</v>
      </c>
      <c r="Z3853" s="0" t="s">
        <v>10025</v>
      </c>
      <c r="AA3853" s="0" t="s">
        <v>3988</v>
      </c>
      <c r="AB3853" s="0" t="s">
        <v>10026</v>
      </c>
      <c r="AC3853" s="0" t="s">
        <v>19</v>
      </c>
      <c r="AD3853" s="0" t="s">
        <v>19</v>
      </c>
      <c r="AE3853" s="0" t="s">
        <v>61</v>
      </c>
      <c r="AF3853" s="0" t="s">
        <v>22</v>
      </c>
      <c r="AG3853" s="0" t="s">
        <v>22</v>
      </c>
      <c r="AH3853" s="0" t="s">
        <v>22</v>
      </c>
      <c r="AI3853" s="0" t="s">
        <v>22</v>
      </c>
      <c r="AJ3853" s="0" t="s">
        <v>3622</v>
      </c>
      <c r="AK3853" s="0" t="s">
        <v>3622</v>
      </c>
    </row>
    <row customHeight="1" ht="11.25">
      <c r="A3854" s="0" t="s">
        <v>22</v>
      </c>
      <c r="B3854" s="0" t="s">
        <v>48</v>
      </c>
      <c r="C3854" s="0" t="s">
        <v>50</v>
      </c>
      <c r="D3854" s="0" t="s">
        <v>22</v>
      </c>
      <c r="E3854" s="0" t="s">
        <v>10022</v>
      </c>
      <c r="F3854" s="0" t="s">
        <v>1257</v>
      </c>
      <c r="G3854" s="0" t="s">
        <v>112</v>
      </c>
      <c r="H3854" s="0" t="s">
        <v>112</v>
      </c>
      <c r="I3854" s="0" t="s">
        <v>113</v>
      </c>
      <c r="J3854" s="0" t="s">
        <v>6688</v>
      </c>
      <c r="K3854" s="0" t="s">
        <v>6689</v>
      </c>
      <c r="L3854" s="0" t="s">
        <v>1261</v>
      </c>
      <c r="M3854" s="0" t="s">
        <v>1261</v>
      </c>
      <c r="N3854" s="0" t="s">
        <v>98</v>
      </c>
      <c r="O3854" s="0" t="s">
        <v>112</v>
      </c>
      <c r="P3854" s="0" t="s">
        <v>112</v>
      </c>
      <c r="Q3854" s="0" t="s">
        <v>113</v>
      </c>
      <c r="R3854" s="0" t="s">
        <v>6688</v>
      </c>
      <c r="S3854" s="0" t="s">
        <v>6689</v>
      </c>
      <c r="T3854" s="0" t="s">
        <v>3604</v>
      </c>
      <c r="U3854" s="0" t="s">
        <v>3605</v>
      </c>
      <c r="V3854" s="0" t="s">
        <v>3606</v>
      </c>
      <c r="W3854" s="0" t="s">
        <v>3607</v>
      </c>
      <c r="X3854" s="0" t="s">
        <v>3608</v>
      </c>
      <c r="Y3854" s="0" t="s">
        <v>4331</v>
      </c>
      <c r="Z3854" s="0" t="s">
        <v>10025</v>
      </c>
      <c r="AA3854" s="0" t="s">
        <v>3988</v>
      </c>
      <c r="AB3854" s="0" t="s">
        <v>10026</v>
      </c>
      <c r="AC3854" s="0" t="s">
        <v>19</v>
      </c>
      <c r="AD3854" s="0" t="s">
        <v>19</v>
      </c>
      <c r="AE3854" s="0" t="s">
        <v>61</v>
      </c>
      <c r="AF3854" s="0" t="s">
        <v>22</v>
      </c>
      <c r="AG3854" s="0" t="s">
        <v>22</v>
      </c>
      <c r="AH3854" s="0" t="s">
        <v>22</v>
      </c>
      <c r="AI3854" s="0" t="s">
        <v>22</v>
      </c>
      <c r="AJ3854" s="0" t="s">
        <v>3622</v>
      </c>
      <c r="AK3854" s="0" t="s">
        <v>3622</v>
      </c>
    </row>
    <row customHeight="1" ht="11.25">
      <c r="A3855" s="0" t="s">
        <v>22</v>
      </c>
      <c r="B3855" s="0" t="s">
        <v>48</v>
      </c>
      <c r="C3855" s="0" t="s">
        <v>50</v>
      </c>
      <c r="D3855" s="0" t="s">
        <v>22</v>
      </c>
      <c r="E3855" s="0" t="s">
        <v>10027</v>
      </c>
      <c r="F3855" s="0" t="s">
        <v>1257</v>
      </c>
      <c r="G3855" s="0" t="s">
        <v>3552</v>
      </c>
      <c r="H3855" s="0" t="s">
        <v>3552</v>
      </c>
      <c r="I3855" s="0" t="s">
        <v>3553</v>
      </c>
      <c r="J3855" s="0" t="s">
        <v>6203</v>
      </c>
      <c r="K3855" s="0" t="s">
        <v>6204</v>
      </c>
      <c r="L3855" s="0" t="s">
        <v>9404</v>
      </c>
      <c r="M3855" s="0" t="s">
        <v>10028</v>
      </c>
      <c r="N3855" s="0" t="s">
        <v>98</v>
      </c>
      <c r="O3855" s="0" t="s">
        <v>3552</v>
      </c>
      <c r="P3855" s="0" t="s">
        <v>3552</v>
      </c>
      <c r="Q3855" s="0" t="s">
        <v>3553</v>
      </c>
      <c r="R3855" s="0" t="s">
        <v>6203</v>
      </c>
      <c r="S3855" s="0" t="s">
        <v>6204</v>
      </c>
      <c r="T3855" s="0" t="s">
        <v>3604</v>
      </c>
      <c r="U3855" s="0" t="s">
        <v>3707</v>
      </c>
      <c r="V3855" s="0" t="s">
        <v>3726</v>
      </c>
      <c r="W3855" s="0" t="s">
        <v>3607</v>
      </c>
      <c r="X3855" s="0" t="s">
        <v>3608</v>
      </c>
      <c r="Y3855" s="0" t="s">
        <v>3605</v>
      </c>
      <c r="Z3855" s="0" t="s">
        <v>10029</v>
      </c>
      <c r="AA3855" s="0" t="s">
        <v>8689</v>
      </c>
      <c r="AB3855" s="0" t="s">
        <v>10030</v>
      </c>
      <c r="AC3855" s="0" t="s">
        <v>19</v>
      </c>
      <c r="AD3855" s="0" t="s">
        <v>19</v>
      </c>
      <c r="AE3855" s="0" t="s">
        <v>61</v>
      </c>
      <c r="AF3855" s="0" t="s">
        <v>22</v>
      </c>
      <c r="AG3855" s="0" t="s">
        <v>22</v>
      </c>
      <c r="AH3855" s="0" t="s">
        <v>22</v>
      </c>
      <c r="AI3855" s="0" t="s">
        <v>22</v>
      </c>
      <c r="AJ3855" s="0" t="s">
        <v>9725</v>
      </c>
      <c r="AK3855" s="0" t="s">
        <v>9726</v>
      </c>
    </row>
    <row customHeight="1" ht="11.25">
      <c r="A3856" s="0" t="s">
        <v>22</v>
      </c>
      <c r="B3856" s="0" t="s">
        <v>48</v>
      </c>
      <c r="C3856" s="0" t="s">
        <v>50</v>
      </c>
      <c r="D3856" s="0" t="s">
        <v>22</v>
      </c>
      <c r="E3856" s="0" t="s">
        <v>10027</v>
      </c>
      <c r="F3856" s="0" t="s">
        <v>1257</v>
      </c>
      <c r="G3856" s="0" t="s">
        <v>175</v>
      </c>
      <c r="H3856" s="0" t="s">
        <v>175</v>
      </c>
      <c r="I3856" s="0" t="s">
        <v>176</v>
      </c>
      <c r="J3856" s="0" t="s">
        <v>6203</v>
      </c>
      <c r="K3856" s="0" t="s">
        <v>6208</v>
      </c>
      <c r="L3856" s="0" t="s">
        <v>9404</v>
      </c>
      <c r="M3856" s="0" t="s">
        <v>10028</v>
      </c>
      <c r="N3856" s="0" t="s">
        <v>98</v>
      </c>
      <c r="O3856" s="0" t="s">
        <v>175</v>
      </c>
      <c r="P3856" s="0" t="s">
        <v>175</v>
      </c>
      <c r="Q3856" s="0" t="s">
        <v>176</v>
      </c>
      <c r="R3856" s="0" t="s">
        <v>6203</v>
      </c>
      <c r="S3856" s="0" t="s">
        <v>6208</v>
      </c>
      <c r="T3856" s="0" t="s">
        <v>3604</v>
      </c>
      <c r="U3856" s="0" t="s">
        <v>3707</v>
      </c>
      <c r="V3856" s="0" t="s">
        <v>3726</v>
      </c>
      <c r="W3856" s="0" t="s">
        <v>3607</v>
      </c>
      <c r="X3856" s="0" t="s">
        <v>3608</v>
      </c>
      <c r="Y3856" s="0" t="s">
        <v>3605</v>
      </c>
      <c r="Z3856" s="0" t="s">
        <v>10029</v>
      </c>
      <c r="AA3856" s="0" t="s">
        <v>8689</v>
      </c>
      <c r="AB3856" s="0" t="s">
        <v>10030</v>
      </c>
      <c r="AC3856" s="0" t="s">
        <v>19</v>
      </c>
      <c r="AD3856" s="0" t="s">
        <v>19</v>
      </c>
      <c r="AE3856" s="0" t="s">
        <v>61</v>
      </c>
      <c r="AF3856" s="0" t="s">
        <v>22</v>
      </c>
      <c r="AG3856" s="0" t="s">
        <v>22</v>
      </c>
      <c r="AH3856" s="0" t="s">
        <v>22</v>
      </c>
      <c r="AI3856" s="0" t="s">
        <v>22</v>
      </c>
      <c r="AJ3856" s="0" t="s">
        <v>9725</v>
      </c>
      <c r="AK3856" s="0" t="s">
        <v>9726</v>
      </c>
    </row>
    <row customHeight="1" ht="11.25">
      <c r="A3857" s="0" t="s">
        <v>22</v>
      </c>
      <c r="B3857" s="0" t="s">
        <v>48</v>
      </c>
      <c r="C3857" s="0" t="s">
        <v>50</v>
      </c>
      <c r="D3857" s="0" t="s">
        <v>22</v>
      </c>
      <c r="E3857" s="0" t="s">
        <v>10031</v>
      </c>
      <c r="F3857" s="0" t="s">
        <v>1306</v>
      </c>
      <c r="G3857" s="0" t="s">
        <v>107</v>
      </c>
      <c r="H3857" s="0" t="s">
        <v>107</v>
      </c>
      <c r="I3857" s="0" t="s">
        <v>108</v>
      </c>
      <c r="J3857" s="0" t="s">
        <v>4316</v>
      </c>
      <c r="K3857" s="0" t="s">
        <v>4317</v>
      </c>
      <c r="L3857" s="0" t="s">
        <v>4318</v>
      </c>
      <c r="M3857" s="0" t="s">
        <v>1261</v>
      </c>
      <c r="N3857" s="0" t="s">
        <v>98</v>
      </c>
      <c r="O3857" s="0" t="s">
        <v>107</v>
      </c>
      <c r="P3857" s="0" t="s">
        <v>107</v>
      </c>
      <c r="Q3857" s="0" t="s">
        <v>108</v>
      </c>
      <c r="R3857" s="0" t="s">
        <v>4316</v>
      </c>
      <c r="S3857" s="0" t="s">
        <v>4317</v>
      </c>
      <c r="T3857" s="0" t="s">
        <v>3604</v>
      </c>
      <c r="U3857" s="0" t="s">
        <v>3605</v>
      </c>
      <c r="V3857" s="0" t="s">
        <v>3606</v>
      </c>
      <c r="W3857" s="0" t="s">
        <v>3607</v>
      </c>
      <c r="X3857" s="0" t="s">
        <v>3608</v>
      </c>
      <c r="Y3857" s="0" t="s">
        <v>3605</v>
      </c>
      <c r="Z3857" s="0" t="s">
        <v>10032</v>
      </c>
      <c r="AA3857" s="0" t="s">
        <v>5089</v>
      </c>
      <c r="AB3857" s="0" t="s">
        <v>10033</v>
      </c>
      <c r="AC3857" s="0" t="s">
        <v>61</v>
      </c>
      <c r="AD3857" s="0" t="s">
        <v>19</v>
      </c>
      <c r="AE3857" s="0" t="s">
        <v>61</v>
      </c>
      <c r="AF3857" s="0" t="s">
        <v>92</v>
      </c>
      <c r="AG3857" s="0" t="s">
        <v>92</v>
      </c>
      <c r="AH3857" s="0" t="s">
        <v>22</v>
      </c>
      <c r="AI3857" s="0" t="s">
        <v>22</v>
      </c>
      <c r="AJ3857" s="0" t="s">
        <v>92</v>
      </c>
      <c r="AK3857" s="0" t="s">
        <v>92</v>
      </c>
    </row>
    <row customHeight="1" ht="11.25">
      <c r="A3858" s="0" t="s">
        <v>22</v>
      </c>
      <c r="B3858" s="0" t="s">
        <v>48</v>
      </c>
      <c r="C3858" s="0" t="s">
        <v>50</v>
      </c>
      <c r="D3858" s="0" t="s">
        <v>22</v>
      </c>
      <c r="E3858" s="0" t="s">
        <v>10031</v>
      </c>
      <c r="F3858" s="0" t="s">
        <v>1306</v>
      </c>
      <c r="G3858" s="0" t="s">
        <v>107</v>
      </c>
      <c r="H3858" s="0" t="s">
        <v>107</v>
      </c>
      <c r="I3858" s="0" t="s">
        <v>108</v>
      </c>
      <c r="J3858" s="0" t="s">
        <v>4316</v>
      </c>
      <c r="K3858" s="0" t="s">
        <v>4317</v>
      </c>
      <c r="L3858" s="0" t="s">
        <v>4318</v>
      </c>
      <c r="M3858" s="0" t="s">
        <v>1261</v>
      </c>
      <c r="N3858" s="0" t="s">
        <v>98</v>
      </c>
      <c r="O3858" s="0" t="s">
        <v>107</v>
      </c>
      <c r="P3858" s="0" t="s">
        <v>107</v>
      </c>
      <c r="Q3858" s="0" t="s">
        <v>108</v>
      </c>
      <c r="R3858" s="0" t="s">
        <v>4316</v>
      </c>
      <c r="S3858" s="0" t="s">
        <v>4317</v>
      </c>
      <c r="T3858" s="0" t="s">
        <v>3604</v>
      </c>
      <c r="U3858" s="0" t="s">
        <v>3605</v>
      </c>
      <c r="V3858" s="0" t="s">
        <v>3606</v>
      </c>
      <c r="W3858" s="0" t="s">
        <v>3607</v>
      </c>
      <c r="X3858" s="0" t="s">
        <v>3608</v>
      </c>
      <c r="Y3858" s="0" t="s">
        <v>3605</v>
      </c>
      <c r="Z3858" s="0" t="s">
        <v>10032</v>
      </c>
      <c r="AA3858" s="0" t="s">
        <v>5089</v>
      </c>
      <c r="AB3858" s="0" t="s">
        <v>10033</v>
      </c>
      <c r="AC3858" s="0" t="s">
        <v>61</v>
      </c>
      <c r="AD3858" s="0" t="s">
        <v>19</v>
      </c>
      <c r="AE3858" s="0" t="s">
        <v>61</v>
      </c>
      <c r="AF3858" s="0" t="s">
        <v>92</v>
      </c>
      <c r="AG3858" s="0" t="s">
        <v>92</v>
      </c>
      <c r="AH3858" s="0" t="s">
        <v>22</v>
      </c>
      <c r="AI3858" s="0" t="s">
        <v>22</v>
      </c>
      <c r="AJ3858" s="0" t="s">
        <v>92</v>
      </c>
      <c r="AK3858" s="0" t="s">
        <v>92</v>
      </c>
    </row>
    <row customHeight="1" ht="11.25">
      <c r="A3859" s="0" t="s">
        <v>22</v>
      </c>
      <c r="B3859" s="0" t="s">
        <v>48</v>
      </c>
      <c r="C3859" s="0" t="s">
        <v>50</v>
      </c>
      <c r="D3859" s="0" t="s">
        <v>22</v>
      </c>
      <c r="E3859" s="0" t="s">
        <v>10034</v>
      </c>
      <c r="F3859" s="0" t="s">
        <v>1269</v>
      </c>
      <c r="G3859" s="0" t="s">
        <v>155</v>
      </c>
      <c r="H3859" s="0" t="s">
        <v>155</v>
      </c>
      <c r="I3859" s="0" t="s">
        <v>156</v>
      </c>
      <c r="J3859" s="0" t="s">
        <v>4233</v>
      </c>
      <c r="K3859" s="0" t="s">
        <v>4234</v>
      </c>
      <c r="L3859" s="0" t="s">
        <v>4012</v>
      </c>
      <c r="M3859" s="0" t="s">
        <v>10035</v>
      </c>
      <c r="N3859" s="0" t="s">
        <v>98</v>
      </c>
      <c r="O3859" s="0" t="s">
        <v>155</v>
      </c>
      <c r="P3859" s="0" t="s">
        <v>155</v>
      </c>
      <c r="Q3859" s="0" t="s">
        <v>156</v>
      </c>
      <c r="R3859" s="0" t="s">
        <v>4233</v>
      </c>
      <c r="S3859" s="0" t="s">
        <v>4234</v>
      </c>
      <c r="T3859" s="0" t="s">
        <v>3604</v>
      </c>
      <c r="U3859" s="0" t="s">
        <v>3605</v>
      </c>
      <c r="V3859" s="0" t="s">
        <v>10036</v>
      </c>
      <c r="W3859" s="0" t="s">
        <v>3607</v>
      </c>
      <c r="X3859" s="0" t="s">
        <v>3608</v>
      </c>
      <c r="Y3859" s="0" t="s">
        <v>3605</v>
      </c>
      <c r="Z3859" s="0" t="s">
        <v>10037</v>
      </c>
      <c r="AA3859" s="0" t="s">
        <v>10038</v>
      </c>
      <c r="AB3859" s="0" t="s">
        <v>10039</v>
      </c>
      <c r="AC3859" s="0" t="s">
        <v>61</v>
      </c>
      <c r="AD3859" s="0" t="s">
        <v>19</v>
      </c>
      <c r="AE3859" s="0" t="s">
        <v>19</v>
      </c>
      <c r="AF3859" s="0" t="s">
        <v>118</v>
      </c>
      <c r="AG3859" s="0" t="s">
        <v>529</v>
      </c>
      <c r="AH3859" s="0" t="s">
        <v>22</v>
      </c>
      <c r="AI3859" s="0" t="s">
        <v>22</v>
      </c>
      <c r="AJ3859" s="0" t="s">
        <v>22</v>
      </c>
      <c r="AK3859" s="0" t="s">
        <v>22</v>
      </c>
    </row>
    <row customHeight="1" ht="11.25">
      <c r="A3860" s="0" t="s">
        <v>22</v>
      </c>
      <c r="B3860" s="0" t="s">
        <v>48</v>
      </c>
      <c r="C3860" s="0" t="s">
        <v>50</v>
      </c>
      <c r="D3860" s="0" t="s">
        <v>22</v>
      </c>
      <c r="E3860" s="0" t="s">
        <v>10034</v>
      </c>
      <c r="F3860" s="0" t="s">
        <v>1269</v>
      </c>
      <c r="G3860" s="0" t="s">
        <v>155</v>
      </c>
      <c r="H3860" s="0" t="s">
        <v>155</v>
      </c>
      <c r="I3860" s="0" t="s">
        <v>156</v>
      </c>
      <c r="J3860" s="0" t="s">
        <v>4233</v>
      </c>
      <c r="K3860" s="0" t="s">
        <v>4234</v>
      </c>
      <c r="L3860" s="0" t="s">
        <v>4012</v>
      </c>
      <c r="M3860" s="0" t="s">
        <v>10035</v>
      </c>
      <c r="N3860" s="0" t="s">
        <v>98</v>
      </c>
      <c r="O3860" s="0" t="s">
        <v>155</v>
      </c>
      <c r="P3860" s="0" t="s">
        <v>155</v>
      </c>
      <c r="Q3860" s="0" t="s">
        <v>156</v>
      </c>
      <c r="R3860" s="0" t="s">
        <v>4233</v>
      </c>
      <c r="S3860" s="0" t="s">
        <v>4234</v>
      </c>
      <c r="T3860" s="0" t="s">
        <v>3604</v>
      </c>
      <c r="U3860" s="0" t="s">
        <v>3605</v>
      </c>
      <c r="V3860" s="0" t="s">
        <v>10036</v>
      </c>
      <c r="W3860" s="0" t="s">
        <v>3607</v>
      </c>
      <c r="X3860" s="0" t="s">
        <v>3608</v>
      </c>
      <c r="Y3860" s="0" t="s">
        <v>3605</v>
      </c>
      <c r="Z3860" s="0" t="s">
        <v>10037</v>
      </c>
      <c r="AA3860" s="0" t="s">
        <v>10038</v>
      </c>
      <c r="AB3860" s="0" t="s">
        <v>10039</v>
      </c>
      <c r="AC3860" s="0" t="s">
        <v>61</v>
      </c>
      <c r="AD3860" s="0" t="s">
        <v>19</v>
      </c>
      <c r="AE3860" s="0" t="s">
        <v>19</v>
      </c>
      <c r="AF3860" s="0" t="s">
        <v>118</v>
      </c>
      <c r="AG3860" s="0" t="s">
        <v>529</v>
      </c>
      <c r="AH3860" s="0" t="s">
        <v>22</v>
      </c>
      <c r="AI3860" s="0" t="s">
        <v>22</v>
      </c>
      <c r="AJ3860" s="0" t="s">
        <v>22</v>
      </c>
      <c r="AK3860" s="0" t="s">
        <v>22</v>
      </c>
    </row>
    <row customHeight="1" ht="11.25">
      <c r="A3861" s="0" t="s">
        <v>22</v>
      </c>
      <c r="B3861" s="0" t="s">
        <v>48</v>
      </c>
      <c r="C3861" s="0" t="s">
        <v>50</v>
      </c>
      <c r="D3861" s="0" t="s">
        <v>22</v>
      </c>
      <c r="E3861" s="0" t="s">
        <v>10040</v>
      </c>
      <c r="F3861" s="0" t="s">
        <v>1269</v>
      </c>
      <c r="G3861" s="0" t="s">
        <v>107</v>
      </c>
      <c r="H3861" s="0" t="s">
        <v>107</v>
      </c>
      <c r="I3861" s="0" t="s">
        <v>108</v>
      </c>
      <c r="J3861" s="0" t="s">
        <v>4571</v>
      </c>
      <c r="K3861" s="0" t="s">
        <v>4572</v>
      </c>
      <c r="L3861" s="0" t="s">
        <v>4573</v>
      </c>
      <c r="M3861" s="0" t="s">
        <v>1261</v>
      </c>
      <c r="N3861" s="0" t="s">
        <v>98</v>
      </c>
      <c r="O3861" s="0" t="s">
        <v>107</v>
      </c>
      <c r="P3861" s="0" t="s">
        <v>107</v>
      </c>
      <c r="Q3861" s="0" t="s">
        <v>108</v>
      </c>
      <c r="R3861" s="0" t="s">
        <v>4571</v>
      </c>
      <c r="S3861" s="0" t="s">
        <v>4572</v>
      </c>
      <c r="T3861" s="0" t="s">
        <v>3604</v>
      </c>
      <c r="U3861" s="0" t="s">
        <v>3605</v>
      </c>
      <c r="V3861" s="0" t="s">
        <v>10041</v>
      </c>
      <c r="W3861" s="0" t="s">
        <v>3607</v>
      </c>
      <c r="X3861" s="0" t="s">
        <v>3608</v>
      </c>
      <c r="Y3861" s="0" t="s">
        <v>3605</v>
      </c>
      <c r="Z3861" s="0" t="s">
        <v>10042</v>
      </c>
      <c r="AA3861" s="0" t="s">
        <v>10043</v>
      </c>
      <c r="AB3861" s="0" t="s">
        <v>10044</v>
      </c>
      <c r="AC3861" s="0" t="s">
        <v>61</v>
      </c>
      <c r="AD3861" s="0" t="s">
        <v>19</v>
      </c>
      <c r="AE3861" s="0" t="s">
        <v>19</v>
      </c>
      <c r="AF3861" s="0" t="s">
        <v>183</v>
      </c>
      <c r="AG3861" s="0" t="s">
        <v>183</v>
      </c>
      <c r="AH3861" s="0" t="s">
        <v>22</v>
      </c>
      <c r="AI3861" s="0" t="s">
        <v>22</v>
      </c>
      <c r="AJ3861" s="0" t="s">
        <v>22</v>
      </c>
      <c r="AK3861" s="0" t="s">
        <v>22</v>
      </c>
    </row>
    <row customHeight="1" ht="11.25">
      <c r="A3862" s="0" t="s">
        <v>22</v>
      </c>
      <c r="B3862" s="0" t="s">
        <v>48</v>
      </c>
      <c r="C3862" s="0" t="s">
        <v>50</v>
      </c>
      <c r="D3862" s="0" t="s">
        <v>22</v>
      </c>
      <c r="E3862" s="0" t="s">
        <v>10040</v>
      </c>
      <c r="F3862" s="0" t="s">
        <v>1269</v>
      </c>
      <c r="G3862" s="0" t="s">
        <v>107</v>
      </c>
      <c r="H3862" s="0" t="s">
        <v>107</v>
      </c>
      <c r="I3862" s="0" t="s">
        <v>108</v>
      </c>
      <c r="J3862" s="0" t="s">
        <v>4571</v>
      </c>
      <c r="K3862" s="0" t="s">
        <v>4572</v>
      </c>
      <c r="L3862" s="0" t="s">
        <v>4573</v>
      </c>
      <c r="M3862" s="0" t="s">
        <v>1261</v>
      </c>
      <c r="N3862" s="0" t="s">
        <v>98</v>
      </c>
      <c r="O3862" s="0" t="s">
        <v>107</v>
      </c>
      <c r="P3862" s="0" t="s">
        <v>107</v>
      </c>
      <c r="Q3862" s="0" t="s">
        <v>108</v>
      </c>
      <c r="R3862" s="0" t="s">
        <v>4571</v>
      </c>
      <c r="S3862" s="0" t="s">
        <v>4572</v>
      </c>
      <c r="T3862" s="0" t="s">
        <v>3604</v>
      </c>
      <c r="U3862" s="0" t="s">
        <v>3605</v>
      </c>
      <c r="V3862" s="0" t="s">
        <v>10041</v>
      </c>
      <c r="W3862" s="0" t="s">
        <v>3607</v>
      </c>
      <c r="X3862" s="0" t="s">
        <v>3608</v>
      </c>
      <c r="Y3862" s="0" t="s">
        <v>3605</v>
      </c>
      <c r="Z3862" s="0" t="s">
        <v>10042</v>
      </c>
      <c r="AA3862" s="0" t="s">
        <v>10043</v>
      </c>
      <c r="AB3862" s="0" t="s">
        <v>10044</v>
      </c>
      <c r="AC3862" s="0" t="s">
        <v>61</v>
      </c>
      <c r="AD3862" s="0" t="s">
        <v>19</v>
      </c>
      <c r="AE3862" s="0" t="s">
        <v>19</v>
      </c>
      <c r="AF3862" s="0" t="s">
        <v>183</v>
      </c>
      <c r="AG3862" s="0" t="s">
        <v>183</v>
      </c>
      <c r="AH3862" s="0" t="s">
        <v>22</v>
      </c>
      <c r="AI3862" s="0" t="s">
        <v>22</v>
      </c>
      <c r="AJ3862" s="0" t="s">
        <v>22</v>
      </c>
      <c r="AK3862" s="0" t="s">
        <v>22</v>
      </c>
    </row>
    <row customHeight="1" ht="11.25">
      <c r="A3863" s="0" t="s">
        <v>22</v>
      </c>
      <c r="B3863" s="0" t="s">
        <v>48</v>
      </c>
      <c r="C3863" s="0" t="s">
        <v>50</v>
      </c>
      <c r="D3863" s="0" t="s">
        <v>22</v>
      </c>
      <c r="E3863" s="0" t="s">
        <v>10045</v>
      </c>
      <c r="F3863" s="0" t="s">
        <v>1269</v>
      </c>
      <c r="G3863" s="0" t="s">
        <v>107</v>
      </c>
      <c r="H3863" s="0" t="s">
        <v>107</v>
      </c>
      <c r="I3863" s="0" t="s">
        <v>108</v>
      </c>
      <c r="J3863" s="0" t="s">
        <v>4571</v>
      </c>
      <c r="K3863" s="0" t="s">
        <v>4572</v>
      </c>
      <c r="L3863" s="0" t="s">
        <v>4573</v>
      </c>
      <c r="M3863" s="0" t="s">
        <v>1261</v>
      </c>
      <c r="N3863" s="0" t="s">
        <v>98</v>
      </c>
      <c r="O3863" s="0" t="s">
        <v>107</v>
      </c>
      <c r="P3863" s="0" t="s">
        <v>107</v>
      </c>
      <c r="Q3863" s="0" t="s">
        <v>108</v>
      </c>
      <c r="R3863" s="0" t="s">
        <v>4571</v>
      </c>
      <c r="S3863" s="0" t="s">
        <v>4572</v>
      </c>
      <c r="T3863" s="0" t="s">
        <v>3604</v>
      </c>
      <c r="U3863" s="0" t="s">
        <v>3605</v>
      </c>
      <c r="V3863" s="0" t="s">
        <v>10046</v>
      </c>
      <c r="W3863" s="0" t="s">
        <v>3607</v>
      </c>
      <c r="X3863" s="0" t="s">
        <v>3608</v>
      </c>
      <c r="Y3863" s="0" t="s">
        <v>3605</v>
      </c>
      <c r="Z3863" s="0" t="s">
        <v>10047</v>
      </c>
      <c r="AA3863" s="0" t="s">
        <v>4106</v>
      </c>
      <c r="AB3863" s="0" t="s">
        <v>10048</v>
      </c>
      <c r="AC3863" s="0" t="s">
        <v>61</v>
      </c>
      <c r="AD3863" s="0" t="s">
        <v>19</v>
      </c>
      <c r="AE3863" s="0" t="s">
        <v>19</v>
      </c>
      <c r="AF3863" s="0" t="s">
        <v>7525</v>
      </c>
      <c r="AG3863" s="0" t="s">
        <v>7525</v>
      </c>
      <c r="AH3863" s="0" t="s">
        <v>22</v>
      </c>
      <c r="AI3863" s="0" t="s">
        <v>22</v>
      </c>
      <c r="AJ3863" s="0" t="s">
        <v>22</v>
      </c>
      <c r="AK3863" s="0" t="s">
        <v>22</v>
      </c>
    </row>
    <row customHeight="1" ht="11.25">
      <c r="A3864" s="0" t="s">
        <v>22</v>
      </c>
      <c r="B3864" s="0" t="s">
        <v>48</v>
      </c>
      <c r="C3864" s="0" t="s">
        <v>50</v>
      </c>
      <c r="D3864" s="0" t="s">
        <v>22</v>
      </c>
      <c r="E3864" s="0" t="s">
        <v>10045</v>
      </c>
      <c r="F3864" s="0" t="s">
        <v>1269</v>
      </c>
      <c r="G3864" s="0" t="s">
        <v>107</v>
      </c>
      <c r="H3864" s="0" t="s">
        <v>107</v>
      </c>
      <c r="I3864" s="0" t="s">
        <v>108</v>
      </c>
      <c r="J3864" s="0" t="s">
        <v>4571</v>
      </c>
      <c r="K3864" s="0" t="s">
        <v>4572</v>
      </c>
      <c r="L3864" s="0" t="s">
        <v>4573</v>
      </c>
      <c r="M3864" s="0" t="s">
        <v>1261</v>
      </c>
      <c r="N3864" s="0" t="s">
        <v>98</v>
      </c>
      <c r="O3864" s="0" t="s">
        <v>107</v>
      </c>
      <c r="P3864" s="0" t="s">
        <v>107</v>
      </c>
      <c r="Q3864" s="0" t="s">
        <v>108</v>
      </c>
      <c r="R3864" s="0" t="s">
        <v>4571</v>
      </c>
      <c r="S3864" s="0" t="s">
        <v>4572</v>
      </c>
      <c r="T3864" s="0" t="s">
        <v>3604</v>
      </c>
      <c r="U3864" s="0" t="s">
        <v>3605</v>
      </c>
      <c r="V3864" s="0" t="s">
        <v>10046</v>
      </c>
      <c r="W3864" s="0" t="s">
        <v>3607</v>
      </c>
      <c r="X3864" s="0" t="s">
        <v>3608</v>
      </c>
      <c r="Y3864" s="0" t="s">
        <v>3605</v>
      </c>
      <c r="Z3864" s="0" t="s">
        <v>10047</v>
      </c>
      <c r="AA3864" s="0" t="s">
        <v>4106</v>
      </c>
      <c r="AB3864" s="0" t="s">
        <v>10048</v>
      </c>
      <c r="AC3864" s="0" t="s">
        <v>61</v>
      </c>
      <c r="AD3864" s="0" t="s">
        <v>19</v>
      </c>
      <c r="AE3864" s="0" t="s">
        <v>19</v>
      </c>
      <c r="AF3864" s="0" t="s">
        <v>7525</v>
      </c>
      <c r="AG3864" s="0" t="s">
        <v>7525</v>
      </c>
      <c r="AH3864" s="0" t="s">
        <v>22</v>
      </c>
      <c r="AI3864" s="0" t="s">
        <v>22</v>
      </c>
      <c r="AJ3864" s="0" t="s">
        <v>22</v>
      </c>
      <c r="AK3864" s="0" t="s">
        <v>22</v>
      </c>
    </row>
    <row customHeight="1" ht="11.25">
      <c r="A3865" s="0" t="s">
        <v>22</v>
      </c>
      <c r="B3865" s="0" t="s">
        <v>48</v>
      </c>
      <c r="C3865" s="0" t="s">
        <v>50</v>
      </c>
      <c r="D3865" s="0" t="s">
        <v>22</v>
      </c>
      <c r="E3865" s="0" t="s">
        <v>10049</v>
      </c>
      <c r="F3865" s="0" t="s">
        <v>1269</v>
      </c>
      <c r="G3865" s="0" t="s">
        <v>1307</v>
      </c>
      <c r="H3865" s="0" t="s">
        <v>1307</v>
      </c>
      <c r="I3865" s="0" t="s">
        <v>1308</v>
      </c>
      <c r="J3865" s="0" t="s">
        <v>6190</v>
      </c>
      <c r="K3865" s="0" t="s">
        <v>6191</v>
      </c>
      <c r="L3865" s="0" t="s">
        <v>5242</v>
      </c>
      <c r="M3865" s="0" t="s">
        <v>976</v>
      </c>
      <c r="N3865" s="0" t="s">
        <v>98</v>
      </c>
      <c r="O3865" s="0" t="s">
        <v>1307</v>
      </c>
      <c r="P3865" s="0" t="s">
        <v>1307</v>
      </c>
      <c r="Q3865" s="0" t="s">
        <v>1308</v>
      </c>
      <c r="R3865" s="0" t="s">
        <v>6190</v>
      </c>
      <c r="S3865" s="0" t="s">
        <v>6191</v>
      </c>
      <c r="T3865" s="0" t="s">
        <v>3604</v>
      </c>
      <c r="U3865" s="0" t="s">
        <v>3707</v>
      </c>
      <c r="V3865" s="0" t="s">
        <v>3726</v>
      </c>
      <c r="W3865" s="0" t="s">
        <v>3607</v>
      </c>
      <c r="X3865" s="0" t="s">
        <v>3700</v>
      </c>
      <c r="Y3865" s="0" t="s">
        <v>3605</v>
      </c>
      <c r="Z3865" s="0" t="s">
        <v>6161</v>
      </c>
      <c r="AA3865" s="0" t="s">
        <v>6162</v>
      </c>
      <c r="AB3865" s="0" t="s">
        <v>6163</v>
      </c>
      <c r="AC3865" s="0" t="s">
        <v>61</v>
      </c>
      <c r="AD3865" s="0" t="s">
        <v>19</v>
      </c>
      <c r="AE3865" s="0" t="s">
        <v>19</v>
      </c>
      <c r="AF3865" s="0" t="s">
        <v>183</v>
      </c>
      <c r="AG3865" s="0" t="s">
        <v>4228</v>
      </c>
      <c r="AH3865" s="0" t="s">
        <v>22</v>
      </c>
      <c r="AI3865" s="0" t="s">
        <v>22</v>
      </c>
      <c r="AJ3865" s="0" t="s">
        <v>22</v>
      </c>
      <c r="AK3865" s="0" t="s">
        <v>22</v>
      </c>
    </row>
    <row customHeight="1" ht="11.25">
      <c r="A3866" s="0" t="s">
        <v>22</v>
      </c>
      <c r="B3866" s="0" t="s">
        <v>48</v>
      </c>
      <c r="C3866" s="0" t="s">
        <v>50</v>
      </c>
      <c r="D3866" s="0" t="s">
        <v>22</v>
      </c>
      <c r="E3866" s="0" t="s">
        <v>10049</v>
      </c>
      <c r="F3866" s="0" t="s">
        <v>1269</v>
      </c>
      <c r="G3866" s="0" t="s">
        <v>166</v>
      </c>
      <c r="H3866" s="0" t="s">
        <v>166</v>
      </c>
      <c r="I3866" s="0" t="s">
        <v>167</v>
      </c>
      <c r="J3866" s="0" t="s">
        <v>6190</v>
      </c>
      <c r="K3866" s="0" t="s">
        <v>6202</v>
      </c>
      <c r="L3866" s="0" t="s">
        <v>5242</v>
      </c>
      <c r="M3866" s="0" t="s">
        <v>976</v>
      </c>
      <c r="N3866" s="0" t="s">
        <v>98</v>
      </c>
      <c r="O3866" s="0" t="s">
        <v>166</v>
      </c>
      <c r="P3866" s="0" t="s">
        <v>166</v>
      </c>
      <c r="Q3866" s="0" t="s">
        <v>167</v>
      </c>
      <c r="R3866" s="0" t="s">
        <v>6190</v>
      </c>
      <c r="S3866" s="0" t="s">
        <v>6202</v>
      </c>
      <c r="T3866" s="0" t="s">
        <v>3604</v>
      </c>
      <c r="U3866" s="0" t="s">
        <v>3707</v>
      </c>
      <c r="V3866" s="0" t="s">
        <v>3726</v>
      </c>
      <c r="W3866" s="0" t="s">
        <v>3607</v>
      </c>
      <c r="X3866" s="0" t="s">
        <v>3700</v>
      </c>
      <c r="Y3866" s="0" t="s">
        <v>3605</v>
      </c>
      <c r="Z3866" s="0" t="s">
        <v>6161</v>
      </c>
      <c r="AA3866" s="0" t="s">
        <v>6162</v>
      </c>
      <c r="AB3866" s="0" t="s">
        <v>6163</v>
      </c>
      <c r="AC3866" s="0" t="s">
        <v>61</v>
      </c>
      <c r="AD3866" s="0" t="s">
        <v>19</v>
      </c>
      <c r="AE3866" s="0" t="s">
        <v>19</v>
      </c>
      <c r="AF3866" s="0" t="s">
        <v>183</v>
      </c>
      <c r="AG3866" s="0" t="s">
        <v>4228</v>
      </c>
      <c r="AH3866" s="0" t="s">
        <v>22</v>
      </c>
      <c r="AI3866" s="0" t="s">
        <v>22</v>
      </c>
      <c r="AJ3866" s="0" t="s">
        <v>22</v>
      </c>
      <c r="AK3866" s="0" t="s">
        <v>22</v>
      </c>
    </row>
    <row customHeight="1" ht="11.25">
      <c r="A3867" s="0" t="s">
        <v>22</v>
      </c>
      <c r="B3867" s="0" t="s">
        <v>48</v>
      </c>
      <c r="C3867" s="0" t="s">
        <v>50</v>
      </c>
      <c r="D3867" s="0" t="s">
        <v>22</v>
      </c>
      <c r="E3867" s="0" t="s">
        <v>10050</v>
      </c>
      <c r="F3867" s="0" t="s">
        <v>1269</v>
      </c>
      <c r="G3867" s="0" t="s">
        <v>107</v>
      </c>
      <c r="H3867" s="0" t="s">
        <v>107</v>
      </c>
      <c r="I3867" s="0" t="s">
        <v>108</v>
      </c>
      <c r="J3867" s="0" t="s">
        <v>4571</v>
      </c>
      <c r="K3867" s="0" t="s">
        <v>4572</v>
      </c>
      <c r="L3867" s="0" t="s">
        <v>4573</v>
      </c>
      <c r="M3867" s="0" t="s">
        <v>1261</v>
      </c>
      <c r="N3867" s="0" t="s">
        <v>98</v>
      </c>
      <c r="O3867" s="0" t="s">
        <v>107</v>
      </c>
      <c r="P3867" s="0" t="s">
        <v>107</v>
      </c>
      <c r="Q3867" s="0" t="s">
        <v>108</v>
      </c>
      <c r="R3867" s="0" t="s">
        <v>4571</v>
      </c>
      <c r="S3867" s="0" t="s">
        <v>4572</v>
      </c>
      <c r="T3867" s="0" t="s">
        <v>3604</v>
      </c>
      <c r="U3867" s="0" t="s">
        <v>3605</v>
      </c>
      <c r="V3867" s="0" t="s">
        <v>10051</v>
      </c>
      <c r="W3867" s="0" t="s">
        <v>3607</v>
      </c>
      <c r="X3867" s="0" t="s">
        <v>3608</v>
      </c>
      <c r="Y3867" s="0" t="s">
        <v>3605</v>
      </c>
      <c r="Z3867" s="0" t="s">
        <v>10052</v>
      </c>
      <c r="AA3867" s="0" t="s">
        <v>3908</v>
      </c>
      <c r="AB3867" s="0" t="s">
        <v>10053</v>
      </c>
      <c r="AC3867" s="0" t="s">
        <v>61</v>
      </c>
      <c r="AD3867" s="0" t="s">
        <v>19</v>
      </c>
      <c r="AE3867" s="0" t="s">
        <v>19</v>
      </c>
      <c r="AF3867" s="0" t="s">
        <v>4220</v>
      </c>
      <c r="AG3867" s="0" t="s">
        <v>4220</v>
      </c>
      <c r="AH3867" s="0" t="s">
        <v>22</v>
      </c>
      <c r="AI3867" s="0" t="s">
        <v>22</v>
      </c>
      <c r="AJ3867" s="0" t="s">
        <v>22</v>
      </c>
      <c r="AK3867" s="0" t="s">
        <v>22</v>
      </c>
    </row>
    <row customHeight="1" ht="11.25">
      <c r="A3868" s="0" t="s">
        <v>22</v>
      </c>
      <c r="B3868" s="0" t="s">
        <v>48</v>
      </c>
      <c r="C3868" s="0" t="s">
        <v>50</v>
      </c>
      <c r="D3868" s="0" t="s">
        <v>22</v>
      </c>
      <c r="E3868" s="0" t="s">
        <v>10050</v>
      </c>
      <c r="F3868" s="0" t="s">
        <v>1269</v>
      </c>
      <c r="G3868" s="0" t="s">
        <v>107</v>
      </c>
      <c r="H3868" s="0" t="s">
        <v>107</v>
      </c>
      <c r="I3868" s="0" t="s">
        <v>108</v>
      </c>
      <c r="J3868" s="0" t="s">
        <v>4571</v>
      </c>
      <c r="K3868" s="0" t="s">
        <v>4572</v>
      </c>
      <c r="L3868" s="0" t="s">
        <v>4573</v>
      </c>
      <c r="M3868" s="0" t="s">
        <v>1261</v>
      </c>
      <c r="N3868" s="0" t="s">
        <v>98</v>
      </c>
      <c r="O3868" s="0" t="s">
        <v>107</v>
      </c>
      <c r="P3868" s="0" t="s">
        <v>107</v>
      </c>
      <c r="Q3868" s="0" t="s">
        <v>108</v>
      </c>
      <c r="R3868" s="0" t="s">
        <v>4571</v>
      </c>
      <c r="S3868" s="0" t="s">
        <v>4572</v>
      </c>
      <c r="T3868" s="0" t="s">
        <v>3604</v>
      </c>
      <c r="U3868" s="0" t="s">
        <v>3605</v>
      </c>
      <c r="V3868" s="0" t="s">
        <v>10051</v>
      </c>
      <c r="W3868" s="0" t="s">
        <v>3607</v>
      </c>
      <c r="X3868" s="0" t="s">
        <v>3608</v>
      </c>
      <c r="Y3868" s="0" t="s">
        <v>3605</v>
      </c>
      <c r="Z3868" s="0" t="s">
        <v>10052</v>
      </c>
      <c r="AA3868" s="0" t="s">
        <v>3908</v>
      </c>
      <c r="AB3868" s="0" t="s">
        <v>10053</v>
      </c>
      <c r="AC3868" s="0" t="s">
        <v>61</v>
      </c>
      <c r="AD3868" s="0" t="s">
        <v>19</v>
      </c>
      <c r="AE3868" s="0" t="s">
        <v>19</v>
      </c>
      <c r="AF3868" s="0" t="s">
        <v>4220</v>
      </c>
      <c r="AG3868" s="0" t="s">
        <v>4220</v>
      </c>
      <c r="AH3868" s="0" t="s">
        <v>22</v>
      </c>
      <c r="AI3868" s="0" t="s">
        <v>22</v>
      </c>
      <c r="AJ3868" s="0" t="s">
        <v>22</v>
      </c>
      <c r="AK3868" s="0" t="s">
        <v>22</v>
      </c>
    </row>
    <row customHeight="1" ht="11.25">
      <c r="A3869" s="0" t="s">
        <v>22</v>
      </c>
      <c r="B3869" s="0" t="s">
        <v>48</v>
      </c>
      <c r="C3869" s="0" t="s">
        <v>50</v>
      </c>
      <c r="D3869" s="0" t="s">
        <v>22</v>
      </c>
      <c r="E3869" s="0" t="s">
        <v>10054</v>
      </c>
      <c r="F3869" s="0" t="s">
        <v>1269</v>
      </c>
      <c r="G3869" s="0" t="s">
        <v>107</v>
      </c>
      <c r="H3869" s="0" t="s">
        <v>107</v>
      </c>
      <c r="I3869" s="0" t="s">
        <v>108</v>
      </c>
      <c r="J3869" s="0" t="s">
        <v>4571</v>
      </c>
      <c r="K3869" s="0" t="s">
        <v>4572</v>
      </c>
      <c r="L3869" s="0" t="s">
        <v>4573</v>
      </c>
      <c r="M3869" s="0" t="s">
        <v>1261</v>
      </c>
      <c r="N3869" s="0" t="s">
        <v>98</v>
      </c>
      <c r="O3869" s="0" t="s">
        <v>107</v>
      </c>
      <c r="P3869" s="0" t="s">
        <v>107</v>
      </c>
      <c r="Q3869" s="0" t="s">
        <v>108</v>
      </c>
      <c r="R3869" s="0" t="s">
        <v>4571</v>
      </c>
      <c r="S3869" s="0" t="s">
        <v>4572</v>
      </c>
      <c r="T3869" s="0" t="s">
        <v>3604</v>
      </c>
      <c r="U3869" s="0" t="s">
        <v>3605</v>
      </c>
      <c r="V3869" s="0" t="s">
        <v>10055</v>
      </c>
      <c r="W3869" s="0" t="s">
        <v>3607</v>
      </c>
      <c r="X3869" s="0" t="s">
        <v>3608</v>
      </c>
      <c r="Y3869" s="0" t="s">
        <v>3605</v>
      </c>
      <c r="Z3869" s="0" t="s">
        <v>10056</v>
      </c>
      <c r="AA3869" s="0" t="s">
        <v>3790</v>
      </c>
      <c r="AB3869" s="0" t="s">
        <v>10057</v>
      </c>
      <c r="AC3869" s="0" t="s">
        <v>61</v>
      </c>
      <c r="AD3869" s="0" t="s">
        <v>19</v>
      </c>
      <c r="AE3869" s="0" t="s">
        <v>19</v>
      </c>
      <c r="AF3869" s="0" t="s">
        <v>1024</v>
      </c>
      <c r="AG3869" s="0" t="s">
        <v>1024</v>
      </c>
      <c r="AH3869" s="0" t="s">
        <v>22</v>
      </c>
      <c r="AI3869" s="0" t="s">
        <v>22</v>
      </c>
      <c r="AJ3869" s="0" t="s">
        <v>22</v>
      </c>
      <c r="AK3869" s="0" t="s">
        <v>22</v>
      </c>
    </row>
    <row customHeight="1" ht="11.25">
      <c r="A3870" s="0" t="s">
        <v>22</v>
      </c>
      <c r="B3870" s="0" t="s">
        <v>48</v>
      </c>
      <c r="C3870" s="0" t="s">
        <v>50</v>
      </c>
      <c r="D3870" s="0" t="s">
        <v>22</v>
      </c>
      <c r="E3870" s="0" t="s">
        <v>10054</v>
      </c>
      <c r="F3870" s="0" t="s">
        <v>1269</v>
      </c>
      <c r="G3870" s="0" t="s">
        <v>107</v>
      </c>
      <c r="H3870" s="0" t="s">
        <v>107</v>
      </c>
      <c r="I3870" s="0" t="s">
        <v>108</v>
      </c>
      <c r="J3870" s="0" t="s">
        <v>4571</v>
      </c>
      <c r="K3870" s="0" t="s">
        <v>4572</v>
      </c>
      <c r="L3870" s="0" t="s">
        <v>4573</v>
      </c>
      <c r="M3870" s="0" t="s">
        <v>1261</v>
      </c>
      <c r="N3870" s="0" t="s">
        <v>98</v>
      </c>
      <c r="O3870" s="0" t="s">
        <v>107</v>
      </c>
      <c r="P3870" s="0" t="s">
        <v>107</v>
      </c>
      <c r="Q3870" s="0" t="s">
        <v>108</v>
      </c>
      <c r="R3870" s="0" t="s">
        <v>4571</v>
      </c>
      <c r="S3870" s="0" t="s">
        <v>4572</v>
      </c>
      <c r="T3870" s="0" t="s">
        <v>3604</v>
      </c>
      <c r="U3870" s="0" t="s">
        <v>3605</v>
      </c>
      <c r="V3870" s="0" t="s">
        <v>10055</v>
      </c>
      <c r="W3870" s="0" t="s">
        <v>3607</v>
      </c>
      <c r="X3870" s="0" t="s">
        <v>3608</v>
      </c>
      <c r="Y3870" s="0" t="s">
        <v>3605</v>
      </c>
      <c r="Z3870" s="0" t="s">
        <v>10056</v>
      </c>
      <c r="AA3870" s="0" t="s">
        <v>3790</v>
      </c>
      <c r="AB3870" s="0" t="s">
        <v>10057</v>
      </c>
      <c r="AC3870" s="0" t="s">
        <v>61</v>
      </c>
      <c r="AD3870" s="0" t="s">
        <v>19</v>
      </c>
      <c r="AE3870" s="0" t="s">
        <v>19</v>
      </c>
      <c r="AF3870" s="0" t="s">
        <v>1024</v>
      </c>
      <c r="AG3870" s="0" t="s">
        <v>1024</v>
      </c>
      <c r="AH3870" s="0" t="s">
        <v>22</v>
      </c>
      <c r="AI3870" s="0" t="s">
        <v>22</v>
      </c>
      <c r="AJ3870" s="0" t="s">
        <v>22</v>
      </c>
      <c r="AK3870" s="0" t="s">
        <v>22</v>
      </c>
    </row>
    <row customHeight="1" ht="11.25">
      <c r="A3871" s="0" t="s">
        <v>22</v>
      </c>
      <c r="B3871" s="0" t="s">
        <v>48</v>
      </c>
      <c r="C3871" s="0" t="s">
        <v>50</v>
      </c>
      <c r="D3871" s="0" t="s">
        <v>22</v>
      </c>
      <c r="E3871" s="0" t="s">
        <v>10058</v>
      </c>
      <c r="F3871" s="0" t="s">
        <v>1269</v>
      </c>
      <c r="G3871" s="0" t="s">
        <v>155</v>
      </c>
      <c r="H3871" s="0" t="s">
        <v>155</v>
      </c>
      <c r="I3871" s="0" t="s">
        <v>156</v>
      </c>
      <c r="J3871" s="0" t="s">
        <v>4233</v>
      </c>
      <c r="K3871" s="0" t="s">
        <v>4234</v>
      </c>
      <c r="L3871" s="0" t="s">
        <v>4323</v>
      </c>
      <c r="M3871" s="0" t="s">
        <v>10059</v>
      </c>
      <c r="N3871" s="0" t="s">
        <v>98</v>
      </c>
      <c r="O3871" s="0" t="s">
        <v>155</v>
      </c>
      <c r="P3871" s="0" t="s">
        <v>155</v>
      </c>
      <c r="Q3871" s="0" t="s">
        <v>156</v>
      </c>
      <c r="R3871" s="0" t="s">
        <v>4233</v>
      </c>
      <c r="S3871" s="0" t="s">
        <v>4234</v>
      </c>
      <c r="T3871" s="0" t="s">
        <v>3604</v>
      </c>
      <c r="U3871" s="0" t="s">
        <v>3605</v>
      </c>
      <c r="V3871" s="0" t="s">
        <v>10060</v>
      </c>
      <c r="W3871" s="0" t="s">
        <v>3607</v>
      </c>
      <c r="X3871" s="0" t="s">
        <v>3608</v>
      </c>
      <c r="Y3871" s="0" t="s">
        <v>3605</v>
      </c>
      <c r="Z3871" s="0" t="s">
        <v>10061</v>
      </c>
      <c r="AA3871" s="0" t="s">
        <v>10062</v>
      </c>
      <c r="AB3871" s="0" t="s">
        <v>10063</v>
      </c>
      <c r="AC3871" s="0" t="s">
        <v>61</v>
      </c>
      <c r="AD3871" s="0" t="s">
        <v>19</v>
      </c>
      <c r="AE3871" s="0" t="s">
        <v>19</v>
      </c>
      <c r="AF3871" s="0" t="s">
        <v>118</v>
      </c>
      <c r="AG3871" s="0" t="s">
        <v>118</v>
      </c>
      <c r="AH3871" s="0" t="s">
        <v>22</v>
      </c>
      <c r="AI3871" s="0" t="s">
        <v>22</v>
      </c>
      <c r="AJ3871" s="0" t="s">
        <v>22</v>
      </c>
      <c r="AK3871" s="0" t="s">
        <v>22</v>
      </c>
    </row>
    <row customHeight="1" ht="11.25">
      <c r="A3872" s="0" t="s">
        <v>22</v>
      </c>
      <c r="B3872" s="0" t="s">
        <v>48</v>
      </c>
      <c r="C3872" s="0" t="s">
        <v>50</v>
      </c>
      <c r="D3872" s="0" t="s">
        <v>22</v>
      </c>
      <c r="E3872" s="0" t="s">
        <v>10058</v>
      </c>
      <c r="F3872" s="0" t="s">
        <v>1269</v>
      </c>
      <c r="G3872" s="0" t="s">
        <v>155</v>
      </c>
      <c r="H3872" s="0" t="s">
        <v>155</v>
      </c>
      <c r="I3872" s="0" t="s">
        <v>156</v>
      </c>
      <c r="J3872" s="0" t="s">
        <v>4233</v>
      </c>
      <c r="K3872" s="0" t="s">
        <v>4234</v>
      </c>
      <c r="L3872" s="0" t="s">
        <v>4323</v>
      </c>
      <c r="M3872" s="0" t="s">
        <v>10059</v>
      </c>
      <c r="N3872" s="0" t="s">
        <v>98</v>
      </c>
      <c r="O3872" s="0" t="s">
        <v>155</v>
      </c>
      <c r="P3872" s="0" t="s">
        <v>155</v>
      </c>
      <c r="Q3872" s="0" t="s">
        <v>156</v>
      </c>
      <c r="R3872" s="0" t="s">
        <v>4233</v>
      </c>
      <c r="S3872" s="0" t="s">
        <v>4234</v>
      </c>
      <c r="T3872" s="0" t="s">
        <v>3604</v>
      </c>
      <c r="U3872" s="0" t="s">
        <v>3605</v>
      </c>
      <c r="V3872" s="0" t="s">
        <v>10060</v>
      </c>
      <c r="W3872" s="0" t="s">
        <v>3607</v>
      </c>
      <c r="X3872" s="0" t="s">
        <v>3608</v>
      </c>
      <c r="Y3872" s="0" t="s">
        <v>3605</v>
      </c>
      <c r="Z3872" s="0" t="s">
        <v>10061</v>
      </c>
      <c r="AA3872" s="0" t="s">
        <v>10062</v>
      </c>
      <c r="AB3872" s="0" t="s">
        <v>10063</v>
      </c>
      <c r="AC3872" s="0" t="s">
        <v>61</v>
      </c>
      <c r="AD3872" s="0" t="s">
        <v>19</v>
      </c>
      <c r="AE3872" s="0" t="s">
        <v>19</v>
      </c>
      <c r="AF3872" s="0" t="s">
        <v>118</v>
      </c>
      <c r="AG3872" s="0" t="s">
        <v>118</v>
      </c>
      <c r="AH3872" s="0" t="s">
        <v>22</v>
      </c>
      <c r="AI3872" s="0" t="s">
        <v>22</v>
      </c>
      <c r="AJ3872" s="0" t="s">
        <v>22</v>
      </c>
      <c r="AK3872" s="0" t="s">
        <v>22</v>
      </c>
    </row>
    <row customHeight="1" ht="11.25">
      <c r="A3873" s="0" t="s">
        <v>22</v>
      </c>
      <c r="B3873" s="0" t="s">
        <v>48</v>
      </c>
      <c r="C3873" s="0" t="s">
        <v>50</v>
      </c>
      <c r="D3873" s="0" t="s">
        <v>22</v>
      </c>
      <c r="E3873" s="0" t="s">
        <v>10064</v>
      </c>
      <c r="F3873" s="0" t="s">
        <v>1269</v>
      </c>
      <c r="G3873" s="0" t="s">
        <v>107</v>
      </c>
      <c r="H3873" s="0" t="s">
        <v>107</v>
      </c>
      <c r="I3873" s="0" t="s">
        <v>108</v>
      </c>
      <c r="J3873" s="0" t="s">
        <v>4571</v>
      </c>
      <c r="K3873" s="0" t="s">
        <v>4572</v>
      </c>
      <c r="L3873" s="0" t="s">
        <v>4573</v>
      </c>
      <c r="M3873" s="0" t="s">
        <v>1261</v>
      </c>
      <c r="N3873" s="0" t="s">
        <v>98</v>
      </c>
      <c r="O3873" s="0" t="s">
        <v>107</v>
      </c>
      <c r="P3873" s="0" t="s">
        <v>107</v>
      </c>
      <c r="Q3873" s="0" t="s">
        <v>108</v>
      </c>
      <c r="R3873" s="0" t="s">
        <v>4571</v>
      </c>
      <c r="S3873" s="0" t="s">
        <v>4572</v>
      </c>
      <c r="T3873" s="0" t="s">
        <v>3604</v>
      </c>
      <c r="U3873" s="0" t="s">
        <v>3605</v>
      </c>
      <c r="V3873" s="0" t="s">
        <v>10065</v>
      </c>
      <c r="W3873" s="0" t="s">
        <v>3607</v>
      </c>
      <c r="X3873" s="0" t="s">
        <v>3608</v>
      </c>
      <c r="Y3873" s="0" t="s">
        <v>3605</v>
      </c>
      <c r="Z3873" s="0" t="s">
        <v>10066</v>
      </c>
      <c r="AA3873" s="0" t="s">
        <v>3845</v>
      </c>
      <c r="AB3873" s="0" t="s">
        <v>10067</v>
      </c>
      <c r="AC3873" s="0" t="s">
        <v>61</v>
      </c>
      <c r="AD3873" s="0" t="s">
        <v>19</v>
      </c>
      <c r="AE3873" s="0" t="s">
        <v>19</v>
      </c>
      <c r="AF3873" s="0" t="s">
        <v>127</v>
      </c>
      <c r="AG3873" s="0" t="s">
        <v>127</v>
      </c>
      <c r="AH3873" s="0" t="s">
        <v>22</v>
      </c>
      <c r="AI3873" s="0" t="s">
        <v>22</v>
      </c>
      <c r="AJ3873" s="0" t="s">
        <v>22</v>
      </c>
      <c r="AK3873" s="0" t="s">
        <v>22</v>
      </c>
    </row>
    <row customHeight="1" ht="11.25">
      <c r="A3874" s="0" t="s">
        <v>22</v>
      </c>
      <c r="B3874" s="0" t="s">
        <v>48</v>
      </c>
      <c r="C3874" s="0" t="s">
        <v>50</v>
      </c>
      <c r="D3874" s="0" t="s">
        <v>22</v>
      </c>
      <c r="E3874" s="0" t="s">
        <v>10064</v>
      </c>
      <c r="F3874" s="0" t="s">
        <v>1269</v>
      </c>
      <c r="G3874" s="0" t="s">
        <v>107</v>
      </c>
      <c r="H3874" s="0" t="s">
        <v>107</v>
      </c>
      <c r="I3874" s="0" t="s">
        <v>108</v>
      </c>
      <c r="J3874" s="0" t="s">
        <v>4571</v>
      </c>
      <c r="K3874" s="0" t="s">
        <v>4572</v>
      </c>
      <c r="L3874" s="0" t="s">
        <v>4573</v>
      </c>
      <c r="M3874" s="0" t="s">
        <v>1261</v>
      </c>
      <c r="N3874" s="0" t="s">
        <v>98</v>
      </c>
      <c r="O3874" s="0" t="s">
        <v>107</v>
      </c>
      <c r="P3874" s="0" t="s">
        <v>107</v>
      </c>
      <c r="Q3874" s="0" t="s">
        <v>108</v>
      </c>
      <c r="R3874" s="0" t="s">
        <v>4571</v>
      </c>
      <c r="S3874" s="0" t="s">
        <v>4572</v>
      </c>
      <c r="T3874" s="0" t="s">
        <v>3604</v>
      </c>
      <c r="U3874" s="0" t="s">
        <v>3605</v>
      </c>
      <c r="V3874" s="0" t="s">
        <v>10065</v>
      </c>
      <c r="W3874" s="0" t="s">
        <v>3607</v>
      </c>
      <c r="X3874" s="0" t="s">
        <v>3608</v>
      </c>
      <c r="Y3874" s="0" t="s">
        <v>3605</v>
      </c>
      <c r="Z3874" s="0" t="s">
        <v>10066</v>
      </c>
      <c r="AA3874" s="0" t="s">
        <v>3845</v>
      </c>
      <c r="AB3874" s="0" t="s">
        <v>10067</v>
      </c>
      <c r="AC3874" s="0" t="s">
        <v>61</v>
      </c>
      <c r="AD3874" s="0" t="s">
        <v>19</v>
      </c>
      <c r="AE3874" s="0" t="s">
        <v>19</v>
      </c>
      <c r="AF3874" s="0" t="s">
        <v>127</v>
      </c>
      <c r="AG3874" s="0" t="s">
        <v>127</v>
      </c>
      <c r="AH3874" s="0" t="s">
        <v>22</v>
      </c>
      <c r="AI3874" s="0" t="s">
        <v>22</v>
      </c>
      <c r="AJ3874" s="0" t="s">
        <v>22</v>
      </c>
      <c r="AK3874" s="0" t="s">
        <v>22</v>
      </c>
    </row>
    <row customHeight="1" ht="11.25">
      <c r="A3875" s="0" t="s">
        <v>22</v>
      </c>
      <c r="B3875" s="0" t="s">
        <v>48</v>
      </c>
      <c r="C3875" s="0" t="s">
        <v>50</v>
      </c>
      <c r="D3875" s="0" t="s">
        <v>22</v>
      </c>
      <c r="E3875" s="0" t="s">
        <v>10068</v>
      </c>
      <c r="F3875" s="0" t="s">
        <v>1269</v>
      </c>
      <c r="G3875" s="0" t="s">
        <v>107</v>
      </c>
      <c r="H3875" s="0" t="s">
        <v>107</v>
      </c>
      <c r="I3875" s="0" t="s">
        <v>108</v>
      </c>
      <c r="J3875" s="0" t="s">
        <v>4571</v>
      </c>
      <c r="K3875" s="0" t="s">
        <v>4572</v>
      </c>
      <c r="L3875" s="0" t="s">
        <v>10069</v>
      </c>
      <c r="M3875" s="0" t="s">
        <v>1261</v>
      </c>
      <c r="N3875" s="0" t="s">
        <v>98</v>
      </c>
      <c r="O3875" s="0" t="s">
        <v>107</v>
      </c>
      <c r="P3875" s="0" t="s">
        <v>107</v>
      </c>
      <c r="Q3875" s="0" t="s">
        <v>108</v>
      </c>
      <c r="R3875" s="0" t="s">
        <v>4571</v>
      </c>
      <c r="S3875" s="0" t="s">
        <v>4572</v>
      </c>
      <c r="T3875" s="0" t="s">
        <v>3604</v>
      </c>
      <c r="U3875" s="0" t="s">
        <v>3707</v>
      </c>
      <c r="V3875" s="0" t="s">
        <v>10070</v>
      </c>
      <c r="W3875" s="0" t="s">
        <v>3607</v>
      </c>
      <c r="X3875" s="0" t="s">
        <v>3608</v>
      </c>
      <c r="Y3875" s="0" t="s">
        <v>3605</v>
      </c>
      <c r="Z3875" s="0" t="s">
        <v>10071</v>
      </c>
      <c r="AA3875" s="0" t="s">
        <v>3857</v>
      </c>
      <c r="AB3875" s="0" t="s">
        <v>10070</v>
      </c>
      <c r="AC3875" s="0" t="s">
        <v>61</v>
      </c>
      <c r="AD3875" s="0" t="s">
        <v>19</v>
      </c>
      <c r="AE3875" s="0" t="s">
        <v>19</v>
      </c>
      <c r="AF3875" s="0" t="s">
        <v>4722</v>
      </c>
      <c r="AG3875" s="0" t="s">
        <v>4722</v>
      </c>
      <c r="AH3875" s="0" t="s">
        <v>22</v>
      </c>
      <c r="AI3875" s="0" t="s">
        <v>22</v>
      </c>
      <c r="AJ3875" s="0" t="s">
        <v>22</v>
      </c>
      <c r="AK3875" s="0" t="s">
        <v>22</v>
      </c>
    </row>
    <row customHeight="1" ht="11.25">
      <c r="A3876" s="0" t="s">
        <v>22</v>
      </c>
      <c r="B3876" s="0" t="s">
        <v>48</v>
      </c>
      <c r="C3876" s="0" t="s">
        <v>50</v>
      </c>
      <c r="D3876" s="0" t="s">
        <v>22</v>
      </c>
      <c r="E3876" s="0" t="s">
        <v>10068</v>
      </c>
      <c r="F3876" s="0" t="s">
        <v>1269</v>
      </c>
      <c r="G3876" s="0" t="s">
        <v>107</v>
      </c>
      <c r="H3876" s="0" t="s">
        <v>107</v>
      </c>
      <c r="I3876" s="0" t="s">
        <v>108</v>
      </c>
      <c r="J3876" s="0" t="s">
        <v>4571</v>
      </c>
      <c r="K3876" s="0" t="s">
        <v>4572</v>
      </c>
      <c r="L3876" s="0" t="s">
        <v>4573</v>
      </c>
      <c r="M3876" s="0" t="s">
        <v>1261</v>
      </c>
      <c r="N3876" s="0" t="s">
        <v>98</v>
      </c>
      <c r="O3876" s="0" t="s">
        <v>107</v>
      </c>
      <c r="P3876" s="0" t="s">
        <v>107</v>
      </c>
      <c r="Q3876" s="0" t="s">
        <v>108</v>
      </c>
      <c r="R3876" s="0" t="s">
        <v>4571</v>
      </c>
      <c r="S3876" s="0" t="s">
        <v>4572</v>
      </c>
      <c r="T3876" s="0" t="s">
        <v>3604</v>
      </c>
      <c r="U3876" s="0" t="s">
        <v>3605</v>
      </c>
      <c r="V3876" s="0" t="s">
        <v>10072</v>
      </c>
      <c r="W3876" s="0" t="s">
        <v>3607</v>
      </c>
      <c r="X3876" s="0" t="s">
        <v>3608</v>
      </c>
      <c r="Y3876" s="0" t="s">
        <v>3605</v>
      </c>
      <c r="Z3876" s="0" t="s">
        <v>10071</v>
      </c>
      <c r="AA3876" s="0" t="s">
        <v>3857</v>
      </c>
      <c r="AB3876" s="0" t="s">
        <v>10070</v>
      </c>
      <c r="AC3876" s="0" t="s">
        <v>61</v>
      </c>
      <c r="AD3876" s="0" t="s">
        <v>19</v>
      </c>
      <c r="AE3876" s="0" t="s">
        <v>19</v>
      </c>
      <c r="AF3876" s="0" t="s">
        <v>4722</v>
      </c>
      <c r="AG3876" s="0" t="s">
        <v>4722</v>
      </c>
      <c r="AH3876" s="0" t="s">
        <v>22</v>
      </c>
      <c r="AI3876" s="0" t="s">
        <v>22</v>
      </c>
      <c r="AJ3876" s="0" t="s">
        <v>22</v>
      </c>
      <c r="AK3876" s="0" t="s">
        <v>22</v>
      </c>
    </row>
    <row customHeight="1" ht="11.25">
      <c r="A3877" s="0" t="s">
        <v>22</v>
      </c>
      <c r="B3877" s="0" t="s">
        <v>48</v>
      </c>
      <c r="C3877" s="0" t="s">
        <v>50</v>
      </c>
      <c r="D3877" s="0" t="s">
        <v>22</v>
      </c>
      <c r="E3877" s="0" t="s">
        <v>10073</v>
      </c>
      <c r="F3877" s="0" t="s">
        <v>1269</v>
      </c>
      <c r="G3877" s="0" t="s">
        <v>107</v>
      </c>
      <c r="H3877" s="0" t="s">
        <v>107</v>
      </c>
      <c r="I3877" s="0" t="s">
        <v>108</v>
      </c>
      <c r="J3877" s="0" t="s">
        <v>4571</v>
      </c>
      <c r="K3877" s="0" t="s">
        <v>4572</v>
      </c>
      <c r="L3877" s="0" t="s">
        <v>4573</v>
      </c>
      <c r="M3877" s="0" t="s">
        <v>1261</v>
      </c>
      <c r="N3877" s="0" t="s">
        <v>98</v>
      </c>
      <c r="O3877" s="0" t="s">
        <v>107</v>
      </c>
      <c r="P3877" s="0" t="s">
        <v>107</v>
      </c>
      <c r="Q3877" s="0" t="s">
        <v>108</v>
      </c>
      <c r="R3877" s="0" t="s">
        <v>4571</v>
      </c>
      <c r="S3877" s="0" t="s">
        <v>4572</v>
      </c>
      <c r="T3877" s="0" t="s">
        <v>3604</v>
      </c>
      <c r="U3877" s="0" t="s">
        <v>3605</v>
      </c>
      <c r="V3877" s="0" t="s">
        <v>10074</v>
      </c>
      <c r="W3877" s="0" t="s">
        <v>3607</v>
      </c>
      <c r="X3877" s="0" t="s">
        <v>3608</v>
      </c>
      <c r="Y3877" s="0" t="s">
        <v>3605</v>
      </c>
      <c r="Z3877" s="0" t="s">
        <v>10075</v>
      </c>
      <c r="AA3877" s="0" t="s">
        <v>4002</v>
      </c>
      <c r="AB3877" s="0" t="s">
        <v>10076</v>
      </c>
      <c r="AC3877" s="0" t="s">
        <v>61</v>
      </c>
      <c r="AD3877" s="0" t="s">
        <v>19</v>
      </c>
      <c r="AE3877" s="0" t="s">
        <v>19</v>
      </c>
      <c r="AF3877" s="0" t="s">
        <v>194</v>
      </c>
      <c r="AG3877" s="0" t="s">
        <v>194</v>
      </c>
      <c r="AH3877" s="0" t="s">
        <v>22</v>
      </c>
      <c r="AI3877" s="0" t="s">
        <v>22</v>
      </c>
      <c r="AJ3877" s="0" t="s">
        <v>22</v>
      </c>
      <c r="AK3877" s="0" t="s">
        <v>22</v>
      </c>
    </row>
    <row customHeight="1" ht="11.25">
      <c r="A3878" s="0" t="s">
        <v>22</v>
      </c>
      <c r="B3878" s="0" t="s">
        <v>48</v>
      </c>
      <c r="C3878" s="0" t="s">
        <v>50</v>
      </c>
      <c r="D3878" s="0" t="s">
        <v>22</v>
      </c>
      <c r="E3878" s="0" t="s">
        <v>10073</v>
      </c>
      <c r="F3878" s="0" t="s">
        <v>1269</v>
      </c>
      <c r="G3878" s="0" t="s">
        <v>107</v>
      </c>
      <c r="H3878" s="0" t="s">
        <v>107</v>
      </c>
      <c r="I3878" s="0" t="s">
        <v>108</v>
      </c>
      <c r="J3878" s="0" t="s">
        <v>4571</v>
      </c>
      <c r="K3878" s="0" t="s">
        <v>4572</v>
      </c>
      <c r="L3878" s="0" t="s">
        <v>4573</v>
      </c>
      <c r="M3878" s="0" t="s">
        <v>1261</v>
      </c>
      <c r="N3878" s="0" t="s">
        <v>98</v>
      </c>
      <c r="O3878" s="0" t="s">
        <v>107</v>
      </c>
      <c r="P3878" s="0" t="s">
        <v>107</v>
      </c>
      <c r="Q3878" s="0" t="s">
        <v>108</v>
      </c>
      <c r="R3878" s="0" t="s">
        <v>4571</v>
      </c>
      <c r="S3878" s="0" t="s">
        <v>4572</v>
      </c>
      <c r="T3878" s="0" t="s">
        <v>3604</v>
      </c>
      <c r="U3878" s="0" t="s">
        <v>3605</v>
      </c>
      <c r="V3878" s="0" t="s">
        <v>10074</v>
      </c>
      <c r="W3878" s="0" t="s">
        <v>3607</v>
      </c>
      <c r="X3878" s="0" t="s">
        <v>3608</v>
      </c>
      <c r="Y3878" s="0" t="s">
        <v>3605</v>
      </c>
      <c r="Z3878" s="0" t="s">
        <v>10075</v>
      </c>
      <c r="AA3878" s="0" t="s">
        <v>4002</v>
      </c>
      <c r="AB3878" s="0" t="s">
        <v>10076</v>
      </c>
      <c r="AC3878" s="0" t="s">
        <v>61</v>
      </c>
      <c r="AD3878" s="0" t="s">
        <v>19</v>
      </c>
      <c r="AE3878" s="0" t="s">
        <v>19</v>
      </c>
      <c r="AF3878" s="0" t="s">
        <v>194</v>
      </c>
      <c r="AG3878" s="0" t="s">
        <v>194</v>
      </c>
      <c r="AH3878" s="0" t="s">
        <v>22</v>
      </c>
      <c r="AI3878" s="0" t="s">
        <v>22</v>
      </c>
      <c r="AJ3878" s="0" t="s">
        <v>22</v>
      </c>
      <c r="AK3878" s="0" t="s">
        <v>22</v>
      </c>
    </row>
    <row customHeight="1" ht="11.25">
      <c r="A3879" s="0" t="s">
        <v>22</v>
      </c>
      <c r="B3879" s="0" t="s">
        <v>48</v>
      </c>
      <c r="C3879" s="0" t="s">
        <v>50</v>
      </c>
      <c r="D3879" s="0" t="s">
        <v>22</v>
      </c>
      <c r="E3879" s="0" t="s">
        <v>10077</v>
      </c>
      <c r="F3879" s="0" t="s">
        <v>1269</v>
      </c>
      <c r="G3879" s="0" t="s">
        <v>107</v>
      </c>
      <c r="H3879" s="0" t="s">
        <v>107</v>
      </c>
      <c r="I3879" s="0" t="s">
        <v>108</v>
      </c>
      <c r="J3879" s="0" t="s">
        <v>4571</v>
      </c>
      <c r="K3879" s="0" t="s">
        <v>4572</v>
      </c>
      <c r="L3879" s="0" t="s">
        <v>4573</v>
      </c>
      <c r="M3879" s="0" t="s">
        <v>1261</v>
      </c>
      <c r="N3879" s="0" t="s">
        <v>98</v>
      </c>
      <c r="O3879" s="0" t="s">
        <v>107</v>
      </c>
      <c r="P3879" s="0" t="s">
        <v>107</v>
      </c>
      <c r="Q3879" s="0" t="s">
        <v>108</v>
      </c>
      <c r="R3879" s="0" t="s">
        <v>4571</v>
      </c>
      <c r="S3879" s="0" t="s">
        <v>4572</v>
      </c>
      <c r="T3879" s="0" t="s">
        <v>3604</v>
      </c>
      <c r="U3879" s="0" t="s">
        <v>3605</v>
      </c>
      <c r="V3879" s="0" t="s">
        <v>10078</v>
      </c>
      <c r="W3879" s="0" t="s">
        <v>3607</v>
      </c>
      <c r="X3879" s="0" t="s">
        <v>3608</v>
      </c>
      <c r="Y3879" s="0" t="s">
        <v>3605</v>
      </c>
      <c r="Z3879" s="0" t="s">
        <v>4013</v>
      </c>
      <c r="AA3879" s="0" t="s">
        <v>10079</v>
      </c>
      <c r="AB3879" s="0" t="s">
        <v>10080</v>
      </c>
      <c r="AC3879" s="0" t="s">
        <v>61</v>
      </c>
      <c r="AD3879" s="0" t="s">
        <v>19</v>
      </c>
      <c r="AE3879" s="0" t="s">
        <v>19</v>
      </c>
      <c r="AF3879" s="0" t="s">
        <v>187</v>
      </c>
      <c r="AG3879" s="0" t="s">
        <v>187</v>
      </c>
      <c r="AH3879" s="0" t="s">
        <v>22</v>
      </c>
      <c r="AI3879" s="0" t="s">
        <v>22</v>
      </c>
      <c r="AJ3879" s="0" t="s">
        <v>22</v>
      </c>
      <c r="AK3879" s="0" t="s">
        <v>22</v>
      </c>
    </row>
    <row customHeight="1" ht="11.25">
      <c r="A3880" s="0" t="s">
        <v>22</v>
      </c>
      <c r="B3880" s="0" t="s">
        <v>48</v>
      </c>
      <c r="C3880" s="0" t="s">
        <v>50</v>
      </c>
      <c r="D3880" s="0" t="s">
        <v>22</v>
      </c>
      <c r="E3880" s="0" t="s">
        <v>10077</v>
      </c>
      <c r="F3880" s="0" t="s">
        <v>1269</v>
      </c>
      <c r="G3880" s="0" t="s">
        <v>107</v>
      </c>
      <c r="H3880" s="0" t="s">
        <v>107</v>
      </c>
      <c r="I3880" s="0" t="s">
        <v>108</v>
      </c>
      <c r="J3880" s="0" t="s">
        <v>4571</v>
      </c>
      <c r="K3880" s="0" t="s">
        <v>4572</v>
      </c>
      <c r="L3880" s="0" t="s">
        <v>4573</v>
      </c>
      <c r="M3880" s="0" t="s">
        <v>1261</v>
      </c>
      <c r="N3880" s="0" t="s">
        <v>98</v>
      </c>
      <c r="O3880" s="0" t="s">
        <v>107</v>
      </c>
      <c r="P3880" s="0" t="s">
        <v>107</v>
      </c>
      <c r="Q3880" s="0" t="s">
        <v>108</v>
      </c>
      <c r="R3880" s="0" t="s">
        <v>4571</v>
      </c>
      <c r="S3880" s="0" t="s">
        <v>4572</v>
      </c>
      <c r="T3880" s="0" t="s">
        <v>3604</v>
      </c>
      <c r="U3880" s="0" t="s">
        <v>3605</v>
      </c>
      <c r="V3880" s="0" t="s">
        <v>10078</v>
      </c>
      <c r="W3880" s="0" t="s">
        <v>3607</v>
      </c>
      <c r="X3880" s="0" t="s">
        <v>3608</v>
      </c>
      <c r="Y3880" s="0" t="s">
        <v>3605</v>
      </c>
      <c r="Z3880" s="0" t="s">
        <v>4013</v>
      </c>
      <c r="AA3880" s="0" t="s">
        <v>10079</v>
      </c>
      <c r="AB3880" s="0" t="s">
        <v>10080</v>
      </c>
      <c r="AC3880" s="0" t="s">
        <v>61</v>
      </c>
      <c r="AD3880" s="0" t="s">
        <v>19</v>
      </c>
      <c r="AE3880" s="0" t="s">
        <v>19</v>
      </c>
      <c r="AF3880" s="0" t="s">
        <v>187</v>
      </c>
      <c r="AG3880" s="0" t="s">
        <v>187</v>
      </c>
      <c r="AH3880" s="0" t="s">
        <v>22</v>
      </c>
      <c r="AI3880" s="0" t="s">
        <v>22</v>
      </c>
      <c r="AJ3880" s="0" t="s">
        <v>22</v>
      </c>
      <c r="AK3880" s="0" t="s">
        <v>22</v>
      </c>
    </row>
    <row customHeight="1" ht="11.25">
      <c r="A3881" s="0" t="s">
        <v>22</v>
      </c>
      <c r="B3881" s="0" t="s">
        <v>48</v>
      </c>
      <c r="C3881" s="0" t="s">
        <v>50</v>
      </c>
      <c r="D3881" s="0" t="s">
        <v>22</v>
      </c>
      <c r="E3881" s="0" t="s">
        <v>10081</v>
      </c>
      <c r="F3881" s="0" t="s">
        <v>1269</v>
      </c>
      <c r="G3881" s="0" t="s">
        <v>155</v>
      </c>
      <c r="H3881" s="0" t="s">
        <v>155</v>
      </c>
      <c r="I3881" s="0" t="s">
        <v>156</v>
      </c>
      <c r="J3881" s="0" t="s">
        <v>5844</v>
      </c>
      <c r="K3881" s="0" t="s">
        <v>5845</v>
      </c>
      <c r="L3881" s="0" t="s">
        <v>10082</v>
      </c>
      <c r="M3881" s="0" t="s">
        <v>10083</v>
      </c>
      <c r="N3881" s="0" t="s">
        <v>98</v>
      </c>
      <c r="O3881" s="0" t="s">
        <v>155</v>
      </c>
      <c r="P3881" s="0" t="s">
        <v>155</v>
      </c>
      <c r="Q3881" s="0" t="s">
        <v>156</v>
      </c>
      <c r="R3881" s="0" t="s">
        <v>5844</v>
      </c>
      <c r="S3881" s="0" t="s">
        <v>5845</v>
      </c>
      <c r="T3881" s="0" t="s">
        <v>3604</v>
      </c>
      <c r="U3881" s="0" t="s">
        <v>3605</v>
      </c>
      <c r="V3881" s="0" t="s">
        <v>3699</v>
      </c>
      <c r="W3881" s="0" t="s">
        <v>3607</v>
      </c>
      <c r="X3881" s="0" t="s">
        <v>3608</v>
      </c>
      <c r="Y3881" s="0" t="s">
        <v>3605</v>
      </c>
      <c r="Z3881" s="0" t="s">
        <v>8593</v>
      </c>
      <c r="AA3881" s="0" t="s">
        <v>10084</v>
      </c>
      <c r="AB3881" s="0" t="s">
        <v>10085</v>
      </c>
      <c r="AC3881" s="0" t="s">
        <v>61</v>
      </c>
      <c r="AD3881" s="0" t="s">
        <v>19</v>
      </c>
      <c r="AE3881" s="0" t="s">
        <v>19</v>
      </c>
      <c r="AF3881" s="0" t="s">
        <v>118</v>
      </c>
      <c r="AG3881" s="0" t="s">
        <v>3768</v>
      </c>
      <c r="AH3881" s="0" t="s">
        <v>22</v>
      </c>
      <c r="AI3881" s="0" t="s">
        <v>22</v>
      </c>
      <c r="AJ3881" s="0" t="s">
        <v>22</v>
      </c>
      <c r="AK3881" s="0" t="s">
        <v>22</v>
      </c>
    </row>
    <row customHeight="1" ht="11.25">
      <c r="A3882" s="0" t="s">
        <v>22</v>
      </c>
      <c r="B3882" s="0" t="s">
        <v>48</v>
      </c>
      <c r="C3882" s="0" t="s">
        <v>50</v>
      </c>
      <c r="D3882" s="0" t="s">
        <v>22</v>
      </c>
      <c r="E3882" s="0" t="s">
        <v>10081</v>
      </c>
      <c r="F3882" s="0" t="s">
        <v>1269</v>
      </c>
      <c r="G3882" s="0" t="s">
        <v>155</v>
      </c>
      <c r="H3882" s="0" t="s">
        <v>155</v>
      </c>
      <c r="I3882" s="0" t="s">
        <v>156</v>
      </c>
      <c r="J3882" s="0" t="s">
        <v>5844</v>
      </c>
      <c r="K3882" s="0" t="s">
        <v>5845</v>
      </c>
      <c r="L3882" s="0" t="s">
        <v>10082</v>
      </c>
      <c r="M3882" s="0" t="s">
        <v>10083</v>
      </c>
      <c r="N3882" s="0" t="s">
        <v>98</v>
      </c>
      <c r="O3882" s="0" t="s">
        <v>155</v>
      </c>
      <c r="P3882" s="0" t="s">
        <v>155</v>
      </c>
      <c r="Q3882" s="0" t="s">
        <v>156</v>
      </c>
      <c r="R3882" s="0" t="s">
        <v>5844</v>
      </c>
      <c r="S3882" s="0" t="s">
        <v>5845</v>
      </c>
      <c r="T3882" s="0" t="s">
        <v>3604</v>
      </c>
      <c r="U3882" s="0" t="s">
        <v>3605</v>
      </c>
      <c r="V3882" s="0" t="s">
        <v>3699</v>
      </c>
      <c r="W3882" s="0" t="s">
        <v>3607</v>
      </c>
      <c r="X3882" s="0" t="s">
        <v>3608</v>
      </c>
      <c r="Y3882" s="0" t="s">
        <v>3605</v>
      </c>
      <c r="Z3882" s="0" t="s">
        <v>8593</v>
      </c>
      <c r="AA3882" s="0" t="s">
        <v>10084</v>
      </c>
      <c r="AB3882" s="0" t="s">
        <v>10085</v>
      </c>
      <c r="AC3882" s="0" t="s">
        <v>61</v>
      </c>
      <c r="AD3882" s="0" t="s">
        <v>19</v>
      </c>
      <c r="AE3882" s="0" t="s">
        <v>19</v>
      </c>
      <c r="AF3882" s="0" t="s">
        <v>118</v>
      </c>
      <c r="AG3882" s="0" t="s">
        <v>3768</v>
      </c>
      <c r="AH3882" s="0" t="s">
        <v>22</v>
      </c>
      <c r="AI3882" s="0" t="s">
        <v>22</v>
      </c>
      <c r="AJ3882" s="0" t="s">
        <v>22</v>
      </c>
      <c r="AK3882" s="0" t="s">
        <v>22</v>
      </c>
    </row>
    <row customHeight="1" ht="11.25">
      <c r="A3883" s="0" t="s">
        <v>22</v>
      </c>
      <c r="B3883" s="0" t="s">
        <v>48</v>
      </c>
      <c r="C3883" s="0" t="s">
        <v>50</v>
      </c>
      <c r="D3883" s="0" t="s">
        <v>22</v>
      </c>
      <c r="E3883" s="0" t="s">
        <v>10086</v>
      </c>
      <c r="F3883" s="0" t="s">
        <v>1269</v>
      </c>
      <c r="G3883" s="0" t="s">
        <v>107</v>
      </c>
      <c r="H3883" s="0" t="s">
        <v>107</v>
      </c>
      <c r="I3883" s="0" t="s">
        <v>108</v>
      </c>
      <c r="J3883" s="0" t="s">
        <v>4571</v>
      </c>
      <c r="K3883" s="0" t="s">
        <v>4572</v>
      </c>
      <c r="L3883" s="0" t="s">
        <v>4573</v>
      </c>
      <c r="M3883" s="0" t="s">
        <v>1261</v>
      </c>
      <c r="N3883" s="0" t="s">
        <v>98</v>
      </c>
      <c r="O3883" s="0" t="s">
        <v>107</v>
      </c>
      <c r="P3883" s="0" t="s">
        <v>107</v>
      </c>
      <c r="Q3883" s="0" t="s">
        <v>108</v>
      </c>
      <c r="R3883" s="0" t="s">
        <v>4571</v>
      </c>
      <c r="S3883" s="0" t="s">
        <v>4572</v>
      </c>
      <c r="T3883" s="0" t="s">
        <v>3604</v>
      </c>
      <c r="U3883" s="0" t="s">
        <v>3605</v>
      </c>
      <c r="V3883" s="0" t="s">
        <v>10087</v>
      </c>
      <c r="W3883" s="0" t="s">
        <v>3607</v>
      </c>
      <c r="X3883" s="0" t="s">
        <v>3608</v>
      </c>
      <c r="Y3883" s="0" t="s">
        <v>3605</v>
      </c>
      <c r="Z3883" s="0" t="s">
        <v>6595</v>
      </c>
      <c r="AA3883" s="0" t="s">
        <v>10088</v>
      </c>
      <c r="AB3883" s="0" t="s">
        <v>10089</v>
      </c>
      <c r="AC3883" s="0" t="s">
        <v>61</v>
      </c>
      <c r="AD3883" s="0" t="s">
        <v>19</v>
      </c>
      <c r="AE3883" s="0" t="s">
        <v>19</v>
      </c>
      <c r="AF3883" s="0" t="s">
        <v>3812</v>
      </c>
      <c r="AG3883" s="0" t="s">
        <v>3812</v>
      </c>
      <c r="AH3883" s="0" t="s">
        <v>22</v>
      </c>
      <c r="AI3883" s="0" t="s">
        <v>22</v>
      </c>
      <c r="AJ3883" s="0" t="s">
        <v>22</v>
      </c>
      <c r="AK3883" s="0" t="s">
        <v>22</v>
      </c>
    </row>
    <row customHeight="1" ht="11.25">
      <c r="A3884" s="0" t="s">
        <v>22</v>
      </c>
      <c r="B3884" s="0" t="s">
        <v>48</v>
      </c>
      <c r="C3884" s="0" t="s">
        <v>50</v>
      </c>
      <c r="D3884" s="0" t="s">
        <v>22</v>
      </c>
      <c r="E3884" s="0" t="s">
        <v>10086</v>
      </c>
      <c r="F3884" s="0" t="s">
        <v>1269</v>
      </c>
      <c r="G3884" s="0" t="s">
        <v>107</v>
      </c>
      <c r="H3884" s="0" t="s">
        <v>107</v>
      </c>
      <c r="I3884" s="0" t="s">
        <v>108</v>
      </c>
      <c r="J3884" s="0" t="s">
        <v>4571</v>
      </c>
      <c r="K3884" s="0" t="s">
        <v>4572</v>
      </c>
      <c r="L3884" s="0" t="s">
        <v>4573</v>
      </c>
      <c r="M3884" s="0" t="s">
        <v>1261</v>
      </c>
      <c r="N3884" s="0" t="s">
        <v>98</v>
      </c>
      <c r="O3884" s="0" t="s">
        <v>107</v>
      </c>
      <c r="P3884" s="0" t="s">
        <v>107</v>
      </c>
      <c r="Q3884" s="0" t="s">
        <v>108</v>
      </c>
      <c r="R3884" s="0" t="s">
        <v>4571</v>
      </c>
      <c r="S3884" s="0" t="s">
        <v>4572</v>
      </c>
      <c r="T3884" s="0" t="s">
        <v>3604</v>
      </c>
      <c r="U3884" s="0" t="s">
        <v>3605</v>
      </c>
      <c r="V3884" s="0" t="s">
        <v>10087</v>
      </c>
      <c r="W3884" s="0" t="s">
        <v>3607</v>
      </c>
      <c r="X3884" s="0" t="s">
        <v>3608</v>
      </c>
      <c r="Y3884" s="0" t="s">
        <v>3605</v>
      </c>
      <c r="Z3884" s="0" t="s">
        <v>6595</v>
      </c>
      <c r="AA3884" s="0" t="s">
        <v>10088</v>
      </c>
      <c r="AB3884" s="0" t="s">
        <v>10089</v>
      </c>
      <c r="AC3884" s="0" t="s">
        <v>61</v>
      </c>
      <c r="AD3884" s="0" t="s">
        <v>19</v>
      </c>
      <c r="AE3884" s="0" t="s">
        <v>19</v>
      </c>
      <c r="AF3884" s="0" t="s">
        <v>3812</v>
      </c>
      <c r="AG3884" s="0" t="s">
        <v>3812</v>
      </c>
      <c r="AH3884" s="0" t="s">
        <v>22</v>
      </c>
      <c r="AI3884" s="0" t="s">
        <v>22</v>
      </c>
      <c r="AJ3884" s="0" t="s">
        <v>22</v>
      </c>
      <c r="AK3884" s="0" t="s">
        <v>22</v>
      </c>
    </row>
    <row customHeight="1" ht="11.25">
      <c r="A3885" s="0" t="s">
        <v>22</v>
      </c>
      <c r="B3885" s="0" t="s">
        <v>48</v>
      </c>
      <c r="C3885" s="0" t="s">
        <v>50</v>
      </c>
      <c r="D3885" s="0" t="s">
        <v>22</v>
      </c>
      <c r="E3885" s="0" t="s">
        <v>10090</v>
      </c>
      <c r="F3885" s="0" t="s">
        <v>1269</v>
      </c>
      <c r="G3885" s="0" t="s">
        <v>107</v>
      </c>
      <c r="H3885" s="0" t="s">
        <v>107</v>
      </c>
      <c r="I3885" s="0" t="s">
        <v>108</v>
      </c>
      <c r="J3885" s="0" t="s">
        <v>4571</v>
      </c>
      <c r="K3885" s="0" t="s">
        <v>4572</v>
      </c>
      <c r="L3885" s="0" t="s">
        <v>4573</v>
      </c>
      <c r="M3885" s="0" t="s">
        <v>1261</v>
      </c>
      <c r="N3885" s="0" t="s">
        <v>98</v>
      </c>
      <c r="O3885" s="0" t="s">
        <v>107</v>
      </c>
      <c r="P3885" s="0" t="s">
        <v>107</v>
      </c>
      <c r="Q3885" s="0" t="s">
        <v>108</v>
      </c>
      <c r="R3885" s="0" t="s">
        <v>4571</v>
      </c>
      <c r="S3885" s="0" t="s">
        <v>4572</v>
      </c>
      <c r="T3885" s="0" t="s">
        <v>3604</v>
      </c>
      <c r="U3885" s="0" t="s">
        <v>3605</v>
      </c>
      <c r="V3885" s="0" t="s">
        <v>3606</v>
      </c>
      <c r="W3885" s="0" t="s">
        <v>3607</v>
      </c>
      <c r="X3885" s="0" t="s">
        <v>3608</v>
      </c>
      <c r="Y3885" s="0" t="s">
        <v>3605</v>
      </c>
      <c r="Z3885" s="0" t="s">
        <v>10091</v>
      </c>
      <c r="AA3885" s="0" t="s">
        <v>10092</v>
      </c>
      <c r="AB3885" s="0" t="s">
        <v>10093</v>
      </c>
      <c r="AC3885" s="0" t="s">
        <v>61</v>
      </c>
      <c r="AD3885" s="0" t="s">
        <v>19</v>
      </c>
      <c r="AE3885" s="0" t="s">
        <v>19</v>
      </c>
      <c r="AF3885" s="0" t="s">
        <v>9411</v>
      </c>
      <c r="AG3885" s="0" t="s">
        <v>9411</v>
      </c>
      <c r="AH3885" s="0" t="s">
        <v>22</v>
      </c>
      <c r="AI3885" s="0" t="s">
        <v>22</v>
      </c>
      <c r="AJ3885" s="0" t="s">
        <v>22</v>
      </c>
      <c r="AK3885" s="0" t="s">
        <v>22</v>
      </c>
    </row>
    <row customHeight="1" ht="11.25">
      <c r="A3886" s="0" t="s">
        <v>22</v>
      </c>
      <c r="B3886" s="0" t="s">
        <v>48</v>
      </c>
      <c r="C3886" s="0" t="s">
        <v>50</v>
      </c>
      <c r="D3886" s="0" t="s">
        <v>22</v>
      </c>
      <c r="E3886" s="0" t="s">
        <v>10090</v>
      </c>
      <c r="F3886" s="0" t="s">
        <v>1269</v>
      </c>
      <c r="G3886" s="0" t="s">
        <v>107</v>
      </c>
      <c r="H3886" s="0" t="s">
        <v>107</v>
      </c>
      <c r="I3886" s="0" t="s">
        <v>108</v>
      </c>
      <c r="J3886" s="0" t="s">
        <v>4571</v>
      </c>
      <c r="K3886" s="0" t="s">
        <v>4572</v>
      </c>
      <c r="L3886" s="0" t="s">
        <v>4573</v>
      </c>
      <c r="M3886" s="0" t="s">
        <v>1261</v>
      </c>
      <c r="N3886" s="0" t="s">
        <v>98</v>
      </c>
      <c r="O3886" s="0" t="s">
        <v>107</v>
      </c>
      <c r="P3886" s="0" t="s">
        <v>107</v>
      </c>
      <c r="Q3886" s="0" t="s">
        <v>108</v>
      </c>
      <c r="R3886" s="0" t="s">
        <v>4571</v>
      </c>
      <c r="S3886" s="0" t="s">
        <v>4572</v>
      </c>
      <c r="T3886" s="0" t="s">
        <v>3604</v>
      </c>
      <c r="U3886" s="0" t="s">
        <v>3605</v>
      </c>
      <c r="V3886" s="0" t="s">
        <v>3606</v>
      </c>
      <c r="W3886" s="0" t="s">
        <v>3607</v>
      </c>
      <c r="X3886" s="0" t="s">
        <v>3608</v>
      </c>
      <c r="Y3886" s="0" t="s">
        <v>3605</v>
      </c>
      <c r="Z3886" s="0" t="s">
        <v>10091</v>
      </c>
      <c r="AA3886" s="0" t="s">
        <v>10092</v>
      </c>
      <c r="AB3886" s="0" t="s">
        <v>10093</v>
      </c>
      <c r="AC3886" s="0" t="s">
        <v>61</v>
      </c>
      <c r="AD3886" s="0" t="s">
        <v>19</v>
      </c>
      <c r="AE3886" s="0" t="s">
        <v>19</v>
      </c>
      <c r="AF3886" s="0" t="s">
        <v>9411</v>
      </c>
      <c r="AG3886" s="0" t="s">
        <v>9411</v>
      </c>
      <c r="AH3886" s="0" t="s">
        <v>22</v>
      </c>
      <c r="AI3886" s="0" t="s">
        <v>22</v>
      </c>
      <c r="AJ3886" s="0" t="s">
        <v>22</v>
      </c>
      <c r="AK3886" s="0" t="s">
        <v>22</v>
      </c>
    </row>
    <row customHeight="1" ht="11.25">
      <c r="A3887" s="0" t="s">
        <v>22</v>
      </c>
      <c r="B3887" s="0" t="s">
        <v>48</v>
      </c>
      <c r="C3887" s="0" t="s">
        <v>50</v>
      </c>
      <c r="D3887" s="0" t="s">
        <v>22</v>
      </c>
      <c r="E3887" s="0" t="s">
        <v>10094</v>
      </c>
      <c r="F3887" s="0" t="s">
        <v>1269</v>
      </c>
      <c r="G3887" s="0" t="s">
        <v>107</v>
      </c>
      <c r="H3887" s="0" t="s">
        <v>107</v>
      </c>
      <c r="I3887" s="0" t="s">
        <v>108</v>
      </c>
      <c r="J3887" s="0" t="s">
        <v>4571</v>
      </c>
      <c r="K3887" s="0" t="s">
        <v>4572</v>
      </c>
      <c r="L3887" s="0" t="s">
        <v>4573</v>
      </c>
      <c r="M3887" s="0" t="s">
        <v>1261</v>
      </c>
      <c r="N3887" s="0" t="s">
        <v>98</v>
      </c>
      <c r="O3887" s="0" t="s">
        <v>107</v>
      </c>
      <c r="P3887" s="0" t="s">
        <v>107</v>
      </c>
      <c r="Q3887" s="0" t="s">
        <v>108</v>
      </c>
      <c r="R3887" s="0" t="s">
        <v>4571</v>
      </c>
      <c r="S3887" s="0" t="s">
        <v>4572</v>
      </c>
      <c r="T3887" s="0" t="s">
        <v>3604</v>
      </c>
      <c r="U3887" s="0" t="s">
        <v>3605</v>
      </c>
      <c r="V3887" s="0" t="s">
        <v>10095</v>
      </c>
      <c r="W3887" s="0" t="s">
        <v>3607</v>
      </c>
      <c r="X3887" s="0" t="s">
        <v>3608</v>
      </c>
      <c r="Y3887" s="0" t="s">
        <v>3605</v>
      </c>
      <c r="Z3887" s="0" t="s">
        <v>10096</v>
      </c>
      <c r="AA3887" s="0" t="s">
        <v>10097</v>
      </c>
      <c r="AB3887" s="0" t="s">
        <v>10098</v>
      </c>
      <c r="AC3887" s="0" t="s">
        <v>61</v>
      </c>
      <c r="AD3887" s="0" t="s">
        <v>19</v>
      </c>
      <c r="AE3887" s="0" t="s">
        <v>19</v>
      </c>
      <c r="AF3887" s="0" t="s">
        <v>4647</v>
      </c>
      <c r="AG3887" s="0" t="s">
        <v>4647</v>
      </c>
      <c r="AH3887" s="0" t="s">
        <v>22</v>
      </c>
      <c r="AI3887" s="0" t="s">
        <v>22</v>
      </c>
      <c r="AJ3887" s="0" t="s">
        <v>22</v>
      </c>
      <c r="AK3887" s="0" t="s">
        <v>22</v>
      </c>
    </row>
    <row customHeight="1" ht="11.25">
      <c r="A3888" s="0" t="s">
        <v>22</v>
      </c>
      <c r="B3888" s="0" t="s">
        <v>48</v>
      </c>
      <c r="C3888" s="0" t="s">
        <v>50</v>
      </c>
      <c r="D3888" s="0" t="s">
        <v>22</v>
      </c>
      <c r="E3888" s="0" t="s">
        <v>10094</v>
      </c>
      <c r="F3888" s="0" t="s">
        <v>1269</v>
      </c>
      <c r="G3888" s="0" t="s">
        <v>107</v>
      </c>
      <c r="H3888" s="0" t="s">
        <v>107</v>
      </c>
      <c r="I3888" s="0" t="s">
        <v>108</v>
      </c>
      <c r="J3888" s="0" t="s">
        <v>4571</v>
      </c>
      <c r="K3888" s="0" t="s">
        <v>4572</v>
      </c>
      <c r="L3888" s="0" t="s">
        <v>4573</v>
      </c>
      <c r="M3888" s="0" t="s">
        <v>1261</v>
      </c>
      <c r="N3888" s="0" t="s">
        <v>98</v>
      </c>
      <c r="O3888" s="0" t="s">
        <v>107</v>
      </c>
      <c r="P3888" s="0" t="s">
        <v>107</v>
      </c>
      <c r="Q3888" s="0" t="s">
        <v>108</v>
      </c>
      <c r="R3888" s="0" t="s">
        <v>4571</v>
      </c>
      <c r="S3888" s="0" t="s">
        <v>4572</v>
      </c>
      <c r="T3888" s="0" t="s">
        <v>3604</v>
      </c>
      <c r="U3888" s="0" t="s">
        <v>3605</v>
      </c>
      <c r="V3888" s="0" t="s">
        <v>10095</v>
      </c>
      <c r="W3888" s="0" t="s">
        <v>3607</v>
      </c>
      <c r="X3888" s="0" t="s">
        <v>3608</v>
      </c>
      <c r="Y3888" s="0" t="s">
        <v>3605</v>
      </c>
      <c r="Z3888" s="0" t="s">
        <v>10096</v>
      </c>
      <c r="AA3888" s="0" t="s">
        <v>10097</v>
      </c>
      <c r="AB3888" s="0" t="s">
        <v>10098</v>
      </c>
      <c r="AC3888" s="0" t="s">
        <v>61</v>
      </c>
      <c r="AD3888" s="0" t="s">
        <v>19</v>
      </c>
      <c r="AE3888" s="0" t="s">
        <v>19</v>
      </c>
      <c r="AF3888" s="0" t="s">
        <v>4647</v>
      </c>
      <c r="AG3888" s="0" t="s">
        <v>4647</v>
      </c>
      <c r="AH3888" s="0" t="s">
        <v>22</v>
      </c>
      <c r="AI3888" s="0" t="s">
        <v>22</v>
      </c>
      <c r="AJ3888" s="0" t="s">
        <v>22</v>
      </c>
      <c r="AK3888" s="0" t="s">
        <v>22</v>
      </c>
    </row>
    <row customHeight="1" ht="11.25">
      <c r="A3889" s="0" t="s">
        <v>22</v>
      </c>
      <c r="B3889" s="0" t="s">
        <v>48</v>
      </c>
      <c r="C3889" s="0" t="s">
        <v>50</v>
      </c>
      <c r="D3889" s="0" t="s">
        <v>22</v>
      </c>
      <c r="E3889" s="0" t="s">
        <v>10099</v>
      </c>
      <c r="F3889" s="0" t="s">
        <v>1269</v>
      </c>
      <c r="G3889" s="0" t="s">
        <v>107</v>
      </c>
      <c r="H3889" s="0" t="s">
        <v>107</v>
      </c>
      <c r="I3889" s="0" t="s">
        <v>108</v>
      </c>
      <c r="J3889" s="0" t="s">
        <v>4571</v>
      </c>
      <c r="K3889" s="0" t="s">
        <v>4572</v>
      </c>
      <c r="L3889" s="0" t="s">
        <v>4573</v>
      </c>
      <c r="M3889" s="0" t="s">
        <v>1261</v>
      </c>
      <c r="N3889" s="0" t="s">
        <v>98</v>
      </c>
      <c r="O3889" s="0" t="s">
        <v>107</v>
      </c>
      <c r="P3889" s="0" t="s">
        <v>107</v>
      </c>
      <c r="Q3889" s="0" t="s">
        <v>108</v>
      </c>
      <c r="R3889" s="0" t="s">
        <v>4571</v>
      </c>
      <c r="S3889" s="0" t="s">
        <v>4572</v>
      </c>
      <c r="T3889" s="0" t="s">
        <v>3604</v>
      </c>
      <c r="U3889" s="0" t="s">
        <v>3605</v>
      </c>
      <c r="V3889" s="0" t="s">
        <v>10100</v>
      </c>
      <c r="W3889" s="0" t="s">
        <v>3607</v>
      </c>
      <c r="X3889" s="0" t="s">
        <v>3608</v>
      </c>
      <c r="Y3889" s="0" t="s">
        <v>3605</v>
      </c>
      <c r="Z3889" s="0" t="s">
        <v>6598</v>
      </c>
      <c r="AA3889" s="0" t="s">
        <v>10101</v>
      </c>
      <c r="AB3889" s="0" t="s">
        <v>10102</v>
      </c>
      <c r="AC3889" s="0" t="s">
        <v>61</v>
      </c>
      <c r="AD3889" s="0" t="s">
        <v>19</v>
      </c>
      <c r="AE3889" s="0" t="s">
        <v>19</v>
      </c>
      <c r="AF3889" s="0" t="s">
        <v>9411</v>
      </c>
      <c r="AG3889" s="0" t="s">
        <v>9411</v>
      </c>
      <c r="AH3889" s="0" t="s">
        <v>22</v>
      </c>
      <c r="AI3889" s="0" t="s">
        <v>22</v>
      </c>
      <c r="AJ3889" s="0" t="s">
        <v>22</v>
      </c>
      <c r="AK3889" s="0" t="s">
        <v>22</v>
      </c>
    </row>
    <row customHeight="1" ht="11.25">
      <c r="A3890" s="0" t="s">
        <v>22</v>
      </c>
      <c r="B3890" s="0" t="s">
        <v>48</v>
      </c>
      <c r="C3890" s="0" t="s">
        <v>50</v>
      </c>
      <c r="D3890" s="0" t="s">
        <v>22</v>
      </c>
      <c r="E3890" s="0" t="s">
        <v>10099</v>
      </c>
      <c r="F3890" s="0" t="s">
        <v>1269</v>
      </c>
      <c r="G3890" s="0" t="s">
        <v>107</v>
      </c>
      <c r="H3890" s="0" t="s">
        <v>107</v>
      </c>
      <c r="I3890" s="0" t="s">
        <v>108</v>
      </c>
      <c r="J3890" s="0" t="s">
        <v>4571</v>
      </c>
      <c r="K3890" s="0" t="s">
        <v>4572</v>
      </c>
      <c r="L3890" s="0" t="s">
        <v>4573</v>
      </c>
      <c r="M3890" s="0" t="s">
        <v>1261</v>
      </c>
      <c r="N3890" s="0" t="s">
        <v>98</v>
      </c>
      <c r="O3890" s="0" t="s">
        <v>107</v>
      </c>
      <c r="P3890" s="0" t="s">
        <v>107</v>
      </c>
      <c r="Q3890" s="0" t="s">
        <v>108</v>
      </c>
      <c r="R3890" s="0" t="s">
        <v>4571</v>
      </c>
      <c r="S3890" s="0" t="s">
        <v>4572</v>
      </c>
      <c r="T3890" s="0" t="s">
        <v>3604</v>
      </c>
      <c r="U3890" s="0" t="s">
        <v>3605</v>
      </c>
      <c r="V3890" s="0" t="s">
        <v>10100</v>
      </c>
      <c r="W3890" s="0" t="s">
        <v>3607</v>
      </c>
      <c r="X3890" s="0" t="s">
        <v>3608</v>
      </c>
      <c r="Y3890" s="0" t="s">
        <v>3605</v>
      </c>
      <c r="Z3890" s="0" t="s">
        <v>6598</v>
      </c>
      <c r="AA3890" s="0" t="s">
        <v>10101</v>
      </c>
      <c r="AB3890" s="0" t="s">
        <v>10102</v>
      </c>
      <c r="AC3890" s="0" t="s">
        <v>61</v>
      </c>
      <c r="AD3890" s="0" t="s">
        <v>19</v>
      </c>
      <c r="AE3890" s="0" t="s">
        <v>19</v>
      </c>
      <c r="AF3890" s="0" t="s">
        <v>9411</v>
      </c>
      <c r="AG3890" s="0" t="s">
        <v>9411</v>
      </c>
      <c r="AH3890" s="0" t="s">
        <v>22</v>
      </c>
      <c r="AI3890" s="0" t="s">
        <v>22</v>
      </c>
      <c r="AJ3890" s="0" t="s">
        <v>22</v>
      </c>
      <c r="AK3890" s="0" t="s">
        <v>22</v>
      </c>
    </row>
    <row customHeight="1" ht="11.25">
      <c r="A3891" s="0" t="s">
        <v>22</v>
      </c>
      <c r="B3891" s="0" t="s">
        <v>48</v>
      </c>
      <c r="C3891" s="0" t="s">
        <v>50</v>
      </c>
      <c r="D3891" s="0" t="s">
        <v>22</v>
      </c>
      <c r="E3891" s="0" t="s">
        <v>10103</v>
      </c>
      <c r="F3891" s="0" t="s">
        <v>1269</v>
      </c>
      <c r="G3891" s="0" t="s">
        <v>107</v>
      </c>
      <c r="H3891" s="0" t="s">
        <v>107</v>
      </c>
      <c r="I3891" s="0" t="s">
        <v>108</v>
      </c>
      <c r="J3891" s="0" t="s">
        <v>4571</v>
      </c>
      <c r="K3891" s="0" t="s">
        <v>4572</v>
      </c>
      <c r="L3891" s="0" t="s">
        <v>4573</v>
      </c>
      <c r="M3891" s="0" t="s">
        <v>1261</v>
      </c>
      <c r="N3891" s="0" t="s">
        <v>98</v>
      </c>
      <c r="O3891" s="0" t="s">
        <v>107</v>
      </c>
      <c r="P3891" s="0" t="s">
        <v>107</v>
      </c>
      <c r="Q3891" s="0" t="s">
        <v>108</v>
      </c>
      <c r="R3891" s="0" t="s">
        <v>4571</v>
      </c>
      <c r="S3891" s="0" t="s">
        <v>4572</v>
      </c>
      <c r="T3891" s="0" t="s">
        <v>3604</v>
      </c>
      <c r="U3891" s="0" t="s">
        <v>3605</v>
      </c>
      <c r="V3891" s="0" t="s">
        <v>10104</v>
      </c>
      <c r="W3891" s="0" t="s">
        <v>3607</v>
      </c>
      <c r="X3891" s="0" t="s">
        <v>3608</v>
      </c>
      <c r="Y3891" s="0" t="s">
        <v>3605</v>
      </c>
      <c r="Z3891" s="0" t="s">
        <v>3888</v>
      </c>
      <c r="AA3891" s="0" t="s">
        <v>10105</v>
      </c>
      <c r="AB3891" s="0" t="s">
        <v>10106</v>
      </c>
      <c r="AC3891" s="0" t="s">
        <v>61</v>
      </c>
      <c r="AD3891" s="0" t="s">
        <v>19</v>
      </c>
      <c r="AE3891" s="0" t="s">
        <v>19</v>
      </c>
      <c r="AF3891" s="0" t="s">
        <v>4220</v>
      </c>
      <c r="AG3891" s="0" t="s">
        <v>4220</v>
      </c>
      <c r="AH3891" s="0" t="s">
        <v>22</v>
      </c>
      <c r="AI3891" s="0" t="s">
        <v>22</v>
      </c>
      <c r="AJ3891" s="0" t="s">
        <v>22</v>
      </c>
      <c r="AK3891" s="0" t="s">
        <v>22</v>
      </c>
    </row>
    <row customHeight="1" ht="11.25">
      <c r="A3892" s="0" t="s">
        <v>22</v>
      </c>
      <c r="B3892" s="0" t="s">
        <v>48</v>
      </c>
      <c r="C3892" s="0" t="s">
        <v>50</v>
      </c>
      <c r="D3892" s="0" t="s">
        <v>22</v>
      </c>
      <c r="E3892" s="0" t="s">
        <v>10103</v>
      </c>
      <c r="F3892" s="0" t="s">
        <v>1269</v>
      </c>
      <c r="G3892" s="0" t="s">
        <v>107</v>
      </c>
      <c r="H3892" s="0" t="s">
        <v>107</v>
      </c>
      <c r="I3892" s="0" t="s">
        <v>108</v>
      </c>
      <c r="J3892" s="0" t="s">
        <v>4571</v>
      </c>
      <c r="K3892" s="0" t="s">
        <v>4572</v>
      </c>
      <c r="L3892" s="0" t="s">
        <v>4573</v>
      </c>
      <c r="M3892" s="0" t="s">
        <v>1261</v>
      </c>
      <c r="N3892" s="0" t="s">
        <v>98</v>
      </c>
      <c r="O3892" s="0" t="s">
        <v>107</v>
      </c>
      <c r="P3892" s="0" t="s">
        <v>107</v>
      </c>
      <c r="Q3892" s="0" t="s">
        <v>108</v>
      </c>
      <c r="R3892" s="0" t="s">
        <v>4571</v>
      </c>
      <c r="S3892" s="0" t="s">
        <v>4572</v>
      </c>
      <c r="T3892" s="0" t="s">
        <v>3604</v>
      </c>
      <c r="U3892" s="0" t="s">
        <v>3605</v>
      </c>
      <c r="V3892" s="0" t="s">
        <v>10104</v>
      </c>
      <c r="W3892" s="0" t="s">
        <v>3607</v>
      </c>
      <c r="X3892" s="0" t="s">
        <v>3608</v>
      </c>
      <c r="Y3892" s="0" t="s">
        <v>3605</v>
      </c>
      <c r="Z3892" s="0" t="s">
        <v>3888</v>
      </c>
      <c r="AA3892" s="0" t="s">
        <v>10105</v>
      </c>
      <c r="AB3892" s="0" t="s">
        <v>10106</v>
      </c>
      <c r="AC3892" s="0" t="s">
        <v>61</v>
      </c>
      <c r="AD3892" s="0" t="s">
        <v>19</v>
      </c>
      <c r="AE3892" s="0" t="s">
        <v>19</v>
      </c>
      <c r="AF3892" s="0" t="s">
        <v>4220</v>
      </c>
      <c r="AG3892" s="0" t="s">
        <v>4220</v>
      </c>
      <c r="AH3892" s="0" t="s">
        <v>22</v>
      </c>
      <c r="AI3892" s="0" t="s">
        <v>22</v>
      </c>
      <c r="AJ3892" s="0" t="s">
        <v>22</v>
      </c>
      <c r="AK3892" s="0" t="s">
        <v>22</v>
      </c>
    </row>
    <row customHeight="1" ht="11.25">
      <c r="A3893" s="0" t="s">
        <v>22</v>
      </c>
      <c r="B3893" s="0" t="s">
        <v>48</v>
      </c>
      <c r="C3893" s="0" t="s">
        <v>50</v>
      </c>
      <c r="D3893" s="0" t="s">
        <v>22</v>
      </c>
      <c r="E3893" s="0" t="s">
        <v>10107</v>
      </c>
      <c r="F3893" s="0" t="s">
        <v>1269</v>
      </c>
      <c r="G3893" s="0" t="s">
        <v>155</v>
      </c>
      <c r="H3893" s="0" t="s">
        <v>155</v>
      </c>
      <c r="I3893" s="0" t="s">
        <v>156</v>
      </c>
      <c r="J3893" s="0" t="s">
        <v>5809</v>
      </c>
      <c r="K3893" s="0" t="s">
        <v>5810</v>
      </c>
      <c r="L3893" s="0" t="s">
        <v>5811</v>
      </c>
      <c r="M3893" s="0" t="s">
        <v>1261</v>
      </c>
      <c r="N3893" s="0" t="s">
        <v>98</v>
      </c>
      <c r="O3893" s="0" t="s">
        <v>155</v>
      </c>
      <c r="P3893" s="0" t="s">
        <v>155</v>
      </c>
      <c r="Q3893" s="0" t="s">
        <v>156</v>
      </c>
      <c r="R3893" s="0" t="s">
        <v>5809</v>
      </c>
      <c r="S3893" s="0" t="s">
        <v>5810</v>
      </c>
      <c r="T3893" s="0" t="s">
        <v>3604</v>
      </c>
      <c r="U3893" s="0" t="s">
        <v>3605</v>
      </c>
      <c r="V3893" s="0" t="s">
        <v>3699</v>
      </c>
      <c r="W3893" s="0" t="s">
        <v>3607</v>
      </c>
      <c r="X3893" s="0" t="s">
        <v>3754</v>
      </c>
      <c r="Y3893" s="0" t="s">
        <v>3733</v>
      </c>
      <c r="Z3893" s="0" t="s">
        <v>1261</v>
      </c>
      <c r="AA3893" s="0" t="s">
        <v>5812</v>
      </c>
      <c r="AB3893" s="0" t="s">
        <v>5813</v>
      </c>
      <c r="AC3893" s="0" t="s">
        <v>61</v>
      </c>
      <c r="AD3893" s="0" t="s">
        <v>19</v>
      </c>
      <c r="AE3893" s="0" t="s">
        <v>19</v>
      </c>
      <c r="AF3893" s="0" t="s">
        <v>118</v>
      </c>
      <c r="AG3893" s="0" t="s">
        <v>118</v>
      </c>
      <c r="AH3893" s="0" t="s">
        <v>22</v>
      </c>
      <c r="AI3893" s="0" t="s">
        <v>22</v>
      </c>
      <c r="AJ3893" s="0" t="s">
        <v>22</v>
      </c>
      <c r="AK3893" s="0" t="s">
        <v>22</v>
      </c>
    </row>
    <row customHeight="1" ht="11.25">
      <c r="A3894" s="0" t="s">
        <v>22</v>
      </c>
      <c r="B3894" s="0" t="s">
        <v>48</v>
      </c>
      <c r="C3894" s="0" t="s">
        <v>50</v>
      </c>
      <c r="D3894" s="0" t="s">
        <v>22</v>
      </c>
      <c r="E3894" s="0" t="s">
        <v>10107</v>
      </c>
      <c r="F3894" s="0" t="s">
        <v>1269</v>
      </c>
      <c r="G3894" s="0" t="s">
        <v>155</v>
      </c>
      <c r="H3894" s="0" t="s">
        <v>155</v>
      </c>
      <c r="I3894" s="0" t="s">
        <v>156</v>
      </c>
      <c r="J3894" s="0" t="s">
        <v>5809</v>
      </c>
      <c r="K3894" s="0" t="s">
        <v>5810</v>
      </c>
      <c r="L3894" s="0" t="s">
        <v>5811</v>
      </c>
      <c r="M3894" s="0" t="s">
        <v>1261</v>
      </c>
      <c r="N3894" s="0" t="s">
        <v>98</v>
      </c>
      <c r="O3894" s="0" t="s">
        <v>155</v>
      </c>
      <c r="P3894" s="0" t="s">
        <v>155</v>
      </c>
      <c r="Q3894" s="0" t="s">
        <v>156</v>
      </c>
      <c r="R3894" s="0" t="s">
        <v>5809</v>
      </c>
      <c r="S3894" s="0" t="s">
        <v>5810</v>
      </c>
      <c r="T3894" s="0" t="s">
        <v>3604</v>
      </c>
      <c r="U3894" s="0" t="s">
        <v>3605</v>
      </c>
      <c r="V3894" s="0" t="s">
        <v>3699</v>
      </c>
      <c r="W3894" s="0" t="s">
        <v>3607</v>
      </c>
      <c r="X3894" s="0" t="s">
        <v>3754</v>
      </c>
      <c r="Y3894" s="0" t="s">
        <v>3733</v>
      </c>
      <c r="Z3894" s="0" t="s">
        <v>1261</v>
      </c>
      <c r="AA3894" s="0" t="s">
        <v>5812</v>
      </c>
      <c r="AB3894" s="0" t="s">
        <v>5813</v>
      </c>
      <c r="AC3894" s="0" t="s">
        <v>61</v>
      </c>
      <c r="AD3894" s="0" t="s">
        <v>19</v>
      </c>
      <c r="AE3894" s="0" t="s">
        <v>19</v>
      </c>
      <c r="AF3894" s="0" t="s">
        <v>118</v>
      </c>
      <c r="AG3894" s="0" t="s">
        <v>118</v>
      </c>
      <c r="AH3894" s="0" t="s">
        <v>22</v>
      </c>
      <c r="AI3894" s="0" t="s">
        <v>22</v>
      </c>
      <c r="AJ3894" s="0" t="s">
        <v>22</v>
      </c>
      <c r="AK3894" s="0" t="s">
        <v>22</v>
      </c>
    </row>
    <row customHeight="1" ht="11.25">
      <c r="A3895" s="0" t="s">
        <v>22</v>
      </c>
      <c r="B3895" s="0" t="s">
        <v>48</v>
      </c>
      <c r="C3895" s="0" t="s">
        <v>50</v>
      </c>
      <c r="D3895" s="0" t="s">
        <v>22</v>
      </c>
      <c r="E3895" s="0" t="s">
        <v>10108</v>
      </c>
      <c r="F3895" s="0" t="s">
        <v>1306</v>
      </c>
      <c r="G3895" s="0" t="s">
        <v>107</v>
      </c>
      <c r="H3895" s="0" t="s">
        <v>107</v>
      </c>
      <c r="I3895" s="0" t="s">
        <v>108</v>
      </c>
      <c r="J3895" s="0" t="s">
        <v>10109</v>
      </c>
      <c r="K3895" s="0" t="s">
        <v>10110</v>
      </c>
      <c r="L3895" s="0" t="s">
        <v>10111</v>
      </c>
      <c r="M3895" s="0" t="s">
        <v>1261</v>
      </c>
      <c r="N3895" s="0" t="s">
        <v>98</v>
      </c>
      <c r="O3895" s="0" t="s">
        <v>107</v>
      </c>
      <c r="P3895" s="0" t="s">
        <v>107</v>
      </c>
      <c r="Q3895" s="0" t="s">
        <v>108</v>
      </c>
      <c r="R3895" s="0" t="s">
        <v>10109</v>
      </c>
      <c r="S3895" s="0" t="s">
        <v>10110</v>
      </c>
      <c r="T3895" s="0" t="s">
        <v>3604</v>
      </c>
      <c r="U3895" s="0" t="s">
        <v>3605</v>
      </c>
      <c r="V3895" s="0" t="s">
        <v>10112</v>
      </c>
      <c r="W3895" s="0" t="s">
        <v>3607</v>
      </c>
      <c r="X3895" s="0" t="s">
        <v>3608</v>
      </c>
      <c r="Y3895" s="0" t="s">
        <v>3605</v>
      </c>
      <c r="Z3895" s="0" t="s">
        <v>1261</v>
      </c>
      <c r="AA3895" s="0" t="s">
        <v>10113</v>
      </c>
      <c r="AB3895" s="0" t="s">
        <v>10114</v>
      </c>
      <c r="AC3895" s="0" t="s">
        <v>61</v>
      </c>
      <c r="AD3895" s="0" t="s">
        <v>19</v>
      </c>
      <c r="AE3895" s="0" t="s">
        <v>61</v>
      </c>
      <c r="AF3895" s="0" t="s">
        <v>4569</v>
      </c>
      <c r="AG3895" s="0" t="s">
        <v>4569</v>
      </c>
      <c r="AH3895" s="0" t="s">
        <v>22</v>
      </c>
      <c r="AI3895" s="0" t="s">
        <v>22</v>
      </c>
      <c r="AJ3895" s="0" t="s">
        <v>92</v>
      </c>
      <c r="AK3895" s="0" t="s">
        <v>92</v>
      </c>
    </row>
    <row customHeight="1" ht="11.25">
      <c r="A3896" s="0" t="s">
        <v>22</v>
      </c>
      <c r="B3896" s="0" t="s">
        <v>48</v>
      </c>
      <c r="C3896" s="0" t="s">
        <v>50</v>
      </c>
      <c r="D3896" s="0" t="s">
        <v>22</v>
      </c>
      <c r="E3896" s="0" t="s">
        <v>10108</v>
      </c>
      <c r="F3896" s="0" t="s">
        <v>1306</v>
      </c>
      <c r="G3896" s="0" t="s">
        <v>107</v>
      </c>
      <c r="H3896" s="0" t="s">
        <v>107</v>
      </c>
      <c r="I3896" s="0" t="s">
        <v>108</v>
      </c>
      <c r="J3896" s="0" t="s">
        <v>10109</v>
      </c>
      <c r="K3896" s="0" t="s">
        <v>10110</v>
      </c>
      <c r="L3896" s="0" t="s">
        <v>10111</v>
      </c>
      <c r="M3896" s="0" t="s">
        <v>1261</v>
      </c>
      <c r="N3896" s="0" t="s">
        <v>98</v>
      </c>
      <c r="O3896" s="0" t="s">
        <v>107</v>
      </c>
      <c r="P3896" s="0" t="s">
        <v>107</v>
      </c>
      <c r="Q3896" s="0" t="s">
        <v>108</v>
      </c>
      <c r="R3896" s="0" t="s">
        <v>10109</v>
      </c>
      <c r="S3896" s="0" t="s">
        <v>10110</v>
      </c>
      <c r="T3896" s="0" t="s">
        <v>3604</v>
      </c>
      <c r="U3896" s="0" t="s">
        <v>3605</v>
      </c>
      <c r="V3896" s="0" t="s">
        <v>10112</v>
      </c>
      <c r="W3896" s="0" t="s">
        <v>3607</v>
      </c>
      <c r="X3896" s="0" t="s">
        <v>3608</v>
      </c>
      <c r="Y3896" s="0" t="s">
        <v>3605</v>
      </c>
      <c r="Z3896" s="0" t="s">
        <v>1261</v>
      </c>
      <c r="AA3896" s="0" t="s">
        <v>10113</v>
      </c>
      <c r="AB3896" s="0" t="s">
        <v>10114</v>
      </c>
      <c r="AC3896" s="0" t="s">
        <v>61</v>
      </c>
      <c r="AD3896" s="0" t="s">
        <v>19</v>
      </c>
      <c r="AE3896" s="0" t="s">
        <v>61</v>
      </c>
      <c r="AF3896" s="0" t="s">
        <v>4569</v>
      </c>
      <c r="AG3896" s="0" t="s">
        <v>4569</v>
      </c>
      <c r="AH3896" s="0" t="s">
        <v>22</v>
      </c>
      <c r="AI3896" s="0" t="s">
        <v>22</v>
      </c>
      <c r="AJ3896" s="0" t="s">
        <v>92</v>
      </c>
      <c r="AK3896" s="0" t="s">
        <v>92</v>
      </c>
    </row>
    <row customHeight="1" ht="11.25">
      <c r="A3897" s="0" t="s">
        <v>22</v>
      </c>
      <c r="B3897" s="0" t="s">
        <v>48</v>
      </c>
      <c r="C3897" s="0" t="s">
        <v>50</v>
      </c>
      <c r="D3897" s="0" t="s">
        <v>22</v>
      </c>
      <c r="E3897" s="0" t="s">
        <v>10115</v>
      </c>
      <c r="F3897" s="0" t="s">
        <v>1269</v>
      </c>
      <c r="G3897" s="0" t="s">
        <v>107</v>
      </c>
      <c r="H3897" s="0" t="s">
        <v>107</v>
      </c>
      <c r="I3897" s="0" t="s">
        <v>108</v>
      </c>
      <c r="J3897" s="0" t="s">
        <v>4571</v>
      </c>
      <c r="K3897" s="0" t="s">
        <v>4572</v>
      </c>
      <c r="L3897" s="0" t="s">
        <v>4573</v>
      </c>
      <c r="M3897" s="0" t="s">
        <v>1261</v>
      </c>
      <c r="N3897" s="0" t="s">
        <v>98</v>
      </c>
      <c r="O3897" s="0" t="s">
        <v>107</v>
      </c>
      <c r="P3897" s="0" t="s">
        <v>107</v>
      </c>
      <c r="Q3897" s="0" t="s">
        <v>108</v>
      </c>
      <c r="R3897" s="0" t="s">
        <v>4571</v>
      </c>
      <c r="S3897" s="0" t="s">
        <v>4572</v>
      </c>
      <c r="T3897" s="0" t="s">
        <v>3604</v>
      </c>
      <c r="U3897" s="0" t="s">
        <v>3605</v>
      </c>
      <c r="V3897" s="0" t="s">
        <v>10116</v>
      </c>
      <c r="W3897" s="0" t="s">
        <v>3607</v>
      </c>
      <c r="X3897" s="0" t="s">
        <v>3608</v>
      </c>
      <c r="Y3897" s="0" t="s">
        <v>3605</v>
      </c>
      <c r="Z3897" s="0" t="s">
        <v>10117</v>
      </c>
      <c r="AA3897" s="0" t="s">
        <v>10118</v>
      </c>
      <c r="AB3897" s="0" t="s">
        <v>10119</v>
      </c>
      <c r="AC3897" s="0" t="s">
        <v>61</v>
      </c>
      <c r="AD3897" s="0" t="s">
        <v>19</v>
      </c>
      <c r="AE3897" s="0" t="s">
        <v>19</v>
      </c>
      <c r="AF3897" s="0" t="s">
        <v>4569</v>
      </c>
      <c r="AG3897" s="0" t="s">
        <v>4569</v>
      </c>
      <c r="AH3897" s="0" t="s">
        <v>22</v>
      </c>
      <c r="AI3897" s="0" t="s">
        <v>22</v>
      </c>
      <c r="AJ3897" s="0" t="s">
        <v>22</v>
      </c>
      <c r="AK3897" s="0" t="s">
        <v>22</v>
      </c>
    </row>
    <row customHeight="1" ht="11.25">
      <c r="A3898" s="0" t="s">
        <v>22</v>
      </c>
      <c r="B3898" s="0" t="s">
        <v>48</v>
      </c>
      <c r="C3898" s="0" t="s">
        <v>50</v>
      </c>
      <c r="D3898" s="0" t="s">
        <v>22</v>
      </c>
      <c r="E3898" s="0" t="s">
        <v>10115</v>
      </c>
      <c r="F3898" s="0" t="s">
        <v>1269</v>
      </c>
      <c r="G3898" s="0" t="s">
        <v>107</v>
      </c>
      <c r="H3898" s="0" t="s">
        <v>107</v>
      </c>
      <c r="I3898" s="0" t="s">
        <v>108</v>
      </c>
      <c r="J3898" s="0" t="s">
        <v>4571</v>
      </c>
      <c r="K3898" s="0" t="s">
        <v>4572</v>
      </c>
      <c r="L3898" s="0" t="s">
        <v>4573</v>
      </c>
      <c r="M3898" s="0" t="s">
        <v>1261</v>
      </c>
      <c r="N3898" s="0" t="s">
        <v>98</v>
      </c>
      <c r="O3898" s="0" t="s">
        <v>107</v>
      </c>
      <c r="P3898" s="0" t="s">
        <v>107</v>
      </c>
      <c r="Q3898" s="0" t="s">
        <v>108</v>
      </c>
      <c r="R3898" s="0" t="s">
        <v>4571</v>
      </c>
      <c r="S3898" s="0" t="s">
        <v>4572</v>
      </c>
      <c r="T3898" s="0" t="s">
        <v>3604</v>
      </c>
      <c r="U3898" s="0" t="s">
        <v>3605</v>
      </c>
      <c r="V3898" s="0" t="s">
        <v>10116</v>
      </c>
      <c r="W3898" s="0" t="s">
        <v>3607</v>
      </c>
      <c r="X3898" s="0" t="s">
        <v>3608</v>
      </c>
      <c r="Y3898" s="0" t="s">
        <v>3605</v>
      </c>
      <c r="Z3898" s="0" t="s">
        <v>10117</v>
      </c>
      <c r="AA3898" s="0" t="s">
        <v>10118</v>
      </c>
      <c r="AB3898" s="0" t="s">
        <v>10119</v>
      </c>
      <c r="AC3898" s="0" t="s">
        <v>61</v>
      </c>
      <c r="AD3898" s="0" t="s">
        <v>19</v>
      </c>
      <c r="AE3898" s="0" t="s">
        <v>19</v>
      </c>
      <c r="AF3898" s="0" t="s">
        <v>4569</v>
      </c>
      <c r="AG3898" s="0" t="s">
        <v>4569</v>
      </c>
      <c r="AH3898" s="0" t="s">
        <v>22</v>
      </c>
      <c r="AI3898" s="0" t="s">
        <v>22</v>
      </c>
      <c r="AJ3898" s="0" t="s">
        <v>22</v>
      </c>
      <c r="AK3898" s="0" t="s">
        <v>22</v>
      </c>
    </row>
    <row customHeight="1" ht="11.25">
      <c r="A3899" s="0" t="s">
        <v>22</v>
      </c>
      <c r="B3899" s="0" t="s">
        <v>48</v>
      </c>
      <c r="C3899" s="0" t="s">
        <v>50</v>
      </c>
      <c r="D3899" s="0" t="s">
        <v>22</v>
      </c>
      <c r="E3899" s="0" t="s">
        <v>10120</v>
      </c>
      <c r="F3899" s="0" t="s">
        <v>1306</v>
      </c>
      <c r="G3899" s="0" t="s">
        <v>107</v>
      </c>
      <c r="H3899" s="0" t="s">
        <v>107</v>
      </c>
      <c r="I3899" s="0" t="s">
        <v>108</v>
      </c>
      <c r="J3899" s="0" t="s">
        <v>4571</v>
      </c>
      <c r="K3899" s="0" t="s">
        <v>4572</v>
      </c>
      <c r="L3899" s="0" t="s">
        <v>4573</v>
      </c>
      <c r="M3899" s="0" t="s">
        <v>1261</v>
      </c>
      <c r="N3899" s="0" t="s">
        <v>98</v>
      </c>
      <c r="O3899" s="0" t="s">
        <v>107</v>
      </c>
      <c r="P3899" s="0" t="s">
        <v>107</v>
      </c>
      <c r="Q3899" s="0" t="s">
        <v>108</v>
      </c>
      <c r="R3899" s="0" t="s">
        <v>4571</v>
      </c>
      <c r="S3899" s="0" t="s">
        <v>4572</v>
      </c>
      <c r="T3899" s="0" t="s">
        <v>3604</v>
      </c>
      <c r="U3899" s="0" t="s">
        <v>3605</v>
      </c>
      <c r="V3899" s="0" t="s">
        <v>10121</v>
      </c>
      <c r="W3899" s="0" t="s">
        <v>3607</v>
      </c>
      <c r="X3899" s="0" t="s">
        <v>3608</v>
      </c>
      <c r="Y3899" s="0" t="s">
        <v>3605</v>
      </c>
      <c r="Z3899" s="0" t="s">
        <v>10122</v>
      </c>
      <c r="AA3899" s="0" t="s">
        <v>4002</v>
      </c>
      <c r="AB3899" s="0" t="s">
        <v>10123</v>
      </c>
      <c r="AC3899" s="0" t="s">
        <v>61</v>
      </c>
      <c r="AD3899" s="0" t="s">
        <v>19</v>
      </c>
      <c r="AE3899" s="0" t="s">
        <v>61</v>
      </c>
      <c r="AF3899" s="0" t="s">
        <v>191</v>
      </c>
      <c r="AG3899" s="0" t="s">
        <v>191</v>
      </c>
      <c r="AH3899" s="0" t="s">
        <v>22</v>
      </c>
      <c r="AI3899" s="0" t="s">
        <v>22</v>
      </c>
      <c r="AJ3899" s="0" t="s">
        <v>92</v>
      </c>
      <c r="AK3899" s="0" t="s">
        <v>92</v>
      </c>
    </row>
    <row customHeight="1" ht="11.25">
      <c r="A3900" s="0" t="s">
        <v>22</v>
      </c>
      <c r="B3900" s="0" t="s">
        <v>48</v>
      </c>
      <c r="C3900" s="0" t="s">
        <v>50</v>
      </c>
      <c r="D3900" s="0" t="s">
        <v>22</v>
      </c>
      <c r="E3900" s="0" t="s">
        <v>10120</v>
      </c>
      <c r="F3900" s="0" t="s">
        <v>1306</v>
      </c>
      <c r="G3900" s="0" t="s">
        <v>107</v>
      </c>
      <c r="H3900" s="0" t="s">
        <v>107</v>
      </c>
      <c r="I3900" s="0" t="s">
        <v>108</v>
      </c>
      <c r="J3900" s="0" t="s">
        <v>4571</v>
      </c>
      <c r="K3900" s="0" t="s">
        <v>4572</v>
      </c>
      <c r="L3900" s="0" t="s">
        <v>4573</v>
      </c>
      <c r="M3900" s="0" t="s">
        <v>1261</v>
      </c>
      <c r="N3900" s="0" t="s">
        <v>98</v>
      </c>
      <c r="O3900" s="0" t="s">
        <v>107</v>
      </c>
      <c r="P3900" s="0" t="s">
        <v>107</v>
      </c>
      <c r="Q3900" s="0" t="s">
        <v>108</v>
      </c>
      <c r="R3900" s="0" t="s">
        <v>4571</v>
      </c>
      <c r="S3900" s="0" t="s">
        <v>4572</v>
      </c>
      <c r="T3900" s="0" t="s">
        <v>3604</v>
      </c>
      <c r="U3900" s="0" t="s">
        <v>3605</v>
      </c>
      <c r="V3900" s="0" t="s">
        <v>10121</v>
      </c>
      <c r="W3900" s="0" t="s">
        <v>3607</v>
      </c>
      <c r="X3900" s="0" t="s">
        <v>3608</v>
      </c>
      <c r="Y3900" s="0" t="s">
        <v>3605</v>
      </c>
      <c r="Z3900" s="0" t="s">
        <v>10122</v>
      </c>
      <c r="AA3900" s="0" t="s">
        <v>4002</v>
      </c>
      <c r="AB3900" s="0" t="s">
        <v>10123</v>
      </c>
      <c r="AC3900" s="0" t="s">
        <v>61</v>
      </c>
      <c r="AD3900" s="0" t="s">
        <v>19</v>
      </c>
      <c r="AE3900" s="0" t="s">
        <v>61</v>
      </c>
      <c r="AF3900" s="0" t="s">
        <v>191</v>
      </c>
      <c r="AG3900" s="0" t="s">
        <v>191</v>
      </c>
      <c r="AH3900" s="0" t="s">
        <v>22</v>
      </c>
      <c r="AI3900" s="0" t="s">
        <v>22</v>
      </c>
      <c r="AJ3900" s="0" t="s">
        <v>92</v>
      </c>
      <c r="AK3900" s="0" t="s">
        <v>92</v>
      </c>
    </row>
    <row customHeight="1" ht="11.25">
      <c r="A3901" s="0" t="s">
        <v>22</v>
      </c>
      <c r="B3901" s="0" t="s">
        <v>48</v>
      </c>
      <c r="C3901" s="0" t="s">
        <v>50</v>
      </c>
      <c r="D3901" s="0" t="s">
        <v>22</v>
      </c>
      <c r="E3901" s="0" t="s">
        <v>10124</v>
      </c>
      <c r="F3901" s="0" t="s">
        <v>1328</v>
      </c>
      <c r="G3901" s="0" t="s">
        <v>112</v>
      </c>
      <c r="H3901" s="0" t="s">
        <v>112</v>
      </c>
      <c r="I3901" s="0" t="s">
        <v>113</v>
      </c>
      <c r="J3901" s="0" t="s">
        <v>9982</v>
      </c>
      <c r="K3901" s="0" t="s">
        <v>9983</v>
      </c>
      <c r="L3901" s="0" t="s">
        <v>10125</v>
      </c>
      <c r="M3901" s="0" t="s">
        <v>8373</v>
      </c>
      <c r="N3901" s="0" t="s">
        <v>98</v>
      </c>
      <c r="O3901" s="0" t="s">
        <v>112</v>
      </c>
      <c r="P3901" s="0" t="s">
        <v>112</v>
      </c>
      <c r="Q3901" s="0" t="s">
        <v>113</v>
      </c>
      <c r="R3901" s="0" t="s">
        <v>9982</v>
      </c>
      <c r="S3901" s="0" t="s">
        <v>9983</v>
      </c>
      <c r="T3901" s="0" t="s">
        <v>3604</v>
      </c>
      <c r="U3901" s="0" t="s">
        <v>3605</v>
      </c>
      <c r="V3901" s="0" t="s">
        <v>3606</v>
      </c>
      <c r="W3901" s="0" t="s">
        <v>3607</v>
      </c>
      <c r="X3901" s="0" t="s">
        <v>3608</v>
      </c>
      <c r="Y3901" s="0" t="s">
        <v>3605</v>
      </c>
      <c r="Z3901" s="0" t="s">
        <v>10126</v>
      </c>
      <c r="AA3901" s="0" t="s">
        <v>10127</v>
      </c>
      <c r="AB3901" s="0" t="s">
        <v>10128</v>
      </c>
      <c r="AC3901" s="0" t="s">
        <v>19</v>
      </c>
      <c r="AD3901" s="0" t="s">
        <v>61</v>
      </c>
      <c r="AE3901" s="0" t="s">
        <v>19</v>
      </c>
      <c r="AF3901" s="0" t="s">
        <v>22</v>
      </c>
      <c r="AG3901" s="0" t="s">
        <v>22</v>
      </c>
      <c r="AH3901" s="0" t="s">
        <v>7946</v>
      </c>
      <c r="AI3901" s="0" t="s">
        <v>529</v>
      </c>
      <c r="AJ3901" s="0" t="s">
        <v>22</v>
      </c>
      <c r="AK3901" s="0" t="s">
        <v>22</v>
      </c>
    </row>
    <row customHeight="1" ht="11.25">
      <c r="A3902" s="0" t="s">
        <v>22</v>
      </c>
      <c r="B3902" s="0" t="s">
        <v>48</v>
      </c>
      <c r="C3902" s="0" t="s">
        <v>50</v>
      </c>
      <c r="D3902" s="0" t="s">
        <v>22</v>
      </c>
      <c r="E3902" s="0" t="s">
        <v>10124</v>
      </c>
      <c r="F3902" s="0" t="s">
        <v>1328</v>
      </c>
      <c r="G3902" s="0" t="s">
        <v>112</v>
      </c>
      <c r="H3902" s="0" t="s">
        <v>112</v>
      </c>
      <c r="I3902" s="0" t="s">
        <v>113</v>
      </c>
      <c r="J3902" s="0" t="s">
        <v>9982</v>
      </c>
      <c r="K3902" s="0" t="s">
        <v>9983</v>
      </c>
      <c r="L3902" s="0" t="s">
        <v>10125</v>
      </c>
      <c r="M3902" s="0" t="s">
        <v>8373</v>
      </c>
      <c r="N3902" s="0" t="s">
        <v>98</v>
      </c>
      <c r="O3902" s="0" t="s">
        <v>112</v>
      </c>
      <c r="P3902" s="0" t="s">
        <v>112</v>
      </c>
      <c r="Q3902" s="0" t="s">
        <v>113</v>
      </c>
      <c r="R3902" s="0" t="s">
        <v>9982</v>
      </c>
      <c r="S3902" s="0" t="s">
        <v>9983</v>
      </c>
      <c r="T3902" s="0" t="s">
        <v>3604</v>
      </c>
      <c r="U3902" s="0" t="s">
        <v>3605</v>
      </c>
      <c r="V3902" s="0" t="s">
        <v>3606</v>
      </c>
      <c r="W3902" s="0" t="s">
        <v>3607</v>
      </c>
      <c r="X3902" s="0" t="s">
        <v>3608</v>
      </c>
      <c r="Y3902" s="0" t="s">
        <v>3605</v>
      </c>
      <c r="Z3902" s="0" t="s">
        <v>10126</v>
      </c>
      <c r="AA3902" s="0" t="s">
        <v>10127</v>
      </c>
      <c r="AB3902" s="0" t="s">
        <v>10128</v>
      </c>
      <c r="AC3902" s="0" t="s">
        <v>19</v>
      </c>
      <c r="AD3902" s="0" t="s">
        <v>61</v>
      </c>
      <c r="AE3902" s="0" t="s">
        <v>19</v>
      </c>
      <c r="AF3902" s="0" t="s">
        <v>22</v>
      </c>
      <c r="AG3902" s="0" t="s">
        <v>22</v>
      </c>
      <c r="AH3902" s="0" t="s">
        <v>7946</v>
      </c>
      <c r="AI3902" s="0" t="s">
        <v>529</v>
      </c>
      <c r="AJ3902" s="0" t="s">
        <v>22</v>
      </c>
      <c r="AK3902" s="0" t="s">
        <v>22</v>
      </c>
    </row>
    <row customHeight="1" ht="11.25">
      <c r="A3903" s="0" t="s">
        <v>22</v>
      </c>
      <c r="B3903" s="0" t="s">
        <v>48</v>
      </c>
      <c r="C3903" s="0" t="s">
        <v>50</v>
      </c>
      <c r="D3903" s="0" t="s">
        <v>22</v>
      </c>
      <c r="E3903" s="0" t="s">
        <v>10124</v>
      </c>
      <c r="F3903" s="0" t="s">
        <v>1328</v>
      </c>
      <c r="G3903" s="0" t="s">
        <v>112</v>
      </c>
      <c r="H3903" s="0" t="s">
        <v>112</v>
      </c>
      <c r="I3903" s="0" t="s">
        <v>113</v>
      </c>
      <c r="J3903" s="0" t="s">
        <v>9985</v>
      </c>
      <c r="K3903" s="0" t="s">
        <v>9986</v>
      </c>
      <c r="L3903" s="0" t="s">
        <v>10125</v>
      </c>
      <c r="M3903" s="0" t="s">
        <v>8373</v>
      </c>
      <c r="N3903" s="0" t="s">
        <v>98</v>
      </c>
      <c r="O3903" s="0" t="s">
        <v>112</v>
      </c>
      <c r="P3903" s="0" t="s">
        <v>112</v>
      </c>
      <c r="Q3903" s="0" t="s">
        <v>113</v>
      </c>
      <c r="R3903" s="0" t="s">
        <v>9985</v>
      </c>
      <c r="S3903" s="0" t="s">
        <v>9986</v>
      </c>
      <c r="T3903" s="0" t="s">
        <v>3604</v>
      </c>
      <c r="U3903" s="0" t="s">
        <v>3605</v>
      </c>
      <c r="V3903" s="0" t="s">
        <v>3606</v>
      </c>
      <c r="W3903" s="0" t="s">
        <v>3607</v>
      </c>
      <c r="X3903" s="0" t="s">
        <v>3608</v>
      </c>
      <c r="Y3903" s="0" t="s">
        <v>3605</v>
      </c>
      <c r="Z3903" s="0" t="s">
        <v>10129</v>
      </c>
      <c r="AA3903" s="0" t="s">
        <v>10130</v>
      </c>
      <c r="AB3903" s="0" t="s">
        <v>10131</v>
      </c>
      <c r="AC3903" s="0" t="s">
        <v>19</v>
      </c>
      <c r="AD3903" s="0" t="s">
        <v>61</v>
      </c>
      <c r="AE3903" s="0" t="s">
        <v>19</v>
      </c>
      <c r="AF3903" s="0" t="s">
        <v>22</v>
      </c>
      <c r="AG3903" s="0" t="s">
        <v>22</v>
      </c>
      <c r="AH3903" s="0" t="s">
        <v>10132</v>
      </c>
      <c r="AI3903" s="0" t="s">
        <v>529</v>
      </c>
      <c r="AJ3903" s="0" t="s">
        <v>22</v>
      </c>
      <c r="AK3903" s="0" t="s">
        <v>22</v>
      </c>
    </row>
    <row customHeight="1" ht="11.25">
      <c r="A3904" s="0" t="s">
        <v>22</v>
      </c>
      <c r="B3904" s="0" t="s">
        <v>48</v>
      </c>
      <c r="C3904" s="0" t="s">
        <v>50</v>
      </c>
      <c r="D3904" s="0" t="s">
        <v>22</v>
      </c>
      <c r="E3904" s="0" t="s">
        <v>10124</v>
      </c>
      <c r="F3904" s="0" t="s">
        <v>1328</v>
      </c>
      <c r="G3904" s="0" t="s">
        <v>112</v>
      </c>
      <c r="H3904" s="0" t="s">
        <v>112</v>
      </c>
      <c r="I3904" s="0" t="s">
        <v>113</v>
      </c>
      <c r="J3904" s="0" t="s">
        <v>9985</v>
      </c>
      <c r="K3904" s="0" t="s">
        <v>9986</v>
      </c>
      <c r="L3904" s="0" t="s">
        <v>10125</v>
      </c>
      <c r="M3904" s="0" t="s">
        <v>8373</v>
      </c>
      <c r="N3904" s="0" t="s">
        <v>98</v>
      </c>
      <c r="O3904" s="0" t="s">
        <v>112</v>
      </c>
      <c r="P3904" s="0" t="s">
        <v>112</v>
      </c>
      <c r="Q3904" s="0" t="s">
        <v>113</v>
      </c>
      <c r="R3904" s="0" t="s">
        <v>9985</v>
      </c>
      <c r="S3904" s="0" t="s">
        <v>9986</v>
      </c>
      <c r="T3904" s="0" t="s">
        <v>3604</v>
      </c>
      <c r="U3904" s="0" t="s">
        <v>3605</v>
      </c>
      <c r="V3904" s="0" t="s">
        <v>3606</v>
      </c>
      <c r="W3904" s="0" t="s">
        <v>3607</v>
      </c>
      <c r="X3904" s="0" t="s">
        <v>3608</v>
      </c>
      <c r="Y3904" s="0" t="s">
        <v>3605</v>
      </c>
      <c r="Z3904" s="0" t="s">
        <v>10129</v>
      </c>
      <c r="AA3904" s="0" t="s">
        <v>10130</v>
      </c>
      <c r="AB3904" s="0" t="s">
        <v>10131</v>
      </c>
      <c r="AC3904" s="0" t="s">
        <v>19</v>
      </c>
      <c r="AD3904" s="0" t="s">
        <v>61</v>
      </c>
      <c r="AE3904" s="0" t="s">
        <v>19</v>
      </c>
      <c r="AF3904" s="0" t="s">
        <v>22</v>
      </c>
      <c r="AG3904" s="0" t="s">
        <v>22</v>
      </c>
      <c r="AH3904" s="0" t="s">
        <v>10132</v>
      </c>
      <c r="AI3904" s="0" t="s">
        <v>529</v>
      </c>
      <c r="AJ3904" s="0" t="s">
        <v>22</v>
      </c>
      <c r="AK3904" s="0" t="s">
        <v>22</v>
      </c>
    </row>
    <row customHeight="1" ht="11.25">
      <c r="A3905" s="0" t="s">
        <v>22</v>
      </c>
      <c r="B3905" s="0" t="s">
        <v>48</v>
      </c>
      <c r="C3905" s="0" t="s">
        <v>50</v>
      </c>
      <c r="D3905" s="0" t="s">
        <v>22</v>
      </c>
      <c r="E3905" s="0" t="s">
        <v>10133</v>
      </c>
      <c r="F3905" s="0" t="s">
        <v>1328</v>
      </c>
      <c r="G3905" s="0" t="s">
        <v>112</v>
      </c>
      <c r="H3905" s="0" t="s">
        <v>112</v>
      </c>
      <c r="I3905" s="0" t="s">
        <v>113</v>
      </c>
      <c r="J3905" s="0" t="s">
        <v>1334</v>
      </c>
      <c r="K3905" s="0" t="s">
        <v>1335</v>
      </c>
      <c r="L3905" s="0" t="s">
        <v>10134</v>
      </c>
      <c r="M3905" s="0" t="s">
        <v>8373</v>
      </c>
      <c r="N3905" s="0" t="s">
        <v>98</v>
      </c>
      <c r="O3905" s="0" t="s">
        <v>112</v>
      </c>
      <c r="P3905" s="0" t="s">
        <v>112</v>
      </c>
      <c r="Q3905" s="0" t="s">
        <v>113</v>
      </c>
      <c r="R3905" s="0" t="s">
        <v>1334</v>
      </c>
      <c r="S3905" s="0" t="s">
        <v>1335</v>
      </c>
      <c r="T3905" s="0" t="s">
        <v>3604</v>
      </c>
      <c r="U3905" s="0" t="s">
        <v>3605</v>
      </c>
      <c r="V3905" s="0" t="s">
        <v>10135</v>
      </c>
      <c r="W3905" s="0" t="s">
        <v>3607</v>
      </c>
      <c r="X3905" s="0" t="s">
        <v>3608</v>
      </c>
      <c r="Y3905" s="0" t="s">
        <v>3605</v>
      </c>
      <c r="Z3905" s="0" t="s">
        <v>10136</v>
      </c>
      <c r="AA3905" s="0" t="s">
        <v>10137</v>
      </c>
      <c r="AB3905" s="0" t="s">
        <v>10138</v>
      </c>
      <c r="AC3905" s="0" t="s">
        <v>19</v>
      </c>
      <c r="AD3905" s="0" t="s">
        <v>61</v>
      </c>
      <c r="AE3905" s="0" t="s">
        <v>19</v>
      </c>
      <c r="AF3905" s="0" t="s">
        <v>22</v>
      </c>
      <c r="AG3905" s="0" t="s">
        <v>22</v>
      </c>
      <c r="AH3905" s="0" t="s">
        <v>10139</v>
      </c>
      <c r="AI3905" s="0" t="s">
        <v>529</v>
      </c>
      <c r="AJ3905" s="0" t="s">
        <v>22</v>
      </c>
      <c r="AK3905" s="0" t="s">
        <v>22</v>
      </c>
    </row>
    <row customHeight="1" ht="11.25">
      <c r="A3906" s="0" t="s">
        <v>22</v>
      </c>
      <c r="B3906" s="0" t="s">
        <v>48</v>
      </c>
      <c r="C3906" s="0" t="s">
        <v>50</v>
      </c>
      <c r="D3906" s="0" t="s">
        <v>22</v>
      </c>
      <c r="E3906" s="0" t="s">
        <v>10133</v>
      </c>
      <c r="F3906" s="0" t="s">
        <v>1328</v>
      </c>
      <c r="G3906" s="0" t="s">
        <v>112</v>
      </c>
      <c r="H3906" s="0" t="s">
        <v>112</v>
      </c>
      <c r="I3906" s="0" t="s">
        <v>113</v>
      </c>
      <c r="J3906" s="0" t="s">
        <v>1334</v>
      </c>
      <c r="K3906" s="0" t="s">
        <v>1335</v>
      </c>
      <c r="L3906" s="0" t="s">
        <v>10134</v>
      </c>
      <c r="M3906" s="0" t="s">
        <v>8373</v>
      </c>
      <c r="N3906" s="0" t="s">
        <v>98</v>
      </c>
      <c r="O3906" s="0" t="s">
        <v>112</v>
      </c>
      <c r="P3906" s="0" t="s">
        <v>112</v>
      </c>
      <c r="Q3906" s="0" t="s">
        <v>113</v>
      </c>
      <c r="R3906" s="0" t="s">
        <v>1334</v>
      </c>
      <c r="S3906" s="0" t="s">
        <v>1335</v>
      </c>
      <c r="T3906" s="0" t="s">
        <v>3604</v>
      </c>
      <c r="U3906" s="0" t="s">
        <v>3605</v>
      </c>
      <c r="V3906" s="0" t="s">
        <v>10135</v>
      </c>
      <c r="W3906" s="0" t="s">
        <v>3607</v>
      </c>
      <c r="X3906" s="0" t="s">
        <v>3608</v>
      </c>
      <c r="Y3906" s="0" t="s">
        <v>3605</v>
      </c>
      <c r="Z3906" s="0" t="s">
        <v>10136</v>
      </c>
      <c r="AA3906" s="0" t="s">
        <v>10137</v>
      </c>
      <c r="AB3906" s="0" t="s">
        <v>10138</v>
      </c>
      <c r="AC3906" s="0" t="s">
        <v>19</v>
      </c>
      <c r="AD3906" s="0" t="s">
        <v>61</v>
      </c>
      <c r="AE3906" s="0" t="s">
        <v>19</v>
      </c>
      <c r="AF3906" s="0" t="s">
        <v>22</v>
      </c>
      <c r="AG3906" s="0" t="s">
        <v>22</v>
      </c>
      <c r="AH3906" s="0" t="s">
        <v>10139</v>
      </c>
      <c r="AI3906" s="0" t="s">
        <v>529</v>
      </c>
      <c r="AJ3906" s="0" t="s">
        <v>22</v>
      </c>
      <c r="AK3906" s="0" t="s">
        <v>22</v>
      </c>
    </row>
    <row customHeight="1" ht="11.25">
      <c r="A3907" s="0" t="s">
        <v>22</v>
      </c>
      <c r="B3907" s="0" t="s">
        <v>48</v>
      </c>
      <c r="C3907" s="0" t="s">
        <v>50</v>
      </c>
      <c r="D3907" s="0" t="s">
        <v>22</v>
      </c>
      <c r="E3907" s="0" t="s">
        <v>10140</v>
      </c>
      <c r="F3907" s="0" t="s">
        <v>1328</v>
      </c>
      <c r="G3907" s="0" t="s">
        <v>112</v>
      </c>
      <c r="H3907" s="0" t="s">
        <v>112</v>
      </c>
      <c r="I3907" s="0" t="s">
        <v>113</v>
      </c>
      <c r="J3907" s="0" t="s">
        <v>10007</v>
      </c>
      <c r="K3907" s="0" t="s">
        <v>10008</v>
      </c>
      <c r="L3907" s="0" t="s">
        <v>10141</v>
      </c>
      <c r="M3907" s="0" t="s">
        <v>8373</v>
      </c>
      <c r="N3907" s="0" t="s">
        <v>98</v>
      </c>
      <c r="O3907" s="0" t="s">
        <v>112</v>
      </c>
      <c r="P3907" s="0" t="s">
        <v>112</v>
      </c>
      <c r="Q3907" s="0" t="s">
        <v>113</v>
      </c>
      <c r="R3907" s="0" t="s">
        <v>10007</v>
      </c>
      <c r="S3907" s="0" t="s">
        <v>10008</v>
      </c>
      <c r="T3907" s="0" t="s">
        <v>3604</v>
      </c>
      <c r="U3907" s="0" t="s">
        <v>3605</v>
      </c>
      <c r="V3907" s="0" t="s">
        <v>3606</v>
      </c>
      <c r="W3907" s="0" t="s">
        <v>3607</v>
      </c>
      <c r="X3907" s="0" t="s">
        <v>3608</v>
      </c>
      <c r="Y3907" s="0" t="s">
        <v>3605</v>
      </c>
      <c r="Z3907" s="0" t="s">
        <v>10142</v>
      </c>
      <c r="AA3907" s="0" t="s">
        <v>10143</v>
      </c>
      <c r="AB3907" s="0" t="s">
        <v>10144</v>
      </c>
      <c r="AC3907" s="0" t="s">
        <v>19</v>
      </c>
      <c r="AD3907" s="0" t="s">
        <v>61</v>
      </c>
      <c r="AE3907" s="0" t="s">
        <v>19</v>
      </c>
      <c r="AF3907" s="0" t="s">
        <v>22</v>
      </c>
      <c r="AG3907" s="0" t="s">
        <v>22</v>
      </c>
      <c r="AH3907" s="0" t="s">
        <v>5794</v>
      </c>
      <c r="AI3907" s="0" t="s">
        <v>529</v>
      </c>
      <c r="AJ3907" s="0" t="s">
        <v>22</v>
      </c>
      <c r="AK3907" s="0" t="s">
        <v>22</v>
      </c>
    </row>
    <row customHeight="1" ht="11.25">
      <c r="A3908" s="0" t="s">
        <v>22</v>
      </c>
      <c r="B3908" s="0" t="s">
        <v>48</v>
      </c>
      <c r="C3908" s="0" t="s">
        <v>50</v>
      </c>
      <c r="D3908" s="0" t="s">
        <v>22</v>
      </c>
      <c r="E3908" s="0" t="s">
        <v>10140</v>
      </c>
      <c r="F3908" s="0" t="s">
        <v>1328</v>
      </c>
      <c r="G3908" s="0" t="s">
        <v>112</v>
      </c>
      <c r="H3908" s="0" t="s">
        <v>112</v>
      </c>
      <c r="I3908" s="0" t="s">
        <v>113</v>
      </c>
      <c r="J3908" s="0" t="s">
        <v>10007</v>
      </c>
      <c r="K3908" s="0" t="s">
        <v>10008</v>
      </c>
      <c r="L3908" s="0" t="s">
        <v>10141</v>
      </c>
      <c r="M3908" s="0" t="s">
        <v>8373</v>
      </c>
      <c r="N3908" s="0" t="s">
        <v>98</v>
      </c>
      <c r="O3908" s="0" t="s">
        <v>112</v>
      </c>
      <c r="P3908" s="0" t="s">
        <v>112</v>
      </c>
      <c r="Q3908" s="0" t="s">
        <v>113</v>
      </c>
      <c r="R3908" s="0" t="s">
        <v>10007</v>
      </c>
      <c r="S3908" s="0" t="s">
        <v>10008</v>
      </c>
      <c r="T3908" s="0" t="s">
        <v>3604</v>
      </c>
      <c r="U3908" s="0" t="s">
        <v>3605</v>
      </c>
      <c r="V3908" s="0" t="s">
        <v>3606</v>
      </c>
      <c r="W3908" s="0" t="s">
        <v>3607</v>
      </c>
      <c r="X3908" s="0" t="s">
        <v>3608</v>
      </c>
      <c r="Y3908" s="0" t="s">
        <v>3605</v>
      </c>
      <c r="Z3908" s="0" t="s">
        <v>10142</v>
      </c>
      <c r="AA3908" s="0" t="s">
        <v>10143</v>
      </c>
      <c r="AB3908" s="0" t="s">
        <v>10144</v>
      </c>
      <c r="AC3908" s="0" t="s">
        <v>19</v>
      </c>
      <c r="AD3908" s="0" t="s">
        <v>61</v>
      </c>
      <c r="AE3908" s="0" t="s">
        <v>19</v>
      </c>
      <c r="AF3908" s="0" t="s">
        <v>22</v>
      </c>
      <c r="AG3908" s="0" t="s">
        <v>22</v>
      </c>
      <c r="AH3908" s="0" t="s">
        <v>5794</v>
      </c>
      <c r="AI3908" s="0" t="s">
        <v>529</v>
      </c>
      <c r="AJ3908" s="0" t="s">
        <v>22</v>
      </c>
      <c r="AK3908" s="0" t="s">
        <v>22</v>
      </c>
    </row>
    <row customHeight="1" ht="11.25">
      <c r="A3909" s="0" t="s">
        <v>22</v>
      </c>
      <c r="B3909" s="0" t="s">
        <v>48</v>
      </c>
      <c r="C3909" s="0" t="s">
        <v>50</v>
      </c>
      <c r="D3909" s="0" t="s">
        <v>22</v>
      </c>
      <c r="E3909" s="0" t="s">
        <v>10145</v>
      </c>
      <c r="F3909" s="0" t="s">
        <v>1328</v>
      </c>
      <c r="G3909" s="0" t="s">
        <v>112</v>
      </c>
      <c r="H3909" s="0" t="s">
        <v>112</v>
      </c>
      <c r="I3909" s="0" t="s">
        <v>113</v>
      </c>
      <c r="J3909" s="0" t="s">
        <v>6145</v>
      </c>
      <c r="K3909" s="0" t="s">
        <v>6146</v>
      </c>
      <c r="L3909" s="0" t="s">
        <v>10146</v>
      </c>
      <c r="M3909" s="0" t="s">
        <v>8373</v>
      </c>
      <c r="N3909" s="0" t="s">
        <v>98</v>
      </c>
      <c r="O3909" s="0" t="s">
        <v>112</v>
      </c>
      <c r="P3909" s="0" t="s">
        <v>112</v>
      </c>
      <c r="Q3909" s="0" t="s">
        <v>113</v>
      </c>
      <c r="R3909" s="0" t="s">
        <v>6145</v>
      </c>
      <c r="S3909" s="0" t="s">
        <v>6146</v>
      </c>
      <c r="T3909" s="0" t="s">
        <v>3604</v>
      </c>
      <c r="U3909" s="0" t="s">
        <v>3605</v>
      </c>
      <c r="V3909" s="0" t="s">
        <v>3606</v>
      </c>
      <c r="W3909" s="0" t="s">
        <v>3607</v>
      </c>
      <c r="X3909" s="0" t="s">
        <v>3608</v>
      </c>
      <c r="Y3909" s="0" t="s">
        <v>3605</v>
      </c>
      <c r="Z3909" s="0" t="s">
        <v>10147</v>
      </c>
      <c r="AA3909" s="0" t="s">
        <v>10148</v>
      </c>
      <c r="AB3909" s="0" t="s">
        <v>10149</v>
      </c>
      <c r="AC3909" s="0" t="s">
        <v>19</v>
      </c>
      <c r="AD3909" s="0" t="s">
        <v>61</v>
      </c>
      <c r="AE3909" s="0" t="s">
        <v>19</v>
      </c>
      <c r="AF3909" s="0" t="s">
        <v>22</v>
      </c>
      <c r="AG3909" s="0" t="s">
        <v>22</v>
      </c>
      <c r="AH3909" s="0" t="s">
        <v>10150</v>
      </c>
      <c r="AI3909" s="0" t="s">
        <v>529</v>
      </c>
      <c r="AJ3909" s="0" t="s">
        <v>22</v>
      </c>
      <c r="AK3909" s="0" t="s">
        <v>22</v>
      </c>
    </row>
    <row customHeight="1" ht="11.25">
      <c r="A3910" s="0" t="s">
        <v>22</v>
      </c>
      <c r="B3910" s="0" t="s">
        <v>48</v>
      </c>
      <c r="C3910" s="0" t="s">
        <v>50</v>
      </c>
      <c r="D3910" s="0" t="s">
        <v>22</v>
      </c>
      <c r="E3910" s="0" t="s">
        <v>10145</v>
      </c>
      <c r="F3910" s="0" t="s">
        <v>1328</v>
      </c>
      <c r="G3910" s="0" t="s">
        <v>112</v>
      </c>
      <c r="H3910" s="0" t="s">
        <v>112</v>
      </c>
      <c r="I3910" s="0" t="s">
        <v>113</v>
      </c>
      <c r="J3910" s="0" t="s">
        <v>6145</v>
      </c>
      <c r="K3910" s="0" t="s">
        <v>6146</v>
      </c>
      <c r="L3910" s="0" t="s">
        <v>10146</v>
      </c>
      <c r="M3910" s="0" t="s">
        <v>8373</v>
      </c>
      <c r="N3910" s="0" t="s">
        <v>98</v>
      </c>
      <c r="O3910" s="0" t="s">
        <v>112</v>
      </c>
      <c r="P3910" s="0" t="s">
        <v>112</v>
      </c>
      <c r="Q3910" s="0" t="s">
        <v>113</v>
      </c>
      <c r="R3910" s="0" t="s">
        <v>6145</v>
      </c>
      <c r="S3910" s="0" t="s">
        <v>6146</v>
      </c>
      <c r="T3910" s="0" t="s">
        <v>3604</v>
      </c>
      <c r="U3910" s="0" t="s">
        <v>3605</v>
      </c>
      <c r="V3910" s="0" t="s">
        <v>3606</v>
      </c>
      <c r="W3910" s="0" t="s">
        <v>3607</v>
      </c>
      <c r="X3910" s="0" t="s">
        <v>3608</v>
      </c>
      <c r="Y3910" s="0" t="s">
        <v>3605</v>
      </c>
      <c r="Z3910" s="0" t="s">
        <v>10147</v>
      </c>
      <c r="AA3910" s="0" t="s">
        <v>10148</v>
      </c>
      <c r="AB3910" s="0" t="s">
        <v>10149</v>
      </c>
      <c r="AC3910" s="0" t="s">
        <v>19</v>
      </c>
      <c r="AD3910" s="0" t="s">
        <v>61</v>
      </c>
      <c r="AE3910" s="0" t="s">
        <v>19</v>
      </c>
      <c r="AF3910" s="0" t="s">
        <v>22</v>
      </c>
      <c r="AG3910" s="0" t="s">
        <v>22</v>
      </c>
      <c r="AH3910" s="0" t="s">
        <v>10150</v>
      </c>
      <c r="AI3910" s="0" t="s">
        <v>529</v>
      </c>
      <c r="AJ3910" s="0" t="s">
        <v>22</v>
      </c>
      <c r="AK3910" s="0" t="s">
        <v>22</v>
      </c>
    </row>
    <row customHeight="1" ht="11.25">
      <c r="A3911" s="0" t="s">
        <v>22</v>
      </c>
      <c r="B3911" s="0" t="s">
        <v>48</v>
      </c>
      <c r="C3911" s="0" t="s">
        <v>50</v>
      </c>
      <c r="D3911" s="0" t="s">
        <v>22</v>
      </c>
      <c r="E3911" s="0" t="s">
        <v>10151</v>
      </c>
      <c r="F3911" s="0" t="s">
        <v>1328</v>
      </c>
      <c r="G3911" s="0" t="s">
        <v>112</v>
      </c>
      <c r="H3911" s="0" t="s">
        <v>112</v>
      </c>
      <c r="I3911" s="0" t="s">
        <v>113</v>
      </c>
      <c r="J3911" s="0" t="s">
        <v>10011</v>
      </c>
      <c r="K3911" s="0" t="s">
        <v>10012</v>
      </c>
      <c r="L3911" s="0" t="s">
        <v>10152</v>
      </c>
      <c r="M3911" s="0" t="s">
        <v>8373</v>
      </c>
      <c r="N3911" s="0" t="s">
        <v>98</v>
      </c>
      <c r="O3911" s="0" t="s">
        <v>112</v>
      </c>
      <c r="P3911" s="0" t="s">
        <v>112</v>
      </c>
      <c r="Q3911" s="0" t="s">
        <v>113</v>
      </c>
      <c r="R3911" s="0" t="s">
        <v>10011</v>
      </c>
      <c r="S3911" s="0" t="s">
        <v>10012</v>
      </c>
      <c r="T3911" s="0" t="s">
        <v>3604</v>
      </c>
      <c r="U3911" s="0" t="s">
        <v>3605</v>
      </c>
      <c r="V3911" s="0" t="s">
        <v>3606</v>
      </c>
      <c r="W3911" s="0" t="s">
        <v>3607</v>
      </c>
      <c r="X3911" s="0" t="s">
        <v>3608</v>
      </c>
      <c r="Y3911" s="0" t="s">
        <v>3605</v>
      </c>
      <c r="Z3911" s="0" t="s">
        <v>10153</v>
      </c>
      <c r="AA3911" s="0" t="s">
        <v>10127</v>
      </c>
      <c r="AB3911" s="0" t="s">
        <v>10154</v>
      </c>
      <c r="AC3911" s="0" t="s">
        <v>19</v>
      </c>
      <c r="AD3911" s="0" t="s">
        <v>61</v>
      </c>
      <c r="AE3911" s="0" t="s">
        <v>19</v>
      </c>
      <c r="AF3911" s="0" t="s">
        <v>22</v>
      </c>
      <c r="AG3911" s="0" t="s">
        <v>22</v>
      </c>
      <c r="AH3911" s="0" t="s">
        <v>10155</v>
      </c>
      <c r="AI3911" s="0" t="s">
        <v>529</v>
      </c>
      <c r="AJ3911" s="0" t="s">
        <v>22</v>
      </c>
      <c r="AK3911" s="0" t="s">
        <v>22</v>
      </c>
    </row>
    <row customHeight="1" ht="11.25">
      <c r="A3912" s="0" t="s">
        <v>22</v>
      </c>
      <c r="B3912" s="0" t="s">
        <v>48</v>
      </c>
      <c r="C3912" s="0" t="s">
        <v>50</v>
      </c>
      <c r="D3912" s="0" t="s">
        <v>22</v>
      </c>
      <c r="E3912" s="0" t="s">
        <v>10151</v>
      </c>
      <c r="F3912" s="0" t="s">
        <v>1328</v>
      </c>
      <c r="G3912" s="0" t="s">
        <v>112</v>
      </c>
      <c r="H3912" s="0" t="s">
        <v>112</v>
      </c>
      <c r="I3912" s="0" t="s">
        <v>113</v>
      </c>
      <c r="J3912" s="0" t="s">
        <v>10011</v>
      </c>
      <c r="K3912" s="0" t="s">
        <v>10012</v>
      </c>
      <c r="L3912" s="0" t="s">
        <v>10152</v>
      </c>
      <c r="M3912" s="0" t="s">
        <v>8373</v>
      </c>
      <c r="N3912" s="0" t="s">
        <v>98</v>
      </c>
      <c r="O3912" s="0" t="s">
        <v>112</v>
      </c>
      <c r="P3912" s="0" t="s">
        <v>112</v>
      </c>
      <c r="Q3912" s="0" t="s">
        <v>113</v>
      </c>
      <c r="R3912" s="0" t="s">
        <v>10011</v>
      </c>
      <c r="S3912" s="0" t="s">
        <v>10012</v>
      </c>
      <c r="T3912" s="0" t="s">
        <v>3604</v>
      </c>
      <c r="U3912" s="0" t="s">
        <v>3605</v>
      </c>
      <c r="V3912" s="0" t="s">
        <v>3606</v>
      </c>
      <c r="W3912" s="0" t="s">
        <v>3607</v>
      </c>
      <c r="X3912" s="0" t="s">
        <v>3608</v>
      </c>
      <c r="Y3912" s="0" t="s">
        <v>3605</v>
      </c>
      <c r="Z3912" s="0" t="s">
        <v>10153</v>
      </c>
      <c r="AA3912" s="0" t="s">
        <v>10127</v>
      </c>
      <c r="AB3912" s="0" t="s">
        <v>10154</v>
      </c>
      <c r="AC3912" s="0" t="s">
        <v>19</v>
      </c>
      <c r="AD3912" s="0" t="s">
        <v>61</v>
      </c>
      <c r="AE3912" s="0" t="s">
        <v>19</v>
      </c>
      <c r="AF3912" s="0" t="s">
        <v>22</v>
      </c>
      <c r="AG3912" s="0" t="s">
        <v>22</v>
      </c>
      <c r="AH3912" s="0" t="s">
        <v>10155</v>
      </c>
      <c r="AI3912" s="0" t="s">
        <v>529</v>
      </c>
      <c r="AJ3912" s="0" t="s">
        <v>22</v>
      </c>
      <c r="AK3912" s="0" t="s">
        <v>22</v>
      </c>
    </row>
    <row customHeight="1" ht="11.25">
      <c r="A3913" s="0" t="s">
        <v>22</v>
      </c>
      <c r="B3913" s="0" t="s">
        <v>48</v>
      </c>
      <c r="C3913" s="0" t="s">
        <v>50</v>
      </c>
      <c r="D3913" s="0" t="s">
        <v>22</v>
      </c>
      <c r="E3913" s="0" t="s">
        <v>10156</v>
      </c>
      <c r="F3913" s="0" t="s">
        <v>1328</v>
      </c>
      <c r="G3913" s="0" t="s">
        <v>112</v>
      </c>
      <c r="H3913" s="0" t="s">
        <v>112</v>
      </c>
      <c r="I3913" s="0" t="s">
        <v>113</v>
      </c>
      <c r="J3913" s="0" t="s">
        <v>9971</v>
      </c>
      <c r="K3913" s="0" t="s">
        <v>9972</v>
      </c>
      <c r="L3913" s="0" t="s">
        <v>10157</v>
      </c>
      <c r="M3913" s="0" t="s">
        <v>8373</v>
      </c>
      <c r="N3913" s="0" t="s">
        <v>98</v>
      </c>
      <c r="O3913" s="0" t="s">
        <v>112</v>
      </c>
      <c r="P3913" s="0" t="s">
        <v>112</v>
      </c>
      <c r="Q3913" s="0" t="s">
        <v>113</v>
      </c>
      <c r="R3913" s="0" t="s">
        <v>9971</v>
      </c>
      <c r="S3913" s="0" t="s">
        <v>9972</v>
      </c>
      <c r="T3913" s="0" t="s">
        <v>3604</v>
      </c>
      <c r="U3913" s="0" t="s">
        <v>3605</v>
      </c>
      <c r="V3913" s="0" t="s">
        <v>3606</v>
      </c>
      <c r="W3913" s="0" t="s">
        <v>3607</v>
      </c>
      <c r="X3913" s="0" t="s">
        <v>3608</v>
      </c>
      <c r="Y3913" s="0" t="s">
        <v>3605</v>
      </c>
      <c r="Z3913" s="0" t="s">
        <v>10158</v>
      </c>
      <c r="AA3913" s="0" t="s">
        <v>10130</v>
      </c>
      <c r="AB3913" s="0" t="s">
        <v>10159</v>
      </c>
      <c r="AC3913" s="0" t="s">
        <v>19</v>
      </c>
      <c r="AD3913" s="0" t="s">
        <v>61</v>
      </c>
      <c r="AE3913" s="0" t="s">
        <v>19</v>
      </c>
      <c r="AF3913" s="0" t="s">
        <v>22</v>
      </c>
      <c r="AG3913" s="0" t="s">
        <v>22</v>
      </c>
      <c r="AH3913" s="0" t="s">
        <v>124</v>
      </c>
      <c r="AI3913" s="0" t="s">
        <v>529</v>
      </c>
      <c r="AJ3913" s="0" t="s">
        <v>22</v>
      </c>
      <c r="AK3913" s="0" t="s">
        <v>22</v>
      </c>
    </row>
    <row customHeight="1" ht="11.25">
      <c r="A3914" s="0" t="s">
        <v>22</v>
      </c>
      <c r="B3914" s="0" t="s">
        <v>48</v>
      </c>
      <c r="C3914" s="0" t="s">
        <v>50</v>
      </c>
      <c r="D3914" s="0" t="s">
        <v>22</v>
      </c>
      <c r="E3914" s="0" t="s">
        <v>10156</v>
      </c>
      <c r="F3914" s="0" t="s">
        <v>1328</v>
      </c>
      <c r="G3914" s="0" t="s">
        <v>112</v>
      </c>
      <c r="H3914" s="0" t="s">
        <v>112</v>
      </c>
      <c r="I3914" s="0" t="s">
        <v>113</v>
      </c>
      <c r="J3914" s="0" t="s">
        <v>9971</v>
      </c>
      <c r="K3914" s="0" t="s">
        <v>9972</v>
      </c>
      <c r="L3914" s="0" t="s">
        <v>10157</v>
      </c>
      <c r="M3914" s="0" t="s">
        <v>8373</v>
      </c>
      <c r="N3914" s="0" t="s">
        <v>98</v>
      </c>
      <c r="O3914" s="0" t="s">
        <v>112</v>
      </c>
      <c r="P3914" s="0" t="s">
        <v>112</v>
      </c>
      <c r="Q3914" s="0" t="s">
        <v>113</v>
      </c>
      <c r="R3914" s="0" t="s">
        <v>9971</v>
      </c>
      <c r="S3914" s="0" t="s">
        <v>9972</v>
      </c>
      <c r="T3914" s="0" t="s">
        <v>3604</v>
      </c>
      <c r="U3914" s="0" t="s">
        <v>3605</v>
      </c>
      <c r="V3914" s="0" t="s">
        <v>3606</v>
      </c>
      <c r="W3914" s="0" t="s">
        <v>3607</v>
      </c>
      <c r="X3914" s="0" t="s">
        <v>3608</v>
      </c>
      <c r="Y3914" s="0" t="s">
        <v>3605</v>
      </c>
      <c r="Z3914" s="0" t="s">
        <v>10158</v>
      </c>
      <c r="AA3914" s="0" t="s">
        <v>10130</v>
      </c>
      <c r="AB3914" s="0" t="s">
        <v>10159</v>
      </c>
      <c r="AC3914" s="0" t="s">
        <v>19</v>
      </c>
      <c r="AD3914" s="0" t="s">
        <v>61</v>
      </c>
      <c r="AE3914" s="0" t="s">
        <v>19</v>
      </c>
      <c r="AF3914" s="0" t="s">
        <v>22</v>
      </c>
      <c r="AG3914" s="0" t="s">
        <v>22</v>
      </c>
      <c r="AH3914" s="0" t="s">
        <v>124</v>
      </c>
      <c r="AI3914" s="0" t="s">
        <v>529</v>
      </c>
      <c r="AJ3914" s="0" t="s">
        <v>22</v>
      </c>
      <c r="AK3914" s="0" t="s">
        <v>22</v>
      </c>
    </row>
    <row customHeight="1" ht="11.25">
      <c r="A3915" s="0" t="s">
        <v>22</v>
      </c>
      <c r="B3915" s="0" t="s">
        <v>48</v>
      </c>
      <c r="C3915" s="0" t="s">
        <v>50</v>
      </c>
      <c r="D3915" s="0" t="s">
        <v>22</v>
      </c>
      <c r="E3915" s="0" t="s">
        <v>10160</v>
      </c>
      <c r="F3915" s="0" t="s">
        <v>1328</v>
      </c>
      <c r="G3915" s="0" t="s">
        <v>112</v>
      </c>
      <c r="H3915" s="0" t="s">
        <v>112</v>
      </c>
      <c r="I3915" s="0" t="s">
        <v>113</v>
      </c>
      <c r="J3915" s="0" t="s">
        <v>9928</v>
      </c>
      <c r="K3915" s="0" t="s">
        <v>9929</v>
      </c>
      <c r="L3915" s="0" t="s">
        <v>10161</v>
      </c>
      <c r="M3915" s="0" t="s">
        <v>8373</v>
      </c>
      <c r="N3915" s="0" t="s">
        <v>98</v>
      </c>
      <c r="O3915" s="0" t="s">
        <v>112</v>
      </c>
      <c r="P3915" s="0" t="s">
        <v>112</v>
      </c>
      <c r="Q3915" s="0" t="s">
        <v>113</v>
      </c>
      <c r="R3915" s="0" t="s">
        <v>9928</v>
      </c>
      <c r="S3915" s="0" t="s">
        <v>9929</v>
      </c>
      <c r="T3915" s="0" t="s">
        <v>3604</v>
      </c>
      <c r="U3915" s="0" t="s">
        <v>3605</v>
      </c>
      <c r="V3915" s="0" t="s">
        <v>3606</v>
      </c>
      <c r="W3915" s="0" t="s">
        <v>3607</v>
      </c>
      <c r="X3915" s="0" t="s">
        <v>3608</v>
      </c>
      <c r="Y3915" s="0" t="s">
        <v>3605</v>
      </c>
      <c r="Z3915" s="0" t="s">
        <v>10162</v>
      </c>
      <c r="AA3915" s="0" t="s">
        <v>10127</v>
      </c>
      <c r="AB3915" s="0" t="s">
        <v>10163</v>
      </c>
      <c r="AC3915" s="0" t="s">
        <v>19</v>
      </c>
      <c r="AD3915" s="0" t="s">
        <v>61</v>
      </c>
      <c r="AE3915" s="0" t="s">
        <v>19</v>
      </c>
      <c r="AF3915" s="0" t="s">
        <v>22</v>
      </c>
      <c r="AG3915" s="0" t="s">
        <v>22</v>
      </c>
      <c r="AH3915" s="0" t="s">
        <v>10164</v>
      </c>
      <c r="AI3915" s="0" t="s">
        <v>529</v>
      </c>
      <c r="AJ3915" s="0" t="s">
        <v>22</v>
      </c>
      <c r="AK3915" s="0" t="s">
        <v>22</v>
      </c>
    </row>
    <row customHeight="1" ht="11.25">
      <c r="A3916" s="0" t="s">
        <v>22</v>
      </c>
      <c r="B3916" s="0" t="s">
        <v>48</v>
      </c>
      <c r="C3916" s="0" t="s">
        <v>50</v>
      </c>
      <c r="D3916" s="0" t="s">
        <v>22</v>
      </c>
      <c r="E3916" s="0" t="s">
        <v>10160</v>
      </c>
      <c r="F3916" s="0" t="s">
        <v>1328</v>
      </c>
      <c r="G3916" s="0" t="s">
        <v>112</v>
      </c>
      <c r="H3916" s="0" t="s">
        <v>112</v>
      </c>
      <c r="I3916" s="0" t="s">
        <v>113</v>
      </c>
      <c r="J3916" s="0" t="s">
        <v>9928</v>
      </c>
      <c r="K3916" s="0" t="s">
        <v>9929</v>
      </c>
      <c r="L3916" s="0" t="s">
        <v>10161</v>
      </c>
      <c r="M3916" s="0" t="s">
        <v>8373</v>
      </c>
      <c r="N3916" s="0" t="s">
        <v>98</v>
      </c>
      <c r="O3916" s="0" t="s">
        <v>112</v>
      </c>
      <c r="P3916" s="0" t="s">
        <v>112</v>
      </c>
      <c r="Q3916" s="0" t="s">
        <v>113</v>
      </c>
      <c r="R3916" s="0" t="s">
        <v>9928</v>
      </c>
      <c r="S3916" s="0" t="s">
        <v>9929</v>
      </c>
      <c r="T3916" s="0" t="s">
        <v>3604</v>
      </c>
      <c r="U3916" s="0" t="s">
        <v>3605</v>
      </c>
      <c r="V3916" s="0" t="s">
        <v>3606</v>
      </c>
      <c r="W3916" s="0" t="s">
        <v>3607</v>
      </c>
      <c r="X3916" s="0" t="s">
        <v>3608</v>
      </c>
      <c r="Y3916" s="0" t="s">
        <v>3605</v>
      </c>
      <c r="Z3916" s="0" t="s">
        <v>10162</v>
      </c>
      <c r="AA3916" s="0" t="s">
        <v>10127</v>
      </c>
      <c r="AB3916" s="0" t="s">
        <v>10163</v>
      </c>
      <c r="AC3916" s="0" t="s">
        <v>19</v>
      </c>
      <c r="AD3916" s="0" t="s">
        <v>61</v>
      </c>
      <c r="AE3916" s="0" t="s">
        <v>19</v>
      </c>
      <c r="AF3916" s="0" t="s">
        <v>22</v>
      </c>
      <c r="AG3916" s="0" t="s">
        <v>22</v>
      </c>
      <c r="AH3916" s="0" t="s">
        <v>10164</v>
      </c>
      <c r="AI3916" s="0" t="s">
        <v>529</v>
      </c>
      <c r="AJ3916" s="0" t="s">
        <v>22</v>
      </c>
      <c r="AK3916" s="0" t="s">
        <v>22</v>
      </c>
    </row>
    <row customHeight="1" ht="11.25">
      <c r="A3917" s="0" t="s">
        <v>22</v>
      </c>
      <c r="B3917" s="0" t="s">
        <v>48</v>
      </c>
      <c r="C3917" s="0" t="s">
        <v>50</v>
      </c>
      <c r="D3917" s="0" t="s">
        <v>22</v>
      </c>
      <c r="E3917" s="0" t="s">
        <v>10160</v>
      </c>
      <c r="F3917" s="0" t="s">
        <v>1328</v>
      </c>
      <c r="G3917" s="0" t="s">
        <v>112</v>
      </c>
      <c r="H3917" s="0" t="s">
        <v>112</v>
      </c>
      <c r="I3917" s="0" t="s">
        <v>113</v>
      </c>
      <c r="J3917" s="0" t="s">
        <v>9976</v>
      </c>
      <c r="K3917" s="0" t="s">
        <v>9977</v>
      </c>
      <c r="L3917" s="0" t="s">
        <v>10165</v>
      </c>
      <c r="M3917" s="0" t="s">
        <v>8373</v>
      </c>
      <c r="N3917" s="0" t="s">
        <v>98</v>
      </c>
      <c r="O3917" s="0" t="s">
        <v>112</v>
      </c>
      <c r="P3917" s="0" t="s">
        <v>112</v>
      </c>
      <c r="Q3917" s="0" t="s">
        <v>113</v>
      </c>
      <c r="R3917" s="0" t="s">
        <v>9976</v>
      </c>
      <c r="S3917" s="0" t="s">
        <v>9977</v>
      </c>
      <c r="T3917" s="0" t="s">
        <v>3604</v>
      </c>
      <c r="U3917" s="0" t="s">
        <v>3605</v>
      </c>
      <c r="V3917" s="0" t="s">
        <v>3606</v>
      </c>
      <c r="W3917" s="0" t="s">
        <v>3607</v>
      </c>
      <c r="X3917" s="0" t="s">
        <v>3608</v>
      </c>
      <c r="Y3917" s="0" t="s">
        <v>3605</v>
      </c>
      <c r="Z3917" s="0" t="s">
        <v>10166</v>
      </c>
      <c r="AA3917" s="0" t="s">
        <v>10130</v>
      </c>
      <c r="AB3917" s="0" t="s">
        <v>10167</v>
      </c>
      <c r="AC3917" s="0" t="s">
        <v>19</v>
      </c>
      <c r="AD3917" s="0" t="s">
        <v>61</v>
      </c>
      <c r="AE3917" s="0" t="s">
        <v>19</v>
      </c>
      <c r="AF3917" s="0" t="s">
        <v>22</v>
      </c>
      <c r="AG3917" s="0" t="s">
        <v>22</v>
      </c>
      <c r="AH3917" s="0" t="s">
        <v>144</v>
      </c>
      <c r="AI3917" s="0" t="s">
        <v>529</v>
      </c>
      <c r="AJ3917" s="0" t="s">
        <v>22</v>
      </c>
      <c r="AK3917" s="0" t="s">
        <v>22</v>
      </c>
    </row>
    <row customHeight="1" ht="11.25">
      <c r="A3918" s="0" t="s">
        <v>22</v>
      </c>
      <c r="B3918" s="0" t="s">
        <v>48</v>
      </c>
      <c r="C3918" s="0" t="s">
        <v>50</v>
      </c>
      <c r="D3918" s="0" t="s">
        <v>22</v>
      </c>
      <c r="E3918" s="0" t="s">
        <v>10160</v>
      </c>
      <c r="F3918" s="0" t="s">
        <v>1328</v>
      </c>
      <c r="G3918" s="0" t="s">
        <v>112</v>
      </c>
      <c r="H3918" s="0" t="s">
        <v>112</v>
      </c>
      <c r="I3918" s="0" t="s">
        <v>113</v>
      </c>
      <c r="J3918" s="0" t="s">
        <v>9976</v>
      </c>
      <c r="K3918" s="0" t="s">
        <v>9977</v>
      </c>
      <c r="L3918" s="0" t="s">
        <v>10165</v>
      </c>
      <c r="M3918" s="0" t="s">
        <v>8373</v>
      </c>
      <c r="N3918" s="0" t="s">
        <v>98</v>
      </c>
      <c r="O3918" s="0" t="s">
        <v>112</v>
      </c>
      <c r="P3918" s="0" t="s">
        <v>112</v>
      </c>
      <c r="Q3918" s="0" t="s">
        <v>113</v>
      </c>
      <c r="R3918" s="0" t="s">
        <v>9976</v>
      </c>
      <c r="S3918" s="0" t="s">
        <v>9977</v>
      </c>
      <c r="T3918" s="0" t="s">
        <v>3604</v>
      </c>
      <c r="U3918" s="0" t="s">
        <v>3605</v>
      </c>
      <c r="V3918" s="0" t="s">
        <v>3606</v>
      </c>
      <c r="W3918" s="0" t="s">
        <v>3607</v>
      </c>
      <c r="X3918" s="0" t="s">
        <v>3608</v>
      </c>
      <c r="Y3918" s="0" t="s">
        <v>3605</v>
      </c>
      <c r="Z3918" s="0" t="s">
        <v>10166</v>
      </c>
      <c r="AA3918" s="0" t="s">
        <v>10130</v>
      </c>
      <c r="AB3918" s="0" t="s">
        <v>10167</v>
      </c>
      <c r="AC3918" s="0" t="s">
        <v>19</v>
      </c>
      <c r="AD3918" s="0" t="s">
        <v>61</v>
      </c>
      <c r="AE3918" s="0" t="s">
        <v>19</v>
      </c>
      <c r="AF3918" s="0" t="s">
        <v>22</v>
      </c>
      <c r="AG3918" s="0" t="s">
        <v>22</v>
      </c>
      <c r="AH3918" s="0" t="s">
        <v>144</v>
      </c>
      <c r="AI3918" s="0" t="s">
        <v>529</v>
      </c>
      <c r="AJ3918" s="0" t="s">
        <v>22</v>
      </c>
      <c r="AK3918" s="0" t="s">
        <v>22</v>
      </c>
    </row>
    <row customHeight="1" ht="11.25">
      <c r="A3919" s="0" t="s">
        <v>22</v>
      </c>
      <c r="B3919" s="0" t="s">
        <v>48</v>
      </c>
      <c r="C3919" s="0" t="s">
        <v>50</v>
      </c>
      <c r="D3919" s="0" t="s">
        <v>22</v>
      </c>
      <c r="E3919" s="0" t="s">
        <v>10168</v>
      </c>
      <c r="F3919" s="0" t="s">
        <v>1328</v>
      </c>
      <c r="G3919" s="0" t="s">
        <v>112</v>
      </c>
      <c r="H3919" s="0" t="s">
        <v>112</v>
      </c>
      <c r="I3919" s="0" t="s">
        <v>113</v>
      </c>
      <c r="J3919" s="0" t="s">
        <v>10011</v>
      </c>
      <c r="K3919" s="0" t="s">
        <v>10012</v>
      </c>
      <c r="L3919" s="0" t="s">
        <v>10169</v>
      </c>
      <c r="M3919" s="0" t="s">
        <v>8373</v>
      </c>
      <c r="N3919" s="0" t="s">
        <v>98</v>
      </c>
      <c r="O3919" s="0" t="s">
        <v>112</v>
      </c>
      <c r="P3919" s="0" t="s">
        <v>112</v>
      </c>
      <c r="Q3919" s="0" t="s">
        <v>113</v>
      </c>
      <c r="R3919" s="0" t="s">
        <v>10011</v>
      </c>
      <c r="S3919" s="0" t="s">
        <v>10012</v>
      </c>
      <c r="T3919" s="0" t="s">
        <v>3604</v>
      </c>
      <c r="U3919" s="0" t="s">
        <v>3605</v>
      </c>
      <c r="V3919" s="0" t="s">
        <v>3606</v>
      </c>
      <c r="W3919" s="0" t="s">
        <v>3607</v>
      </c>
      <c r="X3919" s="0" t="s">
        <v>3608</v>
      </c>
      <c r="Y3919" s="0" t="s">
        <v>3605</v>
      </c>
      <c r="Z3919" s="0" t="s">
        <v>10170</v>
      </c>
      <c r="AA3919" s="0" t="s">
        <v>10127</v>
      </c>
      <c r="AB3919" s="0" t="s">
        <v>10171</v>
      </c>
      <c r="AC3919" s="0" t="s">
        <v>19</v>
      </c>
      <c r="AD3919" s="0" t="s">
        <v>61</v>
      </c>
      <c r="AE3919" s="0" t="s">
        <v>19</v>
      </c>
      <c r="AF3919" s="0" t="s">
        <v>22</v>
      </c>
      <c r="AG3919" s="0" t="s">
        <v>22</v>
      </c>
      <c r="AH3919" s="0" t="s">
        <v>10172</v>
      </c>
      <c r="AI3919" s="0" t="s">
        <v>529</v>
      </c>
      <c r="AJ3919" s="0" t="s">
        <v>22</v>
      </c>
      <c r="AK3919" s="0" t="s">
        <v>22</v>
      </c>
    </row>
    <row customHeight="1" ht="11.25">
      <c r="A3920" s="0" t="s">
        <v>22</v>
      </c>
      <c r="B3920" s="0" t="s">
        <v>48</v>
      </c>
      <c r="C3920" s="0" t="s">
        <v>50</v>
      </c>
      <c r="D3920" s="0" t="s">
        <v>22</v>
      </c>
      <c r="E3920" s="0" t="s">
        <v>10168</v>
      </c>
      <c r="F3920" s="0" t="s">
        <v>1328</v>
      </c>
      <c r="G3920" s="0" t="s">
        <v>112</v>
      </c>
      <c r="H3920" s="0" t="s">
        <v>112</v>
      </c>
      <c r="I3920" s="0" t="s">
        <v>113</v>
      </c>
      <c r="J3920" s="0" t="s">
        <v>10011</v>
      </c>
      <c r="K3920" s="0" t="s">
        <v>10012</v>
      </c>
      <c r="L3920" s="0" t="s">
        <v>10169</v>
      </c>
      <c r="M3920" s="0" t="s">
        <v>8373</v>
      </c>
      <c r="N3920" s="0" t="s">
        <v>98</v>
      </c>
      <c r="O3920" s="0" t="s">
        <v>112</v>
      </c>
      <c r="P3920" s="0" t="s">
        <v>112</v>
      </c>
      <c r="Q3920" s="0" t="s">
        <v>113</v>
      </c>
      <c r="R3920" s="0" t="s">
        <v>10011</v>
      </c>
      <c r="S3920" s="0" t="s">
        <v>10012</v>
      </c>
      <c r="T3920" s="0" t="s">
        <v>3604</v>
      </c>
      <c r="U3920" s="0" t="s">
        <v>3605</v>
      </c>
      <c r="V3920" s="0" t="s">
        <v>3606</v>
      </c>
      <c r="W3920" s="0" t="s">
        <v>3607</v>
      </c>
      <c r="X3920" s="0" t="s">
        <v>3608</v>
      </c>
      <c r="Y3920" s="0" t="s">
        <v>3605</v>
      </c>
      <c r="Z3920" s="0" t="s">
        <v>10170</v>
      </c>
      <c r="AA3920" s="0" t="s">
        <v>10127</v>
      </c>
      <c r="AB3920" s="0" t="s">
        <v>10171</v>
      </c>
      <c r="AC3920" s="0" t="s">
        <v>19</v>
      </c>
      <c r="AD3920" s="0" t="s">
        <v>61</v>
      </c>
      <c r="AE3920" s="0" t="s">
        <v>19</v>
      </c>
      <c r="AF3920" s="0" t="s">
        <v>22</v>
      </c>
      <c r="AG3920" s="0" t="s">
        <v>22</v>
      </c>
      <c r="AH3920" s="0" t="s">
        <v>10172</v>
      </c>
      <c r="AI3920" s="0" t="s">
        <v>529</v>
      </c>
      <c r="AJ3920" s="0" t="s">
        <v>22</v>
      </c>
      <c r="AK3920" s="0" t="s">
        <v>22</v>
      </c>
    </row>
    <row customHeight="1" ht="11.25">
      <c r="A3921" s="0" t="s">
        <v>22</v>
      </c>
      <c r="B3921" s="0" t="s">
        <v>48</v>
      </c>
      <c r="C3921" s="0" t="s">
        <v>50</v>
      </c>
      <c r="D3921" s="0" t="s">
        <v>22</v>
      </c>
      <c r="E3921" s="0" t="s">
        <v>10168</v>
      </c>
      <c r="F3921" s="0" t="s">
        <v>1328</v>
      </c>
      <c r="G3921" s="0" t="s">
        <v>112</v>
      </c>
      <c r="H3921" s="0" t="s">
        <v>112</v>
      </c>
      <c r="I3921" s="0" t="s">
        <v>113</v>
      </c>
      <c r="J3921" s="0" t="s">
        <v>10016</v>
      </c>
      <c r="K3921" s="0" t="s">
        <v>10017</v>
      </c>
      <c r="L3921" s="0" t="s">
        <v>10173</v>
      </c>
      <c r="M3921" s="0" t="s">
        <v>8373</v>
      </c>
      <c r="N3921" s="0" t="s">
        <v>98</v>
      </c>
      <c r="O3921" s="0" t="s">
        <v>112</v>
      </c>
      <c r="P3921" s="0" t="s">
        <v>112</v>
      </c>
      <c r="Q3921" s="0" t="s">
        <v>113</v>
      </c>
      <c r="R3921" s="0" t="s">
        <v>10016</v>
      </c>
      <c r="S3921" s="0" t="s">
        <v>10017</v>
      </c>
      <c r="T3921" s="0" t="s">
        <v>3604</v>
      </c>
      <c r="U3921" s="0" t="s">
        <v>3605</v>
      </c>
      <c r="V3921" s="0" t="s">
        <v>3606</v>
      </c>
      <c r="W3921" s="0" t="s">
        <v>3607</v>
      </c>
      <c r="X3921" s="0" t="s">
        <v>3608</v>
      </c>
      <c r="Y3921" s="0" t="s">
        <v>3605</v>
      </c>
      <c r="Z3921" s="0" t="s">
        <v>10174</v>
      </c>
      <c r="AA3921" s="0" t="s">
        <v>10175</v>
      </c>
      <c r="AB3921" s="0" t="s">
        <v>10176</v>
      </c>
      <c r="AC3921" s="0" t="s">
        <v>19</v>
      </c>
      <c r="AD3921" s="0" t="s">
        <v>61</v>
      </c>
      <c r="AE3921" s="0" t="s">
        <v>19</v>
      </c>
      <c r="AF3921" s="0" t="s">
        <v>22</v>
      </c>
      <c r="AG3921" s="0" t="s">
        <v>22</v>
      </c>
      <c r="AH3921" s="0" t="s">
        <v>10177</v>
      </c>
      <c r="AI3921" s="0" t="s">
        <v>529</v>
      </c>
      <c r="AJ3921" s="0" t="s">
        <v>22</v>
      </c>
      <c r="AK3921" s="0" t="s">
        <v>22</v>
      </c>
    </row>
    <row customHeight="1" ht="11.25">
      <c r="A3922" s="0" t="s">
        <v>22</v>
      </c>
      <c r="B3922" s="0" t="s">
        <v>48</v>
      </c>
      <c r="C3922" s="0" t="s">
        <v>50</v>
      </c>
      <c r="D3922" s="0" t="s">
        <v>22</v>
      </c>
      <c r="E3922" s="0" t="s">
        <v>10168</v>
      </c>
      <c r="F3922" s="0" t="s">
        <v>1328</v>
      </c>
      <c r="G3922" s="0" t="s">
        <v>112</v>
      </c>
      <c r="H3922" s="0" t="s">
        <v>112</v>
      </c>
      <c r="I3922" s="0" t="s">
        <v>113</v>
      </c>
      <c r="J3922" s="0" t="s">
        <v>10016</v>
      </c>
      <c r="K3922" s="0" t="s">
        <v>10017</v>
      </c>
      <c r="L3922" s="0" t="s">
        <v>10173</v>
      </c>
      <c r="M3922" s="0" t="s">
        <v>8373</v>
      </c>
      <c r="N3922" s="0" t="s">
        <v>98</v>
      </c>
      <c r="O3922" s="0" t="s">
        <v>112</v>
      </c>
      <c r="P3922" s="0" t="s">
        <v>112</v>
      </c>
      <c r="Q3922" s="0" t="s">
        <v>113</v>
      </c>
      <c r="R3922" s="0" t="s">
        <v>10016</v>
      </c>
      <c r="S3922" s="0" t="s">
        <v>10017</v>
      </c>
      <c r="T3922" s="0" t="s">
        <v>3604</v>
      </c>
      <c r="U3922" s="0" t="s">
        <v>3605</v>
      </c>
      <c r="V3922" s="0" t="s">
        <v>3606</v>
      </c>
      <c r="W3922" s="0" t="s">
        <v>3607</v>
      </c>
      <c r="X3922" s="0" t="s">
        <v>3608</v>
      </c>
      <c r="Y3922" s="0" t="s">
        <v>3605</v>
      </c>
      <c r="Z3922" s="0" t="s">
        <v>10174</v>
      </c>
      <c r="AA3922" s="0" t="s">
        <v>10175</v>
      </c>
      <c r="AB3922" s="0" t="s">
        <v>10176</v>
      </c>
      <c r="AC3922" s="0" t="s">
        <v>19</v>
      </c>
      <c r="AD3922" s="0" t="s">
        <v>61</v>
      </c>
      <c r="AE3922" s="0" t="s">
        <v>19</v>
      </c>
      <c r="AF3922" s="0" t="s">
        <v>22</v>
      </c>
      <c r="AG3922" s="0" t="s">
        <v>22</v>
      </c>
      <c r="AH3922" s="0" t="s">
        <v>10177</v>
      </c>
      <c r="AI3922" s="0" t="s">
        <v>529</v>
      </c>
      <c r="AJ3922" s="0" t="s">
        <v>22</v>
      </c>
      <c r="AK3922" s="0" t="s">
        <v>22</v>
      </c>
    </row>
    <row customHeight="1" ht="11.25">
      <c r="A3923" s="0" t="s">
        <v>22</v>
      </c>
      <c r="B3923" s="0" t="s">
        <v>48</v>
      </c>
      <c r="C3923" s="0" t="s">
        <v>50</v>
      </c>
      <c r="D3923" s="0" t="s">
        <v>22</v>
      </c>
      <c r="E3923" s="0" t="s">
        <v>10178</v>
      </c>
      <c r="F3923" s="0" t="s">
        <v>1328</v>
      </c>
      <c r="G3923" s="0" t="s">
        <v>1501</v>
      </c>
      <c r="H3923" s="0" t="s">
        <v>1501</v>
      </c>
      <c r="I3923" s="0" t="s">
        <v>1502</v>
      </c>
      <c r="J3923" s="0" t="s">
        <v>9635</v>
      </c>
      <c r="K3923" s="0" t="s">
        <v>9636</v>
      </c>
      <c r="L3923" s="0" t="s">
        <v>1261</v>
      </c>
      <c r="M3923" s="0" t="s">
        <v>1261</v>
      </c>
      <c r="N3923" s="0" t="s">
        <v>89</v>
      </c>
      <c r="O3923" s="0" t="s">
        <v>1501</v>
      </c>
      <c r="P3923" s="0" t="s">
        <v>1501</v>
      </c>
      <c r="Q3923" s="0" t="s">
        <v>1502</v>
      </c>
      <c r="R3923" s="0" t="s">
        <v>9622</v>
      </c>
      <c r="S3923" s="0" t="s">
        <v>9623</v>
      </c>
      <c r="T3923" s="0" t="s">
        <v>3604</v>
      </c>
      <c r="U3923" s="0" t="s">
        <v>3605</v>
      </c>
      <c r="V3923" s="0" t="s">
        <v>3606</v>
      </c>
      <c r="W3923" s="0" t="s">
        <v>3607</v>
      </c>
      <c r="X3923" s="0" t="s">
        <v>3808</v>
      </c>
      <c r="Y3923" s="0" t="s">
        <v>3605</v>
      </c>
      <c r="Z3923" s="0" t="s">
        <v>1261</v>
      </c>
      <c r="AA3923" s="0" t="s">
        <v>3961</v>
      </c>
      <c r="AB3923" s="0" t="s">
        <v>9868</v>
      </c>
      <c r="AC3923" s="0" t="s">
        <v>19</v>
      </c>
      <c r="AD3923" s="0" t="s">
        <v>61</v>
      </c>
      <c r="AE3923" s="0" t="s">
        <v>19</v>
      </c>
      <c r="AF3923" s="0" t="s">
        <v>22</v>
      </c>
      <c r="AG3923" s="0" t="s">
        <v>22</v>
      </c>
      <c r="AH3923" s="0" t="s">
        <v>7698</v>
      </c>
      <c r="AI3923" s="0" t="s">
        <v>117</v>
      </c>
      <c r="AJ3923" s="0" t="s">
        <v>22</v>
      </c>
      <c r="AK3923" s="0" t="s">
        <v>22</v>
      </c>
    </row>
    <row customHeight="1" ht="11.25">
      <c r="A3924" s="0" t="s">
        <v>22</v>
      </c>
      <c r="B3924" s="0" t="s">
        <v>48</v>
      </c>
      <c r="C3924" s="0" t="s">
        <v>50</v>
      </c>
      <c r="D3924" s="0" t="s">
        <v>22</v>
      </c>
      <c r="E3924" s="0" t="s">
        <v>10178</v>
      </c>
      <c r="F3924" s="0" t="s">
        <v>1328</v>
      </c>
      <c r="G3924" s="0" t="s">
        <v>1501</v>
      </c>
      <c r="H3924" s="0" t="s">
        <v>1501</v>
      </c>
      <c r="I3924" s="0" t="s">
        <v>1502</v>
      </c>
      <c r="J3924" s="0" t="s">
        <v>9635</v>
      </c>
      <c r="K3924" s="0" t="s">
        <v>9636</v>
      </c>
      <c r="L3924" s="0" t="s">
        <v>1261</v>
      </c>
      <c r="M3924" s="0" t="s">
        <v>1261</v>
      </c>
      <c r="N3924" s="0" t="s">
        <v>98</v>
      </c>
      <c r="O3924" s="0" t="s">
        <v>1501</v>
      </c>
      <c r="P3924" s="0" t="s">
        <v>1501</v>
      </c>
      <c r="Q3924" s="0" t="s">
        <v>1502</v>
      </c>
      <c r="R3924" s="0" t="s">
        <v>9635</v>
      </c>
      <c r="S3924" s="0" t="s">
        <v>9636</v>
      </c>
      <c r="T3924" s="0" t="s">
        <v>3604</v>
      </c>
      <c r="U3924" s="0" t="s">
        <v>3605</v>
      </c>
      <c r="V3924" s="0" t="s">
        <v>3606</v>
      </c>
      <c r="W3924" s="0" t="s">
        <v>3607</v>
      </c>
      <c r="X3924" s="0" t="s">
        <v>3808</v>
      </c>
      <c r="Y3924" s="0" t="s">
        <v>3605</v>
      </c>
      <c r="Z3924" s="0" t="s">
        <v>1261</v>
      </c>
      <c r="AA3924" s="0" t="s">
        <v>3961</v>
      </c>
      <c r="AB3924" s="0" t="s">
        <v>9868</v>
      </c>
      <c r="AC3924" s="0" t="s">
        <v>19</v>
      </c>
      <c r="AD3924" s="0" t="s">
        <v>61</v>
      </c>
      <c r="AE3924" s="0" t="s">
        <v>19</v>
      </c>
      <c r="AF3924" s="0" t="s">
        <v>22</v>
      </c>
      <c r="AG3924" s="0" t="s">
        <v>22</v>
      </c>
      <c r="AH3924" s="0" t="s">
        <v>7698</v>
      </c>
      <c r="AI3924" s="0" t="s">
        <v>117</v>
      </c>
      <c r="AJ3924" s="0" t="s">
        <v>22</v>
      </c>
      <c r="AK3924" s="0" t="s">
        <v>22</v>
      </c>
    </row>
    <row customHeight="1" ht="11.25">
      <c r="A3925" s="0" t="s">
        <v>22</v>
      </c>
      <c r="B3925" s="0" t="s">
        <v>48</v>
      </c>
      <c r="C3925" s="0" t="s">
        <v>50</v>
      </c>
      <c r="D3925" s="0" t="s">
        <v>22</v>
      </c>
      <c r="E3925" s="0" t="s">
        <v>10178</v>
      </c>
      <c r="F3925" s="0" t="s">
        <v>1328</v>
      </c>
      <c r="G3925" s="0" t="s">
        <v>1501</v>
      </c>
      <c r="H3925" s="0" t="s">
        <v>1501</v>
      </c>
      <c r="I3925" s="0" t="s">
        <v>1502</v>
      </c>
      <c r="J3925" s="0" t="s">
        <v>9635</v>
      </c>
      <c r="K3925" s="0" t="s">
        <v>9636</v>
      </c>
      <c r="L3925" s="0" t="s">
        <v>1261</v>
      </c>
      <c r="M3925" s="0" t="s">
        <v>1261</v>
      </c>
      <c r="N3925" s="0" t="s">
        <v>101</v>
      </c>
      <c r="O3925" s="0" t="s">
        <v>1501</v>
      </c>
      <c r="P3925" s="0" t="s">
        <v>1501</v>
      </c>
      <c r="Q3925" s="0" t="s">
        <v>1502</v>
      </c>
      <c r="R3925" s="0" t="s">
        <v>10179</v>
      </c>
      <c r="S3925" s="0" t="s">
        <v>10180</v>
      </c>
      <c r="T3925" s="0" t="s">
        <v>3604</v>
      </c>
      <c r="U3925" s="0" t="s">
        <v>3605</v>
      </c>
      <c r="V3925" s="0" t="s">
        <v>3606</v>
      </c>
      <c r="W3925" s="0" t="s">
        <v>3607</v>
      </c>
      <c r="X3925" s="0" t="s">
        <v>3808</v>
      </c>
      <c r="Y3925" s="0" t="s">
        <v>3605</v>
      </c>
      <c r="Z3925" s="0" t="s">
        <v>1261</v>
      </c>
      <c r="AA3925" s="0" t="s">
        <v>3961</v>
      </c>
      <c r="AB3925" s="0" t="s">
        <v>9868</v>
      </c>
      <c r="AC3925" s="0" t="s">
        <v>19</v>
      </c>
      <c r="AD3925" s="0" t="s">
        <v>61</v>
      </c>
      <c r="AE3925" s="0" t="s">
        <v>19</v>
      </c>
      <c r="AF3925" s="0" t="s">
        <v>22</v>
      </c>
      <c r="AG3925" s="0" t="s">
        <v>22</v>
      </c>
      <c r="AH3925" s="0" t="s">
        <v>7698</v>
      </c>
      <c r="AI3925" s="0" t="s">
        <v>117</v>
      </c>
      <c r="AJ3925" s="0" t="s">
        <v>22</v>
      </c>
      <c r="AK3925" s="0" t="s">
        <v>22</v>
      </c>
    </row>
    <row customHeight="1" ht="11.25">
      <c r="A3926" s="0" t="s">
        <v>22</v>
      </c>
      <c r="B3926" s="0" t="s">
        <v>48</v>
      </c>
      <c r="C3926" s="0" t="s">
        <v>50</v>
      </c>
      <c r="D3926" s="0" t="s">
        <v>22</v>
      </c>
      <c r="E3926" s="0" t="s">
        <v>10178</v>
      </c>
      <c r="F3926" s="0" t="s">
        <v>1328</v>
      </c>
      <c r="G3926" s="0" t="s">
        <v>115</v>
      </c>
      <c r="H3926" s="0" t="s">
        <v>115</v>
      </c>
      <c r="I3926" s="0" t="s">
        <v>116</v>
      </c>
      <c r="J3926" s="0" t="s">
        <v>9635</v>
      </c>
      <c r="K3926" s="0" t="s">
        <v>9639</v>
      </c>
      <c r="L3926" s="0" t="s">
        <v>1261</v>
      </c>
      <c r="M3926" s="0" t="s">
        <v>1261</v>
      </c>
      <c r="N3926" s="0" t="s">
        <v>89</v>
      </c>
      <c r="O3926" s="0" t="s">
        <v>115</v>
      </c>
      <c r="P3926" s="0" t="s">
        <v>115</v>
      </c>
      <c r="Q3926" s="0" t="s">
        <v>116</v>
      </c>
      <c r="R3926" s="0" t="s">
        <v>9622</v>
      </c>
      <c r="S3926" s="0" t="s">
        <v>9626</v>
      </c>
      <c r="T3926" s="0" t="s">
        <v>3604</v>
      </c>
      <c r="U3926" s="0" t="s">
        <v>3605</v>
      </c>
      <c r="V3926" s="0" t="s">
        <v>3606</v>
      </c>
      <c r="W3926" s="0" t="s">
        <v>3607</v>
      </c>
      <c r="X3926" s="0" t="s">
        <v>3808</v>
      </c>
      <c r="Y3926" s="0" t="s">
        <v>3605</v>
      </c>
      <c r="Z3926" s="0" t="s">
        <v>1261</v>
      </c>
      <c r="AA3926" s="0" t="s">
        <v>3961</v>
      </c>
      <c r="AB3926" s="0" t="s">
        <v>9868</v>
      </c>
      <c r="AC3926" s="0" t="s">
        <v>19</v>
      </c>
      <c r="AD3926" s="0" t="s">
        <v>61</v>
      </c>
      <c r="AE3926" s="0" t="s">
        <v>19</v>
      </c>
      <c r="AF3926" s="0" t="s">
        <v>22</v>
      </c>
      <c r="AG3926" s="0" t="s">
        <v>22</v>
      </c>
      <c r="AH3926" s="0" t="s">
        <v>7698</v>
      </c>
      <c r="AI3926" s="0" t="s">
        <v>117</v>
      </c>
      <c r="AJ3926" s="0" t="s">
        <v>22</v>
      </c>
      <c r="AK3926" s="0" t="s">
        <v>22</v>
      </c>
    </row>
    <row customHeight="1" ht="11.25">
      <c r="A3927" s="0" t="s">
        <v>22</v>
      </c>
      <c r="B3927" s="0" t="s">
        <v>48</v>
      </c>
      <c r="C3927" s="0" t="s">
        <v>50</v>
      </c>
      <c r="D3927" s="0" t="s">
        <v>22</v>
      </c>
      <c r="E3927" s="0" t="s">
        <v>10178</v>
      </c>
      <c r="F3927" s="0" t="s">
        <v>1328</v>
      </c>
      <c r="G3927" s="0" t="s">
        <v>115</v>
      </c>
      <c r="H3927" s="0" t="s">
        <v>115</v>
      </c>
      <c r="I3927" s="0" t="s">
        <v>116</v>
      </c>
      <c r="J3927" s="0" t="s">
        <v>9635</v>
      </c>
      <c r="K3927" s="0" t="s">
        <v>9639</v>
      </c>
      <c r="L3927" s="0" t="s">
        <v>1261</v>
      </c>
      <c r="M3927" s="0" t="s">
        <v>1261</v>
      </c>
      <c r="N3927" s="0" t="s">
        <v>98</v>
      </c>
      <c r="O3927" s="0" t="s">
        <v>115</v>
      </c>
      <c r="P3927" s="0" t="s">
        <v>115</v>
      </c>
      <c r="Q3927" s="0" t="s">
        <v>116</v>
      </c>
      <c r="R3927" s="0" t="s">
        <v>9635</v>
      </c>
      <c r="S3927" s="0" t="s">
        <v>9639</v>
      </c>
      <c r="T3927" s="0" t="s">
        <v>3604</v>
      </c>
      <c r="U3927" s="0" t="s">
        <v>3605</v>
      </c>
      <c r="V3927" s="0" t="s">
        <v>3606</v>
      </c>
      <c r="W3927" s="0" t="s">
        <v>3607</v>
      </c>
      <c r="X3927" s="0" t="s">
        <v>3808</v>
      </c>
      <c r="Y3927" s="0" t="s">
        <v>3605</v>
      </c>
      <c r="Z3927" s="0" t="s">
        <v>1261</v>
      </c>
      <c r="AA3927" s="0" t="s">
        <v>3961</v>
      </c>
      <c r="AB3927" s="0" t="s">
        <v>9868</v>
      </c>
      <c r="AC3927" s="0" t="s">
        <v>19</v>
      </c>
      <c r="AD3927" s="0" t="s">
        <v>61</v>
      </c>
      <c r="AE3927" s="0" t="s">
        <v>19</v>
      </c>
      <c r="AF3927" s="0" t="s">
        <v>22</v>
      </c>
      <c r="AG3927" s="0" t="s">
        <v>22</v>
      </c>
      <c r="AH3927" s="0" t="s">
        <v>7698</v>
      </c>
      <c r="AI3927" s="0" t="s">
        <v>117</v>
      </c>
      <c r="AJ3927" s="0" t="s">
        <v>22</v>
      </c>
      <c r="AK3927" s="0" t="s">
        <v>22</v>
      </c>
    </row>
    <row customHeight="1" ht="11.25">
      <c r="A3928" s="0" t="s">
        <v>22</v>
      </c>
      <c r="B3928" s="0" t="s">
        <v>48</v>
      </c>
      <c r="C3928" s="0" t="s">
        <v>50</v>
      </c>
      <c r="D3928" s="0" t="s">
        <v>22</v>
      </c>
      <c r="E3928" s="0" t="s">
        <v>10178</v>
      </c>
      <c r="F3928" s="0" t="s">
        <v>1328</v>
      </c>
      <c r="G3928" s="0" t="s">
        <v>115</v>
      </c>
      <c r="H3928" s="0" t="s">
        <v>115</v>
      </c>
      <c r="I3928" s="0" t="s">
        <v>116</v>
      </c>
      <c r="J3928" s="0" t="s">
        <v>9635</v>
      </c>
      <c r="K3928" s="0" t="s">
        <v>9639</v>
      </c>
      <c r="L3928" s="0" t="s">
        <v>1261</v>
      </c>
      <c r="M3928" s="0" t="s">
        <v>1261</v>
      </c>
      <c r="N3928" s="0" t="s">
        <v>101</v>
      </c>
      <c r="O3928" s="0" t="s">
        <v>115</v>
      </c>
      <c r="P3928" s="0" t="s">
        <v>115</v>
      </c>
      <c r="Q3928" s="0" t="s">
        <v>116</v>
      </c>
      <c r="R3928" s="0" t="s">
        <v>10179</v>
      </c>
      <c r="S3928" s="0" t="s">
        <v>10181</v>
      </c>
      <c r="T3928" s="0" t="s">
        <v>3604</v>
      </c>
      <c r="U3928" s="0" t="s">
        <v>3605</v>
      </c>
      <c r="V3928" s="0" t="s">
        <v>3606</v>
      </c>
      <c r="W3928" s="0" t="s">
        <v>3607</v>
      </c>
      <c r="X3928" s="0" t="s">
        <v>3808</v>
      </c>
      <c r="Y3928" s="0" t="s">
        <v>3605</v>
      </c>
      <c r="Z3928" s="0" t="s">
        <v>1261</v>
      </c>
      <c r="AA3928" s="0" t="s">
        <v>3961</v>
      </c>
      <c r="AB3928" s="0" t="s">
        <v>9868</v>
      </c>
      <c r="AC3928" s="0" t="s">
        <v>19</v>
      </c>
      <c r="AD3928" s="0" t="s">
        <v>61</v>
      </c>
      <c r="AE3928" s="0" t="s">
        <v>19</v>
      </c>
      <c r="AF3928" s="0" t="s">
        <v>22</v>
      </c>
      <c r="AG3928" s="0" t="s">
        <v>22</v>
      </c>
      <c r="AH3928" s="0" t="s">
        <v>7698</v>
      </c>
      <c r="AI3928" s="0" t="s">
        <v>117</v>
      </c>
      <c r="AJ3928" s="0" t="s">
        <v>22</v>
      </c>
      <c r="AK3928" s="0" t="s">
        <v>22</v>
      </c>
    </row>
    <row customHeight="1" ht="11.25">
      <c r="A3929" s="0" t="s">
        <v>22</v>
      </c>
      <c r="B3929" s="0" t="s">
        <v>48</v>
      </c>
      <c r="C3929" s="0" t="s">
        <v>50</v>
      </c>
      <c r="D3929" s="0" t="s">
        <v>22</v>
      </c>
      <c r="E3929" s="0" t="s">
        <v>10182</v>
      </c>
      <c r="F3929" s="0" t="s">
        <v>1328</v>
      </c>
      <c r="G3929" s="0" t="s">
        <v>3552</v>
      </c>
      <c r="H3929" s="0" t="s">
        <v>3552</v>
      </c>
      <c r="I3929" s="0" t="s">
        <v>3553</v>
      </c>
      <c r="J3929" s="0" t="s">
        <v>8882</v>
      </c>
      <c r="K3929" s="0" t="s">
        <v>8883</v>
      </c>
      <c r="L3929" s="0" t="s">
        <v>9909</v>
      </c>
      <c r="M3929" s="0" t="s">
        <v>1261</v>
      </c>
      <c r="N3929" s="0" t="s">
        <v>98</v>
      </c>
      <c r="O3929" s="0" t="s">
        <v>3552</v>
      </c>
      <c r="P3929" s="0" t="s">
        <v>3552</v>
      </c>
      <c r="Q3929" s="0" t="s">
        <v>3553</v>
      </c>
      <c r="R3929" s="0" t="s">
        <v>8882</v>
      </c>
      <c r="S3929" s="0" t="s">
        <v>8883</v>
      </c>
      <c r="T3929" s="0" t="s">
        <v>3604</v>
      </c>
      <c r="U3929" s="0" t="s">
        <v>3707</v>
      </c>
      <c r="V3929" s="0" t="s">
        <v>3726</v>
      </c>
      <c r="W3929" s="0" t="s">
        <v>3607</v>
      </c>
      <c r="X3929" s="0" t="s">
        <v>3700</v>
      </c>
      <c r="Y3929" s="0" t="s">
        <v>3605</v>
      </c>
      <c r="Z3929" s="0" t="s">
        <v>9511</v>
      </c>
      <c r="AA3929" s="0" t="s">
        <v>8689</v>
      </c>
      <c r="AB3929" s="0" t="s">
        <v>9512</v>
      </c>
      <c r="AC3929" s="0" t="s">
        <v>19</v>
      </c>
      <c r="AD3929" s="0" t="s">
        <v>61</v>
      </c>
      <c r="AE3929" s="0" t="s">
        <v>19</v>
      </c>
      <c r="AF3929" s="0" t="s">
        <v>22</v>
      </c>
      <c r="AG3929" s="0" t="s">
        <v>22</v>
      </c>
      <c r="AH3929" s="0" t="s">
        <v>109</v>
      </c>
      <c r="AI3929" s="0" t="s">
        <v>109</v>
      </c>
      <c r="AJ3929" s="0" t="s">
        <v>22</v>
      </c>
      <c r="AK3929" s="0" t="s">
        <v>22</v>
      </c>
    </row>
    <row customHeight="1" ht="11.25">
      <c r="A3930" s="0" t="s">
        <v>22</v>
      </c>
      <c r="B3930" s="0" t="s">
        <v>48</v>
      </c>
      <c r="C3930" s="0" t="s">
        <v>50</v>
      </c>
      <c r="D3930" s="0" t="s">
        <v>22</v>
      </c>
      <c r="E3930" s="0" t="s">
        <v>10182</v>
      </c>
      <c r="F3930" s="0" t="s">
        <v>1328</v>
      </c>
      <c r="G3930" s="0" t="s">
        <v>175</v>
      </c>
      <c r="H3930" s="0" t="s">
        <v>175</v>
      </c>
      <c r="I3930" s="0" t="s">
        <v>176</v>
      </c>
      <c r="J3930" s="0" t="s">
        <v>8882</v>
      </c>
      <c r="K3930" s="0" t="s">
        <v>8887</v>
      </c>
      <c r="L3930" s="0" t="s">
        <v>9909</v>
      </c>
      <c r="M3930" s="0" t="s">
        <v>1261</v>
      </c>
      <c r="N3930" s="0" t="s">
        <v>98</v>
      </c>
      <c r="O3930" s="0" t="s">
        <v>175</v>
      </c>
      <c r="P3930" s="0" t="s">
        <v>175</v>
      </c>
      <c r="Q3930" s="0" t="s">
        <v>176</v>
      </c>
      <c r="R3930" s="0" t="s">
        <v>8882</v>
      </c>
      <c r="S3930" s="0" t="s">
        <v>8887</v>
      </c>
      <c r="T3930" s="0" t="s">
        <v>3604</v>
      </c>
      <c r="U3930" s="0" t="s">
        <v>3707</v>
      </c>
      <c r="V3930" s="0" t="s">
        <v>3726</v>
      </c>
      <c r="W3930" s="0" t="s">
        <v>3607</v>
      </c>
      <c r="X3930" s="0" t="s">
        <v>3700</v>
      </c>
      <c r="Y3930" s="0" t="s">
        <v>3605</v>
      </c>
      <c r="Z3930" s="0" t="s">
        <v>9511</v>
      </c>
      <c r="AA3930" s="0" t="s">
        <v>8689</v>
      </c>
      <c r="AB3930" s="0" t="s">
        <v>9512</v>
      </c>
      <c r="AC3930" s="0" t="s">
        <v>19</v>
      </c>
      <c r="AD3930" s="0" t="s">
        <v>61</v>
      </c>
      <c r="AE3930" s="0" t="s">
        <v>19</v>
      </c>
      <c r="AF3930" s="0" t="s">
        <v>22</v>
      </c>
      <c r="AG3930" s="0" t="s">
        <v>22</v>
      </c>
      <c r="AH3930" s="0" t="s">
        <v>109</v>
      </c>
      <c r="AI3930" s="0" t="s">
        <v>109</v>
      </c>
      <c r="AJ3930" s="0" t="s">
        <v>22</v>
      </c>
      <c r="AK3930" s="0" t="s">
        <v>22</v>
      </c>
    </row>
    <row customHeight="1" ht="11.25">
      <c r="A3931" s="0" t="s">
        <v>22</v>
      </c>
      <c r="B3931" s="0" t="s">
        <v>48</v>
      </c>
      <c r="C3931" s="0" t="s">
        <v>50</v>
      </c>
      <c r="D3931" s="0" t="s">
        <v>22</v>
      </c>
      <c r="E3931" s="0" t="s">
        <v>10183</v>
      </c>
      <c r="F3931" s="0" t="s">
        <v>1328</v>
      </c>
      <c r="G3931" s="0" t="s">
        <v>3552</v>
      </c>
      <c r="H3931" s="0" t="s">
        <v>3552</v>
      </c>
      <c r="I3931" s="0" t="s">
        <v>3553</v>
      </c>
      <c r="J3931" s="0" t="s">
        <v>9664</v>
      </c>
      <c r="K3931" s="0" t="s">
        <v>9665</v>
      </c>
      <c r="L3931" s="0" t="s">
        <v>9910</v>
      </c>
      <c r="M3931" s="0" t="s">
        <v>1261</v>
      </c>
      <c r="N3931" s="0" t="s">
        <v>98</v>
      </c>
      <c r="O3931" s="0" t="s">
        <v>3552</v>
      </c>
      <c r="P3931" s="0" t="s">
        <v>3552</v>
      </c>
      <c r="Q3931" s="0" t="s">
        <v>3553</v>
      </c>
      <c r="R3931" s="0" t="s">
        <v>9664</v>
      </c>
      <c r="S3931" s="0" t="s">
        <v>9665</v>
      </c>
      <c r="T3931" s="0" t="s">
        <v>3604</v>
      </c>
      <c r="U3931" s="0" t="s">
        <v>3707</v>
      </c>
      <c r="V3931" s="0" t="s">
        <v>3726</v>
      </c>
      <c r="W3931" s="0" t="s">
        <v>3607</v>
      </c>
      <c r="X3931" s="0" t="s">
        <v>3700</v>
      </c>
      <c r="Y3931" s="0" t="s">
        <v>3605</v>
      </c>
      <c r="Z3931" s="0" t="s">
        <v>9511</v>
      </c>
      <c r="AA3931" s="0" t="s">
        <v>8689</v>
      </c>
      <c r="AB3931" s="0" t="s">
        <v>9512</v>
      </c>
      <c r="AC3931" s="0" t="s">
        <v>19</v>
      </c>
      <c r="AD3931" s="0" t="s">
        <v>61</v>
      </c>
      <c r="AE3931" s="0" t="s">
        <v>19</v>
      </c>
      <c r="AF3931" s="0" t="s">
        <v>22</v>
      </c>
      <c r="AG3931" s="0" t="s">
        <v>22</v>
      </c>
      <c r="AH3931" s="0" t="s">
        <v>117</v>
      </c>
      <c r="AI3931" s="0" t="s">
        <v>117</v>
      </c>
      <c r="AJ3931" s="0" t="s">
        <v>22</v>
      </c>
      <c r="AK3931" s="0" t="s">
        <v>22</v>
      </c>
    </row>
    <row customHeight="1" ht="11.25">
      <c r="A3932" s="0" t="s">
        <v>22</v>
      </c>
      <c r="B3932" s="0" t="s">
        <v>48</v>
      </c>
      <c r="C3932" s="0" t="s">
        <v>50</v>
      </c>
      <c r="D3932" s="0" t="s">
        <v>22</v>
      </c>
      <c r="E3932" s="0" t="s">
        <v>10183</v>
      </c>
      <c r="F3932" s="0" t="s">
        <v>1328</v>
      </c>
      <c r="G3932" s="0" t="s">
        <v>175</v>
      </c>
      <c r="H3932" s="0" t="s">
        <v>175</v>
      </c>
      <c r="I3932" s="0" t="s">
        <v>176</v>
      </c>
      <c r="J3932" s="0" t="s">
        <v>9664</v>
      </c>
      <c r="K3932" s="0" t="s">
        <v>9669</v>
      </c>
      <c r="L3932" s="0" t="s">
        <v>9910</v>
      </c>
      <c r="M3932" s="0" t="s">
        <v>1261</v>
      </c>
      <c r="N3932" s="0" t="s">
        <v>98</v>
      </c>
      <c r="O3932" s="0" t="s">
        <v>175</v>
      </c>
      <c r="P3932" s="0" t="s">
        <v>175</v>
      </c>
      <c r="Q3932" s="0" t="s">
        <v>176</v>
      </c>
      <c r="R3932" s="0" t="s">
        <v>9664</v>
      </c>
      <c r="S3932" s="0" t="s">
        <v>9669</v>
      </c>
      <c r="T3932" s="0" t="s">
        <v>3604</v>
      </c>
      <c r="U3932" s="0" t="s">
        <v>3707</v>
      </c>
      <c r="V3932" s="0" t="s">
        <v>3726</v>
      </c>
      <c r="W3932" s="0" t="s">
        <v>3607</v>
      </c>
      <c r="X3932" s="0" t="s">
        <v>3700</v>
      </c>
      <c r="Y3932" s="0" t="s">
        <v>3605</v>
      </c>
      <c r="Z3932" s="0" t="s">
        <v>9511</v>
      </c>
      <c r="AA3932" s="0" t="s">
        <v>8689</v>
      </c>
      <c r="AB3932" s="0" t="s">
        <v>9512</v>
      </c>
      <c r="AC3932" s="0" t="s">
        <v>19</v>
      </c>
      <c r="AD3932" s="0" t="s">
        <v>61</v>
      </c>
      <c r="AE3932" s="0" t="s">
        <v>19</v>
      </c>
      <c r="AF3932" s="0" t="s">
        <v>22</v>
      </c>
      <c r="AG3932" s="0" t="s">
        <v>22</v>
      </c>
      <c r="AH3932" s="0" t="s">
        <v>117</v>
      </c>
      <c r="AI3932" s="0" t="s">
        <v>117</v>
      </c>
      <c r="AJ3932" s="0" t="s">
        <v>22</v>
      </c>
      <c r="AK3932" s="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B0107-1CDF-5C44-2141-0.6A05ACEE}" mc:Ignorable="x14ac xr xr2 xr3">
  <sheetPr>
    <tabColor rgb="FFFFCC99"/>
  </sheetPr>
  <dimension ref="A1:B13"/>
  <sheetViews>
    <sheetView topLeftCell="A1" showGridLines="0" workbookViewId="0">
      <selection activeCell="A1" sqref="A1"/>
    </sheetView>
  </sheetViews>
  <sheetFormatPr defaultColWidth="9.140625" customHeight="1" defaultRowHeight="11.25"/>
  <sheetData>
    <row customHeight="1" ht="11.25">
      <c r="A1" s="1291" t="s">
        <v>291</v>
      </c>
      <c r="B1" s="1291" t="s">
        <v>10184</v>
      </c>
    </row>
    <row customHeight="1" ht="11.25">
      <c r="A2" s="0" t="s">
        <v>97</v>
      </c>
      <c r="B2" s="0" t="s">
        <v>10185</v>
      </c>
    </row>
    <row customHeight="1" ht="11.25">
      <c r="A3" s="0" t="s">
        <v>198</v>
      </c>
      <c r="B3" s="0" t="s">
        <v>10186</v>
      </c>
    </row>
    <row customHeight="1" ht="11.25">
      <c r="A4" s="0" t="s">
        <v>199</v>
      </c>
      <c r="B4" s="0" t="s">
        <v>10187</v>
      </c>
    </row>
    <row customHeight="1" ht="11.25">
      <c r="A5" s="0" t="s">
        <v>200</v>
      </c>
      <c r="B5" s="0" t="s">
        <v>10188</v>
      </c>
    </row>
    <row customHeight="1" ht="11.25">
      <c r="A6" s="0" t="s">
        <v>201</v>
      </c>
      <c r="B6" s="0" t="s">
        <v>10189</v>
      </c>
    </row>
    <row customHeight="1" ht="11.25">
      <c r="A7" s="0" t="s">
        <v>202</v>
      </c>
      <c r="B7" s="0" t="s">
        <v>10190</v>
      </c>
    </row>
    <row customHeight="1" ht="11.25">
      <c r="A8" s="0" t="s">
        <v>203</v>
      </c>
      <c r="B8" s="0" t="s">
        <v>10191</v>
      </c>
    </row>
    <row customHeight="1" ht="11.25">
      <c r="A9" s="0" t="s">
        <v>204</v>
      </c>
      <c r="B9" s="0" t="s">
        <v>10192</v>
      </c>
    </row>
    <row customHeight="1" ht="11.25">
      <c r="A10" s="0" t="s">
        <v>205</v>
      </c>
      <c r="B10" s="0" t="s">
        <v>10193</v>
      </c>
    </row>
    <row customHeight="1" ht="11.25">
      <c r="A11" s="0" t="s">
        <v>206</v>
      </c>
      <c r="B11" s="0" t="s">
        <v>10194</v>
      </c>
    </row>
    <row customHeight="1" ht="11.25">
      <c r="A12" s="0" t="s">
        <v>207</v>
      </c>
      <c r="B12" s="0" t="s">
        <v>10195</v>
      </c>
    </row>
    <row customHeight="1" ht="11.25">
      <c r="A13" s="0" t="s">
        <v>208</v>
      </c>
      <c r="B13" s="0" t="s">
        <v>10196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3DFF-D968-F3BF-4CAF-0.799722F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2" max="2" style="3319" width="65.28125" customWidth="1"/>
  </cols>
  <sheetData>
    <row customHeight="1" ht="11.25">
      <c r="A1" s="715" t="s">
        <v>10197</v>
      </c>
      <c r="B1" s="715" t="s">
        <v>10198</v>
      </c>
    </row>
    <row customHeight="1" ht="11.25">
      <c r="A2" s="715">
        <v>4213775</v>
      </c>
      <c r="B2" s="715" t="s">
        <v>1837</v>
      </c>
    </row>
    <row customHeight="1" ht="11.25">
      <c r="A3" s="715">
        <v>4213784</v>
      </c>
      <c r="B3" s="715" t="s">
        <v>1871</v>
      </c>
    </row>
    <row customHeight="1" ht="11.25">
      <c r="A4" s="715">
        <v>4213781</v>
      </c>
      <c r="B4" s="715" t="s">
        <v>1864</v>
      </c>
    </row>
    <row customHeight="1" ht="11.25">
      <c r="A5" s="715">
        <v>4213776</v>
      </c>
      <c r="B5" s="715" t="s">
        <v>321</v>
      </c>
    </row>
    <row customHeight="1" ht="11.25">
      <c r="A6" s="715">
        <v>4213777</v>
      </c>
      <c r="B6" s="715" t="s">
        <v>327</v>
      </c>
    </row>
    <row customHeight="1" ht="11.25">
      <c r="A7" s="715">
        <v>4213778</v>
      </c>
      <c r="B7" s="715" t="s">
        <v>333</v>
      </c>
    </row>
    <row customHeight="1" ht="11.25">
      <c r="A8" s="715">
        <v>4213780</v>
      </c>
      <c r="B8" s="715" t="s">
        <v>339</v>
      </c>
    </row>
    <row customHeight="1" ht="11.25">
      <c r="A9" s="715">
        <v>4213779</v>
      </c>
      <c r="B9" s="715" t="s">
        <v>2000</v>
      </c>
    </row>
    <row customHeight="1" ht="11.25">
      <c r="A10" s="715">
        <v>4213783</v>
      </c>
      <c r="B10" s="715" t="s">
        <v>2014</v>
      </c>
    </row>
    <row customHeight="1" ht="11.25">
      <c r="A11" s="715">
        <v>4213782</v>
      </c>
      <c r="B11" s="715" t="s">
        <v>345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5E7E7-1442-D7D2-9BBC-0.124C4099}"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2" max="2" style="3319" width="65.28125" customWidth="1"/>
  </cols>
  <sheetData>
    <row customHeight="1" ht="11.25">
      <c r="A1" s="715" t="s">
        <v>10197</v>
      </c>
      <c r="B1" s="715" t="s">
        <v>10199</v>
      </c>
    </row>
    <row customHeight="1" ht="11.25">
      <c r="A2" s="715" t="s">
        <v>221</v>
      </c>
      <c r="B2" s="715" t="s">
        <v>2095</v>
      </c>
    </row>
    <row customHeight="1" ht="11.25">
      <c r="A3" s="715" t="s">
        <v>227</v>
      </c>
      <c r="B3" s="715" t="s">
        <v>2104</v>
      </c>
    </row>
    <row customHeight="1" ht="11.25">
      <c r="A4" s="715" t="s">
        <v>249</v>
      </c>
      <c r="B4" s="715" t="s">
        <v>2112</v>
      </c>
    </row>
    <row customHeight="1" ht="11.25">
      <c r="A5" s="715" t="s">
        <v>10200</v>
      </c>
      <c r="B5" s="715" t="s">
        <v>2121</v>
      </c>
    </row>
    <row customHeight="1" ht="11.25">
      <c r="A6" s="715" t="s">
        <v>10201</v>
      </c>
      <c r="B6" s="715" t="s">
        <v>2126</v>
      </c>
    </row>
    <row customHeight="1" ht="11.25">
      <c r="A7" s="715" t="s">
        <v>10202</v>
      </c>
      <c r="B7" s="715" t="s">
        <v>2133</v>
      </c>
    </row>
    <row customHeight="1" ht="11.25">
      <c r="A8" s="715" t="s">
        <v>246</v>
      </c>
      <c r="B8" s="715" t="s">
        <v>2139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8A613-4A87-20F8-F6C7-0.2183DA58}" mc:Ignorable="x14ac xr xr2 xr3">
  <sheetPr>
    <tabColor rgb="FFFFCC99"/>
  </sheetPr>
  <dimension ref="A1:G43"/>
  <sheetViews>
    <sheetView topLeftCell="A1" showGridLines="0" workbookViewId="0">
      <selection activeCell="A1" sqref="A1"/>
    </sheetView>
  </sheetViews>
  <sheetFormatPr customHeight="1" defaultRowHeight="11.25"/>
  <sheetData>
    <row customHeight="1" ht="11.25">
      <c r="A1" s="161" t="s">
        <v>3537</v>
      </c>
      <c r="B1" s="161" t="s">
        <v>3538</v>
      </c>
      <c r="C1" s="161" t="s">
        <v>3539</v>
      </c>
      <c r="D1" s="161" t="s">
        <v>3540</v>
      </c>
      <c r="E1" s="0" t="s">
        <v>3541</v>
      </c>
      <c r="F1" s="0" t="s">
        <v>3542</v>
      </c>
      <c r="G1" s="0" t="s">
        <v>3543</v>
      </c>
    </row>
    <row customHeight="1" ht="11.25">
      <c r="A2" s="0" t="s">
        <v>16</v>
      </c>
      <c r="B2" s="0" t="s">
        <v>103</v>
      </c>
      <c r="C2" s="0" t="s">
        <v>104</v>
      </c>
      <c r="D2" s="0" t="s">
        <v>103</v>
      </c>
      <c r="E2" s="0" t="s">
        <v>104</v>
      </c>
      <c r="F2" s="0" t="s">
        <v>3544</v>
      </c>
      <c r="G2" s="0" t="s">
        <v>101</v>
      </c>
    </row>
    <row customHeight="1" ht="11.25">
      <c r="A3" s="0" t="s">
        <v>16</v>
      </c>
      <c r="B3" s="0" t="s">
        <v>105</v>
      </c>
      <c r="C3" s="0" t="s">
        <v>106</v>
      </c>
      <c r="D3" s="0" t="s">
        <v>105</v>
      </c>
      <c r="E3" s="0" t="s">
        <v>106</v>
      </c>
      <c r="F3" s="0" t="s">
        <v>3544</v>
      </c>
      <c r="G3" s="0" t="s">
        <v>89</v>
      </c>
    </row>
    <row customHeight="1" ht="11.25">
      <c r="A4" s="0" t="s">
        <v>16</v>
      </c>
      <c r="B4" s="0" t="s">
        <v>107</v>
      </c>
      <c r="C4" s="0" t="s">
        <v>108</v>
      </c>
      <c r="D4" s="0" t="s">
        <v>107</v>
      </c>
      <c r="E4" s="0" t="s">
        <v>108</v>
      </c>
      <c r="F4" s="0" t="s">
        <v>3544</v>
      </c>
      <c r="G4" s="0" t="s">
        <v>90</v>
      </c>
    </row>
    <row customHeight="1" ht="11.25">
      <c r="A5" s="0" t="s">
        <v>16</v>
      </c>
      <c r="B5" s="0" t="s">
        <v>1581</v>
      </c>
      <c r="C5" s="0" t="s">
        <v>1582</v>
      </c>
      <c r="D5" s="0" t="s">
        <v>1581</v>
      </c>
      <c r="E5" s="0" t="s">
        <v>1582</v>
      </c>
      <c r="F5" s="0" t="s">
        <v>3545</v>
      </c>
      <c r="G5" s="0" t="s">
        <v>109</v>
      </c>
    </row>
    <row customHeight="1" ht="11.25">
      <c r="A6" s="0" t="s">
        <v>16</v>
      </c>
      <c r="B6" s="0" t="s">
        <v>110</v>
      </c>
      <c r="C6" s="0" t="s">
        <v>111</v>
      </c>
      <c r="D6" s="0" t="s">
        <v>110</v>
      </c>
      <c r="E6" s="0" t="s">
        <v>111</v>
      </c>
      <c r="F6" s="0" t="s">
        <v>3544</v>
      </c>
      <c r="G6" s="0" t="s">
        <v>91</v>
      </c>
    </row>
    <row customHeight="1" ht="11.25">
      <c r="A7" s="0" t="s">
        <v>16</v>
      </c>
      <c r="B7" s="0" t="s">
        <v>112</v>
      </c>
      <c r="C7" s="0" t="s">
        <v>113</v>
      </c>
      <c r="D7" s="0" t="s">
        <v>112</v>
      </c>
      <c r="E7" s="0" t="s">
        <v>113</v>
      </c>
      <c r="F7" s="0" t="s">
        <v>3544</v>
      </c>
      <c r="G7" s="0" t="s">
        <v>92</v>
      </c>
    </row>
    <row customHeight="1" ht="11.25">
      <c r="A8" s="0" t="s">
        <v>16</v>
      </c>
      <c r="B8" s="0" t="s">
        <v>1501</v>
      </c>
      <c r="C8" s="0" t="s">
        <v>1502</v>
      </c>
      <c r="D8" s="0" t="s">
        <v>1501</v>
      </c>
      <c r="E8" s="0" t="s">
        <v>1502</v>
      </c>
      <c r="F8" s="0" t="s">
        <v>3545</v>
      </c>
      <c r="G8" s="0" t="s">
        <v>117</v>
      </c>
    </row>
    <row customHeight="1" ht="11.25">
      <c r="A9" s="0" t="s">
        <v>16</v>
      </c>
      <c r="B9" s="0" t="s">
        <v>115</v>
      </c>
      <c r="C9" s="0" t="s">
        <v>116</v>
      </c>
      <c r="D9" s="0" t="s">
        <v>115</v>
      </c>
      <c r="E9" s="0" t="s">
        <v>116</v>
      </c>
      <c r="F9" s="0" t="s">
        <v>3544</v>
      </c>
      <c r="G9" s="0" t="s">
        <v>114</v>
      </c>
    </row>
    <row customHeight="1" ht="11.25">
      <c r="A10" s="0" t="s">
        <v>16</v>
      </c>
      <c r="B10" s="0" t="s">
        <v>119</v>
      </c>
      <c r="C10" s="0" t="s">
        <v>120</v>
      </c>
      <c r="D10" s="0" t="s">
        <v>119</v>
      </c>
      <c r="E10" s="0" t="s">
        <v>120</v>
      </c>
      <c r="F10" s="0" t="s">
        <v>3545</v>
      </c>
      <c r="G10" s="0" t="s">
        <v>118</v>
      </c>
    </row>
    <row customHeight="1" ht="11.25">
      <c r="A11" s="0" t="s">
        <v>16</v>
      </c>
      <c r="B11" s="0" t="s">
        <v>3546</v>
      </c>
      <c r="C11" s="0" t="s">
        <v>3547</v>
      </c>
      <c r="D11" s="0" t="s">
        <v>3546</v>
      </c>
      <c r="E11" s="0" t="s">
        <v>3547</v>
      </c>
      <c r="F11" s="0" t="s">
        <v>3545</v>
      </c>
      <c r="G11" s="0" t="s">
        <v>127</v>
      </c>
    </row>
    <row customHeight="1" ht="11.25">
      <c r="A12" s="0" t="s">
        <v>16</v>
      </c>
      <c r="B12" s="0" t="s">
        <v>3548</v>
      </c>
      <c r="C12" s="0" t="s">
        <v>3549</v>
      </c>
      <c r="D12" s="0" t="s">
        <v>3548</v>
      </c>
      <c r="E12" s="0" t="s">
        <v>3549</v>
      </c>
      <c r="F12" s="0" t="s">
        <v>3545</v>
      </c>
      <c r="G12" s="0" t="s">
        <v>131</v>
      </c>
    </row>
    <row customHeight="1" ht="11.25">
      <c r="A13" s="0" t="s">
        <v>16</v>
      </c>
      <c r="B13" s="0" t="s">
        <v>122</v>
      </c>
      <c r="C13" s="0" t="s">
        <v>123</v>
      </c>
      <c r="D13" s="0" t="s">
        <v>122</v>
      </c>
      <c r="E13" s="0" t="s">
        <v>123</v>
      </c>
      <c r="F13" s="0" t="s">
        <v>3545</v>
      </c>
      <c r="G13" s="0" t="s">
        <v>121</v>
      </c>
    </row>
    <row customHeight="1" ht="11.25">
      <c r="A14" s="0" t="s">
        <v>16</v>
      </c>
      <c r="B14" s="0" t="s">
        <v>125</v>
      </c>
      <c r="C14" s="0" t="s">
        <v>126</v>
      </c>
      <c r="D14" s="0" t="s">
        <v>125</v>
      </c>
      <c r="E14" s="0" t="s">
        <v>126</v>
      </c>
      <c r="F14" s="0" t="s">
        <v>3545</v>
      </c>
      <c r="G14" s="0" t="s">
        <v>124</v>
      </c>
    </row>
    <row customHeight="1" ht="11.25">
      <c r="A15" s="0" t="s">
        <v>16</v>
      </c>
      <c r="B15" s="0" t="s">
        <v>129</v>
      </c>
      <c r="C15" s="0" t="s">
        <v>130</v>
      </c>
      <c r="D15" s="0" t="s">
        <v>129</v>
      </c>
      <c r="E15" s="0" t="s">
        <v>130</v>
      </c>
      <c r="F15" s="0" t="s">
        <v>3545</v>
      </c>
      <c r="G15" s="0" t="s">
        <v>128</v>
      </c>
    </row>
    <row customHeight="1" ht="11.25">
      <c r="A16" s="0" t="s">
        <v>16</v>
      </c>
      <c r="B16" s="0" t="s">
        <v>133</v>
      </c>
      <c r="C16" s="0" t="s">
        <v>134</v>
      </c>
      <c r="D16" s="0" t="s">
        <v>133</v>
      </c>
      <c r="E16" s="0" t="s">
        <v>134</v>
      </c>
      <c r="F16" s="0" t="s">
        <v>3545</v>
      </c>
      <c r="G16" s="0" t="s">
        <v>132</v>
      </c>
    </row>
    <row customHeight="1" ht="11.25">
      <c r="A17" s="0" t="s">
        <v>16</v>
      </c>
      <c r="B17" s="0" t="s">
        <v>136</v>
      </c>
      <c r="C17" s="0" t="s">
        <v>137</v>
      </c>
      <c r="D17" s="0" t="s">
        <v>136</v>
      </c>
      <c r="E17" s="0" t="s">
        <v>137</v>
      </c>
      <c r="F17" s="0" t="s">
        <v>3544</v>
      </c>
      <c r="G17" s="0" t="s">
        <v>135</v>
      </c>
    </row>
    <row customHeight="1" ht="11.25">
      <c r="A18" s="0" t="s">
        <v>16</v>
      </c>
      <c r="B18" s="0" t="s">
        <v>1348</v>
      </c>
      <c r="C18" s="0" t="s">
        <v>1349</v>
      </c>
      <c r="D18" s="0" t="s">
        <v>1348</v>
      </c>
      <c r="E18" s="0" t="s">
        <v>1349</v>
      </c>
      <c r="F18" s="0" t="s">
        <v>3545</v>
      </c>
      <c r="G18" s="0" t="s">
        <v>150</v>
      </c>
    </row>
    <row customHeight="1" ht="11.25">
      <c r="A19" s="0" t="s">
        <v>16</v>
      </c>
      <c r="B19" s="0" t="s">
        <v>139</v>
      </c>
      <c r="C19" s="0" t="s">
        <v>140</v>
      </c>
      <c r="D19" s="0" t="s">
        <v>139</v>
      </c>
      <c r="E19" s="0" t="s">
        <v>140</v>
      </c>
      <c r="F19" s="0" t="s">
        <v>3544</v>
      </c>
      <c r="G19" s="0" t="s">
        <v>138</v>
      </c>
    </row>
    <row customHeight="1" ht="11.25">
      <c r="A20" s="0" t="s">
        <v>16</v>
      </c>
      <c r="B20" s="0" t="s">
        <v>1548</v>
      </c>
      <c r="C20" s="0" t="s">
        <v>1549</v>
      </c>
      <c r="D20" s="0" t="s">
        <v>1548</v>
      </c>
      <c r="E20" s="0" t="s">
        <v>1549</v>
      </c>
      <c r="F20" s="0" t="s">
        <v>3545</v>
      </c>
      <c r="G20" s="0" t="s">
        <v>157</v>
      </c>
    </row>
    <row customHeight="1" ht="11.25">
      <c r="A21" s="0" t="s">
        <v>16</v>
      </c>
      <c r="B21" s="0" t="s">
        <v>142</v>
      </c>
      <c r="C21" s="0" t="s">
        <v>143</v>
      </c>
      <c r="D21" s="0" t="s">
        <v>142</v>
      </c>
      <c r="E21" s="0" t="s">
        <v>143</v>
      </c>
      <c r="F21" s="0" t="s">
        <v>3544</v>
      </c>
      <c r="G21" s="0" t="s">
        <v>141</v>
      </c>
    </row>
    <row customHeight="1" ht="11.25">
      <c r="A22" s="0" t="s">
        <v>16</v>
      </c>
      <c r="B22" s="0" t="s">
        <v>1338</v>
      </c>
      <c r="C22" s="0" t="s">
        <v>1339</v>
      </c>
      <c r="D22" s="0" t="s">
        <v>1338</v>
      </c>
      <c r="E22" s="0" t="s">
        <v>1339</v>
      </c>
      <c r="F22" s="0" t="s">
        <v>3545</v>
      </c>
      <c r="G22" s="0" t="s">
        <v>164</v>
      </c>
    </row>
    <row customHeight="1" ht="11.25">
      <c r="A23" s="0" t="s">
        <v>16</v>
      </c>
      <c r="B23" s="0" t="s">
        <v>145</v>
      </c>
      <c r="C23" s="0" t="s">
        <v>146</v>
      </c>
      <c r="D23" s="0" t="s">
        <v>145</v>
      </c>
      <c r="E23" s="0" t="s">
        <v>146</v>
      </c>
      <c r="F23" s="0" t="s">
        <v>3544</v>
      </c>
      <c r="G23" s="0" t="s">
        <v>144</v>
      </c>
    </row>
    <row customHeight="1" ht="11.25">
      <c r="A24" s="0" t="s">
        <v>16</v>
      </c>
      <c r="B24" s="0" t="s">
        <v>148</v>
      </c>
      <c r="C24" s="0" t="s">
        <v>149</v>
      </c>
      <c r="D24" s="0" t="s">
        <v>148</v>
      </c>
      <c r="E24" s="0" t="s">
        <v>149</v>
      </c>
      <c r="F24" s="0" t="s">
        <v>3544</v>
      </c>
      <c r="G24" s="0" t="s">
        <v>147</v>
      </c>
    </row>
    <row customHeight="1" ht="11.25">
      <c r="A25" s="0" t="s">
        <v>16</v>
      </c>
      <c r="B25" s="0" t="s">
        <v>152</v>
      </c>
      <c r="C25" s="0" t="s">
        <v>153</v>
      </c>
      <c r="D25" s="0" t="s">
        <v>152</v>
      </c>
      <c r="E25" s="0" t="s">
        <v>153</v>
      </c>
      <c r="F25" s="0" t="s">
        <v>3544</v>
      </c>
      <c r="G25" s="0" t="s">
        <v>151</v>
      </c>
    </row>
    <row customHeight="1" ht="11.25">
      <c r="A26" s="0" t="s">
        <v>16</v>
      </c>
      <c r="B26" s="0" t="s">
        <v>155</v>
      </c>
      <c r="C26" s="0" t="s">
        <v>156</v>
      </c>
      <c r="D26" s="0" t="s">
        <v>155</v>
      </c>
      <c r="E26" s="0" t="s">
        <v>156</v>
      </c>
      <c r="F26" s="0" t="s">
        <v>3544</v>
      </c>
      <c r="G26" s="0" t="s">
        <v>154</v>
      </c>
    </row>
    <row customHeight="1" ht="11.25">
      <c r="A27" s="0" t="s">
        <v>16</v>
      </c>
      <c r="B27" s="0" t="s">
        <v>159</v>
      </c>
      <c r="C27" s="0" t="s">
        <v>160</v>
      </c>
      <c r="D27" s="0" t="s">
        <v>159</v>
      </c>
      <c r="E27" s="0" t="s">
        <v>160</v>
      </c>
      <c r="F27" s="0" t="s">
        <v>3544</v>
      </c>
      <c r="G27" s="0" t="s">
        <v>158</v>
      </c>
    </row>
    <row customHeight="1" ht="11.25">
      <c r="A28" s="0" t="s">
        <v>16</v>
      </c>
      <c r="B28" s="0" t="s">
        <v>3550</v>
      </c>
      <c r="C28" s="0" t="s">
        <v>3551</v>
      </c>
      <c r="D28" s="0" t="s">
        <v>3550</v>
      </c>
      <c r="E28" s="0" t="s">
        <v>3551</v>
      </c>
      <c r="F28" s="0" t="s">
        <v>3545</v>
      </c>
      <c r="G28" s="0" t="s">
        <v>183</v>
      </c>
    </row>
    <row customHeight="1" ht="11.25">
      <c r="A29" s="0" t="s">
        <v>16</v>
      </c>
      <c r="B29" s="0" t="s">
        <v>162</v>
      </c>
      <c r="C29" s="0" t="s">
        <v>163</v>
      </c>
      <c r="D29" s="0" t="s">
        <v>162</v>
      </c>
      <c r="E29" s="0" t="s">
        <v>163</v>
      </c>
      <c r="F29" s="0" t="s">
        <v>3544</v>
      </c>
      <c r="G29" s="0" t="s">
        <v>161</v>
      </c>
    </row>
    <row customHeight="1" ht="11.25">
      <c r="A30" s="0" t="s">
        <v>16</v>
      </c>
      <c r="B30" s="0" t="s">
        <v>1307</v>
      </c>
      <c r="C30" s="0" t="s">
        <v>1308</v>
      </c>
      <c r="D30" s="0" t="s">
        <v>1307</v>
      </c>
      <c r="E30" s="0" t="s">
        <v>1308</v>
      </c>
      <c r="F30" s="0" t="s">
        <v>3545</v>
      </c>
      <c r="G30" s="0" t="s">
        <v>190</v>
      </c>
    </row>
    <row customHeight="1" ht="11.25">
      <c r="A31" s="0" t="s">
        <v>16</v>
      </c>
      <c r="B31" s="0" t="s">
        <v>166</v>
      </c>
      <c r="C31" s="0" t="s">
        <v>167</v>
      </c>
      <c r="D31" s="0" t="s">
        <v>166</v>
      </c>
      <c r="E31" s="0" t="s">
        <v>167</v>
      </c>
      <c r="F31" s="0" t="s">
        <v>3544</v>
      </c>
      <c r="G31" s="0" t="s">
        <v>165</v>
      </c>
    </row>
    <row customHeight="1" ht="11.25">
      <c r="A32" s="0" t="s">
        <v>16</v>
      </c>
      <c r="B32" s="0" t="s">
        <v>1472</v>
      </c>
      <c r="C32" s="0" t="s">
        <v>1473</v>
      </c>
      <c r="D32" s="0" t="s">
        <v>1472</v>
      </c>
      <c r="E32" s="0" t="s">
        <v>1473</v>
      </c>
      <c r="F32" s="0" t="s">
        <v>3545</v>
      </c>
      <c r="G32" s="0" t="s">
        <v>1498</v>
      </c>
    </row>
    <row customHeight="1" ht="11.25">
      <c r="A33" s="0" t="s">
        <v>16</v>
      </c>
      <c r="B33" s="0" t="s">
        <v>169</v>
      </c>
      <c r="C33" s="0" t="s">
        <v>170</v>
      </c>
      <c r="D33" s="0" t="s">
        <v>169</v>
      </c>
      <c r="E33" s="0" t="s">
        <v>170</v>
      </c>
      <c r="F33" s="0" t="s">
        <v>3544</v>
      </c>
      <c r="G33" s="0" t="s">
        <v>168</v>
      </c>
    </row>
    <row customHeight="1" ht="11.25">
      <c r="A34" s="0" t="s">
        <v>16</v>
      </c>
      <c r="B34" s="0" t="s">
        <v>172</v>
      </c>
      <c r="C34" s="0" t="s">
        <v>173</v>
      </c>
      <c r="D34" s="0" t="s">
        <v>172</v>
      </c>
      <c r="E34" s="0" t="s">
        <v>173</v>
      </c>
      <c r="F34" s="0" t="s">
        <v>3544</v>
      </c>
      <c r="G34" s="0" t="s">
        <v>171</v>
      </c>
    </row>
    <row customHeight="1" ht="11.25">
      <c r="A35" s="0" t="s">
        <v>16</v>
      </c>
      <c r="B35" s="0" t="s">
        <v>3552</v>
      </c>
      <c r="C35" s="0" t="s">
        <v>3553</v>
      </c>
      <c r="D35" s="0" t="s">
        <v>3552</v>
      </c>
      <c r="E35" s="0" t="s">
        <v>3553</v>
      </c>
      <c r="F35" s="0" t="s">
        <v>3545</v>
      </c>
      <c r="G35" s="0" t="s">
        <v>1564</v>
      </c>
    </row>
    <row customHeight="1" ht="11.25">
      <c r="A36" s="0" t="s">
        <v>16</v>
      </c>
      <c r="B36" s="0" t="s">
        <v>175</v>
      </c>
      <c r="C36" s="0" t="s">
        <v>176</v>
      </c>
      <c r="D36" s="0" t="s">
        <v>175</v>
      </c>
      <c r="E36" s="0" t="s">
        <v>176</v>
      </c>
      <c r="F36" s="0" t="s">
        <v>3544</v>
      </c>
      <c r="G36" s="0" t="s">
        <v>174</v>
      </c>
    </row>
    <row customHeight="1" ht="11.25">
      <c r="A37" s="0" t="s">
        <v>16</v>
      </c>
      <c r="B37" s="0" t="s">
        <v>178</v>
      </c>
      <c r="C37" s="0" t="s">
        <v>179</v>
      </c>
      <c r="D37" s="0" t="s">
        <v>178</v>
      </c>
      <c r="E37" s="0" t="s">
        <v>179</v>
      </c>
      <c r="F37" s="0" t="s">
        <v>3544</v>
      </c>
      <c r="G37" s="0" t="s">
        <v>177</v>
      </c>
    </row>
    <row customHeight="1" ht="11.25">
      <c r="A38" s="0" t="s">
        <v>16</v>
      </c>
      <c r="B38" s="0" t="s">
        <v>3554</v>
      </c>
      <c r="C38" s="0" t="s">
        <v>3555</v>
      </c>
      <c r="D38" s="0" t="s">
        <v>3554</v>
      </c>
      <c r="E38" s="0" t="s">
        <v>3555</v>
      </c>
      <c r="F38" s="0" t="s">
        <v>3545</v>
      </c>
      <c r="G38" s="0" t="s">
        <v>1568</v>
      </c>
    </row>
    <row customHeight="1" ht="11.25">
      <c r="A39" s="0" t="s">
        <v>16</v>
      </c>
      <c r="B39" s="0" t="s">
        <v>181</v>
      </c>
      <c r="C39" s="0" t="s">
        <v>182</v>
      </c>
      <c r="D39" s="0" t="s">
        <v>181</v>
      </c>
      <c r="E39" s="0" t="s">
        <v>182</v>
      </c>
      <c r="F39" s="0" t="s">
        <v>3544</v>
      </c>
      <c r="G39" s="0" t="s">
        <v>180</v>
      </c>
    </row>
    <row customHeight="1" ht="11.25">
      <c r="A40" s="0" t="s">
        <v>16</v>
      </c>
      <c r="B40" s="0" t="s">
        <v>185</v>
      </c>
      <c r="C40" s="0" t="s">
        <v>186</v>
      </c>
      <c r="D40" s="0" t="s">
        <v>185</v>
      </c>
      <c r="E40" s="0" t="s">
        <v>186</v>
      </c>
      <c r="F40" s="0" t="s">
        <v>3544</v>
      </c>
      <c r="G40" s="0" t="s">
        <v>184</v>
      </c>
    </row>
    <row customHeight="1" ht="11.25">
      <c r="A41" s="0" t="s">
        <v>16</v>
      </c>
      <c r="B41" s="0" t="s">
        <v>188</v>
      </c>
      <c r="C41" s="0" t="s">
        <v>189</v>
      </c>
      <c r="D41" s="0" t="s">
        <v>188</v>
      </c>
      <c r="E41" s="0" t="s">
        <v>189</v>
      </c>
      <c r="F41" s="0" t="s">
        <v>3544</v>
      </c>
      <c r="G41" s="0" t="s">
        <v>187</v>
      </c>
    </row>
    <row customHeight="1" ht="11.25">
      <c r="A42" s="0" t="s">
        <v>16</v>
      </c>
      <c r="B42" s="0" t="s">
        <v>192</v>
      </c>
      <c r="C42" s="0" t="s">
        <v>193</v>
      </c>
      <c r="D42" s="0" t="s">
        <v>192</v>
      </c>
      <c r="E42" s="0" t="s">
        <v>193</v>
      </c>
      <c r="F42" s="0" t="s">
        <v>3544</v>
      </c>
      <c r="G42" s="0" t="s">
        <v>191</v>
      </c>
    </row>
    <row customHeight="1" ht="11.25">
      <c r="A43" s="0" t="s">
        <v>16</v>
      </c>
      <c r="B43" s="0" t="s">
        <v>195</v>
      </c>
      <c r="C43" s="0" t="s">
        <v>196</v>
      </c>
      <c r="D43" s="0" t="s">
        <v>195</v>
      </c>
      <c r="E43" s="0" t="s">
        <v>196</v>
      </c>
      <c r="F43" s="0" t="s">
        <v>3544</v>
      </c>
      <c r="G43" s="0"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A33C7-CD37-E9D3-C7F6-0.047C6C4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2" max="2" style="3319" width="84.28125" customWidth="1"/>
  </cols>
  <sheetData>
    <row customHeight="1" ht="11.25">
      <c r="A1" s="715" t="s">
        <v>10203</v>
      </c>
      <c r="B1" s="715" t="s">
        <v>10204</v>
      </c>
      <c r="C1" s="715" t="s">
        <v>1781</v>
      </c>
    </row>
    <row customHeight="1" ht="11.25">
      <c r="A2" s="715">
        <v>4189678</v>
      </c>
      <c r="B2" s="715" t="s">
        <v>10205</v>
      </c>
      <c r="C2" s="715" t="s">
        <v>10206</v>
      </c>
    </row>
    <row customHeight="1" ht="11.25">
      <c r="A3" s="715">
        <v>4190415</v>
      </c>
      <c r="B3" s="715" t="s">
        <v>10207</v>
      </c>
      <c r="C3" s="715" t="s">
        <v>10206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771C5-61A6-178D-8984-0.8AECB1B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3319" width="38.421875" customWidth="1"/>
  </cols>
  <sheetData>
    <row customHeight="1" ht="15">
      <c r="A1" s="1292" t="s">
        <v>10208</v>
      </c>
      <c r="B1" s="1292" t="s">
        <v>10209</v>
      </c>
    </row>
    <row customHeight="1" ht="15"/>
    <row customHeight="1" ht="15"/>
    <row customHeight="1" ht="15"/>
    <row customHeight="1" ht="15"/>
    <row customHeight="1" ht="15"/>
    <row customHeight="1" ht="15"/>
    <row customHeight="1" ht="15"/>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3976B2-BD1A-1ADF-5EC4-0.9A21D3C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10210</v>
      </c>
      <c r="B1" s="0" t="b">
        <v>1</v>
      </c>
    </row>
    <row customHeight="1" ht="11.25">
      <c r="A2" s="0" t="s">
        <v>10211</v>
      </c>
      <c r="B2" s="0" t="b">
        <v>0</v>
      </c>
    </row>
    <row customHeight="1" ht="11.25">
      <c r="A3" s="0" t="s">
        <v>10212</v>
      </c>
      <c r="B3" s="0" t="b">
        <v>0</v>
      </c>
    </row>
    <row customHeight="1" ht="11.25">
      <c r="A4" s="0" t="s">
        <v>10213</v>
      </c>
      <c r="B4" s="0" t="b">
        <v>1</v>
      </c>
    </row>
    <row customHeight="1" ht="11.25">
      <c r="A5" s="0" t="s">
        <v>10214</v>
      </c>
      <c r="B5" s="0" t="b">
        <v>0</v>
      </c>
    </row>
    <row customHeight="1" ht="11.25">
      <c r="A6" s="0" t="s">
        <v>10215</v>
      </c>
      <c r="B6" s="0" t="b">
        <v>0</v>
      </c>
    </row>
    <row customHeight="1" ht="11.25">
      <c r="A7" s="0" t="s">
        <v>10216</v>
      </c>
      <c r="B7" s="0" t="b">
        <v>0</v>
      </c>
    </row>
    <row customHeight="1" ht="11.25">
      <c r="A8" s="0" t="s">
        <v>10217</v>
      </c>
      <c r="B8" s="0" t="b">
        <v>0</v>
      </c>
    </row>
    <row customHeight="1" ht="11.25">
      <c r="A9" s="0" t="s">
        <v>10218</v>
      </c>
      <c r="B9" s="0" t="b">
        <v>0</v>
      </c>
    </row>
    <row customHeight="1" ht="11.25">
      <c r="A10" s="0" t="s">
        <v>10219</v>
      </c>
      <c r="B10" s="0" t="b">
        <v>1</v>
      </c>
    </row>
    <row customHeight="1" ht="11.25">
      <c r="A11" s="0" t="s">
        <v>10220</v>
      </c>
      <c r="B11" s="0" t="b">
        <v>0</v>
      </c>
    </row>
    <row customHeight="1" ht="11.25">
      <c r="A12" s="0" t="s">
        <v>10221</v>
      </c>
      <c r="B12" s="0" t="b">
        <v>0</v>
      </c>
    </row>
    <row customHeight="1" ht="11.25">
      <c r="A13" s="0" t="s">
        <v>10222</v>
      </c>
      <c r="B13" s="0" t="b">
        <v>0</v>
      </c>
    </row>
    <row customHeight="1" ht="11.25">
      <c r="A14" s="0" t="s">
        <v>10223</v>
      </c>
      <c r="B14" s="0" t="b">
        <v>0</v>
      </c>
    </row>
    <row customHeight="1" ht="11.25">
      <c r="A15" s="0" t="s">
        <v>10224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C3947-F183-F4D6-A1E3-0.BDFAFF9C}" mc:Ignorable="x14ac xr xr2 xr3">
  <sheetPr>
    <tabColor rgb="FFFFCC99"/>
  </sheetPr>
  <dimension ref="A1:A1"/>
  <sheetViews>
    <sheetView topLeftCell="A1" showGridLines="0" workbookViewId="0">
      <selection activeCell="A1" sqref="A1"/>
    </sheetView>
  </sheetViews>
  <sheetFormatPr defaultColWidth="9.140625" customHeight="1" defaultRowHeight="12.75"/>
  <sheetData>
    <row customHeight="1" ht="12.75"/>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8D3A9-4976-2022-DCE6-0.CAC8A68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3319" width="36.28125" customWidth="1"/>
    <col min="2" max="2" style="3319" width="21.140625" customWidth="1"/>
  </cols>
  <sheetData>
    <row customHeight="1" ht="11.25">
      <c r="A1" s="1293" t="s">
        <v>10225</v>
      </c>
      <c r="B1" s="1293" t="s">
        <v>10226</v>
      </c>
    </row>
    <row customHeight="1" ht="11.25">
      <c r="A2" s="161" t="s">
        <v>10227</v>
      </c>
      <c r="B2" s="161" t="s">
        <v>10228</v>
      </c>
    </row>
    <row customHeight="1" ht="11.25">
      <c r="A3" s="161" t="s">
        <v>10229</v>
      </c>
      <c r="B3" s="161" t="s">
        <v>10230</v>
      </c>
    </row>
    <row customHeight="1" ht="11.25">
      <c r="A4" s="161" t="s">
        <v>10231</v>
      </c>
      <c r="B4" s="161" t="s">
        <v>10232</v>
      </c>
    </row>
    <row customHeight="1" ht="11.25">
      <c r="A5" s="161" t="s">
        <v>10233</v>
      </c>
      <c r="B5" s="161" t="s">
        <v>10234</v>
      </c>
    </row>
    <row customHeight="1" ht="11.25">
      <c r="A6" s="161" t="s">
        <v>10235</v>
      </c>
      <c r="B6" s="161" t="s">
        <v>10236</v>
      </c>
    </row>
    <row customHeight="1" ht="11.25">
      <c r="A7" s="161" t="s">
        <v>10237</v>
      </c>
      <c r="B7" s="161" t="s">
        <v>10238</v>
      </c>
    </row>
    <row customHeight="1" ht="11.25">
      <c r="A8" s="161" t="s">
        <v>10239</v>
      </c>
      <c r="B8" s="161" t="s">
        <v>10240</v>
      </c>
    </row>
    <row customHeight="1" ht="11.25">
      <c r="A9" s="161" t="s">
        <v>10241</v>
      </c>
      <c r="B9" s="161" t="s">
        <v>10242</v>
      </c>
    </row>
    <row customHeight="1" ht="11.25">
      <c r="A10" s="161" t="s">
        <v>10243</v>
      </c>
      <c r="B10" s="161" t="s">
        <v>10244</v>
      </c>
    </row>
    <row customHeight="1" ht="11.25">
      <c r="A11" s="161" t="s">
        <v>10245</v>
      </c>
      <c r="B11" s="161" t="s">
        <v>10246</v>
      </c>
    </row>
    <row customHeight="1" ht="11.25">
      <c r="A12" s="161" t="s">
        <v>10247</v>
      </c>
      <c r="B12" s="161" t="s">
        <v>10248</v>
      </c>
    </row>
    <row customHeight="1" ht="11.25">
      <c r="A13" s="161" t="s">
        <v>10249</v>
      </c>
      <c r="B13" s="161" t="s">
        <v>10250</v>
      </c>
    </row>
    <row customHeight="1" ht="11.25">
      <c r="A14" s="161" t="s">
        <v>10251</v>
      </c>
      <c r="B14" s="161" t="s">
        <v>10252</v>
      </c>
    </row>
    <row customHeight="1" ht="11.25">
      <c r="A15" s="161" t="s">
        <v>10253</v>
      </c>
      <c r="B15" s="161" t="s">
        <v>10254</v>
      </c>
    </row>
    <row customHeight="1" ht="11.25">
      <c r="A16" s="161" t="s">
        <v>10255</v>
      </c>
      <c r="B16" s="161" t="s">
        <v>10256</v>
      </c>
    </row>
    <row customHeight="1" ht="11.25">
      <c r="A17" s="161" t="s">
        <v>10257</v>
      </c>
      <c r="B17" s="161" t="s">
        <v>10258</v>
      </c>
    </row>
    <row customHeight="1" ht="11.25">
      <c r="A18" s="161" t="s">
        <v>10259</v>
      </c>
      <c r="B18" s="161" t="s">
        <v>10260</v>
      </c>
    </row>
    <row customHeight="1" ht="11.25">
      <c r="A19" s="161" t="s">
        <v>10261</v>
      </c>
      <c r="B19" s="161" t="s">
        <v>10262</v>
      </c>
    </row>
    <row customHeight="1" ht="11.25">
      <c r="A20" s="161" t="s">
        <v>10263</v>
      </c>
      <c r="B20" s="161" t="s">
        <v>10264</v>
      </c>
    </row>
    <row customHeight="1" ht="11.25">
      <c r="A21" s="161" t="s">
        <v>10265</v>
      </c>
      <c r="B21" s="161" t="s">
        <v>10266</v>
      </c>
    </row>
    <row customHeight="1" ht="11.25">
      <c r="A22" s="161" t="s">
        <v>10267</v>
      </c>
      <c r="B22" s="161" t="s">
        <v>10268</v>
      </c>
    </row>
    <row customHeight="1" ht="11.25">
      <c r="A23" s="161" t="s">
        <v>10269</v>
      </c>
      <c r="B23" s="161" t="s">
        <v>10270</v>
      </c>
    </row>
    <row customHeight="1" ht="11.25">
      <c r="A24" s="161" t="s">
        <v>10271</v>
      </c>
      <c r="B24" s="161" t="s">
        <v>10272</v>
      </c>
    </row>
    <row customHeight="1" ht="11.25">
      <c r="A25" s="161" t="s">
        <v>10273</v>
      </c>
      <c r="B25" s="161" t="s">
        <v>10274</v>
      </c>
    </row>
    <row customHeight="1" ht="11.25">
      <c r="A26" s="161" t="s">
        <v>10275</v>
      </c>
      <c r="B26" s="161" t="s">
        <v>10276</v>
      </c>
    </row>
    <row customHeight="1" ht="11.25">
      <c r="A27" s="161" t="s">
        <v>10277</v>
      </c>
      <c r="B27" s="161" t="s">
        <v>10278</v>
      </c>
    </row>
    <row customHeight="1" ht="11.25">
      <c r="A28" s="161" t="s">
        <v>10279</v>
      </c>
      <c r="B28" s="161" t="s">
        <v>10280</v>
      </c>
    </row>
    <row customHeight="1" ht="11.25">
      <c r="A29" s="161" t="s">
        <v>10281</v>
      </c>
      <c r="B29" s="161" t="s">
        <v>10282</v>
      </c>
    </row>
    <row customHeight="1" ht="11.25">
      <c r="A30" s="161" t="s">
        <v>10283</v>
      </c>
      <c r="B30" s="161" t="s">
        <v>10284</v>
      </c>
    </row>
    <row customHeight="1" ht="11.25">
      <c r="A31" s="161" t="s">
        <v>10285</v>
      </c>
      <c r="B31" s="161" t="s">
        <v>10286</v>
      </c>
    </row>
    <row customHeight="1" ht="11.25">
      <c r="A32" s="161" t="s">
        <v>10287</v>
      </c>
      <c r="B32" s="161" t="s">
        <v>10288</v>
      </c>
    </row>
    <row customHeight="1" ht="11.25">
      <c r="A33" s="161" t="s">
        <v>10289</v>
      </c>
      <c r="B33" s="161" t="s">
        <v>10290</v>
      </c>
    </row>
    <row customHeight="1" ht="11.25">
      <c r="A34" s="161" t="s">
        <v>10291</v>
      </c>
      <c r="B34" s="161" t="s">
        <v>10292</v>
      </c>
    </row>
    <row customHeight="1" ht="11.25">
      <c r="A35" s="161" t="s">
        <v>10293</v>
      </c>
      <c r="B35" s="161" t="s">
        <v>10294</v>
      </c>
    </row>
    <row customHeight="1" ht="11.25">
      <c r="A36" s="161" t="s">
        <v>10295</v>
      </c>
      <c r="B36" s="161" t="s">
        <v>10296</v>
      </c>
    </row>
    <row customHeight="1" ht="11.25">
      <c r="A37" s="161" t="s">
        <v>10297</v>
      </c>
      <c r="B37" s="161" t="s">
        <v>10298</v>
      </c>
    </row>
    <row customHeight="1" ht="11.25">
      <c r="A38" s="161" t="s">
        <v>10299</v>
      </c>
      <c r="B38" s="161" t="s">
        <v>10300</v>
      </c>
    </row>
    <row customHeight="1" ht="11.25">
      <c r="A39" s="161" t="s">
        <v>10301</v>
      </c>
      <c r="B39" s="161" t="s">
        <v>10302</v>
      </c>
    </row>
    <row customHeight="1" ht="11.25">
      <c r="A40" s="161" t="s">
        <v>10303</v>
      </c>
      <c r="B40" s="161" t="s">
        <v>10304</v>
      </c>
    </row>
    <row customHeight="1" ht="11.25">
      <c r="A41" s="161" t="s">
        <v>10305</v>
      </c>
      <c r="B41" s="161" t="s">
        <v>10306</v>
      </c>
    </row>
    <row customHeight="1" ht="11.25">
      <c r="A42" s="161" t="s">
        <v>10307</v>
      </c>
      <c r="B42" s="161" t="s">
        <v>10308</v>
      </c>
    </row>
    <row customHeight="1" ht="11.25">
      <c r="A43" s="161" t="s">
        <v>10309</v>
      </c>
      <c r="B43" s="161" t="s">
        <v>10310</v>
      </c>
    </row>
    <row customHeight="1" ht="11.25">
      <c r="A44" s="161" t="s">
        <v>10311</v>
      </c>
      <c r="B44" s="161" t="s">
        <v>10312</v>
      </c>
    </row>
    <row customHeight="1" ht="11.25">
      <c r="A45" s="161" t="s">
        <v>10313</v>
      </c>
      <c r="B45" s="161" t="s">
        <v>10314</v>
      </c>
    </row>
    <row customHeight="1" ht="11.25">
      <c r="A46" s="161" t="s">
        <v>10315</v>
      </c>
      <c r="B46" s="161" t="s">
        <v>10316</v>
      </c>
    </row>
    <row customHeight="1" ht="11.25">
      <c r="A47" s="161" t="s">
        <v>10317</v>
      </c>
      <c r="B47" s="161" t="s">
        <v>10318</v>
      </c>
    </row>
    <row customHeight="1" ht="11.25">
      <c r="A48" s="161" t="s">
        <v>10319</v>
      </c>
      <c r="B48" s="161" t="s">
        <v>10320</v>
      </c>
    </row>
    <row customHeight="1" ht="11.25">
      <c r="A49" s="161" t="s">
        <v>10321</v>
      </c>
      <c r="B49" s="161" t="s">
        <v>10322</v>
      </c>
    </row>
    <row customHeight="1" ht="11.25">
      <c r="A50" s="161" t="s">
        <v>10323</v>
      </c>
      <c r="B50" s="161" t="s">
        <v>10324</v>
      </c>
    </row>
    <row customHeight="1" ht="11.25">
      <c r="A51" s="161" t="s">
        <v>10325</v>
      </c>
      <c r="B51" s="161" t="s">
        <v>10326</v>
      </c>
    </row>
    <row customHeight="1" ht="11.25">
      <c r="A52" s="161" t="s">
        <v>10327</v>
      </c>
      <c r="B52" s="161" t="s">
        <v>10328</v>
      </c>
    </row>
    <row customHeight="1" ht="11.25">
      <c r="A53" s="161" t="s">
        <v>10329</v>
      </c>
      <c r="B53" s="161" t="s">
        <v>10330</v>
      </c>
    </row>
    <row customHeight="1" ht="11.25">
      <c r="A54" s="161" t="s">
        <v>10331</v>
      </c>
      <c r="B54" s="161" t="s">
        <v>10332</v>
      </c>
    </row>
    <row customHeight="1" ht="11.25">
      <c r="A55" s="161" t="s">
        <v>10333</v>
      </c>
      <c r="B55" s="161" t="s">
        <v>10334</v>
      </c>
    </row>
    <row customHeight="1" ht="11.25">
      <c r="A56" s="161" t="s">
        <v>10335</v>
      </c>
      <c r="B56" s="161" t="s">
        <v>10336</v>
      </c>
    </row>
    <row customHeight="1" ht="11.25">
      <c r="A57" s="161" t="s">
        <v>10337</v>
      </c>
      <c r="B57" s="161" t="s">
        <v>10338</v>
      </c>
    </row>
    <row customHeight="1" ht="11.25">
      <c r="A58" s="161" t="s">
        <v>10339</v>
      </c>
      <c r="B58" s="161" t="s">
        <v>10340</v>
      </c>
    </row>
    <row customHeight="1" ht="11.25">
      <c r="A59" s="161" t="s">
        <v>10341</v>
      </c>
      <c r="B59" s="161" t="s">
        <v>10342</v>
      </c>
    </row>
    <row customHeight="1" ht="11.25">
      <c r="A60" s="161" t="s">
        <v>10343</v>
      </c>
      <c r="B60" s="161" t="s">
        <v>10344</v>
      </c>
    </row>
    <row customHeight="1" ht="11.25">
      <c r="B61" s="161" t="s">
        <v>10345</v>
      </c>
    </row>
    <row customHeight="1" ht="11.25">
      <c r="B62" s="161" t="s">
        <v>10346</v>
      </c>
    </row>
    <row customHeight="1" ht="11.25">
      <c r="B63" s="161" t="s">
        <v>10347</v>
      </c>
    </row>
    <row customHeight="1" ht="11.25">
      <c r="B64" s="161" t="s">
        <v>10348</v>
      </c>
    </row>
    <row customHeight="1" ht="11.25">
      <c r="B65" s="161" t="s">
        <v>10349</v>
      </c>
    </row>
    <row customHeight="1" ht="11.25">
      <c r="B66" s="161" t="s">
        <v>10350</v>
      </c>
    </row>
    <row customHeight="1" ht="11.25">
      <c r="B67" s="161" t="s">
        <v>10351</v>
      </c>
    </row>
    <row customHeight="1" ht="11.25">
      <c r="B68" s="161" t="s">
        <v>10352</v>
      </c>
    </row>
    <row customHeight="1" ht="11.25">
      <c r="B69" s="161" t="s">
        <v>10353</v>
      </c>
    </row>
    <row customHeight="1" ht="11.25">
      <c r="B70" s="161" t="s">
        <v>10354</v>
      </c>
    </row>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038B-22C4-8D79-AE8F-0.6040E07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3319" width="3.7109375" customWidth="1"/>
    <col min="2" max="2" style="3319" width="90.7109375" customWidth="1"/>
  </cols>
  <sheetData>
    <row customHeight="1" ht="11.25">
      <c r="B1" s="1294" t="s">
        <v>10355</v>
      </c>
    </row>
    <row customHeight="1" ht="90">
      <c r="B2" s="1295" t="s">
        <v>10356</v>
      </c>
    </row>
    <row customHeight="1" ht="67.5">
      <c r="B3" s="1295" t="s">
        <v>10357</v>
      </c>
    </row>
    <row customHeight="1" ht="33.75">
      <c r="B4" s="1295" t="s">
        <v>10358</v>
      </c>
    </row>
    <row customHeight="1" ht="11.25">
      <c r="B5" s="1295" t="s">
        <v>10359</v>
      </c>
    </row>
    <row customHeight="1" ht="22.5">
      <c r="B6" s="1295" t="s">
        <v>10360</v>
      </c>
    </row>
    <row customHeight="1" ht="22.5">
      <c r="B7" s="1295" t="s">
        <v>10361</v>
      </c>
    </row>
    <row customHeight="1" ht="22.5">
      <c r="B8" s="1295" t="s">
        <v>10362</v>
      </c>
    </row>
    <row customHeight="1" ht="22.5">
      <c r="B9" s="1295" t="s">
        <v>10363</v>
      </c>
    </row>
    <row customHeight="1" ht="56.25">
      <c r="B10" s="1295" t="s">
        <v>10364</v>
      </c>
    </row>
    <row customHeight="1" ht="12.75">
      <c r="B11" s="1296" t="s">
        <v>10365</v>
      </c>
    </row>
    <row customHeight="1" ht="11.25">
      <c r="B12" s="1294" t="s">
        <v>10366</v>
      </c>
    </row>
    <row customHeight="1" ht="22.5">
      <c r="B13" s="1295" t="s">
        <v>10367</v>
      </c>
    </row>
    <row customHeight="1" ht="67.5">
      <c r="B14" s="1295" t="s">
        <v>10368</v>
      </c>
    </row>
    <row customHeight="1" ht="22.5">
      <c r="B15" s="1295" t="s">
        <v>10369</v>
      </c>
    </row>
    <row customHeight="1" ht="11.25">
      <c r="B16" s="1294" t="s">
        <v>10370</v>
      </c>
    </row>
    <row customHeight="1" ht="33.75">
      <c r="B17" s="1295" t="s">
        <v>10371</v>
      </c>
    </row>
    <row customHeight="1" ht="33.75">
      <c r="B18" s="1295" t="s">
        <v>10372</v>
      </c>
    </row>
    <row customHeight="1" ht="11.25">
      <c r="B19" s="1295" t="s">
        <v>10373</v>
      </c>
    </row>
    <row customHeight="1" ht="33.75">
      <c r="B20" s="1295" t="s">
        <v>10374</v>
      </c>
    </row>
    <row customHeight="1" ht="11.25">
      <c r="B21" s="1294" t="s">
        <v>10375</v>
      </c>
    </row>
    <row customHeight="1" ht="11.25">
      <c r="B22" s="1295" t="s">
        <v>10376</v>
      </c>
    </row>
    <row r="24" customHeight="1" ht="22.5">
      <c r="B24" s="1297" t="s">
        <v>10377</v>
      </c>
    </row>
    <row r="26" customHeight="1" ht="11.25">
      <c r="B26" s="1294" t="s">
        <v>10378</v>
      </c>
    </row>
    <row customHeight="1" ht="22.5">
      <c r="B27" s="402" t="s">
        <v>549</v>
      </c>
    </row>
    <row customHeight="1" ht="56.25">
      <c r="B28" s="402" t="s">
        <v>10379</v>
      </c>
    </row>
    <row customHeight="1" ht="11.25">
      <c r="B29" s="1298" t="s">
        <v>10380</v>
      </c>
    </row>
    <row customHeight="1" ht="22.5">
      <c r="B30" s="402" t="s">
        <v>10381</v>
      </c>
    </row>
    <row r="32" customHeight="1" ht="11.25">
      <c r="B32" s="1299" t="s">
        <v>10382</v>
      </c>
    </row>
    <row customHeight="1" ht="14.25">
      <c r="A33" s="1300">
        <v>1</v>
      </c>
      <c r="B33" s="1301" t="s">
        <v>10383</v>
      </c>
    </row>
    <row customHeight="1" ht="14.25">
      <c r="A34" s="1300">
        <v>2</v>
      </c>
      <c r="B34" s="1301" t="s">
        <v>10384</v>
      </c>
    </row>
    <row customHeight="1" ht="11.25">
      <c r="B35" s="1299" t="s">
        <v>10385</v>
      </c>
    </row>
    <row customHeight="1" ht="11.25">
      <c r="B36" s="1301" t="s">
        <v>10386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